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72" windowWidth="10440" windowHeight="8640" tabRatio="852"/>
  </bookViews>
  <sheets>
    <sheet name="GAS DAILY" sheetId="25" r:id="rId1"/>
    <sheet name="STRADDLES" sheetId="10" r:id="rId2"/>
    <sheet name="pipes" sheetId="17" r:id="rId3"/>
    <sheet name="Sheet4" sheetId="80" r:id="rId4"/>
    <sheet name="SWAPTION" sheetId="24" r:id="rId5"/>
    <sheet name="EXTENDABLE" sheetId="78" r:id="rId6"/>
    <sheet name="hh-weighted" sheetId="53" r:id="rId7"/>
    <sheet name="Sheet2" sheetId="77" r:id="rId8"/>
    <sheet name="Sheet1" sheetId="76" r:id="rId9"/>
    <sheet name="opt calc" sheetId="56" r:id="rId10"/>
    <sheet name="Sheet3" sheetId="90" r:id="rId11"/>
    <sheet name="GAS DAILY CALC" sheetId="87" r:id="rId12"/>
    <sheet name="basisopt1" sheetId="79" r:id="rId13"/>
    <sheet name="BASIS OPT 2" sheetId="58" r:id="rId14"/>
    <sheet name="BASIS OPT 3" sheetId="85" r:id="rId15"/>
    <sheet name="CORE DELTA" sheetId="83" r:id="rId16"/>
    <sheet name="VOL DELTA" sheetId="81" r:id="rId17"/>
    <sheet name="nymex" sheetId="61" r:id="rId18"/>
    <sheet name="Skews" sheetId="4" r:id="rId19"/>
    <sheet name="basis settles" sheetId="28" r:id="rId20"/>
    <sheet name="BASIS GAS DAILY" sheetId="59" r:id="rId21"/>
    <sheet name="curves" sheetId="16" r:id="rId22"/>
    <sheet name="VOL DWNLD" sheetId="82" r:id="rId23"/>
    <sheet name="VOLS" sheetId="32" r:id="rId24"/>
    <sheet name="GAS DAILY VOLS" sheetId="88" r:id="rId25"/>
    <sheet name="CORE DWNLD" sheetId="84" r:id="rId26"/>
    <sheet name="CORRELATION" sheetId="31" r:id="rId27"/>
    <sheet name="Z6 SKEW" sheetId="89" r:id="rId28"/>
    <sheet name="expiry" sheetId="3" r:id="rId29"/>
  </sheets>
  <externalReferences>
    <externalReference r:id="rId30"/>
    <externalReference r:id="rId31"/>
  </externalReferences>
  <definedNames>
    <definedName name="accuracy">#REF!</definedName>
    <definedName name="aproct">STRADDLES!$B$6</definedName>
    <definedName name="Basis">#REF!</definedName>
    <definedName name="basisyn">#REF!</definedName>
    <definedName name="BeginDate">#REF!</definedName>
    <definedName name="BLAHBLAH">#REF!</definedName>
    <definedName name="CAL7VOL">STRADDLES!$B$102</definedName>
    <definedName name="CAL8VOL">STRADDLES!$B$103</definedName>
    <definedName name="CAL9VOL">STRADDLES!$B$104</definedName>
    <definedName name="CalcMode">#REF!</definedName>
    <definedName name="Call1">#REF!</definedName>
    <definedName name="Call2">#REF!</definedName>
    <definedName name="calldelta1">#REF!</definedName>
    <definedName name="calldelta2">#REF!</definedName>
    <definedName name="callgamma1">#REF!</definedName>
    <definedName name="callgamma2">#REF!</definedName>
    <definedName name="callprem1">#REF!</definedName>
    <definedName name="callprem2">#REF!</definedName>
    <definedName name="CallPut">#REF!</definedName>
    <definedName name="callvega1">#REF!</definedName>
    <definedName name="callvega2">#REF!</definedName>
    <definedName name="CORETABLE">CORRELATION!$A$1:$AA$210</definedName>
    <definedName name="CurveDate">#REF!</definedName>
    <definedName name="CurveRange">#REF!</definedName>
    <definedName name="CurveRange2">#REF!</definedName>
    <definedName name="Curves">#REF!</definedName>
    <definedName name="curvesettle">curves!$C$1:$BV$312</definedName>
    <definedName name="CurveTable">VOLS!$B$4:$AI$11</definedName>
    <definedName name="CUSTOMVOLUME">#REF!</definedName>
    <definedName name="DATE">#REF!</definedName>
    <definedName name="datelook">STRADDLES!$A$18:$B$137</definedName>
    <definedName name="Dates">#REF!</definedName>
    <definedName name="DBase">#REF!</definedName>
    <definedName name="EffDt">#REF!</definedName>
    <definedName name="EndDate">#REF!</definedName>
    <definedName name="EXMONTH">[1]STRADDLES!$A$5:$B$41</definedName>
    <definedName name="ExpDates">expiry!$K$7:$M$414</definedName>
    <definedName name="expiration">expiry!$G$7:$I$414</definedName>
    <definedName name="exptype">#REF!</definedName>
    <definedName name="FPToggle">#REF!</definedName>
    <definedName name="FwdStFlag">#REF!</definedName>
    <definedName name="GasDaily">#REF!</definedName>
    <definedName name="GASDVOLCURVE">'GAS DAILY VOLS'!$A$4:$Z$338</definedName>
    <definedName name="GASDVOLCURVES">'GAS DAILY VOLS'!$A$4:$Z$338</definedName>
    <definedName name="GDVolSpread">#REF!</definedName>
    <definedName name="GDVolTable">#REF!</definedName>
    <definedName name="impldputcall">#REF!</definedName>
    <definedName name="impldvolstrike">#REF!</definedName>
    <definedName name="interest_y_n">STRADDLES!$K$1</definedName>
    <definedName name="maxvol">#REF!</definedName>
    <definedName name="mktprem">#REF!</definedName>
    <definedName name="MONTHS">#REF!</definedName>
    <definedName name="notionalvolumes">#REF!</definedName>
    <definedName name="NYMEXPrices">#REF!</definedName>
    <definedName name="PARAMS">STRADDLES!$B$146:$J$281</definedName>
    <definedName name="Password">#REF!</definedName>
    <definedName name="Physical">#REF!</definedName>
    <definedName name="_xlnm.Print_Area" localSheetId="13">'BASIS OPT 2'!$A$3:$H$30</definedName>
    <definedName name="_xlnm.Print_Area" localSheetId="19">'basis settles'!$A$2:$Q$25</definedName>
    <definedName name="_xlnm.Print_Area" localSheetId="17">nymex!$A$4:$I$23</definedName>
    <definedName name="prompt">#REF!</definedName>
    <definedName name="_Put1">#REF!</definedName>
    <definedName name="_Put2">#REF!</definedName>
    <definedName name="putdelta1">#REF!</definedName>
    <definedName name="putdelta2">#REF!</definedName>
    <definedName name="putgamma1">#REF!</definedName>
    <definedName name="putgamma2">#REF!</definedName>
    <definedName name="putprem1">#REF!</definedName>
    <definedName name="putprem2">#REF!</definedName>
    <definedName name="putvega1">#REF!</definedName>
    <definedName name="putvega2">#REF!</definedName>
    <definedName name="pvvolumes">#REF!</definedName>
    <definedName name="RATES">STRADDLES!$Y$160:$AA$171</definedName>
    <definedName name="simvol">#REF!</definedName>
    <definedName name="SkewTable">Skews!$1:$999</definedName>
    <definedName name="SKEWYN">#REF!</definedName>
    <definedName name="StartDate">#REF!</definedName>
    <definedName name="STRADDLE">STRADDLES!$B$17:$W$138</definedName>
    <definedName name="STRADDLEYN">#REF!</definedName>
    <definedName name="strike">#REF!</definedName>
    <definedName name="Strike1">#REF!</definedName>
    <definedName name="summerstrip">STRADDLES!$B$4</definedName>
    <definedName name="SWAPTIONBASIS1">SWAPTION!$AJ$38</definedName>
    <definedName name="SWAPTIONBASIS2">SWAPTION!$AT$38</definedName>
    <definedName name="SWAPTIONBASIS3">SWAPTION!$BD$38</definedName>
    <definedName name="SWAPTIONSWAP1">SWAPTION!$AI$38</definedName>
    <definedName name="SWAPTIONSWAP2">SWAPTION!$AS$38</definedName>
    <definedName name="SWAPTIONSWAP3">SWAPTION!$BC$38</definedName>
    <definedName name="SWAPTIONVOL1">SWAPTION!$AL$38</definedName>
    <definedName name="SWAPTIONVOL2">SWAPTION!$AV$38</definedName>
    <definedName name="SWAPTIONVOL3">SWAPTION!$BF$38</definedName>
    <definedName name="Today">#REF!</definedName>
    <definedName name="TOTALVOLUME">#REF!</definedName>
    <definedName name="TSETTLE">STRADDLES!$C$3</definedName>
    <definedName name="UpperLeftOfCurveTable">#REF!</definedName>
    <definedName name="UserName">#REF!</definedName>
    <definedName name="VolAdder">#REF!</definedName>
    <definedName name="VOLBA">#REF!</definedName>
    <definedName name="VOLCURVES">VOLS!$A$1:$CA$211</definedName>
    <definedName name="VolLookup">#REF!</definedName>
    <definedName name="VOLS">[1]STRADDLES!$B$5:$K$50</definedName>
    <definedName name="voltable">VOLS!$A$1:$AJ$209</definedName>
    <definedName name="Volume">#REF!</definedName>
    <definedName name="winterstrip">STRADDLES!$B$5</definedName>
  </definedNames>
  <calcPr calcId="0" calcMode="manual" fullCalcOnLoad="1"/>
</workbook>
</file>

<file path=xl/calcChain.xml><?xml version="1.0" encoding="utf-8"?>
<calcChain xmlns="http://schemas.openxmlformats.org/spreadsheetml/2006/main">
  <c r="E3" i="59" l="1"/>
  <c r="H6" i="59"/>
  <c r="I6" i="59"/>
  <c r="F8" i="59"/>
  <c r="H10" i="59"/>
  <c r="H12" i="59"/>
  <c r="H15" i="59"/>
  <c r="L22" i="59"/>
  <c r="N22" i="59"/>
  <c r="O22" i="59"/>
  <c r="B25" i="59"/>
  <c r="C25" i="59"/>
  <c r="D25" i="59"/>
  <c r="E25" i="59"/>
  <c r="F25" i="59"/>
  <c r="G25" i="59"/>
  <c r="H25" i="59"/>
  <c r="I25" i="59"/>
  <c r="J25" i="59"/>
  <c r="K25" i="59"/>
  <c r="L25" i="59"/>
  <c r="M25" i="59"/>
  <c r="N25" i="59"/>
  <c r="O25" i="59"/>
  <c r="A26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A27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A28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A29" i="59"/>
  <c r="B29" i="59"/>
  <c r="C29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A30" i="59"/>
  <c r="B30" i="59"/>
  <c r="C30" i="59"/>
  <c r="D30" i="59"/>
  <c r="E30" i="59"/>
  <c r="F30" i="59"/>
  <c r="G30" i="59"/>
  <c r="H30" i="59"/>
  <c r="I30" i="59"/>
  <c r="J30" i="59"/>
  <c r="K30" i="59"/>
  <c r="L30" i="59"/>
  <c r="M30" i="59"/>
  <c r="N30" i="59"/>
  <c r="O30" i="59"/>
  <c r="A31" i="59"/>
  <c r="B31" i="59"/>
  <c r="C31" i="59"/>
  <c r="D31" i="59"/>
  <c r="E31" i="59"/>
  <c r="F31" i="59"/>
  <c r="G31" i="59"/>
  <c r="H31" i="59"/>
  <c r="I31" i="59"/>
  <c r="J31" i="59"/>
  <c r="K31" i="59"/>
  <c r="L31" i="59"/>
  <c r="M31" i="59"/>
  <c r="N31" i="59"/>
  <c r="O31" i="59"/>
  <c r="A32" i="59"/>
  <c r="B32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A33" i="59"/>
  <c r="B33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A34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A35" i="59"/>
  <c r="B35" i="59"/>
  <c r="C35" i="59"/>
  <c r="D35" i="59"/>
  <c r="E35" i="59"/>
  <c r="F35" i="59"/>
  <c r="G35" i="59"/>
  <c r="H35" i="59"/>
  <c r="I35" i="59"/>
  <c r="J35" i="59"/>
  <c r="K35" i="59"/>
  <c r="L35" i="59"/>
  <c r="M35" i="59"/>
  <c r="N35" i="59"/>
  <c r="O35" i="59"/>
  <c r="A36" i="59"/>
  <c r="B36" i="59"/>
  <c r="C36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A37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A38" i="59"/>
  <c r="B38" i="59"/>
  <c r="C38" i="59"/>
  <c r="D38" i="59"/>
  <c r="E38" i="59"/>
  <c r="F38" i="59"/>
  <c r="G38" i="59"/>
  <c r="H38" i="59"/>
  <c r="I38" i="59"/>
  <c r="J38" i="59"/>
  <c r="K38" i="59"/>
  <c r="L38" i="59"/>
  <c r="M38" i="59"/>
  <c r="N38" i="59"/>
  <c r="O38" i="59"/>
  <c r="A39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A40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A41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A42" i="59"/>
  <c r="B42" i="59"/>
  <c r="C42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A43" i="59"/>
  <c r="B43" i="59"/>
  <c r="C43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A44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A45" i="59"/>
  <c r="B45" i="59"/>
  <c r="C45" i="59"/>
  <c r="D45" i="59"/>
  <c r="E45" i="59"/>
  <c r="F45" i="59"/>
  <c r="G45" i="59"/>
  <c r="H45" i="59"/>
  <c r="I45" i="59"/>
  <c r="J45" i="59"/>
  <c r="K45" i="59"/>
  <c r="L45" i="59"/>
  <c r="M45" i="59"/>
  <c r="N45" i="59"/>
  <c r="O45" i="59"/>
  <c r="A46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A47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A48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A49" i="59"/>
  <c r="B49" i="59"/>
  <c r="C49" i="59"/>
  <c r="D49" i="59"/>
  <c r="E49" i="59"/>
  <c r="F49" i="59"/>
  <c r="G49" i="59"/>
  <c r="H49" i="59"/>
  <c r="I49" i="59"/>
  <c r="J49" i="59"/>
  <c r="K49" i="59"/>
  <c r="L49" i="59"/>
  <c r="M49" i="59"/>
  <c r="N49" i="59"/>
  <c r="O49" i="59"/>
  <c r="A50" i="59"/>
  <c r="B50" i="59"/>
  <c r="C50" i="59"/>
  <c r="D50" i="59"/>
  <c r="E50" i="59"/>
  <c r="F50" i="59"/>
  <c r="G50" i="59"/>
  <c r="H50" i="59"/>
  <c r="I50" i="59"/>
  <c r="J50" i="59"/>
  <c r="K50" i="59"/>
  <c r="L50" i="59"/>
  <c r="M50" i="59"/>
  <c r="N50" i="59"/>
  <c r="O50" i="59"/>
  <c r="A51" i="59"/>
  <c r="B51" i="59"/>
  <c r="C51" i="59"/>
  <c r="D51" i="59"/>
  <c r="E51" i="59"/>
  <c r="F51" i="59"/>
  <c r="G51" i="59"/>
  <c r="H51" i="59"/>
  <c r="I51" i="59"/>
  <c r="J51" i="59"/>
  <c r="K51" i="59"/>
  <c r="L51" i="59"/>
  <c r="M51" i="59"/>
  <c r="N51" i="59"/>
  <c r="O51" i="59"/>
  <c r="A52" i="59"/>
  <c r="B52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A53" i="59"/>
  <c r="B53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A54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A55" i="59"/>
  <c r="B55" i="59"/>
  <c r="C55" i="59"/>
  <c r="D55" i="59"/>
  <c r="E55" i="59"/>
  <c r="F55" i="59"/>
  <c r="G55" i="59"/>
  <c r="H55" i="59"/>
  <c r="I55" i="59"/>
  <c r="J55" i="59"/>
  <c r="K55" i="59"/>
  <c r="L55" i="59"/>
  <c r="M55" i="59"/>
  <c r="N55" i="59"/>
  <c r="O55" i="59"/>
  <c r="A56" i="59"/>
  <c r="E1" i="58"/>
  <c r="B2" i="58"/>
  <c r="E2" i="58"/>
  <c r="K3" i="58"/>
  <c r="L3" i="58"/>
  <c r="K5" i="58"/>
  <c r="L5" i="58"/>
  <c r="K6" i="58"/>
  <c r="L6" i="58"/>
  <c r="B9" i="58"/>
  <c r="D9" i="58"/>
  <c r="F9" i="58"/>
  <c r="H9" i="58"/>
  <c r="B10" i="58"/>
  <c r="D10" i="58"/>
  <c r="F10" i="58"/>
  <c r="H10" i="58"/>
  <c r="B21" i="58"/>
  <c r="D21" i="58"/>
  <c r="F21" i="58"/>
  <c r="H21" i="58"/>
  <c r="AM21" i="58"/>
  <c r="B22" i="58"/>
  <c r="D22" i="58"/>
  <c r="F22" i="58"/>
  <c r="H22" i="58"/>
  <c r="AM22" i="58"/>
  <c r="B23" i="58"/>
  <c r="D23" i="58"/>
  <c r="F23" i="58"/>
  <c r="H23" i="58"/>
  <c r="AM23" i="58"/>
  <c r="B24" i="58"/>
  <c r="D24" i="58"/>
  <c r="F24" i="58"/>
  <c r="H24" i="58"/>
  <c r="AM24" i="58"/>
  <c r="B25" i="58"/>
  <c r="D25" i="58"/>
  <c r="F25" i="58"/>
  <c r="H25" i="58"/>
  <c r="AM25" i="58"/>
  <c r="B26" i="58"/>
  <c r="D26" i="58"/>
  <c r="F26" i="58"/>
  <c r="H26" i="58"/>
  <c r="AM26" i="58"/>
  <c r="B27" i="58"/>
  <c r="D27" i="58"/>
  <c r="F27" i="58"/>
  <c r="H27" i="58"/>
  <c r="AM27" i="58"/>
  <c r="B28" i="58"/>
  <c r="D28" i="58"/>
  <c r="F28" i="58"/>
  <c r="H28" i="58"/>
  <c r="AM28" i="58"/>
  <c r="B29" i="58"/>
  <c r="D29" i="58"/>
  <c r="F29" i="58"/>
  <c r="H29" i="58"/>
  <c r="AM29" i="58"/>
  <c r="B30" i="58"/>
  <c r="D30" i="58"/>
  <c r="F30" i="58"/>
  <c r="H30" i="58"/>
  <c r="AM30" i="58"/>
  <c r="B31" i="58"/>
  <c r="D31" i="58"/>
  <c r="F31" i="58"/>
  <c r="H31" i="58"/>
  <c r="K31" i="58"/>
  <c r="AM31" i="58"/>
  <c r="AS31" i="58"/>
  <c r="AT31" i="58"/>
  <c r="BK31" i="58"/>
  <c r="BL31" i="58"/>
  <c r="BM31" i="58"/>
  <c r="BN31" i="58"/>
  <c r="BO31" i="58"/>
  <c r="BP31" i="58"/>
  <c r="BQ31" i="58"/>
  <c r="BR31" i="58"/>
  <c r="BS31" i="58"/>
  <c r="BT31" i="58"/>
  <c r="BU31" i="58"/>
  <c r="BV31" i="58"/>
  <c r="CA31" i="58"/>
  <c r="CB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I31" i="58"/>
  <c r="DJ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Q31" i="58"/>
  <c r="ER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B32" i="58"/>
  <c r="D32" i="58"/>
  <c r="F32" i="58"/>
  <c r="H32" i="58"/>
  <c r="AM32" i="58"/>
  <c r="AR32" i="58"/>
  <c r="BZ32" i="58"/>
  <c r="DH32" i="58"/>
  <c r="EP32" i="58"/>
  <c r="AR33" i="58"/>
  <c r="AS33" i="58"/>
  <c r="AT33" i="58"/>
  <c r="BK33" i="58"/>
  <c r="BL33" i="58"/>
  <c r="BM33" i="58"/>
  <c r="BN33" i="58"/>
  <c r="BO33" i="58"/>
  <c r="BP33" i="58"/>
  <c r="BQ33" i="58"/>
  <c r="BR33" i="58"/>
  <c r="BS33" i="58"/>
  <c r="BT33" i="58"/>
  <c r="BU33" i="58"/>
  <c r="BV33" i="58"/>
  <c r="BZ33" i="58"/>
  <c r="CA33" i="58"/>
  <c r="CB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H33" i="58"/>
  <c r="DI33" i="58"/>
  <c r="DJ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P33" i="58"/>
  <c r="EQ33" i="58"/>
  <c r="ER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B34" i="58"/>
  <c r="D34" i="58"/>
  <c r="F34" i="58"/>
  <c r="L34" i="58"/>
  <c r="S34" i="58"/>
  <c r="Z34" i="58"/>
  <c r="AG34" i="58"/>
  <c r="AP35" i="58"/>
  <c r="BX35" i="58"/>
  <c r="DF35" i="58"/>
  <c r="EN35" i="58"/>
  <c r="D36" i="58"/>
  <c r="B38" i="58"/>
  <c r="C38" i="58"/>
  <c r="F38" i="58"/>
  <c r="K38" i="58"/>
  <c r="L38" i="58"/>
  <c r="M38" i="58"/>
  <c r="N38" i="58"/>
  <c r="O38" i="58"/>
  <c r="P38" i="58"/>
  <c r="R38" i="58"/>
  <c r="S38" i="58"/>
  <c r="T38" i="58"/>
  <c r="U38" i="58"/>
  <c r="V38" i="58"/>
  <c r="W38" i="58"/>
  <c r="Y38" i="58"/>
  <c r="Z38" i="58"/>
  <c r="AA38" i="58"/>
  <c r="AB38" i="58"/>
  <c r="AC38" i="58"/>
  <c r="AD38" i="58"/>
  <c r="AF38" i="58"/>
  <c r="AG38" i="58"/>
  <c r="AH38" i="58"/>
  <c r="AI38" i="58"/>
  <c r="AJ38" i="58"/>
  <c r="AK38" i="58"/>
  <c r="AM38" i="58"/>
  <c r="AN38" i="58"/>
  <c r="AP38" i="58"/>
  <c r="AQ38" i="58"/>
  <c r="AR38" i="58"/>
  <c r="AS38" i="58"/>
  <c r="AT38" i="58"/>
  <c r="AU38" i="58"/>
  <c r="AV38" i="58"/>
  <c r="AW38" i="58"/>
  <c r="AX38" i="58"/>
  <c r="AY38" i="58"/>
  <c r="AZ38" i="58"/>
  <c r="BA38" i="58"/>
  <c r="BB38" i="58"/>
  <c r="BC38" i="58"/>
  <c r="BD38" i="58"/>
  <c r="BE38" i="58"/>
  <c r="BF38" i="58"/>
  <c r="BG38" i="58"/>
  <c r="BH38" i="58"/>
  <c r="BI38" i="58"/>
  <c r="BK38" i="58"/>
  <c r="BL38" i="58"/>
  <c r="BM38" i="58"/>
  <c r="BN38" i="58"/>
  <c r="BO38" i="58"/>
  <c r="BP38" i="58"/>
  <c r="BQ38" i="58"/>
  <c r="BR38" i="58"/>
  <c r="BS38" i="58"/>
  <c r="BT38" i="58"/>
  <c r="BU38" i="58"/>
  <c r="BV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N38" i="58"/>
  <c r="EO38" i="58"/>
  <c r="EP38" i="58"/>
  <c r="EQ38" i="58"/>
  <c r="ER38" i="58"/>
  <c r="ES38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A39" i="58"/>
  <c r="B39" i="58"/>
  <c r="C39" i="58"/>
  <c r="F39" i="58"/>
  <c r="K39" i="58"/>
  <c r="L39" i="58"/>
  <c r="M39" i="58"/>
  <c r="N39" i="58"/>
  <c r="O39" i="58"/>
  <c r="P39" i="58"/>
  <c r="R39" i="58"/>
  <c r="S39" i="58"/>
  <c r="T39" i="58"/>
  <c r="U39" i="58"/>
  <c r="V39" i="58"/>
  <c r="W39" i="58"/>
  <c r="Y39" i="58"/>
  <c r="Z39" i="58"/>
  <c r="AA39" i="58"/>
  <c r="AB39" i="58"/>
  <c r="AC39" i="58"/>
  <c r="AD39" i="58"/>
  <c r="AF39" i="58"/>
  <c r="AG39" i="58"/>
  <c r="AH39" i="58"/>
  <c r="AI39" i="58"/>
  <c r="AJ39" i="58"/>
  <c r="AK39" i="58"/>
  <c r="AM39" i="58"/>
  <c r="AN39" i="58"/>
  <c r="AP39" i="58"/>
  <c r="AQ39" i="58"/>
  <c r="AR39" i="58"/>
  <c r="AS39" i="58"/>
  <c r="AT39" i="58"/>
  <c r="AU39" i="58"/>
  <c r="AV39" i="58"/>
  <c r="AW39" i="58"/>
  <c r="AX39" i="58"/>
  <c r="AY39" i="58"/>
  <c r="AZ39" i="58"/>
  <c r="BA39" i="58"/>
  <c r="BB39" i="58"/>
  <c r="BC39" i="58"/>
  <c r="BD39" i="58"/>
  <c r="BE39" i="58"/>
  <c r="BF39" i="58"/>
  <c r="BG39" i="58"/>
  <c r="BH39" i="58"/>
  <c r="BI39" i="58"/>
  <c r="BK39" i="58"/>
  <c r="BL39" i="58"/>
  <c r="BM39" i="58"/>
  <c r="BN39" i="58"/>
  <c r="BO39" i="58"/>
  <c r="BP39" i="58"/>
  <c r="BQ39" i="58"/>
  <c r="BR39" i="58"/>
  <c r="BS39" i="58"/>
  <c r="BT39" i="58"/>
  <c r="BU39" i="58"/>
  <c r="BV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N39" i="58"/>
  <c r="EO39" i="58"/>
  <c r="EP39" i="58"/>
  <c r="EQ39" i="58"/>
  <c r="ER39" i="58"/>
  <c r="ES39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A40" i="58"/>
  <c r="B40" i="58"/>
  <c r="C40" i="58"/>
  <c r="F40" i="58"/>
  <c r="K40" i="58"/>
  <c r="L40" i="58"/>
  <c r="M40" i="58"/>
  <c r="N40" i="58"/>
  <c r="O40" i="58"/>
  <c r="P40" i="58"/>
  <c r="R40" i="58"/>
  <c r="S40" i="58"/>
  <c r="T40" i="58"/>
  <c r="U40" i="58"/>
  <c r="V40" i="58"/>
  <c r="W40" i="58"/>
  <c r="Y40" i="58"/>
  <c r="Z40" i="58"/>
  <c r="AA40" i="58"/>
  <c r="AB40" i="58"/>
  <c r="AC40" i="58"/>
  <c r="AD40" i="58"/>
  <c r="AF40" i="58"/>
  <c r="AG40" i="58"/>
  <c r="AH40" i="58"/>
  <c r="AI40" i="58"/>
  <c r="AJ40" i="58"/>
  <c r="AK40" i="58"/>
  <c r="AM40" i="58"/>
  <c r="AN40" i="58"/>
  <c r="AP40" i="58"/>
  <c r="AQ40" i="58"/>
  <c r="AR40" i="58"/>
  <c r="AS40" i="58"/>
  <c r="AT40" i="58"/>
  <c r="AU40" i="58"/>
  <c r="AV40" i="58"/>
  <c r="AW40" i="58"/>
  <c r="AX40" i="58"/>
  <c r="AY40" i="58"/>
  <c r="AZ40" i="58"/>
  <c r="BA40" i="58"/>
  <c r="BB40" i="58"/>
  <c r="BC40" i="58"/>
  <c r="BD40" i="58"/>
  <c r="BE40" i="58"/>
  <c r="BF40" i="58"/>
  <c r="BG40" i="58"/>
  <c r="BH40" i="58"/>
  <c r="BI40" i="58"/>
  <c r="BK40" i="58"/>
  <c r="BL40" i="58"/>
  <c r="BM40" i="58"/>
  <c r="BN40" i="58"/>
  <c r="BO40" i="58"/>
  <c r="BP40" i="58"/>
  <c r="BQ40" i="58"/>
  <c r="BR40" i="58"/>
  <c r="BS40" i="58"/>
  <c r="BT40" i="58"/>
  <c r="BU40" i="58"/>
  <c r="BV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N40" i="58"/>
  <c r="EO40" i="58"/>
  <c r="EP40" i="58"/>
  <c r="EQ40" i="58"/>
  <c r="ER40" i="58"/>
  <c r="ES40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A41" i="58"/>
  <c r="B41" i="58"/>
  <c r="C41" i="58"/>
  <c r="F41" i="58"/>
  <c r="K41" i="58"/>
  <c r="L41" i="58"/>
  <c r="M41" i="58"/>
  <c r="N41" i="58"/>
  <c r="O41" i="58"/>
  <c r="P41" i="58"/>
  <c r="R41" i="58"/>
  <c r="S41" i="58"/>
  <c r="T41" i="58"/>
  <c r="U41" i="58"/>
  <c r="V41" i="58"/>
  <c r="W41" i="58"/>
  <c r="Y41" i="58"/>
  <c r="Z41" i="58"/>
  <c r="AA41" i="58"/>
  <c r="AB41" i="58"/>
  <c r="AC41" i="58"/>
  <c r="AD41" i="58"/>
  <c r="AF41" i="58"/>
  <c r="AG41" i="58"/>
  <c r="AH41" i="58"/>
  <c r="AI41" i="58"/>
  <c r="AJ41" i="58"/>
  <c r="AK41" i="58"/>
  <c r="AM41" i="58"/>
  <c r="AN41" i="58"/>
  <c r="AP41" i="58"/>
  <c r="AQ41" i="58"/>
  <c r="AR41" i="58"/>
  <c r="AS41" i="58"/>
  <c r="AT41" i="58"/>
  <c r="AU41" i="58"/>
  <c r="AV41" i="58"/>
  <c r="AW41" i="58"/>
  <c r="AX41" i="58"/>
  <c r="AY41" i="58"/>
  <c r="AZ41" i="58"/>
  <c r="BA41" i="58"/>
  <c r="BB41" i="58"/>
  <c r="BC41" i="58"/>
  <c r="BD41" i="58"/>
  <c r="BE41" i="58"/>
  <c r="BF41" i="58"/>
  <c r="BG41" i="58"/>
  <c r="BH41" i="58"/>
  <c r="BI41" i="58"/>
  <c r="BK41" i="58"/>
  <c r="BL41" i="58"/>
  <c r="BM41" i="58"/>
  <c r="BN41" i="58"/>
  <c r="BO41" i="58"/>
  <c r="BP41" i="58"/>
  <c r="BQ41" i="58"/>
  <c r="BR41" i="58"/>
  <c r="BS41" i="58"/>
  <c r="BT41" i="58"/>
  <c r="BU41" i="58"/>
  <c r="BV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N41" i="58"/>
  <c r="EO41" i="58"/>
  <c r="EP41" i="58"/>
  <c r="EQ41" i="58"/>
  <c r="ER41" i="58"/>
  <c r="ES41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A42" i="58"/>
  <c r="B42" i="58"/>
  <c r="C42" i="58"/>
  <c r="F42" i="58"/>
  <c r="K42" i="58"/>
  <c r="L42" i="58"/>
  <c r="M42" i="58"/>
  <c r="N42" i="58"/>
  <c r="O42" i="58"/>
  <c r="P42" i="58"/>
  <c r="R42" i="58"/>
  <c r="S42" i="58"/>
  <c r="T42" i="58"/>
  <c r="U42" i="58"/>
  <c r="V42" i="58"/>
  <c r="W42" i="58"/>
  <c r="Y42" i="58"/>
  <c r="Z42" i="58"/>
  <c r="AA42" i="58"/>
  <c r="AB42" i="58"/>
  <c r="AC42" i="58"/>
  <c r="AD42" i="58"/>
  <c r="AF42" i="58"/>
  <c r="AG42" i="58"/>
  <c r="AH42" i="58"/>
  <c r="AI42" i="58"/>
  <c r="AJ42" i="58"/>
  <c r="AK42" i="58"/>
  <c r="AM42" i="58"/>
  <c r="AN42" i="58"/>
  <c r="AP42" i="58"/>
  <c r="AQ42" i="58"/>
  <c r="AR42" i="58"/>
  <c r="AS42" i="58"/>
  <c r="AT42" i="58"/>
  <c r="AU42" i="58"/>
  <c r="AV42" i="58"/>
  <c r="AW42" i="58"/>
  <c r="AX42" i="58"/>
  <c r="AY42" i="58"/>
  <c r="AZ42" i="58"/>
  <c r="BA42" i="58"/>
  <c r="BB42" i="58"/>
  <c r="BC42" i="58"/>
  <c r="BD42" i="58"/>
  <c r="BE42" i="58"/>
  <c r="BF42" i="58"/>
  <c r="BG42" i="58"/>
  <c r="BH42" i="58"/>
  <c r="BI42" i="58"/>
  <c r="BK42" i="58"/>
  <c r="BL42" i="58"/>
  <c r="BM42" i="58"/>
  <c r="BN42" i="58"/>
  <c r="BO42" i="58"/>
  <c r="BP42" i="58"/>
  <c r="BQ42" i="58"/>
  <c r="BR42" i="58"/>
  <c r="BS42" i="58"/>
  <c r="BT42" i="58"/>
  <c r="BU42" i="58"/>
  <c r="BV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N42" i="58"/>
  <c r="EO42" i="58"/>
  <c r="EP42" i="58"/>
  <c r="EQ42" i="58"/>
  <c r="ER42" i="58"/>
  <c r="ES42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A43" i="58"/>
  <c r="B43" i="58"/>
  <c r="C43" i="58"/>
  <c r="F43" i="58"/>
  <c r="K43" i="58"/>
  <c r="L43" i="58"/>
  <c r="M43" i="58"/>
  <c r="N43" i="58"/>
  <c r="O43" i="58"/>
  <c r="P43" i="58"/>
  <c r="R43" i="58"/>
  <c r="S43" i="58"/>
  <c r="T43" i="58"/>
  <c r="U43" i="58"/>
  <c r="V43" i="58"/>
  <c r="W43" i="58"/>
  <c r="Y43" i="58"/>
  <c r="Z43" i="58"/>
  <c r="AA43" i="58"/>
  <c r="AB43" i="58"/>
  <c r="AC43" i="58"/>
  <c r="AD43" i="58"/>
  <c r="AF43" i="58"/>
  <c r="AG43" i="58"/>
  <c r="AH43" i="58"/>
  <c r="AI43" i="58"/>
  <c r="AJ43" i="58"/>
  <c r="AK43" i="58"/>
  <c r="AM43" i="58"/>
  <c r="AN43" i="58"/>
  <c r="AP43" i="58"/>
  <c r="AQ43" i="58"/>
  <c r="AR43" i="58"/>
  <c r="AS43" i="58"/>
  <c r="AT43" i="58"/>
  <c r="AU43" i="58"/>
  <c r="AV43" i="58"/>
  <c r="AW43" i="58"/>
  <c r="AX43" i="58"/>
  <c r="AY43" i="58"/>
  <c r="AZ43" i="58"/>
  <c r="BA43" i="58"/>
  <c r="BB43" i="58"/>
  <c r="BC43" i="58"/>
  <c r="BD43" i="58"/>
  <c r="BE43" i="58"/>
  <c r="BF43" i="58"/>
  <c r="BG43" i="58"/>
  <c r="BH43" i="58"/>
  <c r="BI43" i="58"/>
  <c r="BK43" i="58"/>
  <c r="BL43" i="58"/>
  <c r="BM43" i="58"/>
  <c r="BN43" i="58"/>
  <c r="BO43" i="58"/>
  <c r="BP43" i="58"/>
  <c r="BQ43" i="58"/>
  <c r="BR43" i="58"/>
  <c r="BS43" i="58"/>
  <c r="BT43" i="58"/>
  <c r="BU43" i="58"/>
  <c r="BV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N43" i="58"/>
  <c r="EO43" i="58"/>
  <c r="EP43" i="58"/>
  <c r="EQ43" i="58"/>
  <c r="ER43" i="58"/>
  <c r="ES43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A44" i="58"/>
  <c r="B44" i="58"/>
  <c r="C44" i="58"/>
  <c r="F44" i="58"/>
  <c r="K44" i="58"/>
  <c r="L44" i="58"/>
  <c r="M44" i="58"/>
  <c r="N44" i="58"/>
  <c r="O44" i="58"/>
  <c r="P44" i="58"/>
  <c r="R44" i="58"/>
  <c r="S44" i="58"/>
  <c r="T44" i="58"/>
  <c r="U44" i="58"/>
  <c r="V44" i="58"/>
  <c r="W44" i="58"/>
  <c r="Y44" i="58"/>
  <c r="Z44" i="58"/>
  <c r="AA44" i="58"/>
  <c r="AB44" i="58"/>
  <c r="AC44" i="58"/>
  <c r="AD44" i="58"/>
  <c r="AF44" i="58"/>
  <c r="AG44" i="58"/>
  <c r="AH44" i="58"/>
  <c r="AI44" i="58"/>
  <c r="AJ44" i="58"/>
  <c r="AK44" i="58"/>
  <c r="AM44" i="58"/>
  <c r="AN44" i="58"/>
  <c r="AP44" i="58"/>
  <c r="AQ44" i="58"/>
  <c r="AR44" i="58"/>
  <c r="AS44" i="58"/>
  <c r="AT44" i="58"/>
  <c r="AU44" i="58"/>
  <c r="AV44" i="58"/>
  <c r="AW44" i="58"/>
  <c r="AX44" i="58"/>
  <c r="AY44" i="58"/>
  <c r="AZ44" i="58"/>
  <c r="BA44" i="58"/>
  <c r="BB44" i="58"/>
  <c r="BC44" i="58"/>
  <c r="BD44" i="58"/>
  <c r="BE44" i="58"/>
  <c r="BF44" i="58"/>
  <c r="BG44" i="58"/>
  <c r="BH44" i="58"/>
  <c r="BI44" i="58"/>
  <c r="BK44" i="58"/>
  <c r="BL44" i="58"/>
  <c r="BM44" i="58"/>
  <c r="BN44" i="58"/>
  <c r="BO44" i="58"/>
  <c r="BP44" i="58"/>
  <c r="BQ44" i="58"/>
  <c r="BR44" i="58"/>
  <c r="BS44" i="58"/>
  <c r="BT44" i="58"/>
  <c r="BU44" i="58"/>
  <c r="BV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N44" i="58"/>
  <c r="EO44" i="58"/>
  <c r="EP44" i="58"/>
  <c r="EQ44" i="58"/>
  <c r="ER44" i="58"/>
  <c r="ES44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A45" i="58"/>
  <c r="B45" i="58"/>
  <c r="C45" i="58"/>
  <c r="F45" i="58"/>
  <c r="K45" i="58"/>
  <c r="L45" i="58"/>
  <c r="M45" i="58"/>
  <c r="N45" i="58"/>
  <c r="O45" i="58"/>
  <c r="P45" i="58"/>
  <c r="R45" i="58"/>
  <c r="S45" i="58"/>
  <c r="T45" i="58"/>
  <c r="U45" i="58"/>
  <c r="V45" i="58"/>
  <c r="W45" i="58"/>
  <c r="Y45" i="58"/>
  <c r="Z45" i="58"/>
  <c r="AA45" i="58"/>
  <c r="AB45" i="58"/>
  <c r="AC45" i="58"/>
  <c r="AD45" i="58"/>
  <c r="AF45" i="58"/>
  <c r="AG45" i="58"/>
  <c r="AH45" i="58"/>
  <c r="AI45" i="58"/>
  <c r="AJ45" i="58"/>
  <c r="AK45" i="58"/>
  <c r="AM45" i="58"/>
  <c r="AN45" i="58"/>
  <c r="AP45" i="58"/>
  <c r="AQ45" i="58"/>
  <c r="AR45" i="58"/>
  <c r="AS45" i="58"/>
  <c r="AT45" i="58"/>
  <c r="AU45" i="58"/>
  <c r="AV45" i="58"/>
  <c r="AW45" i="58"/>
  <c r="AX45" i="58"/>
  <c r="AY45" i="58"/>
  <c r="AZ45" i="58"/>
  <c r="BA45" i="58"/>
  <c r="BB45" i="58"/>
  <c r="BC45" i="58"/>
  <c r="BD45" i="58"/>
  <c r="BE45" i="58"/>
  <c r="BF45" i="58"/>
  <c r="BG45" i="58"/>
  <c r="BH45" i="58"/>
  <c r="BI45" i="58"/>
  <c r="BK45" i="58"/>
  <c r="BL45" i="58"/>
  <c r="BM45" i="58"/>
  <c r="BN45" i="58"/>
  <c r="BO45" i="58"/>
  <c r="BP45" i="58"/>
  <c r="BQ45" i="58"/>
  <c r="BR45" i="58"/>
  <c r="BS45" i="58"/>
  <c r="BT45" i="58"/>
  <c r="BU45" i="58"/>
  <c r="BV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N45" i="58"/>
  <c r="EO45" i="58"/>
  <c r="EP45" i="58"/>
  <c r="EQ45" i="58"/>
  <c r="ER45" i="58"/>
  <c r="ES45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A46" i="58"/>
  <c r="B46" i="58"/>
  <c r="C46" i="58"/>
  <c r="F46" i="58"/>
  <c r="K46" i="58"/>
  <c r="L46" i="58"/>
  <c r="M46" i="58"/>
  <c r="N46" i="58"/>
  <c r="O46" i="58"/>
  <c r="P46" i="58"/>
  <c r="R46" i="58"/>
  <c r="S46" i="58"/>
  <c r="T46" i="58"/>
  <c r="U46" i="58"/>
  <c r="V46" i="58"/>
  <c r="W46" i="58"/>
  <c r="Y46" i="58"/>
  <c r="Z46" i="58"/>
  <c r="AA46" i="58"/>
  <c r="AB46" i="58"/>
  <c r="AC46" i="58"/>
  <c r="AD46" i="58"/>
  <c r="AF46" i="58"/>
  <c r="AG46" i="58"/>
  <c r="AH46" i="58"/>
  <c r="AI46" i="58"/>
  <c r="AJ46" i="58"/>
  <c r="AK46" i="58"/>
  <c r="AM46" i="58"/>
  <c r="AN46" i="58"/>
  <c r="AP46" i="58"/>
  <c r="AQ46" i="58"/>
  <c r="AR46" i="58"/>
  <c r="AS46" i="58"/>
  <c r="AT46" i="58"/>
  <c r="AU46" i="58"/>
  <c r="AV46" i="58"/>
  <c r="AW46" i="58"/>
  <c r="AX46" i="58"/>
  <c r="AY46" i="58"/>
  <c r="AZ46" i="58"/>
  <c r="BA46" i="58"/>
  <c r="BB46" i="58"/>
  <c r="BC46" i="58"/>
  <c r="BD46" i="58"/>
  <c r="BE46" i="58"/>
  <c r="BF46" i="58"/>
  <c r="BG46" i="58"/>
  <c r="BH46" i="58"/>
  <c r="BI46" i="58"/>
  <c r="BK46" i="58"/>
  <c r="BL46" i="58"/>
  <c r="BM46" i="58"/>
  <c r="BN46" i="58"/>
  <c r="BO46" i="58"/>
  <c r="BP46" i="58"/>
  <c r="BQ46" i="58"/>
  <c r="BR46" i="58"/>
  <c r="BS46" i="58"/>
  <c r="BT46" i="58"/>
  <c r="BU46" i="58"/>
  <c r="BV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N46" i="58"/>
  <c r="EO46" i="58"/>
  <c r="EP46" i="58"/>
  <c r="EQ46" i="58"/>
  <c r="ER46" i="58"/>
  <c r="ES46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A47" i="58"/>
  <c r="B47" i="58"/>
  <c r="C47" i="58"/>
  <c r="F47" i="58"/>
  <c r="K47" i="58"/>
  <c r="L47" i="58"/>
  <c r="M47" i="58"/>
  <c r="N47" i="58"/>
  <c r="O47" i="58"/>
  <c r="P47" i="58"/>
  <c r="R47" i="58"/>
  <c r="S47" i="58"/>
  <c r="T47" i="58"/>
  <c r="U47" i="58"/>
  <c r="V47" i="58"/>
  <c r="W47" i="58"/>
  <c r="Y47" i="58"/>
  <c r="Z47" i="58"/>
  <c r="AA47" i="58"/>
  <c r="AB47" i="58"/>
  <c r="AC47" i="58"/>
  <c r="AD47" i="58"/>
  <c r="AF47" i="58"/>
  <c r="AG47" i="58"/>
  <c r="AH47" i="58"/>
  <c r="AI47" i="58"/>
  <c r="AJ47" i="58"/>
  <c r="AK47" i="58"/>
  <c r="AM47" i="58"/>
  <c r="AN47" i="58"/>
  <c r="AP47" i="58"/>
  <c r="AQ47" i="58"/>
  <c r="AR47" i="58"/>
  <c r="AS47" i="58"/>
  <c r="AT47" i="58"/>
  <c r="AU47" i="58"/>
  <c r="AV47" i="58"/>
  <c r="AW47" i="58"/>
  <c r="AX47" i="58"/>
  <c r="AY47" i="58"/>
  <c r="AZ47" i="58"/>
  <c r="BA47" i="58"/>
  <c r="BB47" i="58"/>
  <c r="BC47" i="58"/>
  <c r="BD47" i="58"/>
  <c r="BE47" i="58"/>
  <c r="BF47" i="58"/>
  <c r="BG47" i="58"/>
  <c r="BH47" i="58"/>
  <c r="BI47" i="58"/>
  <c r="BK47" i="58"/>
  <c r="BL47" i="58"/>
  <c r="BM47" i="58"/>
  <c r="BN47" i="58"/>
  <c r="BO47" i="58"/>
  <c r="BP47" i="58"/>
  <c r="BQ47" i="58"/>
  <c r="BR47" i="58"/>
  <c r="BS47" i="58"/>
  <c r="BT47" i="58"/>
  <c r="BU47" i="58"/>
  <c r="BV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N47" i="58"/>
  <c r="EO47" i="58"/>
  <c r="EP47" i="58"/>
  <c r="EQ47" i="58"/>
  <c r="ER47" i="58"/>
  <c r="ES47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A48" i="58"/>
  <c r="B48" i="58"/>
  <c r="C48" i="58"/>
  <c r="F48" i="58"/>
  <c r="K48" i="58"/>
  <c r="L48" i="58"/>
  <c r="M48" i="58"/>
  <c r="N48" i="58"/>
  <c r="O48" i="58"/>
  <c r="P48" i="58"/>
  <c r="R48" i="58"/>
  <c r="S48" i="58"/>
  <c r="T48" i="58"/>
  <c r="U48" i="58"/>
  <c r="V48" i="58"/>
  <c r="W48" i="58"/>
  <c r="Y48" i="58"/>
  <c r="Z48" i="58"/>
  <c r="AA48" i="58"/>
  <c r="AB48" i="58"/>
  <c r="AC48" i="58"/>
  <c r="AD48" i="58"/>
  <c r="AF48" i="58"/>
  <c r="AG48" i="58"/>
  <c r="AH48" i="58"/>
  <c r="AI48" i="58"/>
  <c r="AJ48" i="58"/>
  <c r="AK48" i="58"/>
  <c r="AM48" i="58"/>
  <c r="AN48" i="58"/>
  <c r="AP48" i="58"/>
  <c r="AQ48" i="58"/>
  <c r="AR48" i="58"/>
  <c r="AS48" i="58"/>
  <c r="AT48" i="58"/>
  <c r="AU48" i="58"/>
  <c r="AV48" i="58"/>
  <c r="AW48" i="58"/>
  <c r="AX48" i="58"/>
  <c r="AY48" i="58"/>
  <c r="AZ48" i="58"/>
  <c r="BA48" i="58"/>
  <c r="BB48" i="58"/>
  <c r="BC48" i="58"/>
  <c r="BD48" i="58"/>
  <c r="BE48" i="58"/>
  <c r="BF48" i="58"/>
  <c r="BG48" i="58"/>
  <c r="BH48" i="58"/>
  <c r="BI48" i="58"/>
  <c r="BK48" i="58"/>
  <c r="BL48" i="58"/>
  <c r="BM48" i="58"/>
  <c r="BN48" i="58"/>
  <c r="BO48" i="58"/>
  <c r="BP48" i="58"/>
  <c r="BQ48" i="58"/>
  <c r="BR48" i="58"/>
  <c r="BS48" i="58"/>
  <c r="BT48" i="58"/>
  <c r="BU48" i="58"/>
  <c r="BV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N48" i="58"/>
  <c r="EO48" i="58"/>
  <c r="EP48" i="58"/>
  <c r="EQ48" i="58"/>
  <c r="ER48" i="58"/>
  <c r="ES48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A49" i="58"/>
  <c r="B49" i="58"/>
  <c r="C49" i="58"/>
  <c r="F49" i="58"/>
  <c r="K49" i="58"/>
  <c r="L49" i="58"/>
  <c r="M49" i="58"/>
  <c r="N49" i="58"/>
  <c r="O49" i="58"/>
  <c r="P49" i="58"/>
  <c r="R49" i="58"/>
  <c r="S49" i="58"/>
  <c r="T49" i="58"/>
  <c r="U49" i="58"/>
  <c r="V49" i="58"/>
  <c r="W49" i="58"/>
  <c r="Y49" i="58"/>
  <c r="Z49" i="58"/>
  <c r="AA49" i="58"/>
  <c r="AB49" i="58"/>
  <c r="AC49" i="58"/>
  <c r="AD49" i="58"/>
  <c r="AF49" i="58"/>
  <c r="AG49" i="58"/>
  <c r="AH49" i="58"/>
  <c r="AI49" i="58"/>
  <c r="AJ49" i="58"/>
  <c r="AK49" i="58"/>
  <c r="AM49" i="58"/>
  <c r="AN49" i="58"/>
  <c r="AP49" i="58"/>
  <c r="AQ49" i="58"/>
  <c r="AR49" i="58"/>
  <c r="AS49" i="58"/>
  <c r="AT49" i="58"/>
  <c r="AU49" i="58"/>
  <c r="AV49" i="58"/>
  <c r="AW49" i="58"/>
  <c r="AX49" i="58"/>
  <c r="AY49" i="58"/>
  <c r="AZ49" i="58"/>
  <c r="BA49" i="58"/>
  <c r="BB49" i="58"/>
  <c r="BC49" i="58"/>
  <c r="BD49" i="58"/>
  <c r="BE49" i="58"/>
  <c r="BF49" i="58"/>
  <c r="BG49" i="58"/>
  <c r="BH49" i="58"/>
  <c r="BI49" i="58"/>
  <c r="BK49" i="58"/>
  <c r="BL49" i="58"/>
  <c r="BM49" i="58"/>
  <c r="BN49" i="58"/>
  <c r="BO49" i="58"/>
  <c r="BP49" i="58"/>
  <c r="BQ49" i="58"/>
  <c r="BR49" i="58"/>
  <c r="BS49" i="58"/>
  <c r="BT49" i="58"/>
  <c r="BU49" i="58"/>
  <c r="BV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N49" i="58"/>
  <c r="EO49" i="58"/>
  <c r="EP49" i="58"/>
  <c r="EQ49" i="58"/>
  <c r="ER49" i="58"/>
  <c r="ES49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A50" i="58"/>
  <c r="B50" i="58"/>
  <c r="C50" i="58"/>
  <c r="F50" i="58"/>
  <c r="K50" i="58"/>
  <c r="L50" i="58"/>
  <c r="M50" i="58"/>
  <c r="N50" i="58"/>
  <c r="O50" i="58"/>
  <c r="P50" i="58"/>
  <c r="R50" i="58"/>
  <c r="S50" i="58"/>
  <c r="T50" i="58"/>
  <c r="U50" i="58"/>
  <c r="V50" i="58"/>
  <c r="W50" i="58"/>
  <c r="Y50" i="58"/>
  <c r="Z50" i="58"/>
  <c r="AA50" i="58"/>
  <c r="AB50" i="58"/>
  <c r="AC50" i="58"/>
  <c r="AD50" i="58"/>
  <c r="AF50" i="58"/>
  <c r="AG50" i="58"/>
  <c r="AH50" i="58"/>
  <c r="AI50" i="58"/>
  <c r="AJ50" i="58"/>
  <c r="AK50" i="58"/>
  <c r="AM50" i="58"/>
  <c r="AN50" i="58"/>
  <c r="AP50" i="58"/>
  <c r="AQ50" i="58"/>
  <c r="AR50" i="58"/>
  <c r="AS50" i="58"/>
  <c r="AT50" i="58"/>
  <c r="AU50" i="58"/>
  <c r="AV50" i="58"/>
  <c r="AW50" i="58"/>
  <c r="AX50" i="58"/>
  <c r="AY50" i="58"/>
  <c r="AZ50" i="58"/>
  <c r="BA50" i="58"/>
  <c r="BB50" i="58"/>
  <c r="BC50" i="58"/>
  <c r="BD50" i="58"/>
  <c r="BE50" i="58"/>
  <c r="BF50" i="58"/>
  <c r="BG50" i="58"/>
  <c r="BH50" i="58"/>
  <c r="BI50" i="58"/>
  <c r="BK50" i="58"/>
  <c r="BL50" i="58"/>
  <c r="BM50" i="58"/>
  <c r="BN50" i="58"/>
  <c r="BO50" i="58"/>
  <c r="BP50" i="58"/>
  <c r="BQ50" i="58"/>
  <c r="BR50" i="58"/>
  <c r="BS50" i="58"/>
  <c r="BT50" i="58"/>
  <c r="BU50" i="58"/>
  <c r="BV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N50" i="58"/>
  <c r="EO50" i="58"/>
  <c r="EP50" i="58"/>
  <c r="EQ50" i="58"/>
  <c r="ER50" i="58"/>
  <c r="ES50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A51" i="58"/>
  <c r="B51" i="58"/>
  <c r="C51" i="58"/>
  <c r="F51" i="58"/>
  <c r="K51" i="58"/>
  <c r="L51" i="58"/>
  <c r="M51" i="58"/>
  <c r="N51" i="58"/>
  <c r="O51" i="58"/>
  <c r="P51" i="58"/>
  <c r="R51" i="58"/>
  <c r="S51" i="58"/>
  <c r="T51" i="58"/>
  <c r="U51" i="58"/>
  <c r="V51" i="58"/>
  <c r="W51" i="58"/>
  <c r="Y51" i="58"/>
  <c r="Z51" i="58"/>
  <c r="AA51" i="58"/>
  <c r="AB51" i="58"/>
  <c r="AC51" i="58"/>
  <c r="AD51" i="58"/>
  <c r="AF51" i="58"/>
  <c r="AG51" i="58"/>
  <c r="AH51" i="58"/>
  <c r="AI51" i="58"/>
  <c r="AJ51" i="58"/>
  <c r="AK51" i="58"/>
  <c r="AM51" i="58"/>
  <c r="AN51" i="58"/>
  <c r="AP51" i="58"/>
  <c r="AQ51" i="58"/>
  <c r="AR51" i="58"/>
  <c r="AS51" i="58"/>
  <c r="AT51" i="58"/>
  <c r="AU51" i="58"/>
  <c r="AV51" i="58"/>
  <c r="AW51" i="58"/>
  <c r="AX51" i="58"/>
  <c r="AY51" i="58"/>
  <c r="AZ51" i="58"/>
  <c r="BA51" i="58"/>
  <c r="BB51" i="58"/>
  <c r="BC51" i="58"/>
  <c r="BD51" i="58"/>
  <c r="BE51" i="58"/>
  <c r="BF51" i="58"/>
  <c r="BG51" i="58"/>
  <c r="BH51" i="58"/>
  <c r="BI51" i="58"/>
  <c r="BK51" i="58"/>
  <c r="BL51" i="58"/>
  <c r="BM51" i="58"/>
  <c r="BN51" i="58"/>
  <c r="BO51" i="58"/>
  <c r="BP51" i="58"/>
  <c r="BQ51" i="58"/>
  <c r="BR51" i="58"/>
  <c r="BS51" i="58"/>
  <c r="BT51" i="58"/>
  <c r="BU51" i="58"/>
  <c r="BV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N51" i="58"/>
  <c r="EO51" i="58"/>
  <c r="EP51" i="58"/>
  <c r="EQ51" i="58"/>
  <c r="ER51" i="58"/>
  <c r="ES51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A52" i="58"/>
  <c r="B52" i="58"/>
  <c r="C52" i="58"/>
  <c r="F52" i="58"/>
  <c r="K52" i="58"/>
  <c r="L52" i="58"/>
  <c r="M52" i="58"/>
  <c r="N52" i="58"/>
  <c r="O52" i="58"/>
  <c r="P52" i="58"/>
  <c r="R52" i="58"/>
  <c r="S52" i="58"/>
  <c r="T52" i="58"/>
  <c r="U52" i="58"/>
  <c r="V52" i="58"/>
  <c r="W52" i="58"/>
  <c r="Y52" i="58"/>
  <c r="Z52" i="58"/>
  <c r="AA52" i="58"/>
  <c r="AB52" i="58"/>
  <c r="AC52" i="58"/>
  <c r="AD52" i="58"/>
  <c r="AF52" i="58"/>
  <c r="AG52" i="58"/>
  <c r="AH52" i="58"/>
  <c r="AI52" i="58"/>
  <c r="AJ52" i="58"/>
  <c r="AK52" i="58"/>
  <c r="AM52" i="58"/>
  <c r="AN52" i="58"/>
  <c r="AP52" i="58"/>
  <c r="AQ52" i="58"/>
  <c r="AR52" i="58"/>
  <c r="AS52" i="58"/>
  <c r="AT52" i="58"/>
  <c r="AU52" i="58"/>
  <c r="AV52" i="58"/>
  <c r="AW52" i="58"/>
  <c r="AX52" i="58"/>
  <c r="AY52" i="58"/>
  <c r="AZ52" i="58"/>
  <c r="BA52" i="58"/>
  <c r="BB52" i="58"/>
  <c r="BC52" i="58"/>
  <c r="BD52" i="58"/>
  <c r="BE52" i="58"/>
  <c r="BF52" i="58"/>
  <c r="BG52" i="58"/>
  <c r="BH52" i="58"/>
  <c r="BI52" i="58"/>
  <c r="BK52" i="58"/>
  <c r="BL52" i="58"/>
  <c r="BM52" i="58"/>
  <c r="BN52" i="58"/>
  <c r="BO52" i="58"/>
  <c r="BP52" i="58"/>
  <c r="BQ52" i="58"/>
  <c r="BR52" i="58"/>
  <c r="BS52" i="58"/>
  <c r="BT52" i="58"/>
  <c r="BU52" i="58"/>
  <c r="BV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N52" i="58"/>
  <c r="EO52" i="58"/>
  <c r="EP52" i="58"/>
  <c r="EQ52" i="58"/>
  <c r="ER52" i="58"/>
  <c r="ES52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A53" i="58"/>
  <c r="B53" i="58"/>
  <c r="C53" i="58"/>
  <c r="F53" i="58"/>
  <c r="K53" i="58"/>
  <c r="L53" i="58"/>
  <c r="M53" i="58"/>
  <c r="N53" i="58"/>
  <c r="O53" i="58"/>
  <c r="P53" i="58"/>
  <c r="R53" i="58"/>
  <c r="S53" i="58"/>
  <c r="T53" i="58"/>
  <c r="U53" i="58"/>
  <c r="V53" i="58"/>
  <c r="W53" i="58"/>
  <c r="Y53" i="58"/>
  <c r="Z53" i="58"/>
  <c r="AA53" i="58"/>
  <c r="AB53" i="58"/>
  <c r="AC53" i="58"/>
  <c r="AD53" i="58"/>
  <c r="AF53" i="58"/>
  <c r="AG53" i="58"/>
  <c r="AH53" i="58"/>
  <c r="AI53" i="58"/>
  <c r="AJ53" i="58"/>
  <c r="AK53" i="58"/>
  <c r="AM53" i="58"/>
  <c r="AN53" i="58"/>
  <c r="AP53" i="58"/>
  <c r="AQ53" i="58"/>
  <c r="AR53" i="58"/>
  <c r="AS53" i="58"/>
  <c r="AT53" i="58"/>
  <c r="AU53" i="58"/>
  <c r="AV53" i="58"/>
  <c r="AW53" i="58"/>
  <c r="AX53" i="58"/>
  <c r="AY53" i="58"/>
  <c r="AZ53" i="58"/>
  <c r="BA53" i="58"/>
  <c r="BB53" i="58"/>
  <c r="BC53" i="58"/>
  <c r="BD53" i="58"/>
  <c r="BE53" i="58"/>
  <c r="BF53" i="58"/>
  <c r="BG53" i="58"/>
  <c r="BH53" i="58"/>
  <c r="BI53" i="58"/>
  <c r="BK53" i="58"/>
  <c r="BL53" i="58"/>
  <c r="BM53" i="58"/>
  <c r="BN53" i="58"/>
  <c r="BO53" i="58"/>
  <c r="BP53" i="58"/>
  <c r="BQ53" i="58"/>
  <c r="BR53" i="58"/>
  <c r="BS53" i="58"/>
  <c r="BT53" i="58"/>
  <c r="BU53" i="58"/>
  <c r="BV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N53" i="58"/>
  <c r="EO53" i="58"/>
  <c r="EP53" i="58"/>
  <c r="EQ53" i="58"/>
  <c r="ER53" i="58"/>
  <c r="ES53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A54" i="58"/>
  <c r="B54" i="58"/>
  <c r="C54" i="58"/>
  <c r="F54" i="58"/>
  <c r="K54" i="58"/>
  <c r="L54" i="58"/>
  <c r="M54" i="58"/>
  <c r="N54" i="58"/>
  <c r="O54" i="58"/>
  <c r="P54" i="58"/>
  <c r="R54" i="58"/>
  <c r="S54" i="58"/>
  <c r="T54" i="58"/>
  <c r="U54" i="58"/>
  <c r="V54" i="58"/>
  <c r="W54" i="58"/>
  <c r="Y54" i="58"/>
  <c r="Z54" i="58"/>
  <c r="AA54" i="58"/>
  <c r="AB54" i="58"/>
  <c r="AC54" i="58"/>
  <c r="AD54" i="58"/>
  <c r="AF54" i="58"/>
  <c r="AG54" i="58"/>
  <c r="AH54" i="58"/>
  <c r="AI54" i="58"/>
  <c r="AJ54" i="58"/>
  <c r="AK54" i="58"/>
  <c r="AM54" i="58"/>
  <c r="AN54" i="58"/>
  <c r="AP54" i="58"/>
  <c r="AQ54" i="58"/>
  <c r="AR54" i="58"/>
  <c r="AS54" i="58"/>
  <c r="AT54" i="58"/>
  <c r="AU54" i="58"/>
  <c r="AV54" i="58"/>
  <c r="AW54" i="58"/>
  <c r="AX54" i="58"/>
  <c r="AY54" i="58"/>
  <c r="AZ54" i="58"/>
  <c r="BA54" i="58"/>
  <c r="BB54" i="58"/>
  <c r="BC54" i="58"/>
  <c r="BD54" i="58"/>
  <c r="BE54" i="58"/>
  <c r="BF54" i="58"/>
  <c r="BG54" i="58"/>
  <c r="BH54" i="58"/>
  <c r="BI54" i="58"/>
  <c r="BK54" i="58"/>
  <c r="BL54" i="58"/>
  <c r="BM54" i="58"/>
  <c r="BN54" i="58"/>
  <c r="BO54" i="58"/>
  <c r="BP54" i="58"/>
  <c r="BQ54" i="58"/>
  <c r="BR54" i="58"/>
  <c r="BS54" i="58"/>
  <c r="BT54" i="58"/>
  <c r="BU54" i="58"/>
  <c r="BV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N54" i="58"/>
  <c r="EO54" i="58"/>
  <c r="EP54" i="58"/>
  <c r="EQ54" i="58"/>
  <c r="ER54" i="58"/>
  <c r="ES54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A55" i="58"/>
  <c r="B55" i="58"/>
  <c r="C55" i="58"/>
  <c r="F55" i="58"/>
  <c r="K55" i="58"/>
  <c r="L55" i="58"/>
  <c r="M55" i="58"/>
  <c r="N55" i="58"/>
  <c r="O55" i="58"/>
  <c r="P55" i="58"/>
  <c r="R55" i="58"/>
  <c r="S55" i="58"/>
  <c r="T55" i="58"/>
  <c r="U55" i="58"/>
  <c r="V55" i="58"/>
  <c r="W55" i="58"/>
  <c r="Y55" i="58"/>
  <c r="Z55" i="58"/>
  <c r="AA55" i="58"/>
  <c r="AB55" i="58"/>
  <c r="AC55" i="58"/>
  <c r="AD55" i="58"/>
  <c r="AF55" i="58"/>
  <c r="AG55" i="58"/>
  <c r="AH55" i="58"/>
  <c r="AI55" i="58"/>
  <c r="AJ55" i="58"/>
  <c r="AK55" i="58"/>
  <c r="AM55" i="58"/>
  <c r="AN55" i="58"/>
  <c r="AP55" i="58"/>
  <c r="AQ55" i="58"/>
  <c r="AR55" i="58"/>
  <c r="AS55" i="58"/>
  <c r="AT55" i="58"/>
  <c r="AU55" i="58"/>
  <c r="AV55" i="58"/>
  <c r="AW55" i="58"/>
  <c r="AX55" i="58"/>
  <c r="AY55" i="58"/>
  <c r="AZ55" i="58"/>
  <c r="BA55" i="58"/>
  <c r="BB55" i="58"/>
  <c r="BC55" i="58"/>
  <c r="BD55" i="58"/>
  <c r="BE55" i="58"/>
  <c r="BF55" i="58"/>
  <c r="BG55" i="58"/>
  <c r="BH55" i="58"/>
  <c r="BI55" i="58"/>
  <c r="BK55" i="58"/>
  <c r="BL55" i="58"/>
  <c r="BM55" i="58"/>
  <c r="BN55" i="58"/>
  <c r="BO55" i="58"/>
  <c r="BP55" i="58"/>
  <c r="BQ55" i="58"/>
  <c r="BR55" i="58"/>
  <c r="BS55" i="58"/>
  <c r="BT55" i="58"/>
  <c r="BU55" i="58"/>
  <c r="BV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N55" i="58"/>
  <c r="EO55" i="58"/>
  <c r="EP55" i="58"/>
  <c r="EQ55" i="58"/>
  <c r="ER55" i="58"/>
  <c r="ES55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A56" i="58"/>
  <c r="B56" i="58"/>
  <c r="C56" i="58"/>
  <c r="F56" i="58"/>
  <c r="K56" i="58"/>
  <c r="L56" i="58"/>
  <c r="M56" i="58"/>
  <c r="N56" i="58"/>
  <c r="O56" i="58"/>
  <c r="P56" i="58"/>
  <c r="R56" i="58"/>
  <c r="S56" i="58"/>
  <c r="T56" i="58"/>
  <c r="U56" i="58"/>
  <c r="V56" i="58"/>
  <c r="W56" i="58"/>
  <c r="Y56" i="58"/>
  <c r="Z56" i="58"/>
  <c r="AA56" i="58"/>
  <c r="AB56" i="58"/>
  <c r="AC56" i="58"/>
  <c r="AD56" i="58"/>
  <c r="AF56" i="58"/>
  <c r="AG56" i="58"/>
  <c r="AH56" i="58"/>
  <c r="AI56" i="58"/>
  <c r="AJ56" i="58"/>
  <c r="AK56" i="58"/>
  <c r="AM56" i="58"/>
  <c r="AN56" i="58"/>
  <c r="AP56" i="58"/>
  <c r="AQ56" i="58"/>
  <c r="AR56" i="58"/>
  <c r="AS56" i="58"/>
  <c r="AT56" i="58"/>
  <c r="AU56" i="58"/>
  <c r="AV56" i="58"/>
  <c r="AW56" i="58"/>
  <c r="AX56" i="58"/>
  <c r="AY56" i="58"/>
  <c r="AZ56" i="58"/>
  <c r="BA56" i="58"/>
  <c r="BB56" i="58"/>
  <c r="BC56" i="58"/>
  <c r="BD56" i="58"/>
  <c r="BE56" i="58"/>
  <c r="BF56" i="58"/>
  <c r="BG56" i="58"/>
  <c r="BH56" i="58"/>
  <c r="BI56" i="58"/>
  <c r="BK56" i="58"/>
  <c r="BL56" i="58"/>
  <c r="BM56" i="58"/>
  <c r="BN56" i="58"/>
  <c r="BO56" i="58"/>
  <c r="BP56" i="58"/>
  <c r="BQ56" i="58"/>
  <c r="BR56" i="58"/>
  <c r="BS56" i="58"/>
  <c r="BT56" i="58"/>
  <c r="BU56" i="58"/>
  <c r="BV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N56" i="58"/>
  <c r="EO56" i="58"/>
  <c r="EP56" i="58"/>
  <c r="EQ56" i="58"/>
  <c r="ER56" i="58"/>
  <c r="ES56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A57" i="58"/>
  <c r="B57" i="58"/>
  <c r="C57" i="58"/>
  <c r="F57" i="58"/>
  <c r="K57" i="58"/>
  <c r="L57" i="58"/>
  <c r="M57" i="58"/>
  <c r="N57" i="58"/>
  <c r="O57" i="58"/>
  <c r="P57" i="58"/>
  <c r="R57" i="58"/>
  <c r="S57" i="58"/>
  <c r="T57" i="58"/>
  <c r="U57" i="58"/>
  <c r="V57" i="58"/>
  <c r="W57" i="58"/>
  <c r="Y57" i="58"/>
  <c r="Z57" i="58"/>
  <c r="AA57" i="58"/>
  <c r="AB57" i="58"/>
  <c r="AC57" i="58"/>
  <c r="AD57" i="58"/>
  <c r="AF57" i="58"/>
  <c r="AG57" i="58"/>
  <c r="AH57" i="58"/>
  <c r="AI57" i="58"/>
  <c r="AJ57" i="58"/>
  <c r="AK57" i="58"/>
  <c r="AM57" i="58"/>
  <c r="AN57" i="58"/>
  <c r="AP57" i="58"/>
  <c r="AQ57" i="58"/>
  <c r="AR57" i="58"/>
  <c r="AS57" i="58"/>
  <c r="AT57" i="58"/>
  <c r="AU57" i="58"/>
  <c r="AV57" i="58"/>
  <c r="AW57" i="58"/>
  <c r="AX57" i="58"/>
  <c r="AY57" i="58"/>
  <c r="AZ57" i="58"/>
  <c r="BA57" i="58"/>
  <c r="BB57" i="58"/>
  <c r="BC57" i="58"/>
  <c r="BD57" i="58"/>
  <c r="BE57" i="58"/>
  <c r="BF57" i="58"/>
  <c r="BG57" i="58"/>
  <c r="BH57" i="58"/>
  <c r="BI57" i="58"/>
  <c r="BK57" i="58"/>
  <c r="BL57" i="58"/>
  <c r="BM57" i="58"/>
  <c r="BN57" i="58"/>
  <c r="BO57" i="58"/>
  <c r="BP57" i="58"/>
  <c r="BQ57" i="58"/>
  <c r="BR57" i="58"/>
  <c r="BS57" i="58"/>
  <c r="BT57" i="58"/>
  <c r="BU57" i="58"/>
  <c r="BV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N57" i="58"/>
  <c r="EO57" i="58"/>
  <c r="EP57" i="58"/>
  <c r="EQ57" i="58"/>
  <c r="ER57" i="58"/>
  <c r="ES57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A58" i="58"/>
  <c r="B58" i="58"/>
  <c r="C58" i="58"/>
  <c r="F58" i="58"/>
  <c r="K58" i="58"/>
  <c r="L58" i="58"/>
  <c r="M58" i="58"/>
  <c r="N58" i="58"/>
  <c r="O58" i="58"/>
  <c r="P58" i="58"/>
  <c r="R58" i="58"/>
  <c r="S58" i="58"/>
  <c r="T58" i="58"/>
  <c r="U58" i="58"/>
  <c r="V58" i="58"/>
  <c r="W58" i="58"/>
  <c r="Y58" i="58"/>
  <c r="Z58" i="58"/>
  <c r="AA58" i="58"/>
  <c r="AB58" i="58"/>
  <c r="AC58" i="58"/>
  <c r="AD58" i="58"/>
  <c r="AF58" i="58"/>
  <c r="AG58" i="58"/>
  <c r="AH58" i="58"/>
  <c r="AI58" i="58"/>
  <c r="AJ58" i="58"/>
  <c r="AK58" i="58"/>
  <c r="AM58" i="58"/>
  <c r="AN58" i="58"/>
  <c r="AP58" i="58"/>
  <c r="AQ58" i="58"/>
  <c r="AR58" i="58"/>
  <c r="AS58" i="58"/>
  <c r="AT58" i="58"/>
  <c r="AU58" i="58"/>
  <c r="AV58" i="58"/>
  <c r="AW58" i="58"/>
  <c r="AX58" i="58"/>
  <c r="AY58" i="58"/>
  <c r="AZ58" i="58"/>
  <c r="BA58" i="58"/>
  <c r="BB58" i="58"/>
  <c r="BC58" i="58"/>
  <c r="BD58" i="58"/>
  <c r="BE58" i="58"/>
  <c r="BF58" i="58"/>
  <c r="BG58" i="58"/>
  <c r="BH58" i="58"/>
  <c r="BI58" i="58"/>
  <c r="BK58" i="58"/>
  <c r="BL58" i="58"/>
  <c r="BM58" i="58"/>
  <c r="BN58" i="58"/>
  <c r="BO58" i="58"/>
  <c r="BP58" i="58"/>
  <c r="BQ58" i="58"/>
  <c r="BR58" i="58"/>
  <c r="BS58" i="58"/>
  <c r="BT58" i="58"/>
  <c r="BU58" i="58"/>
  <c r="BV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N58" i="58"/>
  <c r="EO58" i="58"/>
  <c r="EP58" i="58"/>
  <c r="EQ58" i="58"/>
  <c r="ER58" i="58"/>
  <c r="ES58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A59" i="58"/>
  <c r="B59" i="58"/>
  <c r="C59" i="58"/>
  <c r="F59" i="58"/>
  <c r="K59" i="58"/>
  <c r="L59" i="58"/>
  <c r="M59" i="58"/>
  <c r="N59" i="58"/>
  <c r="O59" i="58"/>
  <c r="P59" i="58"/>
  <c r="R59" i="58"/>
  <c r="S59" i="58"/>
  <c r="T59" i="58"/>
  <c r="U59" i="58"/>
  <c r="V59" i="58"/>
  <c r="W59" i="58"/>
  <c r="Y59" i="58"/>
  <c r="Z59" i="58"/>
  <c r="AA59" i="58"/>
  <c r="AB59" i="58"/>
  <c r="AC59" i="58"/>
  <c r="AD59" i="58"/>
  <c r="AF59" i="58"/>
  <c r="AG59" i="58"/>
  <c r="AH59" i="58"/>
  <c r="AI59" i="58"/>
  <c r="AJ59" i="58"/>
  <c r="AK59" i="58"/>
  <c r="AM59" i="58"/>
  <c r="AN59" i="58"/>
  <c r="AP59" i="58"/>
  <c r="AQ59" i="58"/>
  <c r="AR59" i="58"/>
  <c r="AS59" i="58"/>
  <c r="AT59" i="58"/>
  <c r="AU59" i="58"/>
  <c r="AV59" i="58"/>
  <c r="AW59" i="58"/>
  <c r="AX59" i="58"/>
  <c r="AY59" i="58"/>
  <c r="AZ59" i="58"/>
  <c r="BA59" i="58"/>
  <c r="BB59" i="58"/>
  <c r="BC59" i="58"/>
  <c r="BD59" i="58"/>
  <c r="BE59" i="58"/>
  <c r="BF59" i="58"/>
  <c r="BG59" i="58"/>
  <c r="BH59" i="58"/>
  <c r="BI59" i="58"/>
  <c r="BK59" i="58"/>
  <c r="BL59" i="58"/>
  <c r="BM59" i="58"/>
  <c r="BN59" i="58"/>
  <c r="BO59" i="58"/>
  <c r="BP59" i="58"/>
  <c r="BQ59" i="58"/>
  <c r="BR59" i="58"/>
  <c r="BS59" i="58"/>
  <c r="BT59" i="58"/>
  <c r="BU59" i="58"/>
  <c r="BV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N59" i="58"/>
  <c r="EO59" i="58"/>
  <c r="EP59" i="58"/>
  <c r="EQ59" i="58"/>
  <c r="ER59" i="58"/>
  <c r="ES59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A60" i="58"/>
  <c r="B60" i="58"/>
  <c r="C60" i="58"/>
  <c r="F60" i="58"/>
  <c r="K60" i="58"/>
  <c r="L60" i="58"/>
  <c r="M60" i="58"/>
  <c r="N60" i="58"/>
  <c r="O60" i="58"/>
  <c r="P60" i="58"/>
  <c r="R60" i="58"/>
  <c r="S60" i="58"/>
  <c r="T60" i="58"/>
  <c r="U60" i="58"/>
  <c r="V60" i="58"/>
  <c r="W60" i="58"/>
  <c r="Y60" i="58"/>
  <c r="Z60" i="58"/>
  <c r="AA60" i="58"/>
  <c r="AB60" i="58"/>
  <c r="AC60" i="58"/>
  <c r="AD60" i="58"/>
  <c r="AF60" i="58"/>
  <c r="AG60" i="58"/>
  <c r="AH60" i="58"/>
  <c r="AI60" i="58"/>
  <c r="AJ60" i="58"/>
  <c r="AK60" i="58"/>
  <c r="AM60" i="58"/>
  <c r="AN60" i="58"/>
  <c r="AP60" i="58"/>
  <c r="AQ60" i="58"/>
  <c r="AR60" i="58"/>
  <c r="AS60" i="58"/>
  <c r="AT60" i="58"/>
  <c r="AU60" i="58"/>
  <c r="AV60" i="58"/>
  <c r="AW60" i="58"/>
  <c r="AX60" i="58"/>
  <c r="AY60" i="58"/>
  <c r="AZ60" i="58"/>
  <c r="BA60" i="58"/>
  <c r="BB60" i="58"/>
  <c r="BC60" i="58"/>
  <c r="BD60" i="58"/>
  <c r="BE60" i="58"/>
  <c r="BF60" i="58"/>
  <c r="BG60" i="58"/>
  <c r="BH60" i="58"/>
  <c r="BI60" i="58"/>
  <c r="BK60" i="58"/>
  <c r="BL60" i="58"/>
  <c r="BM60" i="58"/>
  <c r="BN60" i="58"/>
  <c r="BO60" i="58"/>
  <c r="BP60" i="58"/>
  <c r="BQ60" i="58"/>
  <c r="BR60" i="58"/>
  <c r="BS60" i="58"/>
  <c r="BT60" i="58"/>
  <c r="BU60" i="58"/>
  <c r="BV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N60" i="58"/>
  <c r="EO60" i="58"/>
  <c r="EP60" i="58"/>
  <c r="EQ60" i="58"/>
  <c r="ER60" i="58"/>
  <c r="ES60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A61" i="58"/>
  <c r="B61" i="58"/>
  <c r="C61" i="58"/>
  <c r="F61" i="58"/>
  <c r="K61" i="58"/>
  <c r="L61" i="58"/>
  <c r="M61" i="58"/>
  <c r="N61" i="58"/>
  <c r="O61" i="58"/>
  <c r="P61" i="58"/>
  <c r="R61" i="58"/>
  <c r="S61" i="58"/>
  <c r="T61" i="58"/>
  <c r="U61" i="58"/>
  <c r="V61" i="58"/>
  <c r="W61" i="58"/>
  <c r="Y61" i="58"/>
  <c r="Z61" i="58"/>
  <c r="AA61" i="58"/>
  <c r="AB61" i="58"/>
  <c r="AC61" i="58"/>
  <c r="AD61" i="58"/>
  <c r="AF61" i="58"/>
  <c r="AG61" i="58"/>
  <c r="AH61" i="58"/>
  <c r="AI61" i="58"/>
  <c r="AJ61" i="58"/>
  <c r="AK61" i="58"/>
  <c r="AM61" i="58"/>
  <c r="AN61" i="58"/>
  <c r="AP61" i="58"/>
  <c r="AQ61" i="58"/>
  <c r="AR61" i="58"/>
  <c r="AS61" i="58"/>
  <c r="AT61" i="58"/>
  <c r="AU61" i="58"/>
  <c r="AV61" i="58"/>
  <c r="AW61" i="58"/>
  <c r="AX61" i="58"/>
  <c r="AY61" i="58"/>
  <c r="AZ61" i="58"/>
  <c r="BA61" i="58"/>
  <c r="BB61" i="58"/>
  <c r="BC61" i="58"/>
  <c r="BD61" i="58"/>
  <c r="BE61" i="58"/>
  <c r="BF61" i="58"/>
  <c r="BG61" i="58"/>
  <c r="BH61" i="58"/>
  <c r="BI61" i="58"/>
  <c r="BK61" i="58"/>
  <c r="BL61" i="58"/>
  <c r="BM61" i="58"/>
  <c r="BN61" i="58"/>
  <c r="BO61" i="58"/>
  <c r="BP61" i="58"/>
  <c r="BQ61" i="58"/>
  <c r="BR61" i="58"/>
  <c r="BS61" i="58"/>
  <c r="BT61" i="58"/>
  <c r="BU61" i="58"/>
  <c r="BV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N61" i="58"/>
  <c r="EO61" i="58"/>
  <c r="EP61" i="58"/>
  <c r="EQ61" i="58"/>
  <c r="ER61" i="58"/>
  <c r="ES61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A62" i="58"/>
  <c r="E1" i="85"/>
  <c r="B2" i="85"/>
  <c r="E2" i="85"/>
  <c r="K3" i="85"/>
  <c r="L3" i="85"/>
  <c r="K5" i="85"/>
  <c r="L5" i="85"/>
  <c r="K6" i="85"/>
  <c r="L6" i="85"/>
  <c r="B9" i="85"/>
  <c r="D9" i="85"/>
  <c r="F9" i="85"/>
  <c r="H9" i="85"/>
  <c r="B10" i="85"/>
  <c r="D10" i="85"/>
  <c r="F10" i="85"/>
  <c r="H10" i="85"/>
  <c r="B21" i="85"/>
  <c r="D21" i="85"/>
  <c r="F21" i="85"/>
  <c r="H21" i="85"/>
  <c r="AM21" i="85"/>
  <c r="B22" i="85"/>
  <c r="D22" i="85"/>
  <c r="F22" i="85"/>
  <c r="H22" i="85"/>
  <c r="AM22" i="85"/>
  <c r="B23" i="85"/>
  <c r="D23" i="85"/>
  <c r="F23" i="85"/>
  <c r="H23" i="85"/>
  <c r="AM23" i="85"/>
  <c r="B24" i="85"/>
  <c r="D24" i="85"/>
  <c r="F24" i="85"/>
  <c r="H24" i="85"/>
  <c r="AM24" i="85"/>
  <c r="B25" i="85"/>
  <c r="D25" i="85"/>
  <c r="F25" i="85"/>
  <c r="H25" i="85"/>
  <c r="AM25" i="85"/>
  <c r="B26" i="85"/>
  <c r="D26" i="85"/>
  <c r="F26" i="85"/>
  <c r="H26" i="85"/>
  <c r="AM26" i="85"/>
  <c r="B27" i="85"/>
  <c r="D27" i="85"/>
  <c r="F27" i="85"/>
  <c r="H27" i="85"/>
  <c r="AM27" i="85"/>
  <c r="B28" i="85"/>
  <c r="D28" i="85"/>
  <c r="F28" i="85"/>
  <c r="H28" i="85"/>
  <c r="AM28" i="85"/>
  <c r="B29" i="85"/>
  <c r="D29" i="85"/>
  <c r="F29" i="85"/>
  <c r="H29" i="85"/>
  <c r="AM29" i="85"/>
  <c r="B30" i="85"/>
  <c r="D30" i="85"/>
  <c r="F30" i="85"/>
  <c r="H30" i="85"/>
  <c r="AM30" i="85"/>
  <c r="B31" i="85"/>
  <c r="D31" i="85"/>
  <c r="F31" i="85"/>
  <c r="H31" i="85"/>
  <c r="K31" i="85"/>
  <c r="AM31" i="85"/>
  <c r="AS31" i="85"/>
  <c r="AT31" i="85"/>
  <c r="BK31" i="85"/>
  <c r="BL31" i="85"/>
  <c r="BM31" i="85"/>
  <c r="BN31" i="85"/>
  <c r="BO31" i="85"/>
  <c r="BP31" i="85"/>
  <c r="BQ31" i="85"/>
  <c r="BR31" i="85"/>
  <c r="BS31" i="85"/>
  <c r="BT31" i="85"/>
  <c r="BU31" i="85"/>
  <c r="BV31" i="85"/>
  <c r="CA31" i="85"/>
  <c r="CB31" i="85"/>
  <c r="CS31" i="85"/>
  <c r="CT31" i="85"/>
  <c r="CU31" i="85"/>
  <c r="CV31" i="85"/>
  <c r="CW31" i="85"/>
  <c r="CX31" i="85"/>
  <c r="CY31" i="85"/>
  <c r="CZ31" i="85"/>
  <c r="DA31" i="85"/>
  <c r="DB31" i="85"/>
  <c r="DC31" i="85"/>
  <c r="DD31" i="85"/>
  <c r="DI31" i="85"/>
  <c r="DJ31" i="85"/>
  <c r="EA31" i="85"/>
  <c r="EB31" i="85"/>
  <c r="EC31" i="85"/>
  <c r="ED31" i="85"/>
  <c r="EE31" i="85"/>
  <c r="EF31" i="85"/>
  <c r="EG31" i="85"/>
  <c r="EH31" i="85"/>
  <c r="EI31" i="85"/>
  <c r="EJ31" i="85"/>
  <c r="EK31" i="85"/>
  <c r="EL31" i="85"/>
  <c r="EQ31" i="85"/>
  <c r="ER31" i="85"/>
  <c r="FI31" i="85"/>
  <c r="FJ31" i="85"/>
  <c r="FK31" i="85"/>
  <c r="FL31" i="85"/>
  <c r="FM31" i="85"/>
  <c r="FN31" i="85"/>
  <c r="FO31" i="85"/>
  <c r="FP31" i="85"/>
  <c r="FQ31" i="85"/>
  <c r="FR31" i="85"/>
  <c r="FS31" i="85"/>
  <c r="FT31" i="85"/>
  <c r="B32" i="85"/>
  <c r="D32" i="85"/>
  <c r="F32" i="85"/>
  <c r="H32" i="85"/>
  <c r="AM32" i="85"/>
  <c r="AR32" i="85"/>
  <c r="BZ32" i="85"/>
  <c r="DH32" i="85"/>
  <c r="EP32" i="85"/>
  <c r="AR33" i="85"/>
  <c r="AS33" i="85"/>
  <c r="AT33" i="85"/>
  <c r="BK33" i="85"/>
  <c r="BL33" i="85"/>
  <c r="BM33" i="85"/>
  <c r="BN33" i="85"/>
  <c r="BO33" i="85"/>
  <c r="BP33" i="85"/>
  <c r="BQ33" i="85"/>
  <c r="BR33" i="85"/>
  <c r="BS33" i="85"/>
  <c r="BT33" i="85"/>
  <c r="BU33" i="85"/>
  <c r="BV33" i="85"/>
  <c r="BZ33" i="85"/>
  <c r="CA33" i="85"/>
  <c r="CB33" i="85"/>
  <c r="CS33" i="85"/>
  <c r="CT33" i="85"/>
  <c r="CU33" i="85"/>
  <c r="CV33" i="85"/>
  <c r="CW33" i="85"/>
  <c r="CX33" i="85"/>
  <c r="CY33" i="85"/>
  <c r="CZ33" i="85"/>
  <c r="DA33" i="85"/>
  <c r="DB33" i="85"/>
  <c r="DC33" i="85"/>
  <c r="DD33" i="85"/>
  <c r="DH33" i="85"/>
  <c r="DI33" i="85"/>
  <c r="DJ33" i="85"/>
  <c r="EA33" i="85"/>
  <c r="EB33" i="85"/>
  <c r="EC33" i="85"/>
  <c r="ED33" i="85"/>
  <c r="EE33" i="85"/>
  <c r="EF33" i="85"/>
  <c r="EG33" i="85"/>
  <c r="EH33" i="85"/>
  <c r="EI33" i="85"/>
  <c r="EJ33" i="85"/>
  <c r="EK33" i="85"/>
  <c r="EL33" i="85"/>
  <c r="EP33" i="85"/>
  <c r="EQ33" i="85"/>
  <c r="ER33" i="85"/>
  <c r="FI33" i="85"/>
  <c r="FJ33" i="85"/>
  <c r="FK33" i="85"/>
  <c r="FL33" i="85"/>
  <c r="FM33" i="85"/>
  <c r="FN33" i="85"/>
  <c r="FO33" i="85"/>
  <c r="FP33" i="85"/>
  <c r="FQ33" i="85"/>
  <c r="FR33" i="85"/>
  <c r="FS33" i="85"/>
  <c r="FT33" i="85"/>
  <c r="B34" i="85"/>
  <c r="F34" i="85"/>
  <c r="L34" i="85"/>
  <c r="S34" i="85"/>
  <c r="Z34" i="85"/>
  <c r="AG34" i="85"/>
  <c r="AP35" i="85"/>
  <c r="BX35" i="85"/>
  <c r="DF35" i="85"/>
  <c r="EN35" i="85"/>
  <c r="B38" i="85"/>
  <c r="C38" i="85"/>
  <c r="F38" i="85"/>
  <c r="K38" i="85"/>
  <c r="L38" i="85"/>
  <c r="M38" i="85"/>
  <c r="N38" i="85"/>
  <c r="O38" i="85"/>
  <c r="P38" i="85"/>
  <c r="R38" i="85"/>
  <c r="S38" i="85"/>
  <c r="T38" i="85"/>
  <c r="U38" i="85"/>
  <c r="V38" i="85"/>
  <c r="W38" i="85"/>
  <c r="Y38" i="85"/>
  <c r="Z38" i="85"/>
  <c r="AA38" i="85"/>
  <c r="AB38" i="85"/>
  <c r="AC38" i="85"/>
  <c r="AD38" i="85"/>
  <c r="AF38" i="85"/>
  <c r="AG38" i="85"/>
  <c r="AH38" i="85"/>
  <c r="AI38" i="85"/>
  <c r="AJ38" i="85"/>
  <c r="AK38" i="85"/>
  <c r="AM38" i="85"/>
  <c r="AN38" i="85"/>
  <c r="AP38" i="85"/>
  <c r="AQ38" i="85"/>
  <c r="AR38" i="85"/>
  <c r="AS38" i="85"/>
  <c r="AT38" i="85"/>
  <c r="AU38" i="85"/>
  <c r="AV38" i="85"/>
  <c r="AW38" i="85"/>
  <c r="AX38" i="85"/>
  <c r="AY38" i="85"/>
  <c r="AZ38" i="85"/>
  <c r="BA38" i="85"/>
  <c r="BB38" i="85"/>
  <c r="BC38" i="85"/>
  <c r="BD38" i="85"/>
  <c r="BE38" i="85"/>
  <c r="BF38" i="85"/>
  <c r="BG38" i="85"/>
  <c r="BH38" i="85"/>
  <c r="BI38" i="85"/>
  <c r="BK38" i="85"/>
  <c r="BL38" i="85"/>
  <c r="BM38" i="85"/>
  <c r="BN38" i="85"/>
  <c r="BO38" i="85"/>
  <c r="BP38" i="85"/>
  <c r="BQ38" i="85"/>
  <c r="BR38" i="85"/>
  <c r="BS38" i="85"/>
  <c r="BT38" i="85"/>
  <c r="BU38" i="85"/>
  <c r="BV38" i="85"/>
  <c r="BX38" i="85"/>
  <c r="BY38" i="85"/>
  <c r="BZ38" i="85"/>
  <c r="CA38" i="85"/>
  <c r="CB38" i="85"/>
  <c r="CC38" i="85"/>
  <c r="CD38" i="85"/>
  <c r="CE38" i="85"/>
  <c r="CF38" i="85"/>
  <c r="CG38" i="85"/>
  <c r="CH38" i="85"/>
  <c r="CI38" i="85"/>
  <c r="CJ38" i="85"/>
  <c r="CK38" i="85"/>
  <c r="CL38" i="85"/>
  <c r="CM38" i="85"/>
  <c r="CN38" i="85"/>
  <c r="CO38" i="85"/>
  <c r="CP38" i="85"/>
  <c r="CQ38" i="85"/>
  <c r="CS38" i="85"/>
  <c r="CT38" i="85"/>
  <c r="CU38" i="85"/>
  <c r="CV38" i="85"/>
  <c r="CW38" i="85"/>
  <c r="CX38" i="85"/>
  <c r="CY38" i="85"/>
  <c r="CZ38" i="85"/>
  <c r="DA38" i="85"/>
  <c r="DB38" i="85"/>
  <c r="DC38" i="85"/>
  <c r="DD38" i="85"/>
  <c r="DF38" i="85"/>
  <c r="DG38" i="85"/>
  <c r="DH38" i="85"/>
  <c r="DI38" i="85"/>
  <c r="DJ38" i="85"/>
  <c r="DK38" i="85"/>
  <c r="DL38" i="85"/>
  <c r="DM38" i="85"/>
  <c r="DN38" i="85"/>
  <c r="DO38" i="85"/>
  <c r="DP38" i="85"/>
  <c r="DQ38" i="85"/>
  <c r="DR38" i="85"/>
  <c r="DS38" i="85"/>
  <c r="DT38" i="85"/>
  <c r="DU38" i="85"/>
  <c r="DV38" i="85"/>
  <c r="DW38" i="85"/>
  <c r="DX38" i="85"/>
  <c r="DY38" i="85"/>
  <c r="EA38" i="85"/>
  <c r="EB38" i="85"/>
  <c r="EC38" i="85"/>
  <c r="ED38" i="85"/>
  <c r="EE38" i="85"/>
  <c r="EF38" i="85"/>
  <c r="EG38" i="85"/>
  <c r="EH38" i="85"/>
  <c r="EI38" i="85"/>
  <c r="EJ38" i="85"/>
  <c r="EK38" i="85"/>
  <c r="EL38" i="85"/>
  <c r="EN38" i="85"/>
  <c r="EO38" i="85"/>
  <c r="EP38" i="85"/>
  <c r="EQ38" i="85"/>
  <c r="ER38" i="85"/>
  <c r="ES38" i="85"/>
  <c r="ET38" i="85"/>
  <c r="EU38" i="85"/>
  <c r="EV38" i="85"/>
  <c r="EW38" i="85"/>
  <c r="EX38" i="85"/>
  <c r="EY38" i="85"/>
  <c r="EZ38" i="85"/>
  <c r="FA38" i="85"/>
  <c r="FB38" i="85"/>
  <c r="FC38" i="85"/>
  <c r="FD38" i="85"/>
  <c r="FE38" i="85"/>
  <c r="FF38" i="85"/>
  <c r="FG38" i="85"/>
  <c r="FI38" i="85"/>
  <c r="FJ38" i="85"/>
  <c r="FK38" i="85"/>
  <c r="FL38" i="85"/>
  <c r="FM38" i="85"/>
  <c r="FN38" i="85"/>
  <c r="FO38" i="85"/>
  <c r="FP38" i="85"/>
  <c r="FQ38" i="85"/>
  <c r="FR38" i="85"/>
  <c r="FS38" i="85"/>
  <c r="FT38" i="85"/>
  <c r="A39" i="85"/>
  <c r="B39" i="85"/>
  <c r="C39" i="85"/>
  <c r="F39" i="85"/>
  <c r="K39" i="85"/>
  <c r="L39" i="85"/>
  <c r="M39" i="85"/>
  <c r="N39" i="85"/>
  <c r="O39" i="85"/>
  <c r="P39" i="85"/>
  <c r="R39" i="85"/>
  <c r="S39" i="85"/>
  <c r="T39" i="85"/>
  <c r="U39" i="85"/>
  <c r="V39" i="85"/>
  <c r="W39" i="85"/>
  <c r="Y39" i="85"/>
  <c r="Z39" i="85"/>
  <c r="AA39" i="85"/>
  <c r="AB39" i="85"/>
  <c r="AC39" i="85"/>
  <c r="AD39" i="85"/>
  <c r="AF39" i="85"/>
  <c r="AG39" i="85"/>
  <c r="AH39" i="85"/>
  <c r="AI39" i="85"/>
  <c r="AJ39" i="85"/>
  <c r="AK39" i="85"/>
  <c r="AM39" i="85"/>
  <c r="AN39" i="85"/>
  <c r="AP39" i="85"/>
  <c r="AQ39" i="85"/>
  <c r="AR39" i="85"/>
  <c r="AS39" i="85"/>
  <c r="AT39" i="85"/>
  <c r="AU39" i="85"/>
  <c r="AV39" i="85"/>
  <c r="AW39" i="85"/>
  <c r="AX39" i="85"/>
  <c r="AY39" i="85"/>
  <c r="AZ39" i="85"/>
  <c r="BA39" i="85"/>
  <c r="BB39" i="85"/>
  <c r="BC39" i="85"/>
  <c r="BD39" i="85"/>
  <c r="BE39" i="85"/>
  <c r="BF39" i="85"/>
  <c r="BG39" i="85"/>
  <c r="BH39" i="85"/>
  <c r="BI39" i="85"/>
  <c r="BK39" i="85"/>
  <c r="BL39" i="85"/>
  <c r="BM39" i="85"/>
  <c r="BN39" i="85"/>
  <c r="BO39" i="85"/>
  <c r="BP39" i="85"/>
  <c r="BQ39" i="85"/>
  <c r="BR39" i="85"/>
  <c r="BS39" i="85"/>
  <c r="BT39" i="85"/>
  <c r="BU39" i="85"/>
  <c r="BV39" i="85"/>
  <c r="BX39" i="85"/>
  <c r="BY39" i="85"/>
  <c r="BZ39" i="85"/>
  <c r="CA39" i="85"/>
  <c r="CB39" i="85"/>
  <c r="CC39" i="85"/>
  <c r="CD39" i="85"/>
  <c r="CE39" i="85"/>
  <c r="CF39" i="85"/>
  <c r="CG39" i="85"/>
  <c r="CH39" i="85"/>
  <c r="CI39" i="85"/>
  <c r="CJ39" i="85"/>
  <c r="CK39" i="85"/>
  <c r="CL39" i="85"/>
  <c r="CM39" i="85"/>
  <c r="CN39" i="85"/>
  <c r="CO39" i="85"/>
  <c r="CP39" i="85"/>
  <c r="CQ39" i="85"/>
  <c r="CS39" i="85"/>
  <c r="CT39" i="85"/>
  <c r="CU39" i="85"/>
  <c r="CV39" i="85"/>
  <c r="CW39" i="85"/>
  <c r="CX39" i="85"/>
  <c r="CY39" i="85"/>
  <c r="CZ39" i="85"/>
  <c r="DA39" i="85"/>
  <c r="DB39" i="85"/>
  <c r="DC39" i="85"/>
  <c r="DD39" i="85"/>
  <c r="DF39" i="85"/>
  <c r="DG39" i="85"/>
  <c r="DH39" i="85"/>
  <c r="DI39" i="85"/>
  <c r="DJ39" i="85"/>
  <c r="DK39" i="85"/>
  <c r="DL39" i="85"/>
  <c r="DM39" i="85"/>
  <c r="DN39" i="85"/>
  <c r="DO39" i="85"/>
  <c r="DP39" i="85"/>
  <c r="DQ39" i="85"/>
  <c r="DR39" i="85"/>
  <c r="DS39" i="85"/>
  <c r="DT39" i="85"/>
  <c r="DU39" i="85"/>
  <c r="DV39" i="85"/>
  <c r="DW39" i="85"/>
  <c r="DX39" i="85"/>
  <c r="DY39" i="85"/>
  <c r="EA39" i="85"/>
  <c r="EB39" i="85"/>
  <c r="EC39" i="85"/>
  <c r="ED39" i="85"/>
  <c r="EE39" i="85"/>
  <c r="EF39" i="85"/>
  <c r="EG39" i="85"/>
  <c r="EH39" i="85"/>
  <c r="EI39" i="85"/>
  <c r="EJ39" i="85"/>
  <c r="EK39" i="85"/>
  <c r="EL39" i="85"/>
  <c r="EN39" i="85"/>
  <c r="EO39" i="85"/>
  <c r="EP39" i="85"/>
  <c r="EQ39" i="85"/>
  <c r="ER39" i="85"/>
  <c r="ES39" i="85"/>
  <c r="ET39" i="85"/>
  <c r="EU39" i="85"/>
  <c r="EV39" i="85"/>
  <c r="EW39" i="85"/>
  <c r="EX39" i="85"/>
  <c r="EY39" i="85"/>
  <c r="EZ39" i="85"/>
  <c r="FA39" i="85"/>
  <c r="FB39" i="85"/>
  <c r="FC39" i="85"/>
  <c r="FD39" i="85"/>
  <c r="FE39" i="85"/>
  <c r="FF39" i="85"/>
  <c r="FG39" i="85"/>
  <c r="FI39" i="85"/>
  <c r="FJ39" i="85"/>
  <c r="FK39" i="85"/>
  <c r="FL39" i="85"/>
  <c r="FM39" i="85"/>
  <c r="FN39" i="85"/>
  <c r="FO39" i="85"/>
  <c r="FP39" i="85"/>
  <c r="FQ39" i="85"/>
  <c r="FR39" i="85"/>
  <c r="FS39" i="85"/>
  <c r="FT39" i="85"/>
  <c r="A40" i="85"/>
  <c r="B40" i="85"/>
  <c r="C40" i="85"/>
  <c r="F40" i="85"/>
  <c r="K40" i="85"/>
  <c r="L40" i="85"/>
  <c r="M40" i="85"/>
  <c r="N40" i="85"/>
  <c r="O40" i="85"/>
  <c r="P40" i="85"/>
  <c r="R40" i="85"/>
  <c r="S40" i="85"/>
  <c r="T40" i="85"/>
  <c r="U40" i="85"/>
  <c r="V40" i="85"/>
  <c r="W40" i="85"/>
  <c r="Y40" i="85"/>
  <c r="Z40" i="85"/>
  <c r="AA40" i="85"/>
  <c r="AB40" i="85"/>
  <c r="AC40" i="85"/>
  <c r="AD40" i="85"/>
  <c r="AF40" i="85"/>
  <c r="AG40" i="85"/>
  <c r="AH40" i="85"/>
  <c r="AI40" i="85"/>
  <c r="AJ40" i="85"/>
  <c r="AK40" i="85"/>
  <c r="AM40" i="85"/>
  <c r="AN40" i="85"/>
  <c r="AP40" i="85"/>
  <c r="AQ40" i="85"/>
  <c r="AR40" i="85"/>
  <c r="AS40" i="85"/>
  <c r="AT40" i="85"/>
  <c r="AU40" i="85"/>
  <c r="AV40" i="85"/>
  <c r="AW40" i="85"/>
  <c r="AX40" i="85"/>
  <c r="AY40" i="85"/>
  <c r="AZ40" i="85"/>
  <c r="BA40" i="85"/>
  <c r="BB40" i="85"/>
  <c r="BC40" i="85"/>
  <c r="BD40" i="85"/>
  <c r="BE40" i="85"/>
  <c r="BF40" i="85"/>
  <c r="BG40" i="85"/>
  <c r="BH40" i="85"/>
  <c r="BI40" i="85"/>
  <c r="BK40" i="85"/>
  <c r="BL40" i="85"/>
  <c r="BM40" i="85"/>
  <c r="BN40" i="85"/>
  <c r="BO40" i="85"/>
  <c r="BP40" i="85"/>
  <c r="BQ40" i="85"/>
  <c r="BR40" i="85"/>
  <c r="BS40" i="85"/>
  <c r="BT40" i="85"/>
  <c r="BU40" i="85"/>
  <c r="BV40" i="85"/>
  <c r="BX40" i="85"/>
  <c r="BY40" i="85"/>
  <c r="BZ40" i="85"/>
  <c r="CA40" i="85"/>
  <c r="CB40" i="85"/>
  <c r="CC40" i="85"/>
  <c r="CD40" i="85"/>
  <c r="CE40" i="85"/>
  <c r="CF40" i="85"/>
  <c r="CG40" i="85"/>
  <c r="CH40" i="85"/>
  <c r="CI40" i="85"/>
  <c r="CJ40" i="85"/>
  <c r="CK40" i="85"/>
  <c r="CL40" i="85"/>
  <c r="CM40" i="85"/>
  <c r="CN40" i="85"/>
  <c r="CO40" i="85"/>
  <c r="CP40" i="85"/>
  <c r="CQ40" i="85"/>
  <c r="CS40" i="85"/>
  <c r="CT40" i="85"/>
  <c r="CU40" i="85"/>
  <c r="CV40" i="85"/>
  <c r="CW40" i="85"/>
  <c r="CX40" i="85"/>
  <c r="CY40" i="85"/>
  <c r="CZ40" i="85"/>
  <c r="DA40" i="85"/>
  <c r="DB40" i="85"/>
  <c r="DC40" i="85"/>
  <c r="DD40" i="85"/>
  <c r="DF40" i="85"/>
  <c r="DG40" i="85"/>
  <c r="DH40" i="85"/>
  <c r="DI40" i="85"/>
  <c r="DJ40" i="85"/>
  <c r="DK40" i="85"/>
  <c r="DL40" i="85"/>
  <c r="DM40" i="85"/>
  <c r="DN40" i="85"/>
  <c r="DO40" i="85"/>
  <c r="DP40" i="85"/>
  <c r="DQ40" i="85"/>
  <c r="DR40" i="85"/>
  <c r="DS40" i="85"/>
  <c r="DT40" i="85"/>
  <c r="DU40" i="85"/>
  <c r="DV40" i="85"/>
  <c r="DW40" i="85"/>
  <c r="DX40" i="85"/>
  <c r="DY40" i="85"/>
  <c r="EA40" i="85"/>
  <c r="EB40" i="85"/>
  <c r="EC40" i="85"/>
  <c r="ED40" i="85"/>
  <c r="EE40" i="85"/>
  <c r="EF40" i="85"/>
  <c r="EG40" i="85"/>
  <c r="EH40" i="85"/>
  <c r="EI40" i="85"/>
  <c r="EJ40" i="85"/>
  <c r="EK40" i="85"/>
  <c r="EL40" i="85"/>
  <c r="EN40" i="85"/>
  <c r="EO40" i="85"/>
  <c r="EP40" i="85"/>
  <c r="EQ40" i="85"/>
  <c r="ER40" i="85"/>
  <c r="ES40" i="85"/>
  <c r="ET40" i="85"/>
  <c r="EU40" i="85"/>
  <c r="EV40" i="85"/>
  <c r="EW40" i="85"/>
  <c r="EX40" i="85"/>
  <c r="EY40" i="85"/>
  <c r="EZ40" i="85"/>
  <c r="FA40" i="85"/>
  <c r="FB40" i="85"/>
  <c r="FC40" i="85"/>
  <c r="FD40" i="85"/>
  <c r="FE40" i="85"/>
  <c r="FF40" i="85"/>
  <c r="FG40" i="85"/>
  <c r="FI40" i="85"/>
  <c r="FJ40" i="85"/>
  <c r="FK40" i="85"/>
  <c r="FL40" i="85"/>
  <c r="FM40" i="85"/>
  <c r="FN40" i="85"/>
  <c r="FO40" i="85"/>
  <c r="FP40" i="85"/>
  <c r="FQ40" i="85"/>
  <c r="FR40" i="85"/>
  <c r="FS40" i="85"/>
  <c r="FT40" i="85"/>
  <c r="A41" i="85"/>
  <c r="B41" i="85"/>
  <c r="C41" i="85"/>
  <c r="F41" i="85"/>
  <c r="K41" i="85"/>
  <c r="L41" i="85"/>
  <c r="M41" i="85"/>
  <c r="N41" i="85"/>
  <c r="O41" i="85"/>
  <c r="P41" i="85"/>
  <c r="R41" i="85"/>
  <c r="S41" i="85"/>
  <c r="T41" i="85"/>
  <c r="U41" i="85"/>
  <c r="V41" i="85"/>
  <c r="W41" i="85"/>
  <c r="Y41" i="85"/>
  <c r="Z41" i="85"/>
  <c r="AA41" i="85"/>
  <c r="AB41" i="85"/>
  <c r="AC41" i="85"/>
  <c r="AD41" i="85"/>
  <c r="AF41" i="85"/>
  <c r="AG41" i="85"/>
  <c r="AH41" i="85"/>
  <c r="AI41" i="85"/>
  <c r="AJ41" i="85"/>
  <c r="AK41" i="85"/>
  <c r="AM41" i="85"/>
  <c r="AN41" i="85"/>
  <c r="AP41" i="85"/>
  <c r="AQ41" i="85"/>
  <c r="AR41" i="85"/>
  <c r="AS41" i="85"/>
  <c r="AT41" i="85"/>
  <c r="AU41" i="85"/>
  <c r="AV41" i="85"/>
  <c r="AW41" i="85"/>
  <c r="AX41" i="85"/>
  <c r="AY41" i="85"/>
  <c r="AZ41" i="85"/>
  <c r="BA41" i="85"/>
  <c r="BB41" i="85"/>
  <c r="BC41" i="85"/>
  <c r="BD41" i="85"/>
  <c r="BE41" i="85"/>
  <c r="BF41" i="85"/>
  <c r="BG41" i="85"/>
  <c r="BH41" i="85"/>
  <c r="BI41" i="85"/>
  <c r="BK41" i="85"/>
  <c r="BL41" i="85"/>
  <c r="BM41" i="85"/>
  <c r="BN41" i="85"/>
  <c r="BO41" i="85"/>
  <c r="BP41" i="85"/>
  <c r="BQ41" i="85"/>
  <c r="BR41" i="85"/>
  <c r="BS41" i="85"/>
  <c r="BT41" i="85"/>
  <c r="BU41" i="85"/>
  <c r="BV41" i="85"/>
  <c r="BX41" i="85"/>
  <c r="BY41" i="85"/>
  <c r="BZ41" i="85"/>
  <c r="CA41" i="85"/>
  <c r="CB41" i="85"/>
  <c r="CC41" i="85"/>
  <c r="CD41" i="85"/>
  <c r="CE41" i="85"/>
  <c r="CF41" i="85"/>
  <c r="CG41" i="85"/>
  <c r="CH41" i="85"/>
  <c r="CI41" i="85"/>
  <c r="CJ41" i="85"/>
  <c r="CK41" i="85"/>
  <c r="CL41" i="85"/>
  <c r="CM41" i="85"/>
  <c r="CN41" i="85"/>
  <c r="CO41" i="85"/>
  <c r="CP41" i="85"/>
  <c r="CQ41" i="85"/>
  <c r="CS41" i="85"/>
  <c r="CT41" i="85"/>
  <c r="CU41" i="85"/>
  <c r="CV41" i="85"/>
  <c r="CW41" i="85"/>
  <c r="CX41" i="85"/>
  <c r="CY41" i="85"/>
  <c r="CZ41" i="85"/>
  <c r="DA41" i="85"/>
  <c r="DB41" i="85"/>
  <c r="DC41" i="85"/>
  <c r="DD41" i="85"/>
  <c r="DF41" i="85"/>
  <c r="DG41" i="85"/>
  <c r="DH41" i="85"/>
  <c r="DI41" i="85"/>
  <c r="DJ41" i="85"/>
  <c r="DK41" i="85"/>
  <c r="DL41" i="85"/>
  <c r="DM41" i="85"/>
  <c r="DN41" i="85"/>
  <c r="DO41" i="85"/>
  <c r="DP41" i="85"/>
  <c r="DQ41" i="85"/>
  <c r="DR41" i="85"/>
  <c r="DS41" i="85"/>
  <c r="DT41" i="85"/>
  <c r="DU41" i="85"/>
  <c r="DV41" i="85"/>
  <c r="DW41" i="85"/>
  <c r="DX41" i="85"/>
  <c r="DY41" i="85"/>
  <c r="EA41" i="85"/>
  <c r="EB41" i="85"/>
  <c r="EC41" i="85"/>
  <c r="ED41" i="85"/>
  <c r="EE41" i="85"/>
  <c r="EF41" i="85"/>
  <c r="EG41" i="85"/>
  <c r="EH41" i="85"/>
  <c r="EI41" i="85"/>
  <c r="EJ41" i="85"/>
  <c r="EK41" i="85"/>
  <c r="EL41" i="85"/>
  <c r="EN41" i="85"/>
  <c r="EO41" i="85"/>
  <c r="EP41" i="85"/>
  <c r="EQ41" i="85"/>
  <c r="ER41" i="85"/>
  <c r="ES41" i="85"/>
  <c r="ET41" i="85"/>
  <c r="EU41" i="85"/>
  <c r="EV41" i="85"/>
  <c r="EW41" i="85"/>
  <c r="EX41" i="85"/>
  <c r="EY41" i="85"/>
  <c r="EZ41" i="85"/>
  <c r="FA41" i="85"/>
  <c r="FB41" i="85"/>
  <c r="FC41" i="85"/>
  <c r="FD41" i="85"/>
  <c r="FE41" i="85"/>
  <c r="FF41" i="85"/>
  <c r="FG41" i="85"/>
  <c r="FI41" i="85"/>
  <c r="FJ41" i="85"/>
  <c r="FK41" i="85"/>
  <c r="FL41" i="85"/>
  <c r="FM41" i="85"/>
  <c r="FN41" i="85"/>
  <c r="FO41" i="85"/>
  <c r="FP41" i="85"/>
  <c r="FQ41" i="85"/>
  <c r="FR41" i="85"/>
  <c r="FS41" i="85"/>
  <c r="FT41" i="85"/>
  <c r="A42" i="85"/>
  <c r="B42" i="85"/>
  <c r="C42" i="85"/>
  <c r="F42" i="85"/>
  <c r="K42" i="85"/>
  <c r="L42" i="85"/>
  <c r="M42" i="85"/>
  <c r="N42" i="85"/>
  <c r="O42" i="85"/>
  <c r="P42" i="85"/>
  <c r="R42" i="85"/>
  <c r="S42" i="85"/>
  <c r="T42" i="85"/>
  <c r="U42" i="85"/>
  <c r="V42" i="85"/>
  <c r="W42" i="85"/>
  <c r="Y42" i="85"/>
  <c r="Z42" i="85"/>
  <c r="AA42" i="85"/>
  <c r="AB42" i="85"/>
  <c r="AC42" i="85"/>
  <c r="AD42" i="85"/>
  <c r="AF42" i="85"/>
  <c r="AG42" i="85"/>
  <c r="AH42" i="85"/>
  <c r="AI42" i="85"/>
  <c r="AJ42" i="85"/>
  <c r="AK42" i="85"/>
  <c r="AM42" i="85"/>
  <c r="AN42" i="85"/>
  <c r="AP42" i="85"/>
  <c r="AQ42" i="85"/>
  <c r="AR42" i="85"/>
  <c r="AS42" i="85"/>
  <c r="AT42" i="85"/>
  <c r="AU42" i="85"/>
  <c r="AV42" i="85"/>
  <c r="AW42" i="85"/>
  <c r="AX42" i="85"/>
  <c r="AY42" i="85"/>
  <c r="AZ42" i="85"/>
  <c r="BA42" i="85"/>
  <c r="BB42" i="85"/>
  <c r="BC42" i="85"/>
  <c r="BD42" i="85"/>
  <c r="BE42" i="85"/>
  <c r="BF42" i="85"/>
  <c r="BG42" i="85"/>
  <c r="BH42" i="85"/>
  <c r="BI42" i="85"/>
  <c r="BK42" i="85"/>
  <c r="BL42" i="85"/>
  <c r="BM42" i="85"/>
  <c r="BN42" i="85"/>
  <c r="BO42" i="85"/>
  <c r="BP42" i="85"/>
  <c r="BQ42" i="85"/>
  <c r="BR42" i="85"/>
  <c r="BS42" i="85"/>
  <c r="BT42" i="85"/>
  <c r="BU42" i="85"/>
  <c r="BV42" i="85"/>
  <c r="BX42" i="85"/>
  <c r="BY42" i="85"/>
  <c r="BZ42" i="85"/>
  <c r="CA42" i="85"/>
  <c r="CB42" i="85"/>
  <c r="CC42" i="85"/>
  <c r="CD42" i="85"/>
  <c r="CE42" i="85"/>
  <c r="CF42" i="85"/>
  <c r="CG42" i="85"/>
  <c r="CH42" i="85"/>
  <c r="CI42" i="85"/>
  <c r="CJ42" i="85"/>
  <c r="CK42" i="85"/>
  <c r="CL42" i="85"/>
  <c r="CM42" i="85"/>
  <c r="CN42" i="85"/>
  <c r="CO42" i="85"/>
  <c r="CP42" i="85"/>
  <c r="CQ42" i="85"/>
  <c r="CS42" i="85"/>
  <c r="CT42" i="85"/>
  <c r="CU42" i="85"/>
  <c r="CV42" i="85"/>
  <c r="CW42" i="85"/>
  <c r="CX42" i="85"/>
  <c r="CY42" i="85"/>
  <c r="CZ42" i="85"/>
  <c r="DA42" i="85"/>
  <c r="DB42" i="85"/>
  <c r="DC42" i="85"/>
  <c r="DD42" i="85"/>
  <c r="DF42" i="85"/>
  <c r="DG42" i="85"/>
  <c r="DH42" i="85"/>
  <c r="DI42" i="85"/>
  <c r="DJ42" i="85"/>
  <c r="DK42" i="85"/>
  <c r="DL42" i="85"/>
  <c r="DM42" i="85"/>
  <c r="DN42" i="85"/>
  <c r="DO42" i="85"/>
  <c r="DP42" i="85"/>
  <c r="DQ42" i="85"/>
  <c r="DR42" i="85"/>
  <c r="DS42" i="85"/>
  <c r="DT42" i="85"/>
  <c r="DU42" i="85"/>
  <c r="DV42" i="85"/>
  <c r="DW42" i="85"/>
  <c r="DX42" i="85"/>
  <c r="DY42" i="85"/>
  <c r="EA42" i="85"/>
  <c r="EB42" i="85"/>
  <c r="EC42" i="85"/>
  <c r="ED42" i="85"/>
  <c r="EE42" i="85"/>
  <c r="EF42" i="85"/>
  <c r="EG42" i="85"/>
  <c r="EH42" i="85"/>
  <c r="EI42" i="85"/>
  <c r="EJ42" i="85"/>
  <c r="EK42" i="85"/>
  <c r="EL42" i="85"/>
  <c r="EN42" i="85"/>
  <c r="EO42" i="85"/>
  <c r="EP42" i="85"/>
  <c r="EQ42" i="85"/>
  <c r="ER42" i="85"/>
  <c r="ES42" i="85"/>
  <c r="ET42" i="85"/>
  <c r="EU42" i="85"/>
  <c r="EV42" i="85"/>
  <c r="EW42" i="85"/>
  <c r="EX42" i="85"/>
  <c r="EY42" i="85"/>
  <c r="EZ42" i="85"/>
  <c r="FA42" i="85"/>
  <c r="FB42" i="85"/>
  <c r="FC42" i="85"/>
  <c r="FD42" i="85"/>
  <c r="FE42" i="85"/>
  <c r="FF42" i="85"/>
  <c r="FG42" i="85"/>
  <c r="FI42" i="85"/>
  <c r="FJ42" i="85"/>
  <c r="FK42" i="85"/>
  <c r="FL42" i="85"/>
  <c r="FM42" i="85"/>
  <c r="FN42" i="85"/>
  <c r="FO42" i="85"/>
  <c r="FP42" i="85"/>
  <c r="FQ42" i="85"/>
  <c r="FR42" i="85"/>
  <c r="FS42" i="85"/>
  <c r="FT42" i="85"/>
  <c r="A43" i="85"/>
  <c r="B43" i="85"/>
  <c r="C43" i="85"/>
  <c r="F43" i="85"/>
  <c r="K43" i="85"/>
  <c r="L43" i="85"/>
  <c r="M43" i="85"/>
  <c r="N43" i="85"/>
  <c r="O43" i="85"/>
  <c r="P43" i="85"/>
  <c r="R43" i="85"/>
  <c r="S43" i="85"/>
  <c r="T43" i="85"/>
  <c r="U43" i="85"/>
  <c r="V43" i="85"/>
  <c r="W43" i="85"/>
  <c r="Y43" i="85"/>
  <c r="Z43" i="85"/>
  <c r="AA43" i="85"/>
  <c r="AB43" i="85"/>
  <c r="AC43" i="85"/>
  <c r="AD43" i="85"/>
  <c r="AF43" i="85"/>
  <c r="AG43" i="85"/>
  <c r="AH43" i="85"/>
  <c r="AI43" i="85"/>
  <c r="AJ43" i="85"/>
  <c r="AK43" i="85"/>
  <c r="AM43" i="85"/>
  <c r="AN43" i="85"/>
  <c r="AP43" i="85"/>
  <c r="AQ43" i="85"/>
  <c r="AR43" i="85"/>
  <c r="AS43" i="85"/>
  <c r="AT43" i="85"/>
  <c r="AU43" i="85"/>
  <c r="AV43" i="85"/>
  <c r="AW43" i="85"/>
  <c r="AX43" i="85"/>
  <c r="AY43" i="85"/>
  <c r="AZ43" i="85"/>
  <c r="BA43" i="85"/>
  <c r="BB43" i="85"/>
  <c r="BC43" i="85"/>
  <c r="BD43" i="85"/>
  <c r="BE43" i="85"/>
  <c r="BF43" i="85"/>
  <c r="BG43" i="85"/>
  <c r="BH43" i="85"/>
  <c r="BI43" i="85"/>
  <c r="BK43" i="85"/>
  <c r="BL43" i="85"/>
  <c r="BM43" i="85"/>
  <c r="BN43" i="85"/>
  <c r="BO43" i="85"/>
  <c r="BP43" i="85"/>
  <c r="BQ43" i="85"/>
  <c r="BR43" i="85"/>
  <c r="BS43" i="85"/>
  <c r="BT43" i="85"/>
  <c r="BU43" i="85"/>
  <c r="BV43" i="85"/>
  <c r="BX43" i="85"/>
  <c r="BY43" i="85"/>
  <c r="BZ43" i="85"/>
  <c r="CA43" i="85"/>
  <c r="CB43" i="85"/>
  <c r="CC43" i="85"/>
  <c r="CD43" i="85"/>
  <c r="CE43" i="85"/>
  <c r="CF43" i="85"/>
  <c r="CG43" i="85"/>
  <c r="CH43" i="85"/>
  <c r="CI43" i="85"/>
  <c r="CJ43" i="85"/>
  <c r="CK43" i="85"/>
  <c r="CL43" i="85"/>
  <c r="CM43" i="85"/>
  <c r="CN43" i="85"/>
  <c r="CO43" i="85"/>
  <c r="CP43" i="85"/>
  <c r="CQ43" i="85"/>
  <c r="CS43" i="85"/>
  <c r="CT43" i="85"/>
  <c r="CU43" i="85"/>
  <c r="CV43" i="85"/>
  <c r="CW43" i="85"/>
  <c r="CX43" i="85"/>
  <c r="CY43" i="85"/>
  <c r="CZ43" i="85"/>
  <c r="DA43" i="85"/>
  <c r="DB43" i="85"/>
  <c r="DC43" i="85"/>
  <c r="DD43" i="85"/>
  <c r="DF43" i="85"/>
  <c r="DG43" i="85"/>
  <c r="DH43" i="85"/>
  <c r="DI43" i="85"/>
  <c r="DJ43" i="85"/>
  <c r="DK43" i="85"/>
  <c r="DL43" i="85"/>
  <c r="DM43" i="85"/>
  <c r="DN43" i="85"/>
  <c r="DO43" i="85"/>
  <c r="DP43" i="85"/>
  <c r="DQ43" i="85"/>
  <c r="DR43" i="85"/>
  <c r="DS43" i="85"/>
  <c r="DT43" i="85"/>
  <c r="DU43" i="85"/>
  <c r="DV43" i="85"/>
  <c r="DW43" i="85"/>
  <c r="DX43" i="85"/>
  <c r="DY43" i="85"/>
  <c r="EA43" i="85"/>
  <c r="EB43" i="85"/>
  <c r="EC43" i="85"/>
  <c r="ED43" i="85"/>
  <c r="EE43" i="85"/>
  <c r="EF43" i="85"/>
  <c r="EG43" i="85"/>
  <c r="EH43" i="85"/>
  <c r="EI43" i="85"/>
  <c r="EJ43" i="85"/>
  <c r="EK43" i="85"/>
  <c r="EL43" i="85"/>
  <c r="EN43" i="85"/>
  <c r="EO43" i="85"/>
  <c r="EP43" i="85"/>
  <c r="EQ43" i="85"/>
  <c r="ER43" i="85"/>
  <c r="ES43" i="85"/>
  <c r="ET43" i="85"/>
  <c r="EU43" i="85"/>
  <c r="EV43" i="85"/>
  <c r="EW43" i="85"/>
  <c r="EX43" i="85"/>
  <c r="EY43" i="85"/>
  <c r="EZ43" i="85"/>
  <c r="FA43" i="85"/>
  <c r="FB43" i="85"/>
  <c r="FC43" i="85"/>
  <c r="FD43" i="85"/>
  <c r="FE43" i="85"/>
  <c r="FF43" i="85"/>
  <c r="FG43" i="85"/>
  <c r="FI43" i="85"/>
  <c r="FJ43" i="85"/>
  <c r="FK43" i="85"/>
  <c r="FL43" i="85"/>
  <c r="FM43" i="85"/>
  <c r="FN43" i="85"/>
  <c r="FO43" i="85"/>
  <c r="FP43" i="85"/>
  <c r="FQ43" i="85"/>
  <c r="FR43" i="85"/>
  <c r="FS43" i="85"/>
  <c r="FT43" i="85"/>
  <c r="A44" i="85"/>
  <c r="B44" i="85"/>
  <c r="C44" i="85"/>
  <c r="F44" i="85"/>
  <c r="K44" i="85"/>
  <c r="L44" i="85"/>
  <c r="M44" i="85"/>
  <c r="N44" i="85"/>
  <c r="O44" i="85"/>
  <c r="P44" i="85"/>
  <c r="R44" i="85"/>
  <c r="S44" i="85"/>
  <c r="T44" i="85"/>
  <c r="U44" i="85"/>
  <c r="V44" i="85"/>
  <c r="W44" i="85"/>
  <c r="Y44" i="85"/>
  <c r="Z44" i="85"/>
  <c r="AA44" i="85"/>
  <c r="AB44" i="85"/>
  <c r="AC44" i="85"/>
  <c r="AD44" i="85"/>
  <c r="AF44" i="85"/>
  <c r="AG44" i="85"/>
  <c r="AH44" i="85"/>
  <c r="AI44" i="85"/>
  <c r="AJ44" i="85"/>
  <c r="AK44" i="85"/>
  <c r="AM44" i="85"/>
  <c r="AN44" i="85"/>
  <c r="AP44" i="85"/>
  <c r="AQ44" i="85"/>
  <c r="AR44" i="85"/>
  <c r="AS44" i="85"/>
  <c r="AT44" i="85"/>
  <c r="AU44" i="85"/>
  <c r="AV44" i="85"/>
  <c r="AW44" i="85"/>
  <c r="AX44" i="85"/>
  <c r="AY44" i="85"/>
  <c r="AZ44" i="85"/>
  <c r="BA44" i="85"/>
  <c r="BB44" i="85"/>
  <c r="BC44" i="85"/>
  <c r="BD44" i="85"/>
  <c r="BE44" i="85"/>
  <c r="BF44" i="85"/>
  <c r="BG44" i="85"/>
  <c r="BH44" i="85"/>
  <c r="BI44" i="85"/>
  <c r="BK44" i="85"/>
  <c r="BL44" i="85"/>
  <c r="BM44" i="85"/>
  <c r="BN44" i="85"/>
  <c r="BO44" i="85"/>
  <c r="BP44" i="85"/>
  <c r="BQ44" i="85"/>
  <c r="BR44" i="85"/>
  <c r="BS44" i="85"/>
  <c r="BT44" i="85"/>
  <c r="BU44" i="85"/>
  <c r="BV44" i="85"/>
  <c r="BX44" i="85"/>
  <c r="BY44" i="85"/>
  <c r="BZ44" i="85"/>
  <c r="CA44" i="85"/>
  <c r="CB44" i="85"/>
  <c r="CC44" i="85"/>
  <c r="CD44" i="85"/>
  <c r="CE44" i="85"/>
  <c r="CF44" i="85"/>
  <c r="CG44" i="85"/>
  <c r="CH44" i="85"/>
  <c r="CI44" i="85"/>
  <c r="CJ44" i="85"/>
  <c r="CK44" i="85"/>
  <c r="CL44" i="85"/>
  <c r="CM44" i="85"/>
  <c r="CN44" i="85"/>
  <c r="CO44" i="85"/>
  <c r="CP44" i="85"/>
  <c r="CQ44" i="85"/>
  <c r="CS44" i="85"/>
  <c r="CT44" i="85"/>
  <c r="CU44" i="85"/>
  <c r="CV44" i="85"/>
  <c r="CW44" i="85"/>
  <c r="CX44" i="85"/>
  <c r="CY44" i="85"/>
  <c r="CZ44" i="85"/>
  <c r="DA44" i="85"/>
  <c r="DB44" i="85"/>
  <c r="DC44" i="85"/>
  <c r="DD44" i="85"/>
  <c r="DF44" i="85"/>
  <c r="DG44" i="85"/>
  <c r="DH44" i="85"/>
  <c r="DI44" i="85"/>
  <c r="DJ44" i="85"/>
  <c r="DK44" i="85"/>
  <c r="DL44" i="85"/>
  <c r="DM44" i="85"/>
  <c r="DN44" i="85"/>
  <c r="DO44" i="85"/>
  <c r="DP44" i="85"/>
  <c r="DQ44" i="85"/>
  <c r="DR44" i="85"/>
  <c r="DS44" i="85"/>
  <c r="DT44" i="85"/>
  <c r="DU44" i="85"/>
  <c r="DV44" i="85"/>
  <c r="DW44" i="85"/>
  <c r="DX44" i="85"/>
  <c r="DY44" i="85"/>
  <c r="EA44" i="85"/>
  <c r="EB44" i="85"/>
  <c r="EC44" i="85"/>
  <c r="ED44" i="85"/>
  <c r="EE44" i="85"/>
  <c r="EF44" i="85"/>
  <c r="EG44" i="85"/>
  <c r="EH44" i="85"/>
  <c r="EI44" i="85"/>
  <c r="EJ44" i="85"/>
  <c r="EK44" i="85"/>
  <c r="EL44" i="85"/>
  <c r="EN44" i="85"/>
  <c r="EO44" i="85"/>
  <c r="EP44" i="85"/>
  <c r="EQ44" i="85"/>
  <c r="ER44" i="85"/>
  <c r="ES44" i="85"/>
  <c r="ET44" i="85"/>
  <c r="EU44" i="85"/>
  <c r="EV44" i="85"/>
  <c r="EW44" i="85"/>
  <c r="EX44" i="85"/>
  <c r="EY44" i="85"/>
  <c r="EZ44" i="85"/>
  <c r="FA44" i="85"/>
  <c r="FB44" i="85"/>
  <c r="FC44" i="85"/>
  <c r="FD44" i="85"/>
  <c r="FE44" i="85"/>
  <c r="FF44" i="85"/>
  <c r="FG44" i="85"/>
  <c r="FI44" i="85"/>
  <c r="FJ44" i="85"/>
  <c r="FK44" i="85"/>
  <c r="FL44" i="85"/>
  <c r="FM44" i="85"/>
  <c r="FN44" i="85"/>
  <c r="FO44" i="85"/>
  <c r="FP44" i="85"/>
  <c r="FQ44" i="85"/>
  <c r="FR44" i="85"/>
  <c r="FS44" i="85"/>
  <c r="FT44" i="85"/>
  <c r="A45" i="85"/>
  <c r="B45" i="85"/>
  <c r="C45" i="85"/>
  <c r="F45" i="85"/>
  <c r="K45" i="85"/>
  <c r="L45" i="85"/>
  <c r="M45" i="85"/>
  <c r="N45" i="85"/>
  <c r="O45" i="85"/>
  <c r="P45" i="85"/>
  <c r="R45" i="85"/>
  <c r="S45" i="85"/>
  <c r="T45" i="85"/>
  <c r="U45" i="85"/>
  <c r="V45" i="85"/>
  <c r="W45" i="85"/>
  <c r="Y45" i="85"/>
  <c r="Z45" i="85"/>
  <c r="AA45" i="85"/>
  <c r="AB45" i="85"/>
  <c r="AC45" i="85"/>
  <c r="AD45" i="85"/>
  <c r="AF45" i="85"/>
  <c r="AG45" i="85"/>
  <c r="AH45" i="85"/>
  <c r="AI45" i="85"/>
  <c r="AJ45" i="85"/>
  <c r="AK45" i="85"/>
  <c r="AM45" i="85"/>
  <c r="AN45" i="85"/>
  <c r="AP45" i="85"/>
  <c r="AQ45" i="85"/>
  <c r="AR45" i="85"/>
  <c r="AS45" i="85"/>
  <c r="AT45" i="85"/>
  <c r="AU45" i="85"/>
  <c r="AV45" i="85"/>
  <c r="AW45" i="85"/>
  <c r="AX45" i="85"/>
  <c r="AY45" i="85"/>
  <c r="AZ45" i="85"/>
  <c r="BA45" i="85"/>
  <c r="BB45" i="85"/>
  <c r="BC45" i="85"/>
  <c r="BD45" i="85"/>
  <c r="BE45" i="85"/>
  <c r="BF45" i="85"/>
  <c r="BG45" i="85"/>
  <c r="BH45" i="85"/>
  <c r="BI45" i="85"/>
  <c r="BK45" i="85"/>
  <c r="BL45" i="85"/>
  <c r="BM45" i="85"/>
  <c r="BN45" i="85"/>
  <c r="BO45" i="85"/>
  <c r="BP45" i="85"/>
  <c r="BQ45" i="85"/>
  <c r="BR45" i="85"/>
  <c r="BS45" i="85"/>
  <c r="BT45" i="85"/>
  <c r="BU45" i="85"/>
  <c r="BV45" i="85"/>
  <c r="BX45" i="85"/>
  <c r="BY45" i="85"/>
  <c r="BZ45" i="85"/>
  <c r="CA45" i="85"/>
  <c r="CB45" i="85"/>
  <c r="CC45" i="85"/>
  <c r="CD45" i="85"/>
  <c r="CE45" i="85"/>
  <c r="CF45" i="85"/>
  <c r="CG45" i="85"/>
  <c r="CH45" i="85"/>
  <c r="CI45" i="85"/>
  <c r="CJ45" i="85"/>
  <c r="CK45" i="85"/>
  <c r="CL45" i="85"/>
  <c r="CM45" i="85"/>
  <c r="CN45" i="85"/>
  <c r="CO45" i="85"/>
  <c r="CP45" i="85"/>
  <c r="CQ45" i="85"/>
  <c r="CS45" i="85"/>
  <c r="CT45" i="85"/>
  <c r="CU45" i="85"/>
  <c r="CV45" i="85"/>
  <c r="CW45" i="85"/>
  <c r="CX45" i="85"/>
  <c r="CY45" i="85"/>
  <c r="CZ45" i="85"/>
  <c r="DA45" i="85"/>
  <c r="DB45" i="85"/>
  <c r="DC45" i="85"/>
  <c r="DD45" i="85"/>
  <c r="DF45" i="85"/>
  <c r="DG45" i="85"/>
  <c r="DH45" i="85"/>
  <c r="DI45" i="85"/>
  <c r="DJ45" i="85"/>
  <c r="DK45" i="85"/>
  <c r="DL45" i="85"/>
  <c r="DM45" i="85"/>
  <c r="DN45" i="85"/>
  <c r="DO45" i="85"/>
  <c r="DP45" i="85"/>
  <c r="DQ45" i="85"/>
  <c r="DR45" i="85"/>
  <c r="DS45" i="85"/>
  <c r="DT45" i="85"/>
  <c r="DU45" i="85"/>
  <c r="DV45" i="85"/>
  <c r="DW45" i="85"/>
  <c r="DX45" i="85"/>
  <c r="DY45" i="85"/>
  <c r="EA45" i="85"/>
  <c r="EB45" i="85"/>
  <c r="EC45" i="85"/>
  <c r="ED45" i="85"/>
  <c r="EE45" i="85"/>
  <c r="EF45" i="85"/>
  <c r="EG45" i="85"/>
  <c r="EH45" i="85"/>
  <c r="EI45" i="85"/>
  <c r="EJ45" i="85"/>
  <c r="EK45" i="85"/>
  <c r="EL45" i="85"/>
  <c r="EN45" i="85"/>
  <c r="EO45" i="85"/>
  <c r="EP45" i="85"/>
  <c r="EQ45" i="85"/>
  <c r="ER45" i="85"/>
  <c r="ES45" i="85"/>
  <c r="ET45" i="85"/>
  <c r="EU45" i="85"/>
  <c r="EV45" i="85"/>
  <c r="EW45" i="85"/>
  <c r="EX45" i="85"/>
  <c r="EY45" i="85"/>
  <c r="EZ45" i="85"/>
  <c r="FA45" i="85"/>
  <c r="FB45" i="85"/>
  <c r="FC45" i="85"/>
  <c r="FD45" i="85"/>
  <c r="FE45" i="85"/>
  <c r="FF45" i="85"/>
  <c r="FG45" i="85"/>
  <c r="FI45" i="85"/>
  <c r="FJ45" i="85"/>
  <c r="FK45" i="85"/>
  <c r="FL45" i="85"/>
  <c r="FM45" i="85"/>
  <c r="FN45" i="85"/>
  <c r="FO45" i="85"/>
  <c r="FP45" i="85"/>
  <c r="FQ45" i="85"/>
  <c r="FR45" i="85"/>
  <c r="FS45" i="85"/>
  <c r="FT45" i="85"/>
  <c r="A46" i="85"/>
  <c r="B46" i="85"/>
  <c r="C46" i="85"/>
  <c r="F46" i="85"/>
  <c r="K46" i="85"/>
  <c r="L46" i="85"/>
  <c r="M46" i="85"/>
  <c r="N46" i="85"/>
  <c r="O46" i="85"/>
  <c r="P46" i="85"/>
  <c r="R46" i="85"/>
  <c r="S46" i="85"/>
  <c r="T46" i="85"/>
  <c r="U46" i="85"/>
  <c r="V46" i="85"/>
  <c r="W46" i="85"/>
  <c r="Y46" i="85"/>
  <c r="Z46" i="85"/>
  <c r="AA46" i="85"/>
  <c r="AB46" i="85"/>
  <c r="AC46" i="85"/>
  <c r="AD46" i="85"/>
  <c r="AF46" i="85"/>
  <c r="AG46" i="85"/>
  <c r="AH46" i="85"/>
  <c r="AI46" i="85"/>
  <c r="AJ46" i="85"/>
  <c r="AK46" i="85"/>
  <c r="AM46" i="85"/>
  <c r="AN46" i="85"/>
  <c r="AP46" i="85"/>
  <c r="AQ46" i="85"/>
  <c r="AR46" i="85"/>
  <c r="AS46" i="85"/>
  <c r="AT46" i="85"/>
  <c r="AU46" i="85"/>
  <c r="AV46" i="85"/>
  <c r="AW46" i="85"/>
  <c r="AX46" i="85"/>
  <c r="AY46" i="85"/>
  <c r="AZ46" i="85"/>
  <c r="BA46" i="85"/>
  <c r="BB46" i="85"/>
  <c r="BC46" i="85"/>
  <c r="BD46" i="85"/>
  <c r="BE46" i="85"/>
  <c r="BF46" i="85"/>
  <c r="BG46" i="85"/>
  <c r="BH46" i="85"/>
  <c r="BI46" i="85"/>
  <c r="BK46" i="85"/>
  <c r="BL46" i="85"/>
  <c r="BM46" i="85"/>
  <c r="BN46" i="85"/>
  <c r="BO46" i="85"/>
  <c r="BP46" i="85"/>
  <c r="BQ46" i="85"/>
  <c r="BR46" i="85"/>
  <c r="BS46" i="85"/>
  <c r="BT46" i="85"/>
  <c r="BU46" i="85"/>
  <c r="BV46" i="85"/>
  <c r="BX46" i="85"/>
  <c r="BY46" i="85"/>
  <c r="BZ46" i="85"/>
  <c r="CA46" i="85"/>
  <c r="CB46" i="85"/>
  <c r="CC46" i="85"/>
  <c r="CD46" i="85"/>
  <c r="CE46" i="85"/>
  <c r="CF46" i="85"/>
  <c r="CG46" i="85"/>
  <c r="CH46" i="85"/>
  <c r="CI46" i="85"/>
  <c r="CJ46" i="85"/>
  <c r="CK46" i="85"/>
  <c r="CL46" i="85"/>
  <c r="CM46" i="85"/>
  <c r="CN46" i="85"/>
  <c r="CO46" i="85"/>
  <c r="CP46" i="85"/>
  <c r="CQ46" i="85"/>
  <c r="CS46" i="85"/>
  <c r="CT46" i="85"/>
  <c r="CU46" i="85"/>
  <c r="CV46" i="85"/>
  <c r="CW46" i="85"/>
  <c r="CX46" i="85"/>
  <c r="CY46" i="85"/>
  <c r="CZ46" i="85"/>
  <c r="DA46" i="85"/>
  <c r="DB46" i="85"/>
  <c r="DC46" i="85"/>
  <c r="DD46" i="85"/>
  <c r="DF46" i="85"/>
  <c r="DG46" i="85"/>
  <c r="DH46" i="85"/>
  <c r="DI46" i="85"/>
  <c r="DJ46" i="85"/>
  <c r="DK46" i="85"/>
  <c r="DL46" i="85"/>
  <c r="DM46" i="85"/>
  <c r="DN46" i="85"/>
  <c r="DO46" i="85"/>
  <c r="DP46" i="85"/>
  <c r="DQ46" i="85"/>
  <c r="DR46" i="85"/>
  <c r="DS46" i="85"/>
  <c r="DT46" i="85"/>
  <c r="DU46" i="85"/>
  <c r="DV46" i="85"/>
  <c r="DW46" i="85"/>
  <c r="DX46" i="85"/>
  <c r="DY46" i="85"/>
  <c r="EA46" i="85"/>
  <c r="EB46" i="85"/>
  <c r="EC46" i="85"/>
  <c r="ED46" i="85"/>
  <c r="EE46" i="85"/>
  <c r="EF46" i="85"/>
  <c r="EG46" i="85"/>
  <c r="EH46" i="85"/>
  <c r="EI46" i="85"/>
  <c r="EJ46" i="85"/>
  <c r="EK46" i="85"/>
  <c r="EL46" i="85"/>
  <c r="EN46" i="85"/>
  <c r="EO46" i="85"/>
  <c r="EP46" i="85"/>
  <c r="EQ46" i="85"/>
  <c r="ER46" i="85"/>
  <c r="ES46" i="85"/>
  <c r="ET46" i="85"/>
  <c r="EU46" i="85"/>
  <c r="EV46" i="85"/>
  <c r="EW46" i="85"/>
  <c r="EX46" i="85"/>
  <c r="EY46" i="85"/>
  <c r="EZ46" i="85"/>
  <c r="FA46" i="85"/>
  <c r="FB46" i="85"/>
  <c r="FC46" i="85"/>
  <c r="FD46" i="85"/>
  <c r="FE46" i="85"/>
  <c r="FF46" i="85"/>
  <c r="FG46" i="85"/>
  <c r="FI46" i="85"/>
  <c r="FJ46" i="85"/>
  <c r="FK46" i="85"/>
  <c r="FL46" i="85"/>
  <c r="FM46" i="85"/>
  <c r="FN46" i="85"/>
  <c r="FO46" i="85"/>
  <c r="FP46" i="85"/>
  <c r="FQ46" i="85"/>
  <c r="FR46" i="85"/>
  <c r="FS46" i="85"/>
  <c r="FT46" i="85"/>
  <c r="A47" i="85"/>
  <c r="B47" i="85"/>
  <c r="C47" i="85"/>
  <c r="F47" i="85"/>
  <c r="K47" i="85"/>
  <c r="L47" i="85"/>
  <c r="M47" i="85"/>
  <c r="N47" i="85"/>
  <c r="O47" i="85"/>
  <c r="P47" i="85"/>
  <c r="R47" i="85"/>
  <c r="S47" i="85"/>
  <c r="T47" i="85"/>
  <c r="U47" i="85"/>
  <c r="V47" i="85"/>
  <c r="W47" i="85"/>
  <c r="Y47" i="85"/>
  <c r="Z47" i="85"/>
  <c r="AA47" i="85"/>
  <c r="AB47" i="85"/>
  <c r="AC47" i="85"/>
  <c r="AD47" i="85"/>
  <c r="AF47" i="85"/>
  <c r="AG47" i="85"/>
  <c r="AH47" i="85"/>
  <c r="AI47" i="85"/>
  <c r="AJ47" i="85"/>
  <c r="AK47" i="85"/>
  <c r="AM47" i="85"/>
  <c r="AN47" i="85"/>
  <c r="AP47" i="85"/>
  <c r="AQ47" i="85"/>
  <c r="AR47" i="85"/>
  <c r="AS47" i="85"/>
  <c r="AT47" i="85"/>
  <c r="AU47" i="85"/>
  <c r="AV47" i="85"/>
  <c r="AW47" i="85"/>
  <c r="AX47" i="85"/>
  <c r="AY47" i="85"/>
  <c r="AZ47" i="85"/>
  <c r="BA47" i="85"/>
  <c r="BB47" i="85"/>
  <c r="BC47" i="85"/>
  <c r="BD47" i="85"/>
  <c r="BE47" i="85"/>
  <c r="BF47" i="85"/>
  <c r="BG47" i="85"/>
  <c r="BH47" i="85"/>
  <c r="BI47" i="85"/>
  <c r="BK47" i="85"/>
  <c r="BL47" i="85"/>
  <c r="BM47" i="85"/>
  <c r="BN47" i="85"/>
  <c r="BO47" i="85"/>
  <c r="BP47" i="85"/>
  <c r="BQ47" i="85"/>
  <c r="BR47" i="85"/>
  <c r="BS47" i="85"/>
  <c r="BT47" i="85"/>
  <c r="BU47" i="85"/>
  <c r="BV47" i="85"/>
  <c r="BX47" i="85"/>
  <c r="BY47" i="85"/>
  <c r="BZ47" i="85"/>
  <c r="CA47" i="85"/>
  <c r="CB47" i="85"/>
  <c r="CC47" i="85"/>
  <c r="CD47" i="85"/>
  <c r="CE47" i="85"/>
  <c r="CF47" i="85"/>
  <c r="CG47" i="85"/>
  <c r="CH47" i="85"/>
  <c r="CI47" i="85"/>
  <c r="CJ47" i="85"/>
  <c r="CK47" i="85"/>
  <c r="CL47" i="85"/>
  <c r="CM47" i="85"/>
  <c r="CN47" i="85"/>
  <c r="CO47" i="85"/>
  <c r="CP47" i="85"/>
  <c r="CQ47" i="85"/>
  <c r="CS47" i="85"/>
  <c r="CT47" i="85"/>
  <c r="CU47" i="85"/>
  <c r="CV47" i="85"/>
  <c r="CW47" i="85"/>
  <c r="CX47" i="85"/>
  <c r="CY47" i="85"/>
  <c r="CZ47" i="85"/>
  <c r="DA47" i="85"/>
  <c r="DB47" i="85"/>
  <c r="DC47" i="85"/>
  <c r="DD47" i="85"/>
  <c r="DF47" i="85"/>
  <c r="DG47" i="85"/>
  <c r="DH47" i="85"/>
  <c r="DI47" i="85"/>
  <c r="DJ47" i="85"/>
  <c r="DK47" i="85"/>
  <c r="DL47" i="85"/>
  <c r="DM47" i="85"/>
  <c r="DN47" i="85"/>
  <c r="DO47" i="85"/>
  <c r="DP47" i="85"/>
  <c r="DQ47" i="85"/>
  <c r="DR47" i="85"/>
  <c r="DS47" i="85"/>
  <c r="DT47" i="85"/>
  <c r="DU47" i="85"/>
  <c r="DV47" i="85"/>
  <c r="DW47" i="85"/>
  <c r="DX47" i="85"/>
  <c r="DY47" i="85"/>
  <c r="EA47" i="85"/>
  <c r="EB47" i="85"/>
  <c r="EC47" i="85"/>
  <c r="ED47" i="85"/>
  <c r="EE47" i="85"/>
  <c r="EF47" i="85"/>
  <c r="EG47" i="85"/>
  <c r="EH47" i="85"/>
  <c r="EI47" i="85"/>
  <c r="EJ47" i="85"/>
  <c r="EK47" i="85"/>
  <c r="EL47" i="85"/>
  <c r="EN47" i="85"/>
  <c r="EO47" i="85"/>
  <c r="EP47" i="85"/>
  <c r="EQ47" i="85"/>
  <c r="ER47" i="85"/>
  <c r="ES47" i="85"/>
  <c r="ET47" i="85"/>
  <c r="EU47" i="85"/>
  <c r="EV47" i="85"/>
  <c r="EW47" i="85"/>
  <c r="EX47" i="85"/>
  <c r="EY47" i="85"/>
  <c r="EZ47" i="85"/>
  <c r="FA47" i="85"/>
  <c r="FB47" i="85"/>
  <c r="FC47" i="85"/>
  <c r="FD47" i="85"/>
  <c r="FE47" i="85"/>
  <c r="FF47" i="85"/>
  <c r="FG47" i="85"/>
  <c r="FI47" i="85"/>
  <c r="FJ47" i="85"/>
  <c r="FK47" i="85"/>
  <c r="FL47" i="85"/>
  <c r="FM47" i="85"/>
  <c r="FN47" i="85"/>
  <c r="FO47" i="85"/>
  <c r="FP47" i="85"/>
  <c r="FQ47" i="85"/>
  <c r="FR47" i="85"/>
  <c r="FS47" i="85"/>
  <c r="FT47" i="85"/>
  <c r="A48" i="85"/>
  <c r="B48" i="85"/>
  <c r="C48" i="85"/>
  <c r="F48" i="85"/>
  <c r="K48" i="85"/>
  <c r="L48" i="85"/>
  <c r="M48" i="85"/>
  <c r="N48" i="85"/>
  <c r="O48" i="85"/>
  <c r="P48" i="85"/>
  <c r="R48" i="85"/>
  <c r="S48" i="85"/>
  <c r="T48" i="85"/>
  <c r="U48" i="85"/>
  <c r="V48" i="85"/>
  <c r="W48" i="85"/>
  <c r="Y48" i="85"/>
  <c r="Z48" i="85"/>
  <c r="AA48" i="85"/>
  <c r="AB48" i="85"/>
  <c r="AC48" i="85"/>
  <c r="AD48" i="85"/>
  <c r="AF48" i="85"/>
  <c r="AG48" i="85"/>
  <c r="AH48" i="85"/>
  <c r="AI48" i="85"/>
  <c r="AJ48" i="85"/>
  <c r="AK48" i="85"/>
  <c r="AM48" i="85"/>
  <c r="AN48" i="85"/>
  <c r="AP48" i="85"/>
  <c r="AQ48" i="85"/>
  <c r="AR48" i="85"/>
  <c r="AS48" i="85"/>
  <c r="AT48" i="85"/>
  <c r="AU48" i="85"/>
  <c r="AV48" i="85"/>
  <c r="AW48" i="85"/>
  <c r="AX48" i="85"/>
  <c r="AY48" i="85"/>
  <c r="AZ48" i="85"/>
  <c r="BA48" i="85"/>
  <c r="BB48" i="85"/>
  <c r="BC48" i="85"/>
  <c r="BD48" i="85"/>
  <c r="BE48" i="85"/>
  <c r="BF48" i="85"/>
  <c r="BG48" i="85"/>
  <c r="BH48" i="85"/>
  <c r="BI48" i="85"/>
  <c r="BK48" i="85"/>
  <c r="BL48" i="85"/>
  <c r="BM48" i="85"/>
  <c r="BN48" i="85"/>
  <c r="BO48" i="85"/>
  <c r="BP48" i="85"/>
  <c r="BQ48" i="85"/>
  <c r="BR48" i="85"/>
  <c r="BS48" i="85"/>
  <c r="BT48" i="85"/>
  <c r="BU48" i="85"/>
  <c r="BV48" i="85"/>
  <c r="BX48" i="85"/>
  <c r="BY48" i="85"/>
  <c r="BZ48" i="85"/>
  <c r="CA48" i="85"/>
  <c r="CB48" i="85"/>
  <c r="CC48" i="85"/>
  <c r="CD48" i="85"/>
  <c r="CE48" i="85"/>
  <c r="CF48" i="85"/>
  <c r="CG48" i="85"/>
  <c r="CH48" i="85"/>
  <c r="CI48" i="85"/>
  <c r="CJ48" i="85"/>
  <c r="CK48" i="85"/>
  <c r="CL48" i="85"/>
  <c r="CM48" i="85"/>
  <c r="CN48" i="85"/>
  <c r="CO48" i="85"/>
  <c r="CP48" i="85"/>
  <c r="CQ48" i="85"/>
  <c r="CS48" i="85"/>
  <c r="CT48" i="85"/>
  <c r="CU48" i="85"/>
  <c r="CV48" i="85"/>
  <c r="CW48" i="85"/>
  <c r="CX48" i="85"/>
  <c r="CY48" i="85"/>
  <c r="CZ48" i="85"/>
  <c r="DA48" i="85"/>
  <c r="DB48" i="85"/>
  <c r="DC48" i="85"/>
  <c r="DD48" i="85"/>
  <c r="DF48" i="85"/>
  <c r="DG48" i="85"/>
  <c r="DH48" i="85"/>
  <c r="DI48" i="85"/>
  <c r="DJ48" i="85"/>
  <c r="DK48" i="85"/>
  <c r="DL48" i="85"/>
  <c r="DM48" i="85"/>
  <c r="DN48" i="85"/>
  <c r="DO48" i="85"/>
  <c r="DP48" i="85"/>
  <c r="DQ48" i="85"/>
  <c r="DR48" i="85"/>
  <c r="DS48" i="85"/>
  <c r="DT48" i="85"/>
  <c r="DU48" i="85"/>
  <c r="DV48" i="85"/>
  <c r="DW48" i="85"/>
  <c r="DX48" i="85"/>
  <c r="DY48" i="85"/>
  <c r="EA48" i="85"/>
  <c r="EB48" i="85"/>
  <c r="EC48" i="85"/>
  <c r="ED48" i="85"/>
  <c r="EE48" i="85"/>
  <c r="EF48" i="85"/>
  <c r="EG48" i="85"/>
  <c r="EH48" i="85"/>
  <c r="EI48" i="85"/>
  <c r="EJ48" i="85"/>
  <c r="EK48" i="85"/>
  <c r="EL48" i="85"/>
  <c r="EN48" i="85"/>
  <c r="EO48" i="85"/>
  <c r="EP48" i="85"/>
  <c r="EQ48" i="85"/>
  <c r="ER48" i="85"/>
  <c r="ES48" i="85"/>
  <c r="ET48" i="85"/>
  <c r="EU48" i="85"/>
  <c r="EV48" i="85"/>
  <c r="EW48" i="85"/>
  <c r="EX48" i="85"/>
  <c r="EY48" i="85"/>
  <c r="EZ48" i="85"/>
  <c r="FA48" i="85"/>
  <c r="FB48" i="85"/>
  <c r="FC48" i="85"/>
  <c r="FD48" i="85"/>
  <c r="FE48" i="85"/>
  <c r="FF48" i="85"/>
  <c r="FG48" i="85"/>
  <c r="FI48" i="85"/>
  <c r="FJ48" i="85"/>
  <c r="FK48" i="85"/>
  <c r="FL48" i="85"/>
  <c r="FM48" i="85"/>
  <c r="FN48" i="85"/>
  <c r="FO48" i="85"/>
  <c r="FP48" i="85"/>
  <c r="FQ48" i="85"/>
  <c r="FR48" i="85"/>
  <c r="FS48" i="85"/>
  <c r="FT48" i="85"/>
  <c r="A49" i="85"/>
  <c r="B49" i="85"/>
  <c r="C49" i="85"/>
  <c r="F49" i="85"/>
  <c r="K49" i="85"/>
  <c r="L49" i="85"/>
  <c r="M49" i="85"/>
  <c r="N49" i="85"/>
  <c r="O49" i="85"/>
  <c r="P49" i="85"/>
  <c r="R49" i="85"/>
  <c r="S49" i="85"/>
  <c r="T49" i="85"/>
  <c r="U49" i="85"/>
  <c r="V49" i="85"/>
  <c r="W49" i="85"/>
  <c r="Y49" i="85"/>
  <c r="Z49" i="85"/>
  <c r="AA49" i="85"/>
  <c r="AB49" i="85"/>
  <c r="AC49" i="85"/>
  <c r="AD49" i="85"/>
  <c r="AF49" i="85"/>
  <c r="AG49" i="85"/>
  <c r="AH49" i="85"/>
  <c r="AI49" i="85"/>
  <c r="AJ49" i="85"/>
  <c r="AK49" i="85"/>
  <c r="AM49" i="85"/>
  <c r="AN49" i="85"/>
  <c r="AP49" i="85"/>
  <c r="AQ49" i="85"/>
  <c r="AR49" i="85"/>
  <c r="AS49" i="85"/>
  <c r="AT49" i="85"/>
  <c r="AU49" i="85"/>
  <c r="AV49" i="85"/>
  <c r="AW49" i="85"/>
  <c r="AX49" i="85"/>
  <c r="AY49" i="85"/>
  <c r="AZ49" i="85"/>
  <c r="BA49" i="85"/>
  <c r="BB49" i="85"/>
  <c r="BC49" i="85"/>
  <c r="BD49" i="85"/>
  <c r="BE49" i="85"/>
  <c r="BF49" i="85"/>
  <c r="BG49" i="85"/>
  <c r="BH49" i="85"/>
  <c r="BI49" i="85"/>
  <c r="BK49" i="85"/>
  <c r="BL49" i="85"/>
  <c r="BM49" i="85"/>
  <c r="BN49" i="85"/>
  <c r="BO49" i="85"/>
  <c r="BP49" i="85"/>
  <c r="BQ49" i="85"/>
  <c r="BR49" i="85"/>
  <c r="BS49" i="85"/>
  <c r="BT49" i="85"/>
  <c r="BU49" i="85"/>
  <c r="BV49" i="85"/>
  <c r="BX49" i="85"/>
  <c r="BY49" i="85"/>
  <c r="BZ49" i="85"/>
  <c r="CA49" i="85"/>
  <c r="CB49" i="85"/>
  <c r="CC49" i="85"/>
  <c r="CD49" i="85"/>
  <c r="CE49" i="85"/>
  <c r="CF49" i="85"/>
  <c r="CG49" i="85"/>
  <c r="CH49" i="85"/>
  <c r="CI49" i="85"/>
  <c r="CJ49" i="85"/>
  <c r="CK49" i="85"/>
  <c r="CL49" i="85"/>
  <c r="CM49" i="85"/>
  <c r="CN49" i="85"/>
  <c r="CO49" i="85"/>
  <c r="CP49" i="85"/>
  <c r="CQ49" i="85"/>
  <c r="CS49" i="85"/>
  <c r="CT49" i="85"/>
  <c r="CU49" i="85"/>
  <c r="CV49" i="85"/>
  <c r="CW49" i="85"/>
  <c r="CX49" i="85"/>
  <c r="CY49" i="85"/>
  <c r="CZ49" i="85"/>
  <c r="DA49" i="85"/>
  <c r="DB49" i="85"/>
  <c r="DC49" i="85"/>
  <c r="DD49" i="85"/>
  <c r="DF49" i="85"/>
  <c r="DG49" i="85"/>
  <c r="DH49" i="85"/>
  <c r="DI49" i="85"/>
  <c r="DJ49" i="85"/>
  <c r="DK49" i="85"/>
  <c r="DL49" i="85"/>
  <c r="DM49" i="85"/>
  <c r="DN49" i="85"/>
  <c r="DO49" i="85"/>
  <c r="DP49" i="85"/>
  <c r="DQ49" i="85"/>
  <c r="DR49" i="85"/>
  <c r="DS49" i="85"/>
  <c r="DT49" i="85"/>
  <c r="DU49" i="85"/>
  <c r="DV49" i="85"/>
  <c r="DW49" i="85"/>
  <c r="DX49" i="85"/>
  <c r="DY49" i="85"/>
  <c r="EA49" i="85"/>
  <c r="EB49" i="85"/>
  <c r="EC49" i="85"/>
  <c r="ED49" i="85"/>
  <c r="EE49" i="85"/>
  <c r="EF49" i="85"/>
  <c r="EG49" i="85"/>
  <c r="EH49" i="85"/>
  <c r="EI49" i="85"/>
  <c r="EJ49" i="85"/>
  <c r="EK49" i="85"/>
  <c r="EL49" i="85"/>
  <c r="EN49" i="85"/>
  <c r="EO49" i="85"/>
  <c r="EP49" i="85"/>
  <c r="EQ49" i="85"/>
  <c r="ER49" i="85"/>
  <c r="ES49" i="85"/>
  <c r="ET49" i="85"/>
  <c r="EU49" i="85"/>
  <c r="EV49" i="85"/>
  <c r="EW49" i="85"/>
  <c r="EX49" i="85"/>
  <c r="EY49" i="85"/>
  <c r="EZ49" i="85"/>
  <c r="FA49" i="85"/>
  <c r="FB49" i="85"/>
  <c r="FC49" i="85"/>
  <c r="FD49" i="85"/>
  <c r="FE49" i="85"/>
  <c r="FF49" i="85"/>
  <c r="FG49" i="85"/>
  <c r="FI49" i="85"/>
  <c r="FJ49" i="85"/>
  <c r="FK49" i="85"/>
  <c r="FL49" i="85"/>
  <c r="FM49" i="85"/>
  <c r="FN49" i="85"/>
  <c r="FO49" i="85"/>
  <c r="FP49" i="85"/>
  <c r="FQ49" i="85"/>
  <c r="FR49" i="85"/>
  <c r="FS49" i="85"/>
  <c r="FT49" i="85"/>
  <c r="A50" i="85"/>
  <c r="B50" i="85"/>
  <c r="C50" i="85"/>
  <c r="F50" i="85"/>
  <c r="K50" i="85"/>
  <c r="L50" i="85"/>
  <c r="M50" i="85"/>
  <c r="N50" i="85"/>
  <c r="O50" i="85"/>
  <c r="P50" i="85"/>
  <c r="R50" i="85"/>
  <c r="S50" i="85"/>
  <c r="T50" i="85"/>
  <c r="U50" i="85"/>
  <c r="V50" i="85"/>
  <c r="W50" i="85"/>
  <c r="Y50" i="85"/>
  <c r="Z50" i="85"/>
  <c r="AA50" i="85"/>
  <c r="AB50" i="85"/>
  <c r="AC50" i="85"/>
  <c r="AD50" i="85"/>
  <c r="AF50" i="85"/>
  <c r="AG50" i="85"/>
  <c r="AH50" i="85"/>
  <c r="AI50" i="85"/>
  <c r="AJ50" i="85"/>
  <c r="AK50" i="85"/>
  <c r="AM50" i="85"/>
  <c r="AN50" i="85"/>
  <c r="AP50" i="85"/>
  <c r="AQ50" i="85"/>
  <c r="AR50" i="85"/>
  <c r="AS50" i="85"/>
  <c r="AT50" i="85"/>
  <c r="AU50" i="85"/>
  <c r="AV50" i="85"/>
  <c r="AW50" i="85"/>
  <c r="AX50" i="85"/>
  <c r="AY50" i="85"/>
  <c r="AZ50" i="85"/>
  <c r="BA50" i="85"/>
  <c r="BB50" i="85"/>
  <c r="BC50" i="85"/>
  <c r="BD50" i="85"/>
  <c r="BE50" i="85"/>
  <c r="BF50" i="85"/>
  <c r="BG50" i="85"/>
  <c r="BH50" i="85"/>
  <c r="BI50" i="85"/>
  <c r="BK50" i="85"/>
  <c r="BL50" i="85"/>
  <c r="BM50" i="85"/>
  <c r="BN50" i="85"/>
  <c r="BO50" i="85"/>
  <c r="BP50" i="85"/>
  <c r="BQ50" i="85"/>
  <c r="BR50" i="85"/>
  <c r="BS50" i="85"/>
  <c r="BT50" i="85"/>
  <c r="BU50" i="85"/>
  <c r="BV50" i="85"/>
  <c r="BX50" i="85"/>
  <c r="BY50" i="85"/>
  <c r="BZ50" i="85"/>
  <c r="CA50" i="85"/>
  <c r="CB50" i="85"/>
  <c r="CC50" i="85"/>
  <c r="CD50" i="85"/>
  <c r="CE50" i="85"/>
  <c r="CF50" i="85"/>
  <c r="CG50" i="85"/>
  <c r="CH50" i="85"/>
  <c r="CI50" i="85"/>
  <c r="CJ50" i="85"/>
  <c r="CK50" i="85"/>
  <c r="CL50" i="85"/>
  <c r="CM50" i="85"/>
  <c r="CN50" i="85"/>
  <c r="CO50" i="85"/>
  <c r="CP50" i="85"/>
  <c r="CQ50" i="85"/>
  <c r="CS50" i="85"/>
  <c r="CT50" i="85"/>
  <c r="CU50" i="85"/>
  <c r="CV50" i="85"/>
  <c r="CW50" i="85"/>
  <c r="CX50" i="85"/>
  <c r="CY50" i="85"/>
  <c r="CZ50" i="85"/>
  <c r="DA50" i="85"/>
  <c r="DB50" i="85"/>
  <c r="DC50" i="85"/>
  <c r="DD50" i="85"/>
  <c r="DF50" i="85"/>
  <c r="DG50" i="85"/>
  <c r="DH50" i="85"/>
  <c r="DI50" i="85"/>
  <c r="DJ50" i="85"/>
  <c r="DK50" i="85"/>
  <c r="DL50" i="85"/>
  <c r="DM50" i="85"/>
  <c r="DN50" i="85"/>
  <c r="DO50" i="85"/>
  <c r="DP50" i="85"/>
  <c r="DQ50" i="85"/>
  <c r="DR50" i="85"/>
  <c r="DS50" i="85"/>
  <c r="DT50" i="85"/>
  <c r="DU50" i="85"/>
  <c r="DV50" i="85"/>
  <c r="DW50" i="85"/>
  <c r="DX50" i="85"/>
  <c r="DY50" i="85"/>
  <c r="EA50" i="85"/>
  <c r="EB50" i="85"/>
  <c r="EC50" i="85"/>
  <c r="ED50" i="85"/>
  <c r="EE50" i="85"/>
  <c r="EF50" i="85"/>
  <c r="EG50" i="85"/>
  <c r="EH50" i="85"/>
  <c r="EI50" i="85"/>
  <c r="EJ50" i="85"/>
  <c r="EK50" i="85"/>
  <c r="EL50" i="85"/>
  <c r="EN50" i="85"/>
  <c r="EO50" i="85"/>
  <c r="EP50" i="85"/>
  <c r="EQ50" i="85"/>
  <c r="ER50" i="85"/>
  <c r="ES50" i="85"/>
  <c r="ET50" i="85"/>
  <c r="EU50" i="85"/>
  <c r="EV50" i="85"/>
  <c r="EW50" i="85"/>
  <c r="EX50" i="85"/>
  <c r="EY50" i="85"/>
  <c r="EZ50" i="85"/>
  <c r="FA50" i="85"/>
  <c r="FB50" i="85"/>
  <c r="FC50" i="85"/>
  <c r="FD50" i="85"/>
  <c r="FE50" i="85"/>
  <c r="FF50" i="85"/>
  <c r="FG50" i="85"/>
  <c r="FI50" i="85"/>
  <c r="FJ50" i="85"/>
  <c r="FK50" i="85"/>
  <c r="FL50" i="85"/>
  <c r="FM50" i="85"/>
  <c r="FN50" i="85"/>
  <c r="FO50" i="85"/>
  <c r="FP50" i="85"/>
  <c r="FQ50" i="85"/>
  <c r="FR50" i="85"/>
  <c r="FS50" i="85"/>
  <c r="FT50" i="85"/>
  <c r="A51" i="85"/>
  <c r="B51" i="85"/>
  <c r="C51" i="85"/>
  <c r="F51" i="85"/>
  <c r="K51" i="85"/>
  <c r="L51" i="85"/>
  <c r="M51" i="85"/>
  <c r="N51" i="85"/>
  <c r="O51" i="85"/>
  <c r="P51" i="85"/>
  <c r="R51" i="85"/>
  <c r="S51" i="85"/>
  <c r="T51" i="85"/>
  <c r="U51" i="85"/>
  <c r="V51" i="85"/>
  <c r="W51" i="85"/>
  <c r="Y51" i="85"/>
  <c r="Z51" i="85"/>
  <c r="AA51" i="85"/>
  <c r="AB51" i="85"/>
  <c r="AC51" i="85"/>
  <c r="AD51" i="85"/>
  <c r="AF51" i="85"/>
  <c r="AG51" i="85"/>
  <c r="AH51" i="85"/>
  <c r="AI51" i="85"/>
  <c r="AJ51" i="85"/>
  <c r="AK51" i="85"/>
  <c r="AM51" i="85"/>
  <c r="AN51" i="85"/>
  <c r="AP51" i="85"/>
  <c r="AQ51" i="85"/>
  <c r="AR51" i="85"/>
  <c r="AS51" i="85"/>
  <c r="AT51" i="85"/>
  <c r="AU51" i="85"/>
  <c r="AV51" i="85"/>
  <c r="AW51" i="85"/>
  <c r="AX51" i="85"/>
  <c r="AY51" i="85"/>
  <c r="AZ51" i="85"/>
  <c r="BA51" i="85"/>
  <c r="BB51" i="85"/>
  <c r="BC51" i="85"/>
  <c r="BD51" i="85"/>
  <c r="BE51" i="85"/>
  <c r="BF51" i="85"/>
  <c r="BG51" i="85"/>
  <c r="BH51" i="85"/>
  <c r="BI51" i="85"/>
  <c r="BK51" i="85"/>
  <c r="BL51" i="85"/>
  <c r="BM51" i="85"/>
  <c r="BN51" i="85"/>
  <c r="BO51" i="85"/>
  <c r="BP51" i="85"/>
  <c r="BQ51" i="85"/>
  <c r="BR51" i="85"/>
  <c r="BS51" i="85"/>
  <c r="BT51" i="85"/>
  <c r="BU51" i="85"/>
  <c r="BV51" i="85"/>
  <c r="BX51" i="85"/>
  <c r="BY51" i="85"/>
  <c r="BZ51" i="85"/>
  <c r="CA51" i="85"/>
  <c r="CB51" i="85"/>
  <c r="CC51" i="85"/>
  <c r="CD51" i="85"/>
  <c r="CE51" i="85"/>
  <c r="CF51" i="85"/>
  <c r="CG51" i="85"/>
  <c r="CH51" i="85"/>
  <c r="CI51" i="85"/>
  <c r="CJ51" i="85"/>
  <c r="CK51" i="85"/>
  <c r="CL51" i="85"/>
  <c r="CM51" i="85"/>
  <c r="CN51" i="85"/>
  <c r="CO51" i="85"/>
  <c r="CP51" i="85"/>
  <c r="CQ51" i="85"/>
  <c r="CS51" i="85"/>
  <c r="CT51" i="85"/>
  <c r="CU51" i="85"/>
  <c r="CV51" i="85"/>
  <c r="CW51" i="85"/>
  <c r="CX51" i="85"/>
  <c r="CY51" i="85"/>
  <c r="CZ51" i="85"/>
  <c r="DA51" i="85"/>
  <c r="DB51" i="85"/>
  <c r="DC51" i="85"/>
  <c r="DD51" i="85"/>
  <c r="DF51" i="85"/>
  <c r="DG51" i="85"/>
  <c r="DH51" i="85"/>
  <c r="DI51" i="85"/>
  <c r="DJ51" i="85"/>
  <c r="DK51" i="85"/>
  <c r="DL51" i="85"/>
  <c r="DM51" i="85"/>
  <c r="DN51" i="85"/>
  <c r="DO51" i="85"/>
  <c r="DP51" i="85"/>
  <c r="DQ51" i="85"/>
  <c r="DR51" i="85"/>
  <c r="DS51" i="85"/>
  <c r="DT51" i="85"/>
  <c r="DU51" i="85"/>
  <c r="DV51" i="85"/>
  <c r="DW51" i="85"/>
  <c r="DX51" i="85"/>
  <c r="DY51" i="85"/>
  <c r="EA51" i="85"/>
  <c r="EB51" i="85"/>
  <c r="EC51" i="85"/>
  <c r="ED51" i="85"/>
  <c r="EE51" i="85"/>
  <c r="EF51" i="85"/>
  <c r="EG51" i="85"/>
  <c r="EH51" i="85"/>
  <c r="EI51" i="85"/>
  <c r="EJ51" i="85"/>
  <c r="EK51" i="85"/>
  <c r="EL51" i="85"/>
  <c r="EN51" i="85"/>
  <c r="EO51" i="85"/>
  <c r="EP51" i="85"/>
  <c r="EQ51" i="85"/>
  <c r="ER51" i="85"/>
  <c r="ES51" i="85"/>
  <c r="ET51" i="85"/>
  <c r="EU51" i="85"/>
  <c r="EV51" i="85"/>
  <c r="EW51" i="85"/>
  <c r="EX51" i="85"/>
  <c r="EY51" i="85"/>
  <c r="EZ51" i="85"/>
  <c r="FA51" i="85"/>
  <c r="FB51" i="85"/>
  <c r="FC51" i="85"/>
  <c r="FD51" i="85"/>
  <c r="FE51" i="85"/>
  <c r="FF51" i="85"/>
  <c r="FG51" i="85"/>
  <c r="FI51" i="85"/>
  <c r="FJ51" i="85"/>
  <c r="FK51" i="85"/>
  <c r="FL51" i="85"/>
  <c r="FM51" i="85"/>
  <c r="FN51" i="85"/>
  <c r="FO51" i="85"/>
  <c r="FP51" i="85"/>
  <c r="FQ51" i="85"/>
  <c r="FR51" i="85"/>
  <c r="FS51" i="85"/>
  <c r="FT51" i="85"/>
  <c r="A52" i="85"/>
  <c r="B52" i="85"/>
  <c r="C52" i="85"/>
  <c r="F52" i="85"/>
  <c r="K52" i="85"/>
  <c r="L52" i="85"/>
  <c r="M52" i="85"/>
  <c r="N52" i="85"/>
  <c r="O52" i="85"/>
  <c r="P52" i="85"/>
  <c r="R52" i="85"/>
  <c r="S52" i="85"/>
  <c r="T52" i="85"/>
  <c r="U52" i="85"/>
  <c r="V52" i="85"/>
  <c r="W52" i="85"/>
  <c r="Y52" i="85"/>
  <c r="Z52" i="85"/>
  <c r="AA52" i="85"/>
  <c r="AB52" i="85"/>
  <c r="AC52" i="85"/>
  <c r="AD52" i="85"/>
  <c r="AF52" i="85"/>
  <c r="AG52" i="85"/>
  <c r="AH52" i="85"/>
  <c r="AI52" i="85"/>
  <c r="AJ52" i="85"/>
  <c r="AK52" i="85"/>
  <c r="AM52" i="85"/>
  <c r="AN52" i="85"/>
  <c r="AP52" i="85"/>
  <c r="AQ52" i="85"/>
  <c r="AR52" i="85"/>
  <c r="AS52" i="85"/>
  <c r="AT52" i="85"/>
  <c r="AU52" i="85"/>
  <c r="AV52" i="85"/>
  <c r="AW52" i="85"/>
  <c r="AX52" i="85"/>
  <c r="AY52" i="85"/>
  <c r="AZ52" i="85"/>
  <c r="BA52" i="85"/>
  <c r="BB52" i="85"/>
  <c r="BC52" i="85"/>
  <c r="BD52" i="85"/>
  <c r="BE52" i="85"/>
  <c r="BF52" i="85"/>
  <c r="BG52" i="85"/>
  <c r="BH52" i="85"/>
  <c r="BI52" i="85"/>
  <c r="BK52" i="85"/>
  <c r="BL52" i="85"/>
  <c r="BM52" i="85"/>
  <c r="BN52" i="85"/>
  <c r="BO52" i="85"/>
  <c r="BP52" i="85"/>
  <c r="BQ52" i="85"/>
  <c r="BR52" i="85"/>
  <c r="BS52" i="85"/>
  <c r="BT52" i="85"/>
  <c r="BU52" i="85"/>
  <c r="BV52" i="85"/>
  <c r="BX52" i="85"/>
  <c r="BY52" i="85"/>
  <c r="BZ52" i="85"/>
  <c r="CA52" i="85"/>
  <c r="CB52" i="85"/>
  <c r="CC52" i="85"/>
  <c r="CD52" i="85"/>
  <c r="CE52" i="85"/>
  <c r="CF52" i="85"/>
  <c r="CG52" i="85"/>
  <c r="CH52" i="85"/>
  <c r="CI52" i="85"/>
  <c r="CJ52" i="85"/>
  <c r="CK52" i="85"/>
  <c r="CL52" i="85"/>
  <c r="CM52" i="85"/>
  <c r="CN52" i="85"/>
  <c r="CO52" i="85"/>
  <c r="CP52" i="85"/>
  <c r="CQ52" i="85"/>
  <c r="CS52" i="85"/>
  <c r="CT52" i="85"/>
  <c r="CU52" i="85"/>
  <c r="CV52" i="85"/>
  <c r="CW52" i="85"/>
  <c r="CX52" i="85"/>
  <c r="CY52" i="85"/>
  <c r="CZ52" i="85"/>
  <c r="DA52" i="85"/>
  <c r="DB52" i="85"/>
  <c r="DC52" i="85"/>
  <c r="DD52" i="85"/>
  <c r="DF52" i="85"/>
  <c r="DG52" i="85"/>
  <c r="DH52" i="85"/>
  <c r="DI52" i="85"/>
  <c r="DJ52" i="85"/>
  <c r="DK52" i="85"/>
  <c r="DL52" i="85"/>
  <c r="DM52" i="85"/>
  <c r="DN52" i="85"/>
  <c r="DO52" i="85"/>
  <c r="DP52" i="85"/>
  <c r="DQ52" i="85"/>
  <c r="DR52" i="85"/>
  <c r="DS52" i="85"/>
  <c r="DT52" i="85"/>
  <c r="DU52" i="85"/>
  <c r="DV52" i="85"/>
  <c r="DW52" i="85"/>
  <c r="DX52" i="85"/>
  <c r="DY52" i="85"/>
  <c r="EA52" i="85"/>
  <c r="EB52" i="85"/>
  <c r="EC52" i="85"/>
  <c r="ED52" i="85"/>
  <c r="EE52" i="85"/>
  <c r="EF52" i="85"/>
  <c r="EG52" i="85"/>
  <c r="EH52" i="85"/>
  <c r="EI52" i="85"/>
  <c r="EJ52" i="85"/>
  <c r="EK52" i="85"/>
  <c r="EL52" i="85"/>
  <c r="EN52" i="85"/>
  <c r="EO52" i="85"/>
  <c r="EP52" i="85"/>
  <c r="EQ52" i="85"/>
  <c r="ER52" i="85"/>
  <c r="ES52" i="85"/>
  <c r="ET52" i="85"/>
  <c r="EU52" i="85"/>
  <c r="EV52" i="85"/>
  <c r="EW52" i="85"/>
  <c r="EX52" i="85"/>
  <c r="EY52" i="85"/>
  <c r="EZ52" i="85"/>
  <c r="FA52" i="85"/>
  <c r="FB52" i="85"/>
  <c r="FC52" i="85"/>
  <c r="FD52" i="85"/>
  <c r="FE52" i="85"/>
  <c r="FF52" i="85"/>
  <c r="FG52" i="85"/>
  <c r="FI52" i="85"/>
  <c r="FJ52" i="85"/>
  <c r="FK52" i="85"/>
  <c r="FL52" i="85"/>
  <c r="FM52" i="85"/>
  <c r="FN52" i="85"/>
  <c r="FO52" i="85"/>
  <c r="FP52" i="85"/>
  <c r="FQ52" i="85"/>
  <c r="FR52" i="85"/>
  <c r="FS52" i="85"/>
  <c r="FT52" i="85"/>
  <c r="A53" i="85"/>
  <c r="B53" i="85"/>
  <c r="C53" i="85"/>
  <c r="F53" i="85"/>
  <c r="K53" i="85"/>
  <c r="L53" i="85"/>
  <c r="M53" i="85"/>
  <c r="N53" i="85"/>
  <c r="O53" i="85"/>
  <c r="P53" i="85"/>
  <c r="R53" i="85"/>
  <c r="S53" i="85"/>
  <c r="T53" i="85"/>
  <c r="U53" i="85"/>
  <c r="V53" i="85"/>
  <c r="W53" i="85"/>
  <c r="Y53" i="85"/>
  <c r="Z53" i="85"/>
  <c r="AA53" i="85"/>
  <c r="AB53" i="85"/>
  <c r="AC53" i="85"/>
  <c r="AD53" i="85"/>
  <c r="AF53" i="85"/>
  <c r="AG53" i="85"/>
  <c r="AH53" i="85"/>
  <c r="AI53" i="85"/>
  <c r="AJ53" i="85"/>
  <c r="AK53" i="85"/>
  <c r="AM53" i="85"/>
  <c r="AN53" i="85"/>
  <c r="AP53" i="85"/>
  <c r="AQ53" i="85"/>
  <c r="AR53" i="85"/>
  <c r="AS53" i="85"/>
  <c r="AT53" i="85"/>
  <c r="AU53" i="85"/>
  <c r="AV53" i="85"/>
  <c r="AW53" i="85"/>
  <c r="AX53" i="85"/>
  <c r="AY53" i="85"/>
  <c r="AZ53" i="85"/>
  <c r="BA53" i="85"/>
  <c r="BB53" i="85"/>
  <c r="BC53" i="85"/>
  <c r="BD53" i="85"/>
  <c r="BE53" i="85"/>
  <c r="BF53" i="85"/>
  <c r="BG53" i="85"/>
  <c r="BH53" i="85"/>
  <c r="BI53" i="85"/>
  <c r="BK53" i="85"/>
  <c r="BL53" i="85"/>
  <c r="BM53" i="85"/>
  <c r="BN53" i="85"/>
  <c r="BO53" i="85"/>
  <c r="BP53" i="85"/>
  <c r="BQ53" i="85"/>
  <c r="BR53" i="85"/>
  <c r="BS53" i="85"/>
  <c r="BT53" i="85"/>
  <c r="BU53" i="85"/>
  <c r="BV53" i="85"/>
  <c r="BX53" i="85"/>
  <c r="BY53" i="85"/>
  <c r="BZ53" i="85"/>
  <c r="CA53" i="85"/>
  <c r="CB53" i="85"/>
  <c r="CC53" i="85"/>
  <c r="CD53" i="85"/>
  <c r="CE53" i="85"/>
  <c r="CF53" i="85"/>
  <c r="CG53" i="85"/>
  <c r="CH53" i="85"/>
  <c r="CI53" i="85"/>
  <c r="CJ53" i="85"/>
  <c r="CK53" i="85"/>
  <c r="CL53" i="85"/>
  <c r="CM53" i="85"/>
  <c r="CN53" i="85"/>
  <c r="CO53" i="85"/>
  <c r="CP53" i="85"/>
  <c r="CQ53" i="85"/>
  <c r="CS53" i="85"/>
  <c r="CT53" i="85"/>
  <c r="CU53" i="85"/>
  <c r="CV53" i="85"/>
  <c r="CW53" i="85"/>
  <c r="CX53" i="85"/>
  <c r="CY53" i="85"/>
  <c r="CZ53" i="85"/>
  <c r="DA53" i="85"/>
  <c r="DB53" i="85"/>
  <c r="DC53" i="85"/>
  <c r="DD53" i="85"/>
  <c r="DF53" i="85"/>
  <c r="DG53" i="85"/>
  <c r="DH53" i="85"/>
  <c r="DI53" i="85"/>
  <c r="DJ53" i="85"/>
  <c r="DK53" i="85"/>
  <c r="DL53" i="85"/>
  <c r="DM53" i="85"/>
  <c r="DN53" i="85"/>
  <c r="DO53" i="85"/>
  <c r="DP53" i="85"/>
  <c r="DQ53" i="85"/>
  <c r="DR53" i="85"/>
  <c r="DS53" i="85"/>
  <c r="DT53" i="85"/>
  <c r="DU53" i="85"/>
  <c r="DV53" i="85"/>
  <c r="DW53" i="85"/>
  <c r="DX53" i="85"/>
  <c r="DY53" i="85"/>
  <c r="EA53" i="85"/>
  <c r="EB53" i="85"/>
  <c r="EC53" i="85"/>
  <c r="ED53" i="85"/>
  <c r="EE53" i="85"/>
  <c r="EF53" i="85"/>
  <c r="EG53" i="85"/>
  <c r="EH53" i="85"/>
  <c r="EI53" i="85"/>
  <c r="EJ53" i="85"/>
  <c r="EK53" i="85"/>
  <c r="EL53" i="85"/>
  <c r="EN53" i="85"/>
  <c r="EO53" i="85"/>
  <c r="EP53" i="85"/>
  <c r="EQ53" i="85"/>
  <c r="ER53" i="85"/>
  <c r="ES53" i="85"/>
  <c r="ET53" i="85"/>
  <c r="EU53" i="85"/>
  <c r="EV53" i="85"/>
  <c r="EW53" i="85"/>
  <c r="EX53" i="85"/>
  <c r="EY53" i="85"/>
  <c r="EZ53" i="85"/>
  <c r="FA53" i="85"/>
  <c r="FB53" i="85"/>
  <c r="FC53" i="85"/>
  <c r="FD53" i="85"/>
  <c r="FE53" i="85"/>
  <c r="FF53" i="85"/>
  <c r="FG53" i="85"/>
  <c r="FI53" i="85"/>
  <c r="FJ53" i="85"/>
  <c r="FK53" i="85"/>
  <c r="FL53" i="85"/>
  <c r="FM53" i="85"/>
  <c r="FN53" i="85"/>
  <c r="FO53" i="85"/>
  <c r="FP53" i="85"/>
  <c r="FQ53" i="85"/>
  <c r="FR53" i="85"/>
  <c r="FS53" i="85"/>
  <c r="FT53" i="85"/>
  <c r="A54" i="85"/>
  <c r="B54" i="85"/>
  <c r="C54" i="85"/>
  <c r="F54" i="85"/>
  <c r="K54" i="85"/>
  <c r="L54" i="85"/>
  <c r="M54" i="85"/>
  <c r="N54" i="85"/>
  <c r="O54" i="85"/>
  <c r="P54" i="85"/>
  <c r="R54" i="85"/>
  <c r="S54" i="85"/>
  <c r="T54" i="85"/>
  <c r="U54" i="85"/>
  <c r="V54" i="85"/>
  <c r="W54" i="85"/>
  <c r="Y54" i="85"/>
  <c r="Z54" i="85"/>
  <c r="AA54" i="85"/>
  <c r="AB54" i="85"/>
  <c r="AC54" i="85"/>
  <c r="AD54" i="85"/>
  <c r="AF54" i="85"/>
  <c r="AG54" i="85"/>
  <c r="AH54" i="85"/>
  <c r="AI54" i="85"/>
  <c r="AJ54" i="85"/>
  <c r="AK54" i="85"/>
  <c r="AM54" i="85"/>
  <c r="AN54" i="85"/>
  <c r="AP54" i="85"/>
  <c r="AQ54" i="85"/>
  <c r="AR54" i="85"/>
  <c r="AS54" i="85"/>
  <c r="AT54" i="85"/>
  <c r="AU54" i="85"/>
  <c r="AV54" i="85"/>
  <c r="AW54" i="85"/>
  <c r="AX54" i="85"/>
  <c r="AY54" i="85"/>
  <c r="AZ54" i="85"/>
  <c r="BA54" i="85"/>
  <c r="BB54" i="85"/>
  <c r="BC54" i="85"/>
  <c r="BD54" i="85"/>
  <c r="BE54" i="85"/>
  <c r="BF54" i="85"/>
  <c r="BG54" i="85"/>
  <c r="BH54" i="85"/>
  <c r="BI54" i="85"/>
  <c r="BK54" i="85"/>
  <c r="BL54" i="85"/>
  <c r="BM54" i="85"/>
  <c r="BN54" i="85"/>
  <c r="BO54" i="85"/>
  <c r="BP54" i="85"/>
  <c r="BQ54" i="85"/>
  <c r="BR54" i="85"/>
  <c r="BS54" i="85"/>
  <c r="BT54" i="85"/>
  <c r="BU54" i="85"/>
  <c r="BV54" i="85"/>
  <c r="BX54" i="85"/>
  <c r="BY54" i="85"/>
  <c r="BZ54" i="85"/>
  <c r="CA54" i="85"/>
  <c r="CB54" i="85"/>
  <c r="CC54" i="85"/>
  <c r="CD54" i="85"/>
  <c r="CE54" i="85"/>
  <c r="CF54" i="85"/>
  <c r="CG54" i="85"/>
  <c r="CH54" i="85"/>
  <c r="CI54" i="85"/>
  <c r="CJ54" i="85"/>
  <c r="CK54" i="85"/>
  <c r="CL54" i="85"/>
  <c r="CM54" i="85"/>
  <c r="CN54" i="85"/>
  <c r="CO54" i="85"/>
  <c r="CP54" i="85"/>
  <c r="CQ54" i="85"/>
  <c r="CS54" i="85"/>
  <c r="CT54" i="85"/>
  <c r="CU54" i="85"/>
  <c r="CV54" i="85"/>
  <c r="CW54" i="85"/>
  <c r="CX54" i="85"/>
  <c r="CY54" i="85"/>
  <c r="CZ54" i="85"/>
  <c r="DA54" i="85"/>
  <c r="DB54" i="85"/>
  <c r="DC54" i="85"/>
  <c r="DD54" i="85"/>
  <c r="DF54" i="85"/>
  <c r="DG54" i="85"/>
  <c r="DH54" i="85"/>
  <c r="DI54" i="85"/>
  <c r="DJ54" i="85"/>
  <c r="DK54" i="85"/>
  <c r="DL54" i="85"/>
  <c r="DM54" i="85"/>
  <c r="DN54" i="85"/>
  <c r="DO54" i="85"/>
  <c r="DP54" i="85"/>
  <c r="DQ54" i="85"/>
  <c r="DR54" i="85"/>
  <c r="DS54" i="85"/>
  <c r="DT54" i="85"/>
  <c r="DU54" i="85"/>
  <c r="DV54" i="85"/>
  <c r="DW54" i="85"/>
  <c r="DX54" i="85"/>
  <c r="DY54" i="85"/>
  <c r="EA54" i="85"/>
  <c r="EB54" i="85"/>
  <c r="EC54" i="85"/>
  <c r="ED54" i="85"/>
  <c r="EE54" i="85"/>
  <c r="EF54" i="85"/>
  <c r="EG54" i="85"/>
  <c r="EH54" i="85"/>
  <c r="EI54" i="85"/>
  <c r="EJ54" i="85"/>
  <c r="EK54" i="85"/>
  <c r="EL54" i="85"/>
  <c r="EN54" i="85"/>
  <c r="EO54" i="85"/>
  <c r="EP54" i="85"/>
  <c r="EQ54" i="85"/>
  <c r="ER54" i="85"/>
  <c r="ES54" i="85"/>
  <c r="ET54" i="85"/>
  <c r="EU54" i="85"/>
  <c r="EV54" i="85"/>
  <c r="EW54" i="85"/>
  <c r="EX54" i="85"/>
  <c r="EY54" i="85"/>
  <c r="EZ54" i="85"/>
  <c r="FA54" i="85"/>
  <c r="FB54" i="85"/>
  <c r="FC54" i="85"/>
  <c r="FD54" i="85"/>
  <c r="FE54" i="85"/>
  <c r="FF54" i="85"/>
  <c r="FG54" i="85"/>
  <c r="FI54" i="85"/>
  <c r="FJ54" i="85"/>
  <c r="FK54" i="85"/>
  <c r="FL54" i="85"/>
  <c r="FM54" i="85"/>
  <c r="FN54" i="85"/>
  <c r="FO54" i="85"/>
  <c r="FP54" i="85"/>
  <c r="FQ54" i="85"/>
  <c r="FR54" i="85"/>
  <c r="FS54" i="85"/>
  <c r="FT54" i="85"/>
  <c r="A55" i="85"/>
  <c r="B55" i="85"/>
  <c r="C55" i="85"/>
  <c r="F55" i="85"/>
  <c r="K55" i="85"/>
  <c r="L55" i="85"/>
  <c r="M55" i="85"/>
  <c r="N55" i="85"/>
  <c r="O55" i="85"/>
  <c r="P55" i="85"/>
  <c r="R55" i="85"/>
  <c r="S55" i="85"/>
  <c r="T55" i="85"/>
  <c r="U55" i="85"/>
  <c r="V55" i="85"/>
  <c r="W55" i="85"/>
  <c r="Y55" i="85"/>
  <c r="Z55" i="85"/>
  <c r="AA55" i="85"/>
  <c r="AB55" i="85"/>
  <c r="AC55" i="85"/>
  <c r="AD55" i="85"/>
  <c r="AF55" i="85"/>
  <c r="AG55" i="85"/>
  <c r="AH55" i="85"/>
  <c r="AI55" i="85"/>
  <c r="AJ55" i="85"/>
  <c r="AK55" i="85"/>
  <c r="AM55" i="85"/>
  <c r="AN55" i="85"/>
  <c r="AP55" i="85"/>
  <c r="AQ55" i="85"/>
  <c r="AR55" i="85"/>
  <c r="AS55" i="85"/>
  <c r="AT55" i="85"/>
  <c r="AU55" i="85"/>
  <c r="AV55" i="85"/>
  <c r="AW55" i="85"/>
  <c r="AX55" i="85"/>
  <c r="AY55" i="85"/>
  <c r="AZ55" i="85"/>
  <c r="BA55" i="85"/>
  <c r="BB55" i="85"/>
  <c r="BC55" i="85"/>
  <c r="BD55" i="85"/>
  <c r="BE55" i="85"/>
  <c r="BF55" i="85"/>
  <c r="BG55" i="85"/>
  <c r="BH55" i="85"/>
  <c r="BI55" i="85"/>
  <c r="BK55" i="85"/>
  <c r="BL55" i="85"/>
  <c r="BM55" i="85"/>
  <c r="BN55" i="85"/>
  <c r="BO55" i="85"/>
  <c r="BP55" i="85"/>
  <c r="BQ55" i="85"/>
  <c r="BR55" i="85"/>
  <c r="BS55" i="85"/>
  <c r="BT55" i="85"/>
  <c r="BU55" i="85"/>
  <c r="BV55" i="85"/>
  <c r="BX55" i="85"/>
  <c r="BY55" i="85"/>
  <c r="BZ55" i="85"/>
  <c r="CA55" i="85"/>
  <c r="CB55" i="85"/>
  <c r="CC55" i="85"/>
  <c r="CD55" i="85"/>
  <c r="CE55" i="85"/>
  <c r="CF55" i="85"/>
  <c r="CG55" i="85"/>
  <c r="CH55" i="85"/>
  <c r="CI55" i="85"/>
  <c r="CJ55" i="85"/>
  <c r="CK55" i="85"/>
  <c r="CL55" i="85"/>
  <c r="CM55" i="85"/>
  <c r="CN55" i="85"/>
  <c r="CO55" i="85"/>
  <c r="CP55" i="85"/>
  <c r="CQ55" i="85"/>
  <c r="CS55" i="85"/>
  <c r="CT55" i="85"/>
  <c r="CU55" i="85"/>
  <c r="CV55" i="85"/>
  <c r="CW55" i="85"/>
  <c r="CX55" i="85"/>
  <c r="CY55" i="85"/>
  <c r="CZ55" i="85"/>
  <c r="DA55" i="85"/>
  <c r="DB55" i="85"/>
  <c r="DC55" i="85"/>
  <c r="DD55" i="85"/>
  <c r="DF55" i="85"/>
  <c r="DG55" i="85"/>
  <c r="DH55" i="85"/>
  <c r="DI55" i="85"/>
  <c r="DJ55" i="85"/>
  <c r="DK55" i="85"/>
  <c r="DL55" i="85"/>
  <c r="DM55" i="85"/>
  <c r="DN55" i="85"/>
  <c r="DO55" i="85"/>
  <c r="DP55" i="85"/>
  <c r="DQ55" i="85"/>
  <c r="DR55" i="85"/>
  <c r="DS55" i="85"/>
  <c r="DT55" i="85"/>
  <c r="DU55" i="85"/>
  <c r="DV55" i="85"/>
  <c r="DW55" i="85"/>
  <c r="DX55" i="85"/>
  <c r="DY55" i="85"/>
  <c r="EA55" i="85"/>
  <c r="EB55" i="85"/>
  <c r="EC55" i="85"/>
  <c r="ED55" i="85"/>
  <c r="EE55" i="85"/>
  <c r="EF55" i="85"/>
  <c r="EG55" i="85"/>
  <c r="EH55" i="85"/>
  <c r="EI55" i="85"/>
  <c r="EJ55" i="85"/>
  <c r="EK55" i="85"/>
  <c r="EL55" i="85"/>
  <c r="EN55" i="85"/>
  <c r="EO55" i="85"/>
  <c r="EP55" i="85"/>
  <c r="EQ55" i="85"/>
  <c r="ER55" i="85"/>
  <c r="ES55" i="85"/>
  <c r="ET55" i="85"/>
  <c r="EU55" i="85"/>
  <c r="EV55" i="85"/>
  <c r="EW55" i="85"/>
  <c r="EX55" i="85"/>
  <c r="EY55" i="85"/>
  <c r="EZ55" i="85"/>
  <c r="FA55" i="85"/>
  <c r="FB55" i="85"/>
  <c r="FC55" i="85"/>
  <c r="FD55" i="85"/>
  <c r="FE55" i="85"/>
  <c r="FF55" i="85"/>
  <c r="FG55" i="85"/>
  <c r="FI55" i="85"/>
  <c r="FJ55" i="85"/>
  <c r="FK55" i="85"/>
  <c r="FL55" i="85"/>
  <c r="FM55" i="85"/>
  <c r="FN55" i="85"/>
  <c r="FO55" i="85"/>
  <c r="FP55" i="85"/>
  <c r="FQ55" i="85"/>
  <c r="FR55" i="85"/>
  <c r="FS55" i="85"/>
  <c r="FT55" i="85"/>
  <c r="A56" i="85"/>
  <c r="B56" i="85"/>
  <c r="C56" i="85"/>
  <c r="F56" i="85"/>
  <c r="K56" i="85"/>
  <c r="L56" i="85"/>
  <c r="M56" i="85"/>
  <c r="N56" i="85"/>
  <c r="O56" i="85"/>
  <c r="P56" i="85"/>
  <c r="R56" i="85"/>
  <c r="S56" i="85"/>
  <c r="T56" i="85"/>
  <c r="U56" i="85"/>
  <c r="V56" i="85"/>
  <c r="W56" i="85"/>
  <c r="Y56" i="85"/>
  <c r="Z56" i="85"/>
  <c r="AA56" i="85"/>
  <c r="AB56" i="85"/>
  <c r="AC56" i="85"/>
  <c r="AD56" i="85"/>
  <c r="AF56" i="85"/>
  <c r="AG56" i="85"/>
  <c r="AH56" i="85"/>
  <c r="AI56" i="85"/>
  <c r="AJ56" i="85"/>
  <c r="AK56" i="85"/>
  <c r="AM56" i="85"/>
  <c r="AN56" i="85"/>
  <c r="AP56" i="85"/>
  <c r="AQ56" i="85"/>
  <c r="AR56" i="85"/>
  <c r="AS56" i="85"/>
  <c r="AT56" i="85"/>
  <c r="AU56" i="85"/>
  <c r="AV56" i="85"/>
  <c r="AW56" i="85"/>
  <c r="AX56" i="85"/>
  <c r="AY56" i="85"/>
  <c r="AZ56" i="85"/>
  <c r="BA56" i="85"/>
  <c r="BB56" i="85"/>
  <c r="BC56" i="85"/>
  <c r="BD56" i="85"/>
  <c r="BE56" i="85"/>
  <c r="BF56" i="85"/>
  <c r="BG56" i="85"/>
  <c r="BH56" i="85"/>
  <c r="BI56" i="85"/>
  <c r="BK56" i="85"/>
  <c r="BL56" i="85"/>
  <c r="BM56" i="85"/>
  <c r="BN56" i="85"/>
  <c r="BO56" i="85"/>
  <c r="BP56" i="85"/>
  <c r="BQ56" i="85"/>
  <c r="BR56" i="85"/>
  <c r="BS56" i="85"/>
  <c r="BT56" i="85"/>
  <c r="BU56" i="85"/>
  <c r="BV56" i="85"/>
  <c r="BX56" i="85"/>
  <c r="BY56" i="85"/>
  <c r="BZ56" i="85"/>
  <c r="CA56" i="85"/>
  <c r="CB56" i="85"/>
  <c r="CC56" i="85"/>
  <c r="CD56" i="85"/>
  <c r="CE56" i="85"/>
  <c r="CF56" i="85"/>
  <c r="CG56" i="85"/>
  <c r="CH56" i="85"/>
  <c r="CI56" i="85"/>
  <c r="CJ56" i="85"/>
  <c r="CK56" i="85"/>
  <c r="CL56" i="85"/>
  <c r="CM56" i="85"/>
  <c r="CN56" i="85"/>
  <c r="CO56" i="85"/>
  <c r="CP56" i="85"/>
  <c r="CQ56" i="85"/>
  <c r="CS56" i="85"/>
  <c r="CT56" i="85"/>
  <c r="CU56" i="85"/>
  <c r="CV56" i="85"/>
  <c r="CW56" i="85"/>
  <c r="CX56" i="85"/>
  <c r="CY56" i="85"/>
  <c r="CZ56" i="85"/>
  <c r="DA56" i="85"/>
  <c r="DB56" i="85"/>
  <c r="DC56" i="85"/>
  <c r="DD56" i="85"/>
  <c r="DF56" i="85"/>
  <c r="DG56" i="85"/>
  <c r="DH56" i="85"/>
  <c r="DI56" i="85"/>
  <c r="DJ56" i="85"/>
  <c r="DK56" i="85"/>
  <c r="DL56" i="85"/>
  <c r="DM56" i="85"/>
  <c r="DN56" i="85"/>
  <c r="DO56" i="85"/>
  <c r="DP56" i="85"/>
  <c r="DQ56" i="85"/>
  <c r="DR56" i="85"/>
  <c r="DS56" i="85"/>
  <c r="DT56" i="85"/>
  <c r="DU56" i="85"/>
  <c r="DV56" i="85"/>
  <c r="DW56" i="85"/>
  <c r="DX56" i="85"/>
  <c r="DY56" i="85"/>
  <c r="EA56" i="85"/>
  <c r="EB56" i="85"/>
  <c r="EC56" i="85"/>
  <c r="ED56" i="85"/>
  <c r="EE56" i="85"/>
  <c r="EF56" i="85"/>
  <c r="EG56" i="85"/>
  <c r="EH56" i="85"/>
  <c r="EI56" i="85"/>
  <c r="EJ56" i="85"/>
  <c r="EK56" i="85"/>
  <c r="EL56" i="85"/>
  <c r="EN56" i="85"/>
  <c r="EO56" i="85"/>
  <c r="EP56" i="85"/>
  <c r="EQ56" i="85"/>
  <c r="ER56" i="85"/>
  <c r="ES56" i="85"/>
  <c r="ET56" i="85"/>
  <c r="EU56" i="85"/>
  <c r="EV56" i="85"/>
  <c r="EW56" i="85"/>
  <c r="EX56" i="85"/>
  <c r="EY56" i="85"/>
  <c r="EZ56" i="85"/>
  <c r="FA56" i="85"/>
  <c r="FB56" i="85"/>
  <c r="FC56" i="85"/>
  <c r="FD56" i="85"/>
  <c r="FE56" i="85"/>
  <c r="FF56" i="85"/>
  <c r="FG56" i="85"/>
  <c r="FI56" i="85"/>
  <c r="FJ56" i="85"/>
  <c r="FK56" i="85"/>
  <c r="FL56" i="85"/>
  <c r="FM56" i="85"/>
  <c r="FN56" i="85"/>
  <c r="FO56" i="85"/>
  <c r="FP56" i="85"/>
  <c r="FQ56" i="85"/>
  <c r="FR56" i="85"/>
  <c r="FS56" i="85"/>
  <c r="FT56" i="85"/>
  <c r="A57" i="85"/>
  <c r="B57" i="85"/>
  <c r="C57" i="85"/>
  <c r="F57" i="85"/>
  <c r="K57" i="85"/>
  <c r="L57" i="85"/>
  <c r="M57" i="85"/>
  <c r="N57" i="85"/>
  <c r="O57" i="85"/>
  <c r="P57" i="85"/>
  <c r="R57" i="85"/>
  <c r="S57" i="85"/>
  <c r="T57" i="85"/>
  <c r="U57" i="85"/>
  <c r="V57" i="85"/>
  <c r="W57" i="85"/>
  <c r="Y57" i="85"/>
  <c r="Z57" i="85"/>
  <c r="AA57" i="85"/>
  <c r="AB57" i="85"/>
  <c r="AC57" i="85"/>
  <c r="AD57" i="85"/>
  <c r="AF57" i="85"/>
  <c r="AG57" i="85"/>
  <c r="AH57" i="85"/>
  <c r="AI57" i="85"/>
  <c r="AJ57" i="85"/>
  <c r="AK57" i="85"/>
  <c r="AM57" i="85"/>
  <c r="AN57" i="85"/>
  <c r="AP57" i="85"/>
  <c r="AQ57" i="85"/>
  <c r="AR57" i="85"/>
  <c r="AS57" i="85"/>
  <c r="AT57" i="85"/>
  <c r="AU57" i="85"/>
  <c r="AV57" i="85"/>
  <c r="AW57" i="85"/>
  <c r="AX57" i="85"/>
  <c r="AY57" i="85"/>
  <c r="AZ57" i="85"/>
  <c r="BA57" i="85"/>
  <c r="BB57" i="85"/>
  <c r="BC57" i="85"/>
  <c r="BD57" i="85"/>
  <c r="BE57" i="85"/>
  <c r="BF57" i="85"/>
  <c r="BG57" i="85"/>
  <c r="BH57" i="85"/>
  <c r="BI57" i="85"/>
  <c r="BK57" i="85"/>
  <c r="BL57" i="85"/>
  <c r="BM57" i="85"/>
  <c r="BN57" i="85"/>
  <c r="BO57" i="85"/>
  <c r="BP57" i="85"/>
  <c r="BQ57" i="85"/>
  <c r="BR57" i="85"/>
  <c r="BS57" i="85"/>
  <c r="BT57" i="85"/>
  <c r="BU57" i="85"/>
  <c r="BV57" i="85"/>
  <c r="BX57" i="85"/>
  <c r="BY57" i="85"/>
  <c r="BZ57" i="85"/>
  <c r="CA57" i="85"/>
  <c r="CB57" i="85"/>
  <c r="CC57" i="85"/>
  <c r="CD57" i="85"/>
  <c r="CE57" i="85"/>
  <c r="CF57" i="85"/>
  <c r="CG57" i="85"/>
  <c r="CH57" i="85"/>
  <c r="CI57" i="85"/>
  <c r="CJ57" i="85"/>
  <c r="CK57" i="85"/>
  <c r="CL57" i="85"/>
  <c r="CM57" i="85"/>
  <c r="CN57" i="85"/>
  <c r="CO57" i="85"/>
  <c r="CP57" i="85"/>
  <c r="CQ57" i="85"/>
  <c r="CS57" i="85"/>
  <c r="CT57" i="85"/>
  <c r="CU57" i="85"/>
  <c r="CV57" i="85"/>
  <c r="CW57" i="85"/>
  <c r="CX57" i="85"/>
  <c r="CY57" i="85"/>
  <c r="CZ57" i="85"/>
  <c r="DA57" i="85"/>
  <c r="DB57" i="85"/>
  <c r="DC57" i="85"/>
  <c r="DD57" i="85"/>
  <c r="DF57" i="85"/>
  <c r="DG57" i="85"/>
  <c r="DH57" i="85"/>
  <c r="DI57" i="85"/>
  <c r="DJ57" i="85"/>
  <c r="DK57" i="85"/>
  <c r="DL57" i="85"/>
  <c r="DM57" i="85"/>
  <c r="DN57" i="85"/>
  <c r="DO57" i="85"/>
  <c r="DP57" i="85"/>
  <c r="DQ57" i="85"/>
  <c r="DR57" i="85"/>
  <c r="DS57" i="85"/>
  <c r="DT57" i="85"/>
  <c r="DU57" i="85"/>
  <c r="DV57" i="85"/>
  <c r="DW57" i="85"/>
  <c r="DX57" i="85"/>
  <c r="DY57" i="85"/>
  <c r="EA57" i="85"/>
  <c r="EB57" i="85"/>
  <c r="EC57" i="85"/>
  <c r="ED57" i="85"/>
  <c r="EE57" i="85"/>
  <c r="EF57" i="85"/>
  <c r="EG57" i="85"/>
  <c r="EH57" i="85"/>
  <c r="EI57" i="85"/>
  <c r="EJ57" i="85"/>
  <c r="EK57" i="85"/>
  <c r="EL57" i="85"/>
  <c r="EN57" i="85"/>
  <c r="EO57" i="85"/>
  <c r="EP57" i="85"/>
  <c r="EQ57" i="85"/>
  <c r="ER57" i="85"/>
  <c r="ES57" i="85"/>
  <c r="ET57" i="85"/>
  <c r="EU57" i="85"/>
  <c r="EV57" i="85"/>
  <c r="EW57" i="85"/>
  <c r="EX57" i="85"/>
  <c r="EY57" i="85"/>
  <c r="EZ57" i="85"/>
  <c r="FA57" i="85"/>
  <c r="FB57" i="85"/>
  <c r="FC57" i="85"/>
  <c r="FD57" i="85"/>
  <c r="FE57" i="85"/>
  <c r="FF57" i="85"/>
  <c r="FG57" i="85"/>
  <c r="FI57" i="85"/>
  <c r="FJ57" i="85"/>
  <c r="FK57" i="85"/>
  <c r="FL57" i="85"/>
  <c r="FM57" i="85"/>
  <c r="FN57" i="85"/>
  <c r="FO57" i="85"/>
  <c r="FP57" i="85"/>
  <c r="FQ57" i="85"/>
  <c r="FR57" i="85"/>
  <c r="FS57" i="85"/>
  <c r="FT57" i="85"/>
  <c r="A58" i="85"/>
  <c r="B58" i="85"/>
  <c r="C58" i="85"/>
  <c r="F58" i="85"/>
  <c r="K58" i="85"/>
  <c r="L58" i="85"/>
  <c r="M58" i="85"/>
  <c r="N58" i="85"/>
  <c r="O58" i="85"/>
  <c r="P58" i="85"/>
  <c r="R58" i="85"/>
  <c r="S58" i="85"/>
  <c r="T58" i="85"/>
  <c r="U58" i="85"/>
  <c r="V58" i="85"/>
  <c r="W58" i="85"/>
  <c r="Y58" i="85"/>
  <c r="Z58" i="85"/>
  <c r="AA58" i="85"/>
  <c r="AB58" i="85"/>
  <c r="AC58" i="85"/>
  <c r="AD58" i="85"/>
  <c r="AF58" i="85"/>
  <c r="AG58" i="85"/>
  <c r="AH58" i="85"/>
  <c r="AI58" i="85"/>
  <c r="AJ58" i="85"/>
  <c r="AK58" i="85"/>
  <c r="AM58" i="85"/>
  <c r="AN58" i="85"/>
  <c r="AP58" i="85"/>
  <c r="AQ58" i="85"/>
  <c r="AR58" i="85"/>
  <c r="AS58" i="85"/>
  <c r="AT58" i="85"/>
  <c r="AU58" i="85"/>
  <c r="AV58" i="85"/>
  <c r="AW58" i="85"/>
  <c r="AX58" i="85"/>
  <c r="AY58" i="85"/>
  <c r="AZ58" i="85"/>
  <c r="BA58" i="85"/>
  <c r="BB58" i="85"/>
  <c r="BC58" i="85"/>
  <c r="BD58" i="85"/>
  <c r="BE58" i="85"/>
  <c r="BF58" i="85"/>
  <c r="BG58" i="85"/>
  <c r="BH58" i="85"/>
  <c r="BI58" i="85"/>
  <c r="BK58" i="85"/>
  <c r="BL58" i="85"/>
  <c r="BM58" i="85"/>
  <c r="BN58" i="85"/>
  <c r="BO58" i="85"/>
  <c r="BP58" i="85"/>
  <c r="BQ58" i="85"/>
  <c r="BR58" i="85"/>
  <c r="BS58" i="85"/>
  <c r="BT58" i="85"/>
  <c r="BU58" i="85"/>
  <c r="BV58" i="85"/>
  <c r="BX58" i="85"/>
  <c r="BY58" i="85"/>
  <c r="BZ58" i="85"/>
  <c r="CA58" i="85"/>
  <c r="CB58" i="85"/>
  <c r="CC58" i="85"/>
  <c r="CD58" i="85"/>
  <c r="CE58" i="85"/>
  <c r="CF58" i="85"/>
  <c r="CG58" i="85"/>
  <c r="CH58" i="85"/>
  <c r="CI58" i="85"/>
  <c r="CJ58" i="85"/>
  <c r="CK58" i="85"/>
  <c r="CL58" i="85"/>
  <c r="CM58" i="85"/>
  <c r="CN58" i="85"/>
  <c r="CO58" i="85"/>
  <c r="CP58" i="85"/>
  <c r="CQ58" i="85"/>
  <c r="CS58" i="85"/>
  <c r="CT58" i="85"/>
  <c r="CU58" i="85"/>
  <c r="CV58" i="85"/>
  <c r="CW58" i="85"/>
  <c r="CX58" i="85"/>
  <c r="CY58" i="85"/>
  <c r="CZ58" i="85"/>
  <c r="DA58" i="85"/>
  <c r="DB58" i="85"/>
  <c r="DC58" i="85"/>
  <c r="DD58" i="85"/>
  <c r="DF58" i="85"/>
  <c r="DG58" i="85"/>
  <c r="DH58" i="85"/>
  <c r="DI58" i="85"/>
  <c r="DJ58" i="85"/>
  <c r="DK58" i="85"/>
  <c r="DL58" i="85"/>
  <c r="DM58" i="85"/>
  <c r="DN58" i="85"/>
  <c r="DO58" i="85"/>
  <c r="DP58" i="85"/>
  <c r="DQ58" i="85"/>
  <c r="DR58" i="85"/>
  <c r="DS58" i="85"/>
  <c r="DT58" i="85"/>
  <c r="DU58" i="85"/>
  <c r="DV58" i="85"/>
  <c r="DW58" i="85"/>
  <c r="DX58" i="85"/>
  <c r="DY58" i="85"/>
  <c r="EA58" i="85"/>
  <c r="EB58" i="85"/>
  <c r="EC58" i="85"/>
  <c r="ED58" i="85"/>
  <c r="EE58" i="85"/>
  <c r="EF58" i="85"/>
  <c r="EG58" i="85"/>
  <c r="EH58" i="85"/>
  <c r="EI58" i="85"/>
  <c r="EJ58" i="85"/>
  <c r="EK58" i="85"/>
  <c r="EL58" i="85"/>
  <c r="EN58" i="85"/>
  <c r="EO58" i="85"/>
  <c r="EP58" i="85"/>
  <c r="EQ58" i="85"/>
  <c r="ER58" i="85"/>
  <c r="ES58" i="85"/>
  <c r="ET58" i="85"/>
  <c r="EU58" i="85"/>
  <c r="EV58" i="85"/>
  <c r="EW58" i="85"/>
  <c r="EX58" i="85"/>
  <c r="EY58" i="85"/>
  <c r="EZ58" i="85"/>
  <c r="FA58" i="85"/>
  <c r="FB58" i="85"/>
  <c r="FC58" i="85"/>
  <c r="FD58" i="85"/>
  <c r="FE58" i="85"/>
  <c r="FF58" i="85"/>
  <c r="FG58" i="85"/>
  <c r="FI58" i="85"/>
  <c r="FJ58" i="85"/>
  <c r="FK58" i="85"/>
  <c r="FL58" i="85"/>
  <c r="FM58" i="85"/>
  <c r="FN58" i="85"/>
  <c r="FO58" i="85"/>
  <c r="FP58" i="85"/>
  <c r="FQ58" i="85"/>
  <c r="FR58" i="85"/>
  <c r="FS58" i="85"/>
  <c r="FT58" i="85"/>
  <c r="A59" i="85"/>
  <c r="B59" i="85"/>
  <c r="C59" i="85"/>
  <c r="F59" i="85"/>
  <c r="K59" i="85"/>
  <c r="L59" i="85"/>
  <c r="M59" i="85"/>
  <c r="N59" i="85"/>
  <c r="O59" i="85"/>
  <c r="P59" i="85"/>
  <c r="R59" i="85"/>
  <c r="S59" i="85"/>
  <c r="T59" i="85"/>
  <c r="U59" i="85"/>
  <c r="V59" i="85"/>
  <c r="W59" i="85"/>
  <c r="Y59" i="85"/>
  <c r="Z59" i="85"/>
  <c r="AA59" i="85"/>
  <c r="AB59" i="85"/>
  <c r="AC59" i="85"/>
  <c r="AD59" i="85"/>
  <c r="AF59" i="85"/>
  <c r="AG59" i="85"/>
  <c r="AH59" i="85"/>
  <c r="AI59" i="85"/>
  <c r="AJ59" i="85"/>
  <c r="AK59" i="85"/>
  <c r="AM59" i="85"/>
  <c r="AN59" i="85"/>
  <c r="AP59" i="85"/>
  <c r="AQ59" i="85"/>
  <c r="AR59" i="85"/>
  <c r="AS59" i="85"/>
  <c r="AT59" i="85"/>
  <c r="AU59" i="85"/>
  <c r="AV59" i="85"/>
  <c r="AW59" i="85"/>
  <c r="AX59" i="85"/>
  <c r="AY59" i="85"/>
  <c r="AZ59" i="85"/>
  <c r="BA59" i="85"/>
  <c r="BB59" i="85"/>
  <c r="BC59" i="85"/>
  <c r="BD59" i="85"/>
  <c r="BE59" i="85"/>
  <c r="BF59" i="85"/>
  <c r="BG59" i="85"/>
  <c r="BH59" i="85"/>
  <c r="BI59" i="85"/>
  <c r="BK59" i="85"/>
  <c r="BL59" i="85"/>
  <c r="BM59" i="85"/>
  <c r="BN59" i="85"/>
  <c r="BO59" i="85"/>
  <c r="BP59" i="85"/>
  <c r="BQ59" i="85"/>
  <c r="BR59" i="85"/>
  <c r="BS59" i="85"/>
  <c r="BT59" i="85"/>
  <c r="BU59" i="85"/>
  <c r="BV59" i="85"/>
  <c r="BX59" i="85"/>
  <c r="BY59" i="85"/>
  <c r="BZ59" i="85"/>
  <c r="CA59" i="85"/>
  <c r="CB59" i="85"/>
  <c r="CC59" i="85"/>
  <c r="CD59" i="85"/>
  <c r="CE59" i="85"/>
  <c r="CF59" i="85"/>
  <c r="CG59" i="85"/>
  <c r="CH59" i="85"/>
  <c r="CI59" i="85"/>
  <c r="CJ59" i="85"/>
  <c r="CK59" i="85"/>
  <c r="CL59" i="85"/>
  <c r="CM59" i="85"/>
  <c r="CN59" i="85"/>
  <c r="CO59" i="85"/>
  <c r="CP59" i="85"/>
  <c r="CQ59" i="85"/>
  <c r="CS59" i="85"/>
  <c r="CT59" i="85"/>
  <c r="CU59" i="85"/>
  <c r="CV59" i="85"/>
  <c r="CW59" i="85"/>
  <c r="CX59" i="85"/>
  <c r="CY59" i="85"/>
  <c r="CZ59" i="85"/>
  <c r="DA59" i="85"/>
  <c r="DB59" i="85"/>
  <c r="DC59" i="85"/>
  <c r="DD59" i="85"/>
  <c r="DF59" i="85"/>
  <c r="DG59" i="85"/>
  <c r="DH59" i="85"/>
  <c r="DI59" i="85"/>
  <c r="DJ59" i="85"/>
  <c r="DK59" i="85"/>
  <c r="DL59" i="85"/>
  <c r="DM59" i="85"/>
  <c r="DN59" i="85"/>
  <c r="DO59" i="85"/>
  <c r="DP59" i="85"/>
  <c r="DQ59" i="85"/>
  <c r="DR59" i="85"/>
  <c r="DS59" i="85"/>
  <c r="DT59" i="85"/>
  <c r="DU59" i="85"/>
  <c r="DV59" i="85"/>
  <c r="DW59" i="85"/>
  <c r="DX59" i="85"/>
  <c r="DY59" i="85"/>
  <c r="EA59" i="85"/>
  <c r="EB59" i="85"/>
  <c r="EC59" i="85"/>
  <c r="ED59" i="85"/>
  <c r="EE59" i="85"/>
  <c r="EF59" i="85"/>
  <c r="EG59" i="85"/>
  <c r="EH59" i="85"/>
  <c r="EI59" i="85"/>
  <c r="EJ59" i="85"/>
  <c r="EK59" i="85"/>
  <c r="EL59" i="85"/>
  <c r="EN59" i="85"/>
  <c r="EO59" i="85"/>
  <c r="EP59" i="85"/>
  <c r="EQ59" i="85"/>
  <c r="ER59" i="85"/>
  <c r="ES59" i="85"/>
  <c r="ET59" i="85"/>
  <c r="EU59" i="85"/>
  <c r="EV59" i="85"/>
  <c r="EW59" i="85"/>
  <c r="EX59" i="85"/>
  <c r="EY59" i="85"/>
  <c r="EZ59" i="85"/>
  <c r="FA59" i="85"/>
  <c r="FB59" i="85"/>
  <c r="FC59" i="85"/>
  <c r="FD59" i="85"/>
  <c r="FE59" i="85"/>
  <c r="FF59" i="85"/>
  <c r="FG59" i="85"/>
  <c r="FI59" i="85"/>
  <c r="FJ59" i="85"/>
  <c r="FK59" i="85"/>
  <c r="FL59" i="85"/>
  <c r="FM59" i="85"/>
  <c r="FN59" i="85"/>
  <c r="FO59" i="85"/>
  <c r="FP59" i="85"/>
  <c r="FQ59" i="85"/>
  <c r="FR59" i="85"/>
  <c r="FS59" i="85"/>
  <c r="FT59" i="85"/>
  <c r="A60" i="85"/>
  <c r="B60" i="85"/>
  <c r="C60" i="85"/>
  <c r="F60" i="85"/>
  <c r="K60" i="85"/>
  <c r="L60" i="85"/>
  <c r="M60" i="85"/>
  <c r="N60" i="85"/>
  <c r="O60" i="85"/>
  <c r="P60" i="85"/>
  <c r="R60" i="85"/>
  <c r="S60" i="85"/>
  <c r="T60" i="85"/>
  <c r="U60" i="85"/>
  <c r="V60" i="85"/>
  <c r="W60" i="85"/>
  <c r="Y60" i="85"/>
  <c r="Z60" i="85"/>
  <c r="AA60" i="85"/>
  <c r="AB60" i="85"/>
  <c r="AC60" i="85"/>
  <c r="AD60" i="85"/>
  <c r="AF60" i="85"/>
  <c r="AG60" i="85"/>
  <c r="AH60" i="85"/>
  <c r="AI60" i="85"/>
  <c r="AJ60" i="85"/>
  <c r="AK60" i="85"/>
  <c r="AM60" i="85"/>
  <c r="AN60" i="85"/>
  <c r="AP60" i="85"/>
  <c r="AQ60" i="85"/>
  <c r="AR60" i="85"/>
  <c r="AS60" i="85"/>
  <c r="AT60" i="85"/>
  <c r="AU60" i="85"/>
  <c r="AV60" i="85"/>
  <c r="AW60" i="85"/>
  <c r="AX60" i="85"/>
  <c r="AY60" i="85"/>
  <c r="AZ60" i="85"/>
  <c r="BA60" i="85"/>
  <c r="BB60" i="85"/>
  <c r="BC60" i="85"/>
  <c r="BD60" i="85"/>
  <c r="BE60" i="85"/>
  <c r="BF60" i="85"/>
  <c r="BG60" i="85"/>
  <c r="BH60" i="85"/>
  <c r="BI60" i="85"/>
  <c r="BK60" i="85"/>
  <c r="BL60" i="85"/>
  <c r="BM60" i="85"/>
  <c r="BN60" i="85"/>
  <c r="BO60" i="85"/>
  <c r="BP60" i="85"/>
  <c r="BQ60" i="85"/>
  <c r="BR60" i="85"/>
  <c r="BS60" i="85"/>
  <c r="BT60" i="85"/>
  <c r="BU60" i="85"/>
  <c r="BV60" i="85"/>
  <c r="BX60" i="85"/>
  <c r="BY60" i="85"/>
  <c r="BZ60" i="85"/>
  <c r="CA60" i="85"/>
  <c r="CB60" i="85"/>
  <c r="CC60" i="85"/>
  <c r="CD60" i="85"/>
  <c r="CE60" i="85"/>
  <c r="CF60" i="85"/>
  <c r="CG60" i="85"/>
  <c r="CH60" i="85"/>
  <c r="CI60" i="85"/>
  <c r="CJ60" i="85"/>
  <c r="CK60" i="85"/>
  <c r="CL60" i="85"/>
  <c r="CM60" i="85"/>
  <c r="CN60" i="85"/>
  <c r="CO60" i="85"/>
  <c r="CP60" i="85"/>
  <c r="CQ60" i="85"/>
  <c r="CS60" i="85"/>
  <c r="CT60" i="85"/>
  <c r="CU60" i="85"/>
  <c r="CV60" i="85"/>
  <c r="CW60" i="85"/>
  <c r="CX60" i="85"/>
  <c r="CY60" i="85"/>
  <c r="CZ60" i="85"/>
  <c r="DA60" i="85"/>
  <c r="DB60" i="85"/>
  <c r="DC60" i="85"/>
  <c r="DD60" i="85"/>
  <c r="DF60" i="85"/>
  <c r="DG60" i="85"/>
  <c r="DH60" i="85"/>
  <c r="DI60" i="85"/>
  <c r="DJ60" i="85"/>
  <c r="DK60" i="85"/>
  <c r="DL60" i="85"/>
  <c r="DM60" i="85"/>
  <c r="DN60" i="85"/>
  <c r="DO60" i="85"/>
  <c r="DP60" i="85"/>
  <c r="DQ60" i="85"/>
  <c r="DR60" i="85"/>
  <c r="DS60" i="85"/>
  <c r="DT60" i="85"/>
  <c r="DU60" i="85"/>
  <c r="DV60" i="85"/>
  <c r="DW60" i="85"/>
  <c r="DX60" i="85"/>
  <c r="DY60" i="85"/>
  <c r="EA60" i="85"/>
  <c r="EB60" i="85"/>
  <c r="EC60" i="85"/>
  <c r="ED60" i="85"/>
  <c r="EE60" i="85"/>
  <c r="EF60" i="85"/>
  <c r="EG60" i="85"/>
  <c r="EH60" i="85"/>
  <c r="EI60" i="85"/>
  <c r="EJ60" i="85"/>
  <c r="EK60" i="85"/>
  <c r="EL60" i="85"/>
  <c r="EN60" i="85"/>
  <c r="EO60" i="85"/>
  <c r="EP60" i="85"/>
  <c r="EQ60" i="85"/>
  <c r="ER60" i="85"/>
  <c r="ES60" i="85"/>
  <c r="ET60" i="85"/>
  <c r="EU60" i="85"/>
  <c r="EV60" i="85"/>
  <c r="EW60" i="85"/>
  <c r="EX60" i="85"/>
  <c r="EY60" i="85"/>
  <c r="EZ60" i="85"/>
  <c r="FA60" i="85"/>
  <c r="FB60" i="85"/>
  <c r="FC60" i="85"/>
  <c r="FD60" i="85"/>
  <c r="FE60" i="85"/>
  <c r="FF60" i="85"/>
  <c r="FG60" i="85"/>
  <c r="FI60" i="85"/>
  <c r="FJ60" i="85"/>
  <c r="FK60" i="85"/>
  <c r="FL60" i="85"/>
  <c r="FM60" i="85"/>
  <c r="FN60" i="85"/>
  <c r="FO60" i="85"/>
  <c r="FP60" i="85"/>
  <c r="FQ60" i="85"/>
  <c r="FR60" i="85"/>
  <c r="FS60" i="85"/>
  <c r="FT60" i="85"/>
  <c r="A61" i="85"/>
  <c r="B61" i="85"/>
  <c r="C61" i="85"/>
  <c r="F61" i="85"/>
  <c r="K61" i="85"/>
  <c r="L61" i="85"/>
  <c r="M61" i="85"/>
  <c r="N61" i="85"/>
  <c r="O61" i="85"/>
  <c r="P61" i="85"/>
  <c r="R61" i="85"/>
  <c r="S61" i="85"/>
  <c r="T61" i="85"/>
  <c r="U61" i="85"/>
  <c r="V61" i="85"/>
  <c r="W61" i="85"/>
  <c r="Y61" i="85"/>
  <c r="Z61" i="85"/>
  <c r="AA61" i="85"/>
  <c r="AB61" i="85"/>
  <c r="AC61" i="85"/>
  <c r="AD61" i="85"/>
  <c r="AF61" i="85"/>
  <c r="AG61" i="85"/>
  <c r="AH61" i="85"/>
  <c r="AI61" i="85"/>
  <c r="AJ61" i="85"/>
  <c r="AK61" i="85"/>
  <c r="AM61" i="85"/>
  <c r="AN61" i="85"/>
  <c r="AP61" i="85"/>
  <c r="AQ61" i="85"/>
  <c r="AR61" i="85"/>
  <c r="AS61" i="85"/>
  <c r="AT61" i="85"/>
  <c r="AU61" i="85"/>
  <c r="AV61" i="85"/>
  <c r="AW61" i="85"/>
  <c r="AX61" i="85"/>
  <c r="AY61" i="85"/>
  <c r="AZ61" i="85"/>
  <c r="BA61" i="85"/>
  <c r="BB61" i="85"/>
  <c r="BC61" i="85"/>
  <c r="BD61" i="85"/>
  <c r="BE61" i="85"/>
  <c r="BF61" i="85"/>
  <c r="BG61" i="85"/>
  <c r="BH61" i="85"/>
  <c r="BI61" i="85"/>
  <c r="BK61" i="85"/>
  <c r="BL61" i="85"/>
  <c r="BM61" i="85"/>
  <c r="BN61" i="85"/>
  <c r="BO61" i="85"/>
  <c r="BP61" i="85"/>
  <c r="BQ61" i="85"/>
  <c r="BR61" i="85"/>
  <c r="BS61" i="85"/>
  <c r="BT61" i="85"/>
  <c r="BU61" i="85"/>
  <c r="BV61" i="85"/>
  <c r="BX61" i="85"/>
  <c r="BY61" i="85"/>
  <c r="BZ61" i="85"/>
  <c r="CA61" i="85"/>
  <c r="CB61" i="85"/>
  <c r="CC61" i="85"/>
  <c r="CD61" i="85"/>
  <c r="CE61" i="85"/>
  <c r="CF61" i="85"/>
  <c r="CG61" i="85"/>
  <c r="CH61" i="85"/>
  <c r="CI61" i="85"/>
  <c r="CJ61" i="85"/>
  <c r="CK61" i="85"/>
  <c r="CL61" i="85"/>
  <c r="CM61" i="85"/>
  <c r="CN61" i="85"/>
  <c r="CO61" i="85"/>
  <c r="CP61" i="85"/>
  <c r="CQ61" i="85"/>
  <c r="CS61" i="85"/>
  <c r="CT61" i="85"/>
  <c r="CU61" i="85"/>
  <c r="CV61" i="85"/>
  <c r="CW61" i="85"/>
  <c r="CX61" i="85"/>
  <c r="CY61" i="85"/>
  <c r="CZ61" i="85"/>
  <c r="DA61" i="85"/>
  <c r="DB61" i="85"/>
  <c r="DC61" i="85"/>
  <c r="DD61" i="85"/>
  <c r="DF61" i="85"/>
  <c r="DG61" i="85"/>
  <c r="DH61" i="85"/>
  <c r="DI61" i="85"/>
  <c r="DJ61" i="85"/>
  <c r="DK61" i="85"/>
  <c r="DL61" i="85"/>
  <c r="DM61" i="85"/>
  <c r="DN61" i="85"/>
  <c r="DO61" i="85"/>
  <c r="DP61" i="85"/>
  <c r="DQ61" i="85"/>
  <c r="DR61" i="85"/>
  <c r="DS61" i="85"/>
  <c r="DT61" i="85"/>
  <c r="DU61" i="85"/>
  <c r="DV61" i="85"/>
  <c r="DW61" i="85"/>
  <c r="DX61" i="85"/>
  <c r="DY61" i="85"/>
  <c r="EA61" i="85"/>
  <c r="EB61" i="85"/>
  <c r="EC61" i="85"/>
  <c r="ED61" i="85"/>
  <c r="EE61" i="85"/>
  <c r="EF61" i="85"/>
  <c r="EG61" i="85"/>
  <c r="EH61" i="85"/>
  <c r="EI61" i="85"/>
  <c r="EJ61" i="85"/>
  <c r="EK61" i="85"/>
  <c r="EL61" i="85"/>
  <c r="EN61" i="85"/>
  <c r="EO61" i="85"/>
  <c r="EP61" i="85"/>
  <c r="EQ61" i="85"/>
  <c r="ER61" i="85"/>
  <c r="ES61" i="85"/>
  <c r="ET61" i="85"/>
  <c r="EU61" i="85"/>
  <c r="EV61" i="85"/>
  <c r="EW61" i="85"/>
  <c r="EX61" i="85"/>
  <c r="EY61" i="85"/>
  <c r="EZ61" i="85"/>
  <c r="FA61" i="85"/>
  <c r="FB61" i="85"/>
  <c r="FC61" i="85"/>
  <c r="FD61" i="85"/>
  <c r="FE61" i="85"/>
  <c r="FF61" i="85"/>
  <c r="FG61" i="85"/>
  <c r="FI61" i="85"/>
  <c r="FJ61" i="85"/>
  <c r="FK61" i="85"/>
  <c r="FL61" i="85"/>
  <c r="FM61" i="85"/>
  <c r="FN61" i="85"/>
  <c r="FO61" i="85"/>
  <c r="FP61" i="85"/>
  <c r="FQ61" i="85"/>
  <c r="FR61" i="85"/>
  <c r="FS61" i="85"/>
  <c r="FT61" i="85"/>
  <c r="A62" i="85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X1" i="28"/>
  <c r="Y1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X2" i="28"/>
  <c r="Y2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D4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D7" i="28"/>
  <c r="AE7" i="28"/>
  <c r="AG7" i="28"/>
  <c r="AH7" i="28"/>
  <c r="AI7" i="28"/>
  <c r="AJ7" i="28"/>
  <c r="AK7" i="28"/>
  <c r="AL7" i="28"/>
  <c r="AM7" i="28"/>
  <c r="AP7" i="28"/>
  <c r="AQ7" i="28"/>
  <c r="AR7" i="28"/>
  <c r="AS7" i="28"/>
  <c r="AT7" i="28"/>
  <c r="A8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D8" i="28"/>
  <c r="AE8" i="28"/>
  <c r="AG8" i="28"/>
  <c r="AH8" i="28"/>
  <c r="AI8" i="28"/>
  <c r="AJ8" i="28"/>
  <c r="AK8" i="28"/>
  <c r="AL8" i="28"/>
  <c r="AM8" i="28"/>
  <c r="AP8" i="28"/>
  <c r="AQ8" i="28"/>
  <c r="AR8" i="28"/>
  <c r="AS8" i="28"/>
  <c r="AT8" i="28"/>
  <c r="A9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D9" i="28"/>
  <c r="AE9" i="28"/>
  <c r="AG9" i="28"/>
  <c r="AH9" i="28"/>
  <c r="AI9" i="28"/>
  <c r="AJ9" i="28"/>
  <c r="AK9" i="28"/>
  <c r="AL9" i="28"/>
  <c r="AM9" i="28"/>
  <c r="AP9" i="28"/>
  <c r="AQ9" i="28"/>
  <c r="AR9" i="28"/>
  <c r="AS9" i="28"/>
  <c r="AT9" i="28"/>
  <c r="A10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D10" i="28"/>
  <c r="AE10" i="28"/>
  <c r="AG10" i="28"/>
  <c r="AH10" i="28"/>
  <c r="AI10" i="28"/>
  <c r="AJ10" i="28"/>
  <c r="AK10" i="28"/>
  <c r="AL10" i="28"/>
  <c r="AM10" i="28"/>
  <c r="AP10" i="28"/>
  <c r="AQ10" i="28"/>
  <c r="AR10" i="28"/>
  <c r="AS10" i="28"/>
  <c r="AT10" i="28"/>
  <c r="A11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D11" i="28"/>
  <c r="AE11" i="28"/>
  <c r="AG11" i="28"/>
  <c r="AH11" i="28"/>
  <c r="AI11" i="28"/>
  <c r="AJ11" i="28"/>
  <c r="AK11" i="28"/>
  <c r="AL11" i="28"/>
  <c r="AM11" i="28"/>
  <c r="AP11" i="28"/>
  <c r="AQ11" i="28"/>
  <c r="AR11" i="28"/>
  <c r="AS11" i="28"/>
  <c r="AT11" i="28"/>
  <c r="A12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D12" i="28"/>
  <c r="AE12" i="28"/>
  <c r="AG12" i="28"/>
  <c r="AH12" i="28"/>
  <c r="AI12" i="28"/>
  <c r="AJ12" i="28"/>
  <c r="AK12" i="28"/>
  <c r="AL12" i="28"/>
  <c r="AM12" i="28"/>
  <c r="AP12" i="28"/>
  <c r="AQ12" i="28"/>
  <c r="AR12" i="28"/>
  <c r="AS12" i="28"/>
  <c r="AT12" i="28"/>
  <c r="A13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D13" i="28"/>
  <c r="AE13" i="28"/>
  <c r="AG13" i="28"/>
  <c r="AH13" i="28"/>
  <c r="AI13" i="28"/>
  <c r="AJ13" i="28"/>
  <c r="AK13" i="28"/>
  <c r="AL13" i="28"/>
  <c r="AM13" i="28"/>
  <c r="AP13" i="28"/>
  <c r="AQ13" i="28"/>
  <c r="AR13" i="28"/>
  <c r="AS13" i="28"/>
  <c r="AT13" i="28"/>
  <c r="A14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D14" i="28"/>
  <c r="AE14" i="28"/>
  <c r="AG14" i="28"/>
  <c r="AH14" i="28"/>
  <c r="AI14" i="28"/>
  <c r="AJ14" i="28"/>
  <c r="AK14" i="28"/>
  <c r="AL14" i="28"/>
  <c r="AM14" i="28"/>
  <c r="AP14" i="28"/>
  <c r="AQ14" i="28"/>
  <c r="AR14" i="28"/>
  <c r="AS14" i="28"/>
  <c r="AT14" i="28"/>
  <c r="A15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D15" i="28"/>
  <c r="AE15" i="28"/>
  <c r="AG15" i="28"/>
  <c r="AH15" i="28"/>
  <c r="AI15" i="28"/>
  <c r="AJ15" i="28"/>
  <c r="AK15" i="28"/>
  <c r="AL15" i="28"/>
  <c r="AM15" i="28"/>
  <c r="AP15" i="28"/>
  <c r="AQ15" i="28"/>
  <c r="AR15" i="28"/>
  <c r="AS15" i="28"/>
  <c r="AT15" i="28"/>
  <c r="A16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D16" i="28"/>
  <c r="AE16" i="28"/>
  <c r="AG16" i="28"/>
  <c r="AH16" i="28"/>
  <c r="AI16" i="28"/>
  <c r="AJ16" i="28"/>
  <c r="AK16" i="28"/>
  <c r="AL16" i="28"/>
  <c r="AM16" i="28"/>
  <c r="AP16" i="28"/>
  <c r="AQ16" i="28"/>
  <c r="AR16" i="28"/>
  <c r="AS16" i="28"/>
  <c r="AT16" i="28"/>
  <c r="A17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D17" i="28"/>
  <c r="AE17" i="28"/>
  <c r="AG17" i="28"/>
  <c r="AH17" i="28"/>
  <c r="AI17" i="28"/>
  <c r="AJ17" i="28"/>
  <c r="AK17" i="28"/>
  <c r="AL17" i="28"/>
  <c r="AM17" i="28"/>
  <c r="AP17" i="28"/>
  <c r="AQ17" i="28"/>
  <c r="AR17" i="28"/>
  <c r="AS17" i="28"/>
  <c r="AT17" i="28"/>
  <c r="A18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D18" i="28"/>
  <c r="AE18" i="28"/>
  <c r="AG18" i="28"/>
  <c r="AH18" i="28"/>
  <c r="AI18" i="28"/>
  <c r="AJ18" i="28"/>
  <c r="AK18" i="28"/>
  <c r="AL18" i="28"/>
  <c r="AM18" i="28"/>
  <c r="AP18" i="28"/>
  <c r="AQ18" i="28"/>
  <c r="AR18" i="28"/>
  <c r="AS18" i="28"/>
  <c r="AT18" i="28"/>
  <c r="A19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D19" i="28"/>
  <c r="AE19" i="28"/>
  <c r="AG19" i="28"/>
  <c r="AH19" i="28"/>
  <c r="AI19" i="28"/>
  <c r="AJ19" i="28"/>
  <c r="AK19" i="28"/>
  <c r="AL19" i="28"/>
  <c r="AM19" i="28"/>
  <c r="AP19" i="28"/>
  <c r="AQ19" i="28"/>
  <c r="AR19" i="28"/>
  <c r="AS19" i="28"/>
  <c r="AT19" i="28"/>
  <c r="A20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D20" i="28"/>
  <c r="AE20" i="28"/>
  <c r="AG20" i="28"/>
  <c r="AH20" i="28"/>
  <c r="AI20" i="28"/>
  <c r="AJ20" i="28"/>
  <c r="AK20" i="28"/>
  <c r="AL20" i="28"/>
  <c r="AM20" i="28"/>
  <c r="AP20" i="28"/>
  <c r="AQ20" i="28"/>
  <c r="AR20" i="28"/>
  <c r="AS20" i="28"/>
  <c r="AT20" i="28"/>
  <c r="A21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D21" i="28"/>
  <c r="AE21" i="28"/>
  <c r="AG21" i="28"/>
  <c r="AH21" i="28"/>
  <c r="AI21" i="28"/>
  <c r="AJ21" i="28"/>
  <c r="AK21" i="28"/>
  <c r="AL21" i="28"/>
  <c r="AM21" i="28"/>
  <c r="AP21" i="28"/>
  <c r="AQ21" i="28"/>
  <c r="AR21" i="28"/>
  <c r="AS21" i="28"/>
  <c r="AT21" i="28"/>
  <c r="A22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D22" i="28"/>
  <c r="AE22" i="28"/>
  <c r="AG22" i="28"/>
  <c r="AH22" i="28"/>
  <c r="AI22" i="28"/>
  <c r="AJ22" i="28"/>
  <c r="AK22" i="28"/>
  <c r="AL22" i="28"/>
  <c r="AM22" i="28"/>
  <c r="AP22" i="28"/>
  <c r="AQ22" i="28"/>
  <c r="AR22" i="28"/>
  <c r="AS22" i="28"/>
  <c r="AT22" i="28"/>
  <c r="A23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D23" i="28"/>
  <c r="AE23" i="28"/>
  <c r="AG23" i="28"/>
  <c r="AH23" i="28"/>
  <c r="AI23" i="28"/>
  <c r="AJ23" i="28"/>
  <c r="AK23" i="28"/>
  <c r="AL23" i="28"/>
  <c r="AM23" i="28"/>
  <c r="AP23" i="28"/>
  <c r="AQ23" i="28"/>
  <c r="AR23" i="28"/>
  <c r="AS23" i="28"/>
  <c r="AT23" i="28"/>
  <c r="A24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D24" i="28"/>
  <c r="AE24" i="28"/>
  <c r="AG24" i="28"/>
  <c r="AH24" i="28"/>
  <c r="AI24" i="28"/>
  <c r="AJ24" i="28"/>
  <c r="AK24" i="28"/>
  <c r="AL24" i="28"/>
  <c r="AM24" i="28"/>
  <c r="AP24" i="28"/>
  <c r="AQ24" i="28"/>
  <c r="AR24" i="28"/>
  <c r="AS24" i="28"/>
  <c r="AT24" i="28"/>
  <c r="A25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D25" i="28"/>
  <c r="AE25" i="28"/>
  <c r="AG25" i="28"/>
  <c r="AH25" i="28"/>
  <c r="AI25" i="28"/>
  <c r="AJ25" i="28"/>
  <c r="AK25" i="28"/>
  <c r="AL25" i="28"/>
  <c r="AM25" i="28"/>
  <c r="AP25" i="28"/>
  <c r="AQ25" i="28"/>
  <c r="AR25" i="28"/>
  <c r="AS25" i="28"/>
  <c r="AT25" i="28"/>
  <c r="A26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D26" i="28"/>
  <c r="AE26" i="28"/>
  <c r="AG26" i="28"/>
  <c r="AH26" i="28"/>
  <c r="AI26" i="28"/>
  <c r="AJ26" i="28"/>
  <c r="AK26" i="28"/>
  <c r="AL26" i="28"/>
  <c r="AM26" i="28"/>
  <c r="AP26" i="28"/>
  <c r="AQ26" i="28"/>
  <c r="AR26" i="28"/>
  <c r="AS26" i="28"/>
  <c r="AT26" i="28"/>
  <c r="A27" i="28"/>
  <c r="D30" i="28"/>
  <c r="E1" i="79"/>
  <c r="B2" i="79"/>
  <c r="E2" i="79"/>
  <c r="K3" i="79"/>
  <c r="L3" i="79"/>
  <c r="K5" i="79"/>
  <c r="L5" i="79"/>
  <c r="K6" i="79"/>
  <c r="L6" i="79"/>
  <c r="B9" i="79"/>
  <c r="D9" i="79"/>
  <c r="F9" i="79"/>
  <c r="H9" i="79"/>
  <c r="B10" i="79"/>
  <c r="D10" i="79"/>
  <c r="F10" i="79"/>
  <c r="H10" i="79"/>
  <c r="B21" i="79"/>
  <c r="D21" i="79"/>
  <c r="F21" i="79"/>
  <c r="H21" i="79"/>
  <c r="AM21" i="79"/>
  <c r="B22" i="79"/>
  <c r="D22" i="79"/>
  <c r="F22" i="79"/>
  <c r="H22" i="79"/>
  <c r="AM22" i="79"/>
  <c r="B23" i="79"/>
  <c r="D23" i="79"/>
  <c r="F23" i="79"/>
  <c r="H23" i="79"/>
  <c r="AM23" i="79"/>
  <c r="B24" i="79"/>
  <c r="D24" i="79"/>
  <c r="F24" i="79"/>
  <c r="H24" i="79"/>
  <c r="AM24" i="79"/>
  <c r="B25" i="79"/>
  <c r="D25" i="79"/>
  <c r="F25" i="79"/>
  <c r="H25" i="79"/>
  <c r="AM25" i="79"/>
  <c r="B26" i="79"/>
  <c r="D26" i="79"/>
  <c r="F26" i="79"/>
  <c r="H26" i="79"/>
  <c r="AM26" i="79"/>
  <c r="B27" i="79"/>
  <c r="D27" i="79"/>
  <c r="F27" i="79"/>
  <c r="H27" i="79"/>
  <c r="AM27" i="79"/>
  <c r="B28" i="79"/>
  <c r="D28" i="79"/>
  <c r="F28" i="79"/>
  <c r="H28" i="79"/>
  <c r="AM28" i="79"/>
  <c r="B29" i="79"/>
  <c r="D29" i="79"/>
  <c r="F29" i="79"/>
  <c r="H29" i="79"/>
  <c r="AM29" i="79"/>
  <c r="B30" i="79"/>
  <c r="D30" i="79"/>
  <c r="F30" i="79"/>
  <c r="H30" i="79"/>
  <c r="AM30" i="79"/>
  <c r="B31" i="79"/>
  <c r="D31" i="79"/>
  <c r="F31" i="79"/>
  <c r="H31" i="79"/>
  <c r="K31" i="79"/>
  <c r="AM31" i="79"/>
  <c r="AS31" i="79"/>
  <c r="AT31" i="79"/>
  <c r="BK31" i="79"/>
  <c r="BL31" i="79"/>
  <c r="BM31" i="79"/>
  <c r="BN31" i="79"/>
  <c r="BO31" i="79"/>
  <c r="BP31" i="79"/>
  <c r="BQ31" i="79"/>
  <c r="BR31" i="79"/>
  <c r="BS31" i="79"/>
  <c r="BT31" i="79"/>
  <c r="BU31" i="79"/>
  <c r="BV31" i="79"/>
  <c r="CA31" i="79"/>
  <c r="CB31" i="79"/>
  <c r="CS31" i="79"/>
  <c r="CT31" i="79"/>
  <c r="CU31" i="79"/>
  <c r="CV31" i="79"/>
  <c r="CW31" i="79"/>
  <c r="CX31" i="79"/>
  <c r="CY31" i="79"/>
  <c r="CZ31" i="79"/>
  <c r="DA31" i="79"/>
  <c r="DB31" i="79"/>
  <c r="DC31" i="79"/>
  <c r="DD31" i="79"/>
  <c r="DI31" i="79"/>
  <c r="DJ31" i="79"/>
  <c r="EA31" i="79"/>
  <c r="EB31" i="79"/>
  <c r="EC31" i="79"/>
  <c r="ED31" i="79"/>
  <c r="EE31" i="79"/>
  <c r="EF31" i="79"/>
  <c r="EG31" i="79"/>
  <c r="EH31" i="79"/>
  <c r="EI31" i="79"/>
  <c r="EJ31" i="79"/>
  <c r="EK31" i="79"/>
  <c r="EL31" i="79"/>
  <c r="EQ31" i="79"/>
  <c r="ER31" i="79"/>
  <c r="FI31" i="79"/>
  <c r="FJ31" i="79"/>
  <c r="FK31" i="79"/>
  <c r="FL31" i="79"/>
  <c r="FM31" i="79"/>
  <c r="FN31" i="79"/>
  <c r="FO31" i="79"/>
  <c r="FP31" i="79"/>
  <c r="FQ31" i="79"/>
  <c r="FR31" i="79"/>
  <c r="FS31" i="79"/>
  <c r="FT31" i="79"/>
  <c r="B32" i="79"/>
  <c r="D32" i="79"/>
  <c r="F32" i="79"/>
  <c r="H32" i="79"/>
  <c r="AM32" i="79"/>
  <c r="AR32" i="79"/>
  <c r="BZ32" i="79"/>
  <c r="DH32" i="79"/>
  <c r="EP32" i="79"/>
  <c r="AR33" i="79"/>
  <c r="AS33" i="79"/>
  <c r="AT33" i="79"/>
  <c r="BK33" i="79"/>
  <c r="BL33" i="79"/>
  <c r="BM33" i="79"/>
  <c r="BN33" i="79"/>
  <c r="BO33" i="79"/>
  <c r="BP33" i="79"/>
  <c r="BQ33" i="79"/>
  <c r="BR33" i="79"/>
  <c r="BS33" i="79"/>
  <c r="BT33" i="79"/>
  <c r="BU33" i="79"/>
  <c r="BV33" i="79"/>
  <c r="BZ33" i="79"/>
  <c r="CA33" i="79"/>
  <c r="CB33" i="79"/>
  <c r="CS33" i="79"/>
  <c r="CT33" i="79"/>
  <c r="CU33" i="79"/>
  <c r="CV33" i="79"/>
  <c r="CW33" i="79"/>
  <c r="CX33" i="79"/>
  <c r="CY33" i="79"/>
  <c r="CZ33" i="79"/>
  <c r="DA33" i="79"/>
  <c r="DB33" i="79"/>
  <c r="DC33" i="79"/>
  <c r="DD33" i="79"/>
  <c r="DH33" i="79"/>
  <c r="DI33" i="79"/>
  <c r="DJ33" i="79"/>
  <c r="EA33" i="79"/>
  <c r="EB33" i="79"/>
  <c r="EC33" i="79"/>
  <c r="ED33" i="79"/>
  <c r="EE33" i="79"/>
  <c r="EF33" i="79"/>
  <c r="EG33" i="79"/>
  <c r="EH33" i="79"/>
  <c r="EI33" i="79"/>
  <c r="EJ33" i="79"/>
  <c r="EK33" i="79"/>
  <c r="EL33" i="79"/>
  <c r="EP33" i="79"/>
  <c r="EQ33" i="79"/>
  <c r="ER33" i="79"/>
  <c r="FI33" i="79"/>
  <c r="FJ33" i="79"/>
  <c r="FK33" i="79"/>
  <c r="FL33" i="79"/>
  <c r="FM33" i="79"/>
  <c r="FN33" i="79"/>
  <c r="FO33" i="79"/>
  <c r="FP33" i="79"/>
  <c r="FQ33" i="79"/>
  <c r="FR33" i="79"/>
  <c r="FS33" i="79"/>
  <c r="FT33" i="79"/>
  <c r="B34" i="79"/>
  <c r="F34" i="79"/>
  <c r="L34" i="79"/>
  <c r="S34" i="79"/>
  <c r="Z34" i="79"/>
  <c r="AG34" i="79"/>
  <c r="AM34" i="79"/>
  <c r="F35" i="79"/>
  <c r="AP35" i="79"/>
  <c r="BX35" i="79"/>
  <c r="DF35" i="79"/>
  <c r="EN35" i="79"/>
  <c r="B38" i="79"/>
  <c r="C38" i="79"/>
  <c r="D38" i="79"/>
  <c r="E38" i="79"/>
  <c r="F38" i="79"/>
  <c r="G38" i="79"/>
  <c r="H38" i="79"/>
  <c r="K38" i="79"/>
  <c r="L38" i="79"/>
  <c r="M38" i="79"/>
  <c r="N38" i="79"/>
  <c r="O38" i="79"/>
  <c r="P38" i="79"/>
  <c r="R38" i="79"/>
  <c r="S38" i="79"/>
  <c r="T38" i="79"/>
  <c r="U38" i="79"/>
  <c r="V38" i="79"/>
  <c r="W38" i="79"/>
  <c r="Y38" i="79"/>
  <c r="Z38" i="79"/>
  <c r="AA38" i="79"/>
  <c r="AB38" i="79"/>
  <c r="AC38" i="79"/>
  <c r="AD38" i="79"/>
  <c r="AF38" i="79"/>
  <c r="AG38" i="79"/>
  <c r="AH38" i="79"/>
  <c r="AI38" i="79"/>
  <c r="AJ38" i="79"/>
  <c r="AK38" i="79"/>
  <c r="AN38" i="79"/>
  <c r="AP38" i="79"/>
  <c r="AQ38" i="79"/>
  <c r="AR38" i="79"/>
  <c r="AS38" i="79"/>
  <c r="AT38" i="79"/>
  <c r="AU38" i="79"/>
  <c r="AV38" i="79"/>
  <c r="AW38" i="79"/>
  <c r="AX38" i="79"/>
  <c r="AY38" i="79"/>
  <c r="AZ38" i="79"/>
  <c r="BA38" i="79"/>
  <c r="BB38" i="79"/>
  <c r="BC38" i="79"/>
  <c r="BD38" i="79"/>
  <c r="BE38" i="79"/>
  <c r="BF38" i="79"/>
  <c r="BG38" i="79"/>
  <c r="BH38" i="79"/>
  <c r="BI38" i="79"/>
  <c r="BK38" i="79"/>
  <c r="BL38" i="79"/>
  <c r="BM38" i="79"/>
  <c r="BN38" i="79"/>
  <c r="BO38" i="79"/>
  <c r="BP38" i="79"/>
  <c r="BQ38" i="79"/>
  <c r="BR38" i="79"/>
  <c r="BS38" i="79"/>
  <c r="BT38" i="79"/>
  <c r="BU38" i="79"/>
  <c r="BV38" i="79"/>
  <c r="BX38" i="79"/>
  <c r="BY38" i="79"/>
  <c r="BZ38" i="79"/>
  <c r="CA38" i="79"/>
  <c r="CB38" i="79"/>
  <c r="CC38" i="79"/>
  <c r="CD38" i="79"/>
  <c r="CE38" i="79"/>
  <c r="CF38" i="79"/>
  <c r="CG38" i="79"/>
  <c r="CH38" i="79"/>
  <c r="CI38" i="79"/>
  <c r="CJ38" i="79"/>
  <c r="CK38" i="79"/>
  <c r="CL38" i="79"/>
  <c r="CM38" i="79"/>
  <c r="CN38" i="79"/>
  <c r="CO38" i="79"/>
  <c r="CP38" i="79"/>
  <c r="CQ38" i="79"/>
  <c r="CS38" i="79"/>
  <c r="CT38" i="79"/>
  <c r="CU38" i="79"/>
  <c r="CV38" i="79"/>
  <c r="CW38" i="79"/>
  <c r="CX38" i="79"/>
  <c r="CY38" i="79"/>
  <c r="CZ38" i="79"/>
  <c r="DA38" i="79"/>
  <c r="DB38" i="79"/>
  <c r="DC38" i="79"/>
  <c r="DD38" i="79"/>
  <c r="DF38" i="79"/>
  <c r="DG38" i="79"/>
  <c r="DH38" i="79"/>
  <c r="DI38" i="79"/>
  <c r="DJ38" i="79"/>
  <c r="DK38" i="79"/>
  <c r="DL38" i="79"/>
  <c r="DM38" i="79"/>
  <c r="DN38" i="79"/>
  <c r="DO38" i="79"/>
  <c r="DP38" i="79"/>
  <c r="DQ38" i="79"/>
  <c r="DR38" i="79"/>
  <c r="DS38" i="79"/>
  <c r="DT38" i="79"/>
  <c r="DU38" i="79"/>
  <c r="DV38" i="79"/>
  <c r="DW38" i="79"/>
  <c r="DX38" i="79"/>
  <c r="DY38" i="79"/>
  <c r="EA38" i="79"/>
  <c r="EB38" i="79"/>
  <c r="EC38" i="79"/>
  <c r="ED38" i="79"/>
  <c r="EE38" i="79"/>
  <c r="EF38" i="79"/>
  <c r="EG38" i="79"/>
  <c r="EH38" i="79"/>
  <c r="EI38" i="79"/>
  <c r="EJ38" i="79"/>
  <c r="EK38" i="79"/>
  <c r="EL38" i="79"/>
  <c r="EN38" i="79"/>
  <c r="EO38" i="79"/>
  <c r="EP38" i="79"/>
  <c r="EQ38" i="79"/>
  <c r="ER38" i="79"/>
  <c r="ES38" i="79"/>
  <c r="ET38" i="79"/>
  <c r="EU38" i="79"/>
  <c r="EV38" i="79"/>
  <c r="EW38" i="79"/>
  <c r="EX38" i="79"/>
  <c r="EY38" i="79"/>
  <c r="EZ38" i="79"/>
  <c r="FA38" i="79"/>
  <c r="FB38" i="79"/>
  <c r="FC38" i="79"/>
  <c r="FD38" i="79"/>
  <c r="FE38" i="79"/>
  <c r="FF38" i="79"/>
  <c r="FG38" i="79"/>
  <c r="FI38" i="79"/>
  <c r="FJ38" i="79"/>
  <c r="FK38" i="79"/>
  <c r="FL38" i="79"/>
  <c r="FM38" i="79"/>
  <c r="FN38" i="79"/>
  <c r="FO38" i="79"/>
  <c r="FP38" i="79"/>
  <c r="FQ38" i="79"/>
  <c r="FR38" i="79"/>
  <c r="FS38" i="79"/>
  <c r="FT38" i="79"/>
  <c r="A39" i="79"/>
  <c r="B39" i="79"/>
  <c r="C39" i="79"/>
  <c r="D39" i="79"/>
  <c r="E39" i="79"/>
  <c r="F39" i="79"/>
  <c r="G39" i="79"/>
  <c r="H39" i="79"/>
  <c r="K39" i="79"/>
  <c r="L39" i="79"/>
  <c r="M39" i="79"/>
  <c r="N39" i="79"/>
  <c r="O39" i="79"/>
  <c r="P39" i="79"/>
  <c r="R39" i="79"/>
  <c r="S39" i="79"/>
  <c r="T39" i="79"/>
  <c r="U39" i="79"/>
  <c r="V39" i="79"/>
  <c r="W39" i="79"/>
  <c r="Y39" i="79"/>
  <c r="Z39" i="79"/>
  <c r="AA39" i="79"/>
  <c r="AB39" i="79"/>
  <c r="AC39" i="79"/>
  <c r="AD39" i="79"/>
  <c r="AF39" i="79"/>
  <c r="AG39" i="79"/>
  <c r="AH39" i="79"/>
  <c r="AI39" i="79"/>
  <c r="AJ39" i="79"/>
  <c r="AK39" i="79"/>
  <c r="AN39" i="79"/>
  <c r="AP39" i="79"/>
  <c r="AQ39" i="79"/>
  <c r="AR39" i="79"/>
  <c r="AS39" i="79"/>
  <c r="AT39" i="79"/>
  <c r="AU39" i="79"/>
  <c r="AV39" i="79"/>
  <c r="AW39" i="79"/>
  <c r="AX39" i="79"/>
  <c r="AY39" i="79"/>
  <c r="AZ39" i="79"/>
  <c r="BA39" i="79"/>
  <c r="BB39" i="79"/>
  <c r="BC39" i="79"/>
  <c r="BD39" i="79"/>
  <c r="BE39" i="79"/>
  <c r="BF39" i="79"/>
  <c r="BG39" i="79"/>
  <c r="BH39" i="79"/>
  <c r="BI39" i="79"/>
  <c r="BK39" i="79"/>
  <c r="BL39" i="79"/>
  <c r="BM39" i="79"/>
  <c r="BN39" i="79"/>
  <c r="BO39" i="79"/>
  <c r="BP39" i="79"/>
  <c r="BQ39" i="79"/>
  <c r="BR39" i="79"/>
  <c r="BS39" i="79"/>
  <c r="BT39" i="79"/>
  <c r="BU39" i="79"/>
  <c r="BV39" i="79"/>
  <c r="BX39" i="79"/>
  <c r="BY39" i="79"/>
  <c r="BZ39" i="79"/>
  <c r="CA39" i="79"/>
  <c r="CB39" i="79"/>
  <c r="CC39" i="79"/>
  <c r="CD39" i="79"/>
  <c r="CE39" i="79"/>
  <c r="CF39" i="79"/>
  <c r="CG39" i="79"/>
  <c r="CH39" i="79"/>
  <c r="CI39" i="79"/>
  <c r="CJ39" i="79"/>
  <c r="CK39" i="79"/>
  <c r="CL39" i="79"/>
  <c r="CM39" i="79"/>
  <c r="CN39" i="79"/>
  <c r="CO39" i="79"/>
  <c r="CP39" i="79"/>
  <c r="CQ39" i="79"/>
  <c r="CS39" i="79"/>
  <c r="CT39" i="79"/>
  <c r="CU39" i="79"/>
  <c r="CV39" i="79"/>
  <c r="CW39" i="79"/>
  <c r="CX39" i="79"/>
  <c r="CY39" i="79"/>
  <c r="CZ39" i="79"/>
  <c r="DA39" i="79"/>
  <c r="DB39" i="79"/>
  <c r="DC39" i="79"/>
  <c r="DD39" i="79"/>
  <c r="DF39" i="79"/>
  <c r="DG39" i="79"/>
  <c r="DH39" i="79"/>
  <c r="DI39" i="79"/>
  <c r="DJ39" i="79"/>
  <c r="DK39" i="79"/>
  <c r="DL39" i="79"/>
  <c r="DM39" i="79"/>
  <c r="DN39" i="79"/>
  <c r="DO39" i="79"/>
  <c r="DP39" i="79"/>
  <c r="DQ39" i="79"/>
  <c r="DR39" i="79"/>
  <c r="DS39" i="79"/>
  <c r="DT39" i="79"/>
  <c r="DU39" i="79"/>
  <c r="DV39" i="79"/>
  <c r="DW39" i="79"/>
  <c r="DX39" i="79"/>
  <c r="DY39" i="79"/>
  <c r="EA39" i="79"/>
  <c r="EB39" i="79"/>
  <c r="EC39" i="79"/>
  <c r="ED39" i="79"/>
  <c r="EE39" i="79"/>
  <c r="EF39" i="79"/>
  <c r="EG39" i="79"/>
  <c r="EH39" i="79"/>
  <c r="EI39" i="79"/>
  <c r="EJ39" i="79"/>
  <c r="EK39" i="79"/>
  <c r="EL39" i="79"/>
  <c r="EN39" i="79"/>
  <c r="EO39" i="79"/>
  <c r="EP39" i="79"/>
  <c r="EQ39" i="79"/>
  <c r="ER39" i="79"/>
  <c r="ES39" i="79"/>
  <c r="ET39" i="79"/>
  <c r="EU39" i="79"/>
  <c r="EV39" i="79"/>
  <c r="EW39" i="79"/>
  <c r="EX39" i="79"/>
  <c r="EY39" i="79"/>
  <c r="EZ39" i="79"/>
  <c r="FA39" i="79"/>
  <c r="FB39" i="79"/>
  <c r="FC39" i="79"/>
  <c r="FD39" i="79"/>
  <c r="FE39" i="79"/>
  <c r="FF39" i="79"/>
  <c r="FG39" i="79"/>
  <c r="FI39" i="79"/>
  <c r="FJ39" i="79"/>
  <c r="FK39" i="79"/>
  <c r="FL39" i="79"/>
  <c r="FM39" i="79"/>
  <c r="FN39" i="79"/>
  <c r="FO39" i="79"/>
  <c r="FP39" i="79"/>
  <c r="FQ39" i="79"/>
  <c r="FR39" i="79"/>
  <c r="FS39" i="79"/>
  <c r="FT39" i="79"/>
  <c r="A40" i="79"/>
  <c r="B40" i="79"/>
  <c r="C40" i="79"/>
  <c r="D40" i="79"/>
  <c r="E40" i="79"/>
  <c r="F40" i="79"/>
  <c r="G40" i="79"/>
  <c r="H40" i="79"/>
  <c r="K40" i="79"/>
  <c r="L40" i="79"/>
  <c r="M40" i="79"/>
  <c r="N40" i="79"/>
  <c r="O40" i="79"/>
  <c r="P40" i="79"/>
  <c r="R40" i="79"/>
  <c r="S40" i="79"/>
  <c r="T40" i="79"/>
  <c r="U40" i="79"/>
  <c r="V40" i="79"/>
  <c r="W40" i="79"/>
  <c r="Y40" i="79"/>
  <c r="Z40" i="79"/>
  <c r="AA40" i="79"/>
  <c r="AB40" i="79"/>
  <c r="AC40" i="79"/>
  <c r="AD40" i="79"/>
  <c r="AF40" i="79"/>
  <c r="AG40" i="79"/>
  <c r="AH40" i="79"/>
  <c r="AI40" i="79"/>
  <c r="AJ40" i="79"/>
  <c r="AK40" i="79"/>
  <c r="AN40" i="79"/>
  <c r="AP40" i="79"/>
  <c r="AQ40" i="79"/>
  <c r="AR40" i="79"/>
  <c r="AS40" i="79"/>
  <c r="AT40" i="79"/>
  <c r="AU40" i="79"/>
  <c r="AV40" i="79"/>
  <c r="AW40" i="79"/>
  <c r="AX40" i="79"/>
  <c r="AY40" i="79"/>
  <c r="AZ40" i="79"/>
  <c r="BA40" i="79"/>
  <c r="BB40" i="79"/>
  <c r="BC40" i="79"/>
  <c r="BD40" i="79"/>
  <c r="BE40" i="79"/>
  <c r="BF40" i="79"/>
  <c r="BG40" i="79"/>
  <c r="BH40" i="79"/>
  <c r="BI40" i="79"/>
  <c r="BK40" i="79"/>
  <c r="BL40" i="79"/>
  <c r="BM40" i="79"/>
  <c r="BN40" i="79"/>
  <c r="BO40" i="79"/>
  <c r="BP40" i="79"/>
  <c r="BQ40" i="79"/>
  <c r="BR40" i="79"/>
  <c r="BS40" i="79"/>
  <c r="BT40" i="79"/>
  <c r="BU40" i="79"/>
  <c r="BV40" i="79"/>
  <c r="BX40" i="79"/>
  <c r="BY40" i="79"/>
  <c r="BZ40" i="79"/>
  <c r="CA40" i="79"/>
  <c r="CB40" i="79"/>
  <c r="CC40" i="79"/>
  <c r="CD40" i="79"/>
  <c r="CE40" i="79"/>
  <c r="CF40" i="79"/>
  <c r="CG40" i="79"/>
  <c r="CH40" i="79"/>
  <c r="CI40" i="79"/>
  <c r="CJ40" i="79"/>
  <c r="CK40" i="79"/>
  <c r="CL40" i="79"/>
  <c r="CM40" i="79"/>
  <c r="CN40" i="79"/>
  <c r="CO40" i="79"/>
  <c r="CP40" i="79"/>
  <c r="CQ40" i="79"/>
  <c r="CS40" i="79"/>
  <c r="CT40" i="79"/>
  <c r="CU40" i="79"/>
  <c r="CV40" i="79"/>
  <c r="CW40" i="79"/>
  <c r="CX40" i="79"/>
  <c r="CY40" i="79"/>
  <c r="CZ40" i="79"/>
  <c r="DA40" i="79"/>
  <c r="DB40" i="79"/>
  <c r="DC40" i="79"/>
  <c r="DD40" i="79"/>
  <c r="DF40" i="79"/>
  <c r="DG40" i="79"/>
  <c r="DH40" i="79"/>
  <c r="DI40" i="79"/>
  <c r="DJ40" i="79"/>
  <c r="DK40" i="79"/>
  <c r="DL40" i="79"/>
  <c r="DM40" i="79"/>
  <c r="DN40" i="79"/>
  <c r="DO40" i="79"/>
  <c r="DP40" i="79"/>
  <c r="DQ40" i="79"/>
  <c r="DR40" i="79"/>
  <c r="DS40" i="79"/>
  <c r="DT40" i="79"/>
  <c r="DU40" i="79"/>
  <c r="DV40" i="79"/>
  <c r="DW40" i="79"/>
  <c r="DX40" i="79"/>
  <c r="DY40" i="79"/>
  <c r="EA40" i="79"/>
  <c r="EB40" i="79"/>
  <c r="EC40" i="79"/>
  <c r="ED40" i="79"/>
  <c r="EE40" i="79"/>
  <c r="EF40" i="79"/>
  <c r="EG40" i="79"/>
  <c r="EH40" i="79"/>
  <c r="EI40" i="79"/>
  <c r="EJ40" i="79"/>
  <c r="EK40" i="79"/>
  <c r="EL40" i="79"/>
  <c r="EN40" i="79"/>
  <c r="EO40" i="79"/>
  <c r="EP40" i="79"/>
  <c r="EQ40" i="79"/>
  <c r="ER40" i="79"/>
  <c r="ES40" i="79"/>
  <c r="ET40" i="79"/>
  <c r="EU40" i="79"/>
  <c r="EV40" i="79"/>
  <c r="EW40" i="79"/>
  <c r="EX40" i="79"/>
  <c r="EY40" i="79"/>
  <c r="EZ40" i="79"/>
  <c r="FA40" i="79"/>
  <c r="FB40" i="79"/>
  <c r="FC40" i="79"/>
  <c r="FD40" i="79"/>
  <c r="FE40" i="79"/>
  <c r="FF40" i="79"/>
  <c r="FG40" i="79"/>
  <c r="FI40" i="79"/>
  <c r="FJ40" i="79"/>
  <c r="FK40" i="79"/>
  <c r="FL40" i="79"/>
  <c r="FM40" i="79"/>
  <c r="FN40" i="79"/>
  <c r="FO40" i="79"/>
  <c r="FP40" i="79"/>
  <c r="FQ40" i="79"/>
  <c r="FR40" i="79"/>
  <c r="FS40" i="79"/>
  <c r="FT40" i="79"/>
  <c r="A41" i="79"/>
  <c r="B41" i="79"/>
  <c r="C41" i="79"/>
  <c r="D41" i="79"/>
  <c r="E41" i="79"/>
  <c r="F41" i="79"/>
  <c r="G41" i="79"/>
  <c r="H41" i="79"/>
  <c r="K41" i="79"/>
  <c r="L41" i="79"/>
  <c r="M41" i="79"/>
  <c r="N41" i="79"/>
  <c r="O41" i="79"/>
  <c r="P41" i="79"/>
  <c r="R41" i="79"/>
  <c r="S41" i="79"/>
  <c r="T41" i="79"/>
  <c r="U41" i="79"/>
  <c r="V41" i="79"/>
  <c r="W41" i="79"/>
  <c r="Y41" i="79"/>
  <c r="Z41" i="79"/>
  <c r="AA41" i="79"/>
  <c r="AB41" i="79"/>
  <c r="AC41" i="79"/>
  <c r="AD41" i="79"/>
  <c r="AF41" i="79"/>
  <c r="AG41" i="79"/>
  <c r="AH41" i="79"/>
  <c r="AI41" i="79"/>
  <c r="AJ41" i="79"/>
  <c r="AK41" i="79"/>
  <c r="AN41" i="79"/>
  <c r="AP41" i="79"/>
  <c r="AQ41" i="79"/>
  <c r="AR41" i="79"/>
  <c r="AS41" i="79"/>
  <c r="AT41" i="79"/>
  <c r="AU41" i="79"/>
  <c r="AV41" i="79"/>
  <c r="AW41" i="79"/>
  <c r="AX41" i="79"/>
  <c r="AY41" i="79"/>
  <c r="AZ41" i="79"/>
  <c r="BA41" i="79"/>
  <c r="BB41" i="79"/>
  <c r="BC41" i="79"/>
  <c r="BD41" i="79"/>
  <c r="BE41" i="79"/>
  <c r="BF41" i="79"/>
  <c r="BG41" i="79"/>
  <c r="BH41" i="79"/>
  <c r="BI41" i="79"/>
  <c r="BK41" i="79"/>
  <c r="BL41" i="79"/>
  <c r="BM41" i="79"/>
  <c r="BN41" i="79"/>
  <c r="BO41" i="79"/>
  <c r="BP41" i="79"/>
  <c r="BQ41" i="79"/>
  <c r="BR41" i="79"/>
  <c r="BS41" i="79"/>
  <c r="BT41" i="79"/>
  <c r="BU41" i="79"/>
  <c r="BV41" i="79"/>
  <c r="BX41" i="79"/>
  <c r="BY41" i="79"/>
  <c r="BZ41" i="79"/>
  <c r="CA41" i="79"/>
  <c r="CB41" i="79"/>
  <c r="CC41" i="79"/>
  <c r="CD41" i="79"/>
  <c r="CE41" i="79"/>
  <c r="CF41" i="79"/>
  <c r="CG41" i="79"/>
  <c r="CH41" i="79"/>
  <c r="CI41" i="79"/>
  <c r="CJ41" i="79"/>
  <c r="CK41" i="79"/>
  <c r="CL41" i="79"/>
  <c r="CM41" i="79"/>
  <c r="CN41" i="79"/>
  <c r="CO41" i="79"/>
  <c r="CP41" i="79"/>
  <c r="CQ41" i="79"/>
  <c r="CS41" i="79"/>
  <c r="CT41" i="79"/>
  <c r="CU41" i="79"/>
  <c r="CV41" i="79"/>
  <c r="CW41" i="79"/>
  <c r="CX41" i="79"/>
  <c r="CY41" i="79"/>
  <c r="CZ41" i="79"/>
  <c r="DA41" i="79"/>
  <c r="DB41" i="79"/>
  <c r="DC41" i="79"/>
  <c r="DD41" i="79"/>
  <c r="DF41" i="79"/>
  <c r="DG41" i="79"/>
  <c r="DH41" i="79"/>
  <c r="DI41" i="79"/>
  <c r="DJ41" i="79"/>
  <c r="DK41" i="79"/>
  <c r="DL41" i="79"/>
  <c r="DM41" i="79"/>
  <c r="DN41" i="79"/>
  <c r="DO41" i="79"/>
  <c r="DP41" i="79"/>
  <c r="DQ41" i="79"/>
  <c r="DR41" i="79"/>
  <c r="DS41" i="79"/>
  <c r="DT41" i="79"/>
  <c r="DU41" i="79"/>
  <c r="DV41" i="79"/>
  <c r="DW41" i="79"/>
  <c r="DX41" i="79"/>
  <c r="DY41" i="79"/>
  <c r="EA41" i="79"/>
  <c r="EB41" i="79"/>
  <c r="EC41" i="79"/>
  <c r="ED41" i="79"/>
  <c r="EE41" i="79"/>
  <c r="EF41" i="79"/>
  <c r="EG41" i="79"/>
  <c r="EH41" i="79"/>
  <c r="EI41" i="79"/>
  <c r="EJ41" i="79"/>
  <c r="EK41" i="79"/>
  <c r="EL41" i="79"/>
  <c r="EN41" i="79"/>
  <c r="EO41" i="79"/>
  <c r="EP41" i="79"/>
  <c r="EQ41" i="79"/>
  <c r="ER41" i="79"/>
  <c r="ES41" i="79"/>
  <c r="ET41" i="79"/>
  <c r="EU41" i="79"/>
  <c r="EV41" i="79"/>
  <c r="EW41" i="79"/>
  <c r="EX41" i="79"/>
  <c r="EY41" i="79"/>
  <c r="EZ41" i="79"/>
  <c r="FA41" i="79"/>
  <c r="FB41" i="79"/>
  <c r="FC41" i="79"/>
  <c r="FD41" i="79"/>
  <c r="FE41" i="79"/>
  <c r="FF41" i="79"/>
  <c r="FG41" i="79"/>
  <c r="FI41" i="79"/>
  <c r="FJ41" i="79"/>
  <c r="FK41" i="79"/>
  <c r="FL41" i="79"/>
  <c r="FM41" i="79"/>
  <c r="FN41" i="79"/>
  <c r="FO41" i="79"/>
  <c r="FP41" i="79"/>
  <c r="FQ41" i="79"/>
  <c r="FR41" i="79"/>
  <c r="FS41" i="79"/>
  <c r="FT41" i="79"/>
  <c r="A42" i="79"/>
  <c r="B42" i="79"/>
  <c r="C42" i="79"/>
  <c r="D42" i="79"/>
  <c r="E42" i="79"/>
  <c r="F42" i="79"/>
  <c r="G42" i="79"/>
  <c r="H42" i="79"/>
  <c r="K42" i="79"/>
  <c r="L42" i="79"/>
  <c r="M42" i="79"/>
  <c r="N42" i="79"/>
  <c r="O42" i="79"/>
  <c r="P42" i="79"/>
  <c r="R42" i="79"/>
  <c r="S42" i="79"/>
  <c r="T42" i="79"/>
  <c r="U42" i="79"/>
  <c r="V42" i="79"/>
  <c r="W42" i="79"/>
  <c r="Y42" i="79"/>
  <c r="Z42" i="79"/>
  <c r="AA42" i="79"/>
  <c r="AB42" i="79"/>
  <c r="AC42" i="79"/>
  <c r="AD42" i="79"/>
  <c r="AF42" i="79"/>
  <c r="AG42" i="79"/>
  <c r="AH42" i="79"/>
  <c r="AI42" i="79"/>
  <c r="AJ42" i="79"/>
  <c r="AK42" i="79"/>
  <c r="AN42" i="79"/>
  <c r="AP42" i="79"/>
  <c r="AQ42" i="79"/>
  <c r="AR42" i="79"/>
  <c r="AS42" i="79"/>
  <c r="AT42" i="79"/>
  <c r="AU42" i="79"/>
  <c r="AV42" i="79"/>
  <c r="AW42" i="79"/>
  <c r="AX42" i="79"/>
  <c r="AY42" i="79"/>
  <c r="AZ42" i="79"/>
  <c r="BA42" i="79"/>
  <c r="BB42" i="79"/>
  <c r="BC42" i="79"/>
  <c r="BD42" i="79"/>
  <c r="BE42" i="79"/>
  <c r="BF42" i="79"/>
  <c r="BG42" i="79"/>
  <c r="BH42" i="79"/>
  <c r="BI42" i="79"/>
  <c r="BK42" i="79"/>
  <c r="BL42" i="79"/>
  <c r="BM42" i="79"/>
  <c r="BN42" i="79"/>
  <c r="BO42" i="79"/>
  <c r="BP42" i="79"/>
  <c r="BQ42" i="79"/>
  <c r="BR42" i="79"/>
  <c r="BS42" i="79"/>
  <c r="BT42" i="79"/>
  <c r="BU42" i="79"/>
  <c r="BV42" i="79"/>
  <c r="BX42" i="79"/>
  <c r="BY42" i="79"/>
  <c r="BZ42" i="79"/>
  <c r="CA42" i="79"/>
  <c r="CB42" i="79"/>
  <c r="CC42" i="79"/>
  <c r="CD42" i="79"/>
  <c r="CE42" i="79"/>
  <c r="CF42" i="79"/>
  <c r="CG42" i="79"/>
  <c r="CH42" i="79"/>
  <c r="CI42" i="79"/>
  <c r="CJ42" i="79"/>
  <c r="CK42" i="79"/>
  <c r="CL42" i="79"/>
  <c r="CM42" i="79"/>
  <c r="CN42" i="79"/>
  <c r="CO42" i="79"/>
  <c r="CP42" i="79"/>
  <c r="CQ42" i="79"/>
  <c r="CS42" i="79"/>
  <c r="CT42" i="79"/>
  <c r="CU42" i="79"/>
  <c r="CV42" i="79"/>
  <c r="CW42" i="79"/>
  <c r="CX42" i="79"/>
  <c r="CY42" i="79"/>
  <c r="CZ42" i="79"/>
  <c r="DA42" i="79"/>
  <c r="DB42" i="79"/>
  <c r="DC42" i="79"/>
  <c r="DD42" i="79"/>
  <c r="DF42" i="79"/>
  <c r="DG42" i="79"/>
  <c r="DH42" i="79"/>
  <c r="DI42" i="79"/>
  <c r="DJ42" i="79"/>
  <c r="DK42" i="79"/>
  <c r="DL42" i="79"/>
  <c r="DM42" i="79"/>
  <c r="DN42" i="79"/>
  <c r="DO42" i="79"/>
  <c r="DP42" i="79"/>
  <c r="DQ42" i="79"/>
  <c r="DR42" i="79"/>
  <c r="DS42" i="79"/>
  <c r="DT42" i="79"/>
  <c r="DU42" i="79"/>
  <c r="DV42" i="79"/>
  <c r="DW42" i="79"/>
  <c r="DX42" i="79"/>
  <c r="DY42" i="79"/>
  <c r="EA42" i="79"/>
  <c r="EB42" i="79"/>
  <c r="EC42" i="79"/>
  <c r="ED42" i="79"/>
  <c r="EE42" i="79"/>
  <c r="EF42" i="79"/>
  <c r="EG42" i="79"/>
  <c r="EH42" i="79"/>
  <c r="EI42" i="79"/>
  <c r="EJ42" i="79"/>
  <c r="EK42" i="79"/>
  <c r="EL42" i="79"/>
  <c r="EN42" i="79"/>
  <c r="EO42" i="79"/>
  <c r="EP42" i="79"/>
  <c r="EQ42" i="79"/>
  <c r="ER42" i="79"/>
  <c r="ES42" i="79"/>
  <c r="ET42" i="79"/>
  <c r="EU42" i="79"/>
  <c r="EV42" i="79"/>
  <c r="EW42" i="79"/>
  <c r="EX42" i="79"/>
  <c r="EY42" i="79"/>
  <c r="EZ42" i="79"/>
  <c r="FA42" i="79"/>
  <c r="FB42" i="79"/>
  <c r="FC42" i="79"/>
  <c r="FD42" i="79"/>
  <c r="FE42" i="79"/>
  <c r="FF42" i="79"/>
  <c r="FG42" i="79"/>
  <c r="FI42" i="79"/>
  <c r="FJ42" i="79"/>
  <c r="FK42" i="79"/>
  <c r="FL42" i="79"/>
  <c r="FM42" i="79"/>
  <c r="FN42" i="79"/>
  <c r="FO42" i="79"/>
  <c r="FP42" i="79"/>
  <c r="FQ42" i="79"/>
  <c r="FR42" i="79"/>
  <c r="FS42" i="79"/>
  <c r="FT42" i="79"/>
  <c r="A43" i="79"/>
  <c r="B43" i="79"/>
  <c r="C43" i="79"/>
  <c r="D43" i="79"/>
  <c r="E43" i="79"/>
  <c r="F43" i="79"/>
  <c r="G43" i="79"/>
  <c r="H43" i="79"/>
  <c r="K43" i="79"/>
  <c r="L43" i="79"/>
  <c r="M43" i="79"/>
  <c r="N43" i="79"/>
  <c r="O43" i="79"/>
  <c r="P43" i="79"/>
  <c r="R43" i="79"/>
  <c r="S43" i="79"/>
  <c r="T43" i="79"/>
  <c r="U43" i="79"/>
  <c r="V43" i="79"/>
  <c r="W43" i="79"/>
  <c r="Y43" i="79"/>
  <c r="Z43" i="79"/>
  <c r="AA43" i="79"/>
  <c r="AB43" i="79"/>
  <c r="AC43" i="79"/>
  <c r="AD43" i="79"/>
  <c r="AF43" i="79"/>
  <c r="AG43" i="79"/>
  <c r="AH43" i="79"/>
  <c r="AI43" i="79"/>
  <c r="AJ43" i="79"/>
  <c r="AK43" i="79"/>
  <c r="AN43" i="79"/>
  <c r="AP43" i="79"/>
  <c r="AQ43" i="79"/>
  <c r="AR43" i="79"/>
  <c r="AS43" i="79"/>
  <c r="AT43" i="79"/>
  <c r="AU43" i="79"/>
  <c r="AV43" i="79"/>
  <c r="AW43" i="79"/>
  <c r="AX43" i="79"/>
  <c r="AY43" i="79"/>
  <c r="AZ43" i="79"/>
  <c r="BA43" i="79"/>
  <c r="BB43" i="79"/>
  <c r="BC43" i="79"/>
  <c r="BD43" i="79"/>
  <c r="BE43" i="79"/>
  <c r="BF43" i="79"/>
  <c r="BG43" i="79"/>
  <c r="BH43" i="79"/>
  <c r="BI43" i="79"/>
  <c r="BK43" i="79"/>
  <c r="BL43" i="79"/>
  <c r="BM43" i="79"/>
  <c r="BN43" i="79"/>
  <c r="BO43" i="79"/>
  <c r="BP43" i="79"/>
  <c r="BQ43" i="79"/>
  <c r="BR43" i="79"/>
  <c r="BS43" i="79"/>
  <c r="BT43" i="79"/>
  <c r="BU43" i="79"/>
  <c r="BV43" i="79"/>
  <c r="BX43" i="79"/>
  <c r="BY43" i="79"/>
  <c r="BZ43" i="79"/>
  <c r="CA43" i="79"/>
  <c r="CB43" i="79"/>
  <c r="CC43" i="79"/>
  <c r="CD43" i="79"/>
  <c r="CE43" i="79"/>
  <c r="CF43" i="79"/>
  <c r="CG43" i="79"/>
  <c r="CH43" i="79"/>
  <c r="CI43" i="79"/>
  <c r="CJ43" i="79"/>
  <c r="CK43" i="79"/>
  <c r="CL43" i="79"/>
  <c r="CM43" i="79"/>
  <c r="CN43" i="79"/>
  <c r="CO43" i="79"/>
  <c r="CP43" i="79"/>
  <c r="CQ43" i="79"/>
  <c r="CS43" i="79"/>
  <c r="CT43" i="79"/>
  <c r="CU43" i="79"/>
  <c r="CV43" i="79"/>
  <c r="CW43" i="79"/>
  <c r="CX43" i="79"/>
  <c r="CY43" i="79"/>
  <c r="CZ43" i="79"/>
  <c r="DA43" i="79"/>
  <c r="DB43" i="79"/>
  <c r="DC43" i="79"/>
  <c r="DD43" i="79"/>
  <c r="DF43" i="79"/>
  <c r="DG43" i="79"/>
  <c r="DH43" i="79"/>
  <c r="DI43" i="79"/>
  <c r="DJ43" i="79"/>
  <c r="DK43" i="79"/>
  <c r="DL43" i="79"/>
  <c r="DM43" i="79"/>
  <c r="DN43" i="79"/>
  <c r="DO43" i="79"/>
  <c r="DP43" i="79"/>
  <c r="DQ43" i="79"/>
  <c r="DR43" i="79"/>
  <c r="DS43" i="79"/>
  <c r="DT43" i="79"/>
  <c r="DU43" i="79"/>
  <c r="DV43" i="79"/>
  <c r="DW43" i="79"/>
  <c r="DX43" i="79"/>
  <c r="DY43" i="79"/>
  <c r="EA43" i="79"/>
  <c r="EB43" i="79"/>
  <c r="EC43" i="79"/>
  <c r="ED43" i="79"/>
  <c r="EE43" i="79"/>
  <c r="EF43" i="79"/>
  <c r="EG43" i="79"/>
  <c r="EH43" i="79"/>
  <c r="EI43" i="79"/>
  <c r="EJ43" i="79"/>
  <c r="EK43" i="79"/>
  <c r="EL43" i="79"/>
  <c r="EN43" i="79"/>
  <c r="EO43" i="79"/>
  <c r="EP43" i="79"/>
  <c r="EQ43" i="79"/>
  <c r="ER43" i="79"/>
  <c r="ES43" i="79"/>
  <c r="ET43" i="79"/>
  <c r="EU43" i="79"/>
  <c r="EV43" i="79"/>
  <c r="EW43" i="79"/>
  <c r="EX43" i="79"/>
  <c r="EY43" i="79"/>
  <c r="EZ43" i="79"/>
  <c r="FA43" i="79"/>
  <c r="FB43" i="79"/>
  <c r="FC43" i="79"/>
  <c r="FD43" i="79"/>
  <c r="FE43" i="79"/>
  <c r="FF43" i="79"/>
  <c r="FG43" i="79"/>
  <c r="FI43" i="79"/>
  <c r="FJ43" i="79"/>
  <c r="FK43" i="79"/>
  <c r="FL43" i="79"/>
  <c r="FM43" i="79"/>
  <c r="FN43" i="79"/>
  <c r="FO43" i="79"/>
  <c r="FP43" i="79"/>
  <c r="FQ43" i="79"/>
  <c r="FR43" i="79"/>
  <c r="FS43" i="79"/>
  <c r="FT43" i="79"/>
  <c r="A44" i="79"/>
  <c r="B44" i="79"/>
  <c r="C44" i="79"/>
  <c r="D44" i="79"/>
  <c r="E44" i="79"/>
  <c r="F44" i="79"/>
  <c r="G44" i="79"/>
  <c r="H44" i="79"/>
  <c r="K44" i="79"/>
  <c r="L44" i="79"/>
  <c r="M44" i="79"/>
  <c r="N44" i="79"/>
  <c r="O44" i="79"/>
  <c r="P44" i="79"/>
  <c r="R44" i="79"/>
  <c r="S44" i="79"/>
  <c r="T44" i="79"/>
  <c r="U44" i="79"/>
  <c r="V44" i="79"/>
  <c r="W44" i="79"/>
  <c r="Y44" i="79"/>
  <c r="Z44" i="79"/>
  <c r="AA44" i="79"/>
  <c r="AB44" i="79"/>
  <c r="AC44" i="79"/>
  <c r="AD44" i="79"/>
  <c r="AF44" i="79"/>
  <c r="AG44" i="79"/>
  <c r="AH44" i="79"/>
  <c r="AI44" i="79"/>
  <c r="AJ44" i="79"/>
  <c r="AK44" i="79"/>
  <c r="AN44" i="79"/>
  <c r="AP44" i="79"/>
  <c r="AQ44" i="79"/>
  <c r="AR44" i="79"/>
  <c r="AS44" i="79"/>
  <c r="AT44" i="79"/>
  <c r="AU44" i="79"/>
  <c r="AV44" i="79"/>
  <c r="AW44" i="79"/>
  <c r="AX44" i="79"/>
  <c r="AY44" i="79"/>
  <c r="AZ44" i="79"/>
  <c r="BA44" i="79"/>
  <c r="BB44" i="79"/>
  <c r="BC44" i="79"/>
  <c r="BD44" i="79"/>
  <c r="BE44" i="79"/>
  <c r="BF44" i="79"/>
  <c r="BG44" i="79"/>
  <c r="BH44" i="79"/>
  <c r="BI44" i="79"/>
  <c r="BK44" i="79"/>
  <c r="BL44" i="79"/>
  <c r="BM44" i="79"/>
  <c r="BN44" i="79"/>
  <c r="BO44" i="79"/>
  <c r="BP44" i="79"/>
  <c r="BQ44" i="79"/>
  <c r="BR44" i="79"/>
  <c r="BS44" i="79"/>
  <c r="BT44" i="79"/>
  <c r="BU44" i="79"/>
  <c r="BV44" i="79"/>
  <c r="BX44" i="79"/>
  <c r="BY44" i="79"/>
  <c r="BZ44" i="79"/>
  <c r="CA44" i="79"/>
  <c r="CB44" i="79"/>
  <c r="CC44" i="79"/>
  <c r="CD44" i="79"/>
  <c r="CE44" i="79"/>
  <c r="CF44" i="79"/>
  <c r="CG44" i="79"/>
  <c r="CH44" i="79"/>
  <c r="CI44" i="79"/>
  <c r="CJ44" i="79"/>
  <c r="CK44" i="79"/>
  <c r="CL44" i="79"/>
  <c r="CM44" i="79"/>
  <c r="CN44" i="79"/>
  <c r="CO44" i="79"/>
  <c r="CP44" i="79"/>
  <c r="CQ44" i="79"/>
  <c r="CS44" i="79"/>
  <c r="CT44" i="79"/>
  <c r="CU44" i="79"/>
  <c r="CV44" i="79"/>
  <c r="CW44" i="79"/>
  <c r="CX44" i="79"/>
  <c r="CY44" i="79"/>
  <c r="CZ44" i="79"/>
  <c r="DA44" i="79"/>
  <c r="DB44" i="79"/>
  <c r="DC44" i="79"/>
  <c r="DD44" i="79"/>
  <c r="DF44" i="79"/>
  <c r="DG44" i="79"/>
  <c r="DH44" i="79"/>
  <c r="DI44" i="79"/>
  <c r="DJ44" i="79"/>
  <c r="DK44" i="79"/>
  <c r="DL44" i="79"/>
  <c r="DM44" i="79"/>
  <c r="DN44" i="79"/>
  <c r="DO44" i="79"/>
  <c r="DP44" i="79"/>
  <c r="DQ44" i="79"/>
  <c r="DR44" i="79"/>
  <c r="DS44" i="79"/>
  <c r="DT44" i="79"/>
  <c r="DU44" i="79"/>
  <c r="DV44" i="79"/>
  <c r="DW44" i="79"/>
  <c r="DX44" i="79"/>
  <c r="DY44" i="79"/>
  <c r="EA44" i="79"/>
  <c r="EB44" i="79"/>
  <c r="EC44" i="79"/>
  <c r="ED44" i="79"/>
  <c r="EE44" i="79"/>
  <c r="EF44" i="79"/>
  <c r="EG44" i="79"/>
  <c r="EH44" i="79"/>
  <c r="EI44" i="79"/>
  <c r="EJ44" i="79"/>
  <c r="EK44" i="79"/>
  <c r="EL44" i="79"/>
  <c r="EN44" i="79"/>
  <c r="EO44" i="79"/>
  <c r="EP44" i="79"/>
  <c r="EQ44" i="79"/>
  <c r="ER44" i="79"/>
  <c r="ES44" i="79"/>
  <c r="ET44" i="79"/>
  <c r="EU44" i="79"/>
  <c r="EV44" i="79"/>
  <c r="EW44" i="79"/>
  <c r="EX44" i="79"/>
  <c r="EY44" i="79"/>
  <c r="EZ44" i="79"/>
  <c r="FA44" i="79"/>
  <c r="FB44" i="79"/>
  <c r="FC44" i="79"/>
  <c r="FD44" i="79"/>
  <c r="FE44" i="79"/>
  <c r="FF44" i="79"/>
  <c r="FG44" i="79"/>
  <c r="FI44" i="79"/>
  <c r="FJ44" i="79"/>
  <c r="FK44" i="79"/>
  <c r="FL44" i="79"/>
  <c r="FM44" i="79"/>
  <c r="FN44" i="79"/>
  <c r="FO44" i="79"/>
  <c r="FP44" i="79"/>
  <c r="FQ44" i="79"/>
  <c r="FR44" i="79"/>
  <c r="FS44" i="79"/>
  <c r="FT44" i="79"/>
  <c r="A45" i="79"/>
  <c r="B45" i="79"/>
  <c r="C45" i="79"/>
  <c r="D45" i="79"/>
  <c r="E45" i="79"/>
  <c r="F45" i="79"/>
  <c r="G45" i="79"/>
  <c r="H45" i="79"/>
  <c r="K45" i="79"/>
  <c r="L45" i="79"/>
  <c r="M45" i="79"/>
  <c r="N45" i="79"/>
  <c r="O45" i="79"/>
  <c r="P45" i="79"/>
  <c r="R45" i="79"/>
  <c r="S45" i="79"/>
  <c r="T45" i="79"/>
  <c r="U45" i="79"/>
  <c r="V45" i="79"/>
  <c r="W45" i="79"/>
  <c r="Y45" i="79"/>
  <c r="Z45" i="79"/>
  <c r="AA45" i="79"/>
  <c r="AB45" i="79"/>
  <c r="AC45" i="79"/>
  <c r="AD45" i="79"/>
  <c r="AF45" i="79"/>
  <c r="AG45" i="79"/>
  <c r="AH45" i="79"/>
  <c r="AI45" i="79"/>
  <c r="AJ45" i="79"/>
  <c r="AK45" i="79"/>
  <c r="AN45" i="79"/>
  <c r="AP45" i="79"/>
  <c r="AQ45" i="79"/>
  <c r="AR45" i="79"/>
  <c r="AS45" i="79"/>
  <c r="AT45" i="79"/>
  <c r="AU45" i="79"/>
  <c r="AV45" i="79"/>
  <c r="AW45" i="79"/>
  <c r="AX45" i="79"/>
  <c r="AY45" i="79"/>
  <c r="AZ45" i="79"/>
  <c r="BA45" i="79"/>
  <c r="BB45" i="79"/>
  <c r="BC45" i="79"/>
  <c r="BD45" i="79"/>
  <c r="BE45" i="79"/>
  <c r="BF45" i="79"/>
  <c r="BG45" i="79"/>
  <c r="BH45" i="79"/>
  <c r="BI45" i="79"/>
  <c r="BK45" i="79"/>
  <c r="BL45" i="79"/>
  <c r="BM45" i="79"/>
  <c r="BN45" i="79"/>
  <c r="BO45" i="79"/>
  <c r="BP45" i="79"/>
  <c r="BQ45" i="79"/>
  <c r="BR45" i="79"/>
  <c r="BS45" i="79"/>
  <c r="BT45" i="79"/>
  <c r="BU45" i="79"/>
  <c r="BV45" i="79"/>
  <c r="BX45" i="79"/>
  <c r="BY45" i="79"/>
  <c r="BZ45" i="79"/>
  <c r="CA45" i="79"/>
  <c r="CB45" i="79"/>
  <c r="CC45" i="79"/>
  <c r="CD45" i="79"/>
  <c r="CE45" i="79"/>
  <c r="CF45" i="79"/>
  <c r="CG45" i="79"/>
  <c r="CH45" i="79"/>
  <c r="CI45" i="79"/>
  <c r="CJ45" i="79"/>
  <c r="CK45" i="79"/>
  <c r="CL45" i="79"/>
  <c r="CM45" i="79"/>
  <c r="CN45" i="79"/>
  <c r="CO45" i="79"/>
  <c r="CP45" i="79"/>
  <c r="CQ45" i="79"/>
  <c r="CS45" i="79"/>
  <c r="CT45" i="79"/>
  <c r="CU45" i="79"/>
  <c r="CV45" i="79"/>
  <c r="CW45" i="79"/>
  <c r="CX45" i="79"/>
  <c r="CY45" i="79"/>
  <c r="CZ45" i="79"/>
  <c r="DA45" i="79"/>
  <c r="DB45" i="79"/>
  <c r="DC45" i="79"/>
  <c r="DD45" i="79"/>
  <c r="DF45" i="79"/>
  <c r="DG45" i="79"/>
  <c r="DH45" i="79"/>
  <c r="DI45" i="79"/>
  <c r="DJ45" i="79"/>
  <c r="DK45" i="79"/>
  <c r="DL45" i="79"/>
  <c r="DM45" i="79"/>
  <c r="DN45" i="79"/>
  <c r="DO45" i="79"/>
  <c r="DP45" i="79"/>
  <c r="DQ45" i="79"/>
  <c r="DR45" i="79"/>
  <c r="DS45" i="79"/>
  <c r="DT45" i="79"/>
  <c r="DU45" i="79"/>
  <c r="DV45" i="79"/>
  <c r="DW45" i="79"/>
  <c r="DX45" i="79"/>
  <c r="DY45" i="79"/>
  <c r="EA45" i="79"/>
  <c r="EB45" i="79"/>
  <c r="EC45" i="79"/>
  <c r="ED45" i="79"/>
  <c r="EE45" i="79"/>
  <c r="EF45" i="79"/>
  <c r="EG45" i="79"/>
  <c r="EH45" i="79"/>
  <c r="EI45" i="79"/>
  <c r="EJ45" i="79"/>
  <c r="EK45" i="79"/>
  <c r="EL45" i="79"/>
  <c r="EN45" i="79"/>
  <c r="EO45" i="79"/>
  <c r="EP45" i="79"/>
  <c r="EQ45" i="79"/>
  <c r="ER45" i="79"/>
  <c r="ES45" i="79"/>
  <c r="ET45" i="79"/>
  <c r="EU45" i="79"/>
  <c r="EV45" i="79"/>
  <c r="EW45" i="79"/>
  <c r="EX45" i="79"/>
  <c r="EY45" i="79"/>
  <c r="EZ45" i="79"/>
  <c r="FA45" i="79"/>
  <c r="FB45" i="79"/>
  <c r="FC45" i="79"/>
  <c r="FD45" i="79"/>
  <c r="FE45" i="79"/>
  <c r="FF45" i="79"/>
  <c r="FG45" i="79"/>
  <c r="FI45" i="79"/>
  <c r="FJ45" i="79"/>
  <c r="FK45" i="79"/>
  <c r="FL45" i="79"/>
  <c r="FM45" i="79"/>
  <c r="FN45" i="79"/>
  <c r="FO45" i="79"/>
  <c r="FP45" i="79"/>
  <c r="FQ45" i="79"/>
  <c r="FR45" i="79"/>
  <c r="FS45" i="79"/>
  <c r="FT45" i="79"/>
  <c r="A46" i="79"/>
  <c r="B46" i="79"/>
  <c r="C46" i="79"/>
  <c r="D46" i="79"/>
  <c r="E46" i="79"/>
  <c r="F46" i="79"/>
  <c r="G46" i="79"/>
  <c r="H46" i="79"/>
  <c r="K46" i="79"/>
  <c r="L46" i="79"/>
  <c r="M46" i="79"/>
  <c r="N46" i="79"/>
  <c r="O46" i="79"/>
  <c r="P46" i="79"/>
  <c r="R46" i="79"/>
  <c r="S46" i="79"/>
  <c r="T46" i="79"/>
  <c r="U46" i="79"/>
  <c r="V46" i="79"/>
  <c r="W46" i="79"/>
  <c r="Y46" i="79"/>
  <c r="Z46" i="79"/>
  <c r="AA46" i="79"/>
  <c r="AB46" i="79"/>
  <c r="AC46" i="79"/>
  <c r="AD46" i="79"/>
  <c r="AF46" i="79"/>
  <c r="AG46" i="79"/>
  <c r="AH46" i="79"/>
  <c r="AI46" i="79"/>
  <c r="AJ46" i="79"/>
  <c r="AK46" i="79"/>
  <c r="AN46" i="79"/>
  <c r="AP46" i="79"/>
  <c r="AQ46" i="79"/>
  <c r="AR46" i="79"/>
  <c r="AS46" i="79"/>
  <c r="AT46" i="79"/>
  <c r="AU46" i="79"/>
  <c r="AV46" i="79"/>
  <c r="AW46" i="79"/>
  <c r="AX46" i="79"/>
  <c r="AY46" i="79"/>
  <c r="AZ46" i="79"/>
  <c r="BA46" i="79"/>
  <c r="BB46" i="79"/>
  <c r="BC46" i="79"/>
  <c r="BD46" i="79"/>
  <c r="BE46" i="79"/>
  <c r="BF46" i="79"/>
  <c r="BG46" i="79"/>
  <c r="BH46" i="79"/>
  <c r="BI46" i="79"/>
  <c r="BK46" i="79"/>
  <c r="BL46" i="79"/>
  <c r="BM46" i="79"/>
  <c r="BN46" i="79"/>
  <c r="BO46" i="79"/>
  <c r="BP46" i="79"/>
  <c r="BQ46" i="79"/>
  <c r="BR46" i="79"/>
  <c r="BS46" i="79"/>
  <c r="BT46" i="79"/>
  <c r="BU46" i="79"/>
  <c r="BV46" i="79"/>
  <c r="BX46" i="79"/>
  <c r="BY46" i="79"/>
  <c r="BZ46" i="79"/>
  <c r="CA46" i="79"/>
  <c r="CB46" i="79"/>
  <c r="CC46" i="79"/>
  <c r="CD46" i="79"/>
  <c r="CE46" i="79"/>
  <c r="CF46" i="79"/>
  <c r="CG46" i="79"/>
  <c r="CH46" i="79"/>
  <c r="CI46" i="79"/>
  <c r="CJ46" i="79"/>
  <c r="CK46" i="79"/>
  <c r="CL46" i="79"/>
  <c r="CM46" i="79"/>
  <c r="CN46" i="79"/>
  <c r="CO46" i="79"/>
  <c r="CP46" i="79"/>
  <c r="CQ46" i="79"/>
  <c r="CS46" i="79"/>
  <c r="CT46" i="79"/>
  <c r="CU46" i="79"/>
  <c r="CV46" i="79"/>
  <c r="CW46" i="79"/>
  <c r="CX46" i="79"/>
  <c r="CY46" i="79"/>
  <c r="CZ46" i="79"/>
  <c r="DA46" i="79"/>
  <c r="DB46" i="79"/>
  <c r="DC46" i="79"/>
  <c r="DD46" i="79"/>
  <c r="DF46" i="79"/>
  <c r="DG46" i="79"/>
  <c r="DH46" i="79"/>
  <c r="DI46" i="79"/>
  <c r="DJ46" i="79"/>
  <c r="DK46" i="79"/>
  <c r="DL46" i="79"/>
  <c r="DM46" i="79"/>
  <c r="DN46" i="79"/>
  <c r="DO46" i="79"/>
  <c r="DP46" i="79"/>
  <c r="DQ46" i="79"/>
  <c r="DR46" i="79"/>
  <c r="DS46" i="79"/>
  <c r="DT46" i="79"/>
  <c r="DU46" i="79"/>
  <c r="DV46" i="79"/>
  <c r="DW46" i="79"/>
  <c r="DX46" i="79"/>
  <c r="DY46" i="79"/>
  <c r="EA46" i="79"/>
  <c r="EB46" i="79"/>
  <c r="EC46" i="79"/>
  <c r="ED46" i="79"/>
  <c r="EE46" i="79"/>
  <c r="EF46" i="79"/>
  <c r="EG46" i="79"/>
  <c r="EH46" i="79"/>
  <c r="EI46" i="79"/>
  <c r="EJ46" i="79"/>
  <c r="EK46" i="79"/>
  <c r="EL46" i="79"/>
  <c r="EN46" i="79"/>
  <c r="EO46" i="79"/>
  <c r="EP46" i="79"/>
  <c r="EQ46" i="79"/>
  <c r="ER46" i="79"/>
  <c r="ES46" i="79"/>
  <c r="ET46" i="79"/>
  <c r="EU46" i="79"/>
  <c r="EV46" i="79"/>
  <c r="EW46" i="79"/>
  <c r="EX46" i="79"/>
  <c r="EY46" i="79"/>
  <c r="EZ46" i="79"/>
  <c r="FA46" i="79"/>
  <c r="FB46" i="79"/>
  <c r="FC46" i="79"/>
  <c r="FD46" i="79"/>
  <c r="FE46" i="79"/>
  <c r="FF46" i="79"/>
  <c r="FG46" i="79"/>
  <c r="FI46" i="79"/>
  <c r="FJ46" i="79"/>
  <c r="FK46" i="79"/>
  <c r="FL46" i="79"/>
  <c r="FM46" i="79"/>
  <c r="FN46" i="79"/>
  <c r="FO46" i="79"/>
  <c r="FP46" i="79"/>
  <c r="FQ46" i="79"/>
  <c r="FR46" i="79"/>
  <c r="FS46" i="79"/>
  <c r="FT46" i="79"/>
  <c r="A47" i="79"/>
  <c r="B47" i="79"/>
  <c r="C47" i="79"/>
  <c r="D47" i="79"/>
  <c r="E47" i="79"/>
  <c r="F47" i="79"/>
  <c r="G47" i="79"/>
  <c r="H47" i="79"/>
  <c r="K47" i="79"/>
  <c r="L47" i="79"/>
  <c r="M47" i="79"/>
  <c r="N47" i="79"/>
  <c r="O47" i="79"/>
  <c r="P47" i="79"/>
  <c r="R47" i="79"/>
  <c r="S47" i="79"/>
  <c r="T47" i="79"/>
  <c r="U47" i="79"/>
  <c r="V47" i="79"/>
  <c r="W47" i="79"/>
  <c r="Y47" i="79"/>
  <c r="Z47" i="79"/>
  <c r="AA47" i="79"/>
  <c r="AB47" i="79"/>
  <c r="AC47" i="79"/>
  <c r="AD47" i="79"/>
  <c r="AF47" i="79"/>
  <c r="AG47" i="79"/>
  <c r="AH47" i="79"/>
  <c r="AI47" i="79"/>
  <c r="AJ47" i="79"/>
  <c r="AK47" i="79"/>
  <c r="AN47" i="79"/>
  <c r="AP47" i="79"/>
  <c r="AQ47" i="79"/>
  <c r="AR47" i="79"/>
  <c r="AS47" i="79"/>
  <c r="AT47" i="79"/>
  <c r="AU47" i="79"/>
  <c r="AV47" i="79"/>
  <c r="AW47" i="79"/>
  <c r="AX47" i="79"/>
  <c r="AY47" i="79"/>
  <c r="AZ47" i="79"/>
  <c r="BA47" i="79"/>
  <c r="BB47" i="79"/>
  <c r="BC47" i="79"/>
  <c r="BD47" i="79"/>
  <c r="BE47" i="79"/>
  <c r="BF47" i="79"/>
  <c r="BG47" i="79"/>
  <c r="BH47" i="79"/>
  <c r="BI47" i="79"/>
  <c r="BK47" i="79"/>
  <c r="BL47" i="79"/>
  <c r="BM47" i="79"/>
  <c r="BN47" i="79"/>
  <c r="BO47" i="79"/>
  <c r="BP47" i="79"/>
  <c r="BQ47" i="79"/>
  <c r="BR47" i="79"/>
  <c r="BS47" i="79"/>
  <c r="BT47" i="79"/>
  <c r="BU47" i="79"/>
  <c r="BV47" i="79"/>
  <c r="BX47" i="79"/>
  <c r="BY47" i="79"/>
  <c r="BZ47" i="79"/>
  <c r="CA47" i="79"/>
  <c r="CB47" i="79"/>
  <c r="CC47" i="79"/>
  <c r="CD47" i="79"/>
  <c r="CE47" i="79"/>
  <c r="CF47" i="79"/>
  <c r="CG47" i="79"/>
  <c r="CH47" i="79"/>
  <c r="CI47" i="79"/>
  <c r="CJ47" i="79"/>
  <c r="CK47" i="79"/>
  <c r="CL47" i="79"/>
  <c r="CM47" i="79"/>
  <c r="CN47" i="79"/>
  <c r="CO47" i="79"/>
  <c r="CP47" i="79"/>
  <c r="CQ47" i="79"/>
  <c r="CS47" i="79"/>
  <c r="CT47" i="79"/>
  <c r="CU47" i="79"/>
  <c r="CV47" i="79"/>
  <c r="CW47" i="79"/>
  <c r="CX47" i="79"/>
  <c r="CY47" i="79"/>
  <c r="CZ47" i="79"/>
  <c r="DA47" i="79"/>
  <c r="DB47" i="79"/>
  <c r="DC47" i="79"/>
  <c r="DD47" i="79"/>
  <c r="DF47" i="79"/>
  <c r="DG47" i="79"/>
  <c r="DH47" i="79"/>
  <c r="DI47" i="79"/>
  <c r="DJ47" i="79"/>
  <c r="DK47" i="79"/>
  <c r="DL47" i="79"/>
  <c r="DM47" i="79"/>
  <c r="DN47" i="79"/>
  <c r="DO47" i="79"/>
  <c r="DP47" i="79"/>
  <c r="DQ47" i="79"/>
  <c r="DR47" i="79"/>
  <c r="DS47" i="79"/>
  <c r="DT47" i="79"/>
  <c r="DU47" i="79"/>
  <c r="DV47" i="79"/>
  <c r="DW47" i="79"/>
  <c r="DX47" i="79"/>
  <c r="DY47" i="79"/>
  <c r="EA47" i="79"/>
  <c r="EB47" i="79"/>
  <c r="EC47" i="79"/>
  <c r="ED47" i="79"/>
  <c r="EE47" i="79"/>
  <c r="EF47" i="79"/>
  <c r="EG47" i="79"/>
  <c r="EH47" i="79"/>
  <c r="EI47" i="79"/>
  <c r="EJ47" i="79"/>
  <c r="EK47" i="79"/>
  <c r="EL47" i="79"/>
  <c r="EN47" i="79"/>
  <c r="EO47" i="79"/>
  <c r="EP47" i="79"/>
  <c r="EQ47" i="79"/>
  <c r="ER47" i="79"/>
  <c r="ES47" i="79"/>
  <c r="ET47" i="79"/>
  <c r="EU47" i="79"/>
  <c r="EV47" i="79"/>
  <c r="EW47" i="79"/>
  <c r="EX47" i="79"/>
  <c r="EY47" i="79"/>
  <c r="EZ47" i="79"/>
  <c r="FA47" i="79"/>
  <c r="FB47" i="79"/>
  <c r="FC47" i="79"/>
  <c r="FD47" i="79"/>
  <c r="FE47" i="79"/>
  <c r="FF47" i="79"/>
  <c r="FG47" i="79"/>
  <c r="FI47" i="79"/>
  <c r="FJ47" i="79"/>
  <c r="FK47" i="79"/>
  <c r="FL47" i="79"/>
  <c r="FM47" i="79"/>
  <c r="FN47" i="79"/>
  <c r="FO47" i="79"/>
  <c r="FP47" i="79"/>
  <c r="FQ47" i="79"/>
  <c r="FR47" i="79"/>
  <c r="FS47" i="79"/>
  <c r="FT47" i="79"/>
  <c r="A48" i="79"/>
  <c r="B48" i="79"/>
  <c r="C48" i="79"/>
  <c r="D48" i="79"/>
  <c r="E48" i="79"/>
  <c r="F48" i="79"/>
  <c r="G48" i="79"/>
  <c r="H48" i="79"/>
  <c r="K48" i="79"/>
  <c r="L48" i="79"/>
  <c r="M48" i="79"/>
  <c r="N48" i="79"/>
  <c r="O48" i="79"/>
  <c r="P48" i="79"/>
  <c r="R48" i="79"/>
  <c r="S48" i="79"/>
  <c r="T48" i="79"/>
  <c r="U48" i="79"/>
  <c r="V48" i="79"/>
  <c r="W48" i="79"/>
  <c r="Y48" i="79"/>
  <c r="Z48" i="79"/>
  <c r="AA48" i="79"/>
  <c r="AB48" i="79"/>
  <c r="AC48" i="79"/>
  <c r="AD48" i="79"/>
  <c r="AF48" i="79"/>
  <c r="AG48" i="79"/>
  <c r="AH48" i="79"/>
  <c r="AI48" i="79"/>
  <c r="AJ48" i="79"/>
  <c r="AK48" i="79"/>
  <c r="AN48" i="79"/>
  <c r="AP48" i="79"/>
  <c r="AQ48" i="79"/>
  <c r="AR48" i="79"/>
  <c r="AS48" i="79"/>
  <c r="AT48" i="79"/>
  <c r="AU48" i="79"/>
  <c r="AV48" i="79"/>
  <c r="AW48" i="79"/>
  <c r="AX48" i="79"/>
  <c r="AY48" i="79"/>
  <c r="AZ48" i="79"/>
  <c r="BA48" i="79"/>
  <c r="BB48" i="79"/>
  <c r="BC48" i="79"/>
  <c r="BD48" i="79"/>
  <c r="BE48" i="79"/>
  <c r="BF48" i="79"/>
  <c r="BG48" i="79"/>
  <c r="BH48" i="79"/>
  <c r="BI48" i="79"/>
  <c r="BK48" i="79"/>
  <c r="BL48" i="79"/>
  <c r="BM48" i="79"/>
  <c r="BN48" i="79"/>
  <c r="BO48" i="79"/>
  <c r="BP48" i="79"/>
  <c r="BQ48" i="79"/>
  <c r="BR48" i="79"/>
  <c r="BS48" i="79"/>
  <c r="BT48" i="79"/>
  <c r="BU48" i="79"/>
  <c r="BV48" i="79"/>
  <c r="BX48" i="79"/>
  <c r="BY48" i="79"/>
  <c r="BZ48" i="79"/>
  <c r="CA48" i="79"/>
  <c r="CB48" i="79"/>
  <c r="CC48" i="79"/>
  <c r="CD48" i="79"/>
  <c r="CE48" i="79"/>
  <c r="CF48" i="79"/>
  <c r="CG48" i="79"/>
  <c r="CH48" i="79"/>
  <c r="CI48" i="79"/>
  <c r="CJ48" i="79"/>
  <c r="CK48" i="79"/>
  <c r="CL48" i="79"/>
  <c r="CM48" i="79"/>
  <c r="CN48" i="79"/>
  <c r="CO48" i="79"/>
  <c r="CP48" i="79"/>
  <c r="CQ48" i="79"/>
  <c r="CS48" i="79"/>
  <c r="CT48" i="79"/>
  <c r="CU48" i="79"/>
  <c r="CV48" i="79"/>
  <c r="CW48" i="79"/>
  <c r="CX48" i="79"/>
  <c r="CY48" i="79"/>
  <c r="CZ48" i="79"/>
  <c r="DA48" i="79"/>
  <c r="DB48" i="79"/>
  <c r="DC48" i="79"/>
  <c r="DD48" i="79"/>
  <c r="DF48" i="79"/>
  <c r="DG48" i="79"/>
  <c r="DH48" i="79"/>
  <c r="DI48" i="79"/>
  <c r="DJ48" i="79"/>
  <c r="DK48" i="79"/>
  <c r="DL48" i="79"/>
  <c r="DM48" i="79"/>
  <c r="DN48" i="79"/>
  <c r="DO48" i="79"/>
  <c r="DP48" i="79"/>
  <c r="DQ48" i="79"/>
  <c r="DR48" i="79"/>
  <c r="DS48" i="79"/>
  <c r="DT48" i="79"/>
  <c r="DU48" i="79"/>
  <c r="DV48" i="79"/>
  <c r="DW48" i="79"/>
  <c r="DX48" i="79"/>
  <c r="DY48" i="79"/>
  <c r="EA48" i="79"/>
  <c r="EB48" i="79"/>
  <c r="EC48" i="79"/>
  <c r="ED48" i="79"/>
  <c r="EE48" i="79"/>
  <c r="EF48" i="79"/>
  <c r="EG48" i="79"/>
  <c r="EH48" i="79"/>
  <c r="EI48" i="79"/>
  <c r="EJ48" i="79"/>
  <c r="EK48" i="79"/>
  <c r="EL48" i="79"/>
  <c r="EN48" i="79"/>
  <c r="EO48" i="79"/>
  <c r="EP48" i="79"/>
  <c r="EQ48" i="79"/>
  <c r="ER48" i="79"/>
  <c r="ES48" i="79"/>
  <c r="ET48" i="79"/>
  <c r="EU48" i="79"/>
  <c r="EV48" i="79"/>
  <c r="EW48" i="79"/>
  <c r="EX48" i="79"/>
  <c r="EY48" i="79"/>
  <c r="EZ48" i="79"/>
  <c r="FA48" i="79"/>
  <c r="FB48" i="79"/>
  <c r="FC48" i="79"/>
  <c r="FD48" i="79"/>
  <c r="FE48" i="79"/>
  <c r="FF48" i="79"/>
  <c r="FG48" i="79"/>
  <c r="FI48" i="79"/>
  <c r="FJ48" i="79"/>
  <c r="FK48" i="79"/>
  <c r="FL48" i="79"/>
  <c r="FM48" i="79"/>
  <c r="FN48" i="79"/>
  <c r="FO48" i="79"/>
  <c r="FP48" i="79"/>
  <c r="FQ48" i="79"/>
  <c r="FR48" i="79"/>
  <c r="FS48" i="79"/>
  <c r="FT48" i="79"/>
  <c r="A49" i="79"/>
  <c r="B49" i="79"/>
  <c r="C49" i="79"/>
  <c r="D49" i="79"/>
  <c r="E49" i="79"/>
  <c r="F49" i="79"/>
  <c r="G49" i="79"/>
  <c r="H49" i="79"/>
  <c r="K49" i="79"/>
  <c r="L49" i="79"/>
  <c r="M49" i="79"/>
  <c r="N49" i="79"/>
  <c r="O49" i="79"/>
  <c r="P49" i="79"/>
  <c r="R49" i="79"/>
  <c r="S49" i="79"/>
  <c r="T49" i="79"/>
  <c r="U49" i="79"/>
  <c r="V49" i="79"/>
  <c r="W49" i="79"/>
  <c r="Y49" i="79"/>
  <c r="Z49" i="79"/>
  <c r="AA49" i="79"/>
  <c r="AB49" i="79"/>
  <c r="AC49" i="79"/>
  <c r="AD49" i="79"/>
  <c r="AF49" i="79"/>
  <c r="AG49" i="79"/>
  <c r="AH49" i="79"/>
  <c r="AI49" i="79"/>
  <c r="AJ49" i="79"/>
  <c r="AK49" i="79"/>
  <c r="AN49" i="79"/>
  <c r="AP49" i="79"/>
  <c r="AQ49" i="79"/>
  <c r="AR49" i="79"/>
  <c r="AS49" i="79"/>
  <c r="AT49" i="79"/>
  <c r="AU49" i="79"/>
  <c r="AV49" i="79"/>
  <c r="AW49" i="79"/>
  <c r="AX49" i="79"/>
  <c r="AY49" i="79"/>
  <c r="AZ49" i="79"/>
  <c r="BA49" i="79"/>
  <c r="BB49" i="79"/>
  <c r="BC49" i="79"/>
  <c r="BD49" i="79"/>
  <c r="BE49" i="79"/>
  <c r="BF49" i="79"/>
  <c r="BG49" i="79"/>
  <c r="BH49" i="79"/>
  <c r="BI49" i="79"/>
  <c r="BK49" i="79"/>
  <c r="BL49" i="79"/>
  <c r="BM49" i="79"/>
  <c r="BN49" i="79"/>
  <c r="BO49" i="79"/>
  <c r="BP49" i="79"/>
  <c r="BQ49" i="79"/>
  <c r="BR49" i="79"/>
  <c r="BS49" i="79"/>
  <c r="BT49" i="79"/>
  <c r="BU49" i="79"/>
  <c r="BV49" i="79"/>
  <c r="BX49" i="79"/>
  <c r="BY49" i="79"/>
  <c r="BZ49" i="79"/>
  <c r="CA49" i="79"/>
  <c r="CB49" i="79"/>
  <c r="CC49" i="79"/>
  <c r="CD49" i="79"/>
  <c r="CE49" i="79"/>
  <c r="CF49" i="79"/>
  <c r="CG49" i="79"/>
  <c r="CH49" i="79"/>
  <c r="CI49" i="79"/>
  <c r="CJ49" i="79"/>
  <c r="CK49" i="79"/>
  <c r="CL49" i="79"/>
  <c r="CM49" i="79"/>
  <c r="CN49" i="79"/>
  <c r="CO49" i="79"/>
  <c r="CP49" i="79"/>
  <c r="CQ49" i="79"/>
  <c r="CS49" i="79"/>
  <c r="CT49" i="79"/>
  <c r="CU49" i="79"/>
  <c r="CV49" i="79"/>
  <c r="CW49" i="79"/>
  <c r="CX49" i="79"/>
  <c r="CY49" i="79"/>
  <c r="CZ49" i="79"/>
  <c r="DA49" i="79"/>
  <c r="DB49" i="79"/>
  <c r="DC49" i="79"/>
  <c r="DD49" i="79"/>
  <c r="DF49" i="79"/>
  <c r="DG49" i="79"/>
  <c r="DH49" i="79"/>
  <c r="DI49" i="79"/>
  <c r="DJ49" i="79"/>
  <c r="DK49" i="79"/>
  <c r="DL49" i="79"/>
  <c r="DM49" i="79"/>
  <c r="DN49" i="79"/>
  <c r="DO49" i="79"/>
  <c r="DP49" i="79"/>
  <c r="DQ49" i="79"/>
  <c r="DR49" i="79"/>
  <c r="DS49" i="79"/>
  <c r="DT49" i="79"/>
  <c r="DU49" i="79"/>
  <c r="DV49" i="79"/>
  <c r="DW49" i="79"/>
  <c r="DX49" i="79"/>
  <c r="DY49" i="79"/>
  <c r="EA49" i="79"/>
  <c r="EB49" i="79"/>
  <c r="EC49" i="79"/>
  <c r="ED49" i="79"/>
  <c r="EE49" i="79"/>
  <c r="EF49" i="79"/>
  <c r="EG49" i="79"/>
  <c r="EH49" i="79"/>
  <c r="EI49" i="79"/>
  <c r="EJ49" i="79"/>
  <c r="EK49" i="79"/>
  <c r="EL49" i="79"/>
  <c r="EN49" i="79"/>
  <c r="EO49" i="79"/>
  <c r="EP49" i="79"/>
  <c r="EQ49" i="79"/>
  <c r="ER49" i="79"/>
  <c r="ES49" i="79"/>
  <c r="ET49" i="79"/>
  <c r="EU49" i="79"/>
  <c r="EV49" i="79"/>
  <c r="EW49" i="79"/>
  <c r="EX49" i="79"/>
  <c r="EY49" i="79"/>
  <c r="EZ49" i="79"/>
  <c r="FA49" i="79"/>
  <c r="FB49" i="79"/>
  <c r="FC49" i="79"/>
  <c r="FD49" i="79"/>
  <c r="FE49" i="79"/>
  <c r="FF49" i="79"/>
  <c r="FG49" i="79"/>
  <c r="FI49" i="79"/>
  <c r="FJ49" i="79"/>
  <c r="FK49" i="79"/>
  <c r="FL49" i="79"/>
  <c r="FM49" i="79"/>
  <c r="FN49" i="79"/>
  <c r="FO49" i="79"/>
  <c r="FP49" i="79"/>
  <c r="FQ49" i="79"/>
  <c r="FR49" i="79"/>
  <c r="FS49" i="79"/>
  <c r="FT49" i="79"/>
  <c r="A50" i="79"/>
  <c r="B50" i="79"/>
  <c r="C50" i="79"/>
  <c r="D50" i="79"/>
  <c r="E50" i="79"/>
  <c r="F50" i="79"/>
  <c r="G50" i="79"/>
  <c r="H50" i="79"/>
  <c r="K50" i="79"/>
  <c r="L50" i="79"/>
  <c r="M50" i="79"/>
  <c r="N50" i="79"/>
  <c r="O50" i="79"/>
  <c r="P50" i="79"/>
  <c r="R50" i="79"/>
  <c r="S50" i="79"/>
  <c r="T50" i="79"/>
  <c r="U50" i="79"/>
  <c r="V50" i="79"/>
  <c r="W50" i="79"/>
  <c r="Y50" i="79"/>
  <c r="Z50" i="79"/>
  <c r="AA50" i="79"/>
  <c r="AB50" i="79"/>
  <c r="AC50" i="79"/>
  <c r="AD50" i="79"/>
  <c r="AF50" i="79"/>
  <c r="AG50" i="79"/>
  <c r="AH50" i="79"/>
  <c r="AI50" i="79"/>
  <c r="AJ50" i="79"/>
  <c r="AK50" i="79"/>
  <c r="AN50" i="79"/>
  <c r="AP50" i="79"/>
  <c r="AQ50" i="79"/>
  <c r="AR50" i="79"/>
  <c r="AS50" i="79"/>
  <c r="AT50" i="79"/>
  <c r="AU50" i="79"/>
  <c r="AV50" i="79"/>
  <c r="AW50" i="79"/>
  <c r="AX50" i="79"/>
  <c r="AY50" i="79"/>
  <c r="AZ50" i="79"/>
  <c r="BA50" i="79"/>
  <c r="BB50" i="79"/>
  <c r="BC50" i="79"/>
  <c r="BD50" i="79"/>
  <c r="BE50" i="79"/>
  <c r="BF50" i="79"/>
  <c r="BG50" i="79"/>
  <c r="BH50" i="79"/>
  <c r="BI50" i="79"/>
  <c r="BK50" i="79"/>
  <c r="BL50" i="79"/>
  <c r="BM50" i="79"/>
  <c r="BN50" i="79"/>
  <c r="BO50" i="79"/>
  <c r="BP50" i="79"/>
  <c r="BQ50" i="79"/>
  <c r="BR50" i="79"/>
  <c r="BS50" i="79"/>
  <c r="BT50" i="79"/>
  <c r="BU50" i="79"/>
  <c r="BV50" i="79"/>
  <c r="BX50" i="79"/>
  <c r="BY50" i="79"/>
  <c r="BZ50" i="79"/>
  <c r="CA50" i="79"/>
  <c r="CB50" i="79"/>
  <c r="CC50" i="79"/>
  <c r="CD50" i="79"/>
  <c r="CE50" i="79"/>
  <c r="CF50" i="79"/>
  <c r="CG50" i="79"/>
  <c r="CH50" i="79"/>
  <c r="CI50" i="79"/>
  <c r="CJ50" i="79"/>
  <c r="CK50" i="79"/>
  <c r="CL50" i="79"/>
  <c r="CM50" i="79"/>
  <c r="CN50" i="79"/>
  <c r="CO50" i="79"/>
  <c r="CP50" i="79"/>
  <c r="CQ50" i="79"/>
  <c r="CS50" i="79"/>
  <c r="CT50" i="79"/>
  <c r="CU50" i="79"/>
  <c r="CV50" i="79"/>
  <c r="CW50" i="79"/>
  <c r="CX50" i="79"/>
  <c r="CY50" i="79"/>
  <c r="CZ50" i="79"/>
  <c r="DA50" i="79"/>
  <c r="DB50" i="79"/>
  <c r="DC50" i="79"/>
  <c r="DD50" i="79"/>
  <c r="DF50" i="79"/>
  <c r="DG50" i="79"/>
  <c r="DH50" i="79"/>
  <c r="DI50" i="79"/>
  <c r="DJ50" i="79"/>
  <c r="DK50" i="79"/>
  <c r="DL50" i="79"/>
  <c r="DM50" i="79"/>
  <c r="DN50" i="79"/>
  <c r="DO50" i="79"/>
  <c r="DP50" i="79"/>
  <c r="DQ50" i="79"/>
  <c r="DR50" i="79"/>
  <c r="DS50" i="79"/>
  <c r="DT50" i="79"/>
  <c r="DU50" i="79"/>
  <c r="DV50" i="79"/>
  <c r="DW50" i="79"/>
  <c r="DX50" i="79"/>
  <c r="DY50" i="79"/>
  <c r="EA50" i="79"/>
  <c r="EB50" i="79"/>
  <c r="EC50" i="79"/>
  <c r="ED50" i="79"/>
  <c r="EE50" i="79"/>
  <c r="EF50" i="79"/>
  <c r="EG50" i="79"/>
  <c r="EH50" i="79"/>
  <c r="EI50" i="79"/>
  <c r="EJ50" i="79"/>
  <c r="EK50" i="79"/>
  <c r="EL50" i="79"/>
  <c r="EN50" i="79"/>
  <c r="EO50" i="79"/>
  <c r="EP50" i="79"/>
  <c r="EQ50" i="79"/>
  <c r="ER50" i="79"/>
  <c r="ES50" i="79"/>
  <c r="ET50" i="79"/>
  <c r="EU50" i="79"/>
  <c r="EV50" i="79"/>
  <c r="EW50" i="79"/>
  <c r="EX50" i="79"/>
  <c r="EY50" i="79"/>
  <c r="EZ50" i="79"/>
  <c r="FA50" i="79"/>
  <c r="FB50" i="79"/>
  <c r="FC50" i="79"/>
  <c r="FD50" i="79"/>
  <c r="FE50" i="79"/>
  <c r="FF50" i="79"/>
  <c r="FG50" i="79"/>
  <c r="FI50" i="79"/>
  <c r="FJ50" i="79"/>
  <c r="FK50" i="79"/>
  <c r="FL50" i="79"/>
  <c r="FM50" i="79"/>
  <c r="FN50" i="79"/>
  <c r="FO50" i="79"/>
  <c r="FP50" i="79"/>
  <c r="FQ50" i="79"/>
  <c r="FR50" i="79"/>
  <c r="FS50" i="79"/>
  <c r="FT50" i="79"/>
  <c r="A51" i="79"/>
  <c r="B51" i="79"/>
  <c r="C51" i="79"/>
  <c r="D51" i="79"/>
  <c r="E51" i="79"/>
  <c r="F51" i="79"/>
  <c r="G51" i="79"/>
  <c r="H51" i="79"/>
  <c r="K51" i="79"/>
  <c r="L51" i="79"/>
  <c r="M51" i="79"/>
  <c r="N51" i="79"/>
  <c r="O51" i="79"/>
  <c r="P51" i="79"/>
  <c r="R51" i="79"/>
  <c r="S51" i="79"/>
  <c r="T51" i="79"/>
  <c r="U51" i="79"/>
  <c r="V51" i="79"/>
  <c r="W51" i="79"/>
  <c r="Y51" i="79"/>
  <c r="Z51" i="79"/>
  <c r="AA51" i="79"/>
  <c r="AB51" i="79"/>
  <c r="AC51" i="79"/>
  <c r="AD51" i="79"/>
  <c r="AF51" i="79"/>
  <c r="AG51" i="79"/>
  <c r="AH51" i="79"/>
  <c r="AI51" i="79"/>
  <c r="AJ51" i="79"/>
  <c r="AK51" i="79"/>
  <c r="AN51" i="79"/>
  <c r="AP51" i="79"/>
  <c r="AQ51" i="79"/>
  <c r="AR51" i="79"/>
  <c r="AS51" i="79"/>
  <c r="AT51" i="79"/>
  <c r="AU51" i="79"/>
  <c r="AV51" i="79"/>
  <c r="AW51" i="79"/>
  <c r="AX51" i="79"/>
  <c r="AY51" i="79"/>
  <c r="AZ51" i="79"/>
  <c r="BA51" i="79"/>
  <c r="BB51" i="79"/>
  <c r="BC51" i="79"/>
  <c r="BD51" i="79"/>
  <c r="BE51" i="79"/>
  <c r="BF51" i="79"/>
  <c r="BG51" i="79"/>
  <c r="BH51" i="79"/>
  <c r="BI51" i="79"/>
  <c r="BK51" i="79"/>
  <c r="BL51" i="79"/>
  <c r="BM51" i="79"/>
  <c r="BN51" i="79"/>
  <c r="BO51" i="79"/>
  <c r="BP51" i="79"/>
  <c r="BQ51" i="79"/>
  <c r="BR51" i="79"/>
  <c r="BS51" i="79"/>
  <c r="BT51" i="79"/>
  <c r="BU51" i="79"/>
  <c r="BV51" i="79"/>
  <c r="BX51" i="79"/>
  <c r="BY51" i="79"/>
  <c r="BZ51" i="79"/>
  <c r="CA51" i="79"/>
  <c r="CB51" i="79"/>
  <c r="CC51" i="79"/>
  <c r="CD51" i="79"/>
  <c r="CE51" i="79"/>
  <c r="CF51" i="79"/>
  <c r="CG51" i="79"/>
  <c r="CH51" i="79"/>
  <c r="CI51" i="79"/>
  <c r="CJ51" i="79"/>
  <c r="CK51" i="79"/>
  <c r="CL51" i="79"/>
  <c r="CM51" i="79"/>
  <c r="CN51" i="79"/>
  <c r="CO51" i="79"/>
  <c r="CP51" i="79"/>
  <c r="CQ51" i="79"/>
  <c r="CS51" i="79"/>
  <c r="CT51" i="79"/>
  <c r="CU51" i="79"/>
  <c r="CV51" i="79"/>
  <c r="CW51" i="79"/>
  <c r="CX51" i="79"/>
  <c r="CY51" i="79"/>
  <c r="CZ51" i="79"/>
  <c r="DA51" i="79"/>
  <c r="DB51" i="79"/>
  <c r="DC51" i="79"/>
  <c r="DD51" i="79"/>
  <c r="DF51" i="79"/>
  <c r="DG51" i="79"/>
  <c r="DH51" i="79"/>
  <c r="DI51" i="79"/>
  <c r="DJ51" i="79"/>
  <c r="DK51" i="79"/>
  <c r="DL51" i="79"/>
  <c r="DM51" i="79"/>
  <c r="DN51" i="79"/>
  <c r="DO51" i="79"/>
  <c r="DP51" i="79"/>
  <c r="DQ51" i="79"/>
  <c r="DR51" i="79"/>
  <c r="DS51" i="79"/>
  <c r="DT51" i="79"/>
  <c r="DU51" i="79"/>
  <c r="DV51" i="79"/>
  <c r="DW51" i="79"/>
  <c r="DX51" i="79"/>
  <c r="DY51" i="79"/>
  <c r="EA51" i="79"/>
  <c r="EB51" i="79"/>
  <c r="EC51" i="79"/>
  <c r="ED51" i="79"/>
  <c r="EE51" i="79"/>
  <c r="EF51" i="79"/>
  <c r="EG51" i="79"/>
  <c r="EH51" i="79"/>
  <c r="EI51" i="79"/>
  <c r="EJ51" i="79"/>
  <c r="EK51" i="79"/>
  <c r="EL51" i="79"/>
  <c r="EN51" i="79"/>
  <c r="EO51" i="79"/>
  <c r="EP51" i="79"/>
  <c r="EQ51" i="79"/>
  <c r="ER51" i="79"/>
  <c r="ES51" i="79"/>
  <c r="ET51" i="79"/>
  <c r="EU51" i="79"/>
  <c r="EV51" i="79"/>
  <c r="EW51" i="79"/>
  <c r="EX51" i="79"/>
  <c r="EY51" i="79"/>
  <c r="EZ51" i="79"/>
  <c r="FA51" i="79"/>
  <c r="FB51" i="79"/>
  <c r="FC51" i="79"/>
  <c r="FD51" i="79"/>
  <c r="FE51" i="79"/>
  <c r="FF51" i="79"/>
  <c r="FG51" i="79"/>
  <c r="FI51" i="79"/>
  <c r="FJ51" i="79"/>
  <c r="FK51" i="79"/>
  <c r="FL51" i="79"/>
  <c r="FM51" i="79"/>
  <c r="FN51" i="79"/>
  <c r="FO51" i="79"/>
  <c r="FP51" i="79"/>
  <c r="FQ51" i="79"/>
  <c r="FR51" i="79"/>
  <c r="FS51" i="79"/>
  <c r="FT51" i="79"/>
  <c r="A52" i="79"/>
  <c r="B52" i="79"/>
  <c r="C52" i="79"/>
  <c r="D52" i="79"/>
  <c r="E52" i="79"/>
  <c r="F52" i="79"/>
  <c r="G52" i="79"/>
  <c r="H52" i="79"/>
  <c r="K52" i="79"/>
  <c r="L52" i="79"/>
  <c r="M52" i="79"/>
  <c r="N52" i="79"/>
  <c r="O52" i="79"/>
  <c r="P52" i="79"/>
  <c r="R52" i="79"/>
  <c r="S52" i="79"/>
  <c r="T52" i="79"/>
  <c r="U52" i="79"/>
  <c r="V52" i="79"/>
  <c r="W52" i="79"/>
  <c r="Y52" i="79"/>
  <c r="Z52" i="79"/>
  <c r="AA52" i="79"/>
  <c r="AB52" i="79"/>
  <c r="AC52" i="79"/>
  <c r="AD52" i="79"/>
  <c r="AF52" i="79"/>
  <c r="AG52" i="79"/>
  <c r="AH52" i="79"/>
  <c r="AI52" i="79"/>
  <c r="AJ52" i="79"/>
  <c r="AK52" i="79"/>
  <c r="AN52" i="79"/>
  <c r="AP52" i="79"/>
  <c r="AQ52" i="79"/>
  <c r="AR52" i="79"/>
  <c r="AS52" i="79"/>
  <c r="AT52" i="79"/>
  <c r="AU52" i="79"/>
  <c r="AV52" i="79"/>
  <c r="AW52" i="79"/>
  <c r="AX52" i="79"/>
  <c r="AY52" i="79"/>
  <c r="AZ52" i="79"/>
  <c r="BA52" i="79"/>
  <c r="BB52" i="79"/>
  <c r="BC52" i="79"/>
  <c r="BD52" i="79"/>
  <c r="BE52" i="79"/>
  <c r="BF52" i="79"/>
  <c r="BG52" i="79"/>
  <c r="BH52" i="79"/>
  <c r="BI52" i="79"/>
  <c r="BK52" i="79"/>
  <c r="BL52" i="79"/>
  <c r="BM52" i="79"/>
  <c r="BN52" i="79"/>
  <c r="BO52" i="79"/>
  <c r="BP52" i="79"/>
  <c r="BQ52" i="79"/>
  <c r="BR52" i="79"/>
  <c r="BS52" i="79"/>
  <c r="BT52" i="79"/>
  <c r="BU52" i="79"/>
  <c r="BV52" i="79"/>
  <c r="BX52" i="79"/>
  <c r="BY52" i="79"/>
  <c r="BZ52" i="79"/>
  <c r="CA52" i="79"/>
  <c r="CB52" i="79"/>
  <c r="CC52" i="79"/>
  <c r="CD52" i="79"/>
  <c r="CE52" i="79"/>
  <c r="CF52" i="79"/>
  <c r="CG52" i="79"/>
  <c r="CH52" i="79"/>
  <c r="CI52" i="79"/>
  <c r="CJ52" i="79"/>
  <c r="CK52" i="79"/>
  <c r="CL52" i="79"/>
  <c r="CM52" i="79"/>
  <c r="CN52" i="79"/>
  <c r="CO52" i="79"/>
  <c r="CP52" i="79"/>
  <c r="CQ52" i="79"/>
  <c r="CS52" i="79"/>
  <c r="CT52" i="79"/>
  <c r="CU52" i="79"/>
  <c r="CV52" i="79"/>
  <c r="CW52" i="79"/>
  <c r="CX52" i="79"/>
  <c r="CY52" i="79"/>
  <c r="CZ52" i="79"/>
  <c r="DA52" i="79"/>
  <c r="DB52" i="79"/>
  <c r="DC52" i="79"/>
  <c r="DD52" i="79"/>
  <c r="DF52" i="79"/>
  <c r="DG52" i="79"/>
  <c r="DH52" i="79"/>
  <c r="DI52" i="79"/>
  <c r="DJ52" i="79"/>
  <c r="DK52" i="79"/>
  <c r="DL52" i="79"/>
  <c r="DM52" i="79"/>
  <c r="DN52" i="79"/>
  <c r="DO52" i="79"/>
  <c r="DP52" i="79"/>
  <c r="DQ52" i="79"/>
  <c r="DR52" i="79"/>
  <c r="DS52" i="79"/>
  <c r="DT52" i="79"/>
  <c r="DU52" i="79"/>
  <c r="DV52" i="79"/>
  <c r="DW52" i="79"/>
  <c r="DX52" i="79"/>
  <c r="DY52" i="79"/>
  <c r="EA52" i="79"/>
  <c r="EB52" i="79"/>
  <c r="EC52" i="79"/>
  <c r="ED52" i="79"/>
  <c r="EE52" i="79"/>
  <c r="EF52" i="79"/>
  <c r="EG52" i="79"/>
  <c r="EH52" i="79"/>
  <c r="EI52" i="79"/>
  <c r="EJ52" i="79"/>
  <c r="EK52" i="79"/>
  <c r="EL52" i="79"/>
  <c r="EN52" i="79"/>
  <c r="EO52" i="79"/>
  <c r="EP52" i="79"/>
  <c r="EQ52" i="79"/>
  <c r="ER52" i="79"/>
  <c r="ES52" i="79"/>
  <c r="ET52" i="79"/>
  <c r="EU52" i="79"/>
  <c r="EV52" i="79"/>
  <c r="EW52" i="79"/>
  <c r="EX52" i="79"/>
  <c r="EY52" i="79"/>
  <c r="EZ52" i="79"/>
  <c r="FA52" i="79"/>
  <c r="FB52" i="79"/>
  <c r="FC52" i="79"/>
  <c r="FD52" i="79"/>
  <c r="FE52" i="79"/>
  <c r="FF52" i="79"/>
  <c r="FG52" i="79"/>
  <c r="FI52" i="79"/>
  <c r="FJ52" i="79"/>
  <c r="FK52" i="79"/>
  <c r="FL52" i="79"/>
  <c r="FM52" i="79"/>
  <c r="FN52" i="79"/>
  <c r="FO52" i="79"/>
  <c r="FP52" i="79"/>
  <c r="FQ52" i="79"/>
  <c r="FR52" i="79"/>
  <c r="FS52" i="79"/>
  <c r="FT52" i="79"/>
  <c r="A53" i="79"/>
  <c r="B53" i="79"/>
  <c r="C53" i="79"/>
  <c r="D53" i="79"/>
  <c r="E53" i="79"/>
  <c r="F53" i="79"/>
  <c r="G53" i="79"/>
  <c r="H53" i="79"/>
  <c r="K53" i="79"/>
  <c r="L53" i="79"/>
  <c r="M53" i="79"/>
  <c r="N53" i="79"/>
  <c r="O53" i="79"/>
  <c r="P53" i="79"/>
  <c r="R53" i="79"/>
  <c r="S53" i="79"/>
  <c r="T53" i="79"/>
  <c r="U53" i="79"/>
  <c r="V53" i="79"/>
  <c r="W53" i="79"/>
  <c r="Y53" i="79"/>
  <c r="Z53" i="79"/>
  <c r="AA53" i="79"/>
  <c r="AB53" i="79"/>
  <c r="AC53" i="79"/>
  <c r="AD53" i="79"/>
  <c r="AF53" i="79"/>
  <c r="AG53" i="79"/>
  <c r="AH53" i="79"/>
  <c r="AI53" i="79"/>
  <c r="AJ53" i="79"/>
  <c r="AK53" i="79"/>
  <c r="AN53" i="79"/>
  <c r="AP53" i="79"/>
  <c r="AQ53" i="79"/>
  <c r="AR53" i="79"/>
  <c r="AS53" i="79"/>
  <c r="AT53" i="79"/>
  <c r="AU53" i="79"/>
  <c r="AV53" i="79"/>
  <c r="AW53" i="79"/>
  <c r="AX53" i="79"/>
  <c r="AY53" i="79"/>
  <c r="AZ53" i="79"/>
  <c r="BA53" i="79"/>
  <c r="BB53" i="79"/>
  <c r="BC53" i="79"/>
  <c r="BD53" i="79"/>
  <c r="BE53" i="79"/>
  <c r="BF53" i="79"/>
  <c r="BG53" i="79"/>
  <c r="BH53" i="79"/>
  <c r="BI53" i="79"/>
  <c r="BK53" i="79"/>
  <c r="BL53" i="79"/>
  <c r="BM53" i="79"/>
  <c r="BN53" i="79"/>
  <c r="BO53" i="79"/>
  <c r="BP53" i="79"/>
  <c r="BQ53" i="79"/>
  <c r="BR53" i="79"/>
  <c r="BS53" i="79"/>
  <c r="BT53" i="79"/>
  <c r="BU53" i="79"/>
  <c r="BV53" i="79"/>
  <c r="BX53" i="79"/>
  <c r="BY53" i="79"/>
  <c r="BZ53" i="79"/>
  <c r="CA53" i="79"/>
  <c r="CB53" i="79"/>
  <c r="CC53" i="79"/>
  <c r="CD53" i="79"/>
  <c r="CE53" i="79"/>
  <c r="CF53" i="79"/>
  <c r="CG53" i="79"/>
  <c r="CH53" i="79"/>
  <c r="CI53" i="79"/>
  <c r="CJ53" i="79"/>
  <c r="CK53" i="79"/>
  <c r="CL53" i="79"/>
  <c r="CM53" i="79"/>
  <c r="CN53" i="79"/>
  <c r="CO53" i="79"/>
  <c r="CP53" i="79"/>
  <c r="CQ53" i="79"/>
  <c r="CS53" i="79"/>
  <c r="CT53" i="79"/>
  <c r="CU53" i="79"/>
  <c r="CV53" i="79"/>
  <c r="CW53" i="79"/>
  <c r="CX53" i="79"/>
  <c r="CY53" i="79"/>
  <c r="CZ53" i="79"/>
  <c r="DA53" i="79"/>
  <c r="DB53" i="79"/>
  <c r="DC53" i="79"/>
  <c r="DD53" i="79"/>
  <c r="DF53" i="79"/>
  <c r="DG53" i="79"/>
  <c r="DH53" i="79"/>
  <c r="DI53" i="79"/>
  <c r="DJ53" i="79"/>
  <c r="DK53" i="79"/>
  <c r="DL53" i="79"/>
  <c r="DM53" i="79"/>
  <c r="DN53" i="79"/>
  <c r="DO53" i="79"/>
  <c r="DP53" i="79"/>
  <c r="DQ53" i="79"/>
  <c r="DR53" i="79"/>
  <c r="DS53" i="79"/>
  <c r="DT53" i="79"/>
  <c r="DU53" i="79"/>
  <c r="DV53" i="79"/>
  <c r="DW53" i="79"/>
  <c r="DX53" i="79"/>
  <c r="DY53" i="79"/>
  <c r="EA53" i="79"/>
  <c r="EB53" i="79"/>
  <c r="EC53" i="79"/>
  <c r="ED53" i="79"/>
  <c r="EE53" i="79"/>
  <c r="EF53" i="79"/>
  <c r="EG53" i="79"/>
  <c r="EH53" i="79"/>
  <c r="EI53" i="79"/>
  <c r="EJ53" i="79"/>
  <c r="EK53" i="79"/>
  <c r="EL53" i="79"/>
  <c r="EN53" i="79"/>
  <c r="EO53" i="79"/>
  <c r="EP53" i="79"/>
  <c r="EQ53" i="79"/>
  <c r="ER53" i="79"/>
  <c r="ES53" i="79"/>
  <c r="ET53" i="79"/>
  <c r="EU53" i="79"/>
  <c r="EV53" i="79"/>
  <c r="EW53" i="79"/>
  <c r="EX53" i="79"/>
  <c r="EY53" i="79"/>
  <c r="EZ53" i="79"/>
  <c r="FA53" i="79"/>
  <c r="FB53" i="79"/>
  <c r="FC53" i="79"/>
  <c r="FD53" i="79"/>
  <c r="FE53" i="79"/>
  <c r="FF53" i="79"/>
  <c r="FG53" i="79"/>
  <c r="FI53" i="79"/>
  <c r="FJ53" i="79"/>
  <c r="FK53" i="79"/>
  <c r="FL53" i="79"/>
  <c r="FM53" i="79"/>
  <c r="FN53" i="79"/>
  <c r="FO53" i="79"/>
  <c r="FP53" i="79"/>
  <c r="FQ53" i="79"/>
  <c r="FR53" i="79"/>
  <c r="FS53" i="79"/>
  <c r="FT53" i="79"/>
  <c r="A54" i="79"/>
  <c r="B54" i="79"/>
  <c r="C54" i="79"/>
  <c r="D54" i="79"/>
  <c r="E54" i="79"/>
  <c r="F54" i="79"/>
  <c r="G54" i="79"/>
  <c r="H54" i="79"/>
  <c r="K54" i="79"/>
  <c r="L54" i="79"/>
  <c r="M54" i="79"/>
  <c r="N54" i="79"/>
  <c r="O54" i="79"/>
  <c r="P54" i="79"/>
  <c r="R54" i="79"/>
  <c r="S54" i="79"/>
  <c r="T54" i="79"/>
  <c r="U54" i="79"/>
  <c r="V54" i="79"/>
  <c r="W54" i="79"/>
  <c r="Y54" i="79"/>
  <c r="Z54" i="79"/>
  <c r="AA54" i="79"/>
  <c r="AB54" i="79"/>
  <c r="AC54" i="79"/>
  <c r="AD54" i="79"/>
  <c r="AF54" i="79"/>
  <c r="AG54" i="79"/>
  <c r="AH54" i="79"/>
  <c r="AI54" i="79"/>
  <c r="AJ54" i="79"/>
  <c r="AK54" i="79"/>
  <c r="AN54" i="79"/>
  <c r="AP54" i="79"/>
  <c r="AQ54" i="79"/>
  <c r="AR54" i="79"/>
  <c r="AS54" i="79"/>
  <c r="AT54" i="79"/>
  <c r="AU54" i="79"/>
  <c r="AV54" i="79"/>
  <c r="AW54" i="79"/>
  <c r="AX54" i="79"/>
  <c r="AY54" i="79"/>
  <c r="AZ54" i="79"/>
  <c r="BA54" i="79"/>
  <c r="BB54" i="79"/>
  <c r="BC54" i="79"/>
  <c r="BD54" i="79"/>
  <c r="BE54" i="79"/>
  <c r="BF54" i="79"/>
  <c r="BG54" i="79"/>
  <c r="BH54" i="79"/>
  <c r="BI54" i="79"/>
  <c r="BK54" i="79"/>
  <c r="BL54" i="79"/>
  <c r="BM54" i="79"/>
  <c r="BN54" i="79"/>
  <c r="BO54" i="79"/>
  <c r="BP54" i="79"/>
  <c r="BQ54" i="79"/>
  <c r="BR54" i="79"/>
  <c r="BS54" i="79"/>
  <c r="BT54" i="79"/>
  <c r="BU54" i="79"/>
  <c r="BV54" i="79"/>
  <c r="BX54" i="79"/>
  <c r="BY54" i="79"/>
  <c r="BZ54" i="79"/>
  <c r="CA54" i="79"/>
  <c r="CB54" i="79"/>
  <c r="CC54" i="79"/>
  <c r="CD54" i="79"/>
  <c r="CE54" i="79"/>
  <c r="CF54" i="79"/>
  <c r="CG54" i="79"/>
  <c r="CH54" i="79"/>
  <c r="CI54" i="79"/>
  <c r="CJ54" i="79"/>
  <c r="CK54" i="79"/>
  <c r="CL54" i="79"/>
  <c r="CM54" i="79"/>
  <c r="CN54" i="79"/>
  <c r="CO54" i="79"/>
  <c r="CP54" i="79"/>
  <c r="CQ54" i="79"/>
  <c r="CS54" i="79"/>
  <c r="CT54" i="79"/>
  <c r="CU54" i="79"/>
  <c r="CV54" i="79"/>
  <c r="CW54" i="79"/>
  <c r="CX54" i="79"/>
  <c r="CY54" i="79"/>
  <c r="CZ54" i="79"/>
  <c r="DA54" i="79"/>
  <c r="DB54" i="79"/>
  <c r="DC54" i="79"/>
  <c r="DD54" i="79"/>
  <c r="DF54" i="79"/>
  <c r="DG54" i="79"/>
  <c r="DH54" i="79"/>
  <c r="DI54" i="79"/>
  <c r="DJ54" i="79"/>
  <c r="DK54" i="79"/>
  <c r="DL54" i="79"/>
  <c r="DM54" i="79"/>
  <c r="DN54" i="79"/>
  <c r="DO54" i="79"/>
  <c r="DP54" i="79"/>
  <c r="DQ54" i="79"/>
  <c r="DR54" i="79"/>
  <c r="DS54" i="79"/>
  <c r="DT54" i="79"/>
  <c r="DU54" i="79"/>
  <c r="DV54" i="79"/>
  <c r="DW54" i="79"/>
  <c r="DX54" i="79"/>
  <c r="DY54" i="79"/>
  <c r="EA54" i="79"/>
  <c r="EB54" i="79"/>
  <c r="EC54" i="79"/>
  <c r="ED54" i="79"/>
  <c r="EE54" i="79"/>
  <c r="EF54" i="79"/>
  <c r="EG54" i="79"/>
  <c r="EH54" i="79"/>
  <c r="EI54" i="79"/>
  <c r="EJ54" i="79"/>
  <c r="EK54" i="79"/>
  <c r="EL54" i="79"/>
  <c r="EN54" i="79"/>
  <c r="EO54" i="79"/>
  <c r="EP54" i="79"/>
  <c r="EQ54" i="79"/>
  <c r="ER54" i="79"/>
  <c r="ES54" i="79"/>
  <c r="ET54" i="79"/>
  <c r="EU54" i="79"/>
  <c r="EV54" i="79"/>
  <c r="EW54" i="79"/>
  <c r="EX54" i="79"/>
  <c r="EY54" i="79"/>
  <c r="EZ54" i="79"/>
  <c r="FA54" i="79"/>
  <c r="FB54" i="79"/>
  <c r="FC54" i="79"/>
  <c r="FD54" i="79"/>
  <c r="FE54" i="79"/>
  <c r="FF54" i="79"/>
  <c r="FG54" i="79"/>
  <c r="FI54" i="79"/>
  <c r="FJ54" i="79"/>
  <c r="FK54" i="79"/>
  <c r="FL54" i="79"/>
  <c r="FM54" i="79"/>
  <c r="FN54" i="79"/>
  <c r="FO54" i="79"/>
  <c r="FP54" i="79"/>
  <c r="FQ54" i="79"/>
  <c r="FR54" i="79"/>
  <c r="FS54" i="79"/>
  <c r="FT54" i="79"/>
  <c r="A55" i="79"/>
  <c r="B55" i="79"/>
  <c r="C55" i="79"/>
  <c r="D55" i="79"/>
  <c r="E55" i="79"/>
  <c r="F55" i="79"/>
  <c r="G55" i="79"/>
  <c r="H55" i="79"/>
  <c r="K55" i="79"/>
  <c r="L55" i="79"/>
  <c r="M55" i="79"/>
  <c r="N55" i="79"/>
  <c r="O55" i="79"/>
  <c r="P55" i="79"/>
  <c r="R55" i="79"/>
  <c r="S55" i="79"/>
  <c r="T55" i="79"/>
  <c r="U55" i="79"/>
  <c r="V55" i="79"/>
  <c r="W55" i="79"/>
  <c r="Y55" i="79"/>
  <c r="Z55" i="79"/>
  <c r="AA55" i="79"/>
  <c r="AB55" i="79"/>
  <c r="AC55" i="79"/>
  <c r="AD55" i="79"/>
  <c r="AF55" i="79"/>
  <c r="AG55" i="79"/>
  <c r="AH55" i="79"/>
  <c r="AI55" i="79"/>
  <c r="AJ55" i="79"/>
  <c r="AK55" i="79"/>
  <c r="AN55" i="79"/>
  <c r="AP55" i="79"/>
  <c r="AQ55" i="79"/>
  <c r="AR55" i="79"/>
  <c r="AS55" i="79"/>
  <c r="AT55" i="79"/>
  <c r="AU55" i="79"/>
  <c r="AV55" i="79"/>
  <c r="AW55" i="79"/>
  <c r="AX55" i="79"/>
  <c r="AY55" i="79"/>
  <c r="AZ55" i="79"/>
  <c r="BA55" i="79"/>
  <c r="BB55" i="79"/>
  <c r="BC55" i="79"/>
  <c r="BD55" i="79"/>
  <c r="BE55" i="79"/>
  <c r="BF55" i="79"/>
  <c r="BG55" i="79"/>
  <c r="BH55" i="79"/>
  <c r="BI55" i="79"/>
  <c r="BK55" i="79"/>
  <c r="BL55" i="79"/>
  <c r="BM55" i="79"/>
  <c r="BN55" i="79"/>
  <c r="BO55" i="79"/>
  <c r="BP55" i="79"/>
  <c r="BQ55" i="79"/>
  <c r="BR55" i="79"/>
  <c r="BS55" i="79"/>
  <c r="BT55" i="79"/>
  <c r="BU55" i="79"/>
  <c r="BV55" i="79"/>
  <c r="BX55" i="79"/>
  <c r="BY55" i="79"/>
  <c r="BZ55" i="79"/>
  <c r="CA55" i="79"/>
  <c r="CB55" i="79"/>
  <c r="CC55" i="79"/>
  <c r="CD55" i="79"/>
  <c r="CE55" i="79"/>
  <c r="CF55" i="79"/>
  <c r="CG55" i="79"/>
  <c r="CH55" i="79"/>
  <c r="CI55" i="79"/>
  <c r="CJ55" i="79"/>
  <c r="CK55" i="79"/>
  <c r="CL55" i="79"/>
  <c r="CM55" i="79"/>
  <c r="CN55" i="79"/>
  <c r="CO55" i="79"/>
  <c r="CP55" i="79"/>
  <c r="CQ55" i="79"/>
  <c r="CS55" i="79"/>
  <c r="CT55" i="79"/>
  <c r="CU55" i="79"/>
  <c r="CV55" i="79"/>
  <c r="CW55" i="79"/>
  <c r="CX55" i="79"/>
  <c r="CY55" i="79"/>
  <c r="CZ55" i="79"/>
  <c r="DA55" i="79"/>
  <c r="DB55" i="79"/>
  <c r="DC55" i="79"/>
  <c r="DD55" i="79"/>
  <c r="DF55" i="79"/>
  <c r="DG55" i="79"/>
  <c r="DH55" i="79"/>
  <c r="DI55" i="79"/>
  <c r="DJ55" i="79"/>
  <c r="DK55" i="79"/>
  <c r="DL55" i="79"/>
  <c r="DM55" i="79"/>
  <c r="DN55" i="79"/>
  <c r="DO55" i="79"/>
  <c r="DP55" i="79"/>
  <c r="DQ55" i="79"/>
  <c r="DR55" i="79"/>
  <c r="DS55" i="79"/>
  <c r="DT55" i="79"/>
  <c r="DU55" i="79"/>
  <c r="DV55" i="79"/>
  <c r="DW55" i="79"/>
  <c r="DX55" i="79"/>
  <c r="DY55" i="79"/>
  <c r="EA55" i="79"/>
  <c r="EB55" i="79"/>
  <c r="EC55" i="79"/>
  <c r="ED55" i="79"/>
  <c r="EE55" i="79"/>
  <c r="EF55" i="79"/>
  <c r="EG55" i="79"/>
  <c r="EH55" i="79"/>
  <c r="EI55" i="79"/>
  <c r="EJ55" i="79"/>
  <c r="EK55" i="79"/>
  <c r="EL55" i="79"/>
  <c r="EN55" i="79"/>
  <c r="EO55" i="79"/>
  <c r="EP55" i="79"/>
  <c r="EQ55" i="79"/>
  <c r="ER55" i="79"/>
  <c r="ES55" i="79"/>
  <c r="ET55" i="79"/>
  <c r="EU55" i="79"/>
  <c r="EV55" i="79"/>
  <c r="EW55" i="79"/>
  <c r="EX55" i="79"/>
  <c r="EY55" i="79"/>
  <c r="EZ55" i="79"/>
  <c r="FA55" i="79"/>
  <c r="FB55" i="79"/>
  <c r="FC55" i="79"/>
  <c r="FD55" i="79"/>
  <c r="FE55" i="79"/>
  <c r="FF55" i="79"/>
  <c r="FG55" i="79"/>
  <c r="FI55" i="79"/>
  <c r="FJ55" i="79"/>
  <c r="FK55" i="79"/>
  <c r="FL55" i="79"/>
  <c r="FM55" i="79"/>
  <c r="FN55" i="79"/>
  <c r="FO55" i="79"/>
  <c r="FP55" i="79"/>
  <c r="FQ55" i="79"/>
  <c r="FR55" i="79"/>
  <c r="FS55" i="79"/>
  <c r="FT55" i="79"/>
  <c r="A56" i="79"/>
  <c r="B56" i="79"/>
  <c r="C56" i="79"/>
  <c r="D56" i="79"/>
  <c r="E56" i="79"/>
  <c r="F56" i="79"/>
  <c r="G56" i="79"/>
  <c r="H56" i="79"/>
  <c r="K56" i="79"/>
  <c r="L56" i="79"/>
  <c r="M56" i="79"/>
  <c r="N56" i="79"/>
  <c r="O56" i="79"/>
  <c r="P56" i="79"/>
  <c r="R56" i="79"/>
  <c r="S56" i="79"/>
  <c r="T56" i="79"/>
  <c r="U56" i="79"/>
  <c r="V56" i="79"/>
  <c r="W56" i="79"/>
  <c r="Y56" i="79"/>
  <c r="Z56" i="79"/>
  <c r="AA56" i="79"/>
  <c r="AB56" i="79"/>
  <c r="AC56" i="79"/>
  <c r="AD56" i="79"/>
  <c r="AF56" i="79"/>
  <c r="AG56" i="79"/>
  <c r="AH56" i="79"/>
  <c r="AI56" i="79"/>
  <c r="AJ56" i="79"/>
  <c r="AK56" i="79"/>
  <c r="AN56" i="79"/>
  <c r="AP56" i="79"/>
  <c r="AQ56" i="79"/>
  <c r="AR56" i="79"/>
  <c r="AS56" i="79"/>
  <c r="AT56" i="79"/>
  <c r="AU56" i="79"/>
  <c r="AV56" i="79"/>
  <c r="AW56" i="79"/>
  <c r="AX56" i="79"/>
  <c r="AY56" i="79"/>
  <c r="AZ56" i="79"/>
  <c r="BA56" i="79"/>
  <c r="BB56" i="79"/>
  <c r="BC56" i="79"/>
  <c r="BD56" i="79"/>
  <c r="BE56" i="79"/>
  <c r="BF56" i="79"/>
  <c r="BG56" i="79"/>
  <c r="BH56" i="79"/>
  <c r="BI56" i="79"/>
  <c r="BK56" i="79"/>
  <c r="BL56" i="79"/>
  <c r="BM56" i="79"/>
  <c r="BN56" i="79"/>
  <c r="BO56" i="79"/>
  <c r="BP56" i="79"/>
  <c r="BQ56" i="79"/>
  <c r="BR56" i="79"/>
  <c r="BS56" i="79"/>
  <c r="BT56" i="79"/>
  <c r="BU56" i="79"/>
  <c r="BV56" i="79"/>
  <c r="BX56" i="79"/>
  <c r="BY56" i="79"/>
  <c r="BZ56" i="79"/>
  <c r="CA56" i="79"/>
  <c r="CB56" i="79"/>
  <c r="CC56" i="79"/>
  <c r="CD56" i="79"/>
  <c r="CE56" i="79"/>
  <c r="CF56" i="79"/>
  <c r="CG56" i="79"/>
  <c r="CH56" i="79"/>
  <c r="CI56" i="79"/>
  <c r="CJ56" i="79"/>
  <c r="CK56" i="79"/>
  <c r="CL56" i="79"/>
  <c r="CM56" i="79"/>
  <c r="CN56" i="79"/>
  <c r="CO56" i="79"/>
  <c r="CP56" i="79"/>
  <c r="CQ56" i="79"/>
  <c r="CS56" i="79"/>
  <c r="CT56" i="79"/>
  <c r="CU56" i="79"/>
  <c r="CV56" i="79"/>
  <c r="CW56" i="79"/>
  <c r="CX56" i="79"/>
  <c r="CY56" i="79"/>
  <c r="CZ56" i="79"/>
  <c r="DA56" i="79"/>
  <c r="DB56" i="79"/>
  <c r="DC56" i="79"/>
  <c r="DD56" i="79"/>
  <c r="DF56" i="79"/>
  <c r="DG56" i="79"/>
  <c r="DH56" i="79"/>
  <c r="DI56" i="79"/>
  <c r="DJ56" i="79"/>
  <c r="DK56" i="79"/>
  <c r="DL56" i="79"/>
  <c r="DM56" i="79"/>
  <c r="DN56" i="79"/>
  <c r="DO56" i="79"/>
  <c r="DP56" i="79"/>
  <c r="DQ56" i="79"/>
  <c r="DR56" i="79"/>
  <c r="DS56" i="79"/>
  <c r="DT56" i="79"/>
  <c r="DU56" i="79"/>
  <c r="DV56" i="79"/>
  <c r="DW56" i="79"/>
  <c r="DX56" i="79"/>
  <c r="DY56" i="79"/>
  <c r="EA56" i="79"/>
  <c r="EB56" i="79"/>
  <c r="EC56" i="79"/>
  <c r="ED56" i="79"/>
  <c r="EE56" i="79"/>
  <c r="EF56" i="79"/>
  <c r="EG56" i="79"/>
  <c r="EH56" i="79"/>
  <c r="EI56" i="79"/>
  <c r="EJ56" i="79"/>
  <c r="EK56" i="79"/>
  <c r="EL56" i="79"/>
  <c r="EN56" i="79"/>
  <c r="EO56" i="79"/>
  <c r="EP56" i="79"/>
  <c r="EQ56" i="79"/>
  <c r="ER56" i="79"/>
  <c r="ES56" i="79"/>
  <c r="ET56" i="79"/>
  <c r="EU56" i="79"/>
  <c r="EV56" i="79"/>
  <c r="EW56" i="79"/>
  <c r="EX56" i="79"/>
  <c r="EY56" i="79"/>
  <c r="EZ56" i="79"/>
  <c r="FA56" i="79"/>
  <c r="FB56" i="79"/>
  <c r="FC56" i="79"/>
  <c r="FD56" i="79"/>
  <c r="FE56" i="79"/>
  <c r="FF56" i="79"/>
  <c r="FG56" i="79"/>
  <c r="FI56" i="79"/>
  <c r="FJ56" i="79"/>
  <c r="FK56" i="79"/>
  <c r="FL56" i="79"/>
  <c r="FM56" i="79"/>
  <c r="FN56" i="79"/>
  <c r="FO56" i="79"/>
  <c r="FP56" i="79"/>
  <c r="FQ56" i="79"/>
  <c r="FR56" i="79"/>
  <c r="FS56" i="79"/>
  <c r="FT56" i="79"/>
  <c r="A57" i="79"/>
  <c r="B57" i="79"/>
  <c r="C57" i="79"/>
  <c r="D57" i="79"/>
  <c r="E57" i="79"/>
  <c r="F57" i="79"/>
  <c r="G57" i="79"/>
  <c r="H57" i="79"/>
  <c r="K57" i="79"/>
  <c r="L57" i="79"/>
  <c r="M57" i="79"/>
  <c r="N57" i="79"/>
  <c r="O57" i="79"/>
  <c r="P57" i="79"/>
  <c r="R57" i="79"/>
  <c r="S57" i="79"/>
  <c r="T57" i="79"/>
  <c r="U57" i="79"/>
  <c r="V57" i="79"/>
  <c r="W57" i="79"/>
  <c r="Y57" i="79"/>
  <c r="Z57" i="79"/>
  <c r="AA57" i="79"/>
  <c r="AB57" i="79"/>
  <c r="AC57" i="79"/>
  <c r="AD57" i="79"/>
  <c r="AF57" i="79"/>
  <c r="AG57" i="79"/>
  <c r="AH57" i="79"/>
  <c r="AI57" i="79"/>
  <c r="AJ57" i="79"/>
  <c r="AK57" i="79"/>
  <c r="AN57" i="79"/>
  <c r="AP57" i="79"/>
  <c r="AQ57" i="79"/>
  <c r="AR57" i="79"/>
  <c r="AS57" i="79"/>
  <c r="AT57" i="79"/>
  <c r="AU57" i="79"/>
  <c r="AV57" i="79"/>
  <c r="AW57" i="79"/>
  <c r="AX57" i="79"/>
  <c r="AY57" i="79"/>
  <c r="AZ57" i="79"/>
  <c r="BA57" i="79"/>
  <c r="BB57" i="79"/>
  <c r="BC57" i="79"/>
  <c r="BD57" i="79"/>
  <c r="BE57" i="79"/>
  <c r="BF57" i="79"/>
  <c r="BG57" i="79"/>
  <c r="BH57" i="79"/>
  <c r="BI57" i="79"/>
  <c r="BK57" i="79"/>
  <c r="BL57" i="79"/>
  <c r="BM57" i="79"/>
  <c r="BN57" i="79"/>
  <c r="BO57" i="79"/>
  <c r="BP57" i="79"/>
  <c r="BQ57" i="79"/>
  <c r="BR57" i="79"/>
  <c r="BS57" i="79"/>
  <c r="BT57" i="79"/>
  <c r="BU57" i="79"/>
  <c r="BV57" i="79"/>
  <c r="BX57" i="79"/>
  <c r="BY57" i="79"/>
  <c r="BZ57" i="79"/>
  <c r="CA57" i="79"/>
  <c r="CB57" i="79"/>
  <c r="CC57" i="79"/>
  <c r="CD57" i="79"/>
  <c r="CE57" i="79"/>
  <c r="CF57" i="79"/>
  <c r="CG57" i="79"/>
  <c r="CH57" i="79"/>
  <c r="CI57" i="79"/>
  <c r="CJ57" i="79"/>
  <c r="CK57" i="79"/>
  <c r="CL57" i="79"/>
  <c r="CM57" i="79"/>
  <c r="CN57" i="79"/>
  <c r="CO57" i="79"/>
  <c r="CP57" i="79"/>
  <c r="CQ57" i="79"/>
  <c r="CS57" i="79"/>
  <c r="CT57" i="79"/>
  <c r="CU57" i="79"/>
  <c r="CV57" i="79"/>
  <c r="CW57" i="79"/>
  <c r="CX57" i="79"/>
  <c r="CY57" i="79"/>
  <c r="CZ57" i="79"/>
  <c r="DA57" i="79"/>
  <c r="DB57" i="79"/>
  <c r="DC57" i="79"/>
  <c r="DD57" i="79"/>
  <c r="DF57" i="79"/>
  <c r="DG57" i="79"/>
  <c r="DH57" i="79"/>
  <c r="DI57" i="79"/>
  <c r="DJ57" i="79"/>
  <c r="DK57" i="79"/>
  <c r="DL57" i="79"/>
  <c r="DM57" i="79"/>
  <c r="DN57" i="79"/>
  <c r="DO57" i="79"/>
  <c r="DP57" i="79"/>
  <c r="DQ57" i="79"/>
  <c r="DR57" i="79"/>
  <c r="DS57" i="79"/>
  <c r="DT57" i="79"/>
  <c r="DU57" i="79"/>
  <c r="DV57" i="79"/>
  <c r="DW57" i="79"/>
  <c r="DX57" i="79"/>
  <c r="DY57" i="79"/>
  <c r="EA57" i="79"/>
  <c r="EB57" i="79"/>
  <c r="EC57" i="79"/>
  <c r="ED57" i="79"/>
  <c r="EE57" i="79"/>
  <c r="EF57" i="79"/>
  <c r="EG57" i="79"/>
  <c r="EH57" i="79"/>
  <c r="EI57" i="79"/>
  <c r="EJ57" i="79"/>
  <c r="EK57" i="79"/>
  <c r="EL57" i="79"/>
  <c r="EN57" i="79"/>
  <c r="EO57" i="79"/>
  <c r="EP57" i="79"/>
  <c r="EQ57" i="79"/>
  <c r="ER57" i="79"/>
  <c r="ES57" i="79"/>
  <c r="ET57" i="79"/>
  <c r="EU57" i="79"/>
  <c r="EV57" i="79"/>
  <c r="EW57" i="79"/>
  <c r="EX57" i="79"/>
  <c r="EY57" i="79"/>
  <c r="EZ57" i="79"/>
  <c r="FA57" i="79"/>
  <c r="FB57" i="79"/>
  <c r="FC57" i="79"/>
  <c r="FD57" i="79"/>
  <c r="FE57" i="79"/>
  <c r="FF57" i="79"/>
  <c r="FG57" i="79"/>
  <c r="FI57" i="79"/>
  <c r="FJ57" i="79"/>
  <c r="FK57" i="79"/>
  <c r="FL57" i="79"/>
  <c r="FM57" i="79"/>
  <c r="FN57" i="79"/>
  <c r="FO57" i="79"/>
  <c r="FP57" i="79"/>
  <c r="FQ57" i="79"/>
  <c r="FR57" i="79"/>
  <c r="FS57" i="79"/>
  <c r="FT57" i="79"/>
  <c r="A58" i="79"/>
  <c r="B58" i="79"/>
  <c r="C58" i="79"/>
  <c r="D58" i="79"/>
  <c r="E58" i="79"/>
  <c r="F58" i="79"/>
  <c r="G58" i="79"/>
  <c r="H58" i="79"/>
  <c r="K58" i="79"/>
  <c r="L58" i="79"/>
  <c r="M58" i="79"/>
  <c r="N58" i="79"/>
  <c r="O58" i="79"/>
  <c r="P58" i="79"/>
  <c r="R58" i="79"/>
  <c r="S58" i="79"/>
  <c r="T58" i="79"/>
  <c r="U58" i="79"/>
  <c r="V58" i="79"/>
  <c r="W58" i="79"/>
  <c r="Y58" i="79"/>
  <c r="Z58" i="79"/>
  <c r="AA58" i="79"/>
  <c r="AB58" i="79"/>
  <c r="AC58" i="79"/>
  <c r="AD58" i="79"/>
  <c r="AF58" i="79"/>
  <c r="AG58" i="79"/>
  <c r="AH58" i="79"/>
  <c r="AI58" i="79"/>
  <c r="AJ58" i="79"/>
  <c r="AK58" i="79"/>
  <c r="AN58" i="79"/>
  <c r="AP58" i="79"/>
  <c r="AQ58" i="79"/>
  <c r="AR58" i="79"/>
  <c r="AS58" i="79"/>
  <c r="AT58" i="79"/>
  <c r="AU58" i="79"/>
  <c r="AV58" i="79"/>
  <c r="AW58" i="79"/>
  <c r="AX58" i="79"/>
  <c r="AY58" i="79"/>
  <c r="AZ58" i="79"/>
  <c r="BA58" i="79"/>
  <c r="BB58" i="79"/>
  <c r="BC58" i="79"/>
  <c r="BD58" i="79"/>
  <c r="BE58" i="79"/>
  <c r="BF58" i="79"/>
  <c r="BG58" i="79"/>
  <c r="BH58" i="79"/>
  <c r="BI58" i="79"/>
  <c r="BK58" i="79"/>
  <c r="BL58" i="79"/>
  <c r="BM58" i="79"/>
  <c r="BN58" i="79"/>
  <c r="BO58" i="79"/>
  <c r="BP58" i="79"/>
  <c r="BQ58" i="79"/>
  <c r="BR58" i="79"/>
  <c r="BS58" i="79"/>
  <c r="BT58" i="79"/>
  <c r="BU58" i="79"/>
  <c r="BV58" i="79"/>
  <c r="BX58" i="79"/>
  <c r="BY58" i="79"/>
  <c r="BZ58" i="79"/>
  <c r="CA58" i="79"/>
  <c r="CB58" i="79"/>
  <c r="CC58" i="79"/>
  <c r="CD58" i="79"/>
  <c r="CE58" i="79"/>
  <c r="CF58" i="79"/>
  <c r="CG58" i="79"/>
  <c r="CH58" i="79"/>
  <c r="CI58" i="79"/>
  <c r="CJ58" i="79"/>
  <c r="CK58" i="79"/>
  <c r="CL58" i="79"/>
  <c r="CM58" i="79"/>
  <c r="CN58" i="79"/>
  <c r="CO58" i="79"/>
  <c r="CP58" i="79"/>
  <c r="CQ58" i="79"/>
  <c r="CS58" i="79"/>
  <c r="CT58" i="79"/>
  <c r="CU58" i="79"/>
  <c r="CV58" i="79"/>
  <c r="CW58" i="79"/>
  <c r="CX58" i="79"/>
  <c r="CY58" i="79"/>
  <c r="CZ58" i="79"/>
  <c r="DA58" i="79"/>
  <c r="DB58" i="79"/>
  <c r="DC58" i="79"/>
  <c r="DD58" i="79"/>
  <c r="DF58" i="79"/>
  <c r="DG58" i="79"/>
  <c r="DH58" i="79"/>
  <c r="DI58" i="79"/>
  <c r="DJ58" i="79"/>
  <c r="DK58" i="79"/>
  <c r="DL58" i="79"/>
  <c r="DM58" i="79"/>
  <c r="DN58" i="79"/>
  <c r="DO58" i="79"/>
  <c r="DP58" i="79"/>
  <c r="DQ58" i="79"/>
  <c r="DR58" i="79"/>
  <c r="DS58" i="79"/>
  <c r="DT58" i="79"/>
  <c r="DU58" i="79"/>
  <c r="DV58" i="79"/>
  <c r="DW58" i="79"/>
  <c r="DX58" i="79"/>
  <c r="DY58" i="79"/>
  <c r="EA58" i="79"/>
  <c r="EB58" i="79"/>
  <c r="EC58" i="79"/>
  <c r="ED58" i="79"/>
  <c r="EE58" i="79"/>
  <c r="EF58" i="79"/>
  <c r="EG58" i="79"/>
  <c r="EH58" i="79"/>
  <c r="EI58" i="79"/>
  <c r="EJ58" i="79"/>
  <c r="EK58" i="79"/>
  <c r="EL58" i="79"/>
  <c r="EN58" i="79"/>
  <c r="EO58" i="79"/>
  <c r="EP58" i="79"/>
  <c r="EQ58" i="79"/>
  <c r="ER58" i="79"/>
  <c r="ES58" i="79"/>
  <c r="ET58" i="79"/>
  <c r="EU58" i="79"/>
  <c r="EV58" i="79"/>
  <c r="EW58" i="79"/>
  <c r="EX58" i="79"/>
  <c r="EY58" i="79"/>
  <c r="EZ58" i="79"/>
  <c r="FA58" i="79"/>
  <c r="FB58" i="79"/>
  <c r="FC58" i="79"/>
  <c r="FD58" i="79"/>
  <c r="FE58" i="79"/>
  <c r="FF58" i="79"/>
  <c r="FG58" i="79"/>
  <c r="FI58" i="79"/>
  <c r="FJ58" i="79"/>
  <c r="FK58" i="79"/>
  <c r="FL58" i="79"/>
  <c r="FM58" i="79"/>
  <c r="FN58" i="79"/>
  <c r="FO58" i="79"/>
  <c r="FP58" i="79"/>
  <c r="FQ58" i="79"/>
  <c r="FR58" i="79"/>
  <c r="FS58" i="79"/>
  <c r="FT58" i="79"/>
  <c r="A59" i="79"/>
  <c r="B59" i="79"/>
  <c r="C59" i="79"/>
  <c r="D59" i="79"/>
  <c r="E59" i="79"/>
  <c r="F59" i="79"/>
  <c r="G59" i="79"/>
  <c r="H59" i="79"/>
  <c r="K59" i="79"/>
  <c r="L59" i="79"/>
  <c r="M59" i="79"/>
  <c r="N59" i="79"/>
  <c r="O59" i="79"/>
  <c r="P59" i="79"/>
  <c r="R59" i="79"/>
  <c r="S59" i="79"/>
  <c r="T59" i="79"/>
  <c r="U59" i="79"/>
  <c r="V59" i="79"/>
  <c r="W59" i="79"/>
  <c r="Y59" i="79"/>
  <c r="Z59" i="79"/>
  <c r="AA59" i="79"/>
  <c r="AB59" i="79"/>
  <c r="AC59" i="79"/>
  <c r="AD59" i="79"/>
  <c r="AF59" i="79"/>
  <c r="AG59" i="79"/>
  <c r="AH59" i="79"/>
  <c r="AI59" i="79"/>
  <c r="AJ59" i="79"/>
  <c r="AK59" i="79"/>
  <c r="AN59" i="79"/>
  <c r="AP59" i="79"/>
  <c r="AQ59" i="79"/>
  <c r="AR59" i="79"/>
  <c r="AS59" i="79"/>
  <c r="AT59" i="79"/>
  <c r="AU59" i="79"/>
  <c r="AV59" i="79"/>
  <c r="AW59" i="79"/>
  <c r="AX59" i="79"/>
  <c r="AY59" i="79"/>
  <c r="AZ59" i="79"/>
  <c r="BA59" i="79"/>
  <c r="BB59" i="79"/>
  <c r="BC59" i="79"/>
  <c r="BD59" i="79"/>
  <c r="BE59" i="79"/>
  <c r="BF59" i="79"/>
  <c r="BG59" i="79"/>
  <c r="BH59" i="79"/>
  <c r="BI59" i="79"/>
  <c r="BK59" i="79"/>
  <c r="BL59" i="79"/>
  <c r="BM59" i="79"/>
  <c r="BN59" i="79"/>
  <c r="BO59" i="79"/>
  <c r="BP59" i="79"/>
  <c r="BQ59" i="79"/>
  <c r="BR59" i="79"/>
  <c r="BS59" i="79"/>
  <c r="BT59" i="79"/>
  <c r="BU59" i="79"/>
  <c r="BV59" i="79"/>
  <c r="BX59" i="79"/>
  <c r="BY59" i="79"/>
  <c r="BZ59" i="79"/>
  <c r="CA59" i="79"/>
  <c r="CB59" i="79"/>
  <c r="CC59" i="79"/>
  <c r="CD59" i="79"/>
  <c r="CE59" i="79"/>
  <c r="CF59" i="79"/>
  <c r="CG59" i="79"/>
  <c r="CH59" i="79"/>
  <c r="CI59" i="79"/>
  <c r="CJ59" i="79"/>
  <c r="CK59" i="79"/>
  <c r="CL59" i="79"/>
  <c r="CM59" i="79"/>
  <c r="CN59" i="79"/>
  <c r="CO59" i="79"/>
  <c r="CP59" i="79"/>
  <c r="CQ59" i="79"/>
  <c r="CS59" i="79"/>
  <c r="CT59" i="79"/>
  <c r="CU59" i="79"/>
  <c r="CV59" i="79"/>
  <c r="CW59" i="79"/>
  <c r="CX59" i="79"/>
  <c r="CY59" i="79"/>
  <c r="CZ59" i="79"/>
  <c r="DA59" i="79"/>
  <c r="DB59" i="79"/>
  <c r="DC59" i="79"/>
  <c r="DD59" i="79"/>
  <c r="DF59" i="79"/>
  <c r="DG59" i="79"/>
  <c r="DH59" i="79"/>
  <c r="DI59" i="79"/>
  <c r="DJ59" i="79"/>
  <c r="DK59" i="79"/>
  <c r="DL59" i="79"/>
  <c r="DM59" i="79"/>
  <c r="DN59" i="79"/>
  <c r="DO59" i="79"/>
  <c r="DP59" i="79"/>
  <c r="DQ59" i="79"/>
  <c r="DR59" i="79"/>
  <c r="DS59" i="79"/>
  <c r="DT59" i="79"/>
  <c r="DU59" i="79"/>
  <c r="DV59" i="79"/>
  <c r="DW59" i="79"/>
  <c r="DX59" i="79"/>
  <c r="DY59" i="79"/>
  <c r="EA59" i="79"/>
  <c r="EB59" i="79"/>
  <c r="EC59" i="79"/>
  <c r="ED59" i="79"/>
  <c r="EE59" i="79"/>
  <c r="EF59" i="79"/>
  <c r="EG59" i="79"/>
  <c r="EH59" i="79"/>
  <c r="EI59" i="79"/>
  <c r="EJ59" i="79"/>
  <c r="EK59" i="79"/>
  <c r="EL59" i="79"/>
  <c r="EN59" i="79"/>
  <c r="EO59" i="79"/>
  <c r="EP59" i="79"/>
  <c r="EQ59" i="79"/>
  <c r="ER59" i="79"/>
  <c r="ES59" i="79"/>
  <c r="ET59" i="79"/>
  <c r="EU59" i="79"/>
  <c r="EV59" i="79"/>
  <c r="EW59" i="79"/>
  <c r="EX59" i="79"/>
  <c r="EY59" i="79"/>
  <c r="EZ59" i="79"/>
  <c r="FA59" i="79"/>
  <c r="FB59" i="79"/>
  <c r="FC59" i="79"/>
  <c r="FD59" i="79"/>
  <c r="FE59" i="79"/>
  <c r="FF59" i="79"/>
  <c r="FG59" i="79"/>
  <c r="FI59" i="79"/>
  <c r="FJ59" i="79"/>
  <c r="FK59" i="79"/>
  <c r="FL59" i="79"/>
  <c r="FM59" i="79"/>
  <c r="FN59" i="79"/>
  <c r="FO59" i="79"/>
  <c r="FP59" i="79"/>
  <c r="FQ59" i="79"/>
  <c r="FR59" i="79"/>
  <c r="FS59" i="79"/>
  <c r="FT59" i="79"/>
  <c r="A60" i="79"/>
  <c r="B60" i="79"/>
  <c r="C60" i="79"/>
  <c r="D60" i="79"/>
  <c r="E60" i="79"/>
  <c r="F60" i="79"/>
  <c r="G60" i="79"/>
  <c r="H60" i="79"/>
  <c r="K60" i="79"/>
  <c r="L60" i="79"/>
  <c r="M60" i="79"/>
  <c r="N60" i="79"/>
  <c r="O60" i="79"/>
  <c r="P60" i="79"/>
  <c r="R60" i="79"/>
  <c r="S60" i="79"/>
  <c r="T60" i="79"/>
  <c r="U60" i="79"/>
  <c r="V60" i="79"/>
  <c r="W60" i="79"/>
  <c r="Y60" i="79"/>
  <c r="Z60" i="79"/>
  <c r="AA60" i="79"/>
  <c r="AB60" i="79"/>
  <c r="AC60" i="79"/>
  <c r="AD60" i="79"/>
  <c r="AF60" i="79"/>
  <c r="AG60" i="79"/>
  <c r="AH60" i="79"/>
  <c r="AI60" i="79"/>
  <c r="AJ60" i="79"/>
  <c r="AK60" i="79"/>
  <c r="AN60" i="79"/>
  <c r="AP60" i="79"/>
  <c r="AQ60" i="79"/>
  <c r="AR60" i="79"/>
  <c r="AS60" i="79"/>
  <c r="AT60" i="79"/>
  <c r="AU60" i="79"/>
  <c r="AV60" i="79"/>
  <c r="AW60" i="79"/>
  <c r="AX60" i="79"/>
  <c r="AY60" i="79"/>
  <c r="AZ60" i="79"/>
  <c r="BA60" i="79"/>
  <c r="BB60" i="79"/>
  <c r="BC60" i="79"/>
  <c r="BD60" i="79"/>
  <c r="BE60" i="79"/>
  <c r="BF60" i="79"/>
  <c r="BG60" i="79"/>
  <c r="BH60" i="79"/>
  <c r="BI60" i="79"/>
  <c r="BK60" i="79"/>
  <c r="BL60" i="79"/>
  <c r="BM60" i="79"/>
  <c r="BN60" i="79"/>
  <c r="BO60" i="79"/>
  <c r="BP60" i="79"/>
  <c r="BQ60" i="79"/>
  <c r="BR60" i="79"/>
  <c r="BS60" i="79"/>
  <c r="BT60" i="79"/>
  <c r="BU60" i="79"/>
  <c r="BV60" i="79"/>
  <c r="BX60" i="79"/>
  <c r="BY60" i="79"/>
  <c r="BZ60" i="79"/>
  <c r="CA60" i="79"/>
  <c r="CB60" i="79"/>
  <c r="CC60" i="79"/>
  <c r="CD60" i="79"/>
  <c r="CE60" i="79"/>
  <c r="CF60" i="79"/>
  <c r="CG60" i="79"/>
  <c r="CH60" i="79"/>
  <c r="CI60" i="79"/>
  <c r="CJ60" i="79"/>
  <c r="CK60" i="79"/>
  <c r="CL60" i="79"/>
  <c r="CM60" i="79"/>
  <c r="CN60" i="79"/>
  <c r="CO60" i="79"/>
  <c r="CP60" i="79"/>
  <c r="CQ60" i="79"/>
  <c r="CS60" i="79"/>
  <c r="CT60" i="79"/>
  <c r="CU60" i="79"/>
  <c r="CV60" i="79"/>
  <c r="CW60" i="79"/>
  <c r="CX60" i="79"/>
  <c r="CY60" i="79"/>
  <c r="CZ60" i="79"/>
  <c r="DA60" i="79"/>
  <c r="DB60" i="79"/>
  <c r="DC60" i="79"/>
  <c r="DD60" i="79"/>
  <c r="DF60" i="79"/>
  <c r="DG60" i="79"/>
  <c r="DH60" i="79"/>
  <c r="DI60" i="79"/>
  <c r="DJ60" i="79"/>
  <c r="DK60" i="79"/>
  <c r="DL60" i="79"/>
  <c r="DM60" i="79"/>
  <c r="DN60" i="79"/>
  <c r="DO60" i="79"/>
  <c r="DP60" i="79"/>
  <c r="DQ60" i="79"/>
  <c r="DR60" i="79"/>
  <c r="DS60" i="79"/>
  <c r="DT60" i="79"/>
  <c r="DU60" i="79"/>
  <c r="DV60" i="79"/>
  <c r="DW60" i="79"/>
  <c r="DX60" i="79"/>
  <c r="DY60" i="79"/>
  <c r="EA60" i="79"/>
  <c r="EB60" i="79"/>
  <c r="EC60" i="79"/>
  <c r="ED60" i="79"/>
  <c r="EE60" i="79"/>
  <c r="EF60" i="79"/>
  <c r="EG60" i="79"/>
  <c r="EH60" i="79"/>
  <c r="EI60" i="79"/>
  <c r="EJ60" i="79"/>
  <c r="EK60" i="79"/>
  <c r="EL60" i="79"/>
  <c r="EN60" i="79"/>
  <c r="EO60" i="79"/>
  <c r="EP60" i="79"/>
  <c r="EQ60" i="79"/>
  <c r="ER60" i="79"/>
  <c r="ES60" i="79"/>
  <c r="ET60" i="79"/>
  <c r="EU60" i="79"/>
  <c r="EV60" i="79"/>
  <c r="EW60" i="79"/>
  <c r="EX60" i="79"/>
  <c r="EY60" i="79"/>
  <c r="EZ60" i="79"/>
  <c r="FA60" i="79"/>
  <c r="FB60" i="79"/>
  <c r="FC60" i="79"/>
  <c r="FD60" i="79"/>
  <c r="FE60" i="79"/>
  <c r="FF60" i="79"/>
  <c r="FG60" i="79"/>
  <c r="FI60" i="79"/>
  <c r="FJ60" i="79"/>
  <c r="FK60" i="79"/>
  <c r="FL60" i="79"/>
  <c r="FM60" i="79"/>
  <c r="FN60" i="79"/>
  <c r="FO60" i="79"/>
  <c r="FP60" i="79"/>
  <c r="FQ60" i="79"/>
  <c r="FR60" i="79"/>
  <c r="FS60" i="79"/>
  <c r="FT60" i="79"/>
  <c r="A61" i="79"/>
  <c r="B61" i="79"/>
  <c r="C61" i="79"/>
  <c r="D61" i="79"/>
  <c r="E61" i="79"/>
  <c r="F61" i="79"/>
  <c r="G61" i="79"/>
  <c r="H61" i="79"/>
  <c r="K61" i="79"/>
  <c r="L61" i="79"/>
  <c r="M61" i="79"/>
  <c r="N61" i="79"/>
  <c r="O61" i="79"/>
  <c r="P61" i="79"/>
  <c r="R61" i="79"/>
  <c r="S61" i="79"/>
  <c r="T61" i="79"/>
  <c r="U61" i="79"/>
  <c r="V61" i="79"/>
  <c r="W61" i="79"/>
  <c r="Y61" i="79"/>
  <c r="Z61" i="79"/>
  <c r="AA61" i="79"/>
  <c r="AB61" i="79"/>
  <c r="AC61" i="79"/>
  <c r="AD61" i="79"/>
  <c r="AF61" i="79"/>
  <c r="AG61" i="79"/>
  <c r="AH61" i="79"/>
  <c r="AI61" i="79"/>
  <c r="AJ61" i="79"/>
  <c r="AK61" i="79"/>
  <c r="AN61" i="79"/>
  <c r="AP61" i="79"/>
  <c r="AQ61" i="79"/>
  <c r="AR61" i="79"/>
  <c r="AS61" i="79"/>
  <c r="AT61" i="79"/>
  <c r="AU61" i="79"/>
  <c r="AV61" i="79"/>
  <c r="AW61" i="79"/>
  <c r="AX61" i="79"/>
  <c r="AY61" i="79"/>
  <c r="AZ61" i="79"/>
  <c r="BA61" i="79"/>
  <c r="BB61" i="79"/>
  <c r="BC61" i="79"/>
  <c r="BD61" i="79"/>
  <c r="BE61" i="79"/>
  <c r="BF61" i="79"/>
  <c r="BG61" i="79"/>
  <c r="BH61" i="79"/>
  <c r="BI61" i="79"/>
  <c r="BK61" i="79"/>
  <c r="BL61" i="79"/>
  <c r="BM61" i="79"/>
  <c r="BN61" i="79"/>
  <c r="BO61" i="79"/>
  <c r="BP61" i="79"/>
  <c r="BQ61" i="79"/>
  <c r="BR61" i="79"/>
  <c r="BS61" i="79"/>
  <c r="BT61" i="79"/>
  <c r="BU61" i="79"/>
  <c r="BV61" i="79"/>
  <c r="BX61" i="79"/>
  <c r="BY61" i="79"/>
  <c r="BZ61" i="79"/>
  <c r="CA61" i="79"/>
  <c r="CB61" i="79"/>
  <c r="CC61" i="79"/>
  <c r="CD61" i="79"/>
  <c r="CE61" i="79"/>
  <c r="CF61" i="79"/>
  <c r="CG61" i="79"/>
  <c r="CH61" i="79"/>
  <c r="CI61" i="79"/>
  <c r="CJ61" i="79"/>
  <c r="CK61" i="79"/>
  <c r="CL61" i="79"/>
  <c r="CM61" i="79"/>
  <c r="CN61" i="79"/>
  <c r="CO61" i="79"/>
  <c r="CP61" i="79"/>
  <c r="CQ61" i="79"/>
  <c r="CS61" i="79"/>
  <c r="CT61" i="79"/>
  <c r="CU61" i="79"/>
  <c r="CV61" i="79"/>
  <c r="CW61" i="79"/>
  <c r="CX61" i="79"/>
  <c r="CY61" i="79"/>
  <c r="CZ61" i="79"/>
  <c r="DA61" i="79"/>
  <c r="DB61" i="79"/>
  <c r="DC61" i="79"/>
  <c r="DD61" i="79"/>
  <c r="DF61" i="79"/>
  <c r="DG61" i="79"/>
  <c r="DH61" i="79"/>
  <c r="DI61" i="79"/>
  <c r="DJ61" i="79"/>
  <c r="DK61" i="79"/>
  <c r="DL61" i="79"/>
  <c r="DM61" i="79"/>
  <c r="DN61" i="79"/>
  <c r="DO61" i="79"/>
  <c r="DP61" i="79"/>
  <c r="DQ61" i="79"/>
  <c r="DR61" i="79"/>
  <c r="DS61" i="79"/>
  <c r="DT61" i="79"/>
  <c r="DU61" i="79"/>
  <c r="DV61" i="79"/>
  <c r="DW61" i="79"/>
  <c r="DX61" i="79"/>
  <c r="DY61" i="79"/>
  <c r="EA61" i="79"/>
  <c r="EB61" i="79"/>
  <c r="EC61" i="79"/>
  <c r="ED61" i="79"/>
  <c r="EE61" i="79"/>
  <c r="EF61" i="79"/>
  <c r="EG61" i="79"/>
  <c r="EH61" i="79"/>
  <c r="EI61" i="79"/>
  <c r="EJ61" i="79"/>
  <c r="EK61" i="79"/>
  <c r="EL61" i="79"/>
  <c r="EN61" i="79"/>
  <c r="EO61" i="79"/>
  <c r="EP61" i="79"/>
  <c r="EQ61" i="79"/>
  <c r="ER61" i="79"/>
  <c r="ES61" i="79"/>
  <c r="ET61" i="79"/>
  <c r="EU61" i="79"/>
  <c r="EV61" i="79"/>
  <c r="EW61" i="79"/>
  <c r="EX61" i="79"/>
  <c r="EY61" i="79"/>
  <c r="EZ61" i="79"/>
  <c r="FA61" i="79"/>
  <c r="FB61" i="79"/>
  <c r="FC61" i="79"/>
  <c r="FD61" i="79"/>
  <c r="FE61" i="79"/>
  <c r="FF61" i="79"/>
  <c r="FG61" i="79"/>
  <c r="FI61" i="79"/>
  <c r="FJ61" i="79"/>
  <c r="FK61" i="79"/>
  <c r="FL61" i="79"/>
  <c r="FM61" i="79"/>
  <c r="FN61" i="79"/>
  <c r="FO61" i="79"/>
  <c r="FP61" i="79"/>
  <c r="FQ61" i="79"/>
  <c r="FR61" i="79"/>
  <c r="FS61" i="79"/>
  <c r="FT61" i="79"/>
  <c r="A62" i="79"/>
  <c r="C2" i="83"/>
  <c r="D2" i="83"/>
  <c r="E2" i="83"/>
  <c r="F2" i="83"/>
  <c r="G2" i="83"/>
  <c r="H2" i="83"/>
  <c r="I2" i="83"/>
  <c r="J2" i="83"/>
  <c r="K2" i="83"/>
  <c r="L2" i="83"/>
  <c r="M2" i="83"/>
  <c r="N2" i="83"/>
  <c r="C2" i="84"/>
  <c r="D2" i="84"/>
  <c r="E2" i="84"/>
  <c r="F2" i="84"/>
  <c r="G2" i="84"/>
  <c r="H2" i="84"/>
  <c r="I2" i="84"/>
  <c r="J2" i="84"/>
  <c r="K2" i="84"/>
  <c r="L2" i="84"/>
  <c r="M2" i="84"/>
  <c r="N2" i="84"/>
  <c r="O2" i="84"/>
  <c r="P2" i="84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AG1" i="16"/>
  <c r="AH1" i="16"/>
  <c r="AI1" i="16"/>
  <c r="AJ1" i="16"/>
  <c r="AK1" i="16"/>
  <c r="AL1" i="16"/>
  <c r="AM1" i="16"/>
  <c r="AN1" i="16"/>
  <c r="AO1" i="16"/>
  <c r="AP1" i="16"/>
  <c r="AQ1" i="16"/>
  <c r="AR1" i="16"/>
  <c r="AS1" i="16"/>
  <c r="AT1" i="16"/>
  <c r="AU1" i="16"/>
  <c r="AV1" i="16"/>
  <c r="AW1" i="16"/>
  <c r="AX1" i="16"/>
  <c r="AY1" i="16"/>
  <c r="AZ1" i="16"/>
  <c r="BA1" i="16"/>
  <c r="BB1" i="16"/>
  <c r="BC1" i="16"/>
  <c r="BD1" i="16"/>
  <c r="BE1" i="16"/>
  <c r="BF1" i="16"/>
  <c r="BG1" i="16"/>
  <c r="BH1" i="16"/>
  <c r="BI1" i="16"/>
  <c r="BJ1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A6" i="16"/>
  <c r="A7" i="16"/>
  <c r="C7" i="16"/>
  <c r="A8" i="16"/>
  <c r="C8" i="16"/>
  <c r="A9" i="16"/>
  <c r="C9" i="16"/>
  <c r="A10" i="16"/>
  <c r="C10" i="16"/>
  <c r="A11" i="16"/>
  <c r="C11" i="16"/>
  <c r="A12" i="16"/>
  <c r="C12" i="16"/>
  <c r="A13" i="16"/>
  <c r="C13" i="16"/>
  <c r="A14" i="16"/>
  <c r="C14" i="16"/>
  <c r="A15" i="16"/>
  <c r="C15" i="16"/>
  <c r="A16" i="16"/>
  <c r="C16" i="16"/>
  <c r="A17" i="16"/>
  <c r="C17" i="16"/>
  <c r="A18" i="16"/>
  <c r="C18" i="16"/>
  <c r="A19" i="16"/>
  <c r="C19" i="16"/>
  <c r="A20" i="16"/>
  <c r="C20" i="16"/>
  <c r="A21" i="16"/>
  <c r="C21" i="16"/>
  <c r="A22" i="16"/>
  <c r="C22" i="16"/>
  <c r="A23" i="16"/>
  <c r="C23" i="16"/>
  <c r="A24" i="16"/>
  <c r="C24" i="16"/>
  <c r="A25" i="16"/>
  <c r="C25" i="16"/>
  <c r="A26" i="16"/>
  <c r="C26" i="16"/>
  <c r="A27" i="16"/>
  <c r="C27" i="16"/>
  <c r="A28" i="16"/>
  <c r="C28" i="16"/>
  <c r="A29" i="16"/>
  <c r="C29" i="16"/>
  <c r="A30" i="16"/>
  <c r="C30" i="16"/>
  <c r="A31" i="16"/>
  <c r="C31" i="16"/>
  <c r="A32" i="16"/>
  <c r="C32" i="16"/>
  <c r="A33" i="16"/>
  <c r="C33" i="16"/>
  <c r="A34" i="16"/>
  <c r="C34" i="16"/>
  <c r="A35" i="16"/>
  <c r="C35" i="16"/>
  <c r="A36" i="16"/>
  <c r="C36" i="16"/>
  <c r="A37" i="16"/>
  <c r="C37" i="16"/>
  <c r="A38" i="16"/>
  <c r="C38" i="16"/>
  <c r="A39" i="16"/>
  <c r="C39" i="16"/>
  <c r="A40" i="16"/>
  <c r="C40" i="16"/>
  <c r="A41" i="16"/>
  <c r="C41" i="16"/>
  <c r="A42" i="16"/>
  <c r="C42" i="16"/>
  <c r="A43" i="16"/>
  <c r="C43" i="16"/>
  <c r="A44" i="16"/>
  <c r="C44" i="16"/>
  <c r="A45" i="16"/>
  <c r="C45" i="16"/>
  <c r="A46" i="16"/>
  <c r="C46" i="16"/>
  <c r="A47" i="16"/>
  <c r="C47" i="16"/>
  <c r="A48" i="16"/>
  <c r="C48" i="16"/>
  <c r="A49" i="16"/>
  <c r="C49" i="16"/>
  <c r="A50" i="16"/>
  <c r="C50" i="16"/>
  <c r="A51" i="16"/>
  <c r="C51" i="16"/>
  <c r="A52" i="16"/>
  <c r="C52" i="16"/>
  <c r="A53" i="16"/>
  <c r="C53" i="16"/>
  <c r="A54" i="16"/>
  <c r="C54" i="16"/>
  <c r="A55" i="16"/>
  <c r="C55" i="16"/>
  <c r="A56" i="16"/>
  <c r="C56" i="16"/>
  <c r="A57" i="16"/>
  <c r="C57" i="16"/>
  <c r="A58" i="16"/>
  <c r="C58" i="16"/>
  <c r="A59" i="16"/>
  <c r="C59" i="16"/>
  <c r="A60" i="16"/>
  <c r="C60" i="16"/>
  <c r="A61" i="16"/>
  <c r="C61" i="16"/>
  <c r="A62" i="16"/>
  <c r="C62" i="16"/>
  <c r="A63" i="16"/>
  <c r="C63" i="16"/>
  <c r="A64" i="16"/>
  <c r="C64" i="16"/>
  <c r="A65" i="16"/>
  <c r="C65" i="16"/>
  <c r="A66" i="16"/>
  <c r="C66" i="16"/>
  <c r="A67" i="16"/>
  <c r="C67" i="16"/>
  <c r="A68" i="16"/>
  <c r="C68" i="16"/>
  <c r="A69" i="16"/>
  <c r="C69" i="16"/>
  <c r="A70" i="16"/>
  <c r="C70" i="16"/>
  <c r="A71" i="16"/>
  <c r="C71" i="16"/>
  <c r="A72" i="16"/>
  <c r="C72" i="16"/>
  <c r="A73" i="16"/>
  <c r="C73" i="16"/>
  <c r="A74" i="16"/>
  <c r="C74" i="16"/>
  <c r="A75" i="16"/>
  <c r="C75" i="16"/>
  <c r="A76" i="16"/>
  <c r="C76" i="16"/>
  <c r="A77" i="16"/>
  <c r="C77" i="16"/>
  <c r="A78" i="16"/>
  <c r="C78" i="16"/>
  <c r="A79" i="16"/>
  <c r="C79" i="16"/>
  <c r="A80" i="16"/>
  <c r="C80" i="16"/>
  <c r="A81" i="16"/>
  <c r="C81" i="16"/>
  <c r="A82" i="16"/>
  <c r="C82" i="16"/>
  <c r="A83" i="16"/>
  <c r="C83" i="16"/>
  <c r="A84" i="16"/>
  <c r="C84" i="16"/>
  <c r="A85" i="16"/>
  <c r="C85" i="16"/>
  <c r="A86" i="16"/>
  <c r="C86" i="16"/>
  <c r="A87" i="16"/>
  <c r="C87" i="16"/>
  <c r="A88" i="16"/>
  <c r="C88" i="16"/>
  <c r="A89" i="16"/>
  <c r="C89" i="16"/>
  <c r="A90" i="16"/>
  <c r="C90" i="16"/>
  <c r="A91" i="16"/>
  <c r="C91" i="16"/>
  <c r="A92" i="16"/>
  <c r="C92" i="16"/>
  <c r="A93" i="16"/>
  <c r="C93" i="16"/>
  <c r="A94" i="16"/>
  <c r="C94" i="16"/>
  <c r="A95" i="16"/>
  <c r="C95" i="16"/>
  <c r="A96" i="16"/>
  <c r="C96" i="16"/>
  <c r="A97" i="16"/>
  <c r="C97" i="16"/>
  <c r="A98" i="16"/>
  <c r="C98" i="16"/>
  <c r="A99" i="16"/>
  <c r="C99" i="16"/>
  <c r="A100" i="16"/>
  <c r="C100" i="16"/>
  <c r="A101" i="16"/>
  <c r="C101" i="16"/>
  <c r="A102" i="16"/>
  <c r="C102" i="16"/>
  <c r="A103" i="16"/>
  <c r="C103" i="16"/>
  <c r="A104" i="16"/>
  <c r="C104" i="16"/>
  <c r="A105" i="16"/>
  <c r="C105" i="16"/>
  <c r="A106" i="16"/>
  <c r="C106" i="16"/>
  <c r="A107" i="16"/>
  <c r="C107" i="16"/>
  <c r="A108" i="16"/>
  <c r="C108" i="16"/>
  <c r="A109" i="16"/>
  <c r="C109" i="16"/>
  <c r="A110" i="16"/>
  <c r="C110" i="16"/>
  <c r="A111" i="16"/>
  <c r="C111" i="16"/>
  <c r="A112" i="16"/>
  <c r="C112" i="16"/>
  <c r="A113" i="16"/>
  <c r="C113" i="16"/>
  <c r="A114" i="16"/>
  <c r="C114" i="16"/>
  <c r="A115" i="16"/>
  <c r="C115" i="16"/>
  <c r="A116" i="16"/>
  <c r="C116" i="16"/>
  <c r="A117" i="16"/>
  <c r="C117" i="16"/>
  <c r="A118" i="16"/>
  <c r="C118" i="16"/>
  <c r="A119" i="16"/>
  <c r="C119" i="16"/>
  <c r="A120" i="16"/>
  <c r="C120" i="16"/>
  <c r="A121" i="16"/>
  <c r="C121" i="16"/>
  <c r="A122" i="16"/>
  <c r="C122" i="16"/>
  <c r="A123" i="16"/>
  <c r="C123" i="16"/>
  <c r="A124" i="16"/>
  <c r="C124" i="16"/>
  <c r="A125" i="16"/>
  <c r="C125" i="16"/>
  <c r="A126" i="16"/>
  <c r="C126" i="16"/>
  <c r="A127" i="16"/>
  <c r="C127" i="16"/>
  <c r="A128" i="16"/>
  <c r="C128" i="16"/>
  <c r="A129" i="16"/>
  <c r="C129" i="16"/>
  <c r="A130" i="16"/>
  <c r="C130" i="16"/>
  <c r="A131" i="16"/>
  <c r="C131" i="16"/>
  <c r="A132" i="16"/>
  <c r="C132" i="16"/>
  <c r="A133" i="16"/>
  <c r="C133" i="16"/>
  <c r="A134" i="16"/>
  <c r="C134" i="16"/>
  <c r="A135" i="16"/>
  <c r="C135" i="16"/>
  <c r="A136" i="16"/>
  <c r="C136" i="16"/>
  <c r="A137" i="16"/>
  <c r="C137" i="16"/>
  <c r="A138" i="16"/>
  <c r="C138" i="16"/>
  <c r="A139" i="16"/>
  <c r="C139" i="16"/>
  <c r="A140" i="16"/>
  <c r="C140" i="16"/>
  <c r="A141" i="16"/>
  <c r="C141" i="16"/>
  <c r="A142" i="16"/>
  <c r="C142" i="16"/>
  <c r="A143" i="16"/>
  <c r="C143" i="16"/>
  <c r="A144" i="16"/>
  <c r="C144" i="16"/>
  <c r="A145" i="16"/>
  <c r="C145" i="16"/>
  <c r="A146" i="16"/>
  <c r="C146" i="16"/>
  <c r="A147" i="16"/>
  <c r="C147" i="16"/>
  <c r="A148" i="16"/>
  <c r="C148" i="16"/>
  <c r="A149" i="16"/>
  <c r="C149" i="16"/>
  <c r="A150" i="16"/>
  <c r="C150" i="16"/>
  <c r="A151" i="16"/>
  <c r="C151" i="16"/>
  <c r="A152" i="16"/>
  <c r="C152" i="16"/>
  <c r="A153" i="16"/>
  <c r="C153" i="16"/>
  <c r="A154" i="16"/>
  <c r="C154" i="16"/>
  <c r="A155" i="16"/>
  <c r="C155" i="16"/>
  <c r="A156" i="16"/>
  <c r="C156" i="16"/>
  <c r="A157" i="16"/>
  <c r="C157" i="16"/>
  <c r="A158" i="16"/>
  <c r="C158" i="16"/>
  <c r="A159" i="16"/>
  <c r="C159" i="16"/>
  <c r="A160" i="16"/>
  <c r="C160" i="16"/>
  <c r="A161" i="16"/>
  <c r="C161" i="16"/>
  <c r="A162" i="16"/>
  <c r="C162" i="16"/>
  <c r="A163" i="16"/>
  <c r="C163" i="16"/>
  <c r="A164" i="16"/>
  <c r="C164" i="16"/>
  <c r="A165" i="16"/>
  <c r="C165" i="16"/>
  <c r="A166" i="16"/>
  <c r="C166" i="16"/>
  <c r="A167" i="16"/>
  <c r="C167" i="16"/>
  <c r="A168" i="16"/>
  <c r="C168" i="16"/>
  <c r="A169" i="16"/>
  <c r="C169" i="16"/>
  <c r="A170" i="16"/>
  <c r="C170" i="16"/>
  <c r="A171" i="16"/>
  <c r="C171" i="16"/>
  <c r="A172" i="16"/>
  <c r="C172" i="16"/>
  <c r="A173" i="16"/>
  <c r="C173" i="16"/>
  <c r="A174" i="16"/>
  <c r="C174" i="16"/>
  <c r="A175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H4" i="78"/>
  <c r="D5" i="78"/>
  <c r="H14" i="78"/>
  <c r="D16" i="78"/>
  <c r="E16" i="78"/>
  <c r="F16" i="78"/>
  <c r="H16" i="78"/>
  <c r="I16" i="78"/>
  <c r="D17" i="78"/>
  <c r="D20" i="78"/>
  <c r="H20" i="78"/>
  <c r="D21" i="78"/>
  <c r="H21" i="78"/>
  <c r="D23" i="78"/>
  <c r="H23" i="78"/>
  <c r="H2" i="25"/>
  <c r="I2" i="25"/>
  <c r="J2" i="25"/>
  <c r="K2" i="25"/>
  <c r="L2" i="25"/>
  <c r="R2" i="25"/>
  <c r="R3" i="25"/>
  <c r="H6" i="25"/>
  <c r="I6" i="25"/>
  <c r="J6" i="25"/>
  <c r="K6" i="25"/>
  <c r="L6" i="25"/>
  <c r="I10" i="25"/>
  <c r="AD13" i="25"/>
  <c r="H14" i="25"/>
  <c r="K14" i="25"/>
  <c r="AE15" i="25"/>
  <c r="AL15" i="25"/>
  <c r="AE20" i="25"/>
  <c r="AF20" i="25"/>
  <c r="AG20" i="25"/>
  <c r="AH20" i="25"/>
  <c r="AI20" i="25"/>
  <c r="AL20" i="25"/>
  <c r="AM20" i="25"/>
  <c r="AN20" i="25"/>
  <c r="AO20" i="25"/>
  <c r="AP20" i="25"/>
  <c r="L22" i="25"/>
  <c r="N22" i="25"/>
  <c r="O22" i="25"/>
  <c r="P22" i="25"/>
  <c r="Q22" i="25"/>
  <c r="R22" i="25"/>
  <c r="S22" i="25"/>
  <c r="T22" i="25"/>
  <c r="U22" i="25"/>
  <c r="V22" i="25"/>
  <c r="W22" i="25"/>
  <c r="B25" i="25"/>
  <c r="C25" i="25"/>
  <c r="D25" i="25"/>
  <c r="E25" i="25"/>
  <c r="F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AE25" i="25"/>
  <c r="AF25" i="25"/>
  <c r="AG25" i="25"/>
  <c r="AH25" i="25"/>
  <c r="AI25" i="25"/>
  <c r="AL25" i="25"/>
  <c r="AM25" i="25"/>
  <c r="AN25" i="25"/>
  <c r="AO25" i="25"/>
  <c r="AP25" i="25"/>
  <c r="A26" i="25"/>
  <c r="B26" i="25"/>
  <c r="C26" i="25"/>
  <c r="D26" i="25"/>
  <c r="E26" i="25"/>
  <c r="F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AE26" i="25"/>
  <c r="AF26" i="25"/>
  <c r="AG26" i="25"/>
  <c r="AH26" i="25"/>
  <c r="AI26" i="25"/>
  <c r="AL26" i="25"/>
  <c r="AM26" i="25"/>
  <c r="AN26" i="25"/>
  <c r="AO26" i="25"/>
  <c r="AP26" i="25"/>
  <c r="A27" i="25"/>
  <c r="B27" i="25"/>
  <c r="C27" i="25"/>
  <c r="D27" i="25"/>
  <c r="E27" i="25"/>
  <c r="F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AE27" i="25"/>
  <c r="AF27" i="25"/>
  <c r="AG27" i="25"/>
  <c r="AH27" i="25"/>
  <c r="AI27" i="25"/>
  <c r="AL27" i="25"/>
  <c r="AM27" i="25"/>
  <c r="AN27" i="25"/>
  <c r="AO27" i="25"/>
  <c r="AP27" i="25"/>
  <c r="A28" i="25"/>
  <c r="B28" i="25"/>
  <c r="C28" i="25"/>
  <c r="D28" i="25"/>
  <c r="E28" i="25"/>
  <c r="F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AE28" i="25"/>
  <c r="AF28" i="25"/>
  <c r="AG28" i="25"/>
  <c r="AH28" i="25"/>
  <c r="AI28" i="25"/>
  <c r="AL28" i="25"/>
  <c r="AM28" i="25"/>
  <c r="AN28" i="25"/>
  <c r="AO28" i="25"/>
  <c r="AP28" i="25"/>
  <c r="A29" i="25"/>
  <c r="B29" i="25"/>
  <c r="C29" i="25"/>
  <c r="D29" i="25"/>
  <c r="E29" i="25"/>
  <c r="F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AE29" i="25"/>
  <c r="AF29" i="25"/>
  <c r="AG29" i="25"/>
  <c r="AH29" i="25"/>
  <c r="AI29" i="25"/>
  <c r="AL29" i="25"/>
  <c r="AM29" i="25"/>
  <c r="AN29" i="25"/>
  <c r="AO29" i="25"/>
  <c r="AP29" i="25"/>
  <c r="A30" i="25"/>
  <c r="B30" i="25"/>
  <c r="C30" i="25"/>
  <c r="D30" i="25"/>
  <c r="E30" i="25"/>
  <c r="F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AE30" i="25"/>
  <c r="AF30" i="25"/>
  <c r="AG30" i="25"/>
  <c r="AH30" i="25"/>
  <c r="AI30" i="25"/>
  <c r="AL30" i="25"/>
  <c r="AM30" i="25"/>
  <c r="AN30" i="25"/>
  <c r="AO30" i="25"/>
  <c r="AP30" i="25"/>
  <c r="A31" i="25"/>
  <c r="B31" i="25"/>
  <c r="C31" i="25"/>
  <c r="D31" i="25"/>
  <c r="E31" i="25"/>
  <c r="F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AE31" i="25"/>
  <c r="AF31" i="25"/>
  <c r="AG31" i="25"/>
  <c r="AH31" i="25"/>
  <c r="AI31" i="25"/>
  <c r="AL31" i="25"/>
  <c r="AM31" i="25"/>
  <c r="AN31" i="25"/>
  <c r="AO31" i="25"/>
  <c r="AP31" i="25"/>
  <c r="A32" i="25"/>
  <c r="B32" i="25"/>
  <c r="C32" i="25"/>
  <c r="D32" i="25"/>
  <c r="E32" i="25"/>
  <c r="F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AE32" i="25"/>
  <c r="AF32" i="25"/>
  <c r="AG32" i="25"/>
  <c r="AH32" i="25"/>
  <c r="AI32" i="25"/>
  <c r="AL32" i="25"/>
  <c r="AM32" i="25"/>
  <c r="AN32" i="25"/>
  <c r="AO32" i="25"/>
  <c r="AP32" i="25"/>
  <c r="A33" i="25"/>
  <c r="B33" i="25"/>
  <c r="C33" i="25"/>
  <c r="D33" i="25"/>
  <c r="E33" i="25"/>
  <c r="F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AE33" i="25"/>
  <c r="AF33" i="25"/>
  <c r="AG33" i="25"/>
  <c r="AH33" i="25"/>
  <c r="AI33" i="25"/>
  <c r="AL33" i="25"/>
  <c r="AM33" i="25"/>
  <c r="AN33" i="25"/>
  <c r="AO33" i="25"/>
  <c r="AP33" i="25"/>
  <c r="A34" i="25"/>
  <c r="B34" i="25"/>
  <c r="C34" i="25"/>
  <c r="D34" i="25"/>
  <c r="E34" i="25"/>
  <c r="F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AE34" i="25"/>
  <c r="AF34" i="25"/>
  <c r="AG34" i="25"/>
  <c r="AH34" i="25"/>
  <c r="AI34" i="25"/>
  <c r="AL34" i="25"/>
  <c r="AM34" i="25"/>
  <c r="AN34" i="25"/>
  <c r="AO34" i="25"/>
  <c r="AP34" i="25"/>
  <c r="A35" i="25"/>
  <c r="B35" i="25"/>
  <c r="C35" i="25"/>
  <c r="D35" i="25"/>
  <c r="E35" i="25"/>
  <c r="F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AE35" i="25"/>
  <c r="AF35" i="25"/>
  <c r="AG35" i="25"/>
  <c r="AH35" i="25"/>
  <c r="AI35" i="25"/>
  <c r="AL35" i="25"/>
  <c r="AM35" i="25"/>
  <c r="AN35" i="25"/>
  <c r="AO35" i="25"/>
  <c r="AP35" i="25"/>
  <c r="A36" i="25"/>
  <c r="B36" i="25"/>
  <c r="C36" i="25"/>
  <c r="D36" i="25"/>
  <c r="E36" i="25"/>
  <c r="F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AE36" i="25"/>
  <c r="AF36" i="25"/>
  <c r="AG36" i="25"/>
  <c r="AH36" i="25"/>
  <c r="AI36" i="25"/>
  <c r="AL36" i="25"/>
  <c r="AM36" i="25"/>
  <c r="AN36" i="25"/>
  <c r="AO36" i="25"/>
  <c r="AP36" i="25"/>
  <c r="A37" i="25"/>
  <c r="B37" i="25"/>
  <c r="C37" i="25"/>
  <c r="D37" i="25"/>
  <c r="E37" i="25"/>
  <c r="F37" i="25"/>
  <c r="H37" i="25"/>
  <c r="I37" i="25"/>
  <c r="J37" i="25"/>
  <c r="K37" i="25"/>
  <c r="L37" i="25"/>
  <c r="M37" i="25"/>
  <c r="N37" i="25"/>
  <c r="O37" i="25"/>
  <c r="P37" i="25"/>
  <c r="Q37" i="25"/>
  <c r="R37" i="25"/>
  <c r="S37" i="25"/>
  <c r="T37" i="25"/>
  <c r="U37" i="25"/>
  <c r="V37" i="25"/>
  <c r="W37" i="25"/>
  <c r="AE37" i="25"/>
  <c r="AF37" i="25"/>
  <c r="AG37" i="25"/>
  <c r="AH37" i="25"/>
  <c r="AI37" i="25"/>
  <c r="AL37" i="25"/>
  <c r="AM37" i="25"/>
  <c r="AN37" i="25"/>
  <c r="AO37" i="25"/>
  <c r="AP37" i="25"/>
  <c r="A38" i="25"/>
  <c r="B38" i="25"/>
  <c r="C38" i="25"/>
  <c r="D38" i="25"/>
  <c r="E38" i="25"/>
  <c r="F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AE38" i="25"/>
  <c r="AF38" i="25"/>
  <c r="AG38" i="25"/>
  <c r="AH38" i="25"/>
  <c r="AI38" i="25"/>
  <c r="AL38" i="25"/>
  <c r="AM38" i="25"/>
  <c r="AN38" i="25"/>
  <c r="AO38" i="25"/>
  <c r="AP38" i="25"/>
  <c r="A39" i="25"/>
  <c r="B39" i="25"/>
  <c r="C39" i="25"/>
  <c r="D39" i="25"/>
  <c r="E39" i="25"/>
  <c r="F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AE39" i="25"/>
  <c r="AF39" i="25"/>
  <c r="AG39" i="25"/>
  <c r="AH39" i="25"/>
  <c r="AI39" i="25"/>
  <c r="AL39" i="25"/>
  <c r="AM39" i="25"/>
  <c r="AN39" i="25"/>
  <c r="AO39" i="25"/>
  <c r="AP39" i="25"/>
  <c r="A40" i="25"/>
  <c r="B40" i="25"/>
  <c r="C40" i="25"/>
  <c r="D40" i="25"/>
  <c r="E40" i="25"/>
  <c r="F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AE40" i="25"/>
  <c r="AF40" i="25"/>
  <c r="AG40" i="25"/>
  <c r="AH40" i="25"/>
  <c r="AI40" i="25"/>
  <c r="AL40" i="25"/>
  <c r="AM40" i="25"/>
  <c r="AN40" i="25"/>
  <c r="AO40" i="25"/>
  <c r="AP40" i="25"/>
  <c r="A41" i="25"/>
  <c r="B41" i="25"/>
  <c r="C41" i="25"/>
  <c r="D41" i="25"/>
  <c r="E41" i="25"/>
  <c r="F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AE41" i="25"/>
  <c r="AF41" i="25"/>
  <c r="AG41" i="25"/>
  <c r="AH41" i="25"/>
  <c r="AI41" i="25"/>
  <c r="AL41" i="25"/>
  <c r="AM41" i="25"/>
  <c r="AN41" i="25"/>
  <c r="AO41" i="25"/>
  <c r="AP41" i="25"/>
  <c r="A42" i="25"/>
  <c r="B42" i="25"/>
  <c r="C42" i="25"/>
  <c r="D42" i="25"/>
  <c r="E42" i="25"/>
  <c r="F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AE42" i="25"/>
  <c r="AF42" i="25"/>
  <c r="AG42" i="25"/>
  <c r="AH42" i="25"/>
  <c r="AI42" i="25"/>
  <c r="AL42" i="25"/>
  <c r="AM42" i="25"/>
  <c r="AN42" i="25"/>
  <c r="AO42" i="25"/>
  <c r="AP42" i="25"/>
  <c r="A43" i="25"/>
  <c r="B43" i="25"/>
  <c r="C43" i="25"/>
  <c r="D43" i="25"/>
  <c r="E43" i="25"/>
  <c r="F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AE43" i="25"/>
  <c r="AF43" i="25"/>
  <c r="AG43" i="25"/>
  <c r="AH43" i="25"/>
  <c r="AI43" i="25"/>
  <c r="AL43" i="25"/>
  <c r="AM43" i="25"/>
  <c r="AN43" i="25"/>
  <c r="AO43" i="25"/>
  <c r="AP43" i="25"/>
  <c r="A44" i="25"/>
  <c r="B44" i="25"/>
  <c r="C44" i="25"/>
  <c r="D44" i="25"/>
  <c r="E44" i="25"/>
  <c r="F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AE44" i="25"/>
  <c r="AF44" i="25"/>
  <c r="AG44" i="25"/>
  <c r="AH44" i="25"/>
  <c r="AI44" i="25"/>
  <c r="AL44" i="25"/>
  <c r="AM44" i="25"/>
  <c r="AN44" i="25"/>
  <c r="AO44" i="25"/>
  <c r="AP44" i="25"/>
  <c r="A45" i="25"/>
  <c r="B45" i="25"/>
  <c r="C45" i="25"/>
  <c r="D45" i="25"/>
  <c r="E45" i="25"/>
  <c r="F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AE45" i="25"/>
  <c r="AF45" i="25"/>
  <c r="AG45" i="25"/>
  <c r="AH45" i="25"/>
  <c r="AI45" i="25"/>
  <c r="AL45" i="25"/>
  <c r="AM45" i="25"/>
  <c r="AN45" i="25"/>
  <c r="AO45" i="25"/>
  <c r="AP45" i="25"/>
  <c r="A46" i="25"/>
  <c r="B46" i="25"/>
  <c r="C46" i="25"/>
  <c r="D46" i="25"/>
  <c r="E46" i="25"/>
  <c r="F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AE46" i="25"/>
  <c r="AF46" i="25"/>
  <c r="AG46" i="25"/>
  <c r="AH46" i="25"/>
  <c r="AI46" i="25"/>
  <c r="AL46" i="25"/>
  <c r="AM46" i="25"/>
  <c r="AN46" i="25"/>
  <c r="AO46" i="25"/>
  <c r="AP46" i="25"/>
  <c r="A47" i="25"/>
  <c r="B47" i="25"/>
  <c r="C47" i="25"/>
  <c r="D47" i="25"/>
  <c r="E47" i="25"/>
  <c r="F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AE47" i="25"/>
  <c r="AF47" i="25"/>
  <c r="AG47" i="25"/>
  <c r="AH47" i="25"/>
  <c r="AI47" i="25"/>
  <c r="AL47" i="25"/>
  <c r="AM47" i="25"/>
  <c r="AN47" i="25"/>
  <c r="AO47" i="25"/>
  <c r="AP47" i="25"/>
  <c r="A48" i="25"/>
  <c r="B48" i="25"/>
  <c r="C48" i="25"/>
  <c r="D48" i="25"/>
  <c r="E48" i="25"/>
  <c r="F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AE48" i="25"/>
  <c r="AF48" i="25"/>
  <c r="AG48" i="25"/>
  <c r="AH48" i="25"/>
  <c r="AI48" i="25"/>
  <c r="AL48" i="25"/>
  <c r="AM48" i="25"/>
  <c r="AN48" i="25"/>
  <c r="AO48" i="25"/>
  <c r="AP48" i="25"/>
  <c r="A49" i="25"/>
  <c r="B49" i="25"/>
  <c r="C49" i="25"/>
  <c r="D49" i="25"/>
  <c r="E49" i="25"/>
  <c r="F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AE49" i="25"/>
  <c r="AF49" i="25"/>
  <c r="AG49" i="25"/>
  <c r="AH49" i="25"/>
  <c r="AI49" i="25"/>
  <c r="AL49" i="25"/>
  <c r="AM49" i="25"/>
  <c r="AN49" i="25"/>
  <c r="AO49" i="25"/>
  <c r="AP49" i="25"/>
  <c r="A50" i="25"/>
  <c r="B50" i="25"/>
  <c r="C50" i="25"/>
  <c r="D50" i="25"/>
  <c r="E50" i="25"/>
  <c r="F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AE50" i="25"/>
  <c r="AF50" i="25"/>
  <c r="AG50" i="25"/>
  <c r="AH50" i="25"/>
  <c r="AI50" i="25"/>
  <c r="AL50" i="25"/>
  <c r="AM50" i="25"/>
  <c r="AN50" i="25"/>
  <c r="AO50" i="25"/>
  <c r="AP50" i="25"/>
  <c r="A51" i="25"/>
  <c r="B51" i="25"/>
  <c r="C51" i="25"/>
  <c r="D51" i="25"/>
  <c r="E51" i="25"/>
  <c r="F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AE51" i="25"/>
  <c r="AF51" i="25"/>
  <c r="AG51" i="25"/>
  <c r="AH51" i="25"/>
  <c r="AI51" i="25"/>
  <c r="AL51" i="25"/>
  <c r="AM51" i="25"/>
  <c r="AN51" i="25"/>
  <c r="AO51" i="25"/>
  <c r="AP51" i="25"/>
  <c r="A52" i="25"/>
  <c r="B52" i="25"/>
  <c r="C52" i="25"/>
  <c r="D52" i="25"/>
  <c r="E52" i="25"/>
  <c r="F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AE52" i="25"/>
  <c r="AF52" i="25"/>
  <c r="AG52" i="25"/>
  <c r="AH52" i="25"/>
  <c r="AI52" i="25"/>
  <c r="AL52" i="25"/>
  <c r="AM52" i="25"/>
  <c r="AN52" i="25"/>
  <c r="AO52" i="25"/>
  <c r="AP52" i="25"/>
  <c r="A53" i="25"/>
  <c r="B53" i="25"/>
  <c r="C53" i="25"/>
  <c r="D53" i="25"/>
  <c r="E53" i="25"/>
  <c r="F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AE53" i="25"/>
  <c r="AF53" i="25"/>
  <c r="AG53" i="25"/>
  <c r="AH53" i="25"/>
  <c r="AI53" i="25"/>
  <c r="AL53" i="25"/>
  <c r="AM53" i="25"/>
  <c r="AN53" i="25"/>
  <c r="AO53" i="25"/>
  <c r="AP53" i="25"/>
  <c r="A54" i="25"/>
  <c r="B54" i="25"/>
  <c r="C54" i="25"/>
  <c r="D54" i="25"/>
  <c r="E54" i="25"/>
  <c r="F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AE54" i="25"/>
  <c r="AF54" i="25"/>
  <c r="AG54" i="25"/>
  <c r="AH54" i="25"/>
  <c r="AI54" i="25"/>
  <c r="AL54" i="25"/>
  <c r="AM54" i="25"/>
  <c r="AN54" i="25"/>
  <c r="AO54" i="25"/>
  <c r="AP54" i="25"/>
  <c r="A55" i="25"/>
  <c r="B55" i="25"/>
  <c r="C55" i="25"/>
  <c r="D55" i="25"/>
  <c r="E55" i="25"/>
  <c r="F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AE55" i="25"/>
  <c r="AF55" i="25"/>
  <c r="AG55" i="25"/>
  <c r="AH55" i="25"/>
  <c r="AI55" i="25"/>
  <c r="AL55" i="25"/>
  <c r="AM55" i="25"/>
  <c r="AN55" i="25"/>
  <c r="AO55" i="25"/>
  <c r="AP55" i="25"/>
  <c r="A56" i="25"/>
  <c r="E1" i="87"/>
  <c r="B2" i="87"/>
  <c r="E2" i="87"/>
  <c r="AV3" i="87"/>
  <c r="AW3" i="87"/>
  <c r="AV4" i="87"/>
  <c r="AW4" i="87"/>
  <c r="AV6" i="87"/>
  <c r="AW6" i="87"/>
  <c r="AV7" i="87"/>
  <c r="AW7" i="87"/>
  <c r="AV9" i="87"/>
  <c r="AW9" i="87"/>
  <c r="B11" i="87"/>
  <c r="D11" i="87"/>
  <c r="F11" i="87"/>
  <c r="H11" i="87"/>
  <c r="B12" i="87"/>
  <c r="D12" i="87"/>
  <c r="F12" i="87"/>
  <c r="H12" i="87"/>
  <c r="B13" i="87"/>
  <c r="D13" i="87"/>
  <c r="F13" i="87"/>
  <c r="H13" i="87"/>
  <c r="H19" i="87"/>
  <c r="H21" i="87"/>
  <c r="L21" i="87"/>
  <c r="L24" i="87"/>
  <c r="BC26" i="87"/>
  <c r="B27" i="87"/>
  <c r="D27" i="87"/>
  <c r="F27" i="87"/>
  <c r="H27" i="87"/>
  <c r="BF27" i="87"/>
  <c r="B28" i="87"/>
  <c r="D28" i="87"/>
  <c r="F28" i="87"/>
  <c r="H28" i="87"/>
  <c r="A29" i="87"/>
  <c r="B29" i="87"/>
  <c r="D29" i="87"/>
  <c r="F29" i="87"/>
  <c r="H29" i="87"/>
  <c r="BE29" i="87"/>
  <c r="K30" i="87"/>
  <c r="BN30" i="87"/>
  <c r="BO30" i="87"/>
  <c r="BS30" i="87"/>
  <c r="BT30" i="87"/>
  <c r="BU30" i="87"/>
  <c r="BY30" i="87"/>
  <c r="BZ30" i="87"/>
  <c r="CD30" i="87"/>
  <c r="CE30" i="87"/>
  <c r="CF30" i="87"/>
  <c r="CJ30" i="87"/>
  <c r="CK30" i="87"/>
  <c r="CO30" i="87"/>
  <c r="CP30" i="87"/>
  <c r="CQ30" i="87"/>
  <c r="CU30" i="87"/>
  <c r="CV30" i="87"/>
  <c r="CZ30" i="87"/>
  <c r="DA30" i="87"/>
  <c r="DB30" i="87"/>
  <c r="B31" i="87"/>
  <c r="C31" i="87"/>
  <c r="F31" i="87"/>
  <c r="BM31" i="87"/>
  <c r="BX31" i="87"/>
  <c r="CI31" i="87"/>
  <c r="CT31" i="87"/>
  <c r="BM32" i="87"/>
  <c r="BN32" i="87"/>
  <c r="BO32" i="87"/>
  <c r="BS32" i="87"/>
  <c r="BT32" i="87"/>
  <c r="BU32" i="87"/>
  <c r="BX32" i="87"/>
  <c r="BY32" i="87"/>
  <c r="BZ32" i="87"/>
  <c r="CD32" i="87"/>
  <c r="CE32" i="87"/>
  <c r="CF32" i="87"/>
  <c r="CI32" i="87"/>
  <c r="CJ32" i="87"/>
  <c r="CK32" i="87"/>
  <c r="CO32" i="87"/>
  <c r="CP32" i="87"/>
  <c r="CQ32" i="87"/>
  <c r="CT32" i="87"/>
  <c r="CU32" i="87"/>
  <c r="CV32" i="87"/>
  <c r="CZ32" i="87"/>
  <c r="DA32" i="87"/>
  <c r="DB32" i="87"/>
  <c r="I33" i="87"/>
  <c r="J33" i="87"/>
  <c r="BQ33" i="87"/>
  <c r="CB33" i="87"/>
  <c r="CM33" i="87"/>
  <c r="CX33" i="87"/>
  <c r="A34" i="87"/>
  <c r="D34" i="87"/>
  <c r="N34" i="87"/>
  <c r="X34" i="87"/>
  <c r="AH34" i="87"/>
  <c r="BL34" i="87"/>
  <c r="BW34" i="87"/>
  <c r="CH34" i="87"/>
  <c r="CS34" i="87"/>
  <c r="D35" i="87"/>
  <c r="N35" i="87"/>
  <c r="X35" i="87"/>
  <c r="AH35" i="87"/>
  <c r="BR35" i="87"/>
  <c r="BU35" i="87"/>
  <c r="CC35" i="87"/>
  <c r="CF35" i="87"/>
  <c r="CN35" i="87"/>
  <c r="CQ35" i="87"/>
  <c r="CY35" i="87"/>
  <c r="DB35" i="87"/>
  <c r="B37" i="87"/>
  <c r="C37" i="87"/>
  <c r="D37" i="87"/>
  <c r="E37" i="87"/>
  <c r="F37" i="87"/>
  <c r="G37" i="87"/>
  <c r="H37" i="87"/>
  <c r="I37" i="87"/>
  <c r="J37" i="87"/>
  <c r="N37" i="87"/>
  <c r="O37" i="87"/>
  <c r="P37" i="87"/>
  <c r="Q37" i="87"/>
  <c r="R37" i="87"/>
  <c r="S37" i="87"/>
  <c r="T37" i="87"/>
  <c r="X37" i="87"/>
  <c r="Y37" i="87"/>
  <c r="Z37" i="87"/>
  <c r="AA37" i="87"/>
  <c r="AB37" i="87"/>
  <c r="AC37" i="87"/>
  <c r="AD37" i="87"/>
  <c r="AH37" i="87"/>
  <c r="AI37" i="87"/>
  <c r="AJ37" i="87"/>
  <c r="AK37" i="87"/>
  <c r="AL37" i="87"/>
  <c r="AM37" i="87"/>
  <c r="AN37" i="87"/>
  <c r="BE37" i="87"/>
  <c r="BF37" i="87"/>
  <c r="BG37" i="87"/>
  <c r="BH37" i="87"/>
  <c r="BL37" i="87"/>
  <c r="BM37" i="87"/>
  <c r="BN37" i="87"/>
  <c r="BO37" i="87"/>
  <c r="BP37" i="87"/>
  <c r="BQ37" i="87"/>
  <c r="BR37" i="87"/>
  <c r="BS37" i="87"/>
  <c r="BT37" i="87"/>
  <c r="BU37" i="87"/>
  <c r="BW37" i="87"/>
  <c r="BX37" i="87"/>
  <c r="BY37" i="87"/>
  <c r="BZ37" i="87"/>
  <c r="CA37" i="87"/>
  <c r="CB37" i="87"/>
  <c r="CC37" i="87"/>
  <c r="CD37" i="87"/>
  <c r="CE37" i="87"/>
  <c r="CF37" i="87"/>
  <c r="CH37" i="87"/>
  <c r="CI37" i="87"/>
  <c r="CJ37" i="87"/>
  <c r="CK37" i="87"/>
  <c r="CL37" i="87"/>
  <c r="CM37" i="87"/>
  <c r="CN37" i="87"/>
  <c r="CO37" i="87"/>
  <c r="CP37" i="87"/>
  <c r="CQ37" i="87"/>
  <c r="CS37" i="87"/>
  <c r="CT37" i="87"/>
  <c r="CU37" i="87"/>
  <c r="CV37" i="87"/>
  <c r="CW37" i="87"/>
  <c r="CX37" i="87"/>
  <c r="CY37" i="87"/>
  <c r="CZ37" i="87"/>
  <c r="DA37" i="87"/>
  <c r="DB37" i="87"/>
  <c r="A38" i="87"/>
  <c r="B38" i="87"/>
  <c r="C38" i="87"/>
  <c r="D38" i="87"/>
  <c r="E38" i="87"/>
  <c r="F38" i="87"/>
  <c r="G38" i="87"/>
  <c r="H38" i="87"/>
  <c r="I38" i="87"/>
  <c r="J38" i="87"/>
  <c r="N38" i="87"/>
  <c r="O38" i="87"/>
  <c r="P38" i="87"/>
  <c r="Q38" i="87"/>
  <c r="R38" i="87"/>
  <c r="S38" i="87"/>
  <c r="T38" i="87"/>
  <c r="X38" i="87"/>
  <c r="Y38" i="87"/>
  <c r="Z38" i="87"/>
  <c r="AA38" i="87"/>
  <c r="AB38" i="87"/>
  <c r="AC38" i="87"/>
  <c r="AD38" i="87"/>
  <c r="AH38" i="87"/>
  <c r="AI38" i="87"/>
  <c r="AJ38" i="87"/>
  <c r="AK38" i="87"/>
  <c r="AL38" i="87"/>
  <c r="AM38" i="87"/>
  <c r="AN38" i="87"/>
  <c r="BE38" i="87"/>
  <c r="BF38" i="87"/>
  <c r="BG38" i="87"/>
  <c r="BH38" i="87"/>
  <c r="BL38" i="87"/>
  <c r="BM38" i="87"/>
  <c r="BN38" i="87"/>
  <c r="BO38" i="87"/>
  <c r="BP38" i="87"/>
  <c r="BQ38" i="87"/>
  <c r="BR38" i="87"/>
  <c r="BS38" i="87"/>
  <c r="BT38" i="87"/>
  <c r="BU38" i="87"/>
  <c r="BW38" i="87"/>
  <c r="BX38" i="87"/>
  <c r="BY38" i="87"/>
  <c r="BZ38" i="87"/>
  <c r="CA38" i="87"/>
  <c r="CB38" i="87"/>
  <c r="CC38" i="87"/>
  <c r="CD38" i="87"/>
  <c r="CE38" i="87"/>
  <c r="CF38" i="87"/>
  <c r="CH38" i="87"/>
  <c r="CI38" i="87"/>
  <c r="CJ38" i="87"/>
  <c r="CK38" i="87"/>
  <c r="CL38" i="87"/>
  <c r="CM38" i="87"/>
  <c r="CN38" i="87"/>
  <c r="CO38" i="87"/>
  <c r="CP38" i="87"/>
  <c r="CQ38" i="87"/>
  <c r="CS38" i="87"/>
  <c r="CT38" i="87"/>
  <c r="CU38" i="87"/>
  <c r="CV38" i="87"/>
  <c r="CW38" i="87"/>
  <c r="CX38" i="87"/>
  <c r="CY38" i="87"/>
  <c r="CZ38" i="87"/>
  <c r="DA38" i="87"/>
  <c r="DB38" i="87"/>
  <c r="A39" i="87"/>
  <c r="B39" i="87"/>
  <c r="C39" i="87"/>
  <c r="D39" i="87"/>
  <c r="E39" i="87"/>
  <c r="F39" i="87"/>
  <c r="G39" i="87"/>
  <c r="H39" i="87"/>
  <c r="I39" i="87"/>
  <c r="J39" i="87"/>
  <c r="N39" i="87"/>
  <c r="O39" i="87"/>
  <c r="P39" i="87"/>
  <c r="Q39" i="87"/>
  <c r="R39" i="87"/>
  <c r="S39" i="87"/>
  <c r="T39" i="87"/>
  <c r="X39" i="87"/>
  <c r="Y39" i="87"/>
  <c r="Z39" i="87"/>
  <c r="AA39" i="87"/>
  <c r="AB39" i="87"/>
  <c r="AC39" i="87"/>
  <c r="AD39" i="87"/>
  <c r="AH39" i="87"/>
  <c r="AI39" i="87"/>
  <c r="AJ39" i="87"/>
  <c r="AK39" i="87"/>
  <c r="AL39" i="87"/>
  <c r="AM39" i="87"/>
  <c r="AN39" i="87"/>
  <c r="BE39" i="87"/>
  <c r="BF39" i="87"/>
  <c r="BG39" i="87"/>
  <c r="BH39" i="87"/>
  <c r="BL39" i="87"/>
  <c r="BM39" i="87"/>
  <c r="BN39" i="87"/>
  <c r="BO39" i="87"/>
  <c r="BP39" i="87"/>
  <c r="BQ39" i="87"/>
  <c r="BR39" i="87"/>
  <c r="BS39" i="87"/>
  <c r="BT39" i="87"/>
  <c r="BU39" i="87"/>
  <c r="BW39" i="87"/>
  <c r="BX39" i="87"/>
  <c r="BY39" i="87"/>
  <c r="BZ39" i="87"/>
  <c r="CA39" i="87"/>
  <c r="CB39" i="87"/>
  <c r="CC39" i="87"/>
  <c r="CD39" i="87"/>
  <c r="CE39" i="87"/>
  <c r="CF39" i="87"/>
  <c r="CH39" i="87"/>
  <c r="CI39" i="87"/>
  <c r="CJ39" i="87"/>
  <c r="CK39" i="87"/>
  <c r="CL39" i="87"/>
  <c r="CM39" i="87"/>
  <c r="CN39" i="87"/>
  <c r="CO39" i="87"/>
  <c r="CP39" i="87"/>
  <c r="CQ39" i="87"/>
  <c r="CS39" i="87"/>
  <c r="CT39" i="87"/>
  <c r="CU39" i="87"/>
  <c r="CV39" i="87"/>
  <c r="CW39" i="87"/>
  <c r="CX39" i="87"/>
  <c r="CY39" i="87"/>
  <c r="CZ39" i="87"/>
  <c r="DA39" i="87"/>
  <c r="DB39" i="87"/>
  <c r="A40" i="87"/>
  <c r="B40" i="87"/>
  <c r="C40" i="87"/>
  <c r="D40" i="87"/>
  <c r="E40" i="87"/>
  <c r="F40" i="87"/>
  <c r="G40" i="87"/>
  <c r="H40" i="87"/>
  <c r="I40" i="87"/>
  <c r="J40" i="87"/>
  <c r="N40" i="87"/>
  <c r="O40" i="87"/>
  <c r="P40" i="87"/>
  <c r="Q40" i="87"/>
  <c r="R40" i="87"/>
  <c r="S40" i="87"/>
  <c r="T40" i="87"/>
  <c r="X40" i="87"/>
  <c r="Y40" i="87"/>
  <c r="Z40" i="87"/>
  <c r="AA40" i="87"/>
  <c r="AB40" i="87"/>
  <c r="AC40" i="87"/>
  <c r="AD40" i="87"/>
  <c r="AH40" i="87"/>
  <c r="AI40" i="87"/>
  <c r="AJ40" i="87"/>
  <c r="AK40" i="87"/>
  <c r="AL40" i="87"/>
  <c r="AM40" i="87"/>
  <c r="AN40" i="87"/>
  <c r="BE40" i="87"/>
  <c r="BF40" i="87"/>
  <c r="BG40" i="87"/>
  <c r="BH40" i="87"/>
  <c r="BL40" i="87"/>
  <c r="BM40" i="87"/>
  <c r="BN40" i="87"/>
  <c r="BO40" i="87"/>
  <c r="BP40" i="87"/>
  <c r="BQ40" i="87"/>
  <c r="BR40" i="87"/>
  <c r="BS40" i="87"/>
  <c r="BT40" i="87"/>
  <c r="BU40" i="87"/>
  <c r="BW40" i="87"/>
  <c r="BX40" i="87"/>
  <c r="BY40" i="87"/>
  <c r="BZ40" i="87"/>
  <c r="CA40" i="87"/>
  <c r="CB40" i="87"/>
  <c r="CC40" i="87"/>
  <c r="CD40" i="87"/>
  <c r="CE40" i="87"/>
  <c r="CF40" i="87"/>
  <c r="CH40" i="87"/>
  <c r="CI40" i="87"/>
  <c r="CJ40" i="87"/>
  <c r="CK40" i="87"/>
  <c r="CL40" i="87"/>
  <c r="CM40" i="87"/>
  <c r="CN40" i="87"/>
  <c r="CO40" i="87"/>
  <c r="CP40" i="87"/>
  <c r="CQ40" i="87"/>
  <c r="CS40" i="87"/>
  <c r="CT40" i="87"/>
  <c r="CU40" i="87"/>
  <c r="CV40" i="87"/>
  <c r="CW40" i="87"/>
  <c r="CX40" i="87"/>
  <c r="CY40" i="87"/>
  <c r="CZ40" i="87"/>
  <c r="DA40" i="87"/>
  <c r="DB40" i="87"/>
  <c r="A41" i="87"/>
  <c r="B41" i="87"/>
  <c r="C41" i="87"/>
  <c r="D41" i="87"/>
  <c r="E41" i="87"/>
  <c r="F41" i="87"/>
  <c r="G41" i="87"/>
  <c r="H41" i="87"/>
  <c r="I41" i="87"/>
  <c r="J41" i="87"/>
  <c r="N41" i="87"/>
  <c r="O41" i="87"/>
  <c r="P41" i="87"/>
  <c r="Q41" i="87"/>
  <c r="R41" i="87"/>
  <c r="S41" i="87"/>
  <c r="T41" i="87"/>
  <c r="X41" i="87"/>
  <c r="Y41" i="87"/>
  <c r="Z41" i="87"/>
  <c r="AA41" i="87"/>
  <c r="AB41" i="87"/>
  <c r="AC41" i="87"/>
  <c r="AD41" i="87"/>
  <c r="AH41" i="87"/>
  <c r="AI41" i="87"/>
  <c r="AJ41" i="87"/>
  <c r="AK41" i="87"/>
  <c r="AL41" i="87"/>
  <c r="AM41" i="87"/>
  <c r="AN41" i="87"/>
  <c r="BE41" i="87"/>
  <c r="BF41" i="87"/>
  <c r="BG41" i="87"/>
  <c r="BH41" i="87"/>
  <c r="BL41" i="87"/>
  <c r="BM41" i="87"/>
  <c r="BN41" i="87"/>
  <c r="BO41" i="87"/>
  <c r="BP41" i="87"/>
  <c r="BQ41" i="87"/>
  <c r="BR41" i="87"/>
  <c r="BS41" i="87"/>
  <c r="BT41" i="87"/>
  <c r="BU41" i="87"/>
  <c r="BW41" i="87"/>
  <c r="BX41" i="87"/>
  <c r="BY41" i="87"/>
  <c r="BZ41" i="87"/>
  <c r="CA41" i="87"/>
  <c r="CB41" i="87"/>
  <c r="CC41" i="87"/>
  <c r="CD41" i="87"/>
  <c r="CE41" i="87"/>
  <c r="CF41" i="87"/>
  <c r="CH41" i="87"/>
  <c r="CI41" i="87"/>
  <c r="CJ41" i="87"/>
  <c r="CK41" i="87"/>
  <c r="CL41" i="87"/>
  <c r="CM41" i="87"/>
  <c r="CN41" i="87"/>
  <c r="CO41" i="87"/>
  <c r="CP41" i="87"/>
  <c r="CQ41" i="87"/>
  <c r="CS41" i="87"/>
  <c r="CT41" i="87"/>
  <c r="CU41" i="87"/>
  <c r="CV41" i="87"/>
  <c r="CW41" i="87"/>
  <c r="CX41" i="87"/>
  <c r="CY41" i="87"/>
  <c r="CZ41" i="87"/>
  <c r="DA41" i="87"/>
  <c r="DB41" i="87"/>
  <c r="A42" i="87"/>
  <c r="B42" i="87"/>
  <c r="C42" i="87"/>
  <c r="D42" i="87"/>
  <c r="E42" i="87"/>
  <c r="F42" i="87"/>
  <c r="G42" i="87"/>
  <c r="H42" i="87"/>
  <c r="I42" i="87"/>
  <c r="J42" i="87"/>
  <c r="N42" i="87"/>
  <c r="O42" i="87"/>
  <c r="P42" i="87"/>
  <c r="Q42" i="87"/>
  <c r="R42" i="87"/>
  <c r="S42" i="87"/>
  <c r="T42" i="87"/>
  <c r="X42" i="87"/>
  <c r="Y42" i="87"/>
  <c r="Z42" i="87"/>
  <c r="AA42" i="87"/>
  <c r="AB42" i="87"/>
  <c r="AC42" i="87"/>
  <c r="AD42" i="87"/>
  <c r="AH42" i="87"/>
  <c r="AI42" i="87"/>
  <c r="AJ42" i="87"/>
  <c r="AK42" i="87"/>
  <c r="AL42" i="87"/>
  <c r="AM42" i="87"/>
  <c r="AN42" i="87"/>
  <c r="AT42" i="87"/>
  <c r="BE42" i="87"/>
  <c r="BF42" i="87"/>
  <c r="BG42" i="87"/>
  <c r="BH42" i="87"/>
  <c r="BL42" i="87"/>
  <c r="BM42" i="87"/>
  <c r="BN42" i="87"/>
  <c r="BO42" i="87"/>
  <c r="BP42" i="87"/>
  <c r="BQ42" i="87"/>
  <c r="BR42" i="87"/>
  <c r="BS42" i="87"/>
  <c r="BT42" i="87"/>
  <c r="BU42" i="87"/>
  <c r="BW42" i="87"/>
  <c r="BX42" i="87"/>
  <c r="BY42" i="87"/>
  <c r="BZ42" i="87"/>
  <c r="CA42" i="87"/>
  <c r="CB42" i="87"/>
  <c r="CC42" i="87"/>
  <c r="CD42" i="87"/>
  <c r="CE42" i="87"/>
  <c r="CF42" i="87"/>
  <c r="CH42" i="87"/>
  <c r="CI42" i="87"/>
  <c r="CJ42" i="87"/>
  <c r="CK42" i="87"/>
  <c r="CL42" i="87"/>
  <c r="CM42" i="87"/>
  <c r="CN42" i="87"/>
  <c r="CO42" i="87"/>
  <c r="CP42" i="87"/>
  <c r="CQ42" i="87"/>
  <c r="CS42" i="87"/>
  <c r="CT42" i="87"/>
  <c r="CU42" i="87"/>
  <c r="CV42" i="87"/>
  <c r="CW42" i="87"/>
  <c r="CX42" i="87"/>
  <c r="CY42" i="87"/>
  <c r="CZ42" i="87"/>
  <c r="DA42" i="87"/>
  <c r="DB42" i="87"/>
  <c r="A43" i="87"/>
  <c r="B43" i="87"/>
  <c r="C43" i="87"/>
  <c r="D43" i="87"/>
  <c r="E43" i="87"/>
  <c r="F43" i="87"/>
  <c r="G43" i="87"/>
  <c r="H43" i="87"/>
  <c r="I43" i="87"/>
  <c r="J43" i="87"/>
  <c r="N43" i="87"/>
  <c r="O43" i="87"/>
  <c r="P43" i="87"/>
  <c r="Q43" i="87"/>
  <c r="R43" i="87"/>
  <c r="S43" i="87"/>
  <c r="T43" i="87"/>
  <c r="X43" i="87"/>
  <c r="Y43" i="87"/>
  <c r="Z43" i="87"/>
  <c r="AA43" i="87"/>
  <c r="AB43" i="87"/>
  <c r="AC43" i="87"/>
  <c r="AD43" i="87"/>
  <c r="AH43" i="87"/>
  <c r="AI43" i="87"/>
  <c r="AJ43" i="87"/>
  <c r="AK43" i="87"/>
  <c r="AL43" i="87"/>
  <c r="AM43" i="87"/>
  <c r="AN43" i="87"/>
  <c r="BE43" i="87"/>
  <c r="BF43" i="87"/>
  <c r="BG43" i="87"/>
  <c r="BH43" i="87"/>
  <c r="BL43" i="87"/>
  <c r="BM43" i="87"/>
  <c r="BN43" i="87"/>
  <c r="BO43" i="87"/>
  <c r="BP43" i="87"/>
  <c r="BQ43" i="87"/>
  <c r="BR43" i="87"/>
  <c r="BS43" i="87"/>
  <c r="BT43" i="87"/>
  <c r="BU43" i="87"/>
  <c r="BW43" i="87"/>
  <c r="BX43" i="87"/>
  <c r="BY43" i="87"/>
  <c r="BZ43" i="87"/>
  <c r="CA43" i="87"/>
  <c r="CB43" i="87"/>
  <c r="CC43" i="87"/>
  <c r="CD43" i="87"/>
  <c r="CE43" i="87"/>
  <c r="CF43" i="87"/>
  <c r="CH43" i="87"/>
  <c r="CI43" i="87"/>
  <c r="CJ43" i="87"/>
  <c r="CK43" i="87"/>
  <c r="CL43" i="87"/>
  <c r="CM43" i="87"/>
  <c r="CN43" i="87"/>
  <c r="CO43" i="87"/>
  <c r="CP43" i="87"/>
  <c r="CQ43" i="87"/>
  <c r="CS43" i="87"/>
  <c r="CT43" i="87"/>
  <c r="CU43" i="87"/>
  <c r="CV43" i="87"/>
  <c r="CW43" i="87"/>
  <c r="CX43" i="87"/>
  <c r="CY43" i="87"/>
  <c r="CZ43" i="87"/>
  <c r="DA43" i="87"/>
  <c r="DB43" i="87"/>
  <c r="A44" i="87"/>
  <c r="B44" i="87"/>
  <c r="C44" i="87"/>
  <c r="D44" i="87"/>
  <c r="E44" i="87"/>
  <c r="F44" i="87"/>
  <c r="G44" i="87"/>
  <c r="H44" i="87"/>
  <c r="I44" i="87"/>
  <c r="J44" i="87"/>
  <c r="N44" i="87"/>
  <c r="O44" i="87"/>
  <c r="P44" i="87"/>
  <c r="Q44" i="87"/>
  <c r="R44" i="87"/>
  <c r="S44" i="87"/>
  <c r="T44" i="87"/>
  <c r="X44" i="87"/>
  <c r="Y44" i="87"/>
  <c r="Z44" i="87"/>
  <c r="AA44" i="87"/>
  <c r="AB44" i="87"/>
  <c r="AC44" i="87"/>
  <c r="AD44" i="87"/>
  <c r="AH44" i="87"/>
  <c r="AI44" i="87"/>
  <c r="AJ44" i="87"/>
  <c r="AK44" i="87"/>
  <c r="AL44" i="87"/>
  <c r="AM44" i="87"/>
  <c r="AN44" i="87"/>
  <c r="BE44" i="87"/>
  <c r="BF44" i="87"/>
  <c r="BG44" i="87"/>
  <c r="BH44" i="87"/>
  <c r="BL44" i="87"/>
  <c r="BM44" i="87"/>
  <c r="BN44" i="87"/>
  <c r="BO44" i="87"/>
  <c r="BP44" i="87"/>
  <c r="BQ44" i="87"/>
  <c r="BR44" i="87"/>
  <c r="BS44" i="87"/>
  <c r="BT44" i="87"/>
  <c r="BU44" i="87"/>
  <c r="BW44" i="87"/>
  <c r="BX44" i="87"/>
  <c r="BY44" i="87"/>
  <c r="BZ44" i="87"/>
  <c r="CA44" i="87"/>
  <c r="CB44" i="87"/>
  <c r="CC44" i="87"/>
  <c r="CD44" i="87"/>
  <c r="CE44" i="87"/>
  <c r="CF44" i="87"/>
  <c r="CH44" i="87"/>
  <c r="CI44" i="87"/>
  <c r="CJ44" i="87"/>
  <c r="CK44" i="87"/>
  <c r="CL44" i="87"/>
  <c r="CM44" i="87"/>
  <c r="CN44" i="87"/>
  <c r="CO44" i="87"/>
  <c r="CP44" i="87"/>
  <c r="CQ44" i="87"/>
  <c r="CS44" i="87"/>
  <c r="CT44" i="87"/>
  <c r="CU44" i="87"/>
  <c r="CV44" i="87"/>
  <c r="CW44" i="87"/>
  <c r="CX44" i="87"/>
  <c r="CY44" i="87"/>
  <c r="CZ44" i="87"/>
  <c r="DA44" i="87"/>
  <c r="DB44" i="87"/>
  <c r="A45" i="87"/>
  <c r="B45" i="87"/>
  <c r="C45" i="87"/>
  <c r="D45" i="87"/>
  <c r="E45" i="87"/>
  <c r="F45" i="87"/>
  <c r="G45" i="87"/>
  <c r="H45" i="87"/>
  <c r="I45" i="87"/>
  <c r="J45" i="87"/>
  <c r="N45" i="87"/>
  <c r="O45" i="87"/>
  <c r="P45" i="87"/>
  <c r="Q45" i="87"/>
  <c r="R45" i="87"/>
  <c r="S45" i="87"/>
  <c r="T45" i="87"/>
  <c r="X45" i="87"/>
  <c r="Y45" i="87"/>
  <c r="Z45" i="87"/>
  <c r="AA45" i="87"/>
  <c r="AB45" i="87"/>
  <c r="AC45" i="87"/>
  <c r="AD45" i="87"/>
  <c r="AH45" i="87"/>
  <c r="AI45" i="87"/>
  <c r="AJ45" i="87"/>
  <c r="AK45" i="87"/>
  <c r="AL45" i="87"/>
  <c r="AM45" i="87"/>
  <c r="AN45" i="87"/>
  <c r="BE45" i="87"/>
  <c r="BF45" i="87"/>
  <c r="BG45" i="87"/>
  <c r="BH45" i="87"/>
  <c r="BL45" i="87"/>
  <c r="BM45" i="87"/>
  <c r="BN45" i="87"/>
  <c r="BO45" i="87"/>
  <c r="BP45" i="87"/>
  <c r="BQ45" i="87"/>
  <c r="BR45" i="87"/>
  <c r="BS45" i="87"/>
  <c r="BT45" i="87"/>
  <c r="BU45" i="87"/>
  <c r="BW45" i="87"/>
  <c r="BX45" i="87"/>
  <c r="BY45" i="87"/>
  <c r="BZ45" i="87"/>
  <c r="CA45" i="87"/>
  <c r="CB45" i="87"/>
  <c r="CC45" i="87"/>
  <c r="CD45" i="87"/>
  <c r="CE45" i="87"/>
  <c r="CF45" i="87"/>
  <c r="CH45" i="87"/>
  <c r="CI45" i="87"/>
  <c r="CJ45" i="87"/>
  <c r="CK45" i="87"/>
  <c r="CL45" i="87"/>
  <c r="CM45" i="87"/>
  <c r="CN45" i="87"/>
  <c r="CO45" i="87"/>
  <c r="CP45" i="87"/>
  <c r="CQ45" i="87"/>
  <c r="CS45" i="87"/>
  <c r="CT45" i="87"/>
  <c r="CU45" i="87"/>
  <c r="CV45" i="87"/>
  <c r="CW45" i="87"/>
  <c r="CX45" i="87"/>
  <c r="CY45" i="87"/>
  <c r="CZ45" i="87"/>
  <c r="DA45" i="87"/>
  <c r="DB45" i="87"/>
  <c r="A46" i="87"/>
  <c r="B46" i="87"/>
  <c r="C46" i="87"/>
  <c r="D46" i="87"/>
  <c r="E46" i="87"/>
  <c r="F46" i="87"/>
  <c r="G46" i="87"/>
  <c r="H46" i="87"/>
  <c r="I46" i="87"/>
  <c r="J46" i="87"/>
  <c r="N46" i="87"/>
  <c r="O46" i="87"/>
  <c r="P46" i="87"/>
  <c r="Q46" i="87"/>
  <c r="R46" i="87"/>
  <c r="S46" i="87"/>
  <c r="T46" i="87"/>
  <c r="X46" i="87"/>
  <c r="Y46" i="87"/>
  <c r="Z46" i="87"/>
  <c r="AA46" i="87"/>
  <c r="AB46" i="87"/>
  <c r="AC46" i="87"/>
  <c r="AD46" i="87"/>
  <c r="AH46" i="87"/>
  <c r="AI46" i="87"/>
  <c r="AJ46" i="87"/>
  <c r="AK46" i="87"/>
  <c r="AL46" i="87"/>
  <c r="AM46" i="87"/>
  <c r="AN46" i="87"/>
  <c r="BE46" i="87"/>
  <c r="BF46" i="87"/>
  <c r="BG46" i="87"/>
  <c r="BH46" i="87"/>
  <c r="BL46" i="87"/>
  <c r="BM46" i="87"/>
  <c r="BN46" i="87"/>
  <c r="BO46" i="87"/>
  <c r="BP46" i="87"/>
  <c r="BQ46" i="87"/>
  <c r="BR46" i="87"/>
  <c r="BS46" i="87"/>
  <c r="BT46" i="87"/>
  <c r="BU46" i="87"/>
  <c r="BW46" i="87"/>
  <c r="BX46" i="87"/>
  <c r="BY46" i="87"/>
  <c r="BZ46" i="87"/>
  <c r="CA46" i="87"/>
  <c r="CB46" i="87"/>
  <c r="CC46" i="87"/>
  <c r="CD46" i="87"/>
  <c r="CE46" i="87"/>
  <c r="CF46" i="87"/>
  <c r="CH46" i="87"/>
  <c r="CI46" i="87"/>
  <c r="CJ46" i="87"/>
  <c r="CK46" i="87"/>
  <c r="CL46" i="87"/>
  <c r="CM46" i="87"/>
  <c r="CN46" i="87"/>
  <c r="CO46" i="87"/>
  <c r="CP46" i="87"/>
  <c r="CQ46" i="87"/>
  <c r="CS46" i="87"/>
  <c r="CT46" i="87"/>
  <c r="CU46" i="87"/>
  <c r="CV46" i="87"/>
  <c r="CW46" i="87"/>
  <c r="CX46" i="87"/>
  <c r="CY46" i="87"/>
  <c r="CZ46" i="87"/>
  <c r="DA46" i="87"/>
  <c r="DB46" i="87"/>
  <c r="A47" i="87"/>
  <c r="B47" i="87"/>
  <c r="C47" i="87"/>
  <c r="D47" i="87"/>
  <c r="E47" i="87"/>
  <c r="F47" i="87"/>
  <c r="G47" i="87"/>
  <c r="H47" i="87"/>
  <c r="I47" i="87"/>
  <c r="J47" i="87"/>
  <c r="N47" i="87"/>
  <c r="O47" i="87"/>
  <c r="P47" i="87"/>
  <c r="Q47" i="87"/>
  <c r="R47" i="87"/>
  <c r="S47" i="87"/>
  <c r="T47" i="87"/>
  <c r="X47" i="87"/>
  <c r="Y47" i="87"/>
  <c r="Z47" i="87"/>
  <c r="AA47" i="87"/>
  <c r="AB47" i="87"/>
  <c r="AC47" i="87"/>
  <c r="AD47" i="87"/>
  <c r="AH47" i="87"/>
  <c r="AI47" i="87"/>
  <c r="AJ47" i="87"/>
  <c r="AK47" i="87"/>
  <c r="AL47" i="87"/>
  <c r="AM47" i="87"/>
  <c r="AN47" i="87"/>
  <c r="BE47" i="87"/>
  <c r="BF47" i="87"/>
  <c r="BG47" i="87"/>
  <c r="BH47" i="87"/>
  <c r="BL47" i="87"/>
  <c r="BM47" i="87"/>
  <c r="BN47" i="87"/>
  <c r="BO47" i="87"/>
  <c r="BP47" i="87"/>
  <c r="BQ47" i="87"/>
  <c r="BR47" i="87"/>
  <c r="BS47" i="87"/>
  <c r="BT47" i="87"/>
  <c r="BU47" i="87"/>
  <c r="BW47" i="87"/>
  <c r="BX47" i="87"/>
  <c r="BY47" i="87"/>
  <c r="BZ47" i="87"/>
  <c r="CA47" i="87"/>
  <c r="CB47" i="87"/>
  <c r="CC47" i="87"/>
  <c r="CD47" i="87"/>
  <c r="CE47" i="87"/>
  <c r="CF47" i="87"/>
  <c r="CH47" i="87"/>
  <c r="CI47" i="87"/>
  <c r="CJ47" i="87"/>
  <c r="CK47" i="87"/>
  <c r="CL47" i="87"/>
  <c r="CM47" i="87"/>
  <c r="CN47" i="87"/>
  <c r="CO47" i="87"/>
  <c r="CP47" i="87"/>
  <c r="CQ47" i="87"/>
  <c r="CS47" i="87"/>
  <c r="CT47" i="87"/>
  <c r="CU47" i="87"/>
  <c r="CV47" i="87"/>
  <c r="CW47" i="87"/>
  <c r="CX47" i="87"/>
  <c r="CY47" i="87"/>
  <c r="CZ47" i="87"/>
  <c r="DA47" i="87"/>
  <c r="DB47" i="87"/>
  <c r="A48" i="87"/>
  <c r="B48" i="87"/>
  <c r="C48" i="87"/>
  <c r="D48" i="87"/>
  <c r="E48" i="87"/>
  <c r="F48" i="87"/>
  <c r="G48" i="87"/>
  <c r="H48" i="87"/>
  <c r="I48" i="87"/>
  <c r="J48" i="87"/>
  <c r="N48" i="87"/>
  <c r="O48" i="87"/>
  <c r="P48" i="87"/>
  <c r="Q48" i="87"/>
  <c r="R48" i="87"/>
  <c r="S48" i="87"/>
  <c r="T48" i="87"/>
  <c r="X48" i="87"/>
  <c r="Y48" i="87"/>
  <c r="Z48" i="87"/>
  <c r="AA48" i="87"/>
  <c r="AB48" i="87"/>
  <c r="AC48" i="87"/>
  <c r="AD48" i="87"/>
  <c r="AH48" i="87"/>
  <c r="AI48" i="87"/>
  <c r="AJ48" i="87"/>
  <c r="AK48" i="87"/>
  <c r="AL48" i="87"/>
  <c r="AM48" i="87"/>
  <c r="AN48" i="87"/>
  <c r="BE48" i="87"/>
  <c r="BF48" i="87"/>
  <c r="BG48" i="87"/>
  <c r="BH48" i="87"/>
  <c r="BL48" i="87"/>
  <c r="BM48" i="87"/>
  <c r="BN48" i="87"/>
  <c r="BO48" i="87"/>
  <c r="BP48" i="87"/>
  <c r="BQ48" i="87"/>
  <c r="BR48" i="87"/>
  <c r="BS48" i="87"/>
  <c r="BT48" i="87"/>
  <c r="BU48" i="87"/>
  <c r="BW48" i="87"/>
  <c r="BX48" i="87"/>
  <c r="BY48" i="87"/>
  <c r="BZ48" i="87"/>
  <c r="CA48" i="87"/>
  <c r="CB48" i="87"/>
  <c r="CC48" i="87"/>
  <c r="CD48" i="87"/>
  <c r="CE48" i="87"/>
  <c r="CF48" i="87"/>
  <c r="CH48" i="87"/>
  <c r="CI48" i="87"/>
  <c r="CJ48" i="87"/>
  <c r="CK48" i="87"/>
  <c r="CL48" i="87"/>
  <c r="CM48" i="87"/>
  <c r="CN48" i="87"/>
  <c r="CO48" i="87"/>
  <c r="CP48" i="87"/>
  <c r="CQ48" i="87"/>
  <c r="CS48" i="87"/>
  <c r="CT48" i="87"/>
  <c r="CU48" i="87"/>
  <c r="CV48" i="87"/>
  <c r="CW48" i="87"/>
  <c r="CX48" i="87"/>
  <c r="CY48" i="87"/>
  <c r="CZ48" i="87"/>
  <c r="DA48" i="87"/>
  <c r="DB48" i="87"/>
  <c r="A49" i="87"/>
  <c r="B49" i="87"/>
  <c r="C49" i="87"/>
  <c r="D49" i="87"/>
  <c r="E49" i="87"/>
  <c r="F49" i="87"/>
  <c r="G49" i="87"/>
  <c r="H49" i="87"/>
  <c r="I49" i="87"/>
  <c r="J49" i="87"/>
  <c r="N49" i="87"/>
  <c r="O49" i="87"/>
  <c r="P49" i="87"/>
  <c r="Q49" i="87"/>
  <c r="R49" i="87"/>
  <c r="S49" i="87"/>
  <c r="T49" i="87"/>
  <c r="X49" i="87"/>
  <c r="Y49" i="87"/>
  <c r="Z49" i="87"/>
  <c r="AA49" i="87"/>
  <c r="AB49" i="87"/>
  <c r="AC49" i="87"/>
  <c r="AD49" i="87"/>
  <c r="AH49" i="87"/>
  <c r="AI49" i="87"/>
  <c r="AJ49" i="87"/>
  <c r="AK49" i="87"/>
  <c r="AL49" i="87"/>
  <c r="AM49" i="87"/>
  <c r="AN49" i="87"/>
  <c r="BE49" i="87"/>
  <c r="BF49" i="87"/>
  <c r="BG49" i="87"/>
  <c r="BH49" i="87"/>
  <c r="BL49" i="87"/>
  <c r="BM49" i="87"/>
  <c r="BN49" i="87"/>
  <c r="BO49" i="87"/>
  <c r="BP49" i="87"/>
  <c r="BQ49" i="87"/>
  <c r="BR49" i="87"/>
  <c r="BS49" i="87"/>
  <c r="BT49" i="87"/>
  <c r="BU49" i="87"/>
  <c r="BW49" i="87"/>
  <c r="BX49" i="87"/>
  <c r="BY49" i="87"/>
  <c r="BZ49" i="87"/>
  <c r="CA49" i="87"/>
  <c r="CB49" i="87"/>
  <c r="CC49" i="87"/>
  <c r="CD49" i="87"/>
  <c r="CE49" i="87"/>
  <c r="CF49" i="87"/>
  <c r="CH49" i="87"/>
  <c r="CI49" i="87"/>
  <c r="CJ49" i="87"/>
  <c r="CK49" i="87"/>
  <c r="CL49" i="87"/>
  <c r="CM49" i="87"/>
  <c r="CN49" i="87"/>
  <c r="CO49" i="87"/>
  <c r="CP49" i="87"/>
  <c r="CQ49" i="87"/>
  <c r="CS49" i="87"/>
  <c r="CT49" i="87"/>
  <c r="CU49" i="87"/>
  <c r="CV49" i="87"/>
  <c r="CW49" i="87"/>
  <c r="CX49" i="87"/>
  <c r="CY49" i="87"/>
  <c r="CZ49" i="87"/>
  <c r="DA49" i="87"/>
  <c r="DB49" i="87"/>
  <c r="A50" i="87"/>
  <c r="B50" i="87"/>
  <c r="C50" i="87"/>
  <c r="D50" i="87"/>
  <c r="E50" i="87"/>
  <c r="F50" i="87"/>
  <c r="G50" i="87"/>
  <c r="H50" i="87"/>
  <c r="I50" i="87"/>
  <c r="J50" i="87"/>
  <c r="N50" i="87"/>
  <c r="O50" i="87"/>
  <c r="P50" i="87"/>
  <c r="Q50" i="87"/>
  <c r="R50" i="87"/>
  <c r="S50" i="87"/>
  <c r="T50" i="87"/>
  <c r="X50" i="87"/>
  <c r="Y50" i="87"/>
  <c r="Z50" i="87"/>
  <c r="AA50" i="87"/>
  <c r="AB50" i="87"/>
  <c r="AC50" i="87"/>
  <c r="AD50" i="87"/>
  <c r="AH50" i="87"/>
  <c r="AI50" i="87"/>
  <c r="AJ50" i="87"/>
  <c r="AK50" i="87"/>
  <c r="AL50" i="87"/>
  <c r="AM50" i="87"/>
  <c r="AN50" i="87"/>
  <c r="BE50" i="87"/>
  <c r="BF50" i="87"/>
  <c r="BG50" i="87"/>
  <c r="BH50" i="87"/>
  <c r="BL50" i="87"/>
  <c r="BM50" i="87"/>
  <c r="BN50" i="87"/>
  <c r="BO50" i="87"/>
  <c r="BP50" i="87"/>
  <c r="BQ50" i="87"/>
  <c r="BR50" i="87"/>
  <c r="BS50" i="87"/>
  <c r="BT50" i="87"/>
  <c r="BU50" i="87"/>
  <c r="BW50" i="87"/>
  <c r="BX50" i="87"/>
  <c r="BY50" i="87"/>
  <c r="BZ50" i="87"/>
  <c r="CA50" i="87"/>
  <c r="CB50" i="87"/>
  <c r="CC50" i="87"/>
  <c r="CD50" i="87"/>
  <c r="CE50" i="87"/>
  <c r="CF50" i="87"/>
  <c r="CH50" i="87"/>
  <c r="CI50" i="87"/>
  <c r="CJ50" i="87"/>
  <c r="CK50" i="87"/>
  <c r="CL50" i="87"/>
  <c r="CM50" i="87"/>
  <c r="CN50" i="87"/>
  <c r="CO50" i="87"/>
  <c r="CP50" i="87"/>
  <c r="CQ50" i="87"/>
  <c r="CS50" i="87"/>
  <c r="CT50" i="87"/>
  <c r="CU50" i="87"/>
  <c r="CV50" i="87"/>
  <c r="CW50" i="87"/>
  <c r="CX50" i="87"/>
  <c r="CY50" i="87"/>
  <c r="CZ50" i="87"/>
  <c r="DA50" i="87"/>
  <c r="DB50" i="87"/>
  <c r="A51" i="87"/>
  <c r="B51" i="87"/>
  <c r="C51" i="87"/>
  <c r="D51" i="87"/>
  <c r="E51" i="87"/>
  <c r="F51" i="87"/>
  <c r="G51" i="87"/>
  <c r="H51" i="87"/>
  <c r="I51" i="87"/>
  <c r="J51" i="87"/>
  <c r="N51" i="87"/>
  <c r="O51" i="87"/>
  <c r="P51" i="87"/>
  <c r="Q51" i="87"/>
  <c r="R51" i="87"/>
  <c r="S51" i="87"/>
  <c r="T51" i="87"/>
  <c r="X51" i="87"/>
  <c r="Y51" i="87"/>
  <c r="Z51" i="87"/>
  <c r="AA51" i="87"/>
  <c r="AB51" i="87"/>
  <c r="AC51" i="87"/>
  <c r="AD51" i="87"/>
  <c r="AH51" i="87"/>
  <c r="AI51" i="87"/>
  <c r="AJ51" i="87"/>
  <c r="AK51" i="87"/>
  <c r="AL51" i="87"/>
  <c r="AM51" i="87"/>
  <c r="AN51" i="87"/>
  <c r="BE51" i="87"/>
  <c r="BF51" i="87"/>
  <c r="BG51" i="87"/>
  <c r="BH51" i="87"/>
  <c r="BL51" i="87"/>
  <c r="BM51" i="87"/>
  <c r="BN51" i="87"/>
  <c r="BO51" i="87"/>
  <c r="BP51" i="87"/>
  <c r="BQ51" i="87"/>
  <c r="BR51" i="87"/>
  <c r="BS51" i="87"/>
  <c r="BT51" i="87"/>
  <c r="BU51" i="87"/>
  <c r="BW51" i="87"/>
  <c r="BX51" i="87"/>
  <c r="BY51" i="87"/>
  <c r="BZ51" i="87"/>
  <c r="CA51" i="87"/>
  <c r="CB51" i="87"/>
  <c r="CC51" i="87"/>
  <c r="CD51" i="87"/>
  <c r="CE51" i="87"/>
  <c r="CF51" i="87"/>
  <c r="CH51" i="87"/>
  <c r="CI51" i="87"/>
  <c r="CJ51" i="87"/>
  <c r="CK51" i="87"/>
  <c r="CL51" i="87"/>
  <c r="CM51" i="87"/>
  <c r="CN51" i="87"/>
  <c r="CO51" i="87"/>
  <c r="CP51" i="87"/>
  <c r="CQ51" i="87"/>
  <c r="CS51" i="87"/>
  <c r="CT51" i="87"/>
  <c r="CU51" i="87"/>
  <c r="CV51" i="87"/>
  <c r="CW51" i="87"/>
  <c r="CX51" i="87"/>
  <c r="CY51" i="87"/>
  <c r="CZ51" i="87"/>
  <c r="DA51" i="87"/>
  <c r="DB51" i="87"/>
  <c r="A52" i="87"/>
  <c r="B52" i="87"/>
  <c r="C52" i="87"/>
  <c r="D52" i="87"/>
  <c r="E52" i="87"/>
  <c r="F52" i="87"/>
  <c r="G52" i="87"/>
  <c r="H52" i="87"/>
  <c r="I52" i="87"/>
  <c r="J52" i="87"/>
  <c r="N52" i="87"/>
  <c r="O52" i="87"/>
  <c r="P52" i="87"/>
  <c r="Q52" i="87"/>
  <c r="R52" i="87"/>
  <c r="S52" i="87"/>
  <c r="T52" i="87"/>
  <c r="X52" i="87"/>
  <c r="Y52" i="87"/>
  <c r="Z52" i="87"/>
  <c r="AA52" i="87"/>
  <c r="AB52" i="87"/>
  <c r="AC52" i="87"/>
  <c r="AD52" i="87"/>
  <c r="AH52" i="87"/>
  <c r="AI52" i="87"/>
  <c r="AJ52" i="87"/>
  <c r="AK52" i="87"/>
  <c r="AL52" i="87"/>
  <c r="AM52" i="87"/>
  <c r="AN52" i="87"/>
  <c r="BE52" i="87"/>
  <c r="BF52" i="87"/>
  <c r="BG52" i="87"/>
  <c r="BH52" i="87"/>
  <c r="BL52" i="87"/>
  <c r="BM52" i="87"/>
  <c r="BN52" i="87"/>
  <c r="BO52" i="87"/>
  <c r="BP52" i="87"/>
  <c r="BQ52" i="87"/>
  <c r="BR52" i="87"/>
  <c r="BS52" i="87"/>
  <c r="BT52" i="87"/>
  <c r="BU52" i="87"/>
  <c r="BW52" i="87"/>
  <c r="BX52" i="87"/>
  <c r="BY52" i="87"/>
  <c r="BZ52" i="87"/>
  <c r="CA52" i="87"/>
  <c r="CB52" i="87"/>
  <c r="CC52" i="87"/>
  <c r="CD52" i="87"/>
  <c r="CE52" i="87"/>
  <c r="CF52" i="87"/>
  <c r="CH52" i="87"/>
  <c r="CI52" i="87"/>
  <c r="CJ52" i="87"/>
  <c r="CK52" i="87"/>
  <c r="CL52" i="87"/>
  <c r="CM52" i="87"/>
  <c r="CN52" i="87"/>
  <c r="CO52" i="87"/>
  <c r="CP52" i="87"/>
  <c r="CQ52" i="87"/>
  <c r="CS52" i="87"/>
  <c r="CT52" i="87"/>
  <c r="CU52" i="87"/>
  <c r="CV52" i="87"/>
  <c r="CW52" i="87"/>
  <c r="CX52" i="87"/>
  <c r="CY52" i="87"/>
  <c r="CZ52" i="87"/>
  <c r="DA52" i="87"/>
  <c r="DB52" i="87"/>
  <c r="A53" i="87"/>
  <c r="B53" i="87"/>
  <c r="C53" i="87"/>
  <c r="D53" i="87"/>
  <c r="E53" i="87"/>
  <c r="F53" i="87"/>
  <c r="G53" i="87"/>
  <c r="H53" i="87"/>
  <c r="I53" i="87"/>
  <c r="J53" i="87"/>
  <c r="N53" i="87"/>
  <c r="O53" i="87"/>
  <c r="P53" i="87"/>
  <c r="Q53" i="87"/>
  <c r="R53" i="87"/>
  <c r="S53" i="87"/>
  <c r="T53" i="87"/>
  <c r="X53" i="87"/>
  <c r="Y53" i="87"/>
  <c r="Z53" i="87"/>
  <c r="AA53" i="87"/>
  <c r="AB53" i="87"/>
  <c r="AC53" i="87"/>
  <c r="AD53" i="87"/>
  <c r="AH53" i="87"/>
  <c r="AI53" i="87"/>
  <c r="AJ53" i="87"/>
  <c r="AK53" i="87"/>
  <c r="AL53" i="87"/>
  <c r="AM53" i="87"/>
  <c r="AN53" i="87"/>
  <c r="BE53" i="87"/>
  <c r="BF53" i="87"/>
  <c r="BG53" i="87"/>
  <c r="BH53" i="87"/>
  <c r="BL53" i="87"/>
  <c r="BM53" i="87"/>
  <c r="BN53" i="87"/>
  <c r="BO53" i="87"/>
  <c r="BP53" i="87"/>
  <c r="BQ53" i="87"/>
  <c r="BR53" i="87"/>
  <c r="BS53" i="87"/>
  <c r="BT53" i="87"/>
  <c r="BU53" i="87"/>
  <c r="BW53" i="87"/>
  <c r="BX53" i="87"/>
  <c r="BY53" i="87"/>
  <c r="BZ53" i="87"/>
  <c r="CA53" i="87"/>
  <c r="CB53" i="87"/>
  <c r="CC53" i="87"/>
  <c r="CD53" i="87"/>
  <c r="CE53" i="87"/>
  <c r="CF53" i="87"/>
  <c r="CH53" i="87"/>
  <c r="CI53" i="87"/>
  <c r="CJ53" i="87"/>
  <c r="CK53" i="87"/>
  <c r="CL53" i="87"/>
  <c r="CM53" i="87"/>
  <c r="CN53" i="87"/>
  <c r="CO53" i="87"/>
  <c r="CP53" i="87"/>
  <c r="CQ53" i="87"/>
  <c r="CS53" i="87"/>
  <c r="CT53" i="87"/>
  <c r="CU53" i="87"/>
  <c r="CV53" i="87"/>
  <c r="CW53" i="87"/>
  <c r="CX53" i="87"/>
  <c r="CY53" i="87"/>
  <c r="CZ53" i="87"/>
  <c r="DA53" i="87"/>
  <c r="DB53" i="87"/>
  <c r="A54" i="87"/>
  <c r="B54" i="87"/>
  <c r="C54" i="87"/>
  <c r="D54" i="87"/>
  <c r="E54" i="87"/>
  <c r="F54" i="87"/>
  <c r="G54" i="87"/>
  <c r="H54" i="87"/>
  <c r="I54" i="87"/>
  <c r="J54" i="87"/>
  <c r="N54" i="87"/>
  <c r="O54" i="87"/>
  <c r="P54" i="87"/>
  <c r="Q54" i="87"/>
  <c r="R54" i="87"/>
  <c r="S54" i="87"/>
  <c r="T54" i="87"/>
  <c r="X54" i="87"/>
  <c r="Y54" i="87"/>
  <c r="Z54" i="87"/>
  <c r="AA54" i="87"/>
  <c r="AB54" i="87"/>
  <c r="AC54" i="87"/>
  <c r="AD54" i="87"/>
  <c r="AH54" i="87"/>
  <c r="AI54" i="87"/>
  <c r="AJ54" i="87"/>
  <c r="AK54" i="87"/>
  <c r="AL54" i="87"/>
  <c r="AM54" i="87"/>
  <c r="AN54" i="87"/>
  <c r="BE54" i="87"/>
  <c r="BF54" i="87"/>
  <c r="BG54" i="87"/>
  <c r="BH54" i="87"/>
  <c r="BL54" i="87"/>
  <c r="BM54" i="87"/>
  <c r="BN54" i="87"/>
  <c r="BO54" i="87"/>
  <c r="BP54" i="87"/>
  <c r="BQ54" i="87"/>
  <c r="BR54" i="87"/>
  <c r="BS54" i="87"/>
  <c r="BT54" i="87"/>
  <c r="BU54" i="87"/>
  <c r="BW54" i="87"/>
  <c r="BX54" i="87"/>
  <c r="BY54" i="87"/>
  <c r="BZ54" i="87"/>
  <c r="CA54" i="87"/>
  <c r="CB54" i="87"/>
  <c r="CC54" i="87"/>
  <c r="CD54" i="87"/>
  <c r="CE54" i="87"/>
  <c r="CF54" i="87"/>
  <c r="CH54" i="87"/>
  <c r="CI54" i="87"/>
  <c r="CJ54" i="87"/>
  <c r="CK54" i="87"/>
  <c r="CL54" i="87"/>
  <c r="CM54" i="87"/>
  <c r="CN54" i="87"/>
  <c r="CO54" i="87"/>
  <c r="CP54" i="87"/>
  <c r="CQ54" i="87"/>
  <c r="CS54" i="87"/>
  <c r="CT54" i="87"/>
  <c r="CU54" i="87"/>
  <c r="CV54" i="87"/>
  <c r="CW54" i="87"/>
  <c r="CX54" i="87"/>
  <c r="CY54" i="87"/>
  <c r="CZ54" i="87"/>
  <c r="DA54" i="87"/>
  <c r="DB54" i="87"/>
  <c r="A55" i="87"/>
  <c r="B55" i="87"/>
  <c r="C55" i="87"/>
  <c r="D55" i="87"/>
  <c r="E55" i="87"/>
  <c r="F55" i="87"/>
  <c r="G55" i="87"/>
  <c r="H55" i="87"/>
  <c r="I55" i="87"/>
  <c r="J55" i="87"/>
  <c r="N55" i="87"/>
  <c r="O55" i="87"/>
  <c r="P55" i="87"/>
  <c r="Q55" i="87"/>
  <c r="R55" i="87"/>
  <c r="S55" i="87"/>
  <c r="T55" i="87"/>
  <c r="X55" i="87"/>
  <c r="Y55" i="87"/>
  <c r="Z55" i="87"/>
  <c r="AA55" i="87"/>
  <c r="AB55" i="87"/>
  <c r="AC55" i="87"/>
  <c r="AD55" i="87"/>
  <c r="AH55" i="87"/>
  <c r="AI55" i="87"/>
  <c r="AJ55" i="87"/>
  <c r="AK55" i="87"/>
  <c r="AL55" i="87"/>
  <c r="AM55" i="87"/>
  <c r="AN55" i="87"/>
  <c r="BE55" i="87"/>
  <c r="BF55" i="87"/>
  <c r="BG55" i="87"/>
  <c r="BH55" i="87"/>
  <c r="BL55" i="87"/>
  <c r="BM55" i="87"/>
  <c r="BN55" i="87"/>
  <c r="BO55" i="87"/>
  <c r="BP55" i="87"/>
  <c r="BQ55" i="87"/>
  <c r="BR55" i="87"/>
  <c r="BS55" i="87"/>
  <c r="BT55" i="87"/>
  <c r="BU55" i="87"/>
  <c r="BW55" i="87"/>
  <c r="BX55" i="87"/>
  <c r="BY55" i="87"/>
  <c r="BZ55" i="87"/>
  <c r="CA55" i="87"/>
  <c r="CB55" i="87"/>
  <c r="CC55" i="87"/>
  <c r="CD55" i="87"/>
  <c r="CE55" i="87"/>
  <c r="CF55" i="87"/>
  <c r="CH55" i="87"/>
  <c r="CI55" i="87"/>
  <c r="CJ55" i="87"/>
  <c r="CK55" i="87"/>
  <c r="CL55" i="87"/>
  <c r="CM55" i="87"/>
  <c r="CN55" i="87"/>
  <c r="CO55" i="87"/>
  <c r="CP55" i="87"/>
  <c r="CQ55" i="87"/>
  <c r="CS55" i="87"/>
  <c r="CT55" i="87"/>
  <c r="CU55" i="87"/>
  <c r="CV55" i="87"/>
  <c r="CW55" i="87"/>
  <c r="CX55" i="87"/>
  <c r="CY55" i="87"/>
  <c r="CZ55" i="87"/>
  <c r="DA55" i="87"/>
  <c r="DB55" i="87"/>
  <c r="A56" i="87"/>
  <c r="B56" i="87"/>
  <c r="C56" i="87"/>
  <c r="D56" i="87"/>
  <c r="E56" i="87"/>
  <c r="F56" i="87"/>
  <c r="G56" i="87"/>
  <c r="H56" i="87"/>
  <c r="I56" i="87"/>
  <c r="J56" i="87"/>
  <c r="N56" i="87"/>
  <c r="O56" i="87"/>
  <c r="P56" i="87"/>
  <c r="Q56" i="87"/>
  <c r="R56" i="87"/>
  <c r="S56" i="87"/>
  <c r="T56" i="87"/>
  <c r="X56" i="87"/>
  <c r="Y56" i="87"/>
  <c r="Z56" i="87"/>
  <c r="AA56" i="87"/>
  <c r="AB56" i="87"/>
  <c r="AC56" i="87"/>
  <c r="AD56" i="87"/>
  <c r="AH56" i="87"/>
  <c r="AI56" i="87"/>
  <c r="AJ56" i="87"/>
  <c r="AK56" i="87"/>
  <c r="AL56" i="87"/>
  <c r="AM56" i="87"/>
  <c r="AN56" i="87"/>
  <c r="BE56" i="87"/>
  <c r="BF56" i="87"/>
  <c r="BG56" i="87"/>
  <c r="BH56" i="87"/>
  <c r="BL56" i="87"/>
  <c r="BM56" i="87"/>
  <c r="BN56" i="87"/>
  <c r="BO56" i="87"/>
  <c r="BP56" i="87"/>
  <c r="BQ56" i="87"/>
  <c r="BR56" i="87"/>
  <c r="BS56" i="87"/>
  <c r="BT56" i="87"/>
  <c r="BU56" i="87"/>
  <c r="BW56" i="87"/>
  <c r="BX56" i="87"/>
  <c r="BY56" i="87"/>
  <c r="BZ56" i="87"/>
  <c r="CA56" i="87"/>
  <c r="CB56" i="87"/>
  <c r="CC56" i="87"/>
  <c r="CD56" i="87"/>
  <c r="CE56" i="87"/>
  <c r="CF56" i="87"/>
  <c r="CH56" i="87"/>
  <c r="CI56" i="87"/>
  <c r="CJ56" i="87"/>
  <c r="CK56" i="87"/>
  <c r="CL56" i="87"/>
  <c r="CM56" i="87"/>
  <c r="CN56" i="87"/>
  <c r="CO56" i="87"/>
  <c r="CP56" i="87"/>
  <c r="CQ56" i="87"/>
  <c r="CS56" i="87"/>
  <c r="CT56" i="87"/>
  <c r="CU56" i="87"/>
  <c r="CV56" i="87"/>
  <c r="CW56" i="87"/>
  <c r="CX56" i="87"/>
  <c r="CY56" i="87"/>
  <c r="CZ56" i="87"/>
  <c r="DA56" i="87"/>
  <c r="DB56" i="87"/>
  <c r="A57" i="87"/>
  <c r="B57" i="87"/>
  <c r="C57" i="87"/>
  <c r="D57" i="87"/>
  <c r="E57" i="87"/>
  <c r="F57" i="87"/>
  <c r="G57" i="87"/>
  <c r="H57" i="87"/>
  <c r="I57" i="87"/>
  <c r="J57" i="87"/>
  <c r="N57" i="87"/>
  <c r="O57" i="87"/>
  <c r="P57" i="87"/>
  <c r="Q57" i="87"/>
  <c r="R57" i="87"/>
  <c r="S57" i="87"/>
  <c r="T57" i="87"/>
  <c r="X57" i="87"/>
  <c r="Y57" i="87"/>
  <c r="Z57" i="87"/>
  <c r="AA57" i="87"/>
  <c r="AB57" i="87"/>
  <c r="AC57" i="87"/>
  <c r="AD57" i="87"/>
  <c r="AH57" i="87"/>
  <c r="AI57" i="87"/>
  <c r="AJ57" i="87"/>
  <c r="AK57" i="87"/>
  <c r="AL57" i="87"/>
  <c r="AM57" i="87"/>
  <c r="AN57" i="87"/>
  <c r="BE57" i="87"/>
  <c r="BF57" i="87"/>
  <c r="BG57" i="87"/>
  <c r="BH57" i="87"/>
  <c r="BL57" i="87"/>
  <c r="BM57" i="87"/>
  <c r="BN57" i="87"/>
  <c r="BO57" i="87"/>
  <c r="BP57" i="87"/>
  <c r="BQ57" i="87"/>
  <c r="BR57" i="87"/>
  <c r="BS57" i="87"/>
  <c r="BT57" i="87"/>
  <c r="BU57" i="87"/>
  <c r="BW57" i="87"/>
  <c r="BX57" i="87"/>
  <c r="BY57" i="87"/>
  <c r="BZ57" i="87"/>
  <c r="CA57" i="87"/>
  <c r="CB57" i="87"/>
  <c r="CC57" i="87"/>
  <c r="CD57" i="87"/>
  <c r="CE57" i="87"/>
  <c r="CF57" i="87"/>
  <c r="CH57" i="87"/>
  <c r="CI57" i="87"/>
  <c r="CJ57" i="87"/>
  <c r="CK57" i="87"/>
  <c r="CL57" i="87"/>
  <c r="CM57" i="87"/>
  <c r="CN57" i="87"/>
  <c r="CO57" i="87"/>
  <c r="CP57" i="87"/>
  <c r="CQ57" i="87"/>
  <c r="CS57" i="87"/>
  <c r="CT57" i="87"/>
  <c r="CU57" i="87"/>
  <c r="CV57" i="87"/>
  <c r="CW57" i="87"/>
  <c r="CX57" i="87"/>
  <c r="CY57" i="87"/>
  <c r="CZ57" i="87"/>
  <c r="DA57" i="87"/>
  <c r="DB57" i="87"/>
  <c r="A58" i="87"/>
  <c r="B58" i="87"/>
  <c r="C58" i="87"/>
  <c r="D58" i="87"/>
  <c r="E58" i="87"/>
  <c r="F58" i="87"/>
  <c r="G58" i="87"/>
  <c r="H58" i="87"/>
  <c r="I58" i="87"/>
  <c r="J58" i="87"/>
  <c r="N58" i="87"/>
  <c r="O58" i="87"/>
  <c r="P58" i="87"/>
  <c r="Q58" i="87"/>
  <c r="R58" i="87"/>
  <c r="S58" i="87"/>
  <c r="T58" i="87"/>
  <c r="X58" i="87"/>
  <c r="Y58" i="87"/>
  <c r="Z58" i="87"/>
  <c r="AA58" i="87"/>
  <c r="AB58" i="87"/>
  <c r="AC58" i="87"/>
  <c r="AD58" i="87"/>
  <c r="AH58" i="87"/>
  <c r="AI58" i="87"/>
  <c r="AJ58" i="87"/>
  <c r="AK58" i="87"/>
  <c r="AL58" i="87"/>
  <c r="AM58" i="87"/>
  <c r="AN58" i="87"/>
  <c r="BE58" i="87"/>
  <c r="BF58" i="87"/>
  <c r="BG58" i="87"/>
  <c r="BH58" i="87"/>
  <c r="BL58" i="87"/>
  <c r="BM58" i="87"/>
  <c r="BN58" i="87"/>
  <c r="BO58" i="87"/>
  <c r="BP58" i="87"/>
  <c r="BQ58" i="87"/>
  <c r="BR58" i="87"/>
  <c r="BS58" i="87"/>
  <c r="BT58" i="87"/>
  <c r="BU58" i="87"/>
  <c r="BW58" i="87"/>
  <c r="BX58" i="87"/>
  <c r="BY58" i="87"/>
  <c r="BZ58" i="87"/>
  <c r="CA58" i="87"/>
  <c r="CB58" i="87"/>
  <c r="CC58" i="87"/>
  <c r="CD58" i="87"/>
  <c r="CE58" i="87"/>
  <c r="CF58" i="87"/>
  <c r="CH58" i="87"/>
  <c r="CI58" i="87"/>
  <c r="CJ58" i="87"/>
  <c r="CK58" i="87"/>
  <c r="CL58" i="87"/>
  <c r="CM58" i="87"/>
  <c r="CN58" i="87"/>
  <c r="CO58" i="87"/>
  <c r="CP58" i="87"/>
  <c r="CQ58" i="87"/>
  <c r="CS58" i="87"/>
  <c r="CT58" i="87"/>
  <c r="CU58" i="87"/>
  <c r="CV58" i="87"/>
  <c r="CW58" i="87"/>
  <c r="CX58" i="87"/>
  <c r="CY58" i="87"/>
  <c r="CZ58" i="87"/>
  <c r="DA58" i="87"/>
  <c r="DB58" i="87"/>
  <c r="A59" i="87"/>
  <c r="B59" i="87"/>
  <c r="C59" i="87"/>
  <c r="D59" i="87"/>
  <c r="E59" i="87"/>
  <c r="F59" i="87"/>
  <c r="G59" i="87"/>
  <c r="H59" i="87"/>
  <c r="I59" i="87"/>
  <c r="J59" i="87"/>
  <c r="N59" i="87"/>
  <c r="O59" i="87"/>
  <c r="P59" i="87"/>
  <c r="Q59" i="87"/>
  <c r="R59" i="87"/>
  <c r="S59" i="87"/>
  <c r="T59" i="87"/>
  <c r="X59" i="87"/>
  <c r="Y59" i="87"/>
  <c r="Z59" i="87"/>
  <c r="AA59" i="87"/>
  <c r="AB59" i="87"/>
  <c r="AC59" i="87"/>
  <c r="AD59" i="87"/>
  <c r="AH59" i="87"/>
  <c r="AI59" i="87"/>
  <c r="AJ59" i="87"/>
  <c r="AK59" i="87"/>
  <c r="AL59" i="87"/>
  <c r="AM59" i="87"/>
  <c r="AN59" i="87"/>
  <c r="BE59" i="87"/>
  <c r="BF59" i="87"/>
  <c r="BG59" i="87"/>
  <c r="BH59" i="87"/>
  <c r="BL59" i="87"/>
  <c r="BM59" i="87"/>
  <c r="BN59" i="87"/>
  <c r="BO59" i="87"/>
  <c r="BP59" i="87"/>
  <c r="BQ59" i="87"/>
  <c r="BR59" i="87"/>
  <c r="BS59" i="87"/>
  <c r="BT59" i="87"/>
  <c r="BU59" i="87"/>
  <c r="BW59" i="87"/>
  <c r="BX59" i="87"/>
  <c r="BY59" i="87"/>
  <c r="BZ59" i="87"/>
  <c r="CA59" i="87"/>
  <c r="CB59" i="87"/>
  <c r="CC59" i="87"/>
  <c r="CD59" i="87"/>
  <c r="CE59" i="87"/>
  <c r="CF59" i="87"/>
  <c r="CH59" i="87"/>
  <c r="CI59" i="87"/>
  <c r="CJ59" i="87"/>
  <c r="CK59" i="87"/>
  <c r="CL59" i="87"/>
  <c r="CM59" i="87"/>
  <c r="CN59" i="87"/>
  <c r="CO59" i="87"/>
  <c r="CP59" i="87"/>
  <c r="CQ59" i="87"/>
  <c r="CS59" i="87"/>
  <c r="CT59" i="87"/>
  <c r="CU59" i="87"/>
  <c r="CV59" i="87"/>
  <c r="CW59" i="87"/>
  <c r="CX59" i="87"/>
  <c r="CY59" i="87"/>
  <c r="CZ59" i="87"/>
  <c r="DA59" i="87"/>
  <c r="DB59" i="87"/>
  <c r="A60" i="87"/>
  <c r="B60" i="87"/>
  <c r="C60" i="87"/>
  <c r="D60" i="87"/>
  <c r="E60" i="87"/>
  <c r="F60" i="87"/>
  <c r="G60" i="87"/>
  <c r="H60" i="87"/>
  <c r="I60" i="87"/>
  <c r="J60" i="87"/>
  <c r="N60" i="87"/>
  <c r="O60" i="87"/>
  <c r="P60" i="87"/>
  <c r="Q60" i="87"/>
  <c r="R60" i="87"/>
  <c r="S60" i="87"/>
  <c r="T60" i="87"/>
  <c r="X60" i="87"/>
  <c r="Y60" i="87"/>
  <c r="Z60" i="87"/>
  <c r="AA60" i="87"/>
  <c r="AB60" i="87"/>
  <c r="AC60" i="87"/>
  <c r="AD60" i="87"/>
  <c r="AH60" i="87"/>
  <c r="AI60" i="87"/>
  <c r="AJ60" i="87"/>
  <c r="AK60" i="87"/>
  <c r="AL60" i="87"/>
  <c r="AM60" i="87"/>
  <c r="AN60" i="87"/>
  <c r="BE60" i="87"/>
  <c r="BF60" i="87"/>
  <c r="BG60" i="87"/>
  <c r="BH60" i="87"/>
  <c r="BL60" i="87"/>
  <c r="BM60" i="87"/>
  <c r="BN60" i="87"/>
  <c r="BO60" i="87"/>
  <c r="BP60" i="87"/>
  <c r="BQ60" i="87"/>
  <c r="BR60" i="87"/>
  <c r="BS60" i="87"/>
  <c r="BT60" i="87"/>
  <c r="BU60" i="87"/>
  <c r="BW60" i="87"/>
  <c r="BX60" i="87"/>
  <c r="BY60" i="87"/>
  <c r="BZ60" i="87"/>
  <c r="CA60" i="87"/>
  <c r="CB60" i="87"/>
  <c r="CC60" i="87"/>
  <c r="CD60" i="87"/>
  <c r="CE60" i="87"/>
  <c r="CF60" i="87"/>
  <c r="CH60" i="87"/>
  <c r="CI60" i="87"/>
  <c r="CJ60" i="87"/>
  <c r="CK60" i="87"/>
  <c r="CL60" i="87"/>
  <c r="CM60" i="87"/>
  <c r="CN60" i="87"/>
  <c r="CO60" i="87"/>
  <c r="CP60" i="87"/>
  <c r="CQ60" i="87"/>
  <c r="CS60" i="87"/>
  <c r="CT60" i="87"/>
  <c r="CU60" i="87"/>
  <c r="CV60" i="87"/>
  <c r="CW60" i="87"/>
  <c r="CX60" i="87"/>
  <c r="CY60" i="87"/>
  <c r="CZ60" i="87"/>
  <c r="DA60" i="87"/>
  <c r="DB60" i="87"/>
  <c r="A61" i="87"/>
  <c r="B61" i="87"/>
  <c r="C61" i="87"/>
  <c r="D61" i="87"/>
  <c r="E61" i="87"/>
  <c r="F61" i="87"/>
  <c r="G61" i="87"/>
  <c r="H61" i="87"/>
  <c r="I61" i="87"/>
  <c r="J61" i="87"/>
  <c r="N61" i="87"/>
  <c r="O61" i="87"/>
  <c r="P61" i="87"/>
  <c r="Q61" i="87"/>
  <c r="R61" i="87"/>
  <c r="S61" i="87"/>
  <c r="T61" i="87"/>
  <c r="X61" i="87"/>
  <c r="Y61" i="87"/>
  <c r="Z61" i="87"/>
  <c r="AA61" i="87"/>
  <c r="AB61" i="87"/>
  <c r="AC61" i="87"/>
  <c r="AD61" i="87"/>
  <c r="AH61" i="87"/>
  <c r="AI61" i="87"/>
  <c r="AJ61" i="87"/>
  <c r="AK61" i="87"/>
  <c r="AL61" i="87"/>
  <c r="AM61" i="87"/>
  <c r="AN61" i="87"/>
  <c r="BE61" i="87"/>
  <c r="BF61" i="87"/>
  <c r="BG61" i="87"/>
  <c r="BH61" i="87"/>
  <c r="BL61" i="87"/>
  <c r="BM61" i="87"/>
  <c r="BN61" i="87"/>
  <c r="BO61" i="87"/>
  <c r="BP61" i="87"/>
  <c r="BQ61" i="87"/>
  <c r="BR61" i="87"/>
  <c r="BS61" i="87"/>
  <c r="BT61" i="87"/>
  <c r="BU61" i="87"/>
  <c r="BW61" i="87"/>
  <c r="BX61" i="87"/>
  <c r="BY61" i="87"/>
  <c r="BZ61" i="87"/>
  <c r="CA61" i="87"/>
  <c r="CB61" i="87"/>
  <c r="CC61" i="87"/>
  <c r="CD61" i="87"/>
  <c r="CE61" i="87"/>
  <c r="CF61" i="87"/>
  <c r="CH61" i="87"/>
  <c r="CI61" i="87"/>
  <c r="CJ61" i="87"/>
  <c r="CK61" i="87"/>
  <c r="CL61" i="87"/>
  <c r="CM61" i="87"/>
  <c r="CN61" i="87"/>
  <c r="CO61" i="87"/>
  <c r="CP61" i="87"/>
  <c r="CQ61" i="87"/>
  <c r="CS61" i="87"/>
  <c r="CT61" i="87"/>
  <c r="CU61" i="87"/>
  <c r="CV61" i="87"/>
  <c r="CW61" i="87"/>
  <c r="CX61" i="87"/>
  <c r="CY61" i="87"/>
  <c r="CZ61" i="87"/>
  <c r="DA61" i="87"/>
  <c r="DB61" i="87"/>
  <c r="A62" i="87"/>
  <c r="B62" i="87"/>
  <c r="C62" i="87"/>
  <c r="D62" i="87"/>
  <c r="E62" i="87"/>
  <c r="F62" i="87"/>
  <c r="G62" i="87"/>
  <c r="H62" i="87"/>
  <c r="I62" i="87"/>
  <c r="J62" i="87"/>
  <c r="N62" i="87"/>
  <c r="O62" i="87"/>
  <c r="P62" i="87"/>
  <c r="Q62" i="87"/>
  <c r="R62" i="87"/>
  <c r="S62" i="87"/>
  <c r="T62" i="87"/>
  <c r="X62" i="87"/>
  <c r="Y62" i="87"/>
  <c r="Z62" i="87"/>
  <c r="AA62" i="87"/>
  <c r="AB62" i="87"/>
  <c r="AC62" i="87"/>
  <c r="AD62" i="87"/>
  <c r="AH62" i="87"/>
  <c r="AI62" i="87"/>
  <c r="AJ62" i="87"/>
  <c r="AK62" i="87"/>
  <c r="AL62" i="87"/>
  <c r="AM62" i="87"/>
  <c r="AN62" i="87"/>
  <c r="BE62" i="87"/>
  <c r="BF62" i="87"/>
  <c r="BG62" i="87"/>
  <c r="BH62" i="87"/>
  <c r="BL62" i="87"/>
  <c r="BM62" i="87"/>
  <c r="BN62" i="87"/>
  <c r="BO62" i="87"/>
  <c r="BP62" i="87"/>
  <c r="BQ62" i="87"/>
  <c r="BR62" i="87"/>
  <c r="BS62" i="87"/>
  <c r="BT62" i="87"/>
  <c r="BU62" i="87"/>
  <c r="BW62" i="87"/>
  <c r="BX62" i="87"/>
  <c r="BY62" i="87"/>
  <c r="BZ62" i="87"/>
  <c r="CA62" i="87"/>
  <c r="CB62" i="87"/>
  <c r="CC62" i="87"/>
  <c r="CD62" i="87"/>
  <c r="CE62" i="87"/>
  <c r="CF62" i="87"/>
  <c r="CH62" i="87"/>
  <c r="CI62" i="87"/>
  <c r="CJ62" i="87"/>
  <c r="CK62" i="87"/>
  <c r="CL62" i="87"/>
  <c r="CM62" i="87"/>
  <c r="CN62" i="87"/>
  <c r="CO62" i="87"/>
  <c r="CP62" i="87"/>
  <c r="CQ62" i="87"/>
  <c r="CS62" i="87"/>
  <c r="CT62" i="87"/>
  <c r="CU62" i="87"/>
  <c r="CV62" i="87"/>
  <c r="CW62" i="87"/>
  <c r="CX62" i="87"/>
  <c r="CY62" i="87"/>
  <c r="CZ62" i="87"/>
  <c r="DA62" i="87"/>
  <c r="DB62" i="87"/>
  <c r="A63" i="87"/>
  <c r="B63" i="87"/>
  <c r="C63" i="87"/>
  <c r="D63" i="87"/>
  <c r="E63" i="87"/>
  <c r="F63" i="87"/>
  <c r="G63" i="87"/>
  <c r="H63" i="87"/>
  <c r="I63" i="87"/>
  <c r="J63" i="87"/>
  <c r="N63" i="87"/>
  <c r="O63" i="87"/>
  <c r="P63" i="87"/>
  <c r="Q63" i="87"/>
  <c r="R63" i="87"/>
  <c r="S63" i="87"/>
  <c r="T63" i="87"/>
  <c r="X63" i="87"/>
  <c r="Y63" i="87"/>
  <c r="Z63" i="87"/>
  <c r="AA63" i="87"/>
  <c r="AB63" i="87"/>
  <c r="AC63" i="87"/>
  <c r="AD63" i="87"/>
  <c r="AH63" i="87"/>
  <c r="AI63" i="87"/>
  <c r="AJ63" i="87"/>
  <c r="AK63" i="87"/>
  <c r="AL63" i="87"/>
  <c r="AM63" i="87"/>
  <c r="AN63" i="87"/>
  <c r="BE63" i="87"/>
  <c r="BF63" i="87"/>
  <c r="BG63" i="87"/>
  <c r="BH63" i="87"/>
  <c r="BL63" i="87"/>
  <c r="BM63" i="87"/>
  <c r="BN63" i="87"/>
  <c r="BO63" i="87"/>
  <c r="BP63" i="87"/>
  <c r="BQ63" i="87"/>
  <c r="BR63" i="87"/>
  <c r="BS63" i="87"/>
  <c r="BT63" i="87"/>
  <c r="BU63" i="87"/>
  <c r="BW63" i="87"/>
  <c r="BX63" i="87"/>
  <c r="BY63" i="87"/>
  <c r="BZ63" i="87"/>
  <c r="CA63" i="87"/>
  <c r="CB63" i="87"/>
  <c r="CC63" i="87"/>
  <c r="CD63" i="87"/>
  <c r="CE63" i="87"/>
  <c r="CF63" i="87"/>
  <c r="CH63" i="87"/>
  <c r="CI63" i="87"/>
  <c r="CJ63" i="87"/>
  <c r="CK63" i="87"/>
  <c r="CL63" i="87"/>
  <c r="CM63" i="87"/>
  <c r="CN63" i="87"/>
  <c r="CO63" i="87"/>
  <c r="CP63" i="87"/>
  <c r="CQ63" i="87"/>
  <c r="CS63" i="87"/>
  <c r="CT63" i="87"/>
  <c r="CU63" i="87"/>
  <c r="CV63" i="87"/>
  <c r="CW63" i="87"/>
  <c r="CX63" i="87"/>
  <c r="CY63" i="87"/>
  <c r="CZ63" i="87"/>
  <c r="DA63" i="87"/>
  <c r="DB63" i="87"/>
  <c r="A64" i="87"/>
  <c r="B64" i="87"/>
  <c r="C64" i="87"/>
  <c r="D64" i="87"/>
  <c r="E64" i="87"/>
  <c r="F64" i="87"/>
  <c r="G64" i="87"/>
  <c r="H64" i="87"/>
  <c r="I64" i="87"/>
  <c r="J64" i="87"/>
  <c r="N64" i="87"/>
  <c r="O64" i="87"/>
  <c r="P64" i="87"/>
  <c r="Q64" i="87"/>
  <c r="R64" i="87"/>
  <c r="S64" i="87"/>
  <c r="T64" i="87"/>
  <c r="X64" i="87"/>
  <c r="Y64" i="87"/>
  <c r="Z64" i="87"/>
  <c r="AA64" i="87"/>
  <c r="AB64" i="87"/>
  <c r="AC64" i="87"/>
  <c r="AD64" i="87"/>
  <c r="AH64" i="87"/>
  <c r="AI64" i="87"/>
  <c r="AJ64" i="87"/>
  <c r="AK64" i="87"/>
  <c r="AL64" i="87"/>
  <c r="AM64" i="87"/>
  <c r="AN64" i="87"/>
  <c r="BE64" i="87"/>
  <c r="BF64" i="87"/>
  <c r="BG64" i="87"/>
  <c r="BH64" i="87"/>
  <c r="BL64" i="87"/>
  <c r="BM64" i="87"/>
  <c r="BN64" i="87"/>
  <c r="BO64" i="87"/>
  <c r="BP64" i="87"/>
  <c r="BQ64" i="87"/>
  <c r="BR64" i="87"/>
  <c r="BS64" i="87"/>
  <c r="BT64" i="87"/>
  <c r="BU64" i="87"/>
  <c r="BW64" i="87"/>
  <c r="BX64" i="87"/>
  <c r="BY64" i="87"/>
  <c r="BZ64" i="87"/>
  <c r="CA64" i="87"/>
  <c r="CB64" i="87"/>
  <c r="CC64" i="87"/>
  <c r="CD64" i="87"/>
  <c r="CE64" i="87"/>
  <c r="CF64" i="87"/>
  <c r="CH64" i="87"/>
  <c r="CI64" i="87"/>
  <c r="CJ64" i="87"/>
  <c r="CK64" i="87"/>
  <c r="CL64" i="87"/>
  <c r="CM64" i="87"/>
  <c r="CN64" i="87"/>
  <c r="CO64" i="87"/>
  <c r="CP64" i="87"/>
  <c r="CQ64" i="87"/>
  <c r="CS64" i="87"/>
  <c r="CT64" i="87"/>
  <c r="CU64" i="87"/>
  <c r="CV64" i="87"/>
  <c r="CW64" i="87"/>
  <c r="CX64" i="87"/>
  <c r="CY64" i="87"/>
  <c r="CZ64" i="87"/>
  <c r="DA64" i="87"/>
  <c r="DB64" i="87"/>
  <c r="A65" i="87"/>
  <c r="B65" i="87"/>
  <c r="C65" i="87"/>
  <c r="D65" i="87"/>
  <c r="E65" i="87"/>
  <c r="F65" i="87"/>
  <c r="G65" i="87"/>
  <c r="H65" i="87"/>
  <c r="I65" i="87"/>
  <c r="J65" i="87"/>
  <c r="N65" i="87"/>
  <c r="O65" i="87"/>
  <c r="P65" i="87"/>
  <c r="Q65" i="87"/>
  <c r="R65" i="87"/>
  <c r="S65" i="87"/>
  <c r="T65" i="87"/>
  <c r="X65" i="87"/>
  <c r="Y65" i="87"/>
  <c r="Z65" i="87"/>
  <c r="AA65" i="87"/>
  <c r="AB65" i="87"/>
  <c r="AC65" i="87"/>
  <c r="AD65" i="87"/>
  <c r="AH65" i="87"/>
  <c r="AI65" i="87"/>
  <c r="AJ65" i="87"/>
  <c r="AK65" i="87"/>
  <c r="AL65" i="87"/>
  <c r="AM65" i="87"/>
  <c r="AN65" i="87"/>
  <c r="BE65" i="87"/>
  <c r="BF65" i="87"/>
  <c r="BG65" i="87"/>
  <c r="BH65" i="87"/>
  <c r="BL65" i="87"/>
  <c r="BM65" i="87"/>
  <c r="BN65" i="87"/>
  <c r="BO65" i="87"/>
  <c r="BP65" i="87"/>
  <c r="BQ65" i="87"/>
  <c r="BR65" i="87"/>
  <c r="BS65" i="87"/>
  <c r="BT65" i="87"/>
  <c r="BU65" i="87"/>
  <c r="BW65" i="87"/>
  <c r="BX65" i="87"/>
  <c r="BY65" i="87"/>
  <c r="BZ65" i="87"/>
  <c r="CA65" i="87"/>
  <c r="CB65" i="87"/>
  <c r="CC65" i="87"/>
  <c r="CD65" i="87"/>
  <c r="CE65" i="87"/>
  <c r="CF65" i="87"/>
  <c r="CH65" i="87"/>
  <c r="CI65" i="87"/>
  <c r="CJ65" i="87"/>
  <c r="CK65" i="87"/>
  <c r="CL65" i="87"/>
  <c r="CM65" i="87"/>
  <c r="CN65" i="87"/>
  <c r="CO65" i="87"/>
  <c r="CP65" i="87"/>
  <c r="CQ65" i="87"/>
  <c r="CS65" i="87"/>
  <c r="CT65" i="87"/>
  <c r="CU65" i="87"/>
  <c r="CV65" i="87"/>
  <c r="CW65" i="87"/>
  <c r="CX65" i="87"/>
  <c r="CY65" i="87"/>
  <c r="CZ65" i="87"/>
  <c r="DA65" i="87"/>
  <c r="DB65" i="87"/>
  <c r="A66" i="87"/>
  <c r="B66" i="87"/>
  <c r="C66" i="87"/>
  <c r="D66" i="87"/>
  <c r="E66" i="87"/>
  <c r="F66" i="87"/>
  <c r="G66" i="87"/>
  <c r="H66" i="87"/>
  <c r="I66" i="87"/>
  <c r="J66" i="87"/>
  <c r="N66" i="87"/>
  <c r="O66" i="87"/>
  <c r="P66" i="87"/>
  <c r="Q66" i="87"/>
  <c r="R66" i="87"/>
  <c r="S66" i="87"/>
  <c r="T66" i="87"/>
  <c r="X66" i="87"/>
  <c r="Y66" i="87"/>
  <c r="Z66" i="87"/>
  <c r="AA66" i="87"/>
  <c r="AB66" i="87"/>
  <c r="AC66" i="87"/>
  <c r="AD66" i="87"/>
  <c r="AH66" i="87"/>
  <c r="AI66" i="87"/>
  <c r="AJ66" i="87"/>
  <c r="AK66" i="87"/>
  <c r="AL66" i="87"/>
  <c r="AM66" i="87"/>
  <c r="AN66" i="87"/>
  <c r="BE66" i="87"/>
  <c r="BF66" i="87"/>
  <c r="BG66" i="87"/>
  <c r="BH66" i="87"/>
  <c r="BL66" i="87"/>
  <c r="BM66" i="87"/>
  <c r="BN66" i="87"/>
  <c r="BO66" i="87"/>
  <c r="BP66" i="87"/>
  <c r="BQ66" i="87"/>
  <c r="BR66" i="87"/>
  <c r="BS66" i="87"/>
  <c r="BT66" i="87"/>
  <c r="BU66" i="87"/>
  <c r="BW66" i="87"/>
  <c r="BX66" i="87"/>
  <c r="BY66" i="87"/>
  <c r="BZ66" i="87"/>
  <c r="CA66" i="87"/>
  <c r="CB66" i="87"/>
  <c r="CC66" i="87"/>
  <c r="CD66" i="87"/>
  <c r="CE66" i="87"/>
  <c r="CF66" i="87"/>
  <c r="CH66" i="87"/>
  <c r="CI66" i="87"/>
  <c r="CJ66" i="87"/>
  <c r="CK66" i="87"/>
  <c r="CL66" i="87"/>
  <c r="CM66" i="87"/>
  <c r="CN66" i="87"/>
  <c r="CO66" i="87"/>
  <c r="CP66" i="87"/>
  <c r="CQ66" i="87"/>
  <c r="CS66" i="87"/>
  <c r="CT66" i="87"/>
  <c r="CU66" i="87"/>
  <c r="CV66" i="87"/>
  <c r="CW66" i="87"/>
  <c r="CX66" i="87"/>
  <c r="CY66" i="87"/>
  <c r="CZ66" i="87"/>
  <c r="DA66" i="87"/>
  <c r="DB66" i="87"/>
  <c r="A67" i="87"/>
  <c r="B67" i="87"/>
  <c r="C67" i="87"/>
  <c r="D67" i="87"/>
  <c r="E67" i="87"/>
  <c r="F67" i="87"/>
  <c r="G67" i="87"/>
  <c r="H67" i="87"/>
  <c r="I67" i="87"/>
  <c r="J67" i="87"/>
  <c r="N67" i="87"/>
  <c r="O67" i="87"/>
  <c r="P67" i="87"/>
  <c r="Q67" i="87"/>
  <c r="R67" i="87"/>
  <c r="S67" i="87"/>
  <c r="T67" i="87"/>
  <c r="X67" i="87"/>
  <c r="Y67" i="87"/>
  <c r="Z67" i="87"/>
  <c r="AA67" i="87"/>
  <c r="AB67" i="87"/>
  <c r="AC67" i="87"/>
  <c r="AD67" i="87"/>
  <c r="AH67" i="87"/>
  <c r="AI67" i="87"/>
  <c r="AJ67" i="87"/>
  <c r="AK67" i="87"/>
  <c r="AL67" i="87"/>
  <c r="AM67" i="87"/>
  <c r="AN67" i="87"/>
  <c r="BE67" i="87"/>
  <c r="BF67" i="87"/>
  <c r="BG67" i="87"/>
  <c r="BH67" i="87"/>
  <c r="BL67" i="87"/>
  <c r="BM67" i="87"/>
  <c r="BN67" i="87"/>
  <c r="BO67" i="87"/>
  <c r="BP67" i="87"/>
  <c r="BQ67" i="87"/>
  <c r="BR67" i="87"/>
  <c r="BS67" i="87"/>
  <c r="BT67" i="87"/>
  <c r="BU67" i="87"/>
  <c r="BW67" i="87"/>
  <c r="BX67" i="87"/>
  <c r="BY67" i="87"/>
  <c r="BZ67" i="87"/>
  <c r="CA67" i="87"/>
  <c r="CB67" i="87"/>
  <c r="CC67" i="87"/>
  <c r="CD67" i="87"/>
  <c r="CE67" i="87"/>
  <c r="CF67" i="87"/>
  <c r="CH67" i="87"/>
  <c r="CI67" i="87"/>
  <c r="CJ67" i="87"/>
  <c r="CK67" i="87"/>
  <c r="CL67" i="87"/>
  <c r="CM67" i="87"/>
  <c r="CN67" i="87"/>
  <c r="CO67" i="87"/>
  <c r="CP67" i="87"/>
  <c r="CQ67" i="87"/>
  <c r="CS67" i="87"/>
  <c r="CT67" i="87"/>
  <c r="CU67" i="87"/>
  <c r="CV67" i="87"/>
  <c r="CW67" i="87"/>
  <c r="CX67" i="87"/>
  <c r="CY67" i="87"/>
  <c r="CZ67" i="87"/>
  <c r="DA67" i="87"/>
  <c r="DB67" i="87"/>
  <c r="A68" i="87"/>
  <c r="B68" i="87"/>
  <c r="C68" i="87"/>
  <c r="D68" i="87"/>
  <c r="E68" i="87"/>
  <c r="F68" i="87"/>
  <c r="G68" i="87"/>
  <c r="H68" i="87"/>
  <c r="I68" i="87"/>
  <c r="J68" i="87"/>
  <c r="N68" i="87"/>
  <c r="O68" i="87"/>
  <c r="P68" i="87"/>
  <c r="Q68" i="87"/>
  <c r="R68" i="87"/>
  <c r="S68" i="87"/>
  <c r="T68" i="87"/>
  <c r="X68" i="87"/>
  <c r="Y68" i="87"/>
  <c r="Z68" i="87"/>
  <c r="AA68" i="87"/>
  <c r="AB68" i="87"/>
  <c r="AC68" i="87"/>
  <c r="AD68" i="87"/>
  <c r="AH68" i="87"/>
  <c r="AI68" i="87"/>
  <c r="AJ68" i="87"/>
  <c r="AK68" i="87"/>
  <c r="AL68" i="87"/>
  <c r="AM68" i="87"/>
  <c r="AN68" i="87"/>
  <c r="BE68" i="87"/>
  <c r="BF68" i="87"/>
  <c r="BG68" i="87"/>
  <c r="BH68" i="87"/>
  <c r="BL68" i="87"/>
  <c r="BM68" i="87"/>
  <c r="BN68" i="87"/>
  <c r="BO68" i="87"/>
  <c r="BP68" i="87"/>
  <c r="BQ68" i="87"/>
  <c r="BR68" i="87"/>
  <c r="BS68" i="87"/>
  <c r="BT68" i="87"/>
  <c r="BU68" i="87"/>
  <c r="BW68" i="87"/>
  <c r="BX68" i="87"/>
  <c r="BY68" i="87"/>
  <c r="BZ68" i="87"/>
  <c r="CA68" i="87"/>
  <c r="CB68" i="87"/>
  <c r="CC68" i="87"/>
  <c r="CD68" i="87"/>
  <c r="CE68" i="87"/>
  <c r="CF68" i="87"/>
  <c r="CH68" i="87"/>
  <c r="CI68" i="87"/>
  <c r="CJ68" i="87"/>
  <c r="CK68" i="87"/>
  <c r="CL68" i="87"/>
  <c r="CM68" i="87"/>
  <c r="CN68" i="87"/>
  <c r="CO68" i="87"/>
  <c r="CP68" i="87"/>
  <c r="CQ68" i="87"/>
  <c r="CS68" i="87"/>
  <c r="CT68" i="87"/>
  <c r="CU68" i="87"/>
  <c r="CV68" i="87"/>
  <c r="CW68" i="87"/>
  <c r="CX68" i="87"/>
  <c r="CY68" i="87"/>
  <c r="CZ68" i="87"/>
  <c r="DA68" i="87"/>
  <c r="DB68" i="87"/>
  <c r="A69" i="87"/>
  <c r="B69" i="87"/>
  <c r="C69" i="87"/>
  <c r="D69" i="87"/>
  <c r="E69" i="87"/>
  <c r="F69" i="87"/>
  <c r="G69" i="87"/>
  <c r="H69" i="87"/>
  <c r="I69" i="87"/>
  <c r="J69" i="87"/>
  <c r="N69" i="87"/>
  <c r="O69" i="87"/>
  <c r="P69" i="87"/>
  <c r="Q69" i="87"/>
  <c r="R69" i="87"/>
  <c r="S69" i="87"/>
  <c r="T69" i="87"/>
  <c r="X69" i="87"/>
  <c r="Y69" i="87"/>
  <c r="Z69" i="87"/>
  <c r="AA69" i="87"/>
  <c r="AB69" i="87"/>
  <c r="AC69" i="87"/>
  <c r="AD69" i="87"/>
  <c r="AH69" i="87"/>
  <c r="AI69" i="87"/>
  <c r="AJ69" i="87"/>
  <c r="AK69" i="87"/>
  <c r="AL69" i="87"/>
  <c r="AM69" i="87"/>
  <c r="AN69" i="87"/>
  <c r="BE69" i="87"/>
  <c r="BF69" i="87"/>
  <c r="BG69" i="87"/>
  <c r="BH69" i="87"/>
  <c r="BL69" i="87"/>
  <c r="BM69" i="87"/>
  <c r="BN69" i="87"/>
  <c r="BO69" i="87"/>
  <c r="BP69" i="87"/>
  <c r="BQ69" i="87"/>
  <c r="BR69" i="87"/>
  <c r="BS69" i="87"/>
  <c r="BT69" i="87"/>
  <c r="BU69" i="87"/>
  <c r="BW69" i="87"/>
  <c r="BX69" i="87"/>
  <c r="BY69" i="87"/>
  <c r="BZ69" i="87"/>
  <c r="CA69" i="87"/>
  <c r="CB69" i="87"/>
  <c r="CC69" i="87"/>
  <c r="CD69" i="87"/>
  <c r="CE69" i="87"/>
  <c r="CF69" i="87"/>
  <c r="CH69" i="87"/>
  <c r="CI69" i="87"/>
  <c r="CJ69" i="87"/>
  <c r="CK69" i="87"/>
  <c r="CL69" i="87"/>
  <c r="CM69" i="87"/>
  <c r="CN69" i="87"/>
  <c r="CO69" i="87"/>
  <c r="CP69" i="87"/>
  <c r="CQ69" i="87"/>
  <c r="CS69" i="87"/>
  <c r="CT69" i="87"/>
  <c r="CU69" i="87"/>
  <c r="CV69" i="87"/>
  <c r="CW69" i="87"/>
  <c r="CX69" i="87"/>
  <c r="CY69" i="87"/>
  <c r="CZ69" i="87"/>
  <c r="DA69" i="87"/>
  <c r="DB69" i="87"/>
  <c r="A70" i="87"/>
  <c r="B70" i="87"/>
  <c r="C70" i="87"/>
  <c r="D70" i="87"/>
  <c r="E70" i="87"/>
  <c r="F70" i="87"/>
  <c r="G70" i="87"/>
  <c r="H70" i="87"/>
  <c r="I70" i="87"/>
  <c r="J70" i="87"/>
  <c r="N70" i="87"/>
  <c r="O70" i="87"/>
  <c r="P70" i="87"/>
  <c r="Q70" i="87"/>
  <c r="R70" i="87"/>
  <c r="S70" i="87"/>
  <c r="T70" i="87"/>
  <c r="X70" i="87"/>
  <c r="Y70" i="87"/>
  <c r="Z70" i="87"/>
  <c r="AA70" i="87"/>
  <c r="AB70" i="87"/>
  <c r="AC70" i="87"/>
  <c r="AD70" i="87"/>
  <c r="AH70" i="87"/>
  <c r="AI70" i="87"/>
  <c r="AJ70" i="87"/>
  <c r="AK70" i="87"/>
  <c r="AL70" i="87"/>
  <c r="AM70" i="87"/>
  <c r="AN70" i="87"/>
  <c r="BE70" i="87"/>
  <c r="BF70" i="87"/>
  <c r="BG70" i="87"/>
  <c r="BH70" i="87"/>
  <c r="BL70" i="87"/>
  <c r="BM70" i="87"/>
  <c r="BN70" i="87"/>
  <c r="BO70" i="87"/>
  <c r="BP70" i="87"/>
  <c r="BQ70" i="87"/>
  <c r="BR70" i="87"/>
  <c r="BS70" i="87"/>
  <c r="BT70" i="87"/>
  <c r="BU70" i="87"/>
  <c r="BW70" i="87"/>
  <c r="BX70" i="87"/>
  <c r="BY70" i="87"/>
  <c r="BZ70" i="87"/>
  <c r="CA70" i="87"/>
  <c r="CB70" i="87"/>
  <c r="CC70" i="87"/>
  <c r="CD70" i="87"/>
  <c r="CE70" i="87"/>
  <c r="CF70" i="87"/>
  <c r="CH70" i="87"/>
  <c r="CI70" i="87"/>
  <c r="CJ70" i="87"/>
  <c r="CK70" i="87"/>
  <c r="CL70" i="87"/>
  <c r="CM70" i="87"/>
  <c r="CN70" i="87"/>
  <c r="CO70" i="87"/>
  <c r="CP70" i="87"/>
  <c r="CQ70" i="87"/>
  <c r="CS70" i="87"/>
  <c r="CT70" i="87"/>
  <c r="CU70" i="87"/>
  <c r="CV70" i="87"/>
  <c r="CW70" i="87"/>
  <c r="CX70" i="87"/>
  <c r="CY70" i="87"/>
  <c r="CZ70" i="87"/>
  <c r="DA70" i="87"/>
  <c r="DB70" i="87"/>
  <c r="A71" i="87"/>
  <c r="B71" i="87"/>
  <c r="C71" i="87"/>
  <c r="D71" i="87"/>
  <c r="E71" i="87"/>
  <c r="F71" i="87"/>
  <c r="G71" i="87"/>
  <c r="H71" i="87"/>
  <c r="I71" i="87"/>
  <c r="J71" i="87"/>
  <c r="N71" i="87"/>
  <c r="O71" i="87"/>
  <c r="P71" i="87"/>
  <c r="Q71" i="87"/>
  <c r="R71" i="87"/>
  <c r="S71" i="87"/>
  <c r="T71" i="87"/>
  <c r="X71" i="87"/>
  <c r="Y71" i="87"/>
  <c r="Z71" i="87"/>
  <c r="AA71" i="87"/>
  <c r="AB71" i="87"/>
  <c r="AC71" i="87"/>
  <c r="AD71" i="87"/>
  <c r="AH71" i="87"/>
  <c r="AI71" i="87"/>
  <c r="AJ71" i="87"/>
  <c r="AK71" i="87"/>
  <c r="AL71" i="87"/>
  <c r="AM71" i="87"/>
  <c r="AN71" i="87"/>
  <c r="BE71" i="87"/>
  <c r="BF71" i="87"/>
  <c r="BG71" i="87"/>
  <c r="BH71" i="87"/>
  <c r="BL71" i="87"/>
  <c r="BM71" i="87"/>
  <c r="BN71" i="87"/>
  <c r="BO71" i="87"/>
  <c r="BP71" i="87"/>
  <c r="BQ71" i="87"/>
  <c r="BR71" i="87"/>
  <c r="BS71" i="87"/>
  <c r="BT71" i="87"/>
  <c r="BU71" i="87"/>
  <c r="BW71" i="87"/>
  <c r="BX71" i="87"/>
  <c r="BY71" i="87"/>
  <c r="BZ71" i="87"/>
  <c r="CA71" i="87"/>
  <c r="CB71" i="87"/>
  <c r="CC71" i="87"/>
  <c r="CD71" i="87"/>
  <c r="CE71" i="87"/>
  <c r="CF71" i="87"/>
  <c r="CH71" i="87"/>
  <c r="CI71" i="87"/>
  <c r="CJ71" i="87"/>
  <c r="CK71" i="87"/>
  <c r="CL71" i="87"/>
  <c r="CM71" i="87"/>
  <c r="CN71" i="87"/>
  <c r="CO71" i="87"/>
  <c r="CP71" i="87"/>
  <c r="CQ71" i="87"/>
  <c r="CS71" i="87"/>
  <c r="CT71" i="87"/>
  <c r="CU71" i="87"/>
  <c r="CV71" i="87"/>
  <c r="CW71" i="87"/>
  <c r="CX71" i="87"/>
  <c r="CY71" i="87"/>
  <c r="CZ71" i="87"/>
  <c r="DA71" i="87"/>
  <c r="DB71" i="87"/>
  <c r="A72" i="87"/>
  <c r="B72" i="87"/>
  <c r="C72" i="87"/>
  <c r="D72" i="87"/>
  <c r="E72" i="87"/>
  <c r="F72" i="87"/>
  <c r="G72" i="87"/>
  <c r="H72" i="87"/>
  <c r="I72" i="87"/>
  <c r="J72" i="87"/>
  <c r="N72" i="87"/>
  <c r="O72" i="87"/>
  <c r="P72" i="87"/>
  <c r="Q72" i="87"/>
  <c r="R72" i="87"/>
  <c r="S72" i="87"/>
  <c r="T72" i="87"/>
  <c r="X72" i="87"/>
  <c r="Y72" i="87"/>
  <c r="Z72" i="87"/>
  <c r="AA72" i="87"/>
  <c r="AB72" i="87"/>
  <c r="AC72" i="87"/>
  <c r="AD72" i="87"/>
  <c r="AH72" i="87"/>
  <c r="AI72" i="87"/>
  <c r="AJ72" i="87"/>
  <c r="AK72" i="87"/>
  <c r="AL72" i="87"/>
  <c r="AM72" i="87"/>
  <c r="AN72" i="87"/>
  <c r="BE72" i="87"/>
  <c r="BF72" i="87"/>
  <c r="BG72" i="87"/>
  <c r="BH72" i="87"/>
  <c r="BL72" i="87"/>
  <c r="BM72" i="87"/>
  <c r="BN72" i="87"/>
  <c r="BO72" i="87"/>
  <c r="BP72" i="87"/>
  <c r="BQ72" i="87"/>
  <c r="BR72" i="87"/>
  <c r="BS72" i="87"/>
  <c r="BT72" i="87"/>
  <c r="BU72" i="87"/>
  <c r="BW72" i="87"/>
  <c r="BX72" i="87"/>
  <c r="BY72" i="87"/>
  <c r="BZ72" i="87"/>
  <c r="CA72" i="87"/>
  <c r="CB72" i="87"/>
  <c r="CC72" i="87"/>
  <c r="CD72" i="87"/>
  <c r="CE72" i="87"/>
  <c r="CF72" i="87"/>
  <c r="CH72" i="87"/>
  <c r="CI72" i="87"/>
  <c r="CJ72" i="87"/>
  <c r="CK72" i="87"/>
  <c r="CL72" i="87"/>
  <c r="CM72" i="87"/>
  <c r="CN72" i="87"/>
  <c r="CO72" i="87"/>
  <c r="CP72" i="87"/>
  <c r="CQ72" i="87"/>
  <c r="CS72" i="87"/>
  <c r="CT72" i="87"/>
  <c r="CU72" i="87"/>
  <c r="CV72" i="87"/>
  <c r="CW72" i="87"/>
  <c r="CX72" i="87"/>
  <c r="CY72" i="87"/>
  <c r="CZ72" i="87"/>
  <c r="DA72" i="87"/>
  <c r="DB72" i="87"/>
  <c r="A73" i="87"/>
  <c r="B73" i="87"/>
  <c r="C73" i="87"/>
  <c r="D73" i="87"/>
  <c r="E73" i="87"/>
  <c r="F73" i="87"/>
  <c r="G73" i="87"/>
  <c r="H73" i="87"/>
  <c r="I73" i="87"/>
  <c r="J73" i="87"/>
  <c r="N73" i="87"/>
  <c r="O73" i="87"/>
  <c r="P73" i="87"/>
  <c r="Q73" i="87"/>
  <c r="R73" i="87"/>
  <c r="S73" i="87"/>
  <c r="T73" i="87"/>
  <c r="X73" i="87"/>
  <c r="Y73" i="87"/>
  <c r="Z73" i="87"/>
  <c r="AA73" i="87"/>
  <c r="AB73" i="87"/>
  <c r="AC73" i="87"/>
  <c r="AD73" i="87"/>
  <c r="AH73" i="87"/>
  <c r="AI73" i="87"/>
  <c r="AJ73" i="87"/>
  <c r="AK73" i="87"/>
  <c r="AL73" i="87"/>
  <c r="AM73" i="87"/>
  <c r="AN73" i="87"/>
  <c r="BE73" i="87"/>
  <c r="BF73" i="87"/>
  <c r="BG73" i="87"/>
  <c r="BH73" i="87"/>
  <c r="BL73" i="87"/>
  <c r="BM73" i="87"/>
  <c r="BN73" i="87"/>
  <c r="BO73" i="87"/>
  <c r="BP73" i="87"/>
  <c r="BQ73" i="87"/>
  <c r="BR73" i="87"/>
  <c r="BS73" i="87"/>
  <c r="BT73" i="87"/>
  <c r="BU73" i="87"/>
  <c r="BW73" i="87"/>
  <c r="BX73" i="87"/>
  <c r="BY73" i="87"/>
  <c r="BZ73" i="87"/>
  <c r="CA73" i="87"/>
  <c r="CB73" i="87"/>
  <c r="CC73" i="87"/>
  <c r="CD73" i="87"/>
  <c r="CE73" i="87"/>
  <c r="CF73" i="87"/>
  <c r="CH73" i="87"/>
  <c r="CI73" i="87"/>
  <c r="CJ73" i="87"/>
  <c r="CK73" i="87"/>
  <c r="CL73" i="87"/>
  <c r="CM73" i="87"/>
  <c r="CN73" i="87"/>
  <c r="CO73" i="87"/>
  <c r="CP73" i="87"/>
  <c r="CQ73" i="87"/>
  <c r="CS73" i="87"/>
  <c r="CT73" i="87"/>
  <c r="CU73" i="87"/>
  <c r="CV73" i="87"/>
  <c r="CW73" i="87"/>
  <c r="CX73" i="87"/>
  <c r="CY73" i="87"/>
  <c r="CZ73" i="87"/>
  <c r="DA73" i="87"/>
  <c r="DB73" i="87"/>
  <c r="A74" i="87"/>
  <c r="B74" i="87"/>
  <c r="C74" i="87"/>
  <c r="D74" i="87"/>
  <c r="E74" i="87"/>
  <c r="F74" i="87"/>
  <c r="G74" i="87"/>
  <c r="H74" i="87"/>
  <c r="I74" i="87"/>
  <c r="J74" i="87"/>
  <c r="N74" i="87"/>
  <c r="O74" i="87"/>
  <c r="P74" i="87"/>
  <c r="Q74" i="87"/>
  <c r="R74" i="87"/>
  <c r="S74" i="87"/>
  <c r="T74" i="87"/>
  <c r="X74" i="87"/>
  <c r="Y74" i="87"/>
  <c r="Z74" i="87"/>
  <c r="AA74" i="87"/>
  <c r="AB74" i="87"/>
  <c r="AC74" i="87"/>
  <c r="AD74" i="87"/>
  <c r="AH74" i="87"/>
  <c r="AI74" i="87"/>
  <c r="AJ74" i="87"/>
  <c r="AK74" i="87"/>
  <c r="AL74" i="87"/>
  <c r="AM74" i="87"/>
  <c r="AN74" i="87"/>
  <c r="BE74" i="87"/>
  <c r="BF74" i="87"/>
  <c r="BG74" i="87"/>
  <c r="BH74" i="87"/>
  <c r="BL74" i="87"/>
  <c r="BM74" i="87"/>
  <c r="BN74" i="87"/>
  <c r="BO74" i="87"/>
  <c r="BP74" i="87"/>
  <c r="BQ74" i="87"/>
  <c r="BR74" i="87"/>
  <c r="BS74" i="87"/>
  <c r="BT74" i="87"/>
  <c r="BU74" i="87"/>
  <c r="BW74" i="87"/>
  <c r="BX74" i="87"/>
  <c r="BY74" i="87"/>
  <c r="BZ74" i="87"/>
  <c r="CA74" i="87"/>
  <c r="CB74" i="87"/>
  <c r="CC74" i="87"/>
  <c r="CD74" i="87"/>
  <c r="CE74" i="87"/>
  <c r="CF74" i="87"/>
  <c r="CH74" i="87"/>
  <c r="CI74" i="87"/>
  <c r="CJ74" i="87"/>
  <c r="CK74" i="87"/>
  <c r="CL74" i="87"/>
  <c r="CM74" i="87"/>
  <c r="CN74" i="87"/>
  <c r="CO74" i="87"/>
  <c r="CP74" i="87"/>
  <c r="CQ74" i="87"/>
  <c r="CS74" i="87"/>
  <c r="CT74" i="87"/>
  <c r="CU74" i="87"/>
  <c r="CV74" i="87"/>
  <c r="CW74" i="87"/>
  <c r="CX74" i="87"/>
  <c r="CY74" i="87"/>
  <c r="CZ74" i="87"/>
  <c r="DA74" i="87"/>
  <c r="DB74" i="87"/>
  <c r="A75" i="87"/>
  <c r="B75" i="87"/>
  <c r="C75" i="87"/>
  <c r="D75" i="87"/>
  <c r="E75" i="87"/>
  <c r="F75" i="87"/>
  <c r="G75" i="87"/>
  <c r="H75" i="87"/>
  <c r="I75" i="87"/>
  <c r="J75" i="87"/>
  <c r="N75" i="87"/>
  <c r="O75" i="87"/>
  <c r="P75" i="87"/>
  <c r="Q75" i="87"/>
  <c r="R75" i="87"/>
  <c r="S75" i="87"/>
  <c r="T75" i="87"/>
  <c r="X75" i="87"/>
  <c r="Y75" i="87"/>
  <c r="Z75" i="87"/>
  <c r="AA75" i="87"/>
  <c r="AB75" i="87"/>
  <c r="AC75" i="87"/>
  <c r="AD75" i="87"/>
  <c r="AH75" i="87"/>
  <c r="AI75" i="87"/>
  <c r="AJ75" i="87"/>
  <c r="AK75" i="87"/>
  <c r="AL75" i="87"/>
  <c r="AM75" i="87"/>
  <c r="AN75" i="87"/>
  <c r="BE75" i="87"/>
  <c r="BF75" i="87"/>
  <c r="BG75" i="87"/>
  <c r="BH75" i="87"/>
  <c r="BL75" i="87"/>
  <c r="BM75" i="87"/>
  <c r="BN75" i="87"/>
  <c r="BO75" i="87"/>
  <c r="BP75" i="87"/>
  <c r="BQ75" i="87"/>
  <c r="BR75" i="87"/>
  <c r="BS75" i="87"/>
  <c r="BT75" i="87"/>
  <c r="BU75" i="87"/>
  <c r="BW75" i="87"/>
  <c r="BX75" i="87"/>
  <c r="BY75" i="87"/>
  <c r="BZ75" i="87"/>
  <c r="CA75" i="87"/>
  <c r="CB75" i="87"/>
  <c r="CC75" i="87"/>
  <c r="CD75" i="87"/>
  <c r="CE75" i="87"/>
  <c r="CF75" i="87"/>
  <c r="CH75" i="87"/>
  <c r="CI75" i="87"/>
  <c r="CJ75" i="87"/>
  <c r="CK75" i="87"/>
  <c r="CL75" i="87"/>
  <c r="CM75" i="87"/>
  <c r="CN75" i="87"/>
  <c r="CO75" i="87"/>
  <c r="CP75" i="87"/>
  <c r="CQ75" i="87"/>
  <c r="CS75" i="87"/>
  <c r="CT75" i="87"/>
  <c r="CU75" i="87"/>
  <c r="CV75" i="87"/>
  <c r="CW75" i="87"/>
  <c r="CX75" i="87"/>
  <c r="CY75" i="87"/>
  <c r="CZ75" i="87"/>
  <c r="DA75" i="87"/>
  <c r="DB75" i="87"/>
  <c r="A76" i="87"/>
  <c r="B76" i="87"/>
  <c r="C76" i="87"/>
  <c r="D76" i="87"/>
  <c r="E76" i="87"/>
  <c r="F76" i="87"/>
  <c r="G76" i="87"/>
  <c r="H76" i="87"/>
  <c r="I76" i="87"/>
  <c r="J76" i="87"/>
  <c r="N76" i="87"/>
  <c r="O76" i="87"/>
  <c r="P76" i="87"/>
  <c r="Q76" i="87"/>
  <c r="R76" i="87"/>
  <c r="S76" i="87"/>
  <c r="T76" i="87"/>
  <c r="X76" i="87"/>
  <c r="Y76" i="87"/>
  <c r="Z76" i="87"/>
  <c r="AA76" i="87"/>
  <c r="AB76" i="87"/>
  <c r="AC76" i="87"/>
  <c r="AD76" i="87"/>
  <c r="AH76" i="87"/>
  <c r="AI76" i="87"/>
  <c r="AJ76" i="87"/>
  <c r="AK76" i="87"/>
  <c r="AL76" i="87"/>
  <c r="AM76" i="87"/>
  <c r="AN76" i="87"/>
  <c r="BE76" i="87"/>
  <c r="BF76" i="87"/>
  <c r="BG76" i="87"/>
  <c r="BH76" i="87"/>
  <c r="BL76" i="87"/>
  <c r="BM76" i="87"/>
  <c r="BN76" i="87"/>
  <c r="BO76" i="87"/>
  <c r="BP76" i="87"/>
  <c r="BQ76" i="87"/>
  <c r="BR76" i="87"/>
  <c r="BS76" i="87"/>
  <c r="BT76" i="87"/>
  <c r="BU76" i="87"/>
  <c r="BW76" i="87"/>
  <c r="BX76" i="87"/>
  <c r="BY76" i="87"/>
  <c r="BZ76" i="87"/>
  <c r="CA76" i="87"/>
  <c r="CB76" i="87"/>
  <c r="CC76" i="87"/>
  <c r="CD76" i="87"/>
  <c r="CE76" i="87"/>
  <c r="CF76" i="87"/>
  <c r="CH76" i="87"/>
  <c r="CI76" i="87"/>
  <c r="CJ76" i="87"/>
  <c r="CK76" i="87"/>
  <c r="CL76" i="87"/>
  <c r="CM76" i="87"/>
  <c r="CN76" i="87"/>
  <c r="CO76" i="87"/>
  <c r="CP76" i="87"/>
  <c r="CQ76" i="87"/>
  <c r="CS76" i="87"/>
  <c r="CT76" i="87"/>
  <c r="CU76" i="87"/>
  <c r="CV76" i="87"/>
  <c r="CW76" i="87"/>
  <c r="CX76" i="87"/>
  <c r="CY76" i="87"/>
  <c r="CZ76" i="87"/>
  <c r="DA76" i="87"/>
  <c r="DB76" i="87"/>
  <c r="A77" i="87"/>
  <c r="B77" i="87"/>
  <c r="C77" i="87"/>
  <c r="D77" i="87"/>
  <c r="E77" i="87"/>
  <c r="F77" i="87"/>
  <c r="G77" i="87"/>
  <c r="H77" i="87"/>
  <c r="I77" i="87"/>
  <c r="J77" i="87"/>
  <c r="N77" i="87"/>
  <c r="O77" i="87"/>
  <c r="P77" i="87"/>
  <c r="Q77" i="87"/>
  <c r="R77" i="87"/>
  <c r="S77" i="87"/>
  <c r="T77" i="87"/>
  <c r="X77" i="87"/>
  <c r="Y77" i="87"/>
  <c r="Z77" i="87"/>
  <c r="AA77" i="87"/>
  <c r="AB77" i="87"/>
  <c r="AC77" i="87"/>
  <c r="AD77" i="87"/>
  <c r="AH77" i="87"/>
  <c r="AI77" i="87"/>
  <c r="AJ77" i="87"/>
  <c r="AK77" i="87"/>
  <c r="AL77" i="87"/>
  <c r="AM77" i="87"/>
  <c r="AN77" i="87"/>
  <c r="BE77" i="87"/>
  <c r="BF77" i="87"/>
  <c r="BG77" i="87"/>
  <c r="BH77" i="87"/>
  <c r="BL77" i="87"/>
  <c r="BM77" i="87"/>
  <c r="BN77" i="87"/>
  <c r="BO77" i="87"/>
  <c r="BP77" i="87"/>
  <c r="BQ77" i="87"/>
  <c r="BR77" i="87"/>
  <c r="BS77" i="87"/>
  <c r="BT77" i="87"/>
  <c r="BU77" i="87"/>
  <c r="BW77" i="87"/>
  <c r="BX77" i="87"/>
  <c r="BY77" i="87"/>
  <c r="BZ77" i="87"/>
  <c r="CA77" i="87"/>
  <c r="CB77" i="87"/>
  <c r="CC77" i="87"/>
  <c r="CD77" i="87"/>
  <c r="CE77" i="87"/>
  <c r="CF77" i="87"/>
  <c r="CH77" i="87"/>
  <c r="CI77" i="87"/>
  <c r="CJ77" i="87"/>
  <c r="CK77" i="87"/>
  <c r="CL77" i="87"/>
  <c r="CM77" i="87"/>
  <c r="CN77" i="87"/>
  <c r="CO77" i="87"/>
  <c r="CP77" i="87"/>
  <c r="CQ77" i="87"/>
  <c r="CS77" i="87"/>
  <c r="CT77" i="87"/>
  <c r="CU77" i="87"/>
  <c r="CV77" i="87"/>
  <c r="CW77" i="87"/>
  <c r="CX77" i="87"/>
  <c r="CY77" i="87"/>
  <c r="CZ77" i="87"/>
  <c r="DA77" i="87"/>
  <c r="DB77" i="87"/>
  <c r="A78" i="87"/>
  <c r="B78" i="87"/>
  <c r="C78" i="87"/>
  <c r="D78" i="87"/>
  <c r="E78" i="87"/>
  <c r="F78" i="87"/>
  <c r="G78" i="87"/>
  <c r="H78" i="87"/>
  <c r="I78" i="87"/>
  <c r="J78" i="87"/>
  <c r="N78" i="87"/>
  <c r="O78" i="87"/>
  <c r="P78" i="87"/>
  <c r="Q78" i="87"/>
  <c r="R78" i="87"/>
  <c r="S78" i="87"/>
  <c r="T78" i="87"/>
  <c r="X78" i="87"/>
  <c r="Y78" i="87"/>
  <c r="Z78" i="87"/>
  <c r="AA78" i="87"/>
  <c r="AB78" i="87"/>
  <c r="AC78" i="87"/>
  <c r="AD78" i="87"/>
  <c r="AH78" i="87"/>
  <c r="AI78" i="87"/>
  <c r="AJ78" i="87"/>
  <c r="AK78" i="87"/>
  <c r="AL78" i="87"/>
  <c r="AM78" i="87"/>
  <c r="AN78" i="87"/>
  <c r="BE78" i="87"/>
  <c r="BF78" i="87"/>
  <c r="BG78" i="87"/>
  <c r="BH78" i="87"/>
  <c r="BL78" i="87"/>
  <c r="BM78" i="87"/>
  <c r="BN78" i="87"/>
  <c r="BO78" i="87"/>
  <c r="BP78" i="87"/>
  <c r="BQ78" i="87"/>
  <c r="BR78" i="87"/>
  <c r="BS78" i="87"/>
  <c r="BT78" i="87"/>
  <c r="BU78" i="87"/>
  <c r="BW78" i="87"/>
  <c r="BX78" i="87"/>
  <c r="BY78" i="87"/>
  <c r="BZ78" i="87"/>
  <c r="CA78" i="87"/>
  <c r="CB78" i="87"/>
  <c r="CC78" i="87"/>
  <c r="CD78" i="87"/>
  <c r="CE78" i="87"/>
  <c r="CF78" i="87"/>
  <c r="CH78" i="87"/>
  <c r="CI78" i="87"/>
  <c r="CJ78" i="87"/>
  <c r="CK78" i="87"/>
  <c r="CL78" i="87"/>
  <c r="CM78" i="87"/>
  <c r="CN78" i="87"/>
  <c r="CO78" i="87"/>
  <c r="CP78" i="87"/>
  <c r="CQ78" i="87"/>
  <c r="CS78" i="87"/>
  <c r="CT78" i="87"/>
  <c r="CU78" i="87"/>
  <c r="CV78" i="87"/>
  <c r="CW78" i="87"/>
  <c r="CX78" i="87"/>
  <c r="CY78" i="87"/>
  <c r="CZ78" i="87"/>
  <c r="DA78" i="87"/>
  <c r="DB78" i="87"/>
  <c r="A79" i="87"/>
  <c r="B79" i="87"/>
  <c r="C79" i="87"/>
  <c r="D79" i="87"/>
  <c r="E79" i="87"/>
  <c r="F79" i="87"/>
  <c r="G79" i="87"/>
  <c r="H79" i="87"/>
  <c r="I79" i="87"/>
  <c r="J79" i="87"/>
  <c r="N79" i="87"/>
  <c r="O79" i="87"/>
  <c r="P79" i="87"/>
  <c r="Q79" i="87"/>
  <c r="R79" i="87"/>
  <c r="S79" i="87"/>
  <c r="T79" i="87"/>
  <c r="X79" i="87"/>
  <c r="Y79" i="87"/>
  <c r="Z79" i="87"/>
  <c r="AA79" i="87"/>
  <c r="AB79" i="87"/>
  <c r="AC79" i="87"/>
  <c r="AD79" i="87"/>
  <c r="AH79" i="87"/>
  <c r="AI79" i="87"/>
  <c r="AJ79" i="87"/>
  <c r="AK79" i="87"/>
  <c r="AL79" i="87"/>
  <c r="AM79" i="87"/>
  <c r="AN79" i="87"/>
  <c r="BE79" i="87"/>
  <c r="BF79" i="87"/>
  <c r="BG79" i="87"/>
  <c r="BH79" i="87"/>
  <c r="BL79" i="87"/>
  <c r="BM79" i="87"/>
  <c r="BN79" i="87"/>
  <c r="BO79" i="87"/>
  <c r="BP79" i="87"/>
  <c r="BQ79" i="87"/>
  <c r="BR79" i="87"/>
  <c r="BS79" i="87"/>
  <c r="BT79" i="87"/>
  <c r="BU79" i="87"/>
  <c r="BW79" i="87"/>
  <c r="BX79" i="87"/>
  <c r="BY79" i="87"/>
  <c r="BZ79" i="87"/>
  <c r="CA79" i="87"/>
  <c r="CB79" i="87"/>
  <c r="CC79" i="87"/>
  <c r="CD79" i="87"/>
  <c r="CE79" i="87"/>
  <c r="CF79" i="87"/>
  <c r="CH79" i="87"/>
  <c r="CI79" i="87"/>
  <c r="CJ79" i="87"/>
  <c r="CK79" i="87"/>
  <c r="CL79" i="87"/>
  <c r="CM79" i="87"/>
  <c r="CN79" i="87"/>
  <c r="CO79" i="87"/>
  <c r="CP79" i="87"/>
  <c r="CQ79" i="87"/>
  <c r="CS79" i="87"/>
  <c r="CT79" i="87"/>
  <c r="CU79" i="87"/>
  <c r="CV79" i="87"/>
  <c r="CW79" i="87"/>
  <c r="CX79" i="87"/>
  <c r="CY79" i="87"/>
  <c r="CZ79" i="87"/>
  <c r="DA79" i="87"/>
  <c r="DB79" i="87"/>
  <c r="A80" i="87"/>
  <c r="B80" i="87"/>
  <c r="C80" i="87"/>
  <c r="D80" i="87"/>
  <c r="E80" i="87"/>
  <c r="F80" i="87"/>
  <c r="G80" i="87"/>
  <c r="H80" i="87"/>
  <c r="I80" i="87"/>
  <c r="J80" i="87"/>
  <c r="N80" i="87"/>
  <c r="O80" i="87"/>
  <c r="P80" i="87"/>
  <c r="Q80" i="87"/>
  <c r="R80" i="87"/>
  <c r="S80" i="87"/>
  <c r="T80" i="87"/>
  <c r="X80" i="87"/>
  <c r="Y80" i="87"/>
  <c r="Z80" i="87"/>
  <c r="AA80" i="87"/>
  <c r="AB80" i="87"/>
  <c r="AC80" i="87"/>
  <c r="AD80" i="87"/>
  <c r="AH80" i="87"/>
  <c r="AI80" i="87"/>
  <c r="AJ80" i="87"/>
  <c r="AK80" i="87"/>
  <c r="AL80" i="87"/>
  <c r="AM80" i="87"/>
  <c r="AN80" i="87"/>
  <c r="BE80" i="87"/>
  <c r="BF80" i="87"/>
  <c r="BG80" i="87"/>
  <c r="BH80" i="87"/>
  <c r="BL80" i="87"/>
  <c r="BM80" i="87"/>
  <c r="BN80" i="87"/>
  <c r="BO80" i="87"/>
  <c r="BP80" i="87"/>
  <c r="BQ80" i="87"/>
  <c r="BR80" i="87"/>
  <c r="BS80" i="87"/>
  <c r="BT80" i="87"/>
  <c r="BU80" i="87"/>
  <c r="BW80" i="87"/>
  <c r="BX80" i="87"/>
  <c r="BY80" i="87"/>
  <c r="BZ80" i="87"/>
  <c r="CA80" i="87"/>
  <c r="CB80" i="87"/>
  <c r="CC80" i="87"/>
  <c r="CD80" i="87"/>
  <c r="CE80" i="87"/>
  <c r="CF80" i="87"/>
  <c r="CH80" i="87"/>
  <c r="CI80" i="87"/>
  <c r="CJ80" i="87"/>
  <c r="CK80" i="87"/>
  <c r="CL80" i="87"/>
  <c r="CM80" i="87"/>
  <c r="CN80" i="87"/>
  <c r="CO80" i="87"/>
  <c r="CP80" i="87"/>
  <c r="CQ80" i="87"/>
  <c r="CS80" i="87"/>
  <c r="CT80" i="87"/>
  <c r="CU80" i="87"/>
  <c r="CV80" i="87"/>
  <c r="CW80" i="87"/>
  <c r="CX80" i="87"/>
  <c r="CY80" i="87"/>
  <c r="CZ80" i="87"/>
  <c r="DA80" i="87"/>
  <c r="DB80" i="87"/>
  <c r="A81" i="87"/>
  <c r="B81" i="87"/>
  <c r="C81" i="87"/>
  <c r="D81" i="87"/>
  <c r="E81" i="87"/>
  <c r="F81" i="87"/>
  <c r="G81" i="87"/>
  <c r="H81" i="87"/>
  <c r="I81" i="87"/>
  <c r="J81" i="87"/>
  <c r="N81" i="87"/>
  <c r="O81" i="87"/>
  <c r="P81" i="87"/>
  <c r="Q81" i="87"/>
  <c r="R81" i="87"/>
  <c r="S81" i="87"/>
  <c r="T81" i="87"/>
  <c r="X81" i="87"/>
  <c r="Y81" i="87"/>
  <c r="Z81" i="87"/>
  <c r="AA81" i="87"/>
  <c r="AB81" i="87"/>
  <c r="AC81" i="87"/>
  <c r="AD81" i="87"/>
  <c r="AH81" i="87"/>
  <c r="AI81" i="87"/>
  <c r="AJ81" i="87"/>
  <c r="AK81" i="87"/>
  <c r="AL81" i="87"/>
  <c r="AM81" i="87"/>
  <c r="AN81" i="87"/>
  <c r="BE81" i="87"/>
  <c r="BF81" i="87"/>
  <c r="BG81" i="87"/>
  <c r="BH81" i="87"/>
  <c r="BL81" i="87"/>
  <c r="BM81" i="87"/>
  <c r="BN81" i="87"/>
  <c r="BO81" i="87"/>
  <c r="BP81" i="87"/>
  <c r="BQ81" i="87"/>
  <c r="BR81" i="87"/>
  <c r="BS81" i="87"/>
  <c r="BT81" i="87"/>
  <c r="BU81" i="87"/>
  <c r="BW81" i="87"/>
  <c r="BX81" i="87"/>
  <c r="BY81" i="87"/>
  <c r="BZ81" i="87"/>
  <c r="CA81" i="87"/>
  <c r="CB81" i="87"/>
  <c r="CC81" i="87"/>
  <c r="CD81" i="87"/>
  <c r="CE81" i="87"/>
  <c r="CF81" i="87"/>
  <c r="CH81" i="87"/>
  <c r="CI81" i="87"/>
  <c r="CJ81" i="87"/>
  <c r="CK81" i="87"/>
  <c r="CL81" i="87"/>
  <c r="CM81" i="87"/>
  <c r="CN81" i="87"/>
  <c r="CO81" i="87"/>
  <c r="CP81" i="87"/>
  <c r="CQ81" i="87"/>
  <c r="CS81" i="87"/>
  <c r="CT81" i="87"/>
  <c r="CU81" i="87"/>
  <c r="CV81" i="87"/>
  <c r="CW81" i="87"/>
  <c r="CX81" i="87"/>
  <c r="CY81" i="87"/>
  <c r="CZ81" i="87"/>
  <c r="DA81" i="87"/>
  <c r="DB81" i="87"/>
  <c r="A82" i="87"/>
  <c r="B82" i="87"/>
  <c r="C82" i="87"/>
  <c r="D82" i="87"/>
  <c r="E82" i="87"/>
  <c r="F82" i="87"/>
  <c r="G82" i="87"/>
  <c r="H82" i="87"/>
  <c r="I82" i="87"/>
  <c r="J82" i="87"/>
  <c r="N82" i="87"/>
  <c r="O82" i="87"/>
  <c r="P82" i="87"/>
  <c r="Q82" i="87"/>
  <c r="R82" i="87"/>
  <c r="S82" i="87"/>
  <c r="T82" i="87"/>
  <c r="X82" i="87"/>
  <c r="Y82" i="87"/>
  <c r="Z82" i="87"/>
  <c r="AA82" i="87"/>
  <c r="AB82" i="87"/>
  <c r="AC82" i="87"/>
  <c r="AD82" i="87"/>
  <c r="AH82" i="87"/>
  <c r="AI82" i="87"/>
  <c r="AJ82" i="87"/>
  <c r="AK82" i="87"/>
  <c r="AL82" i="87"/>
  <c r="AM82" i="87"/>
  <c r="AN82" i="87"/>
  <c r="BE82" i="87"/>
  <c r="BF82" i="87"/>
  <c r="BG82" i="87"/>
  <c r="BH82" i="87"/>
  <c r="BL82" i="87"/>
  <c r="BM82" i="87"/>
  <c r="BN82" i="87"/>
  <c r="BO82" i="87"/>
  <c r="BP82" i="87"/>
  <c r="BQ82" i="87"/>
  <c r="BR82" i="87"/>
  <c r="BS82" i="87"/>
  <c r="BT82" i="87"/>
  <c r="BU82" i="87"/>
  <c r="BW82" i="87"/>
  <c r="BX82" i="87"/>
  <c r="BY82" i="87"/>
  <c r="BZ82" i="87"/>
  <c r="CA82" i="87"/>
  <c r="CB82" i="87"/>
  <c r="CC82" i="87"/>
  <c r="CD82" i="87"/>
  <c r="CE82" i="87"/>
  <c r="CF82" i="87"/>
  <c r="CH82" i="87"/>
  <c r="CI82" i="87"/>
  <c r="CJ82" i="87"/>
  <c r="CK82" i="87"/>
  <c r="CL82" i="87"/>
  <c r="CM82" i="87"/>
  <c r="CN82" i="87"/>
  <c r="CO82" i="87"/>
  <c r="CP82" i="87"/>
  <c r="CQ82" i="87"/>
  <c r="CS82" i="87"/>
  <c r="CT82" i="87"/>
  <c r="CU82" i="87"/>
  <c r="CV82" i="87"/>
  <c r="CW82" i="87"/>
  <c r="CX82" i="87"/>
  <c r="CY82" i="87"/>
  <c r="CZ82" i="87"/>
  <c r="DA82" i="87"/>
  <c r="DB82" i="87"/>
  <c r="A83" i="87"/>
  <c r="B83" i="87"/>
  <c r="C83" i="87"/>
  <c r="D83" i="87"/>
  <c r="E83" i="87"/>
  <c r="F83" i="87"/>
  <c r="G83" i="87"/>
  <c r="H83" i="87"/>
  <c r="I83" i="87"/>
  <c r="J83" i="87"/>
  <c r="N83" i="87"/>
  <c r="O83" i="87"/>
  <c r="P83" i="87"/>
  <c r="Q83" i="87"/>
  <c r="R83" i="87"/>
  <c r="S83" i="87"/>
  <c r="T83" i="87"/>
  <c r="X83" i="87"/>
  <c r="Y83" i="87"/>
  <c r="Z83" i="87"/>
  <c r="AA83" i="87"/>
  <c r="AB83" i="87"/>
  <c r="AC83" i="87"/>
  <c r="AD83" i="87"/>
  <c r="AH83" i="87"/>
  <c r="AI83" i="87"/>
  <c r="AJ83" i="87"/>
  <c r="AK83" i="87"/>
  <c r="AL83" i="87"/>
  <c r="AM83" i="87"/>
  <c r="AN83" i="87"/>
  <c r="BE83" i="87"/>
  <c r="BF83" i="87"/>
  <c r="BG83" i="87"/>
  <c r="BH83" i="87"/>
  <c r="BL83" i="87"/>
  <c r="BM83" i="87"/>
  <c r="BN83" i="87"/>
  <c r="BO83" i="87"/>
  <c r="BP83" i="87"/>
  <c r="BQ83" i="87"/>
  <c r="BR83" i="87"/>
  <c r="BS83" i="87"/>
  <c r="BT83" i="87"/>
  <c r="BU83" i="87"/>
  <c r="BW83" i="87"/>
  <c r="BX83" i="87"/>
  <c r="BY83" i="87"/>
  <c r="BZ83" i="87"/>
  <c r="CA83" i="87"/>
  <c r="CB83" i="87"/>
  <c r="CC83" i="87"/>
  <c r="CD83" i="87"/>
  <c r="CE83" i="87"/>
  <c r="CF83" i="87"/>
  <c r="CH83" i="87"/>
  <c r="CI83" i="87"/>
  <c r="CJ83" i="87"/>
  <c r="CK83" i="87"/>
  <c r="CL83" i="87"/>
  <c r="CM83" i="87"/>
  <c r="CN83" i="87"/>
  <c r="CO83" i="87"/>
  <c r="CP83" i="87"/>
  <c r="CQ83" i="87"/>
  <c r="CS83" i="87"/>
  <c r="CT83" i="87"/>
  <c r="CU83" i="87"/>
  <c r="CV83" i="87"/>
  <c r="CW83" i="87"/>
  <c r="CX83" i="87"/>
  <c r="CY83" i="87"/>
  <c r="CZ83" i="87"/>
  <c r="DA83" i="87"/>
  <c r="DB83" i="87"/>
  <c r="A84" i="87"/>
  <c r="B84" i="87"/>
  <c r="C84" i="87"/>
  <c r="D84" i="87"/>
  <c r="E84" i="87"/>
  <c r="F84" i="87"/>
  <c r="G84" i="87"/>
  <c r="H84" i="87"/>
  <c r="I84" i="87"/>
  <c r="J84" i="87"/>
  <c r="N84" i="87"/>
  <c r="O84" i="87"/>
  <c r="P84" i="87"/>
  <c r="Q84" i="87"/>
  <c r="R84" i="87"/>
  <c r="S84" i="87"/>
  <c r="T84" i="87"/>
  <c r="X84" i="87"/>
  <c r="Y84" i="87"/>
  <c r="Z84" i="87"/>
  <c r="AA84" i="87"/>
  <c r="AB84" i="87"/>
  <c r="AC84" i="87"/>
  <c r="AD84" i="87"/>
  <c r="AH84" i="87"/>
  <c r="AI84" i="87"/>
  <c r="AJ84" i="87"/>
  <c r="AK84" i="87"/>
  <c r="AL84" i="87"/>
  <c r="AM84" i="87"/>
  <c r="AN84" i="87"/>
  <c r="BE84" i="87"/>
  <c r="BF84" i="87"/>
  <c r="BG84" i="87"/>
  <c r="BH84" i="87"/>
  <c r="BL84" i="87"/>
  <c r="BM84" i="87"/>
  <c r="BN84" i="87"/>
  <c r="BO84" i="87"/>
  <c r="BP84" i="87"/>
  <c r="BQ84" i="87"/>
  <c r="BR84" i="87"/>
  <c r="BS84" i="87"/>
  <c r="BT84" i="87"/>
  <c r="BU84" i="87"/>
  <c r="BW84" i="87"/>
  <c r="BX84" i="87"/>
  <c r="BY84" i="87"/>
  <c r="BZ84" i="87"/>
  <c r="CA84" i="87"/>
  <c r="CB84" i="87"/>
  <c r="CC84" i="87"/>
  <c r="CD84" i="87"/>
  <c r="CE84" i="87"/>
  <c r="CF84" i="87"/>
  <c r="CH84" i="87"/>
  <c r="CI84" i="87"/>
  <c r="CJ84" i="87"/>
  <c r="CK84" i="87"/>
  <c r="CL84" i="87"/>
  <c r="CM84" i="87"/>
  <c r="CN84" i="87"/>
  <c r="CO84" i="87"/>
  <c r="CP84" i="87"/>
  <c r="CQ84" i="87"/>
  <c r="CS84" i="87"/>
  <c r="CT84" i="87"/>
  <c r="CU84" i="87"/>
  <c r="CV84" i="87"/>
  <c r="CW84" i="87"/>
  <c r="CX84" i="87"/>
  <c r="CY84" i="87"/>
  <c r="CZ84" i="87"/>
  <c r="DA84" i="87"/>
  <c r="DB84" i="87"/>
  <c r="A85" i="87"/>
  <c r="B85" i="87"/>
  <c r="C85" i="87"/>
  <c r="D85" i="87"/>
  <c r="E85" i="87"/>
  <c r="F85" i="87"/>
  <c r="G85" i="87"/>
  <c r="H85" i="87"/>
  <c r="I85" i="87"/>
  <c r="J85" i="87"/>
  <c r="N85" i="87"/>
  <c r="O85" i="87"/>
  <c r="P85" i="87"/>
  <c r="Q85" i="87"/>
  <c r="R85" i="87"/>
  <c r="S85" i="87"/>
  <c r="T85" i="87"/>
  <c r="X85" i="87"/>
  <c r="Y85" i="87"/>
  <c r="Z85" i="87"/>
  <c r="AA85" i="87"/>
  <c r="AB85" i="87"/>
  <c r="AC85" i="87"/>
  <c r="AD85" i="87"/>
  <c r="AH85" i="87"/>
  <c r="AI85" i="87"/>
  <c r="AJ85" i="87"/>
  <c r="AK85" i="87"/>
  <c r="AL85" i="87"/>
  <c r="AM85" i="87"/>
  <c r="AN85" i="87"/>
  <c r="BE85" i="87"/>
  <c r="BF85" i="87"/>
  <c r="BG85" i="87"/>
  <c r="BH85" i="87"/>
  <c r="BL85" i="87"/>
  <c r="BM85" i="87"/>
  <c r="BN85" i="87"/>
  <c r="BO85" i="87"/>
  <c r="BP85" i="87"/>
  <c r="BQ85" i="87"/>
  <c r="BR85" i="87"/>
  <c r="BS85" i="87"/>
  <c r="BT85" i="87"/>
  <c r="BU85" i="87"/>
  <c r="BW85" i="87"/>
  <c r="BX85" i="87"/>
  <c r="BY85" i="87"/>
  <c r="BZ85" i="87"/>
  <c r="CA85" i="87"/>
  <c r="CB85" i="87"/>
  <c r="CC85" i="87"/>
  <c r="CD85" i="87"/>
  <c r="CE85" i="87"/>
  <c r="CF85" i="87"/>
  <c r="CH85" i="87"/>
  <c r="CI85" i="87"/>
  <c r="CJ85" i="87"/>
  <c r="CK85" i="87"/>
  <c r="CL85" i="87"/>
  <c r="CM85" i="87"/>
  <c r="CN85" i="87"/>
  <c r="CO85" i="87"/>
  <c r="CP85" i="87"/>
  <c r="CQ85" i="87"/>
  <c r="CS85" i="87"/>
  <c r="CT85" i="87"/>
  <c r="CU85" i="87"/>
  <c r="CV85" i="87"/>
  <c r="CW85" i="87"/>
  <c r="CX85" i="87"/>
  <c r="CY85" i="87"/>
  <c r="CZ85" i="87"/>
  <c r="DA85" i="87"/>
  <c r="DB85" i="87"/>
  <c r="A86" i="87"/>
  <c r="B86" i="87"/>
  <c r="C86" i="87"/>
  <c r="D86" i="87"/>
  <c r="E86" i="87"/>
  <c r="F86" i="87"/>
  <c r="G86" i="87"/>
  <c r="H86" i="87"/>
  <c r="I86" i="87"/>
  <c r="J86" i="87"/>
  <c r="N86" i="87"/>
  <c r="O86" i="87"/>
  <c r="P86" i="87"/>
  <c r="Q86" i="87"/>
  <c r="R86" i="87"/>
  <c r="S86" i="87"/>
  <c r="T86" i="87"/>
  <c r="X86" i="87"/>
  <c r="Y86" i="87"/>
  <c r="Z86" i="87"/>
  <c r="AA86" i="87"/>
  <c r="AB86" i="87"/>
  <c r="AC86" i="87"/>
  <c r="AD86" i="87"/>
  <c r="AH86" i="87"/>
  <c r="AI86" i="87"/>
  <c r="AJ86" i="87"/>
  <c r="AK86" i="87"/>
  <c r="AL86" i="87"/>
  <c r="AM86" i="87"/>
  <c r="AN86" i="87"/>
  <c r="BE86" i="87"/>
  <c r="BF86" i="87"/>
  <c r="BG86" i="87"/>
  <c r="BH86" i="87"/>
  <c r="BL86" i="87"/>
  <c r="BM86" i="87"/>
  <c r="BN86" i="87"/>
  <c r="BO86" i="87"/>
  <c r="BP86" i="87"/>
  <c r="BQ86" i="87"/>
  <c r="BR86" i="87"/>
  <c r="BS86" i="87"/>
  <c r="BT86" i="87"/>
  <c r="BU86" i="87"/>
  <c r="BW86" i="87"/>
  <c r="BX86" i="87"/>
  <c r="BY86" i="87"/>
  <c r="BZ86" i="87"/>
  <c r="CA86" i="87"/>
  <c r="CB86" i="87"/>
  <c r="CC86" i="87"/>
  <c r="CD86" i="87"/>
  <c r="CE86" i="87"/>
  <c r="CF86" i="87"/>
  <c r="CH86" i="87"/>
  <c r="CI86" i="87"/>
  <c r="CJ86" i="87"/>
  <c r="CK86" i="87"/>
  <c r="CL86" i="87"/>
  <c r="CM86" i="87"/>
  <c r="CN86" i="87"/>
  <c r="CO86" i="87"/>
  <c r="CP86" i="87"/>
  <c r="CQ86" i="87"/>
  <c r="CS86" i="87"/>
  <c r="CT86" i="87"/>
  <c r="CU86" i="87"/>
  <c r="CV86" i="87"/>
  <c r="CW86" i="87"/>
  <c r="CX86" i="87"/>
  <c r="CY86" i="87"/>
  <c r="CZ86" i="87"/>
  <c r="DA86" i="87"/>
  <c r="DB86" i="87"/>
  <c r="A87" i="87"/>
  <c r="B87" i="87"/>
  <c r="C87" i="87"/>
  <c r="D87" i="87"/>
  <c r="E87" i="87"/>
  <c r="F87" i="87"/>
  <c r="G87" i="87"/>
  <c r="H87" i="87"/>
  <c r="I87" i="87"/>
  <c r="J87" i="87"/>
  <c r="N87" i="87"/>
  <c r="O87" i="87"/>
  <c r="P87" i="87"/>
  <c r="Q87" i="87"/>
  <c r="R87" i="87"/>
  <c r="S87" i="87"/>
  <c r="T87" i="87"/>
  <c r="X87" i="87"/>
  <c r="Y87" i="87"/>
  <c r="Z87" i="87"/>
  <c r="AA87" i="87"/>
  <c r="AB87" i="87"/>
  <c r="AC87" i="87"/>
  <c r="AD87" i="87"/>
  <c r="AH87" i="87"/>
  <c r="AI87" i="87"/>
  <c r="AJ87" i="87"/>
  <c r="AK87" i="87"/>
  <c r="AL87" i="87"/>
  <c r="AM87" i="87"/>
  <c r="AN87" i="87"/>
  <c r="BE87" i="87"/>
  <c r="BF87" i="87"/>
  <c r="BG87" i="87"/>
  <c r="BH87" i="87"/>
  <c r="BL87" i="87"/>
  <c r="BM87" i="87"/>
  <c r="BN87" i="87"/>
  <c r="BO87" i="87"/>
  <c r="BP87" i="87"/>
  <c r="BQ87" i="87"/>
  <c r="BR87" i="87"/>
  <c r="BS87" i="87"/>
  <c r="BT87" i="87"/>
  <c r="BU87" i="87"/>
  <c r="BW87" i="87"/>
  <c r="BX87" i="87"/>
  <c r="BY87" i="87"/>
  <c r="BZ87" i="87"/>
  <c r="CA87" i="87"/>
  <c r="CB87" i="87"/>
  <c r="CC87" i="87"/>
  <c r="CD87" i="87"/>
  <c r="CE87" i="87"/>
  <c r="CF87" i="87"/>
  <c r="CH87" i="87"/>
  <c r="CI87" i="87"/>
  <c r="CJ87" i="87"/>
  <c r="CK87" i="87"/>
  <c r="CL87" i="87"/>
  <c r="CM87" i="87"/>
  <c r="CN87" i="87"/>
  <c r="CO87" i="87"/>
  <c r="CP87" i="87"/>
  <c r="CQ87" i="87"/>
  <c r="CS87" i="87"/>
  <c r="CT87" i="87"/>
  <c r="CU87" i="87"/>
  <c r="CV87" i="87"/>
  <c r="CW87" i="87"/>
  <c r="CX87" i="87"/>
  <c r="CY87" i="87"/>
  <c r="CZ87" i="87"/>
  <c r="DA87" i="87"/>
  <c r="DB87" i="87"/>
  <c r="A88" i="87"/>
  <c r="B88" i="87"/>
  <c r="C88" i="87"/>
  <c r="D88" i="87"/>
  <c r="E88" i="87"/>
  <c r="F88" i="87"/>
  <c r="G88" i="87"/>
  <c r="H88" i="87"/>
  <c r="I88" i="87"/>
  <c r="J88" i="87"/>
  <c r="N88" i="87"/>
  <c r="O88" i="87"/>
  <c r="P88" i="87"/>
  <c r="Q88" i="87"/>
  <c r="R88" i="87"/>
  <c r="S88" i="87"/>
  <c r="T88" i="87"/>
  <c r="X88" i="87"/>
  <c r="Y88" i="87"/>
  <c r="Z88" i="87"/>
  <c r="AA88" i="87"/>
  <c r="AB88" i="87"/>
  <c r="AC88" i="87"/>
  <c r="AD88" i="87"/>
  <c r="AH88" i="87"/>
  <c r="AI88" i="87"/>
  <c r="AJ88" i="87"/>
  <c r="AK88" i="87"/>
  <c r="AL88" i="87"/>
  <c r="AM88" i="87"/>
  <c r="AN88" i="87"/>
  <c r="BE88" i="87"/>
  <c r="BF88" i="87"/>
  <c r="BG88" i="87"/>
  <c r="BH88" i="87"/>
  <c r="BL88" i="87"/>
  <c r="BM88" i="87"/>
  <c r="BN88" i="87"/>
  <c r="BO88" i="87"/>
  <c r="BP88" i="87"/>
  <c r="BQ88" i="87"/>
  <c r="BR88" i="87"/>
  <c r="BS88" i="87"/>
  <c r="BT88" i="87"/>
  <c r="BU88" i="87"/>
  <c r="BW88" i="87"/>
  <c r="BX88" i="87"/>
  <c r="BY88" i="87"/>
  <c r="BZ88" i="87"/>
  <c r="CA88" i="87"/>
  <c r="CB88" i="87"/>
  <c r="CC88" i="87"/>
  <c r="CD88" i="87"/>
  <c r="CE88" i="87"/>
  <c r="CF88" i="87"/>
  <c r="CH88" i="87"/>
  <c r="CI88" i="87"/>
  <c r="CJ88" i="87"/>
  <c r="CK88" i="87"/>
  <c r="CL88" i="87"/>
  <c r="CM88" i="87"/>
  <c r="CN88" i="87"/>
  <c r="CO88" i="87"/>
  <c r="CP88" i="87"/>
  <c r="CQ88" i="87"/>
  <c r="CS88" i="87"/>
  <c r="CT88" i="87"/>
  <c r="CU88" i="87"/>
  <c r="CV88" i="87"/>
  <c r="CW88" i="87"/>
  <c r="CX88" i="87"/>
  <c r="CY88" i="87"/>
  <c r="CZ88" i="87"/>
  <c r="DA88" i="87"/>
  <c r="DB88" i="87"/>
  <c r="A89" i="87"/>
  <c r="B89" i="87"/>
  <c r="C89" i="87"/>
  <c r="D89" i="87"/>
  <c r="E89" i="87"/>
  <c r="F89" i="87"/>
  <c r="G89" i="87"/>
  <c r="H89" i="87"/>
  <c r="I89" i="87"/>
  <c r="J89" i="87"/>
  <c r="N89" i="87"/>
  <c r="O89" i="87"/>
  <c r="P89" i="87"/>
  <c r="Q89" i="87"/>
  <c r="R89" i="87"/>
  <c r="S89" i="87"/>
  <c r="T89" i="87"/>
  <c r="X89" i="87"/>
  <c r="Y89" i="87"/>
  <c r="Z89" i="87"/>
  <c r="AA89" i="87"/>
  <c r="AB89" i="87"/>
  <c r="AC89" i="87"/>
  <c r="AD89" i="87"/>
  <c r="AH89" i="87"/>
  <c r="AI89" i="87"/>
  <c r="AJ89" i="87"/>
  <c r="AK89" i="87"/>
  <c r="AL89" i="87"/>
  <c r="AM89" i="87"/>
  <c r="AN89" i="87"/>
  <c r="BE89" i="87"/>
  <c r="BF89" i="87"/>
  <c r="BG89" i="87"/>
  <c r="BH89" i="87"/>
  <c r="BL89" i="87"/>
  <c r="BM89" i="87"/>
  <c r="BN89" i="87"/>
  <c r="BO89" i="87"/>
  <c r="BP89" i="87"/>
  <c r="BQ89" i="87"/>
  <c r="BR89" i="87"/>
  <c r="BS89" i="87"/>
  <c r="BT89" i="87"/>
  <c r="BU89" i="87"/>
  <c r="BW89" i="87"/>
  <c r="BX89" i="87"/>
  <c r="BY89" i="87"/>
  <c r="BZ89" i="87"/>
  <c r="CA89" i="87"/>
  <c r="CB89" i="87"/>
  <c r="CC89" i="87"/>
  <c r="CD89" i="87"/>
  <c r="CE89" i="87"/>
  <c r="CF89" i="87"/>
  <c r="CH89" i="87"/>
  <c r="CI89" i="87"/>
  <c r="CJ89" i="87"/>
  <c r="CK89" i="87"/>
  <c r="CL89" i="87"/>
  <c r="CM89" i="87"/>
  <c r="CN89" i="87"/>
  <c r="CO89" i="87"/>
  <c r="CP89" i="87"/>
  <c r="CQ89" i="87"/>
  <c r="CS89" i="87"/>
  <c r="CT89" i="87"/>
  <c r="CU89" i="87"/>
  <c r="CV89" i="87"/>
  <c r="CW89" i="87"/>
  <c r="CX89" i="87"/>
  <c r="CY89" i="87"/>
  <c r="CZ89" i="87"/>
  <c r="DA89" i="87"/>
  <c r="DB89" i="87"/>
  <c r="A90" i="87"/>
  <c r="B90" i="87"/>
  <c r="C90" i="87"/>
  <c r="D90" i="87"/>
  <c r="E90" i="87"/>
  <c r="F90" i="87"/>
  <c r="G90" i="87"/>
  <c r="H90" i="87"/>
  <c r="I90" i="87"/>
  <c r="J90" i="87"/>
  <c r="N90" i="87"/>
  <c r="O90" i="87"/>
  <c r="P90" i="87"/>
  <c r="Q90" i="87"/>
  <c r="R90" i="87"/>
  <c r="S90" i="87"/>
  <c r="T90" i="87"/>
  <c r="X90" i="87"/>
  <c r="Y90" i="87"/>
  <c r="Z90" i="87"/>
  <c r="AA90" i="87"/>
  <c r="AB90" i="87"/>
  <c r="AC90" i="87"/>
  <c r="AD90" i="87"/>
  <c r="AH90" i="87"/>
  <c r="AI90" i="87"/>
  <c r="AJ90" i="87"/>
  <c r="AK90" i="87"/>
  <c r="AL90" i="87"/>
  <c r="AM90" i="87"/>
  <c r="AN90" i="87"/>
  <c r="BE90" i="87"/>
  <c r="BF90" i="87"/>
  <c r="BG90" i="87"/>
  <c r="BH90" i="87"/>
  <c r="BL90" i="87"/>
  <c r="BM90" i="87"/>
  <c r="BN90" i="87"/>
  <c r="BO90" i="87"/>
  <c r="BP90" i="87"/>
  <c r="BQ90" i="87"/>
  <c r="BR90" i="87"/>
  <c r="BS90" i="87"/>
  <c r="BT90" i="87"/>
  <c r="BU90" i="87"/>
  <c r="BW90" i="87"/>
  <c r="BX90" i="87"/>
  <c r="BY90" i="87"/>
  <c r="BZ90" i="87"/>
  <c r="CA90" i="87"/>
  <c r="CB90" i="87"/>
  <c r="CC90" i="87"/>
  <c r="CD90" i="87"/>
  <c r="CE90" i="87"/>
  <c r="CF90" i="87"/>
  <c r="CH90" i="87"/>
  <c r="CI90" i="87"/>
  <c r="CJ90" i="87"/>
  <c r="CK90" i="87"/>
  <c r="CL90" i="87"/>
  <c r="CM90" i="87"/>
  <c r="CN90" i="87"/>
  <c r="CO90" i="87"/>
  <c r="CP90" i="87"/>
  <c r="CQ90" i="87"/>
  <c r="CS90" i="87"/>
  <c r="CT90" i="87"/>
  <c r="CU90" i="87"/>
  <c r="CV90" i="87"/>
  <c r="CW90" i="87"/>
  <c r="CX90" i="87"/>
  <c r="CY90" i="87"/>
  <c r="CZ90" i="87"/>
  <c r="DA90" i="87"/>
  <c r="DB90" i="87"/>
  <c r="A91" i="87"/>
  <c r="B91" i="87"/>
  <c r="C91" i="87"/>
  <c r="D91" i="87"/>
  <c r="E91" i="87"/>
  <c r="F91" i="87"/>
  <c r="G91" i="87"/>
  <c r="H91" i="87"/>
  <c r="I91" i="87"/>
  <c r="J91" i="87"/>
  <c r="N91" i="87"/>
  <c r="O91" i="87"/>
  <c r="P91" i="87"/>
  <c r="Q91" i="87"/>
  <c r="R91" i="87"/>
  <c r="S91" i="87"/>
  <c r="T91" i="87"/>
  <c r="X91" i="87"/>
  <c r="Y91" i="87"/>
  <c r="Z91" i="87"/>
  <c r="AA91" i="87"/>
  <c r="AB91" i="87"/>
  <c r="AC91" i="87"/>
  <c r="AD91" i="87"/>
  <c r="AH91" i="87"/>
  <c r="AI91" i="87"/>
  <c r="AJ91" i="87"/>
  <c r="AK91" i="87"/>
  <c r="AL91" i="87"/>
  <c r="AM91" i="87"/>
  <c r="AN91" i="87"/>
  <c r="BE91" i="87"/>
  <c r="BF91" i="87"/>
  <c r="BG91" i="87"/>
  <c r="BH91" i="87"/>
  <c r="BL91" i="87"/>
  <c r="BM91" i="87"/>
  <c r="BN91" i="87"/>
  <c r="BO91" i="87"/>
  <c r="BP91" i="87"/>
  <c r="BQ91" i="87"/>
  <c r="BR91" i="87"/>
  <c r="BS91" i="87"/>
  <c r="BT91" i="87"/>
  <c r="BU91" i="87"/>
  <c r="BW91" i="87"/>
  <c r="BX91" i="87"/>
  <c r="BY91" i="87"/>
  <c r="BZ91" i="87"/>
  <c r="CA91" i="87"/>
  <c r="CB91" i="87"/>
  <c r="CC91" i="87"/>
  <c r="CD91" i="87"/>
  <c r="CE91" i="87"/>
  <c r="CF91" i="87"/>
  <c r="CH91" i="87"/>
  <c r="CI91" i="87"/>
  <c r="CJ91" i="87"/>
  <c r="CK91" i="87"/>
  <c r="CL91" i="87"/>
  <c r="CM91" i="87"/>
  <c r="CN91" i="87"/>
  <c r="CO91" i="87"/>
  <c r="CP91" i="87"/>
  <c r="CQ91" i="87"/>
  <c r="CS91" i="87"/>
  <c r="CT91" i="87"/>
  <c r="CU91" i="87"/>
  <c r="CV91" i="87"/>
  <c r="CW91" i="87"/>
  <c r="CX91" i="87"/>
  <c r="CY91" i="87"/>
  <c r="CZ91" i="87"/>
  <c r="DA91" i="87"/>
  <c r="DB91" i="87"/>
  <c r="A92" i="87"/>
  <c r="B92" i="87"/>
  <c r="C92" i="87"/>
  <c r="D92" i="87"/>
  <c r="E92" i="87"/>
  <c r="F92" i="87"/>
  <c r="G92" i="87"/>
  <c r="H92" i="87"/>
  <c r="I92" i="87"/>
  <c r="J92" i="87"/>
  <c r="N92" i="87"/>
  <c r="O92" i="87"/>
  <c r="P92" i="87"/>
  <c r="Q92" i="87"/>
  <c r="R92" i="87"/>
  <c r="S92" i="87"/>
  <c r="T92" i="87"/>
  <c r="X92" i="87"/>
  <c r="Y92" i="87"/>
  <c r="Z92" i="87"/>
  <c r="AA92" i="87"/>
  <c r="AB92" i="87"/>
  <c r="AC92" i="87"/>
  <c r="AD92" i="87"/>
  <c r="AH92" i="87"/>
  <c r="AI92" i="87"/>
  <c r="AJ92" i="87"/>
  <c r="AK92" i="87"/>
  <c r="AL92" i="87"/>
  <c r="AM92" i="87"/>
  <c r="AN92" i="87"/>
  <c r="BE92" i="87"/>
  <c r="BF92" i="87"/>
  <c r="BG92" i="87"/>
  <c r="BH92" i="87"/>
  <c r="BL92" i="87"/>
  <c r="BM92" i="87"/>
  <c r="BN92" i="87"/>
  <c r="BO92" i="87"/>
  <c r="BP92" i="87"/>
  <c r="BQ92" i="87"/>
  <c r="BR92" i="87"/>
  <c r="BS92" i="87"/>
  <c r="BT92" i="87"/>
  <c r="BU92" i="87"/>
  <c r="BW92" i="87"/>
  <c r="BX92" i="87"/>
  <c r="BY92" i="87"/>
  <c r="BZ92" i="87"/>
  <c r="CA92" i="87"/>
  <c r="CB92" i="87"/>
  <c r="CC92" i="87"/>
  <c r="CD92" i="87"/>
  <c r="CE92" i="87"/>
  <c r="CF92" i="87"/>
  <c r="CH92" i="87"/>
  <c r="CI92" i="87"/>
  <c r="CJ92" i="87"/>
  <c r="CK92" i="87"/>
  <c r="CL92" i="87"/>
  <c r="CM92" i="87"/>
  <c r="CN92" i="87"/>
  <c r="CO92" i="87"/>
  <c r="CP92" i="87"/>
  <c r="CQ92" i="87"/>
  <c r="CS92" i="87"/>
  <c r="CT92" i="87"/>
  <c r="CU92" i="87"/>
  <c r="CV92" i="87"/>
  <c r="CW92" i="87"/>
  <c r="CX92" i="87"/>
  <c r="CY92" i="87"/>
  <c r="CZ92" i="87"/>
  <c r="DA92" i="87"/>
  <c r="DB92" i="87"/>
  <c r="A93" i="87"/>
  <c r="B93" i="87"/>
  <c r="C93" i="87"/>
  <c r="D93" i="87"/>
  <c r="E93" i="87"/>
  <c r="F93" i="87"/>
  <c r="G93" i="87"/>
  <c r="H93" i="87"/>
  <c r="I93" i="87"/>
  <c r="J93" i="87"/>
  <c r="N93" i="87"/>
  <c r="O93" i="87"/>
  <c r="P93" i="87"/>
  <c r="Q93" i="87"/>
  <c r="R93" i="87"/>
  <c r="S93" i="87"/>
  <c r="T93" i="87"/>
  <c r="X93" i="87"/>
  <c r="Y93" i="87"/>
  <c r="Z93" i="87"/>
  <c r="AA93" i="87"/>
  <c r="AB93" i="87"/>
  <c r="AC93" i="87"/>
  <c r="AD93" i="87"/>
  <c r="AH93" i="87"/>
  <c r="AI93" i="87"/>
  <c r="AJ93" i="87"/>
  <c r="AK93" i="87"/>
  <c r="AL93" i="87"/>
  <c r="AM93" i="87"/>
  <c r="AN93" i="87"/>
  <c r="BE93" i="87"/>
  <c r="BF93" i="87"/>
  <c r="BG93" i="87"/>
  <c r="BH93" i="87"/>
  <c r="BL93" i="87"/>
  <c r="BM93" i="87"/>
  <c r="BN93" i="87"/>
  <c r="BO93" i="87"/>
  <c r="BP93" i="87"/>
  <c r="BQ93" i="87"/>
  <c r="BR93" i="87"/>
  <c r="BS93" i="87"/>
  <c r="BT93" i="87"/>
  <c r="BU93" i="87"/>
  <c r="BW93" i="87"/>
  <c r="BX93" i="87"/>
  <c r="BY93" i="87"/>
  <c r="BZ93" i="87"/>
  <c r="CA93" i="87"/>
  <c r="CB93" i="87"/>
  <c r="CC93" i="87"/>
  <c r="CD93" i="87"/>
  <c r="CE93" i="87"/>
  <c r="CF93" i="87"/>
  <c r="CH93" i="87"/>
  <c r="CI93" i="87"/>
  <c r="CJ93" i="87"/>
  <c r="CK93" i="87"/>
  <c r="CL93" i="87"/>
  <c r="CM93" i="87"/>
  <c r="CN93" i="87"/>
  <c r="CO93" i="87"/>
  <c r="CP93" i="87"/>
  <c r="CQ93" i="87"/>
  <c r="CS93" i="87"/>
  <c r="CT93" i="87"/>
  <c r="CU93" i="87"/>
  <c r="CV93" i="87"/>
  <c r="CW93" i="87"/>
  <c r="CX93" i="87"/>
  <c r="CY93" i="87"/>
  <c r="CZ93" i="87"/>
  <c r="DA93" i="87"/>
  <c r="DB93" i="87"/>
  <c r="A94" i="87"/>
  <c r="B94" i="87"/>
  <c r="C94" i="87"/>
  <c r="D94" i="87"/>
  <c r="E94" i="87"/>
  <c r="F94" i="87"/>
  <c r="G94" i="87"/>
  <c r="H94" i="87"/>
  <c r="I94" i="87"/>
  <c r="J94" i="87"/>
  <c r="N94" i="87"/>
  <c r="O94" i="87"/>
  <c r="P94" i="87"/>
  <c r="Q94" i="87"/>
  <c r="R94" i="87"/>
  <c r="S94" i="87"/>
  <c r="T94" i="87"/>
  <c r="X94" i="87"/>
  <c r="Y94" i="87"/>
  <c r="Z94" i="87"/>
  <c r="AA94" i="87"/>
  <c r="AB94" i="87"/>
  <c r="AC94" i="87"/>
  <c r="AD94" i="87"/>
  <c r="AH94" i="87"/>
  <c r="AI94" i="87"/>
  <c r="AJ94" i="87"/>
  <c r="AK94" i="87"/>
  <c r="AL94" i="87"/>
  <c r="AM94" i="87"/>
  <c r="AN94" i="87"/>
  <c r="BE94" i="87"/>
  <c r="BF94" i="87"/>
  <c r="BG94" i="87"/>
  <c r="BH94" i="87"/>
  <c r="BL94" i="87"/>
  <c r="BM94" i="87"/>
  <c r="BN94" i="87"/>
  <c r="BO94" i="87"/>
  <c r="BP94" i="87"/>
  <c r="BQ94" i="87"/>
  <c r="BR94" i="87"/>
  <c r="BS94" i="87"/>
  <c r="BT94" i="87"/>
  <c r="BU94" i="87"/>
  <c r="BW94" i="87"/>
  <c r="BX94" i="87"/>
  <c r="BY94" i="87"/>
  <c r="BZ94" i="87"/>
  <c r="CA94" i="87"/>
  <c r="CB94" i="87"/>
  <c r="CC94" i="87"/>
  <c r="CD94" i="87"/>
  <c r="CE94" i="87"/>
  <c r="CF94" i="87"/>
  <c r="CH94" i="87"/>
  <c r="CI94" i="87"/>
  <c r="CJ94" i="87"/>
  <c r="CK94" i="87"/>
  <c r="CL94" i="87"/>
  <c r="CM94" i="87"/>
  <c r="CN94" i="87"/>
  <c r="CO94" i="87"/>
  <c r="CP94" i="87"/>
  <c r="CQ94" i="87"/>
  <c r="CS94" i="87"/>
  <c r="CT94" i="87"/>
  <c r="CU94" i="87"/>
  <c r="CV94" i="87"/>
  <c r="CW94" i="87"/>
  <c r="CX94" i="87"/>
  <c r="CY94" i="87"/>
  <c r="CZ94" i="87"/>
  <c r="DA94" i="87"/>
  <c r="DB94" i="87"/>
  <c r="A95" i="87"/>
  <c r="B95" i="87"/>
  <c r="C95" i="87"/>
  <c r="D95" i="87"/>
  <c r="E95" i="87"/>
  <c r="F95" i="87"/>
  <c r="G95" i="87"/>
  <c r="H95" i="87"/>
  <c r="I95" i="87"/>
  <c r="J95" i="87"/>
  <c r="N95" i="87"/>
  <c r="O95" i="87"/>
  <c r="P95" i="87"/>
  <c r="Q95" i="87"/>
  <c r="R95" i="87"/>
  <c r="S95" i="87"/>
  <c r="T95" i="87"/>
  <c r="X95" i="87"/>
  <c r="Y95" i="87"/>
  <c r="Z95" i="87"/>
  <c r="AA95" i="87"/>
  <c r="AB95" i="87"/>
  <c r="AC95" i="87"/>
  <c r="AD95" i="87"/>
  <c r="AH95" i="87"/>
  <c r="AI95" i="87"/>
  <c r="AJ95" i="87"/>
  <c r="AK95" i="87"/>
  <c r="AL95" i="87"/>
  <c r="AM95" i="87"/>
  <c r="AN95" i="87"/>
  <c r="BE95" i="87"/>
  <c r="BF95" i="87"/>
  <c r="BG95" i="87"/>
  <c r="BH95" i="87"/>
  <c r="BL95" i="87"/>
  <c r="BM95" i="87"/>
  <c r="BN95" i="87"/>
  <c r="BO95" i="87"/>
  <c r="BP95" i="87"/>
  <c r="BQ95" i="87"/>
  <c r="BR95" i="87"/>
  <c r="BS95" i="87"/>
  <c r="BT95" i="87"/>
  <c r="BU95" i="87"/>
  <c r="BW95" i="87"/>
  <c r="BX95" i="87"/>
  <c r="BY95" i="87"/>
  <c r="BZ95" i="87"/>
  <c r="CA95" i="87"/>
  <c r="CB95" i="87"/>
  <c r="CC95" i="87"/>
  <c r="CD95" i="87"/>
  <c r="CE95" i="87"/>
  <c r="CF95" i="87"/>
  <c r="CH95" i="87"/>
  <c r="CI95" i="87"/>
  <c r="CJ95" i="87"/>
  <c r="CK95" i="87"/>
  <c r="CL95" i="87"/>
  <c r="CM95" i="87"/>
  <c r="CN95" i="87"/>
  <c r="CO95" i="87"/>
  <c r="CP95" i="87"/>
  <c r="CQ95" i="87"/>
  <c r="CS95" i="87"/>
  <c r="CT95" i="87"/>
  <c r="CU95" i="87"/>
  <c r="CV95" i="87"/>
  <c r="CW95" i="87"/>
  <c r="CX95" i="87"/>
  <c r="CY95" i="87"/>
  <c r="CZ95" i="87"/>
  <c r="DA95" i="87"/>
  <c r="DB95" i="87"/>
  <c r="A96" i="87"/>
  <c r="B96" i="87"/>
  <c r="C96" i="87"/>
  <c r="D96" i="87"/>
  <c r="E96" i="87"/>
  <c r="F96" i="87"/>
  <c r="G96" i="87"/>
  <c r="H96" i="87"/>
  <c r="I96" i="87"/>
  <c r="J96" i="87"/>
  <c r="N96" i="87"/>
  <c r="O96" i="87"/>
  <c r="P96" i="87"/>
  <c r="Q96" i="87"/>
  <c r="R96" i="87"/>
  <c r="S96" i="87"/>
  <c r="T96" i="87"/>
  <c r="X96" i="87"/>
  <c r="Y96" i="87"/>
  <c r="Z96" i="87"/>
  <c r="AA96" i="87"/>
  <c r="AB96" i="87"/>
  <c r="AC96" i="87"/>
  <c r="AD96" i="87"/>
  <c r="AH96" i="87"/>
  <c r="AI96" i="87"/>
  <c r="AJ96" i="87"/>
  <c r="AK96" i="87"/>
  <c r="AL96" i="87"/>
  <c r="AM96" i="87"/>
  <c r="AN96" i="87"/>
  <c r="BE96" i="87"/>
  <c r="BF96" i="87"/>
  <c r="BG96" i="87"/>
  <c r="BH96" i="87"/>
  <c r="BL96" i="87"/>
  <c r="BM96" i="87"/>
  <c r="BN96" i="87"/>
  <c r="BO96" i="87"/>
  <c r="BP96" i="87"/>
  <c r="BQ96" i="87"/>
  <c r="BR96" i="87"/>
  <c r="BS96" i="87"/>
  <c r="BT96" i="87"/>
  <c r="BU96" i="87"/>
  <c r="BW96" i="87"/>
  <c r="BX96" i="87"/>
  <c r="BY96" i="87"/>
  <c r="BZ96" i="87"/>
  <c r="CA96" i="87"/>
  <c r="CB96" i="87"/>
  <c r="CC96" i="87"/>
  <c r="CD96" i="87"/>
  <c r="CE96" i="87"/>
  <c r="CF96" i="87"/>
  <c r="CH96" i="87"/>
  <c r="CI96" i="87"/>
  <c r="CJ96" i="87"/>
  <c r="CK96" i="87"/>
  <c r="CL96" i="87"/>
  <c r="CM96" i="87"/>
  <c r="CN96" i="87"/>
  <c r="CO96" i="87"/>
  <c r="CP96" i="87"/>
  <c r="CQ96" i="87"/>
  <c r="CS96" i="87"/>
  <c r="CT96" i="87"/>
  <c r="CU96" i="87"/>
  <c r="CV96" i="87"/>
  <c r="CW96" i="87"/>
  <c r="CX96" i="87"/>
  <c r="CY96" i="87"/>
  <c r="CZ96" i="87"/>
  <c r="DA96" i="87"/>
  <c r="DB96" i="87"/>
  <c r="A97" i="87"/>
  <c r="B97" i="87"/>
  <c r="C97" i="87"/>
  <c r="D97" i="87"/>
  <c r="E97" i="87"/>
  <c r="F97" i="87"/>
  <c r="G97" i="87"/>
  <c r="H97" i="87"/>
  <c r="I97" i="87"/>
  <c r="J97" i="87"/>
  <c r="N97" i="87"/>
  <c r="O97" i="87"/>
  <c r="P97" i="87"/>
  <c r="Q97" i="87"/>
  <c r="R97" i="87"/>
  <c r="S97" i="87"/>
  <c r="T97" i="87"/>
  <c r="X97" i="87"/>
  <c r="Y97" i="87"/>
  <c r="Z97" i="87"/>
  <c r="AA97" i="87"/>
  <c r="AB97" i="87"/>
  <c r="AC97" i="87"/>
  <c r="AD97" i="87"/>
  <c r="AH97" i="87"/>
  <c r="AI97" i="87"/>
  <c r="AJ97" i="87"/>
  <c r="AK97" i="87"/>
  <c r="AL97" i="87"/>
  <c r="AM97" i="87"/>
  <c r="AN97" i="87"/>
  <c r="BE97" i="87"/>
  <c r="BF97" i="87"/>
  <c r="BG97" i="87"/>
  <c r="BH97" i="87"/>
  <c r="BL97" i="87"/>
  <c r="BM97" i="87"/>
  <c r="BN97" i="87"/>
  <c r="BO97" i="87"/>
  <c r="BP97" i="87"/>
  <c r="BQ97" i="87"/>
  <c r="BR97" i="87"/>
  <c r="BS97" i="87"/>
  <c r="BT97" i="87"/>
  <c r="BU97" i="87"/>
  <c r="BW97" i="87"/>
  <c r="BX97" i="87"/>
  <c r="BY97" i="87"/>
  <c r="BZ97" i="87"/>
  <c r="CA97" i="87"/>
  <c r="CB97" i="87"/>
  <c r="CC97" i="87"/>
  <c r="CD97" i="87"/>
  <c r="CE97" i="87"/>
  <c r="CF97" i="87"/>
  <c r="CH97" i="87"/>
  <c r="CI97" i="87"/>
  <c r="CJ97" i="87"/>
  <c r="CK97" i="87"/>
  <c r="CL97" i="87"/>
  <c r="CM97" i="87"/>
  <c r="CN97" i="87"/>
  <c r="CO97" i="87"/>
  <c r="CP97" i="87"/>
  <c r="CQ97" i="87"/>
  <c r="CS97" i="87"/>
  <c r="CT97" i="87"/>
  <c r="CU97" i="87"/>
  <c r="CV97" i="87"/>
  <c r="CW97" i="87"/>
  <c r="CX97" i="87"/>
  <c r="CY97" i="87"/>
  <c r="CZ97" i="87"/>
  <c r="DA97" i="87"/>
  <c r="DB97" i="87"/>
  <c r="A98" i="87"/>
  <c r="B98" i="87"/>
  <c r="C98" i="87"/>
  <c r="D98" i="87"/>
  <c r="E98" i="87"/>
  <c r="F98" i="87"/>
  <c r="G98" i="87"/>
  <c r="H98" i="87"/>
  <c r="I98" i="87"/>
  <c r="J98" i="87"/>
  <c r="N98" i="87"/>
  <c r="O98" i="87"/>
  <c r="P98" i="87"/>
  <c r="Q98" i="87"/>
  <c r="R98" i="87"/>
  <c r="S98" i="87"/>
  <c r="T98" i="87"/>
  <c r="X98" i="87"/>
  <c r="Y98" i="87"/>
  <c r="Z98" i="87"/>
  <c r="AA98" i="87"/>
  <c r="AB98" i="87"/>
  <c r="AC98" i="87"/>
  <c r="AD98" i="87"/>
  <c r="AH98" i="87"/>
  <c r="AI98" i="87"/>
  <c r="AJ98" i="87"/>
  <c r="AK98" i="87"/>
  <c r="AL98" i="87"/>
  <c r="AM98" i="87"/>
  <c r="AN98" i="87"/>
  <c r="BE98" i="87"/>
  <c r="BF98" i="87"/>
  <c r="BG98" i="87"/>
  <c r="BH98" i="87"/>
  <c r="BL98" i="87"/>
  <c r="BM98" i="87"/>
  <c r="BN98" i="87"/>
  <c r="BO98" i="87"/>
  <c r="BP98" i="87"/>
  <c r="BQ98" i="87"/>
  <c r="BR98" i="87"/>
  <c r="BS98" i="87"/>
  <c r="BT98" i="87"/>
  <c r="BU98" i="87"/>
  <c r="BW98" i="87"/>
  <c r="BX98" i="87"/>
  <c r="BY98" i="87"/>
  <c r="BZ98" i="87"/>
  <c r="CA98" i="87"/>
  <c r="CB98" i="87"/>
  <c r="CC98" i="87"/>
  <c r="CD98" i="87"/>
  <c r="CE98" i="87"/>
  <c r="CF98" i="87"/>
  <c r="CH98" i="87"/>
  <c r="CI98" i="87"/>
  <c r="CJ98" i="87"/>
  <c r="CK98" i="87"/>
  <c r="CL98" i="87"/>
  <c r="CM98" i="87"/>
  <c r="CN98" i="87"/>
  <c r="CO98" i="87"/>
  <c r="CP98" i="87"/>
  <c r="CQ98" i="87"/>
  <c r="CS98" i="87"/>
  <c r="CT98" i="87"/>
  <c r="CU98" i="87"/>
  <c r="CV98" i="87"/>
  <c r="CW98" i="87"/>
  <c r="CX98" i="87"/>
  <c r="CY98" i="87"/>
  <c r="CZ98" i="87"/>
  <c r="DA98" i="87"/>
  <c r="DB98" i="87"/>
  <c r="A99" i="87"/>
  <c r="B99" i="87"/>
  <c r="C99" i="87"/>
  <c r="D99" i="87"/>
  <c r="E99" i="87"/>
  <c r="F99" i="87"/>
  <c r="G99" i="87"/>
  <c r="H99" i="87"/>
  <c r="I99" i="87"/>
  <c r="J99" i="87"/>
  <c r="N99" i="87"/>
  <c r="O99" i="87"/>
  <c r="P99" i="87"/>
  <c r="Q99" i="87"/>
  <c r="R99" i="87"/>
  <c r="S99" i="87"/>
  <c r="T99" i="87"/>
  <c r="X99" i="87"/>
  <c r="Y99" i="87"/>
  <c r="Z99" i="87"/>
  <c r="AA99" i="87"/>
  <c r="AB99" i="87"/>
  <c r="AC99" i="87"/>
  <c r="AD99" i="87"/>
  <c r="AH99" i="87"/>
  <c r="AI99" i="87"/>
  <c r="AJ99" i="87"/>
  <c r="AK99" i="87"/>
  <c r="AL99" i="87"/>
  <c r="AM99" i="87"/>
  <c r="AN99" i="87"/>
  <c r="BE99" i="87"/>
  <c r="BF99" i="87"/>
  <c r="BG99" i="87"/>
  <c r="BH99" i="87"/>
  <c r="BL99" i="87"/>
  <c r="BM99" i="87"/>
  <c r="BN99" i="87"/>
  <c r="BO99" i="87"/>
  <c r="BP99" i="87"/>
  <c r="BQ99" i="87"/>
  <c r="BR99" i="87"/>
  <c r="BS99" i="87"/>
  <c r="BT99" i="87"/>
  <c r="BU99" i="87"/>
  <c r="BW99" i="87"/>
  <c r="BX99" i="87"/>
  <c r="BY99" i="87"/>
  <c r="BZ99" i="87"/>
  <c r="CA99" i="87"/>
  <c r="CB99" i="87"/>
  <c r="CC99" i="87"/>
  <c r="CD99" i="87"/>
  <c r="CE99" i="87"/>
  <c r="CF99" i="87"/>
  <c r="CH99" i="87"/>
  <c r="CI99" i="87"/>
  <c r="CJ99" i="87"/>
  <c r="CK99" i="87"/>
  <c r="CL99" i="87"/>
  <c r="CM99" i="87"/>
  <c r="CN99" i="87"/>
  <c r="CO99" i="87"/>
  <c r="CP99" i="87"/>
  <c r="CQ99" i="87"/>
  <c r="CS99" i="87"/>
  <c r="CT99" i="87"/>
  <c r="CU99" i="87"/>
  <c r="CV99" i="87"/>
  <c r="CW99" i="87"/>
  <c r="CX99" i="87"/>
  <c r="CY99" i="87"/>
  <c r="CZ99" i="87"/>
  <c r="DA99" i="87"/>
  <c r="DB99" i="87"/>
  <c r="A100" i="87"/>
  <c r="B100" i="87"/>
  <c r="C100" i="87"/>
  <c r="D100" i="87"/>
  <c r="E100" i="87"/>
  <c r="F100" i="87"/>
  <c r="G100" i="87"/>
  <c r="H100" i="87"/>
  <c r="I100" i="87"/>
  <c r="J100" i="87"/>
  <c r="N100" i="87"/>
  <c r="O100" i="87"/>
  <c r="P100" i="87"/>
  <c r="Q100" i="87"/>
  <c r="R100" i="87"/>
  <c r="S100" i="87"/>
  <c r="T100" i="87"/>
  <c r="X100" i="87"/>
  <c r="Y100" i="87"/>
  <c r="Z100" i="87"/>
  <c r="AA100" i="87"/>
  <c r="AB100" i="87"/>
  <c r="AC100" i="87"/>
  <c r="AD100" i="87"/>
  <c r="AH100" i="87"/>
  <c r="AI100" i="87"/>
  <c r="AJ100" i="87"/>
  <c r="AK100" i="87"/>
  <c r="AL100" i="87"/>
  <c r="AM100" i="87"/>
  <c r="AN100" i="87"/>
  <c r="BE100" i="87"/>
  <c r="BF100" i="87"/>
  <c r="BG100" i="87"/>
  <c r="BH100" i="87"/>
  <c r="BL100" i="87"/>
  <c r="BM100" i="87"/>
  <c r="BN100" i="87"/>
  <c r="BO100" i="87"/>
  <c r="BP100" i="87"/>
  <c r="BQ100" i="87"/>
  <c r="BR100" i="87"/>
  <c r="BS100" i="87"/>
  <c r="BT100" i="87"/>
  <c r="BU100" i="87"/>
  <c r="BW100" i="87"/>
  <c r="BX100" i="87"/>
  <c r="BY100" i="87"/>
  <c r="BZ100" i="87"/>
  <c r="CA100" i="87"/>
  <c r="CB100" i="87"/>
  <c r="CC100" i="87"/>
  <c r="CD100" i="87"/>
  <c r="CE100" i="87"/>
  <c r="CF100" i="87"/>
  <c r="CH100" i="87"/>
  <c r="CI100" i="87"/>
  <c r="CJ100" i="87"/>
  <c r="CK100" i="87"/>
  <c r="CL100" i="87"/>
  <c r="CM100" i="87"/>
  <c r="CN100" i="87"/>
  <c r="CO100" i="87"/>
  <c r="CP100" i="87"/>
  <c r="CQ100" i="87"/>
  <c r="CS100" i="87"/>
  <c r="CT100" i="87"/>
  <c r="CU100" i="87"/>
  <c r="CV100" i="87"/>
  <c r="CW100" i="87"/>
  <c r="CX100" i="87"/>
  <c r="CY100" i="87"/>
  <c r="CZ100" i="87"/>
  <c r="DA100" i="87"/>
  <c r="DB100" i="87"/>
  <c r="A101" i="87"/>
  <c r="B101" i="87"/>
  <c r="C101" i="87"/>
  <c r="D101" i="87"/>
  <c r="E101" i="87"/>
  <c r="F101" i="87"/>
  <c r="G101" i="87"/>
  <c r="H101" i="87"/>
  <c r="I101" i="87"/>
  <c r="J101" i="87"/>
  <c r="N101" i="87"/>
  <c r="O101" i="87"/>
  <c r="P101" i="87"/>
  <c r="Q101" i="87"/>
  <c r="R101" i="87"/>
  <c r="S101" i="87"/>
  <c r="T101" i="87"/>
  <c r="X101" i="87"/>
  <c r="Y101" i="87"/>
  <c r="Z101" i="87"/>
  <c r="AA101" i="87"/>
  <c r="AB101" i="87"/>
  <c r="AC101" i="87"/>
  <c r="AD101" i="87"/>
  <c r="AH101" i="87"/>
  <c r="AI101" i="87"/>
  <c r="AJ101" i="87"/>
  <c r="AK101" i="87"/>
  <c r="AL101" i="87"/>
  <c r="AM101" i="87"/>
  <c r="AN101" i="87"/>
  <c r="BE101" i="87"/>
  <c r="BF101" i="87"/>
  <c r="BG101" i="87"/>
  <c r="BH101" i="87"/>
  <c r="BL101" i="87"/>
  <c r="BM101" i="87"/>
  <c r="BN101" i="87"/>
  <c r="BO101" i="87"/>
  <c r="BP101" i="87"/>
  <c r="BQ101" i="87"/>
  <c r="BR101" i="87"/>
  <c r="BS101" i="87"/>
  <c r="BT101" i="87"/>
  <c r="BU101" i="87"/>
  <c r="BW101" i="87"/>
  <c r="BX101" i="87"/>
  <c r="BY101" i="87"/>
  <c r="BZ101" i="87"/>
  <c r="CA101" i="87"/>
  <c r="CB101" i="87"/>
  <c r="CC101" i="87"/>
  <c r="CD101" i="87"/>
  <c r="CE101" i="87"/>
  <c r="CF101" i="87"/>
  <c r="CH101" i="87"/>
  <c r="CI101" i="87"/>
  <c r="CJ101" i="87"/>
  <c r="CK101" i="87"/>
  <c r="CL101" i="87"/>
  <c r="CM101" i="87"/>
  <c r="CN101" i="87"/>
  <c r="CO101" i="87"/>
  <c r="CP101" i="87"/>
  <c r="CQ101" i="87"/>
  <c r="CS101" i="87"/>
  <c r="CT101" i="87"/>
  <c r="CU101" i="87"/>
  <c r="CV101" i="87"/>
  <c r="CW101" i="87"/>
  <c r="CX101" i="87"/>
  <c r="CY101" i="87"/>
  <c r="CZ101" i="87"/>
  <c r="DA101" i="87"/>
  <c r="DB101" i="87"/>
  <c r="A102" i="87"/>
  <c r="B102" i="87"/>
  <c r="C102" i="87"/>
  <c r="D102" i="87"/>
  <c r="E102" i="87"/>
  <c r="F102" i="87"/>
  <c r="G102" i="87"/>
  <c r="H102" i="87"/>
  <c r="I102" i="87"/>
  <c r="J102" i="87"/>
  <c r="N102" i="87"/>
  <c r="O102" i="87"/>
  <c r="P102" i="87"/>
  <c r="Q102" i="87"/>
  <c r="R102" i="87"/>
  <c r="S102" i="87"/>
  <c r="T102" i="87"/>
  <c r="X102" i="87"/>
  <c r="Y102" i="87"/>
  <c r="Z102" i="87"/>
  <c r="AA102" i="87"/>
  <c r="AB102" i="87"/>
  <c r="AC102" i="87"/>
  <c r="AD102" i="87"/>
  <c r="AH102" i="87"/>
  <c r="AI102" i="87"/>
  <c r="AJ102" i="87"/>
  <c r="AK102" i="87"/>
  <c r="AL102" i="87"/>
  <c r="AM102" i="87"/>
  <c r="AN102" i="87"/>
  <c r="BE102" i="87"/>
  <c r="BF102" i="87"/>
  <c r="BG102" i="87"/>
  <c r="BH102" i="87"/>
  <c r="BL102" i="87"/>
  <c r="BM102" i="87"/>
  <c r="BN102" i="87"/>
  <c r="BO102" i="87"/>
  <c r="BP102" i="87"/>
  <c r="BQ102" i="87"/>
  <c r="BR102" i="87"/>
  <c r="BS102" i="87"/>
  <c r="BT102" i="87"/>
  <c r="BU102" i="87"/>
  <c r="BW102" i="87"/>
  <c r="BX102" i="87"/>
  <c r="BY102" i="87"/>
  <c r="BZ102" i="87"/>
  <c r="CA102" i="87"/>
  <c r="CB102" i="87"/>
  <c r="CC102" i="87"/>
  <c r="CD102" i="87"/>
  <c r="CE102" i="87"/>
  <c r="CF102" i="87"/>
  <c r="CH102" i="87"/>
  <c r="CI102" i="87"/>
  <c r="CJ102" i="87"/>
  <c r="CK102" i="87"/>
  <c r="CL102" i="87"/>
  <c r="CM102" i="87"/>
  <c r="CN102" i="87"/>
  <c r="CO102" i="87"/>
  <c r="CP102" i="87"/>
  <c r="CQ102" i="87"/>
  <c r="CS102" i="87"/>
  <c r="CT102" i="87"/>
  <c r="CU102" i="87"/>
  <c r="CV102" i="87"/>
  <c r="CW102" i="87"/>
  <c r="CX102" i="87"/>
  <c r="CY102" i="87"/>
  <c r="CZ102" i="87"/>
  <c r="DA102" i="87"/>
  <c r="DB102" i="87"/>
  <c r="A103" i="87"/>
  <c r="B103" i="87"/>
  <c r="C103" i="87"/>
  <c r="D103" i="87"/>
  <c r="E103" i="87"/>
  <c r="F103" i="87"/>
  <c r="G103" i="87"/>
  <c r="H103" i="87"/>
  <c r="I103" i="87"/>
  <c r="J103" i="87"/>
  <c r="N103" i="87"/>
  <c r="O103" i="87"/>
  <c r="P103" i="87"/>
  <c r="Q103" i="87"/>
  <c r="R103" i="87"/>
  <c r="S103" i="87"/>
  <c r="T103" i="87"/>
  <c r="X103" i="87"/>
  <c r="Y103" i="87"/>
  <c r="Z103" i="87"/>
  <c r="AA103" i="87"/>
  <c r="AB103" i="87"/>
  <c r="AC103" i="87"/>
  <c r="AD103" i="87"/>
  <c r="AH103" i="87"/>
  <c r="AI103" i="87"/>
  <c r="AJ103" i="87"/>
  <c r="AK103" i="87"/>
  <c r="AL103" i="87"/>
  <c r="AM103" i="87"/>
  <c r="AN103" i="87"/>
  <c r="BE103" i="87"/>
  <c r="BF103" i="87"/>
  <c r="BG103" i="87"/>
  <c r="BH103" i="87"/>
  <c r="BL103" i="87"/>
  <c r="BM103" i="87"/>
  <c r="BN103" i="87"/>
  <c r="BO103" i="87"/>
  <c r="BP103" i="87"/>
  <c r="BQ103" i="87"/>
  <c r="BR103" i="87"/>
  <c r="BS103" i="87"/>
  <c r="BT103" i="87"/>
  <c r="BU103" i="87"/>
  <c r="BW103" i="87"/>
  <c r="BX103" i="87"/>
  <c r="BY103" i="87"/>
  <c r="BZ103" i="87"/>
  <c r="CA103" i="87"/>
  <c r="CB103" i="87"/>
  <c r="CC103" i="87"/>
  <c r="CD103" i="87"/>
  <c r="CE103" i="87"/>
  <c r="CF103" i="87"/>
  <c r="CH103" i="87"/>
  <c r="CI103" i="87"/>
  <c r="CJ103" i="87"/>
  <c r="CK103" i="87"/>
  <c r="CL103" i="87"/>
  <c r="CM103" i="87"/>
  <c r="CN103" i="87"/>
  <c r="CO103" i="87"/>
  <c r="CP103" i="87"/>
  <c r="CQ103" i="87"/>
  <c r="CS103" i="87"/>
  <c r="CT103" i="87"/>
  <c r="CU103" i="87"/>
  <c r="CV103" i="87"/>
  <c r="CW103" i="87"/>
  <c r="CX103" i="87"/>
  <c r="CY103" i="87"/>
  <c r="CZ103" i="87"/>
  <c r="DA103" i="87"/>
  <c r="DB103" i="87"/>
  <c r="A104" i="87"/>
  <c r="B104" i="87"/>
  <c r="C104" i="87"/>
  <c r="D104" i="87"/>
  <c r="E104" i="87"/>
  <c r="F104" i="87"/>
  <c r="G104" i="87"/>
  <c r="H104" i="87"/>
  <c r="I104" i="87"/>
  <c r="J104" i="87"/>
  <c r="N104" i="87"/>
  <c r="O104" i="87"/>
  <c r="P104" i="87"/>
  <c r="Q104" i="87"/>
  <c r="R104" i="87"/>
  <c r="S104" i="87"/>
  <c r="T104" i="87"/>
  <c r="X104" i="87"/>
  <c r="Y104" i="87"/>
  <c r="Z104" i="87"/>
  <c r="AA104" i="87"/>
  <c r="AB104" i="87"/>
  <c r="AC104" i="87"/>
  <c r="AD104" i="87"/>
  <c r="AH104" i="87"/>
  <c r="AI104" i="87"/>
  <c r="AJ104" i="87"/>
  <c r="AK104" i="87"/>
  <c r="AL104" i="87"/>
  <c r="AM104" i="87"/>
  <c r="AN104" i="87"/>
  <c r="BE104" i="87"/>
  <c r="BF104" i="87"/>
  <c r="BG104" i="87"/>
  <c r="BH104" i="87"/>
  <c r="BL104" i="87"/>
  <c r="BM104" i="87"/>
  <c r="BN104" i="87"/>
  <c r="BO104" i="87"/>
  <c r="BP104" i="87"/>
  <c r="BQ104" i="87"/>
  <c r="BR104" i="87"/>
  <c r="BS104" i="87"/>
  <c r="BT104" i="87"/>
  <c r="BU104" i="87"/>
  <c r="BW104" i="87"/>
  <c r="BX104" i="87"/>
  <c r="BY104" i="87"/>
  <c r="BZ104" i="87"/>
  <c r="CA104" i="87"/>
  <c r="CB104" i="87"/>
  <c r="CC104" i="87"/>
  <c r="CD104" i="87"/>
  <c r="CE104" i="87"/>
  <c r="CF104" i="87"/>
  <c r="CH104" i="87"/>
  <c r="CI104" i="87"/>
  <c r="CJ104" i="87"/>
  <c r="CK104" i="87"/>
  <c r="CL104" i="87"/>
  <c r="CM104" i="87"/>
  <c r="CN104" i="87"/>
  <c r="CO104" i="87"/>
  <c r="CP104" i="87"/>
  <c r="CQ104" i="87"/>
  <c r="CS104" i="87"/>
  <c r="CT104" i="87"/>
  <c r="CU104" i="87"/>
  <c r="CV104" i="87"/>
  <c r="CW104" i="87"/>
  <c r="CX104" i="87"/>
  <c r="CY104" i="87"/>
  <c r="CZ104" i="87"/>
  <c r="DA104" i="87"/>
  <c r="DB104" i="87"/>
  <c r="A105" i="87"/>
  <c r="B105" i="87"/>
  <c r="C105" i="87"/>
  <c r="D105" i="87"/>
  <c r="E105" i="87"/>
  <c r="F105" i="87"/>
  <c r="G105" i="87"/>
  <c r="H105" i="87"/>
  <c r="I105" i="87"/>
  <c r="J105" i="87"/>
  <c r="N105" i="87"/>
  <c r="O105" i="87"/>
  <c r="P105" i="87"/>
  <c r="Q105" i="87"/>
  <c r="R105" i="87"/>
  <c r="S105" i="87"/>
  <c r="T105" i="87"/>
  <c r="X105" i="87"/>
  <c r="Y105" i="87"/>
  <c r="Z105" i="87"/>
  <c r="AA105" i="87"/>
  <c r="AB105" i="87"/>
  <c r="AC105" i="87"/>
  <c r="AD105" i="87"/>
  <c r="AH105" i="87"/>
  <c r="AI105" i="87"/>
  <c r="AJ105" i="87"/>
  <c r="AK105" i="87"/>
  <c r="AL105" i="87"/>
  <c r="AM105" i="87"/>
  <c r="AN105" i="87"/>
  <c r="BE105" i="87"/>
  <c r="BF105" i="87"/>
  <c r="BG105" i="87"/>
  <c r="BH105" i="87"/>
  <c r="BL105" i="87"/>
  <c r="BM105" i="87"/>
  <c r="BN105" i="87"/>
  <c r="BO105" i="87"/>
  <c r="BP105" i="87"/>
  <c r="BQ105" i="87"/>
  <c r="BR105" i="87"/>
  <c r="BS105" i="87"/>
  <c r="BT105" i="87"/>
  <c r="BU105" i="87"/>
  <c r="BW105" i="87"/>
  <c r="BX105" i="87"/>
  <c r="BY105" i="87"/>
  <c r="BZ105" i="87"/>
  <c r="CA105" i="87"/>
  <c r="CB105" i="87"/>
  <c r="CC105" i="87"/>
  <c r="CD105" i="87"/>
  <c r="CE105" i="87"/>
  <c r="CF105" i="87"/>
  <c r="CH105" i="87"/>
  <c r="CI105" i="87"/>
  <c r="CJ105" i="87"/>
  <c r="CK105" i="87"/>
  <c r="CL105" i="87"/>
  <c r="CM105" i="87"/>
  <c r="CN105" i="87"/>
  <c r="CO105" i="87"/>
  <c r="CP105" i="87"/>
  <c r="CQ105" i="87"/>
  <c r="CS105" i="87"/>
  <c r="CT105" i="87"/>
  <c r="CU105" i="87"/>
  <c r="CV105" i="87"/>
  <c r="CW105" i="87"/>
  <c r="CX105" i="87"/>
  <c r="CY105" i="87"/>
  <c r="CZ105" i="87"/>
  <c r="DA105" i="87"/>
  <c r="DB105" i="87"/>
  <c r="A106" i="87"/>
  <c r="B106" i="87"/>
  <c r="C106" i="87"/>
  <c r="D106" i="87"/>
  <c r="E106" i="87"/>
  <c r="F106" i="87"/>
  <c r="G106" i="87"/>
  <c r="H106" i="87"/>
  <c r="I106" i="87"/>
  <c r="J106" i="87"/>
  <c r="N106" i="87"/>
  <c r="O106" i="87"/>
  <c r="P106" i="87"/>
  <c r="Q106" i="87"/>
  <c r="R106" i="87"/>
  <c r="S106" i="87"/>
  <c r="T106" i="87"/>
  <c r="X106" i="87"/>
  <c r="Y106" i="87"/>
  <c r="Z106" i="87"/>
  <c r="AA106" i="87"/>
  <c r="AB106" i="87"/>
  <c r="AC106" i="87"/>
  <c r="AD106" i="87"/>
  <c r="AH106" i="87"/>
  <c r="AI106" i="87"/>
  <c r="AJ106" i="87"/>
  <c r="AK106" i="87"/>
  <c r="AL106" i="87"/>
  <c r="AM106" i="87"/>
  <c r="AN106" i="87"/>
  <c r="BE106" i="87"/>
  <c r="BF106" i="87"/>
  <c r="BG106" i="87"/>
  <c r="BH106" i="87"/>
  <c r="BL106" i="87"/>
  <c r="BM106" i="87"/>
  <c r="BN106" i="87"/>
  <c r="BO106" i="87"/>
  <c r="BP106" i="87"/>
  <c r="BQ106" i="87"/>
  <c r="BR106" i="87"/>
  <c r="BS106" i="87"/>
  <c r="BT106" i="87"/>
  <c r="BU106" i="87"/>
  <c r="BW106" i="87"/>
  <c r="BX106" i="87"/>
  <c r="BY106" i="87"/>
  <c r="BZ106" i="87"/>
  <c r="CA106" i="87"/>
  <c r="CB106" i="87"/>
  <c r="CC106" i="87"/>
  <c r="CD106" i="87"/>
  <c r="CE106" i="87"/>
  <c r="CF106" i="87"/>
  <c r="CH106" i="87"/>
  <c r="CI106" i="87"/>
  <c r="CJ106" i="87"/>
  <c r="CK106" i="87"/>
  <c r="CL106" i="87"/>
  <c r="CM106" i="87"/>
  <c r="CN106" i="87"/>
  <c r="CO106" i="87"/>
  <c r="CP106" i="87"/>
  <c r="CQ106" i="87"/>
  <c r="CS106" i="87"/>
  <c r="CT106" i="87"/>
  <c r="CU106" i="87"/>
  <c r="CV106" i="87"/>
  <c r="CW106" i="87"/>
  <c r="CX106" i="87"/>
  <c r="CY106" i="87"/>
  <c r="CZ106" i="87"/>
  <c r="DA106" i="87"/>
  <c r="DB106" i="87"/>
  <c r="A107" i="87"/>
  <c r="B107" i="87"/>
  <c r="C107" i="87"/>
  <c r="D107" i="87"/>
  <c r="E107" i="87"/>
  <c r="F107" i="87"/>
  <c r="G107" i="87"/>
  <c r="H107" i="87"/>
  <c r="I107" i="87"/>
  <c r="J107" i="87"/>
  <c r="N107" i="87"/>
  <c r="O107" i="87"/>
  <c r="P107" i="87"/>
  <c r="Q107" i="87"/>
  <c r="R107" i="87"/>
  <c r="S107" i="87"/>
  <c r="T107" i="87"/>
  <c r="X107" i="87"/>
  <c r="Y107" i="87"/>
  <c r="Z107" i="87"/>
  <c r="AA107" i="87"/>
  <c r="AB107" i="87"/>
  <c r="AC107" i="87"/>
  <c r="AD107" i="87"/>
  <c r="AH107" i="87"/>
  <c r="AI107" i="87"/>
  <c r="AJ107" i="87"/>
  <c r="AK107" i="87"/>
  <c r="AL107" i="87"/>
  <c r="AM107" i="87"/>
  <c r="AN107" i="87"/>
  <c r="BE107" i="87"/>
  <c r="BF107" i="87"/>
  <c r="BG107" i="87"/>
  <c r="BH107" i="87"/>
  <c r="BL107" i="87"/>
  <c r="BM107" i="87"/>
  <c r="BN107" i="87"/>
  <c r="BO107" i="87"/>
  <c r="BP107" i="87"/>
  <c r="BQ107" i="87"/>
  <c r="BR107" i="87"/>
  <c r="BS107" i="87"/>
  <c r="BT107" i="87"/>
  <c r="BU107" i="87"/>
  <c r="BW107" i="87"/>
  <c r="BX107" i="87"/>
  <c r="BY107" i="87"/>
  <c r="BZ107" i="87"/>
  <c r="CA107" i="87"/>
  <c r="CB107" i="87"/>
  <c r="CC107" i="87"/>
  <c r="CD107" i="87"/>
  <c r="CE107" i="87"/>
  <c r="CF107" i="87"/>
  <c r="CH107" i="87"/>
  <c r="CI107" i="87"/>
  <c r="CJ107" i="87"/>
  <c r="CK107" i="87"/>
  <c r="CL107" i="87"/>
  <c r="CM107" i="87"/>
  <c r="CN107" i="87"/>
  <c r="CO107" i="87"/>
  <c r="CP107" i="87"/>
  <c r="CQ107" i="87"/>
  <c r="CS107" i="87"/>
  <c r="CT107" i="87"/>
  <c r="CU107" i="87"/>
  <c r="CV107" i="87"/>
  <c r="CW107" i="87"/>
  <c r="CX107" i="87"/>
  <c r="CY107" i="87"/>
  <c r="CZ107" i="87"/>
  <c r="DA107" i="87"/>
  <c r="DB107" i="87"/>
  <c r="A108" i="87"/>
  <c r="B108" i="87"/>
  <c r="C108" i="87"/>
  <c r="D108" i="87"/>
  <c r="E108" i="87"/>
  <c r="F108" i="87"/>
  <c r="G108" i="87"/>
  <c r="H108" i="87"/>
  <c r="I108" i="87"/>
  <c r="J108" i="87"/>
  <c r="N108" i="87"/>
  <c r="O108" i="87"/>
  <c r="P108" i="87"/>
  <c r="Q108" i="87"/>
  <c r="R108" i="87"/>
  <c r="S108" i="87"/>
  <c r="T108" i="87"/>
  <c r="X108" i="87"/>
  <c r="Y108" i="87"/>
  <c r="Z108" i="87"/>
  <c r="AA108" i="87"/>
  <c r="AB108" i="87"/>
  <c r="AC108" i="87"/>
  <c r="AD108" i="87"/>
  <c r="AH108" i="87"/>
  <c r="AI108" i="87"/>
  <c r="AJ108" i="87"/>
  <c r="AK108" i="87"/>
  <c r="AL108" i="87"/>
  <c r="AM108" i="87"/>
  <c r="AN108" i="87"/>
  <c r="BE108" i="87"/>
  <c r="BF108" i="87"/>
  <c r="BG108" i="87"/>
  <c r="BH108" i="87"/>
  <c r="BL108" i="87"/>
  <c r="BM108" i="87"/>
  <c r="BN108" i="87"/>
  <c r="BO108" i="87"/>
  <c r="BP108" i="87"/>
  <c r="BQ108" i="87"/>
  <c r="BR108" i="87"/>
  <c r="BS108" i="87"/>
  <c r="BT108" i="87"/>
  <c r="BU108" i="87"/>
  <c r="BW108" i="87"/>
  <c r="BX108" i="87"/>
  <c r="BY108" i="87"/>
  <c r="BZ108" i="87"/>
  <c r="CA108" i="87"/>
  <c r="CB108" i="87"/>
  <c r="CC108" i="87"/>
  <c r="CD108" i="87"/>
  <c r="CE108" i="87"/>
  <c r="CF108" i="87"/>
  <c r="CH108" i="87"/>
  <c r="CI108" i="87"/>
  <c r="CJ108" i="87"/>
  <c r="CK108" i="87"/>
  <c r="CL108" i="87"/>
  <c r="CM108" i="87"/>
  <c r="CN108" i="87"/>
  <c r="CO108" i="87"/>
  <c r="CP108" i="87"/>
  <c r="CQ108" i="87"/>
  <c r="CS108" i="87"/>
  <c r="CT108" i="87"/>
  <c r="CU108" i="87"/>
  <c r="CV108" i="87"/>
  <c r="CW108" i="87"/>
  <c r="CX108" i="87"/>
  <c r="CY108" i="87"/>
  <c r="CZ108" i="87"/>
  <c r="DA108" i="87"/>
  <c r="DB108" i="87"/>
  <c r="A109" i="87"/>
  <c r="B109" i="87"/>
  <c r="C109" i="87"/>
  <c r="D109" i="87"/>
  <c r="E109" i="87"/>
  <c r="F109" i="87"/>
  <c r="G109" i="87"/>
  <c r="H109" i="87"/>
  <c r="I109" i="87"/>
  <c r="J109" i="87"/>
  <c r="N109" i="87"/>
  <c r="O109" i="87"/>
  <c r="P109" i="87"/>
  <c r="Q109" i="87"/>
  <c r="R109" i="87"/>
  <c r="S109" i="87"/>
  <c r="T109" i="87"/>
  <c r="X109" i="87"/>
  <c r="Y109" i="87"/>
  <c r="Z109" i="87"/>
  <c r="AA109" i="87"/>
  <c r="AB109" i="87"/>
  <c r="AC109" i="87"/>
  <c r="AD109" i="87"/>
  <c r="AH109" i="87"/>
  <c r="AI109" i="87"/>
  <c r="AJ109" i="87"/>
  <c r="AK109" i="87"/>
  <c r="AL109" i="87"/>
  <c r="AM109" i="87"/>
  <c r="AN109" i="87"/>
  <c r="BE109" i="87"/>
  <c r="BF109" i="87"/>
  <c r="BG109" i="87"/>
  <c r="BH109" i="87"/>
  <c r="BL109" i="87"/>
  <c r="BM109" i="87"/>
  <c r="BN109" i="87"/>
  <c r="BO109" i="87"/>
  <c r="BP109" i="87"/>
  <c r="BQ109" i="87"/>
  <c r="BR109" i="87"/>
  <c r="BS109" i="87"/>
  <c r="BT109" i="87"/>
  <c r="BU109" i="87"/>
  <c r="BW109" i="87"/>
  <c r="BX109" i="87"/>
  <c r="BY109" i="87"/>
  <c r="BZ109" i="87"/>
  <c r="CA109" i="87"/>
  <c r="CB109" i="87"/>
  <c r="CC109" i="87"/>
  <c r="CD109" i="87"/>
  <c r="CE109" i="87"/>
  <c r="CF109" i="87"/>
  <c r="CH109" i="87"/>
  <c r="CI109" i="87"/>
  <c r="CJ109" i="87"/>
  <c r="CK109" i="87"/>
  <c r="CL109" i="87"/>
  <c r="CM109" i="87"/>
  <c r="CN109" i="87"/>
  <c r="CO109" i="87"/>
  <c r="CP109" i="87"/>
  <c r="CQ109" i="87"/>
  <c r="CS109" i="87"/>
  <c r="CT109" i="87"/>
  <c r="CU109" i="87"/>
  <c r="CV109" i="87"/>
  <c r="CW109" i="87"/>
  <c r="CX109" i="87"/>
  <c r="CY109" i="87"/>
  <c r="CZ109" i="87"/>
  <c r="DA109" i="87"/>
  <c r="DB109" i="87"/>
  <c r="A110" i="87"/>
  <c r="B110" i="87"/>
  <c r="C110" i="87"/>
  <c r="D110" i="87"/>
  <c r="E110" i="87"/>
  <c r="F110" i="87"/>
  <c r="G110" i="87"/>
  <c r="H110" i="87"/>
  <c r="I110" i="87"/>
  <c r="J110" i="87"/>
  <c r="N110" i="87"/>
  <c r="O110" i="87"/>
  <c r="P110" i="87"/>
  <c r="Q110" i="87"/>
  <c r="R110" i="87"/>
  <c r="S110" i="87"/>
  <c r="T110" i="87"/>
  <c r="X110" i="87"/>
  <c r="Y110" i="87"/>
  <c r="Z110" i="87"/>
  <c r="AA110" i="87"/>
  <c r="AB110" i="87"/>
  <c r="AC110" i="87"/>
  <c r="AD110" i="87"/>
  <c r="AH110" i="87"/>
  <c r="AI110" i="87"/>
  <c r="AJ110" i="87"/>
  <c r="AK110" i="87"/>
  <c r="AL110" i="87"/>
  <c r="AM110" i="87"/>
  <c r="AN110" i="87"/>
  <c r="BE110" i="87"/>
  <c r="BF110" i="87"/>
  <c r="BG110" i="87"/>
  <c r="BH110" i="87"/>
  <c r="BL110" i="87"/>
  <c r="BM110" i="87"/>
  <c r="BN110" i="87"/>
  <c r="BO110" i="87"/>
  <c r="BP110" i="87"/>
  <c r="BQ110" i="87"/>
  <c r="BR110" i="87"/>
  <c r="BS110" i="87"/>
  <c r="BT110" i="87"/>
  <c r="BU110" i="87"/>
  <c r="BW110" i="87"/>
  <c r="BX110" i="87"/>
  <c r="BY110" i="87"/>
  <c r="BZ110" i="87"/>
  <c r="CA110" i="87"/>
  <c r="CB110" i="87"/>
  <c r="CC110" i="87"/>
  <c r="CD110" i="87"/>
  <c r="CE110" i="87"/>
  <c r="CF110" i="87"/>
  <c r="CH110" i="87"/>
  <c r="CI110" i="87"/>
  <c r="CJ110" i="87"/>
  <c r="CK110" i="87"/>
  <c r="CL110" i="87"/>
  <c r="CM110" i="87"/>
  <c r="CN110" i="87"/>
  <c r="CO110" i="87"/>
  <c r="CP110" i="87"/>
  <c r="CQ110" i="87"/>
  <c r="CS110" i="87"/>
  <c r="CT110" i="87"/>
  <c r="CU110" i="87"/>
  <c r="CV110" i="87"/>
  <c r="CW110" i="87"/>
  <c r="CX110" i="87"/>
  <c r="CY110" i="87"/>
  <c r="CZ110" i="87"/>
  <c r="DA110" i="87"/>
  <c r="DB110" i="87"/>
  <c r="A111" i="87"/>
  <c r="B111" i="87"/>
  <c r="C111" i="87"/>
  <c r="D111" i="87"/>
  <c r="E111" i="87"/>
  <c r="F111" i="87"/>
  <c r="G111" i="87"/>
  <c r="H111" i="87"/>
  <c r="I111" i="87"/>
  <c r="J111" i="87"/>
  <c r="N111" i="87"/>
  <c r="O111" i="87"/>
  <c r="P111" i="87"/>
  <c r="Q111" i="87"/>
  <c r="R111" i="87"/>
  <c r="S111" i="87"/>
  <c r="T111" i="87"/>
  <c r="X111" i="87"/>
  <c r="Y111" i="87"/>
  <c r="Z111" i="87"/>
  <c r="AA111" i="87"/>
  <c r="AB111" i="87"/>
  <c r="AC111" i="87"/>
  <c r="AD111" i="87"/>
  <c r="AH111" i="87"/>
  <c r="AI111" i="87"/>
  <c r="AJ111" i="87"/>
  <c r="AK111" i="87"/>
  <c r="AL111" i="87"/>
  <c r="AM111" i="87"/>
  <c r="AN111" i="87"/>
  <c r="BE111" i="87"/>
  <c r="BF111" i="87"/>
  <c r="BG111" i="87"/>
  <c r="BH111" i="87"/>
  <c r="BL111" i="87"/>
  <c r="BM111" i="87"/>
  <c r="BN111" i="87"/>
  <c r="BO111" i="87"/>
  <c r="BP111" i="87"/>
  <c r="BQ111" i="87"/>
  <c r="BR111" i="87"/>
  <c r="BS111" i="87"/>
  <c r="BT111" i="87"/>
  <c r="BU111" i="87"/>
  <c r="BW111" i="87"/>
  <c r="BX111" i="87"/>
  <c r="BY111" i="87"/>
  <c r="BZ111" i="87"/>
  <c r="CA111" i="87"/>
  <c r="CB111" i="87"/>
  <c r="CC111" i="87"/>
  <c r="CD111" i="87"/>
  <c r="CE111" i="87"/>
  <c r="CF111" i="87"/>
  <c r="CH111" i="87"/>
  <c r="CI111" i="87"/>
  <c r="CJ111" i="87"/>
  <c r="CK111" i="87"/>
  <c r="CL111" i="87"/>
  <c r="CM111" i="87"/>
  <c r="CN111" i="87"/>
  <c r="CO111" i="87"/>
  <c r="CP111" i="87"/>
  <c r="CQ111" i="87"/>
  <c r="CS111" i="87"/>
  <c r="CT111" i="87"/>
  <c r="CU111" i="87"/>
  <c r="CV111" i="87"/>
  <c r="CW111" i="87"/>
  <c r="CX111" i="87"/>
  <c r="CY111" i="87"/>
  <c r="CZ111" i="87"/>
  <c r="DA111" i="87"/>
  <c r="DB111" i="87"/>
  <c r="A112" i="87"/>
  <c r="B112" i="87"/>
  <c r="C112" i="87"/>
  <c r="D112" i="87"/>
  <c r="E112" i="87"/>
  <c r="F112" i="87"/>
  <c r="G112" i="87"/>
  <c r="H112" i="87"/>
  <c r="I112" i="87"/>
  <c r="J112" i="87"/>
  <c r="N112" i="87"/>
  <c r="O112" i="87"/>
  <c r="P112" i="87"/>
  <c r="Q112" i="87"/>
  <c r="R112" i="87"/>
  <c r="S112" i="87"/>
  <c r="T112" i="87"/>
  <c r="X112" i="87"/>
  <c r="Y112" i="87"/>
  <c r="Z112" i="87"/>
  <c r="AA112" i="87"/>
  <c r="AB112" i="87"/>
  <c r="AC112" i="87"/>
  <c r="AD112" i="87"/>
  <c r="AH112" i="87"/>
  <c r="AI112" i="87"/>
  <c r="AJ112" i="87"/>
  <c r="AK112" i="87"/>
  <c r="AL112" i="87"/>
  <c r="AM112" i="87"/>
  <c r="AN112" i="87"/>
  <c r="BE112" i="87"/>
  <c r="BF112" i="87"/>
  <c r="BG112" i="87"/>
  <c r="BH112" i="87"/>
  <c r="BL112" i="87"/>
  <c r="BM112" i="87"/>
  <c r="BN112" i="87"/>
  <c r="BO112" i="87"/>
  <c r="BP112" i="87"/>
  <c r="BQ112" i="87"/>
  <c r="BR112" i="87"/>
  <c r="BS112" i="87"/>
  <c r="BT112" i="87"/>
  <c r="BU112" i="87"/>
  <c r="BW112" i="87"/>
  <c r="BX112" i="87"/>
  <c r="BY112" i="87"/>
  <c r="BZ112" i="87"/>
  <c r="CA112" i="87"/>
  <c r="CB112" i="87"/>
  <c r="CC112" i="87"/>
  <c r="CD112" i="87"/>
  <c r="CE112" i="87"/>
  <c r="CF112" i="87"/>
  <c r="CH112" i="87"/>
  <c r="CI112" i="87"/>
  <c r="CJ112" i="87"/>
  <c r="CK112" i="87"/>
  <c r="CL112" i="87"/>
  <c r="CM112" i="87"/>
  <c r="CN112" i="87"/>
  <c r="CO112" i="87"/>
  <c r="CP112" i="87"/>
  <c r="CQ112" i="87"/>
  <c r="CS112" i="87"/>
  <c r="CT112" i="87"/>
  <c r="CU112" i="87"/>
  <c r="CV112" i="87"/>
  <c r="CW112" i="87"/>
  <c r="CX112" i="87"/>
  <c r="CY112" i="87"/>
  <c r="CZ112" i="87"/>
  <c r="DA112" i="87"/>
  <c r="DB112" i="87"/>
  <c r="A113" i="87"/>
  <c r="B113" i="87"/>
  <c r="C113" i="87"/>
  <c r="D113" i="87"/>
  <c r="E113" i="87"/>
  <c r="F113" i="87"/>
  <c r="G113" i="87"/>
  <c r="H113" i="87"/>
  <c r="I113" i="87"/>
  <c r="J113" i="87"/>
  <c r="N113" i="87"/>
  <c r="O113" i="87"/>
  <c r="P113" i="87"/>
  <c r="Q113" i="87"/>
  <c r="R113" i="87"/>
  <c r="S113" i="87"/>
  <c r="T113" i="87"/>
  <c r="X113" i="87"/>
  <c r="Y113" i="87"/>
  <c r="Z113" i="87"/>
  <c r="AA113" i="87"/>
  <c r="AB113" i="87"/>
  <c r="AC113" i="87"/>
  <c r="AD113" i="87"/>
  <c r="AH113" i="87"/>
  <c r="AI113" i="87"/>
  <c r="AJ113" i="87"/>
  <c r="AK113" i="87"/>
  <c r="AL113" i="87"/>
  <c r="AM113" i="87"/>
  <c r="AN113" i="87"/>
  <c r="BE113" i="87"/>
  <c r="BF113" i="87"/>
  <c r="BG113" i="87"/>
  <c r="BH113" i="87"/>
  <c r="BL113" i="87"/>
  <c r="BM113" i="87"/>
  <c r="BN113" i="87"/>
  <c r="BO113" i="87"/>
  <c r="BP113" i="87"/>
  <c r="BQ113" i="87"/>
  <c r="BR113" i="87"/>
  <c r="BS113" i="87"/>
  <c r="BT113" i="87"/>
  <c r="BU113" i="87"/>
  <c r="BW113" i="87"/>
  <c r="BX113" i="87"/>
  <c r="BY113" i="87"/>
  <c r="BZ113" i="87"/>
  <c r="CA113" i="87"/>
  <c r="CB113" i="87"/>
  <c r="CC113" i="87"/>
  <c r="CD113" i="87"/>
  <c r="CE113" i="87"/>
  <c r="CF113" i="87"/>
  <c r="CH113" i="87"/>
  <c r="CI113" i="87"/>
  <c r="CJ113" i="87"/>
  <c r="CK113" i="87"/>
  <c r="CL113" i="87"/>
  <c r="CM113" i="87"/>
  <c r="CN113" i="87"/>
  <c r="CO113" i="87"/>
  <c r="CP113" i="87"/>
  <c r="CQ113" i="87"/>
  <c r="CS113" i="87"/>
  <c r="CT113" i="87"/>
  <c r="CU113" i="87"/>
  <c r="CV113" i="87"/>
  <c r="CW113" i="87"/>
  <c r="CX113" i="87"/>
  <c r="CY113" i="87"/>
  <c r="CZ113" i="87"/>
  <c r="DA113" i="87"/>
  <c r="DB113" i="87"/>
  <c r="A114" i="87"/>
  <c r="B114" i="87"/>
  <c r="C114" i="87"/>
  <c r="D114" i="87"/>
  <c r="E114" i="87"/>
  <c r="F114" i="87"/>
  <c r="G114" i="87"/>
  <c r="H114" i="87"/>
  <c r="I114" i="87"/>
  <c r="J114" i="87"/>
  <c r="N114" i="87"/>
  <c r="O114" i="87"/>
  <c r="P114" i="87"/>
  <c r="Q114" i="87"/>
  <c r="R114" i="87"/>
  <c r="S114" i="87"/>
  <c r="T114" i="87"/>
  <c r="X114" i="87"/>
  <c r="Y114" i="87"/>
  <c r="Z114" i="87"/>
  <c r="AA114" i="87"/>
  <c r="AB114" i="87"/>
  <c r="AC114" i="87"/>
  <c r="AD114" i="87"/>
  <c r="AH114" i="87"/>
  <c r="AI114" i="87"/>
  <c r="AJ114" i="87"/>
  <c r="AK114" i="87"/>
  <c r="AL114" i="87"/>
  <c r="AM114" i="87"/>
  <c r="AN114" i="87"/>
  <c r="BE114" i="87"/>
  <c r="BF114" i="87"/>
  <c r="BG114" i="87"/>
  <c r="BH114" i="87"/>
  <c r="BL114" i="87"/>
  <c r="BM114" i="87"/>
  <c r="BN114" i="87"/>
  <c r="BO114" i="87"/>
  <c r="BP114" i="87"/>
  <c r="BQ114" i="87"/>
  <c r="BR114" i="87"/>
  <c r="BS114" i="87"/>
  <c r="BT114" i="87"/>
  <c r="BU114" i="87"/>
  <c r="BW114" i="87"/>
  <c r="BX114" i="87"/>
  <c r="BY114" i="87"/>
  <c r="BZ114" i="87"/>
  <c r="CA114" i="87"/>
  <c r="CB114" i="87"/>
  <c r="CC114" i="87"/>
  <c r="CD114" i="87"/>
  <c r="CE114" i="87"/>
  <c r="CF114" i="87"/>
  <c r="CH114" i="87"/>
  <c r="CI114" i="87"/>
  <c r="CJ114" i="87"/>
  <c r="CK114" i="87"/>
  <c r="CL114" i="87"/>
  <c r="CM114" i="87"/>
  <c r="CN114" i="87"/>
  <c r="CO114" i="87"/>
  <c r="CP114" i="87"/>
  <c r="CQ114" i="87"/>
  <c r="CS114" i="87"/>
  <c r="CT114" i="87"/>
  <c r="CU114" i="87"/>
  <c r="CV114" i="87"/>
  <c r="CW114" i="87"/>
  <c r="CX114" i="87"/>
  <c r="CY114" i="87"/>
  <c r="CZ114" i="87"/>
  <c r="DA114" i="87"/>
  <c r="DB114" i="87"/>
  <c r="A115" i="87"/>
  <c r="B115" i="87"/>
  <c r="C115" i="87"/>
  <c r="D115" i="87"/>
  <c r="E115" i="87"/>
  <c r="F115" i="87"/>
  <c r="G115" i="87"/>
  <c r="H115" i="87"/>
  <c r="I115" i="87"/>
  <c r="J115" i="87"/>
  <c r="N115" i="87"/>
  <c r="O115" i="87"/>
  <c r="P115" i="87"/>
  <c r="Q115" i="87"/>
  <c r="R115" i="87"/>
  <c r="S115" i="87"/>
  <c r="T115" i="87"/>
  <c r="X115" i="87"/>
  <c r="Y115" i="87"/>
  <c r="Z115" i="87"/>
  <c r="AA115" i="87"/>
  <c r="AB115" i="87"/>
  <c r="AC115" i="87"/>
  <c r="AD115" i="87"/>
  <c r="AH115" i="87"/>
  <c r="AI115" i="87"/>
  <c r="AJ115" i="87"/>
  <c r="AK115" i="87"/>
  <c r="AL115" i="87"/>
  <c r="AM115" i="87"/>
  <c r="AN115" i="87"/>
  <c r="BE115" i="87"/>
  <c r="BF115" i="87"/>
  <c r="BG115" i="87"/>
  <c r="BH115" i="87"/>
  <c r="BL115" i="87"/>
  <c r="BM115" i="87"/>
  <c r="BN115" i="87"/>
  <c r="BO115" i="87"/>
  <c r="BP115" i="87"/>
  <c r="BQ115" i="87"/>
  <c r="BR115" i="87"/>
  <c r="BS115" i="87"/>
  <c r="BT115" i="87"/>
  <c r="BU115" i="87"/>
  <c r="BW115" i="87"/>
  <c r="BX115" i="87"/>
  <c r="BY115" i="87"/>
  <c r="BZ115" i="87"/>
  <c r="CA115" i="87"/>
  <c r="CB115" i="87"/>
  <c r="CC115" i="87"/>
  <c r="CD115" i="87"/>
  <c r="CE115" i="87"/>
  <c r="CF115" i="87"/>
  <c r="CH115" i="87"/>
  <c r="CI115" i="87"/>
  <c r="CJ115" i="87"/>
  <c r="CK115" i="87"/>
  <c r="CL115" i="87"/>
  <c r="CM115" i="87"/>
  <c r="CN115" i="87"/>
  <c r="CO115" i="87"/>
  <c r="CP115" i="87"/>
  <c r="CQ115" i="87"/>
  <c r="CS115" i="87"/>
  <c r="CT115" i="87"/>
  <c r="CU115" i="87"/>
  <c r="CV115" i="87"/>
  <c r="CW115" i="87"/>
  <c r="CX115" i="87"/>
  <c r="CY115" i="87"/>
  <c r="CZ115" i="87"/>
  <c r="DA115" i="87"/>
  <c r="DB115" i="87"/>
  <c r="A116" i="87"/>
  <c r="B116" i="87"/>
  <c r="C116" i="87"/>
  <c r="D116" i="87"/>
  <c r="E116" i="87"/>
  <c r="F116" i="87"/>
  <c r="G116" i="87"/>
  <c r="H116" i="87"/>
  <c r="I116" i="87"/>
  <c r="J116" i="87"/>
  <c r="N116" i="87"/>
  <c r="O116" i="87"/>
  <c r="P116" i="87"/>
  <c r="Q116" i="87"/>
  <c r="R116" i="87"/>
  <c r="S116" i="87"/>
  <c r="T116" i="87"/>
  <c r="X116" i="87"/>
  <c r="Y116" i="87"/>
  <c r="Z116" i="87"/>
  <c r="AA116" i="87"/>
  <c r="AB116" i="87"/>
  <c r="AC116" i="87"/>
  <c r="AD116" i="87"/>
  <c r="AH116" i="87"/>
  <c r="AI116" i="87"/>
  <c r="AJ116" i="87"/>
  <c r="AK116" i="87"/>
  <c r="AL116" i="87"/>
  <c r="AM116" i="87"/>
  <c r="AN116" i="87"/>
  <c r="BE116" i="87"/>
  <c r="BF116" i="87"/>
  <c r="BG116" i="87"/>
  <c r="BH116" i="87"/>
  <c r="BL116" i="87"/>
  <c r="BM116" i="87"/>
  <c r="BN116" i="87"/>
  <c r="BO116" i="87"/>
  <c r="BP116" i="87"/>
  <c r="BQ116" i="87"/>
  <c r="BR116" i="87"/>
  <c r="BS116" i="87"/>
  <c r="BT116" i="87"/>
  <c r="BU116" i="87"/>
  <c r="BW116" i="87"/>
  <c r="BX116" i="87"/>
  <c r="BY116" i="87"/>
  <c r="BZ116" i="87"/>
  <c r="CA116" i="87"/>
  <c r="CB116" i="87"/>
  <c r="CC116" i="87"/>
  <c r="CD116" i="87"/>
  <c r="CE116" i="87"/>
  <c r="CF116" i="87"/>
  <c r="CH116" i="87"/>
  <c r="CI116" i="87"/>
  <c r="CJ116" i="87"/>
  <c r="CK116" i="87"/>
  <c r="CL116" i="87"/>
  <c r="CM116" i="87"/>
  <c r="CN116" i="87"/>
  <c r="CO116" i="87"/>
  <c r="CP116" i="87"/>
  <c r="CQ116" i="87"/>
  <c r="CS116" i="87"/>
  <c r="CT116" i="87"/>
  <c r="CU116" i="87"/>
  <c r="CV116" i="87"/>
  <c r="CW116" i="87"/>
  <c r="CX116" i="87"/>
  <c r="CY116" i="87"/>
  <c r="CZ116" i="87"/>
  <c r="DA116" i="87"/>
  <c r="DB116" i="87"/>
  <c r="A117" i="87"/>
  <c r="B117" i="87"/>
  <c r="C117" i="87"/>
  <c r="D117" i="87"/>
  <c r="E117" i="87"/>
  <c r="F117" i="87"/>
  <c r="G117" i="87"/>
  <c r="H117" i="87"/>
  <c r="I117" i="87"/>
  <c r="J117" i="87"/>
  <c r="N117" i="87"/>
  <c r="O117" i="87"/>
  <c r="P117" i="87"/>
  <c r="Q117" i="87"/>
  <c r="R117" i="87"/>
  <c r="S117" i="87"/>
  <c r="T117" i="87"/>
  <c r="X117" i="87"/>
  <c r="Y117" i="87"/>
  <c r="Z117" i="87"/>
  <c r="AA117" i="87"/>
  <c r="AB117" i="87"/>
  <c r="AC117" i="87"/>
  <c r="AD117" i="87"/>
  <c r="AH117" i="87"/>
  <c r="AI117" i="87"/>
  <c r="AJ117" i="87"/>
  <c r="AK117" i="87"/>
  <c r="AL117" i="87"/>
  <c r="AM117" i="87"/>
  <c r="AN117" i="87"/>
  <c r="BE117" i="87"/>
  <c r="BF117" i="87"/>
  <c r="BG117" i="87"/>
  <c r="BH117" i="87"/>
  <c r="BL117" i="87"/>
  <c r="BM117" i="87"/>
  <c r="BN117" i="87"/>
  <c r="BO117" i="87"/>
  <c r="BP117" i="87"/>
  <c r="BQ117" i="87"/>
  <c r="BR117" i="87"/>
  <c r="BS117" i="87"/>
  <c r="BT117" i="87"/>
  <c r="BU117" i="87"/>
  <c r="BW117" i="87"/>
  <c r="BX117" i="87"/>
  <c r="BY117" i="87"/>
  <c r="BZ117" i="87"/>
  <c r="CA117" i="87"/>
  <c r="CB117" i="87"/>
  <c r="CC117" i="87"/>
  <c r="CD117" i="87"/>
  <c r="CE117" i="87"/>
  <c r="CF117" i="87"/>
  <c r="CH117" i="87"/>
  <c r="CI117" i="87"/>
  <c r="CJ117" i="87"/>
  <c r="CK117" i="87"/>
  <c r="CL117" i="87"/>
  <c r="CM117" i="87"/>
  <c r="CN117" i="87"/>
  <c r="CO117" i="87"/>
  <c r="CP117" i="87"/>
  <c r="CQ117" i="87"/>
  <c r="CS117" i="87"/>
  <c r="CT117" i="87"/>
  <c r="CU117" i="87"/>
  <c r="CV117" i="87"/>
  <c r="CW117" i="87"/>
  <c r="CX117" i="87"/>
  <c r="CY117" i="87"/>
  <c r="CZ117" i="87"/>
  <c r="DA117" i="87"/>
  <c r="DB117" i="87"/>
  <c r="A118" i="87"/>
  <c r="B118" i="87"/>
  <c r="C118" i="87"/>
  <c r="D118" i="87"/>
  <c r="E118" i="87"/>
  <c r="F118" i="87"/>
  <c r="G118" i="87"/>
  <c r="H118" i="87"/>
  <c r="I118" i="87"/>
  <c r="J118" i="87"/>
  <c r="N118" i="87"/>
  <c r="O118" i="87"/>
  <c r="P118" i="87"/>
  <c r="Q118" i="87"/>
  <c r="R118" i="87"/>
  <c r="S118" i="87"/>
  <c r="T118" i="87"/>
  <c r="X118" i="87"/>
  <c r="Y118" i="87"/>
  <c r="Z118" i="87"/>
  <c r="AA118" i="87"/>
  <c r="AB118" i="87"/>
  <c r="AC118" i="87"/>
  <c r="AD118" i="87"/>
  <c r="AH118" i="87"/>
  <c r="AI118" i="87"/>
  <c r="AJ118" i="87"/>
  <c r="AK118" i="87"/>
  <c r="AL118" i="87"/>
  <c r="AM118" i="87"/>
  <c r="AN118" i="87"/>
  <c r="BE118" i="87"/>
  <c r="BF118" i="87"/>
  <c r="BG118" i="87"/>
  <c r="BH118" i="87"/>
  <c r="BL118" i="87"/>
  <c r="BM118" i="87"/>
  <c r="BN118" i="87"/>
  <c r="BO118" i="87"/>
  <c r="BP118" i="87"/>
  <c r="BQ118" i="87"/>
  <c r="BR118" i="87"/>
  <c r="BS118" i="87"/>
  <c r="BT118" i="87"/>
  <c r="BU118" i="87"/>
  <c r="BW118" i="87"/>
  <c r="BX118" i="87"/>
  <c r="BY118" i="87"/>
  <c r="BZ118" i="87"/>
  <c r="CA118" i="87"/>
  <c r="CB118" i="87"/>
  <c r="CC118" i="87"/>
  <c r="CD118" i="87"/>
  <c r="CE118" i="87"/>
  <c r="CF118" i="87"/>
  <c r="CH118" i="87"/>
  <c r="CI118" i="87"/>
  <c r="CJ118" i="87"/>
  <c r="CK118" i="87"/>
  <c r="CL118" i="87"/>
  <c r="CM118" i="87"/>
  <c r="CN118" i="87"/>
  <c r="CO118" i="87"/>
  <c r="CP118" i="87"/>
  <c r="CQ118" i="87"/>
  <c r="CS118" i="87"/>
  <c r="CT118" i="87"/>
  <c r="CU118" i="87"/>
  <c r="CV118" i="87"/>
  <c r="CW118" i="87"/>
  <c r="CX118" i="87"/>
  <c r="CY118" i="87"/>
  <c r="CZ118" i="87"/>
  <c r="DA118" i="87"/>
  <c r="DB118" i="87"/>
  <c r="A119" i="87"/>
  <c r="B119" i="87"/>
  <c r="C119" i="87"/>
  <c r="D119" i="87"/>
  <c r="E119" i="87"/>
  <c r="F119" i="87"/>
  <c r="G119" i="87"/>
  <c r="H119" i="87"/>
  <c r="I119" i="87"/>
  <c r="J119" i="87"/>
  <c r="N119" i="87"/>
  <c r="O119" i="87"/>
  <c r="P119" i="87"/>
  <c r="Q119" i="87"/>
  <c r="R119" i="87"/>
  <c r="S119" i="87"/>
  <c r="T119" i="87"/>
  <c r="X119" i="87"/>
  <c r="Y119" i="87"/>
  <c r="Z119" i="87"/>
  <c r="AA119" i="87"/>
  <c r="AB119" i="87"/>
  <c r="AC119" i="87"/>
  <c r="AD119" i="87"/>
  <c r="AH119" i="87"/>
  <c r="AI119" i="87"/>
  <c r="AJ119" i="87"/>
  <c r="AK119" i="87"/>
  <c r="AL119" i="87"/>
  <c r="AM119" i="87"/>
  <c r="AN119" i="87"/>
  <c r="BE119" i="87"/>
  <c r="BF119" i="87"/>
  <c r="BG119" i="87"/>
  <c r="BH119" i="87"/>
  <c r="BL119" i="87"/>
  <c r="BM119" i="87"/>
  <c r="BN119" i="87"/>
  <c r="BO119" i="87"/>
  <c r="BP119" i="87"/>
  <c r="BQ119" i="87"/>
  <c r="BR119" i="87"/>
  <c r="BS119" i="87"/>
  <c r="BT119" i="87"/>
  <c r="BU119" i="87"/>
  <c r="BW119" i="87"/>
  <c r="BX119" i="87"/>
  <c r="BY119" i="87"/>
  <c r="BZ119" i="87"/>
  <c r="CA119" i="87"/>
  <c r="CB119" i="87"/>
  <c r="CC119" i="87"/>
  <c r="CD119" i="87"/>
  <c r="CE119" i="87"/>
  <c r="CF119" i="87"/>
  <c r="CH119" i="87"/>
  <c r="CI119" i="87"/>
  <c r="CJ119" i="87"/>
  <c r="CK119" i="87"/>
  <c r="CL119" i="87"/>
  <c r="CM119" i="87"/>
  <c r="CN119" i="87"/>
  <c r="CO119" i="87"/>
  <c r="CP119" i="87"/>
  <c r="CQ119" i="87"/>
  <c r="CS119" i="87"/>
  <c r="CT119" i="87"/>
  <c r="CU119" i="87"/>
  <c r="CV119" i="87"/>
  <c r="CW119" i="87"/>
  <c r="CX119" i="87"/>
  <c r="CY119" i="87"/>
  <c r="CZ119" i="87"/>
  <c r="DA119" i="87"/>
  <c r="DB119" i="87"/>
  <c r="A120" i="87"/>
  <c r="B120" i="87"/>
  <c r="C120" i="87"/>
  <c r="D120" i="87"/>
  <c r="E120" i="87"/>
  <c r="F120" i="87"/>
  <c r="G120" i="87"/>
  <c r="H120" i="87"/>
  <c r="I120" i="87"/>
  <c r="J120" i="87"/>
  <c r="N120" i="87"/>
  <c r="O120" i="87"/>
  <c r="P120" i="87"/>
  <c r="Q120" i="87"/>
  <c r="R120" i="87"/>
  <c r="S120" i="87"/>
  <c r="T120" i="87"/>
  <c r="X120" i="87"/>
  <c r="Y120" i="87"/>
  <c r="Z120" i="87"/>
  <c r="AA120" i="87"/>
  <c r="AB120" i="87"/>
  <c r="AC120" i="87"/>
  <c r="AD120" i="87"/>
  <c r="AH120" i="87"/>
  <c r="AI120" i="87"/>
  <c r="AJ120" i="87"/>
  <c r="AK120" i="87"/>
  <c r="AL120" i="87"/>
  <c r="AM120" i="87"/>
  <c r="AN120" i="87"/>
  <c r="BE120" i="87"/>
  <c r="BF120" i="87"/>
  <c r="BG120" i="87"/>
  <c r="BH120" i="87"/>
  <c r="BL120" i="87"/>
  <c r="BM120" i="87"/>
  <c r="BN120" i="87"/>
  <c r="BO120" i="87"/>
  <c r="BP120" i="87"/>
  <c r="BQ120" i="87"/>
  <c r="BR120" i="87"/>
  <c r="BS120" i="87"/>
  <c r="BT120" i="87"/>
  <c r="BU120" i="87"/>
  <c r="BW120" i="87"/>
  <c r="BX120" i="87"/>
  <c r="BY120" i="87"/>
  <c r="BZ120" i="87"/>
  <c r="CA120" i="87"/>
  <c r="CB120" i="87"/>
  <c r="CC120" i="87"/>
  <c r="CD120" i="87"/>
  <c r="CE120" i="87"/>
  <c r="CF120" i="87"/>
  <c r="CH120" i="87"/>
  <c r="CI120" i="87"/>
  <c r="CJ120" i="87"/>
  <c r="CK120" i="87"/>
  <c r="CL120" i="87"/>
  <c r="CM120" i="87"/>
  <c r="CN120" i="87"/>
  <c r="CO120" i="87"/>
  <c r="CP120" i="87"/>
  <c r="CQ120" i="87"/>
  <c r="CS120" i="87"/>
  <c r="CT120" i="87"/>
  <c r="CU120" i="87"/>
  <c r="CV120" i="87"/>
  <c r="CW120" i="87"/>
  <c r="CX120" i="87"/>
  <c r="CY120" i="87"/>
  <c r="CZ120" i="87"/>
  <c r="DA120" i="87"/>
  <c r="DB120" i="87"/>
  <c r="A121" i="87"/>
  <c r="B121" i="87"/>
  <c r="C121" i="87"/>
  <c r="D121" i="87"/>
  <c r="E121" i="87"/>
  <c r="F121" i="87"/>
  <c r="G121" i="87"/>
  <c r="H121" i="87"/>
  <c r="I121" i="87"/>
  <c r="J121" i="87"/>
  <c r="N121" i="87"/>
  <c r="O121" i="87"/>
  <c r="P121" i="87"/>
  <c r="Q121" i="87"/>
  <c r="R121" i="87"/>
  <c r="S121" i="87"/>
  <c r="T121" i="87"/>
  <c r="X121" i="87"/>
  <c r="Y121" i="87"/>
  <c r="Z121" i="87"/>
  <c r="AA121" i="87"/>
  <c r="AB121" i="87"/>
  <c r="AC121" i="87"/>
  <c r="AD121" i="87"/>
  <c r="AH121" i="87"/>
  <c r="AI121" i="87"/>
  <c r="AJ121" i="87"/>
  <c r="AK121" i="87"/>
  <c r="AL121" i="87"/>
  <c r="AM121" i="87"/>
  <c r="AN121" i="87"/>
  <c r="BE121" i="87"/>
  <c r="BF121" i="87"/>
  <c r="BG121" i="87"/>
  <c r="BH121" i="87"/>
  <c r="BL121" i="87"/>
  <c r="BM121" i="87"/>
  <c r="BN121" i="87"/>
  <c r="BO121" i="87"/>
  <c r="BP121" i="87"/>
  <c r="BQ121" i="87"/>
  <c r="BR121" i="87"/>
  <c r="BS121" i="87"/>
  <c r="BT121" i="87"/>
  <c r="BU121" i="87"/>
  <c r="BW121" i="87"/>
  <c r="BX121" i="87"/>
  <c r="BY121" i="87"/>
  <c r="BZ121" i="87"/>
  <c r="CA121" i="87"/>
  <c r="CB121" i="87"/>
  <c r="CC121" i="87"/>
  <c r="CD121" i="87"/>
  <c r="CE121" i="87"/>
  <c r="CF121" i="87"/>
  <c r="CH121" i="87"/>
  <c r="CI121" i="87"/>
  <c r="CJ121" i="87"/>
  <c r="CK121" i="87"/>
  <c r="CL121" i="87"/>
  <c r="CM121" i="87"/>
  <c r="CN121" i="87"/>
  <c r="CO121" i="87"/>
  <c r="CP121" i="87"/>
  <c r="CQ121" i="87"/>
  <c r="CS121" i="87"/>
  <c r="CT121" i="87"/>
  <c r="CU121" i="87"/>
  <c r="CV121" i="87"/>
  <c r="CW121" i="87"/>
  <c r="CX121" i="87"/>
  <c r="CY121" i="87"/>
  <c r="CZ121" i="87"/>
  <c r="DA121" i="87"/>
  <c r="DB121" i="87"/>
  <c r="A122" i="87"/>
  <c r="B122" i="87"/>
  <c r="C122" i="87"/>
  <c r="D122" i="87"/>
  <c r="E122" i="87"/>
  <c r="F122" i="87"/>
  <c r="G122" i="87"/>
  <c r="H122" i="87"/>
  <c r="I122" i="87"/>
  <c r="J122" i="87"/>
  <c r="N122" i="87"/>
  <c r="O122" i="87"/>
  <c r="P122" i="87"/>
  <c r="Q122" i="87"/>
  <c r="R122" i="87"/>
  <c r="S122" i="87"/>
  <c r="T122" i="87"/>
  <c r="X122" i="87"/>
  <c r="Y122" i="87"/>
  <c r="Z122" i="87"/>
  <c r="AA122" i="87"/>
  <c r="AB122" i="87"/>
  <c r="AC122" i="87"/>
  <c r="AD122" i="87"/>
  <c r="AH122" i="87"/>
  <c r="AI122" i="87"/>
  <c r="AJ122" i="87"/>
  <c r="AK122" i="87"/>
  <c r="AL122" i="87"/>
  <c r="AM122" i="87"/>
  <c r="AN122" i="87"/>
  <c r="BE122" i="87"/>
  <c r="BF122" i="87"/>
  <c r="BG122" i="87"/>
  <c r="BH122" i="87"/>
  <c r="BL122" i="87"/>
  <c r="BM122" i="87"/>
  <c r="BN122" i="87"/>
  <c r="BO122" i="87"/>
  <c r="BP122" i="87"/>
  <c r="BQ122" i="87"/>
  <c r="BR122" i="87"/>
  <c r="BS122" i="87"/>
  <c r="BT122" i="87"/>
  <c r="BU122" i="87"/>
  <c r="BW122" i="87"/>
  <c r="BX122" i="87"/>
  <c r="BY122" i="87"/>
  <c r="BZ122" i="87"/>
  <c r="CA122" i="87"/>
  <c r="CB122" i="87"/>
  <c r="CC122" i="87"/>
  <c r="CD122" i="87"/>
  <c r="CE122" i="87"/>
  <c r="CF122" i="87"/>
  <c r="CH122" i="87"/>
  <c r="CI122" i="87"/>
  <c r="CJ122" i="87"/>
  <c r="CK122" i="87"/>
  <c r="CL122" i="87"/>
  <c r="CM122" i="87"/>
  <c r="CN122" i="87"/>
  <c r="CO122" i="87"/>
  <c r="CP122" i="87"/>
  <c r="CQ122" i="87"/>
  <c r="CS122" i="87"/>
  <c r="CT122" i="87"/>
  <c r="CU122" i="87"/>
  <c r="CV122" i="87"/>
  <c r="CW122" i="87"/>
  <c r="CX122" i="87"/>
  <c r="CY122" i="87"/>
  <c r="CZ122" i="87"/>
  <c r="DA122" i="87"/>
  <c r="DB122" i="87"/>
  <c r="A123" i="87"/>
  <c r="B123" i="87"/>
  <c r="C123" i="87"/>
  <c r="D123" i="87"/>
  <c r="E123" i="87"/>
  <c r="F123" i="87"/>
  <c r="G123" i="87"/>
  <c r="H123" i="87"/>
  <c r="I123" i="87"/>
  <c r="J123" i="87"/>
  <c r="N123" i="87"/>
  <c r="O123" i="87"/>
  <c r="P123" i="87"/>
  <c r="Q123" i="87"/>
  <c r="R123" i="87"/>
  <c r="S123" i="87"/>
  <c r="T123" i="87"/>
  <c r="X123" i="87"/>
  <c r="Y123" i="87"/>
  <c r="Z123" i="87"/>
  <c r="AA123" i="87"/>
  <c r="AB123" i="87"/>
  <c r="AC123" i="87"/>
  <c r="AD123" i="87"/>
  <c r="AH123" i="87"/>
  <c r="AI123" i="87"/>
  <c r="AJ123" i="87"/>
  <c r="AK123" i="87"/>
  <c r="AL123" i="87"/>
  <c r="AM123" i="87"/>
  <c r="AN123" i="87"/>
  <c r="BE123" i="87"/>
  <c r="BF123" i="87"/>
  <c r="BG123" i="87"/>
  <c r="BH123" i="87"/>
  <c r="BL123" i="87"/>
  <c r="BM123" i="87"/>
  <c r="BN123" i="87"/>
  <c r="BO123" i="87"/>
  <c r="BP123" i="87"/>
  <c r="BQ123" i="87"/>
  <c r="BR123" i="87"/>
  <c r="BS123" i="87"/>
  <c r="BT123" i="87"/>
  <c r="BU123" i="87"/>
  <c r="BW123" i="87"/>
  <c r="BX123" i="87"/>
  <c r="BY123" i="87"/>
  <c r="BZ123" i="87"/>
  <c r="CA123" i="87"/>
  <c r="CB123" i="87"/>
  <c r="CC123" i="87"/>
  <c r="CD123" i="87"/>
  <c r="CE123" i="87"/>
  <c r="CF123" i="87"/>
  <c r="CH123" i="87"/>
  <c r="CI123" i="87"/>
  <c r="CJ123" i="87"/>
  <c r="CK123" i="87"/>
  <c r="CL123" i="87"/>
  <c r="CM123" i="87"/>
  <c r="CN123" i="87"/>
  <c r="CO123" i="87"/>
  <c r="CP123" i="87"/>
  <c r="CQ123" i="87"/>
  <c r="CS123" i="87"/>
  <c r="CT123" i="87"/>
  <c r="CU123" i="87"/>
  <c r="CV123" i="87"/>
  <c r="CW123" i="87"/>
  <c r="CX123" i="87"/>
  <c r="CY123" i="87"/>
  <c r="CZ123" i="87"/>
  <c r="DA123" i="87"/>
  <c r="DB123" i="87"/>
  <c r="A124" i="87"/>
  <c r="B124" i="87"/>
  <c r="C124" i="87"/>
  <c r="D124" i="87"/>
  <c r="E124" i="87"/>
  <c r="F124" i="87"/>
  <c r="G124" i="87"/>
  <c r="H124" i="87"/>
  <c r="I124" i="87"/>
  <c r="J124" i="87"/>
  <c r="N124" i="87"/>
  <c r="O124" i="87"/>
  <c r="P124" i="87"/>
  <c r="Q124" i="87"/>
  <c r="R124" i="87"/>
  <c r="S124" i="87"/>
  <c r="T124" i="87"/>
  <c r="X124" i="87"/>
  <c r="Y124" i="87"/>
  <c r="Z124" i="87"/>
  <c r="AA124" i="87"/>
  <c r="AB124" i="87"/>
  <c r="AC124" i="87"/>
  <c r="AD124" i="87"/>
  <c r="AH124" i="87"/>
  <c r="AI124" i="87"/>
  <c r="AJ124" i="87"/>
  <c r="AK124" i="87"/>
  <c r="AL124" i="87"/>
  <c r="AM124" i="87"/>
  <c r="AN124" i="87"/>
  <c r="BE124" i="87"/>
  <c r="BF124" i="87"/>
  <c r="BG124" i="87"/>
  <c r="BH124" i="87"/>
  <c r="BL124" i="87"/>
  <c r="BM124" i="87"/>
  <c r="BN124" i="87"/>
  <c r="BO124" i="87"/>
  <c r="BP124" i="87"/>
  <c r="BQ124" i="87"/>
  <c r="BR124" i="87"/>
  <c r="BS124" i="87"/>
  <c r="BT124" i="87"/>
  <c r="BU124" i="87"/>
  <c r="BW124" i="87"/>
  <c r="BX124" i="87"/>
  <c r="BY124" i="87"/>
  <c r="BZ124" i="87"/>
  <c r="CA124" i="87"/>
  <c r="CB124" i="87"/>
  <c r="CC124" i="87"/>
  <c r="CD124" i="87"/>
  <c r="CE124" i="87"/>
  <c r="CF124" i="87"/>
  <c r="CH124" i="87"/>
  <c r="CI124" i="87"/>
  <c r="CJ124" i="87"/>
  <c r="CK124" i="87"/>
  <c r="CL124" i="87"/>
  <c r="CM124" i="87"/>
  <c r="CN124" i="87"/>
  <c r="CO124" i="87"/>
  <c r="CP124" i="87"/>
  <c r="CQ124" i="87"/>
  <c r="CS124" i="87"/>
  <c r="CT124" i="87"/>
  <c r="CU124" i="87"/>
  <c r="CV124" i="87"/>
  <c r="CW124" i="87"/>
  <c r="CX124" i="87"/>
  <c r="CY124" i="87"/>
  <c r="CZ124" i="87"/>
  <c r="DA124" i="87"/>
  <c r="DB124" i="87"/>
  <c r="A125" i="87"/>
  <c r="B125" i="87"/>
  <c r="C125" i="87"/>
  <c r="D125" i="87"/>
  <c r="E125" i="87"/>
  <c r="F125" i="87"/>
  <c r="G125" i="87"/>
  <c r="H125" i="87"/>
  <c r="I125" i="87"/>
  <c r="J125" i="87"/>
  <c r="N125" i="87"/>
  <c r="O125" i="87"/>
  <c r="P125" i="87"/>
  <c r="Q125" i="87"/>
  <c r="R125" i="87"/>
  <c r="S125" i="87"/>
  <c r="T125" i="87"/>
  <c r="X125" i="87"/>
  <c r="Y125" i="87"/>
  <c r="Z125" i="87"/>
  <c r="AA125" i="87"/>
  <c r="AB125" i="87"/>
  <c r="AC125" i="87"/>
  <c r="AD125" i="87"/>
  <c r="AH125" i="87"/>
  <c r="AI125" i="87"/>
  <c r="AJ125" i="87"/>
  <c r="AK125" i="87"/>
  <c r="AL125" i="87"/>
  <c r="AM125" i="87"/>
  <c r="AN125" i="87"/>
  <c r="BE125" i="87"/>
  <c r="BF125" i="87"/>
  <c r="BG125" i="87"/>
  <c r="BH125" i="87"/>
  <c r="BL125" i="87"/>
  <c r="BM125" i="87"/>
  <c r="BN125" i="87"/>
  <c r="BO125" i="87"/>
  <c r="BP125" i="87"/>
  <c r="BQ125" i="87"/>
  <c r="BR125" i="87"/>
  <c r="BS125" i="87"/>
  <c r="BT125" i="87"/>
  <c r="BU125" i="87"/>
  <c r="BW125" i="87"/>
  <c r="BX125" i="87"/>
  <c r="BY125" i="87"/>
  <c r="BZ125" i="87"/>
  <c r="CA125" i="87"/>
  <c r="CB125" i="87"/>
  <c r="CC125" i="87"/>
  <c r="CD125" i="87"/>
  <c r="CE125" i="87"/>
  <c r="CF125" i="87"/>
  <c r="CH125" i="87"/>
  <c r="CI125" i="87"/>
  <c r="CJ125" i="87"/>
  <c r="CK125" i="87"/>
  <c r="CL125" i="87"/>
  <c r="CM125" i="87"/>
  <c r="CN125" i="87"/>
  <c r="CO125" i="87"/>
  <c r="CP125" i="87"/>
  <c r="CQ125" i="87"/>
  <c r="CS125" i="87"/>
  <c r="CT125" i="87"/>
  <c r="CU125" i="87"/>
  <c r="CV125" i="87"/>
  <c r="CW125" i="87"/>
  <c r="CX125" i="87"/>
  <c r="CY125" i="87"/>
  <c r="CZ125" i="87"/>
  <c r="DA125" i="87"/>
  <c r="DB125" i="87"/>
  <c r="A126" i="87"/>
  <c r="B126" i="87"/>
  <c r="C126" i="87"/>
  <c r="D126" i="87"/>
  <c r="E126" i="87"/>
  <c r="F126" i="87"/>
  <c r="G126" i="87"/>
  <c r="H126" i="87"/>
  <c r="I126" i="87"/>
  <c r="J126" i="87"/>
  <c r="N126" i="87"/>
  <c r="O126" i="87"/>
  <c r="P126" i="87"/>
  <c r="Q126" i="87"/>
  <c r="R126" i="87"/>
  <c r="S126" i="87"/>
  <c r="T126" i="87"/>
  <c r="X126" i="87"/>
  <c r="Y126" i="87"/>
  <c r="Z126" i="87"/>
  <c r="AA126" i="87"/>
  <c r="AB126" i="87"/>
  <c r="AC126" i="87"/>
  <c r="AD126" i="87"/>
  <c r="AH126" i="87"/>
  <c r="AI126" i="87"/>
  <c r="AJ126" i="87"/>
  <c r="AK126" i="87"/>
  <c r="AL126" i="87"/>
  <c r="AM126" i="87"/>
  <c r="AN126" i="87"/>
  <c r="BE126" i="87"/>
  <c r="BF126" i="87"/>
  <c r="BG126" i="87"/>
  <c r="BH126" i="87"/>
  <c r="BL126" i="87"/>
  <c r="BM126" i="87"/>
  <c r="BN126" i="87"/>
  <c r="BO126" i="87"/>
  <c r="BP126" i="87"/>
  <c r="BQ126" i="87"/>
  <c r="BR126" i="87"/>
  <c r="BS126" i="87"/>
  <c r="BT126" i="87"/>
  <c r="BU126" i="87"/>
  <c r="BW126" i="87"/>
  <c r="BX126" i="87"/>
  <c r="BY126" i="87"/>
  <c r="BZ126" i="87"/>
  <c r="CA126" i="87"/>
  <c r="CB126" i="87"/>
  <c r="CC126" i="87"/>
  <c r="CD126" i="87"/>
  <c r="CE126" i="87"/>
  <c r="CF126" i="87"/>
  <c r="CH126" i="87"/>
  <c r="CI126" i="87"/>
  <c r="CJ126" i="87"/>
  <c r="CK126" i="87"/>
  <c r="CL126" i="87"/>
  <c r="CM126" i="87"/>
  <c r="CN126" i="87"/>
  <c r="CO126" i="87"/>
  <c r="CP126" i="87"/>
  <c r="CQ126" i="87"/>
  <c r="CS126" i="87"/>
  <c r="CT126" i="87"/>
  <c r="CU126" i="87"/>
  <c r="CV126" i="87"/>
  <c r="CW126" i="87"/>
  <c r="CX126" i="87"/>
  <c r="CY126" i="87"/>
  <c r="CZ126" i="87"/>
  <c r="DA126" i="87"/>
  <c r="DB126" i="87"/>
  <c r="A127" i="87"/>
  <c r="B127" i="87"/>
  <c r="C127" i="87"/>
  <c r="D127" i="87"/>
  <c r="E127" i="87"/>
  <c r="F127" i="87"/>
  <c r="G127" i="87"/>
  <c r="H127" i="87"/>
  <c r="I127" i="87"/>
  <c r="J127" i="87"/>
  <c r="N127" i="87"/>
  <c r="O127" i="87"/>
  <c r="P127" i="87"/>
  <c r="Q127" i="87"/>
  <c r="R127" i="87"/>
  <c r="S127" i="87"/>
  <c r="T127" i="87"/>
  <c r="X127" i="87"/>
  <c r="Y127" i="87"/>
  <c r="Z127" i="87"/>
  <c r="AA127" i="87"/>
  <c r="AB127" i="87"/>
  <c r="AC127" i="87"/>
  <c r="AD127" i="87"/>
  <c r="AH127" i="87"/>
  <c r="AI127" i="87"/>
  <c r="AJ127" i="87"/>
  <c r="AK127" i="87"/>
  <c r="AL127" i="87"/>
  <c r="AM127" i="87"/>
  <c r="AN127" i="87"/>
  <c r="BE127" i="87"/>
  <c r="BF127" i="87"/>
  <c r="BG127" i="87"/>
  <c r="BH127" i="87"/>
  <c r="BL127" i="87"/>
  <c r="BM127" i="87"/>
  <c r="BN127" i="87"/>
  <c r="BO127" i="87"/>
  <c r="BP127" i="87"/>
  <c r="BQ127" i="87"/>
  <c r="BR127" i="87"/>
  <c r="BS127" i="87"/>
  <c r="BT127" i="87"/>
  <c r="BU127" i="87"/>
  <c r="BW127" i="87"/>
  <c r="BX127" i="87"/>
  <c r="BY127" i="87"/>
  <c r="BZ127" i="87"/>
  <c r="CA127" i="87"/>
  <c r="CB127" i="87"/>
  <c r="CC127" i="87"/>
  <c r="CD127" i="87"/>
  <c r="CE127" i="87"/>
  <c r="CF127" i="87"/>
  <c r="CH127" i="87"/>
  <c r="CI127" i="87"/>
  <c r="CJ127" i="87"/>
  <c r="CK127" i="87"/>
  <c r="CL127" i="87"/>
  <c r="CM127" i="87"/>
  <c r="CN127" i="87"/>
  <c r="CO127" i="87"/>
  <c r="CP127" i="87"/>
  <c r="CQ127" i="87"/>
  <c r="CS127" i="87"/>
  <c r="CT127" i="87"/>
  <c r="CU127" i="87"/>
  <c r="CV127" i="87"/>
  <c r="CW127" i="87"/>
  <c r="CX127" i="87"/>
  <c r="CY127" i="87"/>
  <c r="CZ127" i="87"/>
  <c r="DA127" i="87"/>
  <c r="DB127" i="87"/>
  <c r="A128" i="87"/>
  <c r="B128" i="87"/>
  <c r="C128" i="87"/>
  <c r="D128" i="87"/>
  <c r="E128" i="87"/>
  <c r="F128" i="87"/>
  <c r="G128" i="87"/>
  <c r="H128" i="87"/>
  <c r="I128" i="87"/>
  <c r="J128" i="87"/>
  <c r="N128" i="87"/>
  <c r="O128" i="87"/>
  <c r="P128" i="87"/>
  <c r="Q128" i="87"/>
  <c r="R128" i="87"/>
  <c r="S128" i="87"/>
  <c r="T128" i="87"/>
  <c r="X128" i="87"/>
  <c r="Y128" i="87"/>
  <c r="Z128" i="87"/>
  <c r="AA128" i="87"/>
  <c r="AB128" i="87"/>
  <c r="AC128" i="87"/>
  <c r="AD128" i="87"/>
  <c r="AH128" i="87"/>
  <c r="AI128" i="87"/>
  <c r="AJ128" i="87"/>
  <c r="AK128" i="87"/>
  <c r="AL128" i="87"/>
  <c r="AM128" i="87"/>
  <c r="AN128" i="87"/>
  <c r="BE128" i="87"/>
  <c r="BF128" i="87"/>
  <c r="BG128" i="87"/>
  <c r="BH128" i="87"/>
  <c r="BL128" i="87"/>
  <c r="BM128" i="87"/>
  <c r="BN128" i="87"/>
  <c r="BO128" i="87"/>
  <c r="BP128" i="87"/>
  <c r="BQ128" i="87"/>
  <c r="BR128" i="87"/>
  <c r="BS128" i="87"/>
  <c r="BT128" i="87"/>
  <c r="BU128" i="87"/>
  <c r="BW128" i="87"/>
  <c r="BX128" i="87"/>
  <c r="BY128" i="87"/>
  <c r="BZ128" i="87"/>
  <c r="CA128" i="87"/>
  <c r="CB128" i="87"/>
  <c r="CC128" i="87"/>
  <c r="CD128" i="87"/>
  <c r="CE128" i="87"/>
  <c r="CF128" i="87"/>
  <c r="CH128" i="87"/>
  <c r="CI128" i="87"/>
  <c r="CJ128" i="87"/>
  <c r="CK128" i="87"/>
  <c r="CL128" i="87"/>
  <c r="CM128" i="87"/>
  <c r="CN128" i="87"/>
  <c r="CO128" i="87"/>
  <c r="CP128" i="87"/>
  <c r="CQ128" i="87"/>
  <c r="CS128" i="87"/>
  <c r="CT128" i="87"/>
  <c r="CU128" i="87"/>
  <c r="CV128" i="87"/>
  <c r="CW128" i="87"/>
  <c r="CX128" i="87"/>
  <c r="CY128" i="87"/>
  <c r="CZ128" i="87"/>
  <c r="DA128" i="87"/>
  <c r="DB128" i="87"/>
  <c r="A129" i="87"/>
  <c r="B129" i="87"/>
  <c r="C129" i="87"/>
  <c r="D129" i="87"/>
  <c r="E129" i="87"/>
  <c r="F129" i="87"/>
  <c r="G129" i="87"/>
  <c r="H129" i="87"/>
  <c r="I129" i="87"/>
  <c r="J129" i="87"/>
  <c r="N129" i="87"/>
  <c r="O129" i="87"/>
  <c r="P129" i="87"/>
  <c r="Q129" i="87"/>
  <c r="R129" i="87"/>
  <c r="S129" i="87"/>
  <c r="T129" i="87"/>
  <c r="X129" i="87"/>
  <c r="Y129" i="87"/>
  <c r="Z129" i="87"/>
  <c r="AA129" i="87"/>
  <c r="AB129" i="87"/>
  <c r="AC129" i="87"/>
  <c r="AD129" i="87"/>
  <c r="AH129" i="87"/>
  <c r="AI129" i="87"/>
  <c r="AJ129" i="87"/>
  <c r="AK129" i="87"/>
  <c r="AL129" i="87"/>
  <c r="AM129" i="87"/>
  <c r="AN129" i="87"/>
  <c r="BE129" i="87"/>
  <c r="BF129" i="87"/>
  <c r="BG129" i="87"/>
  <c r="BH129" i="87"/>
  <c r="BL129" i="87"/>
  <c r="BM129" i="87"/>
  <c r="BN129" i="87"/>
  <c r="BO129" i="87"/>
  <c r="BP129" i="87"/>
  <c r="BQ129" i="87"/>
  <c r="BR129" i="87"/>
  <c r="BS129" i="87"/>
  <c r="BT129" i="87"/>
  <c r="BU129" i="87"/>
  <c r="BW129" i="87"/>
  <c r="BX129" i="87"/>
  <c r="BY129" i="87"/>
  <c r="BZ129" i="87"/>
  <c r="CA129" i="87"/>
  <c r="CB129" i="87"/>
  <c r="CC129" i="87"/>
  <c r="CD129" i="87"/>
  <c r="CE129" i="87"/>
  <c r="CF129" i="87"/>
  <c r="CH129" i="87"/>
  <c r="CI129" i="87"/>
  <c r="CJ129" i="87"/>
  <c r="CK129" i="87"/>
  <c r="CL129" i="87"/>
  <c r="CM129" i="87"/>
  <c r="CN129" i="87"/>
  <c r="CO129" i="87"/>
  <c r="CP129" i="87"/>
  <c r="CQ129" i="87"/>
  <c r="CS129" i="87"/>
  <c r="CT129" i="87"/>
  <c r="CU129" i="87"/>
  <c r="CV129" i="87"/>
  <c r="CW129" i="87"/>
  <c r="CX129" i="87"/>
  <c r="CY129" i="87"/>
  <c r="CZ129" i="87"/>
  <c r="DA129" i="87"/>
  <c r="DB129" i="87"/>
  <c r="A130" i="87"/>
  <c r="B130" i="87"/>
  <c r="C130" i="87"/>
  <c r="D130" i="87"/>
  <c r="E130" i="87"/>
  <c r="F130" i="87"/>
  <c r="G130" i="87"/>
  <c r="H130" i="87"/>
  <c r="I130" i="87"/>
  <c r="J130" i="87"/>
  <c r="N130" i="87"/>
  <c r="O130" i="87"/>
  <c r="P130" i="87"/>
  <c r="Q130" i="87"/>
  <c r="R130" i="87"/>
  <c r="S130" i="87"/>
  <c r="T130" i="87"/>
  <c r="X130" i="87"/>
  <c r="Y130" i="87"/>
  <c r="Z130" i="87"/>
  <c r="AA130" i="87"/>
  <c r="AB130" i="87"/>
  <c r="AC130" i="87"/>
  <c r="AD130" i="87"/>
  <c r="AH130" i="87"/>
  <c r="AI130" i="87"/>
  <c r="AJ130" i="87"/>
  <c r="AK130" i="87"/>
  <c r="AL130" i="87"/>
  <c r="AM130" i="87"/>
  <c r="AN130" i="87"/>
  <c r="BE130" i="87"/>
  <c r="BF130" i="87"/>
  <c r="BG130" i="87"/>
  <c r="BH130" i="87"/>
  <c r="BL130" i="87"/>
  <c r="BM130" i="87"/>
  <c r="BN130" i="87"/>
  <c r="BO130" i="87"/>
  <c r="BP130" i="87"/>
  <c r="BQ130" i="87"/>
  <c r="BR130" i="87"/>
  <c r="BS130" i="87"/>
  <c r="BT130" i="87"/>
  <c r="BU130" i="87"/>
  <c r="BW130" i="87"/>
  <c r="BX130" i="87"/>
  <c r="BY130" i="87"/>
  <c r="BZ130" i="87"/>
  <c r="CA130" i="87"/>
  <c r="CB130" i="87"/>
  <c r="CC130" i="87"/>
  <c r="CD130" i="87"/>
  <c r="CE130" i="87"/>
  <c r="CF130" i="87"/>
  <c r="CH130" i="87"/>
  <c r="CI130" i="87"/>
  <c r="CJ130" i="87"/>
  <c r="CK130" i="87"/>
  <c r="CL130" i="87"/>
  <c r="CM130" i="87"/>
  <c r="CN130" i="87"/>
  <c r="CO130" i="87"/>
  <c r="CP130" i="87"/>
  <c r="CQ130" i="87"/>
  <c r="CS130" i="87"/>
  <c r="CT130" i="87"/>
  <c r="CU130" i="87"/>
  <c r="CV130" i="87"/>
  <c r="CW130" i="87"/>
  <c r="CX130" i="87"/>
  <c r="CY130" i="87"/>
  <c r="CZ130" i="87"/>
  <c r="DA130" i="87"/>
  <c r="DB130" i="87"/>
  <c r="A131" i="87"/>
  <c r="B131" i="87"/>
  <c r="C131" i="87"/>
  <c r="D131" i="87"/>
  <c r="E131" i="87"/>
  <c r="F131" i="87"/>
  <c r="G131" i="87"/>
  <c r="H131" i="87"/>
  <c r="I131" i="87"/>
  <c r="J131" i="87"/>
  <c r="N131" i="87"/>
  <c r="O131" i="87"/>
  <c r="P131" i="87"/>
  <c r="Q131" i="87"/>
  <c r="R131" i="87"/>
  <c r="S131" i="87"/>
  <c r="T131" i="87"/>
  <c r="X131" i="87"/>
  <c r="Y131" i="87"/>
  <c r="Z131" i="87"/>
  <c r="AA131" i="87"/>
  <c r="AB131" i="87"/>
  <c r="AC131" i="87"/>
  <c r="AD131" i="87"/>
  <c r="AH131" i="87"/>
  <c r="AI131" i="87"/>
  <c r="AJ131" i="87"/>
  <c r="AK131" i="87"/>
  <c r="AL131" i="87"/>
  <c r="AM131" i="87"/>
  <c r="AN131" i="87"/>
  <c r="BE131" i="87"/>
  <c r="BF131" i="87"/>
  <c r="BG131" i="87"/>
  <c r="BH131" i="87"/>
  <c r="BL131" i="87"/>
  <c r="BM131" i="87"/>
  <c r="BN131" i="87"/>
  <c r="BO131" i="87"/>
  <c r="BP131" i="87"/>
  <c r="BQ131" i="87"/>
  <c r="BR131" i="87"/>
  <c r="BS131" i="87"/>
  <c r="BT131" i="87"/>
  <c r="BU131" i="87"/>
  <c r="BW131" i="87"/>
  <c r="BX131" i="87"/>
  <c r="BY131" i="87"/>
  <c r="BZ131" i="87"/>
  <c r="CA131" i="87"/>
  <c r="CB131" i="87"/>
  <c r="CC131" i="87"/>
  <c r="CD131" i="87"/>
  <c r="CE131" i="87"/>
  <c r="CF131" i="87"/>
  <c r="CH131" i="87"/>
  <c r="CI131" i="87"/>
  <c r="CJ131" i="87"/>
  <c r="CK131" i="87"/>
  <c r="CL131" i="87"/>
  <c r="CM131" i="87"/>
  <c r="CN131" i="87"/>
  <c r="CO131" i="87"/>
  <c r="CP131" i="87"/>
  <c r="CQ131" i="87"/>
  <c r="CS131" i="87"/>
  <c r="CT131" i="87"/>
  <c r="CU131" i="87"/>
  <c r="CV131" i="87"/>
  <c r="CW131" i="87"/>
  <c r="CX131" i="87"/>
  <c r="CY131" i="87"/>
  <c r="CZ131" i="87"/>
  <c r="DA131" i="87"/>
  <c r="DB131" i="87"/>
  <c r="A132" i="87"/>
  <c r="B132" i="87"/>
  <c r="C132" i="87"/>
  <c r="D132" i="87"/>
  <c r="E132" i="87"/>
  <c r="F132" i="87"/>
  <c r="G132" i="87"/>
  <c r="H132" i="87"/>
  <c r="I132" i="87"/>
  <c r="J132" i="87"/>
  <c r="N132" i="87"/>
  <c r="O132" i="87"/>
  <c r="P132" i="87"/>
  <c r="Q132" i="87"/>
  <c r="R132" i="87"/>
  <c r="S132" i="87"/>
  <c r="T132" i="87"/>
  <c r="X132" i="87"/>
  <c r="Y132" i="87"/>
  <c r="Z132" i="87"/>
  <c r="AA132" i="87"/>
  <c r="AB132" i="87"/>
  <c r="AC132" i="87"/>
  <c r="AD132" i="87"/>
  <c r="AH132" i="87"/>
  <c r="AI132" i="87"/>
  <c r="AJ132" i="87"/>
  <c r="AK132" i="87"/>
  <c r="AL132" i="87"/>
  <c r="AM132" i="87"/>
  <c r="AN132" i="87"/>
  <c r="BE132" i="87"/>
  <c r="BF132" i="87"/>
  <c r="BG132" i="87"/>
  <c r="BH132" i="87"/>
  <c r="BL132" i="87"/>
  <c r="BM132" i="87"/>
  <c r="BN132" i="87"/>
  <c r="BO132" i="87"/>
  <c r="BP132" i="87"/>
  <c r="BQ132" i="87"/>
  <c r="BR132" i="87"/>
  <c r="BS132" i="87"/>
  <c r="BT132" i="87"/>
  <c r="BU132" i="87"/>
  <c r="BW132" i="87"/>
  <c r="BX132" i="87"/>
  <c r="BY132" i="87"/>
  <c r="BZ132" i="87"/>
  <c r="CA132" i="87"/>
  <c r="CB132" i="87"/>
  <c r="CC132" i="87"/>
  <c r="CD132" i="87"/>
  <c r="CE132" i="87"/>
  <c r="CF132" i="87"/>
  <c r="CH132" i="87"/>
  <c r="CI132" i="87"/>
  <c r="CJ132" i="87"/>
  <c r="CK132" i="87"/>
  <c r="CL132" i="87"/>
  <c r="CM132" i="87"/>
  <c r="CN132" i="87"/>
  <c r="CO132" i="87"/>
  <c r="CP132" i="87"/>
  <c r="CQ132" i="87"/>
  <c r="CS132" i="87"/>
  <c r="CT132" i="87"/>
  <c r="CU132" i="87"/>
  <c r="CV132" i="87"/>
  <c r="CW132" i="87"/>
  <c r="CX132" i="87"/>
  <c r="CY132" i="87"/>
  <c r="CZ132" i="87"/>
  <c r="DA132" i="87"/>
  <c r="DB132" i="87"/>
  <c r="A133" i="87"/>
  <c r="B133" i="87"/>
  <c r="C133" i="87"/>
  <c r="D133" i="87"/>
  <c r="E133" i="87"/>
  <c r="F133" i="87"/>
  <c r="G133" i="87"/>
  <c r="H133" i="87"/>
  <c r="I133" i="87"/>
  <c r="J133" i="87"/>
  <c r="N133" i="87"/>
  <c r="O133" i="87"/>
  <c r="P133" i="87"/>
  <c r="Q133" i="87"/>
  <c r="R133" i="87"/>
  <c r="S133" i="87"/>
  <c r="T133" i="87"/>
  <c r="X133" i="87"/>
  <c r="Y133" i="87"/>
  <c r="Z133" i="87"/>
  <c r="AA133" i="87"/>
  <c r="AB133" i="87"/>
  <c r="AC133" i="87"/>
  <c r="AD133" i="87"/>
  <c r="AH133" i="87"/>
  <c r="AI133" i="87"/>
  <c r="AJ133" i="87"/>
  <c r="AK133" i="87"/>
  <c r="AL133" i="87"/>
  <c r="AM133" i="87"/>
  <c r="AN133" i="87"/>
  <c r="BE133" i="87"/>
  <c r="BF133" i="87"/>
  <c r="BG133" i="87"/>
  <c r="BH133" i="87"/>
  <c r="BL133" i="87"/>
  <c r="BM133" i="87"/>
  <c r="BN133" i="87"/>
  <c r="BO133" i="87"/>
  <c r="BP133" i="87"/>
  <c r="BQ133" i="87"/>
  <c r="BR133" i="87"/>
  <c r="BS133" i="87"/>
  <c r="BT133" i="87"/>
  <c r="BU133" i="87"/>
  <c r="BW133" i="87"/>
  <c r="BX133" i="87"/>
  <c r="BY133" i="87"/>
  <c r="BZ133" i="87"/>
  <c r="CA133" i="87"/>
  <c r="CB133" i="87"/>
  <c r="CC133" i="87"/>
  <c r="CD133" i="87"/>
  <c r="CE133" i="87"/>
  <c r="CF133" i="87"/>
  <c r="CH133" i="87"/>
  <c r="CI133" i="87"/>
  <c r="CJ133" i="87"/>
  <c r="CK133" i="87"/>
  <c r="CL133" i="87"/>
  <c r="CM133" i="87"/>
  <c r="CN133" i="87"/>
  <c r="CO133" i="87"/>
  <c r="CP133" i="87"/>
  <c r="CQ133" i="87"/>
  <c r="CS133" i="87"/>
  <c r="CT133" i="87"/>
  <c r="CU133" i="87"/>
  <c r="CV133" i="87"/>
  <c r="CW133" i="87"/>
  <c r="CX133" i="87"/>
  <c r="CY133" i="87"/>
  <c r="CZ133" i="87"/>
  <c r="DA133" i="87"/>
  <c r="DB133" i="87"/>
  <c r="A134" i="87"/>
  <c r="B134" i="87"/>
  <c r="C134" i="87"/>
  <c r="D134" i="87"/>
  <c r="E134" i="87"/>
  <c r="F134" i="87"/>
  <c r="G134" i="87"/>
  <c r="H134" i="87"/>
  <c r="I134" i="87"/>
  <c r="J134" i="87"/>
  <c r="N134" i="87"/>
  <c r="O134" i="87"/>
  <c r="P134" i="87"/>
  <c r="Q134" i="87"/>
  <c r="R134" i="87"/>
  <c r="S134" i="87"/>
  <c r="T134" i="87"/>
  <c r="X134" i="87"/>
  <c r="Y134" i="87"/>
  <c r="Z134" i="87"/>
  <c r="AA134" i="87"/>
  <c r="AB134" i="87"/>
  <c r="AC134" i="87"/>
  <c r="AD134" i="87"/>
  <c r="AH134" i="87"/>
  <c r="AI134" i="87"/>
  <c r="AJ134" i="87"/>
  <c r="AK134" i="87"/>
  <c r="AL134" i="87"/>
  <c r="AM134" i="87"/>
  <c r="AN134" i="87"/>
  <c r="BE134" i="87"/>
  <c r="BF134" i="87"/>
  <c r="BG134" i="87"/>
  <c r="BH134" i="87"/>
  <c r="BL134" i="87"/>
  <c r="BM134" i="87"/>
  <c r="BN134" i="87"/>
  <c r="BO134" i="87"/>
  <c r="BP134" i="87"/>
  <c r="BQ134" i="87"/>
  <c r="BR134" i="87"/>
  <c r="BS134" i="87"/>
  <c r="BT134" i="87"/>
  <c r="BU134" i="87"/>
  <c r="BW134" i="87"/>
  <c r="BX134" i="87"/>
  <c r="BY134" i="87"/>
  <c r="BZ134" i="87"/>
  <c r="CA134" i="87"/>
  <c r="CB134" i="87"/>
  <c r="CC134" i="87"/>
  <c r="CD134" i="87"/>
  <c r="CE134" i="87"/>
  <c r="CF134" i="87"/>
  <c r="CH134" i="87"/>
  <c r="CI134" i="87"/>
  <c r="CJ134" i="87"/>
  <c r="CK134" i="87"/>
  <c r="CL134" i="87"/>
  <c r="CM134" i="87"/>
  <c r="CN134" i="87"/>
  <c r="CO134" i="87"/>
  <c r="CP134" i="87"/>
  <c r="CQ134" i="87"/>
  <c r="CS134" i="87"/>
  <c r="CT134" i="87"/>
  <c r="CU134" i="87"/>
  <c r="CV134" i="87"/>
  <c r="CW134" i="87"/>
  <c r="CX134" i="87"/>
  <c r="CY134" i="87"/>
  <c r="CZ134" i="87"/>
  <c r="DA134" i="87"/>
  <c r="DB134" i="87"/>
  <c r="A135" i="87"/>
  <c r="B135" i="87"/>
  <c r="C135" i="87"/>
  <c r="D135" i="87"/>
  <c r="E135" i="87"/>
  <c r="F135" i="87"/>
  <c r="G135" i="87"/>
  <c r="H135" i="87"/>
  <c r="I135" i="87"/>
  <c r="J135" i="87"/>
  <c r="N135" i="87"/>
  <c r="O135" i="87"/>
  <c r="P135" i="87"/>
  <c r="Q135" i="87"/>
  <c r="R135" i="87"/>
  <c r="S135" i="87"/>
  <c r="T135" i="87"/>
  <c r="X135" i="87"/>
  <c r="Y135" i="87"/>
  <c r="Z135" i="87"/>
  <c r="AA135" i="87"/>
  <c r="AB135" i="87"/>
  <c r="AC135" i="87"/>
  <c r="AD135" i="87"/>
  <c r="AH135" i="87"/>
  <c r="AI135" i="87"/>
  <c r="AJ135" i="87"/>
  <c r="AK135" i="87"/>
  <c r="AL135" i="87"/>
  <c r="AM135" i="87"/>
  <c r="AN135" i="87"/>
  <c r="BE135" i="87"/>
  <c r="BF135" i="87"/>
  <c r="BG135" i="87"/>
  <c r="BH135" i="87"/>
  <c r="BL135" i="87"/>
  <c r="BM135" i="87"/>
  <c r="BN135" i="87"/>
  <c r="BO135" i="87"/>
  <c r="BP135" i="87"/>
  <c r="BQ135" i="87"/>
  <c r="BR135" i="87"/>
  <c r="BS135" i="87"/>
  <c r="BT135" i="87"/>
  <c r="BU135" i="87"/>
  <c r="BW135" i="87"/>
  <c r="BX135" i="87"/>
  <c r="BY135" i="87"/>
  <c r="BZ135" i="87"/>
  <c r="CA135" i="87"/>
  <c r="CB135" i="87"/>
  <c r="CC135" i="87"/>
  <c r="CD135" i="87"/>
  <c r="CE135" i="87"/>
  <c r="CF135" i="87"/>
  <c r="CH135" i="87"/>
  <c r="CI135" i="87"/>
  <c r="CJ135" i="87"/>
  <c r="CK135" i="87"/>
  <c r="CL135" i="87"/>
  <c r="CM135" i="87"/>
  <c r="CN135" i="87"/>
  <c r="CO135" i="87"/>
  <c r="CP135" i="87"/>
  <c r="CQ135" i="87"/>
  <c r="CS135" i="87"/>
  <c r="CT135" i="87"/>
  <c r="CU135" i="87"/>
  <c r="CV135" i="87"/>
  <c r="CW135" i="87"/>
  <c r="CX135" i="87"/>
  <c r="CY135" i="87"/>
  <c r="CZ135" i="87"/>
  <c r="DA135" i="87"/>
  <c r="DB135" i="87"/>
  <c r="A136" i="87"/>
  <c r="B136" i="87"/>
  <c r="C136" i="87"/>
  <c r="D136" i="87"/>
  <c r="E136" i="87"/>
  <c r="F136" i="87"/>
  <c r="G136" i="87"/>
  <c r="H136" i="87"/>
  <c r="I136" i="87"/>
  <c r="J136" i="87"/>
  <c r="N136" i="87"/>
  <c r="O136" i="87"/>
  <c r="P136" i="87"/>
  <c r="Q136" i="87"/>
  <c r="R136" i="87"/>
  <c r="S136" i="87"/>
  <c r="T136" i="87"/>
  <c r="X136" i="87"/>
  <c r="Y136" i="87"/>
  <c r="Z136" i="87"/>
  <c r="AA136" i="87"/>
  <c r="AB136" i="87"/>
  <c r="AC136" i="87"/>
  <c r="AD136" i="87"/>
  <c r="AH136" i="87"/>
  <c r="AI136" i="87"/>
  <c r="AJ136" i="87"/>
  <c r="AK136" i="87"/>
  <c r="AL136" i="87"/>
  <c r="AM136" i="87"/>
  <c r="AN136" i="87"/>
  <c r="BE136" i="87"/>
  <c r="BF136" i="87"/>
  <c r="BG136" i="87"/>
  <c r="BH136" i="87"/>
  <c r="BL136" i="87"/>
  <c r="BM136" i="87"/>
  <c r="BN136" i="87"/>
  <c r="BO136" i="87"/>
  <c r="BP136" i="87"/>
  <c r="BQ136" i="87"/>
  <c r="BR136" i="87"/>
  <c r="BS136" i="87"/>
  <c r="BT136" i="87"/>
  <c r="BU136" i="87"/>
  <c r="BW136" i="87"/>
  <c r="BX136" i="87"/>
  <c r="BY136" i="87"/>
  <c r="BZ136" i="87"/>
  <c r="CA136" i="87"/>
  <c r="CB136" i="87"/>
  <c r="CC136" i="87"/>
  <c r="CD136" i="87"/>
  <c r="CE136" i="87"/>
  <c r="CF136" i="87"/>
  <c r="CH136" i="87"/>
  <c r="CI136" i="87"/>
  <c r="CJ136" i="87"/>
  <c r="CK136" i="87"/>
  <c r="CL136" i="87"/>
  <c r="CM136" i="87"/>
  <c r="CN136" i="87"/>
  <c r="CO136" i="87"/>
  <c r="CP136" i="87"/>
  <c r="CQ136" i="87"/>
  <c r="CS136" i="87"/>
  <c r="CT136" i="87"/>
  <c r="CU136" i="87"/>
  <c r="CV136" i="87"/>
  <c r="CW136" i="87"/>
  <c r="CX136" i="87"/>
  <c r="CY136" i="87"/>
  <c r="CZ136" i="87"/>
  <c r="DA136" i="87"/>
  <c r="DB136" i="87"/>
  <c r="A137" i="87"/>
  <c r="B137" i="87"/>
  <c r="C137" i="87"/>
  <c r="D137" i="87"/>
  <c r="E137" i="87"/>
  <c r="F137" i="87"/>
  <c r="G137" i="87"/>
  <c r="H137" i="87"/>
  <c r="I137" i="87"/>
  <c r="J137" i="87"/>
  <c r="N137" i="87"/>
  <c r="O137" i="87"/>
  <c r="P137" i="87"/>
  <c r="Q137" i="87"/>
  <c r="R137" i="87"/>
  <c r="S137" i="87"/>
  <c r="T137" i="87"/>
  <c r="X137" i="87"/>
  <c r="Y137" i="87"/>
  <c r="Z137" i="87"/>
  <c r="AA137" i="87"/>
  <c r="AB137" i="87"/>
  <c r="AC137" i="87"/>
  <c r="AD137" i="87"/>
  <c r="AH137" i="87"/>
  <c r="AI137" i="87"/>
  <c r="AJ137" i="87"/>
  <c r="AK137" i="87"/>
  <c r="AL137" i="87"/>
  <c r="AM137" i="87"/>
  <c r="AN137" i="87"/>
  <c r="BE137" i="87"/>
  <c r="BF137" i="87"/>
  <c r="BG137" i="87"/>
  <c r="BH137" i="87"/>
  <c r="BL137" i="87"/>
  <c r="BM137" i="87"/>
  <c r="BN137" i="87"/>
  <c r="BO137" i="87"/>
  <c r="BP137" i="87"/>
  <c r="BQ137" i="87"/>
  <c r="BR137" i="87"/>
  <c r="BS137" i="87"/>
  <c r="BT137" i="87"/>
  <c r="BU137" i="87"/>
  <c r="BW137" i="87"/>
  <c r="BX137" i="87"/>
  <c r="BY137" i="87"/>
  <c r="BZ137" i="87"/>
  <c r="CA137" i="87"/>
  <c r="CB137" i="87"/>
  <c r="CC137" i="87"/>
  <c r="CD137" i="87"/>
  <c r="CE137" i="87"/>
  <c r="CF137" i="87"/>
  <c r="CH137" i="87"/>
  <c r="CI137" i="87"/>
  <c r="CJ137" i="87"/>
  <c r="CK137" i="87"/>
  <c r="CL137" i="87"/>
  <c r="CM137" i="87"/>
  <c r="CN137" i="87"/>
  <c r="CO137" i="87"/>
  <c r="CP137" i="87"/>
  <c r="CQ137" i="87"/>
  <c r="CS137" i="87"/>
  <c r="CT137" i="87"/>
  <c r="CU137" i="87"/>
  <c r="CV137" i="87"/>
  <c r="CW137" i="87"/>
  <c r="CX137" i="87"/>
  <c r="CY137" i="87"/>
  <c r="CZ137" i="87"/>
  <c r="DA137" i="87"/>
  <c r="DB137" i="87"/>
  <c r="A138" i="87"/>
  <c r="B138" i="87"/>
  <c r="C138" i="87"/>
  <c r="D138" i="87"/>
  <c r="E138" i="87"/>
  <c r="F138" i="87"/>
  <c r="G138" i="87"/>
  <c r="H138" i="87"/>
  <c r="I138" i="87"/>
  <c r="J138" i="87"/>
  <c r="N138" i="87"/>
  <c r="O138" i="87"/>
  <c r="P138" i="87"/>
  <c r="Q138" i="87"/>
  <c r="R138" i="87"/>
  <c r="S138" i="87"/>
  <c r="T138" i="87"/>
  <c r="X138" i="87"/>
  <c r="Y138" i="87"/>
  <c r="Z138" i="87"/>
  <c r="AA138" i="87"/>
  <c r="AB138" i="87"/>
  <c r="AC138" i="87"/>
  <c r="AD138" i="87"/>
  <c r="AH138" i="87"/>
  <c r="AI138" i="87"/>
  <c r="AJ138" i="87"/>
  <c r="AK138" i="87"/>
  <c r="AL138" i="87"/>
  <c r="AM138" i="87"/>
  <c r="AN138" i="87"/>
  <c r="BE138" i="87"/>
  <c r="BF138" i="87"/>
  <c r="BG138" i="87"/>
  <c r="BH138" i="87"/>
  <c r="BL138" i="87"/>
  <c r="BM138" i="87"/>
  <c r="BN138" i="87"/>
  <c r="BO138" i="87"/>
  <c r="BP138" i="87"/>
  <c r="BQ138" i="87"/>
  <c r="BR138" i="87"/>
  <c r="BS138" i="87"/>
  <c r="BT138" i="87"/>
  <c r="BU138" i="87"/>
  <c r="BW138" i="87"/>
  <c r="BX138" i="87"/>
  <c r="BY138" i="87"/>
  <c r="BZ138" i="87"/>
  <c r="CA138" i="87"/>
  <c r="CB138" i="87"/>
  <c r="CC138" i="87"/>
  <c r="CD138" i="87"/>
  <c r="CE138" i="87"/>
  <c r="CF138" i="87"/>
  <c r="CH138" i="87"/>
  <c r="CI138" i="87"/>
  <c r="CJ138" i="87"/>
  <c r="CK138" i="87"/>
  <c r="CL138" i="87"/>
  <c r="CM138" i="87"/>
  <c r="CN138" i="87"/>
  <c r="CO138" i="87"/>
  <c r="CP138" i="87"/>
  <c r="CQ138" i="87"/>
  <c r="CS138" i="87"/>
  <c r="CT138" i="87"/>
  <c r="CU138" i="87"/>
  <c r="CV138" i="87"/>
  <c r="CW138" i="87"/>
  <c r="CX138" i="87"/>
  <c r="CY138" i="87"/>
  <c r="CZ138" i="87"/>
  <c r="DA138" i="87"/>
  <c r="DB138" i="87"/>
  <c r="A139" i="87"/>
  <c r="B139" i="87"/>
  <c r="C139" i="87"/>
  <c r="D139" i="87"/>
  <c r="E139" i="87"/>
  <c r="F139" i="87"/>
  <c r="G139" i="87"/>
  <c r="H139" i="87"/>
  <c r="I139" i="87"/>
  <c r="J139" i="87"/>
  <c r="N139" i="87"/>
  <c r="O139" i="87"/>
  <c r="P139" i="87"/>
  <c r="Q139" i="87"/>
  <c r="R139" i="87"/>
  <c r="S139" i="87"/>
  <c r="T139" i="87"/>
  <c r="X139" i="87"/>
  <c r="Y139" i="87"/>
  <c r="Z139" i="87"/>
  <c r="AA139" i="87"/>
  <c r="AB139" i="87"/>
  <c r="AC139" i="87"/>
  <c r="AD139" i="87"/>
  <c r="AH139" i="87"/>
  <c r="AI139" i="87"/>
  <c r="AJ139" i="87"/>
  <c r="AK139" i="87"/>
  <c r="AL139" i="87"/>
  <c r="AM139" i="87"/>
  <c r="AN139" i="87"/>
  <c r="BE139" i="87"/>
  <c r="BF139" i="87"/>
  <c r="BG139" i="87"/>
  <c r="BH139" i="87"/>
  <c r="BL139" i="87"/>
  <c r="BM139" i="87"/>
  <c r="BN139" i="87"/>
  <c r="BO139" i="87"/>
  <c r="BP139" i="87"/>
  <c r="BQ139" i="87"/>
  <c r="BR139" i="87"/>
  <c r="BS139" i="87"/>
  <c r="BT139" i="87"/>
  <c r="BU139" i="87"/>
  <c r="BW139" i="87"/>
  <c r="BX139" i="87"/>
  <c r="BY139" i="87"/>
  <c r="BZ139" i="87"/>
  <c r="CA139" i="87"/>
  <c r="CB139" i="87"/>
  <c r="CC139" i="87"/>
  <c r="CD139" i="87"/>
  <c r="CE139" i="87"/>
  <c r="CF139" i="87"/>
  <c r="CH139" i="87"/>
  <c r="CI139" i="87"/>
  <c r="CJ139" i="87"/>
  <c r="CK139" i="87"/>
  <c r="CL139" i="87"/>
  <c r="CM139" i="87"/>
  <c r="CN139" i="87"/>
  <c r="CO139" i="87"/>
  <c r="CP139" i="87"/>
  <c r="CQ139" i="87"/>
  <c r="CS139" i="87"/>
  <c r="CT139" i="87"/>
  <c r="CU139" i="87"/>
  <c r="CV139" i="87"/>
  <c r="CW139" i="87"/>
  <c r="CX139" i="87"/>
  <c r="CY139" i="87"/>
  <c r="CZ139" i="87"/>
  <c r="DA139" i="87"/>
  <c r="DB139" i="87"/>
  <c r="A140" i="87"/>
  <c r="B140" i="87"/>
  <c r="C140" i="87"/>
  <c r="D140" i="87"/>
  <c r="E140" i="87"/>
  <c r="F140" i="87"/>
  <c r="G140" i="87"/>
  <c r="H140" i="87"/>
  <c r="I140" i="87"/>
  <c r="J140" i="87"/>
  <c r="N140" i="87"/>
  <c r="O140" i="87"/>
  <c r="P140" i="87"/>
  <c r="Q140" i="87"/>
  <c r="R140" i="87"/>
  <c r="S140" i="87"/>
  <c r="T140" i="87"/>
  <c r="X140" i="87"/>
  <c r="Y140" i="87"/>
  <c r="Z140" i="87"/>
  <c r="AA140" i="87"/>
  <c r="AB140" i="87"/>
  <c r="AC140" i="87"/>
  <c r="AD140" i="87"/>
  <c r="AH140" i="87"/>
  <c r="AI140" i="87"/>
  <c r="AJ140" i="87"/>
  <c r="AK140" i="87"/>
  <c r="AL140" i="87"/>
  <c r="AM140" i="87"/>
  <c r="AN140" i="87"/>
  <c r="BE140" i="87"/>
  <c r="BF140" i="87"/>
  <c r="BG140" i="87"/>
  <c r="BH140" i="87"/>
  <c r="BL140" i="87"/>
  <c r="BM140" i="87"/>
  <c r="BN140" i="87"/>
  <c r="BO140" i="87"/>
  <c r="BP140" i="87"/>
  <c r="BQ140" i="87"/>
  <c r="BR140" i="87"/>
  <c r="BS140" i="87"/>
  <c r="BT140" i="87"/>
  <c r="BU140" i="87"/>
  <c r="BW140" i="87"/>
  <c r="BX140" i="87"/>
  <c r="BY140" i="87"/>
  <c r="BZ140" i="87"/>
  <c r="CA140" i="87"/>
  <c r="CB140" i="87"/>
  <c r="CC140" i="87"/>
  <c r="CD140" i="87"/>
  <c r="CE140" i="87"/>
  <c r="CF140" i="87"/>
  <c r="CH140" i="87"/>
  <c r="CI140" i="87"/>
  <c r="CJ140" i="87"/>
  <c r="CK140" i="87"/>
  <c r="CL140" i="87"/>
  <c r="CM140" i="87"/>
  <c r="CN140" i="87"/>
  <c r="CO140" i="87"/>
  <c r="CP140" i="87"/>
  <c r="CQ140" i="87"/>
  <c r="CS140" i="87"/>
  <c r="CT140" i="87"/>
  <c r="CU140" i="87"/>
  <c r="CV140" i="87"/>
  <c r="CW140" i="87"/>
  <c r="CX140" i="87"/>
  <c r="CY140" i="87"/>
  <c r="CZ140" i="87"/>
  <c r="DA140" i="87"/>
  <c r="DB140" i="87"/>
  <c r="A141" i="87"/>
  <c r="B141" i="87"/>
  <c r="C141" i="87"/>
  <c r="D141" i="87"/>
  <c r="E141" i="87"/>
  <c r="F141" i="87"/>
  <c r="G141" i="87"/>
  <c r="H141" i="87"/>
  <c r="I141" i="87"/>
  <c r="J141" i="87"/>
  <c r="N141" i="87"/>
  <c r="O141" i="87"/>
  <c r="P141" i="87"/>
  <c r="Q141" i="87"/>
  <c r="R141" i="87"/>
  <c r="S141" i="87"/>
  <c r="T141" i="87"/>
  <c r="X141" i="87"/>
  <c r="Y141" i="87"/>
  <c r="Z141" i="87"/>
  <c r="AA141" i="87"/>
  <c r="AB141" i="87"/>
  <c r="AC141" i="87"/>
  <c r="AD141" i="87"/>
  <c r="AH141" i="87"/>
  <c r="AI141" i="87"/>
  <c r="AJ141" i="87"/>
  <c r="AK141" i="87"/>
  <c r="AL141" i="87"/>
  <c r="AM141" i="87"/>
  <c r="AN141" i="87"/>
  <c r="BE141" i="87"/>
  <c r="BF141" i="87"/>
  <c r="BG141" i="87"/>
  <c r="BH141" i="87"/>
  <c r="BL141" i="87"/>
  <c r="BM141" i="87"/>
  <c r="BN141" i="87"/>
  <c r="BO141" i="87"/>
  <c r="BP141" i="87"/>
  <c r="BQ141" i="87"/>
  <c r="BR141" i="87"/>
  <c r="BS141" i="87"/>
  <c r="BT141" i="87"/>
  <c r="BU141" i="87"/>
  <c r="BW141" i="87"/>
  <c r="BX141" i="87"/>
  <c r="BY141" i="87"/>
  <c r="BZ141" i="87"/>
  <c r="CA141" i="87"/>
  <c r="CB141" i="87"/>
  <c r="CC141" i="87"/>
  <c r="CD141" i="87"/>
  <c r="CE141" i="87"/>
  <c r="CF141" i="87"/>
  <c r="CH141" i="87"/>
  <c r="CI141" i="87"/>
  <c r="CJ141" i="87"/>
  <c r="CK141" i="87"/>
  <c r="CL141" i="87"/>
  <c r="CM141" i="87"/>
  <c r="CN141" i="87"/>
  <c r="CO141" i="87"/>
  <c r="CP141" i="87"/>
  <c r="CQ141" i="87"/>
  <c r="CS141" i="87"/>
  <c r="CT141" i="87"/>
  <c r="CU141" i="87"/>
  <c r="CV141" i="87"/>
  <c r="CW141" i="87"/>
  <c r="CX141" i="87"/>
  <c r="CY141" i="87"/>
  <c r="CZ141" i="87"/>
  <c r="DA141" i="87"/>
  <c r="DB141" i="87"/>
  <c r="A142" i="87"/>
  <c r="B142" i="87"/>
  <c r="C142" i="87"/>
  <c r="D142" i="87"/>
  <c r="E142" i="87"/>
  <c r="F142" i="87"/>
  <c r="G142" i="87"/>
  <c r="H142" i="87"/>
  <c r="I142" i="87"/>
  <c r="J142" i="87"/>
  <c r="N142" i="87"/>
  <c r="O142" i="87"/>
  <c r="P142" i="87"/>
  <c r="Q142" i="87"/>
  <c r="R142" i="87"/>
  <c r="S142" i="87"/>
  <c r="T142" i="87"/>
  <c r="X142" i="87"/>
  <c r="Y142" i="87"/>
  <c r="Z142" i="87"/>
  <c r="AA142" i="87"/>
  <c r="AB142" i="87"/>
  <c r="AC142" i="87"/>
  <c r="AD142" i="87"/>
  <c r="AH142" i="87"/>
  <c r="AI142" i="87"/>
  <c r="AJ142" i="87"/>
  <c r="AK142" i="87"/>
  <c r="AL142" i="87"/>
  <c r="AM142" i="87"/>
  <c r="AN142" i="87"/>
  <c r="BE142" i="87"/>
  <c r="BF142" i="87"/>
  <c r="BG142" i="87"/>
  <c r="BH142" i="87"/>
  <c r="BL142" i="87"/>
  <c r="BM142" i="87"/>
  <c r="BN142" i="87"/>
  <c r="BO142" i="87"/>
  <c r="BP142" i="87"/>
  <c r="BQ142" i="87"/>
  <c r="BR142" i="87"/>
  <c r="BS142" i="87"/>
  <c r="BT142" i="87"/>
  <c r="BU142" i="87"/>
  <c r="BW142" i="87"/>
  <c r="BX142" i="87"/>
  <c r="BY142" i="87"/>
  <c r="BZ142" i="87"/>
  <c r="CA142" i="87"/>
  <c r="CB142" i="87"/>
  <c r="CC142" i="87"/>
  <c r="CD142" i="87"/>
  <c r="CE142" i="87"/>
  <c r="CF142" i="87"/>
  <c r="CH142" i="87"/>
  <c r="CI142" i="87"/>
  <c r="CJ142" i="87"/>
  <c r="CK142" i="87"/>
  <c r="CL142" i="87"/>
  <c r="CM142" i="87"/>
  <c r="CN142" i="87"/>
  <c r="CO142" i="87"/>
  <c r="CP142" i="87"/>
  <c r="CQ142" i="87"/>
  <c r="CS142" i="87"/>
  <c r="CT142" i="87"/>
  <c r="CU142" i="87"/>
  <c r="CV142" i="87"/>
  <c r="CW142" i="87"/>
  <c r="CX142" i="87"/>
  <c r="CY142" i="87"/>
  <c r="CZ142" i="87"/>
  <c r="DA142" i="87"/>
  <c r="DB142" i="87"/>
  <c r="A143" i="87"/>
  <c r="B143" i="87"/>
  <c r="C143" i="87"/>
  <c r="D143" i="87"/>
  <c r="E143" i="87"/>
  <c r="F143" i="87"/>
  <c r="G143" i="87"/>
  <c r="H143" i="87"/>
  <c r="I143" i="87"/>
  <c r="J143" i="87"/>
  <c r="N143" i="87"/>
  <c r="O143" i="87"/>
  <c r="P143" i="87"/>
  <c r="Q143" i="87"/>
  <c r="R143" i="87"/>
  <c r="S143" i="87"/>
  <c r="T143" i="87"/>
  <c r="X143" i="87"/>
  <c r="Y143" i="87"/>
  <c r="Z143" i="87"/>
  <c r="AA143" i="87"/>
  <c r="AB143" i="87"/>
  <c r="AC143" i="87"/>
  <c r="AD143" i="87"/>
  <c r="AH143" i="87"/>
  <c r="AI143" i="87"/>
  <c r="AJ143" i="87"/>
  <c r="AK143" i="87"/>
  <c r="AL143" i="87"/>
  <c r="AM143" i="87"/>
  <c r="AN143" i="87"/>
  <c r="BE143" i="87"/>
  <c r="BF143" i="87"/>
  <c r="BG143" i="87"/>
  <c r="BH143" i="87"/>
  <c r="BL143" i="87"/>
  <c r="BM143" i="87"/>
  <c r="BN143" i="87"/>
  <c r="BO143" i="87"/>
  <c r="BP143" i="87"/>
  <c r="BQ143" i="87"/>
  <c r="BR143" i="87"/>
  <c r="BS143" i="87"/>
  <c r="BT143" i="87"/>
  <c r="BU143" i="87"/>
  <c r="BW143" i="87"/>
  <c r="BX143" i="87"/>
  <c r="BY143" i="87"/>
  <c r="BZ143" i="87"/>
  <c r="CA143" i="87"/>
  <c r="CB143" i="87"/>
  <c r="CC143" i="87"/>
  <c r="CD143" i="87"/>
  <c r="CE143" i="87"/>
  <c r="CF143" i="87"/>
  <c r="CH143" i="87"/>
  <c r="CI143" i="87"/>
  <c r="CJ143" i="87"/>
  <c r="CK143" i="87"/>
  <c r="CL143" i="87"/>
  <c r="CM143" i="87"/>
  <c r="CN143" i="87"/>
  <c r="CO143" i="87"/>
  <c r="CP143" i="87"/>
  <c r="CQ143" i="87"/>
  <c r="CS143" i="87"/>
  <c r="CT143" i="87"/>
  <c r="CU143" i="87"/>
  <c r="CV143" i="87"/>
  <c r="CW143" i="87"/>
  <c r="CX143" i="87"/>
  <c r="CY143" i="87"/>
  <c r="CZ143" i="87"/>
  <c r="DA143" i="87"/>
  <c r="DB143" i="87"/>
  <c r="A144" i="87"/>
  <c r="B144" i="87"/>
  <c r="C144" i="87"/>
  <c r="D144" i="87"/>
  <c r="E144" i="87"/>
  <c r="F144" i="87"/>
  <c r="G144" i="87"/>
  <c r="H144" i="87"/>
  <c r="I144" i="87"/>
  <c r="J144" i="87"/>
  <c r="N144" i="87"/>
  <c r="O144" i="87"/>
  <c r="P144" i="87"/>
  <c r="Q144" i="87"/>
  <c r="R144" i="87"/>
  <c r="S144" i="87"/>
  <c r="T144" i="87"/>
  <c r="X144" i="87"/>
  <c r="Y144" i="87"/>
  <c r="Z144" i="87"/>
  <c r="AA144" i="87"/>
  <c r="AB144" i="87"/>
  <c r="AC144" i="87"/>
  <c r="AD144" i="87"/>
  <c r="AH144" i="87"/>
  <c r="AI144" i="87"/>
  <c r="AJ144" i="87"/>
  <c r="AK144" i="87"/>
  <c r="AL144" i="87"/>
  <c r="AM144" i="87"/>
  <c r="AN144" i="87"/>
  <c r="BE144" i="87"/>
  <c r="BF144" i="87"/>
  <c r="BG144" i="87"/>
  <c r="BH144" i="87"/>
  <c r="BL144" i="87"/>
  <c r="BM144" i="87"/>
  <c r="BN144" i="87"/>
  <c r="BO144" i="87"/>
  <c r="BP144" i="87"/>
  <c r="BQ144" i="87"/>
  <c r="BR144" i="87"/>
  <c r="BS144" i="87"/>
  <c r="BT144" i="87"/>
  <c r="BU144" i="87"/>
  <c r="BW144" i="87"/>
  <c r="BX144" i="87"/>
  <c r="BY144" i="87"/>
  <c r="BZ144" i="87"/>
  <c r="CA144" i="87"/>
  <c r="CB144" i="87"/>
  <c r="CC144" i="87"/>
  <c r="CD144" i="87"/>
  <c r="CE144" i="87"/>
  <c r="CF144" i="87"/>
  <c r="CH144" i="87"/>
  <c r="CI144" i="87"/>
  <c r="CJ144" i="87"/>
  <c r="CK144" i="87"/>
  <c r="CL144" i="87"/>
  <c r="CM144" i="87"/>
  <c r="CN144" i="87"/>
  <c r="CO144" i="87"/>
  <c r="CP144" i="87"/>
  <c r="CQ144" i="87"/>
  <c r="CS144" i="87"/>
  <c r="CT144" i="87"/>
  <c r="CU144" i="87"/>
  <c r="CV144" i="87"/>
  <c r="CW144" i="87"/>
  <c r="CX144" i="87"/>
  <c r="CY144" i="87"/>
  <c r="CZ144" i="87"/>
  <c r="DA144" i="87"/>
  <c r="DB144" i="87"/>
  <c r="A145" i="87"/>
  <c r="B145" i="87"/>
  <c r="C145" i="87"/>
  <c r="D145" i="87"/>
  <c r="E145" i="87"/>
  <c r="F145" i="87"/>
  <c r="G145" i="87"/>
  <c r="H145" i="87"/>
  <c r="I145" i="87"/>
  <c r="J145" i="87"/>
  <c r="N145" i="87"/>
  <c r="O145" i="87"/>
  <c r="P145" i="87"/>
  <c r="Q145" i="87"/>
  <c r="R145" i="87"/>
  <c r="S145" i="87"/>
  <c r="T145" i="87"/>
  <c r="X145" i="87"/>
  <c r="Y145" i="87"/>
  <c r="Z145" i="87"/>
  <c r="AA145" i="87"/>
  <c r="AB145" i="87"/>
  <c r="AC145" i="87"/>
  <c r="AD145" i="87"/>
  <c r="AH145" i="87"/>
  <c r="AI145" i="87"/>
  <c r="AJ145" i="87"/>
  <c r="AK145" i="87"/>
  <c r="AL145" i="87"/>
  <c r="AM145" i="87"/>
  <c r="AN145" i="87"/>
  <c r="BE145" i="87"/>
  <c r="BF145" i="87"/>
  <c r="BG145" i="87"/>
  <c r="BH145" i="87"/>
  <c r="BL145" i="87"/>
  <c r="BM145" i="87"/>
  <c r="BN145" i="87"/>
  <c r="BO145" i="87"/>
  <c r="BP145" i="87"/>
  <c r="BQ145" i="87"/>
  <c r="BR145" i="87"/>
  <c r="BS145" i="87"/>
  <c r="BT145" i="87"/>
  <c r="BU145" i="87"/>
  <c r="BW145" i="87"/>
  <c r="BX145" i="87"/>
  <c r="BY145" i="87"/>
  <c r="BZ145" i="87"/>
  <c r="CA145" i="87"/>
  <c r="CB145" i="87"/>
  <c r="CC145" i="87"/>
  <c r="CD145" i="87"/>
  <c r="CE145" i="87"/>
  <c r="CF145" i="87"/>
  <c r="CH145" i="87"/>
  <c r="CI145" i="87"/>
  <c r="CJ145" i="87"/>
  <c r="CK145" i="87"/>
  <c r="CL145" i="87"/>
  <c r="CM145" i="87"/>
  <c r="CN145" i="87"/>
  <c r="CO145" i="87"/>
  <c r="CP145" i="87"/>
  <c r="CQ145" i="87"/>
  <c r="CS145" i="87"/>
  <c r="CT145" i="87"/>
  <c r="CU145" i="87"/>
  <c r="CV145" i="87"/>
  <c r="CW145" i="87"/>
  <c r="CX145" i="87"/>
  <c r="CY145" i="87"/>
  <c r="CZ145" i="87"/>
  <c r="DA145" i="87"/>
  <c r="DB145" i="87"/>
  <c r="A146" i="87"/>
  <c r="B146" i="87"/>
  <c r="C146" i="87"/>
  <c r="D146" i="87"/>
  <c r="E146" i="87"/>
  <c r="F146" i="87"/>
  <c r="G146" i="87"/>
  <c r="H146" i="87"/>
  <c r="I146" i="87"/>
  <c r="J146" i="87"/>
  <c r="N146" i="87"/>
  <c r="O146" i="87"/>
  <c r="P146" i="87"/>
  <c r="Q146" i="87"/>
  <c r="R146" i="87"/>
  <c r="S146" i="87"/>
  <c r="T146" i="87"/>
  <c r="X146" i="87"/>
  <c r="Y146" i="87"/>
  <c r="Z146" i="87"/>
  <c r="AA146" i="87"/>
  <c r="AB146" i="87"/>
  <c r="AC146" i="87"/>
  <c r="AD146" i="87"/>
  <c r="AH146" i="87"/>
  <c r="AI146" i="87"/>
  <c r="AJ146" i="87"/>
  <c r="AK146" i="87"/>
  <c r="AL146" i="87"/>
  <c r="AM146" i="87"/>
  <c r="AN146" i="87"/>
  <c r="BE146" i="87"/>
  <c r="BF146" i="87"/>
  <c r="BG146" i="87"/>
  <c r="BH146" i="87"/>
  <c r="BL146" i="87"/>
  <c r="BM146" i="87"/>
  <c r="BN146" i="87"/>
  <c r="BO146" i="87"/>
  <c r="BP146" i="87"/>
  <c r="BQ146" i="87"/>
  <c r="BR146" i="87"/>
  <c r="BS146" i="87"/>
  <c r="BT146" i="87"/>
  <c r="BU146" i="87"/>
  <c r="BW146" i="87"/>
  <c r="BX146" i="87"/>
  <c r="BY146" i="87"/>
  <c r="BZ146" i="87"/>
  <c r="CA146" i="87"/>
  <c r="CB146" i="87"/>
  <c r="CC146" i="87"/>
  <c r="CD146" i="87"/>
  <c r="CE146" i="87"/>
  <c r="CF146" i="87"/>
  <c r="CH146" i="87"/>
  <c r="CI146" i="87"/>
  <c r="CJ146" i="87"/>
  <c r="CK146" i="87"/>
  <c r="CL146" i="87"/>
  <c r="CM146" i="87"/>
  <c r="CN146" i="87"/>
  <c r="CO146" i="87"/>
  <c r="CP146" i="87"/>
  <c r="CQ146" i="87"/>
  <c r="CS146" i="87"/>
  <c r="CT146" i="87"/>
  <c r="CU146" i="87"/>
  <c r="CV146" i="87"/>
  <c r="CW146" i="87"/>
  <c r="CX146" i="87"/>
  <c r="CY146" i="87"/>
  <c r="CZ146" i="87"/>
  <c r="DA146" i="87"/>
  <c r="DB146" i="87"/>
  <c r="A147" i="87"/>
  <c r="B147" i="87"/>
  <c r="C147" i="87"/>
  <c r="D147" i="87"/>
  <c r="E147" i="87"/>
  <c r="F147" i="87"/>
  <c r="G147" i="87"/>
  <c r="H147" i="87"/>
  <c r="I147" i="87"/>
  <c r="J147" i="87"/>
  <c r="N147" i="87"/>
  <c r="O147" i="87"/>
  <c r="P147" i="87"/>
  <c r="Q147" i="87"/>
  <c r="R147" i="87"/>
  <c r="S147" i="87"/>
  <c r="T147" i="87"/>
  <c r="X147" i="87"/>
  <c r="Y147" i="87"/>
  <c r="Z147" i="87"/>
  <c r="AA147" i="87"/>
  <c r="AB147" i="87"/>
  <c r="AC147" i="87"/>
  <c r="AD147" i="87"/>
  <c r="AH147" i="87"/>
  <c r="AI147" i="87"/>
  <c r="AJ147" i="87"/>
  <c r="AK147" i="87"/>
  <c r="AL147" i="87"/>
  <c r="AM147" i="87"/>
  <c r="AN147" i="87"/>
  <c r="BE147" i="87"/>
  <c r="BF147" i="87"/>
  <c r="BG147" i="87"/>
  <c r="BH147" i="87"/>
  <c r="BL147" i="87"/>
  <c r="BM147" i="87"/>
  <c r="BN147" i="87"/>
  <c r="BO147" i="87"/>
  <c r="BP147" i="87"/>
  <c r="BQ147" i="87"/>
  <c r="BR147" i="87"/>
  <c r="BS147" i="87"/>
  <c r="BT147" i="87"/>
  <c r="BU147" i="87"/>
  <c r="BW147" i="87"/>
  <c r="BX147" i="87"/>
  <c r="BY147" i="87"/>
  <c r="BZ147" i="87"/>
  <c r="CA147" i="87"/>
  <c r="CB147" i="87"/>
  <c r="CC147" i="87"/>
  <c r="CD147" i="87"/>
  <c r="CE147" i="87"/>
  <c r="CF147" i="87"/>
  <c r="CH147" i="87"/>
  <c r="CI147" i="87"/>
  <c r="CJ147" i="87"/>
  <c r="CK147" i="87"/>
  <c r="CL147" i="87"/>
  <c r="CM147" i="87"/>
  <c r="CN147" i="87"/>
  <c r="CO147" i="87"/>
  <c r="CP147" i="87"/>
  <c r="CQ147" i="87"/>
  <c r="CS147" i="87"/>
  <c r="CT147" i="87"/>
  <c r="CU147" i="87"/>
  <c r="CV147" i="87"/>
  <c r="CW147" i="87"/>
  <c r="CX147" i="87"/>
  <c r="CY147" i="87"/>
  <c r="CZ147" i="87"/>
  <c r="DA147" i="87"/>
  <c r="DB147" i="87"/>
  <c r="A148" i="87"/>
  <c r="B148" i="87"/>
  <c r="C148" i="87"/>
  <c r="D148" i="87"/>
  <c r="E148" i="87"/>
  <c r="F148" i="87"/>
  <c r="G148" i="87"/>
  <c r="H148" i="87"/>
  <c r="I148" i="87"/>
  <c r="J148" i="87"/>
  <c r="N148" i="87"/>
  <c r="O148" i="87"/>
  <c r="P148" i="87"/>
  <c r="Q148" i="87"/>
  <c r="R148" i="87"/>
  <c r="S148" i="87"/>
  <c r="T148" i="87"/>
  <c r="X148" i="87"/>
  <c r="Y148" i="87"/>
  <c r="Z148" i="87"/>
  <c r="AA148" i="87"/>
  <c r="AB148" i="87"/>
  <c r="AC148" i="87"/>
  <c r="AD148" i="87"/>
  <c r="AH148" i="87"/>
  <c r="AI148" i="87"/>
  <c r="AJ148" i="87"/>
  <c r="AK148" i="87"/>
  <c r="AL148" i="87"/>
  <c r="AM148" i="87"/>
  <c r="AN148" i="87"/>
  <c r="BE148" i="87"/>
  <c r="BF148" i="87"/>
  <c r="BG148" i="87"/>
  <c r="BH148" i="87"/>
  <c r="BL148" i="87"/>
  <c r="BM148" i="87"/>
  <c r="BN148" i="87"/>
  <c r="BO148" i="87"/>
  <c r="BP148" i="87"/>
  <c r="BQ148" i="87"/>
  <c r="BR148" i="87"/>
  <c r="BS148" i="87"/>
  <c r="BT148" i="87"/>
  <c r="BU148" i="87"/>
  <c r="BW148" i="87"/>
  <c r="BX148" i="87"/>
  <c r="BY148" i="87"/>
  <c r="BZ148" i="87"/>
  <c r="CA148" i="87"/>
  <c r="CB148" i="87"/>
  <c r="CC148" i="87"/>
  <c r="CD148" i="87"/>
  <c r="CE148" i="87"/>
  <c r="CF148" i="87"/>
  <c r="CH148" i="87"/>
  <c r="CI148" i="87"/>
  <c r="CJ148" i="87"/>
  <c r="CK148" i="87"/>
  <c r="CL148" i="87"/>
  <c r="CM148" i="87"/>
  <c r="CN148" i="87"/>
  <c r="CO148" i="87"/>
  <c r="CP148" i="87"/>
  <c r="CQ148" i="87"/>
  <c r="CS148" i="87"/>
  <c r="CT148" i="87"/>
  <c r="CU148" i="87"/>
  <c r="CV148" i="87"/>
  <c r="CW148" i="87"/>
  <c r="CX148" i="87"/>
  <c r="CY148" i="87"/>
  <c r="CZ148" i="87"/>
  <c r="DA148" i="87"/>
  <c r="DB148" i="87"/>
  <c r="A149" i="87"/>
  <c r="B149" i="87"/>
  <c r="C149" i="87"/>
  <c r="D149" i="87"/>
  <c r="E149" i="87"/>
  <c r="F149" i="87"/>
  <c r="G149" i="87"/>
  <c r="H149" i="87"/>
  <c r="I149" i="87"/>
  <c r="J149" i="87"/>
  <c r="N149" i="87"/>
  <c r="O149" i="87"/>
  <c r="P149" i="87"/>
  <c r="Q149" i="87"/>
  <c r="R149" i="87"/>
  <c r="S149" i="87"/>
  <c r="T149" i="87"/>
  <c r="X149" i="87"/>
  <c r="Y149" i="87"/>
  <c r="Z149" i="87"/>
  <c r="AA149" i="87"/>
  <c r="AB149" i="87"/>
  <c r="AC149" i="87"/>
  <c r="AD149" i="87"/>
  <c r="AH149" i="87"/>
  <c r="AI149" i="87"/>
  <c r="AJ149" i="87"/>
  <c r="AK149" i="87"/>
  <c r="AL149" i="87"/>
  <c r="AM149" i="87"/>
  <c r="AN149" i="87"/>
  <c r="BE149" i="87"/>
  <c r="BF149" i="87"/>
  <c r="BG149" i="87"/>
  <c r="BH149" i="87"/>
  <c r="BL149" i="87"/>
  <c r="BM149" i="87"/>
  <c r="BN149" i="87"/>
  <c r="BO149" i="87"/>
  <c r="BP149" i="87"/>
  <c r="BQ149" i="87"/>
  <c r="BR149" i="87"/>
  <c r="BS149" i="87"/>
  <c r="BT149" i="87"/>
  <c r="BU149" i="87"/>
  <c r="BW149" i="87"/>
  <c r="BX149" i="87"/>
  <c r="BY149" i="87"/>
  <c r="BZ149" i="87"/>
  <c r="CA149" i="87"/>
  <c r="CB149" i="87"/>
  <c r="CC149" i="87"/>
  <c r="CD149" i="87"/>
  <c r="CE149" i="87"/>
  <c r="CF149" i="87"/>
  <c r="CH149" i="87"/>
  <c r="CI149" i="87"/>
  <c r="CJ149" i="87"/>
  <c r="CK149" i="87"/>
  <c r="CL149" i="87"/>
  <c r="CM149" i="87"/>
  <c r="CN149" i="87"/>
  <c r="CO149" i="87"/>
  <c r="CP149" i="87"/>
  <c r="CQ149" i="87"/>
  <c r="CS149" i="87"/>
  <c r="CT149" i="87"/>
  <c r="CU149" i="87"/>
  <c r="CV149" i="87"/>
  <c r="CW149" i="87"/>
  <c r="CX149" i="87"/>
  <c r="CY149" i="87"/>
  <c r="CZ149" i="87"/>
  <c r="DA149" i="87"/>
  <c r="DB149" i="87"/>
  <c r="A150" i="87"/>
  <c r="B150" i="87"/>
  <c r="C150" i="87"/>
  <c r="D150" i="87"/>
  <c r="E150" i="87"/>
  <c r="F150" i="87"/>
  <c r="G150" i="87"/>
  <c r="H150" i="87"/>
  <c r="I150" i="87"/>
  <c r="J150" i="87"/>
  <c r="N150" i="87"/>
  <c r="O150" i="87"/>
  <c r="P150" i="87"/>
  <c r="Q150" i="87"/>
  <c r="R150" i="87"/>
  <c r="S150" i="87"/>
  <c r="T150" i="87"/>
  <c r="X150" i="87"/>
  <c r="Y150" i="87"/>
  <c r="Z150" i="87"/>
  <c r="AA150" i="87"/>
  <c r="AB150" i="87"/>
  <c r="AC150" i="87"/>
  <c r="AD150" i="87"/>
  <c r="AH150" i="87"/>
  <c r="AI150" i="87"/>
  <c r="AJ150" i="87"/>
  <c r="AK150" i="87"/>
  <c r="AL150" i="87"/>
  <c r="AM150" i="87"/>
  <c r="AN150" i="87"/>
  <c r="BE150" i="87"/>
  <c r="BF150" i="87"/>
  <c r="BG150" i="87"/>
  <c r="BH150" i="87"/>
  <c r="BL150" i="87"/>
  <c r="BM150" i="87"/>
  <c r="BN150" i="87"/>
  <c r="BO150" i="87"/>
  <c r="BP150" i="87"/>
  <c r="BQ150" i="87"/>
  <c r="BR150" i="87"/>
  <c r="BS150" i="87"/>
  <c r="BT150" i="87"/>
  <c r="BU150" i="87"/>
  <c r="BW150" i="87"/>
  <c r="BX150" i="87"/>
  <c r="BY150" i="87"/>
  <c r="BZ150" i="87"/>
  <c r="CA150" i="87"/>
  <c r="CB150" i="87"/>
  <c r="CC150" i="87"/>
  <c r="CD150" i="87"/>
  <c r="CE150" i="87"/>
  <c r="CF150" i="87"/>
  <c r="CH150" i="87"/>
  <c r="CI150" i="87"/>
  <c r="CJ150" i="87"/>
  <c r="CK150" i="87"/>
  <c r="CL150" i="87"/>
  <c r="CM150" i="87"/>
  <c r="CN150" i="87"/>
  <c r="CO150" i="87"/>
  <c r="CP150" i="87"/>
  <c r="CQ150" i="87"/>
  <c r="CS150" i="87"/>
  <c r="CT150" i="87"/>
  <c r="CU150" i="87"/>
  <c r="CV150" i="87"/>
  <c r="CW150" i="87"/>
  <c r="CX150" i="87"/>
  <c r="CY150" i="87"/>
  <c r="CZ150" i="87"/>
  <c r="DA150" i="87"/>
  <c r="DB150" i="87"/>
  <c r="A151" i="87"/>
  <c r="B151" i="87"/>
  <c r="C151" i="87"/>
  <c r="D151" i="87"/>
  <c r="E151" i="87"/>
  <c r="F151" i="87"/>
  <c r="G151" i="87"/>
  <c r="H151" i="87"/>
  <c r="I151" i="87"/>
  <c r="J151" i="87"/>
  <c r="N151" i="87"/>
  <c r="O151" i="87"/>
  <c r="P151" i="87"/>
  <c r="Q151" i="87"/>
  <c r="R151" i="87"/>
  <c r="S151" i="87"/>
  <c r="T151" i="87"/>
  <c r="X151" i="87"/>
  <c r="Y151" i="87"/>
  <c r="Z151" i="87"/>
  <c r="AA151" i="87"/>
  <c r="AB151" i="87"/>
  <c r="AC151" i="87"/>
  <c r="AD151" i="87"/>
  <c r="AH151" i="87"/>
  <c r="AI151" i="87"/>
  <c r="AJ151" i="87"/>
  <c r="AK151" i="87"/>
  <c r="AL151" i="87"/>
  <c r="AM151" i="87"/>
  <c r="AN151" i="87"/>
  <c r="BE151" i="87"/>
  <c r="BF151" i="87"/>
  <c r="BG151" i="87"/>
  <c r="BH151" i="87"/>
  <c r="BL151" i="87"/>
  <c r="BM151" i="87"/>
  <c r="BN151" i="87"/>
  <c r="BO151" i="87"/>
  <c r="BP151" i="87"/>
  <c r="BQ151" i="87"/>
  <c r="BR151" i="87"/>
  <c r="BS151" i="87"/>
  <c r="BT151" i="87"/>
  <c r="BU151" i="87"/>
  <c r="BW151" i="87"/>
  <c r="BX151" i="87"/>
  <c r="BY151" i="87"/>
  <c r="BZ151" i="87"/>
  <c r="CA151" i="87"/>
  <c r="CB151" i="87"/>
  <c r="CC151" i="87"/>
  <c r="CD151" i="87"/>
  <c r="CE151" i="87"/>
  <c r="CF151" i="87"/>
  <c r="CH151" i="87"/>
  <c r="CI151" i="87"/>
  <c r="CJ151" i="87"/>
  <c r="CK151" i="87"/>
  <c r="CL151" i="87"/>
  <c r="CM151" i="87"/>
  <c r="CN151" i="87"/>
  <c r="CO151" i="87"/>
  <c r="CP151" i="87"/>
  <c r="CQ151" i="87"/>
  <c r="CS151" i="87"/>
  <c r="CT151" i="87"/>
  <c r="CU151" i="87"/>
  <c r="CV151" i="87"/>
  <c r="CW151" i="87"/>
  <c r="CX151" i="87"/>
  <c r="CY151" i="87"/>
  <c r="CZ151" i="87"/>
  <c r="DA151" i="87"/>
  <c r="DB151" i="87"/>
  <c r="A152" i="87"/>
  <c r="B152" i="87"/>
  <c r="C152" i="87"/>
  <c r="D152" i="87"/>
  <c r="E152" i="87"/>
  <c r="F152" i="87"/>
  <c r="G152" i="87"/>
  <c r="H152" i="87"/>
  <c r="I152" i="87"/>
  <c r="J152" i="87"/>
  <c r="N152" i="87"/>
  <c r="O152" i="87"/>
  <c r="P152" i="87"/>
  <c r="Q152" i="87"/>
  <c r="R152" i="87"/>
  <c r="S152" i="87"/>
  <c r="T152" i="87"/>
  <c r="X152" i="87"/>
  <c r="Y152" i="87"/>
  <c r="Z152" i="87"/>
  <c r="AA152" i="87"/>
  <c r="AB152" i="87"/>
  <c r="AC152" i="87"/>
  <c r="AD152" i="87"/>
  <c r="AH152" i="87"/>
  <c r="AI152" i="87"/>
  <c r="AJ152" i="87"/>
  <c r="AK152" i="87"/>
  <c r="AL152" i="87"/>
  <c r="AM152" i="87"/>
  <c r="AN152" i="87"/>
  <c r="BE152" i="87"/>
  <c r="BF152" i="87"/>
  <c r="BG152" i="87"/>
  <c r="BH152" i="87"/>
  <c r="BL152" i="87"/>
  <c r="BM152" i="87"/>
  <c r="BN152" i="87"/>
  <c r="BO152" i="87"/>
  <c r="BP152" i="87"/>
  <c r="BQ152" i="87"/>
  <c r="BR152" i="87"/>
  <c r="BS152" i="87"/>
  <c r="BT152" i="87"/>
  <c r="BU152" i="87"/>
  <c r="BW152" i="87"/>
  <c r="BX152" i="87"/>
  <c r="BY152" i="87"/>
  <c r="BZ152" i="87"/>
  <c r="CA152" i="87"/>
  <c r="CB152" i="87"/>
  <c r="CC152" i="87"/>
  <c r="CD152" i="87"/>
  <c r="CE152" i="87"/>
  <c r="CF152" i="87"/>
  <c r="CH152" i="87"/>
  <c r="CI152" i="87"/>
  <c r="CJ152" i="87"/>
  <c r="CK152" i="87"/>
  <c r="CL152" i="87"/>
  <c r="CM152" i="87"/>
  <c r="CN152" i="87"/>
  <c r="CO152" i="87"/>
  <c r="CP152" i="87"/>
  <c r="CQ152" i="87"/>
  <c r="CS152" i="87"/>
  <c r="CT152" i="87"/>
  <c r="CU152" i="87"/>
  <c r="CV152" i="87"/>
  <c r="CW152" i="87"/>
  <c r="CX152" i="87"/>
  <c r="CY152" i="87"/>
  <c r="CZ152" i="87"/>
  <c r="DA152" i="87"/>
  <c r="DB152" i="87"/>
  <c r="A153" i="87"/>
  <c r="B153" i="87"/>
  <c r="C153" i="87"/>
  <c r="D153" i="87"/>
  <c r="E153" i="87"/>
  <c r="F153" i="87"/>
  <c r="G153" i="87"/>
  <c r="H153" i="87"/>
  <c r="I153" i="87"/>
  <c r="J153" i="87"/>
  <c r="N153" i="87"/>
  <c r="O153" i="87"/>
  <c r="P153" i="87"/>
  <c r="Q153" i="87"/>
  <c r="R153" i="87"/>
  <c r="S153" i="87"/>
  <c r="T153" i="87"/>
  <c r="X153" i="87"/>
  <c r="Y153" i="87"/>
  <c r="Z153" i="87"/>
  <c r="AA153" i="87"/>
  <c r="AB153" i="87"/>
  <c r="AC153" i="87"/>
  <c r="AD153" i="87"/>
  <c r="AH153" i="87"/>
  <c r="AI153" i="87"/>
  <c r="AJ153" i="87"/>
  <c r="AK153" i="87"/>
  <c r="AL153" i="87"/>
  <c r="AM153" i="87"/>
  <c r="AN153" i="87"/>
  <c r="BE153" i="87"/>
  <c r="BF153" i="87"/>
  <c r="BG153" i="87"/>
  <c r="BH153" i="87"/>
  <c r="BL153" i="87"/>
  <c r="BM153" i="87"/>
  <c r="BN153" i="87"/>
  <c r="BO153" i="87"/>
  <c r="BP153" i="87"/>
  <c r="BQ153" i="87"/>
  <c r="BR153" i="87"/>
  <c r="BS153" i="87"/>
  <c r="BT153" i="87"/>
  <c r="BU153" i="87"/>
  <c r="BW153" i="87"/>
  <c r="BX153" i="87"/>
  <c r="BY153" i="87"/>
  <c r="BZ153" i="87"/>
  <c r="CA153" i="87"/>
  <c r="CB153" i="87"/>
  <c r="CC153" i="87"/>
  <c r="CD153" i="87"/>
  <c r="CE153" i="87"/>
  <c r="CF153" i="87"/>
  <c r="CH153" i="87"/>
  <c r="CI153" i="87"/>
  <c r="CJ153" i="87"/>
  <c r="CK153" i="87"/>
  <c r="CL153" i="87"/>
  <c r="CM153" i="87"/>
  <c r="CN153" i="87"/>
  <c r="CO153" i="87"/>
  <c r="CP153" i="87"/>
  <c r="CQ153" i="87"/>
  <c r="CS153" i="87"/>
  <c r="CT153" i="87"/>
  <c r="CU153" i="87"/>
  <c r="CV153" i="87"/>
  <c r="CW153" i="87"/>
  <c r="CX153" i="87"/>
  <c r="CY153" i="87"/>
  <c r="CZ153" i="87"/>
  <c r="DA153" i="87"/>
  <c r="DB153" i="87"/>
  <c r="A154" i="87"/>
  <c r="B154" i="87"/>
  <c r="C154" i="87"/>
  <c r="D154" i="87"/>
  <c r="E154" i="87"/>
  <c r="F154" i="87"/>
  <c r="G154" i="87"/>
  <c r="H154" i="87"/>
  <c r="I154" i="87"/>
  <c r="J154" i="87"/>
  <c r="N154" i="87"/>
  <c r="O154" i="87"/>
  <c r="P154" i="87"/>
  <c r="Q154" i="87"/>
  <c r="R154" i="87"/>
  <c r="S154" i="87"/>
  <c r="T154" i="87"/>
  <c r="X154" i="87"/>
  <c r="Y154" i="87"/>
  <c r="Z154" i="87"/>
  <c r="AA154" i="87"/>
  <c r="AB154" i="87"/>
  <c r="AC154" i="87"/>
  <c r="AD154" i="87"/>
  <c r="AH154" i="87"/>
  <c r="AI154" i="87"/>
  <c r="AJ154" i="87"/>
  <c r="AK154" i="87"/>
  <c r="AL154" i="87"/>
  <c r="AM154" i="87"/>
  <c r="AN154" i="87"/>
  <c r="BE154" i="87"/>
  <c r="BF154" i="87"/>
  <c r="BG154" i="87"/>
  <c r="BH154" i="87"/>
  <c r="BL154" i="87"/>
  <c r="BM154" i="87"/>
  <c r="BN154" i="87"/>
  <c r="BO154" i="87"/>
  <c r="BP154" i="87"/>
  <c r="BQ154" i="87"/>
  <c r="BR154" i="87"/>
  <c r="BS154" i="87"/>
  <c r="BT154" i="87"/>
  <c r="BU154" i="87"/>
  <c r="BW154" i="87"/>
  <c r="BX154" i="87"/>
  <c r="BY154" i="87"/>
  <c r="BZ154" i="87"/>
  <c r="CA154" i="87"/>
  <c r="CB154" i="87"/>
  <c r="CC154" i="87"/>
  <c r="CD154" i="87"/>
  <c r="CE154" i="87"/>
  <c r="CF154" i="87"/>
  <c r="CH154" i="87"/>
  <c r="CI154" i="87"/>
  <c r="CJ154" i="87"/>
  <c r="CK154" i="87"/>
  <c r="CL154" i="87"/>
  <c r="CM154" i="87"/>
  <c r="CN154" i="87"/>
  <c r="CO154" i="87"/>
  <c r="CP154" i="87"/>
  <c r="CQ154" i="87"/>
  <c r="CS154" i="87"/>
  <c r="CT154" i="87"/>
  <c r="CU154" i="87"/>
  <c r="CV154" i="87"/>
  <c r="CW154" i="87"/>
  <c r="CX154" i="87"/>
  <c r="CY154" i="87"/>
  <c r="CZ154" i="87"/>
  <c r="DA154" i="87"/>
  <c r="DB154" i="87"/>
  <c r="A155" i="87"/>
  <c r="B155" i="87"/>
  <c r="C155" i="87"/>
  <c r="D155" i="87"/>
  <c r="E155" i="87"/>
  <c r="F155" i="87"/>
  <c r="G155" i="87"/>
  <c r="H155" i="87"/>
  <c r="I155" i="87"/>
  <c r="J155" i="87"/>
  <c r="N155" i="87"/>
  <c r="O155" i="87"/>
  <c r="P155" i="87"/>
  <c r="Q155" i="87"/>
  <c r="R155" i="87"/>
  <c r="S155" i="87"/>
  <c r="T155" i="87"/>
  <c r="X155" i="87"/>
  <c r="Y155" i="87"/>
  <c r="Z155" i="87"/>
  <c r="AA155" i="87"/>
  <c r="AB155" i="87"/>
  <c r="AC155" i="87"/>
  <c r="AD155" i="87"/>
  <c r="AH155" i="87"/>
  <c r="AI155" i="87"/>
  <c r="AJ155" i="87"/>
  <c r="AK155" i="87"/>
  <c r="AL155" i="87"/>
  <c r="AM155" i="87"/>
  <c r="AN155" i="87"/>
  <c r="BE155" i="87"/>
  <c r="BF155" i="87"/>
  <c r="BG155" i="87"/>
  <c r="BH155" i="87"/>
  <c r="BL155" i="87"/>
  <c r="BM155" i="87"/>
  <c r="BN155" i="87"/>
  <c r="BO155" i="87"/>
  <c r="BP155" i="87"/>
  <c r="BQ155" i="87"/>
  <c r="BR155" i="87"/>
  <c r="BS155" i="87"/>
  <c r="BT155" i="87"/>
  <c r="BU155" i="87"/>
  <c r="BW155" i="87"/>
  <c r="BX155" i="87"/>
  <c r="BY155" i="87"/>
  <c r="BZ155" i="87"/>
  <c r="CA155" i="87"/>
  <c r="CB155" i="87"/>
  <c r="CC155" i="87"/>
  <c r="CD155" i="87"/>
  <c r="CE155" i="87"/>
  <c r="CF155" i="87"/>
  <c r="CH155" i="87"/>
  <c r="CI155" i="87"/>
  <c r="CJ155" i="87"/>
  <c r="CK155" i="87"/>
  <c r="CL155" i="87"/>
  <c r="CM155" i="87"/>
  <c r="CN155" i="87"/>
  <c r="CO155" i="87"/>
  <c r="CP155" i="87"/>
  <c r="CQ155" i="87"/>
  <c r="CS155" i="87"/>
  <c r="CT155" i="87"/>
  <c r="CU155" i="87"/>
  <c r="CV155" i="87"/>
  <c r="CW155" i="87"/>
  <c r="CX155" i="87"/>
  <c r="CY155" i="87"/>
  <c r="CZ155" i="87"/>
  <c r="DA155" i="87"/>
  <c r="DB155" i="87"/>
  <c r="A156" i="87"/>
  <c r="B156" i="87"/>
  <c r="C156" i="87"/>
  <c r="D156" i="87"/>
  <c r="E156" i="87"/>
  <c r="F156" i="87"/>
  <c r="G156" i="87"/>
  <c r="H156" i="87"/>
  <c r="I156" i="87"/>
  <c r="J156" i="87"/>
  <c r="N156" i="87"/>
  <c r="O156" i="87"/>
  <c r="P156" i="87"/>
  <c r="Q156" i="87"/>
  <c r="R156" i="87"/>
  <c r="S156" i="87"/>
  <c r="T156" i="87"/>
  <c r="X156" i="87"/>
  <c r="Y156" i="87"/>
  <c r="Z156" i="87"/>
  <c r="AA156" i="87"/>
  <c r="AB156" i="87"/>
  <c r="AC156" i="87"/>
  <c r="AD156" i="87"/>
  <c r="AH156" i="87"/>
  <c r="AI156" i="87"/>
  <c r="AJ156" i="87"/>
  <c r="AK156" i="87"/>
  <c r="AL156" i="87"/>
  <c r="AM156" i="87"/>
  <c r="AN156" i="87"/>
  <c r="BE156" i="87"/>
  <c r="BF156" i="87"/>
  <c r="BG156" i="87"/>
  <c r="BH156" i="87"/>
  <c r="BL156" i="87"/>
  <c r="BM156" i="87"/>
  <c r="BN156" i="87"/>
  <c r="BO156" i="87"/>
  <c r="BP156" i="87"/>
  <c r="BQ156" i="87"/>
  <c r="BR156" i="87"/>
  <c r="BS156" i="87"/>
  <c r="BT156" i="87"/>
  <c r="BU156" i="87"/>
  <c r="BW156" i="87"/>
  <c r="BX156" i="87"/>
  <c r="BY156" i="87"/>
  <c r="BZ156" i="87"/>
  <c r="CA156" i="87"/>
  <c r="CB156" i="87"/>
  <c r="CC156" i="87"/>
  <c r="CD156" i="87"/>
  <c r="CE156" i="87"/>
  <c r="CF156" i="87"/>
  <c r="CH156" i="87"/>
  <c r="CI156" i="87"/>
  <c r="CJ156" i="87"/>
  <c r="CK156" i="87"/>
  <c r="CL156" i="87"/>
  <c r="CM156" i="87"/>
  <c r="CN156" i="87"/>
  <c r="CO156" i="87"/>
  <c r="CP156" i="87"/>
  <c r="CQ156" i="87"/>
  <c r="CS156" i="87"/>
  <c r="CT156" i="87"/>
  <c r="CU156" i="87"/>
  <c r="CV156" i="87"/>
  <c r="CW156" i="87"/>
  <c r="CX156" i="87"/>
  <c r="CY156" i="87"/>
  <c r="CZ156" i="87"/>
  <c r="DA156" i="87"/>
  <c r="DB156" i="87"/>
  <c r="A157" i="87"/>
  <c r="C5" i="88"/>
  <c r="D5" i="88"/>
  <c r="E5" i="88"/>
  <c r="F5" i="88"/>
  <c r="G5" i="88"/>
  <c r="H5" i="88"/>
  <c r="I5" i="88"/>
  <c r="J5" i="88"/>
  <c r="K5" i="88"/>
  <c r="L5" i="88"/>
  <c r="M5" i="88"/>
  <c r="N5" i="88"/>
  <c r="E1" i="53"/>
  <c r="B2" i="53"/>
  <c r="E2" i="53"/>
  <c r="T2" i="53"/>
  <c r="U2" i="53"/>
  <c r="T3" i="53"/>
  <c r="U3" i="53"/>
  <c r="C9" i="53"/>
  <c r="E9" i="53"/>
  <c r="G9" i="53"/>
  <c r="I9" i="53"/>
  <c r="C10" i="53"/>
  <c r="E10" i="53"/>
  <c r="G10" i="53"/>
  <c r="I10" i="53"/>
  <c r="B11" i="53"/>
  <c r="D11" i="53"/>
  <c r="F11" i="53"/>
  <c r="H11" i="53"/>
  <c r="B12" i="53"/>
  <c r="D12" i="53"/>
  <c r="F12" i="53"/>
  <c r="H12" i="53"/>
  <c r="B14" i="53"/>
  <c r="D14" i="53"/>
  <c r="F14" i="53"/>
  <c r="H14" i="53"/>
  <c r="B20" i="53"/>
  <c r="D20" i="53"/>
  <c r="F20" i="53"/>
  <c r="H20" i="53"/>
  <c r="K20" i="53"/>
  <c r="L20" i="53"/>
  <c r="B21" i="53"/>
  <c r="D21" i="53"/>
  <c r="F21" i="53"/>
  <c r="H21" i="53"/>
  <c r="L21" i="53"/>
  <c r="A22" i="53"/>
  <c r="B22" i="53"/>
  <c r="D22" i="53"/>
  <c r="F22" i="53"/>
  <c r="H22" i="53"/>
  <c r="B24" i="53"/>
  <c r="F24" i="53"/>
  <c r="AC24" i="53"/>
  <c r="AD24" i="53"/>
  <c r="AH24" i="53"/>
  <c r="AI24" i="53"/>
  <c r="AJ24" i="53"/>
  <c r="AN24" i="53"/>
  <c r="AO24" i="53"/>
  <c r="AS24" i="53"/>
  <c r="AT24" i="53"/>
  <c r="AU24" i="53"/>
  <c r="AY24" i="53"/>
  <c r="AZ24" i="53"/>
  <c r="BD24" i="53"/>
  <c r="BE24" i="53"/>
  <c r="BF24" i="53"/>
  <c r="BJ24" i="53"/>
  <c r="BK24" i="53"/>
  <c r="BO24" i="53"/>
  <c r="BP24" i="53"/>
  <c r="BQ24" i="53"/>
  <c r="AB25" i="53"/>
  <c r="AM25" i="53"/>
  <c r="AX25" i="53"/>
  <c r="BI25" i="53"/>
  <c r="C26" i="53"/>
  <c r="AB26" i="53"/>
  <c r="AC26" i="53"/>
  <c r="AD26" i="53"/>
  <c r="AH26" i="53"/>
  <c r="AI26" i="53"/>
  <c r="AJ26" i="53"/>
  <c r="AM26" i="53"/>
  <c r="AN26" i="53"/>
  <c r="AO26" i="53"/>
  <c r="AS26" i="53"/>
  <c r="AT26" i="53"/>
  <c r="AU26" i="53"/>
  <c r="AX26" i="53"/>
  <c r="AY26" i="53"/>
  <c r="AZ26" i="53"/>
  <c r="BD26" i="53"/>
  <c r="BE26" i="53"/>
  <c r="BF26" i="53"/>
  <c r="BI26" i="53"/>
  <c r="BJ26" i="53"/>
  <c r="BK26" i="53"/>
  <c r="BO26" i="53"/>
  <c r="BP26" i="53"/>
  <c r="BQ26" i="53"/>
  <c r="AF27" i="53"/>
  <c r="AQ27" i="53"/>
  <c r="BB27" i="53"/>
  <c r="BM27" i="53"/>
  <c r="AA28" i="53"/>
  <c r="AF28" i="53"/>
  <c r="AL28" i="53"/>
  <c r="AQ28" i="53"/>
  <c r="AW28" i="53"/>
  <c r="BB28" i="53"/>
  <c r="BH28" i="53"/>
  <c r="BM28" i="53"/>
  <c r="AG29" i="53"/>
  <c r="AJ29" i="53"/>
  <c r="AR29" i="53"/>
  <c r="AU29" i="53"/>
  <c r="BC29" i="53"/>
  <c r="BF29" i="53"/>
  <c r="BN29" i="53"/>
  <c r="BQ29" i="53"/>
  <c r="B31" i="53"/>
  <c r="D31" i="53"/>
  <c r="E31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AA31" i="53"/>
  <c r="AB31" i="53"/>
  <c r="AC31" i="53"/>
  <c r="AD31" i="53"/>
  <c r="AE31" i="53"/>
  <c r="AF31" i="53"/>
  <c r="AG31" i="53"/>
  <c r="AH31" i="53"/>
  <c r="AI31" i="53"/>
  <c r="AJ31" i="53"/>
  <c r="AL31" i="53"/>
  <c r="AM31" i="53"/>
  <c r="AN31" i="53"/>
  <c r="AO31" i="53"/>
  <c r="AP31" i="53"/>
  <c r="AQ31" i="53"/>
  <c r="AR31" i="53"/>
  <c r="AS31" i="53"/>
  <c r="AT31" i="53"/>
  <c r="AU31" i="53"/>
  <c r="AW31" i="53"/>
  <c r="AX31" i="53"/>
  <c r="AY31" i="53"/>
  <c r="AZ31" i="53"/>
  <c r="BA31" i="53"/>
  <c r="BB31" i="53"/>
  <c r="BC31" i="53"/>
  <c r="BD31" i="53"/>
  <c r="BE31" i="53"/>
  <c r="BF31" i="53"/>
  <c r="BH31" i="53"/>
  <c r="BI31" i="53"/>
  <c r="BJ31" i="53"/>
  <c r="BK31" i="53"/>
  <c r="BL31" i="53"/>
  <c r="BM31" i="53"/>
  <c r="BN31" i="53"/>
  <c r="BO31" i="53"/>
  <c r="BP31" i="53"/>
  <c r="BQ31" i="53"/>
  <c r="A32" i="53"/>
  <c r="B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AA32" i="53"/>
  <c r="AB32" i="53"/>
  <c r="AC32" i="53"/>
  <c r="AD32" i="53"/>
  <c r="AE32" i="53"/>
  <c r="AF32" i="53"/>
  <c r="AG32" i="53"/>
  <c r="AH32" i="53"/>
  <c r="AI32" i="53"/>
  <c r="AJ32" i="53"/>
  <c r="AL32" i="53"/>
  <c r="AM32" i="53"/>
  <c r="AN32" i="53"/>
  <c r="AO32" i="53"/>
  <c r="AP32" i="53"/>
  <c r="AQ32" i="53"/>
  <c r="AR32" i="53"/>
  <c r="AS32" i="53"/>
  <c r="AT32" i="53"/>
  <c r="AU32" i="53"/>
  <c r="AW32" i="53"/>
  <c r="AX32" i="53"/>
  <c r="AY32" i="53"/>
  <c r="AZ32" i="53"/>
  <c r="BA32" i="53"/>
  <c r="BB32" i="53"/>
  <c r="BC32" i="53"/>
  <c r="BD32" i="53"/>
  <c r="BE32" i="53"/>
  <c r="BF32" i="53"/>
  <c r="BH32" i="53"/>
  <c r="BI32" i="53"/>
  <c r="BJ32" i="53"/>
  <c r="BK32" i="53"/>
  <c r="BL32" i="53"/>
  <c r="BM32" i="53"/>
  <c r="BN32" i="53"/>
  <c r="BO32" i="53"/>
  <c r="BP32" i="53"/>
  <c r="BQ32" i="53"/>
  <c r="A33" i="53"/>
  <c r="B33" i="53"/>
  <c r="D33" i="53"/>
  <c r="E33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AA33" i="53"/>
  <c r="AB33" i="53"/>
  <c r="AC33" i="53"/>
  <c r="AD33" i="53"/>
  <c r="AE33" i="53"/>
  <c r="AF33" i="53"/>
  <c r="AG33" i="53"/>
  <c r="AH33" i="53"/>
  <c r="AI33" i="53"/>
  <c r="AJ33" i="53"/>
  <c r="AL33" i="53"/>
  <c r="AM33" i="53"/>
  <c r="AN33" i="53"/>
  <c r="AO33" i="53"/>
  <c r="AP33" i="53"/>
  <c r="AQ33" i="53"/>
  <c r="AR33" i="53"/>
  <c r="AS33" i="53"/>
  <c r="AT33" i="53"/>
  <c r="AU33" i="53"/>
  <c r="AW33" i="53"/>
  <c r="AX33" i="53"/>
  <c r="AY33" i="53"/>
  <c r="AZ33" i="53"/>
  <c r="BA33" i="53"/>
  <c r="BB33" i="53"/>
  <c r="BC33" i="53"/>
  <c r="BD33" i="53"/>
  <c r="BE33" i="53"/>
  <c r="BF33" i="53"/>
  <c r="BH33" i="53"/>
  <c r="BI33" i="53"/>
  <c r="BJ33" i="53"/>
  <c r="BK33" i="53"/>
  <c r="BL33" i="53"/>
  <c r="BM33" i="53"/>
  <c r="BN33" i="53"/>
  <c r="BO33" i="53"/>
  <c r="BP33" i="53"/>
  <c r="BQ33" i="53"/>
  <c r="A34" i="53"/>
  <c r="B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AA34" i="53"/>
  <c r="AB34" i="53"/>
  <c r="AC34" i="53"/>
  <c r="AD34" i="53"/>
  <c r="AE34" i="53"/>
  <c r="AF34" i="53"/>
  <c r="AG34" i="53"/>
  <c r="AH34" i="53"/>
  <c r="AI34" i="53"/>
  <c r="AJ34" i="53"/>
  <c r="AL34" i="53"/>
  <c r="AM34" i="53"/>
  <c r="AN34" i="53"/>
  <c r="AO34" i="53"/>
  <c r="AP34" i="53"/>
  <c r="AQ34" i="53"/>
  <c r="AR34" i="53"/>
  <c r="AS34" i="53"/>
  <c r="AT34" i="53"/>
  <c r="AU34" i="53"/>
  <c r="AW34" i="53"/>
  <c r="AX34" i="53"/>
  <c r="AY34" i="53"/>
  <c r="AZ34" i="53"/>
  <c r="BA34" i="53"/>
  <c r="BB34" i="53"/>
  <c r="BC34" i="53"/>
  <c r="BD34" i="53"/>
  <c r="BE34" i="53"/>
  <c r="BF34" i="53"/>
  <c r="BH34" i="53"/>
  <c r="BI34" i="53"/>
  <c r="BJ34" i="53"/>
  <c r="BK34" i="53"/>
  <c r="BL34" i="53"/>
  <c r="BM34" i="53"/>
  <c r="BN34" i="53"/>
  <c r="BO34" i="53"/>
  <c r="BP34" i="53"/>
  <c r="BQ34" i="53"/>
  <c r="A35" i="53"/>
  <c r="B35" i="53"/>
  <c r="D35" i="53"/>
  <c r="E35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AA35" i="53"/>
  <c r="AB35" i="53"/>
  <c r="AC35" i="53"/>
  <c r="AD35" i="53"/>
  <c r="AE35" i="53"/>
  <c r="AF35" i="53"/>
  <c r="AG35" i="53"/>
  <c r="AH35" i="53"/>
  <c r="AI35" i="53"/>
  <c r="AJ35" i="53"/>
  <c r="AL35" i="53"/>
  <c r="AM35" i="53"/>
  <c r="AN35" i="53"/>
  <c r="AO35" i="53"/>
  <c r="AP35" i="53"/>
  <c r="AQ35" i="53"/>
  <c r="AR35" i="53"/>
  <c r="AS35" i="53"/>
  <c r="AT35" i="53"/>
  <c r="AU35" i="53"/>
  <c r="AW35" i="53"/>
  <c r="AX35" i="53"/>
  <c r="AY35" i="53"/>
  <c r="AZ35" i="53"/>
  <c r="BA35" i="53"/>
  <c r="BB35" i="53"/>
  <c r="BC35" i="53"/>
  <c r="BD35" i="53"/>
  <c r="BE35" i="53"/>
  <c r="BF35" i="53"/>
  <c r="BH35" i="53"/>
  <c r="BI35" i="53"/>
  <c r="BJ35" i="53"/>
  <c r="BK35" i="53"/>
  <c r="BL35" i="53"/>
  <c r="BM35" i="53"/>
  <c r="BN35" i="53"/>
  <c r="BO35" i="53"/>
  <c r="BP35" i="53"/>
  <c r="BQ35" i="53"/>
  <c r="A36" i="53"/>
  <c r="B36" i="53"/>
  <c r="D36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AA36" i="53"/>
  <c r="AB36" i="53"/>
  <c r="AC36" i="53"/>
  <c r="AD36" i="53"/>
  <c r="AE36" i="53"/>
  <c r="AF36" i="53"/>
  <c r="AG36" i="53"/>
  <c r="AH36" i="53"/>
  <c r="AI36" i="53"/>
  <c r="AJ36" i="53"/>
  <c r="AL36" i="53"/>
  <c r="AM36" i="53"/>
  <c r="AN36" i="53"/>
  <c r="AO36" i="53"/>
  <c r="AP36" i="53"/>
  <c r="AQ36" i="53"/>
  <c r="AR36" i="53"/>
  <c r="AS36" i="53"/>
  <c r="AT36" i="53"/>
  <c r="AU36" i="53"/>
  <c r="AW36" i="53"/>
  <c r="AX36" i="53"/>
  <c r="AY36" i="53"/>
  <c r="AZ36" i="53"/>
  <c r="BA36" i="53"/>
  <c r="BB36" i="53"/>
  <c r="BC36" i="53"/>
  <c r="BD36" i="53"/>
  <c r="BE36" i="53"/>
  <c r="BF36" i="53"/>
  <c r="BH36" i="53"/>
  <c r="BI36" i="53"/>
  <c r="BJ36" i="53"/>
  <c r="BK36" i="53"/>
  <c r="BL36" i="53"/>
  <c r="BM36" i="53"/>
  <c r="BN36" i="53"/>
  <c r="BO36" i="53"/>
  <c r="BP36" i="53"/>
  <c r="BQ36" i="53"/>
  <c r="A37" i="53"/>
  <c r="B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AA37" i="53"/>
  <c r="AB37" i="53"/>
  <c r="AC37" i="53"/>
  <c r="AD37" i="53"/>
  <c r="AE37" i="53"/>
  <c r="AF37" i="53"/>
  <c r="AG37" i="53"/>
  <c r="AH37" i="53"/>
  <c r="AI37" i="53"/>
  <c r="AJ37" i="53"/>
  <c r="AL37" i="53"/>
  <c r="AM37" i="53"/>
  <c r="AN37" i="53"/>
  <c r="AO37" i="53"/>
  <c r="AP37" i="53"/>
  <c r="AQ37" i="53"/>
  <c r="AR37" i="53"/>
  <c r="AS37" i="53"/>
  <c r="AT37" i="53"/>
  <c r="AU37" i="53"/>
  <c r="AW37" i="53"/>
  <c r="AX37" i="53"/>
  <c r="AY37" i="53"/>
  <c r="AZ37" i="53"/>
  <c r="BA37" i="53"/>
  <c r="BB37" i="53"/>
  <c r="BC37" i="53"/>
  <c r="BD37" i="53"/>
  <c r="BE37" i="53"/>
  <c r="BF37" i="53"/>
  <c r="BH37" i="53"/>
  <c r="BI37" i="53"/>
  <c r="BJ37" i="53"/>
  <c r="BK37" i="53"/>
  <c r="BL37" i="53"/>
  <c r="BM37" i="53"/>
  <c r="BN37" i="53"/>
  <c r="BO37" i="53"/>
  <c r="BP37" i="53"/>
  <c r="BQ37" i="53"/>
  <c r="A38" i="53"/>
  <c r="B38" i="53"/>
  <c r="D38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AA38" i="53"/>
  <c r="AB38" i="53"/>
  <c r="AC38" i="53"/>
  <c r="AD38" i="53"/>
  <c r="AE38" i="53"/>
  <c r="AF38" i="53"/>
  <c r="AG38" i="53"/>
  <c r="AH38" i="53"/>
  <c r="AI38" i="53"/>
  <c r="AJ38" i="53"/>
  <c r="AL38" i="53"/>
  <c r="AM38" i="53"/>
  <c r="AN38" i="53"/>
  <c r="AO38" i="53"/>
  <c r="AP38" i="53"/>
  <c r="AQ38" i="53"/>
  <c r="AR38" i="53"/>
  <c r="AS38" i="53"/>
  <c r="AT38" i="53"/>
  <c r="AU38" i="53"/>
  <c r="AW38" i="53"/>
  <c r="AX38" i="53"/>
  <c r="AY38" i="53"/>
  <c r="AZ38" i="53"/>
  <c r="BA38" i="53"/>
  <c r="BB38" i="53"/>
  <c r="BC38" i="53"/>
  <c r="BD38" i="53"/>
  <c r="BE38" i="53"/>
  <c r="BF38" i="53"/>
  <c r="BH38" i="53"/>
  <c r="BI38" i="53"/>
  <c r="BJ38" i="53"/>
  <c r="BK38" i="53"/>
  <c r="BL38" i="53"/>
  <c r="BM38" i="53"/>
  <c r="BN38" i="53"/>
  <c r="BO38" i="53"/>
  <c r="BP38" i="53"/>
  <c r="BQ38" i="53"/>
  <c r="A39" i="53"/>
  <c r="B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AA39" i="53"/>
  <c r="AB39" i="53"/>
  <c r="AC39" i="53"/>
  <c r="AD39" i="53"/>
  <c r="AE39" i="53"/>
  <c r="AF39" i="53"/>
  <c r="AG39" i="53"/>
  <c r="AH39" i="53"/>
  <c r="AI39" i="53"/>
  <c r="AJ39" i="53"/>
  <c r="AL39" i="53"/>
  <c r="AM39" i="53"/>
  <c r="AN39" i="53"/>
  <c r="AO39" i="53"/>
  <c r="AP39" i="53"/>
  <c r="AQ39" i="53"/>
  <c r="AR39" i="53"/>
  <c r="AS39" i="53"/>
  <c r="AT39" i="53"/>
  <c r="AU39" i="53"/>
  <c r="AW39" i="53"/>
  <c r="AX39" i="53"/>
  <c r="AY39" i="53"/>
  <c r="AZ39" i="53"/>
  <c r="BA39" i="53"/>
  <c r="BB39" i="53"/>
  <c r="BC39" i="53"/>
  <c r="BD39" i="53"/>
  <c r="BE39" i="53"/>
  <c r="BF39" i="53"/>
  <c r="BH39" i="53"/>
  <c r="BI39" i="53"/>
  <c r="BJ39" i="53"/>
  <c r="BK39" i="53"/>
  <c r="BL39" i="53"/>
  <c r="BM39" i="53"/>
  <c r="BN39" i="53"/>
  <c r="BO39" i="53"/>
  <c r="BP39" i="53"/>
  <c r="BQ39" i="53"/>
  <c r="A40" i="53"/>
  <c r="B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AA40" i="53"/>
  <c r="AB40" i="53"/>
  <c r="AC40" i="53"/>
  <c r="AD40" i="53"/>
  <c r="AE40" i="53"/>
  <c r="AF40" i="53"/>
  <c r="AG40" i="53"/>
  <c r="AH40" i="53"/>
  <c r="AI40" i="53"/>
  <c r="AJ40" i="53"/>
  <c r="AL40" i="53"/>
  <c r="AM40" i="53"/>
  <c r="AN40" i="53"/>
  <c r="AO40" i="53"/>
  <c r="AP40" i="53"/>
  <c r="AQ40" i="53"/>
  <c r="AR40" i="53"/>
  <c r="AS40" i="53"/>
  <c r="AT40" i="53"/>
  <c r="AU40" i="53"/>
  <c r="AW40" i="53"/>
  <c r="AX40" i="53"/>
  <c r="AY40" i="53"/>
  <c r="AZ40" i="53"/>
  <c r="BA40" i="53"/>
  <c r="BB40" i="53"/>
  <c r="BC40" i="53"/>
  <c r="BD40" i="53"/>
  <c r="BE40" i="53"/>
  <c r="BF40" i="53"/>
  <c r="BH40" i="53"/>
  <c r="BI40" i="53"/>
  <c r="BJ40" i="53"/>
  <c r="BK40" i="53"/>
  <c r="BL40" i="53"/>
  <c r="BM40" i="53"/>
  <c r="BN40" i="53"/>
  <c r="BO40" i="53"/>
  <c r="BP40" i="53"/>
  <c r="BQ40" i="53"/>
  <c r="A41" i="53"/>
  <c r="B41" i="53"/>
  <c r="D41" i="53"/>
  <c r="E41" i="53"/>
  <c r="F41" i="53"/>
  <c r="G41" i="53"/>
  <c r="H41" i="53"/>
  <c r="I41" i="53"/>
  <c r="J41" i="53"/>
  <c r="K41" i="53"/>
  <c r="L41" i="53"/>
  <c r="M41" i="53"/>
  <c r="N41" i="53"/>
  <c r="O41" i="53"/>
  <c r="P41" i="53"/>
  <c r="Q41" i="53"/>
  <c r="R41" i="53"/>
  <c r="S41" i="53"/>
  <c r="AA41" i="53"/>
  <c r="AB41" i="53"/>
  <c r="AC41" i="53"/>
  <c r="AD41" i="53"/>
  <c r="AE41" i="53"/>
  <c r="AF41" i="53"/>
  <c r="AG41" i="53"/>
  <c r="AH41" i="53"/>
  <c r="AI41" i="53"/>
  <c r="AJ41" i="53"/>
  <c r="AL41" i="53"/>
  <c r="AM41" i="53"/>
  <c r="AN41" i="53"/>
  <c r="AO41" i="53"/>
  <c r="AP41" i="53"/>
  <c r="AQ41" i="53"/>
  <c r="AR41" i="53"/>
  <c r="AS41" i="53"/>
  <c r="AT41" i="53"/>
  <c r="AU41" i="53"/>
  <c r="AW41" i="53"/>
  <c r="AX41" i="53"/>
  <c r="AY41" i="53"/>
  <c r="AZ41" i="53"/>
  <c r="BA41" i="53"/>
  <c r="BB41" i="53"/>
  <c r="BC41" i="53"/>
  <c r="BD41" i="53"/>
  <c r="BE41" i="53"/>
  <c r="BF41" i="53"/>
  <c r="BH41" i="53"/>
  <c r="BI41" i="53"/>
  <c r="BJ41" i="53"/>
  <c r="BK41" i="53"/>
  <c r="BL41" i="53"/>
  <c r="BM41" i="53"/>
  <c r="BN41" i="53"/>
  <c r="BO41" i="53"/>
  <c r="BP41" i="53"/>
  <c r="BQ41" i="53"/>
  <c r="A42" i="53"/>
  <c r="B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AA42" i="53"/>
  <c r="AB42" i="53"/>
  <c r="AC42" i="53"/>
  <c r="AD42" i="53"/>
  <c r="AE42" i="53"/>
  <c r="AF42" i="53"/>
  <c r="AG42" i="53"/>
  <c r="AH42" i="53"/>
  <c r="AI42" i="53"/>
  <c r="AJ42" i="53"/>
  <c r="AL42" i="53"/>
  <c r="AM42" i="53"/>
  <c r="AN42" i="53"/>
  <c r="AO42" i="53"/>
  <c r="AP42" i="53"/>
  <c r="AQ42" i="53"/>
  <c r="AR42" i="53"/>
  <c r="AS42" i="53"/>
  <c r="AT42" i="53"/>
  <c r="AU42" i="53"/>
  <c r="AW42" i="53"/>
  <c r="AX42" i="53"/>
  <c r="AY42" i="53"/>
  <c r="AZ42" i="53"/>
  <c r="BA42" i="53"/>
  <c r="BB42" i="53"/>
  <c r="BC42" i="53"/>
  <c r="BD42" i="53"/>
  <c r="BE42" i="53"/>
  <c r="BF42" i="53"/>
  <c r="BH42" i="53"/>
  <c r="BI42" i="53"/>
  <c r="BJ42" i="53"/>
  <c r="BK42" i="53"/>
  <c r="BL42" i="53"/>
  <c r="BM42" i="53"/>
  <c r="BN42" i="53"/>
  <c r="BO42" i="53"/>
  <c r="BP42" i="53"/>
  <c r="BQ42" i="53"/>
  <c r="A43" i="53"/>
  <c r="B43" i="53"/>
  <c r="D43" i="53"/>
  <c r="E43" i="53"/>
  <c r="F43" i="53"/>
  <c r="G43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AA43" i="53"/>
  <c r="AB43" i="53"/>
  <c r="AC43" i="53"/>
  <c r="AD43" i="53"/>
  <c r="AE43" i="53"/>
  <c r="AF43" i="53"/>
  <c r="AG43" i="53"/>
  <c r="AH43" i="53"/>
  <c r="AI43" i="53"/>
  <c r="AJ43" i="53"/>
  <c r="AL43" i="53"/>
  <c r="AM43" i="53"/>
  <c r="AN43" i="53"/>
  <c r="AO43" i="53"/>
  <c r="AP43" i="53"/>
  <c r="AQ43" i="53"/>
  <c r="AR43" i="53"/>
  <c r="AS43" i="53"/>
  <c r="AT43" i="53"/>
  <c r="AU43" i="53"/>
  <c r="AW43" i="53"/>
  <c r="AX43" i="53"/>
  <c r="AY43" i="53"/>
  <c r="AZ43" i="53"/>
  <c r="BA43" i="53"/>
  <c r="BB43" i="53"/>
  <c r="BC43" i="53"/>
  <c r="BD43" i="53"/>
  <c r="BE43" i="53"/>
  <c r="BF43" i="53"/>
  <c r="BH43" i="53"/>
  <c r="BI43" i="53"/>
  <c r="BJ43" i="53"/>
  <c r="BK43" i="53"/>
  <c r="BL43" i="53"/>
  <c r="BM43" i="53"/>
  <c r="BN43" i="53"/>
  <c r="BO43" i="53"/>
  <c r="BP43" i="53"/>
  <c r="BQ43" i="53"/>
  <c r="A44" i="53"/>
  <c r="B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AA44" i="53"/>
  <c r="AB44" i="53"/>
  <c r="AC44" i="53"/>
  <c r="AD44" i="53"/>
  <c r="AE44" i="53"/>
  <c r="AF44" i="53"/>
  <c r="AG44" i="53"/>
  <c r="AH44" i="53"/>
  <c r="AI44" i="53"/>
  <c r="AJ44" i="53"/>
  <c r="AL44" i="53"/>
  <c r="AM44" i="53"/>
  <c r="AN44" i="53"/>
  <c r="AO44" i="53"/>
  <c r="AP44" i="53"/>
  <c r="AQ44" i="53"/>
  <c r="AR44" i="53"/>
  <c r="AS44" i="53"/>
  <c r="AT44" i="53"/>
  <c r="AU44" i="53"/>
  <c r="AW44" i="53"/>
  <c r="AX44" i="53"/>
  <c r="AY44" i="53"/>
  <c r="AZ44" i="53"/>
  <c r="BA44" i="53"/>
  <c r="BB44" i="53"/>
  <c r="BC44" i="53"/>
  <c r="BD44" i="53"/>
  <c r="BE44" i="53"/>
  <c r="BF44" i="53"/>
  <c r="BH44" i="53"/>
  <c r="BI44" i="53"/>
  <c r="BJ44" i="53"/>
  <c r="BK44" i="53"/>
  <c r="BL44" i="53"/>
  <c r="BM44" i="53"/>
  <c r="BN44" i="53"/>
  <c r="BO44" i="53"/>
  <c r="BP44" i="53"/>
  <c r="BQ44" i="53"/>
  <c r="A45" i="53"/>
  <c r="B45" i="53"/>
  <c r="D45" i="53"/>
  <c r="E45" i="53"/>
  <c r="F45" i="53"/>
  <c r="G45" i="53"/>
  <c r="H45" i="53"/>
  <c r="I45" i="53"/>
  <c r="J45" i="53"/>
  <c r="K45" i="53"/>
  <c r="L45" i="53"/>
  <c r="M45" i="53"/>
  <c r="N45" i="53"/>
  <c r="O45" i="53"/>
  <c r="P45" i="53"/>
  <c r="Q45" i="53"/>
  <c r="R45" i="53"/>
  <c r="S45" i="53"/>
  <c r="AA45" i="53"/>
  <c r="AB45" i="53"/>
  <c r="AC45" i="53"/>
  <c r="AD45" i="53"/>
  <c r="AE45" i="53"/>
  <c r="AF45" i="53"/>
  <c r="AG45" i="53"/>
  <c r="AH45" i="53"/>
  <c r="AI45" i="53"/>
  <c r="AJ45" i="53"/>
  <c r="AL45" i="53"/>
  <c r="AM45" i="53"/>
  <c r="AN45" i="53"/>
  <c r="AO45" i="53"/>
  <c r="AP45" i="53"/>
  <c r="AQ45" i="53"/>
  <c r="AR45" i="53"/>
  <c r="AS45" i="53"/>
  <c r="AT45" i="53"/>
  <c r="AU45" i="53"/>
  <c r="AW45" i="53"/>
  <c r="AX45" i="53"/>
  <c r="AY45" i="53"/>
  <c r="AZ45" i="53"/>
  <c r="BA45" i="53"/>
  <c r="BB45" i="53"/>
  <c r="BC45" i="53"/>
  <c r="BD45" i="53"/>
  <c r="BE45" i="53"/>
  <c r="BF45" i="53"/>
  <c r="BH45" i="53"/>
  <c r="BI45" i="53"/>
  <c r="BJ45" i="53"/>
  <c r="BK45" i="53"/>
  <c r="BL45" i="53"/>
  <c r="BM45" i="53"/>
  <c r="BN45" i="53"/>
  <c r="BO45" i="53"/>
  <c r="BP45" i="53"/>
  <c r="BQ45" i="53"/>
  <c r="A46" i="53"/>
  <c r="B46" i="53"/>
  <c r="D46" i="53"/>
  <c r="E46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AA46" i="53"/>
  <c r="AB46" i="53"/>
  <c r="AC46" i="53"/>
  <c r="AD46" i="53"/>
  <c r="AE46" i="53"/>
  <c r="AF46" i="53"/>
  <c r="AG46" i="53"/>
  <c r="AH46" i="53"/>
  <c r="AI46" i="53"/>
  <c r="AJ46" i="53"/>
  <c r="AL46" i="53"/>
  <c r="AM46" i="53"/>
  <c r="AN46" i="53"/>
  <c r="AO46" i="53"/>
  <c r="AP46" i="53"/>
  <c r="AQ46" i="53"/>
  <c r="AR46" i="53"/>
  <c r="AS46" i="53"/>
  <c r="AT46" i="53"/>
  <c r="AU46" i="53"/>
  <c r="AW46" i="53"/>
  <c r="AX46" i="53"/>
  <c r="AY46" i="53"/>
  <c r="AZ46" i="53"/>
  <c r="BA46" i="53"/>
  <c r="BB46" i="53"/>
  <c r="BC46" i="53"/>
  <c r="BD46" i="53"/>
  <c r="BE46" i="53"/>
  <c r="BF46" i="53"/>
  <c r="BH46" i="53"/>
  <c r="BI46" i="53"/>
  <c r="BJ46" i="53"/>
  <c r="BK46" i="53"/>
  <c r="BL46" i="53"/>
  <c r="BM46" i="53"/>
  <c r="BN46" i="53"/>
  <c r="BO46" i="53"/>
  <c r="BP46" i="53"/>
  <c r="BQ46" i="53"/>
  <c r="A47" i="53"/>
  <c r="B47" i="53"/>
  <c r="D47" i="53"/>
  <c r="E47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AA47" i="53"/>
  <c r="AB47" i="53"/>
  <c r="AC47" i="53"/>
  <c r="AD47" i="53"/>
  <c r="AE47" i="53"/>
  <c r="AF47" i="53"/>
  <c r="AG47" i="53"/>
  <c r="AH47" i="53"/>
  <c r="AI47" i="53"/>
  <c r="AJ47" i="53"/>
  <c r="AL47" i="53"/>
  <c r="AM47" i="53"/>
  <c r="AN47" i="53"/>
  <c r="AO47" i="53"/>
  <c r="AP47" i="53"/>
  <c r="AQ47" i="53"/>
  <c r="AR47" i="53"/>
  <c r="AS47" i="53"/>
  <c r="AT47" i="53"/>
  <c r="AU47" i="53"/>
  <c r="AW47" i="53"/>
  <c r="AX47" i="53"/>
  <c r="AY47" i="53"/>
  <c r="AZ47" i="53"/>
  <c r="BA47" i="53"/>
  <c r="BB47" i="53"/>
  <c r="BC47" i="53"/>
  <c r="BD47" i="53"/>
  <c r="BE47" i="53"/>
  <c r="BF47" i="53"/>
  <c r="BH47" i="53"/>
  <c r="BI47" i="53"/>
  <c r="BJ47" i="53"/>
  <c r="BK47" i="53"/>
  <c r="BL47" i="53"/>
  <c r="BM47" i="53"/>
  <c r="BN47" i="53"/>
  <c r="BO47" i="53"/>
  <c r="BP47" i="53"/>
  <c r="BQ47" i="53"/>
  <c r="A48" i="53"/>
  <c r="B48" i="53"/>
  <c r="D48" i="53"/>
  <c r="E48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AA48" i="53"/>
  <c r="AB48" i="53"/>
  <c r="AC48" i="53"/>
  <c r="AD48" i="53"/>
  <c r="AE48" i="53"/>
  <c r="AF48" i="53"/>
  <c r="AG48" i="53"/>
  <c r="AH48" i="53"/>
  <c r="AI48" i="53"/>
  <c r="AJ48" i="53"/>
  <c r="AL48" i="53"/>
  <c r="AM48" i="53"/>
  <c r="AN48" i="53"/>
  <c r="AO48" i="53"/>
  <c r="AP48" i="53"/>
  <c r="AQ48" i="53"/>
  <c r="AR48" i="53"/>
  <c r="AS48" i="53"/>
  <c r="AT48" i="53"/>
  <c r="AU48" i="53"/>
  <c r="AW48" i="53"/>
  <c r="AX48" i="53"/>
  <c r="AY48" i="53"/>
  <c r="AZ48" i="53"/>
  <c r="BA48" i="53"/>
  <c r="BB48" i="53"/>
  <c r="BC48" i="53"/>
  <c r="BD48" i="53"/>
  <c r="BE48" i="53"/>
  <c r="BF48" i="53"/>
  <c r="BH48" i="53"/>
  <c r="BI48" i="53"/>
  <c r="BJ48" i="53"/>
  <c r="BK48" i="53"/>
  <c r="BL48" i="53"/>
  <c r="BM48" i="53"/>
  <c r="BN48" i="53"/>
  <c r="BO48" i="53"/>
  <c r="BP48" i="53"/>
  <c r="BQ48" i="53"/>
  <c r="A49" i="53"/>
  <c r="B49" i="53"/>
  <c r="D49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AA49" i="53"/>
  <c r="AB49" i="53"/>
  <c r="AC49" i="53"/>
  <c r="AD49" i="53"/>
  <c r="AE49" i="53"/>
  <c r="AF49" i="53"/>
  <c r="AG49" i="53"/>
  <c r="AH49" i="53"/>
  <c r="AI49" i="53"/>
  <c r="AJ49" i="53"/>
  <c r="AL49" i="53"/>
  <c r="AM49" i="53"/>
  <c r="AN49" i="53"/>
  <c r="AO49" i="53"/>
  <c r="AP49" i="53"/>
  <c r="AQ49" i="53"/>
  <c r="AR49" i="53"/>
  <c r="AS49" i="53"/>
  <c r="AT49" i="53"/>
  <c r="AU49" i="53"/>
  <c r="AW49" i="53"/>
  <c r="AX49" i="53"/>
  <c r="AY49" i="53"/>
  <c r="AZ49" i="53"/>
  <c r="BA49" i="53"/>
  <c r="BB49" i="53"/>
  <c r="BC49" i="53"/>
  <c r="BD49" i="53"/>
  <c r="BE49" i="53"/>
  <c r="BF49" i="53"/>
  <c r="BH49" i="53"/>
  <c r="BI49" i="53"/>
  <c r="BJ49" i="53"/>
  <c r="BK49" i="53"/>
  <c r="BL49" i="53"/>
  <c r="BM49" i="53"/>
  <c r="BN49" i="53"/>
  <c r="BO49" i="53"/>
  <c r="BP49" i="53"/>
  <c r="BQ49" i="53"/>
  <c r="A50" i="53"/>
  <c r="B50" i="53"/>
  <c r="D50" i="53"/>
  <c r="E50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AA50" i="53"/>
  <c r="AB50" i="53"/>
  <c r="AC50" i="53"/>
  <c r="AD50" i="53"/>
  <c r="AE50" i="53"/>
  <c r="AF50" i="53"/>
  <c r="AG50" i="53"/>
  <c r="AH50" i="53"/>
  <c r="AI50" i="53"/>
  <c r="AJ50" i="53"/>
  <c r="AL50" i="53"/>
  <c r="AM50" i="53"/>
  <c r="AN50" i="53"/>
  <c r="AO50" i="53"/>
  <c r="AP50" i="53"/>
  <c r="AQ50" i="53"/>
  <c r="AR50" i="53"/>
  <c r="AS50" i="53"/>
  <c r="AT50" i="53"/>
  <c r="AU50" i="53"/>
  <c r="AW50" i="53"/>
  <c r="AX50" i="53"/>
  <c r="AY50" i="53"/>
  <c r="AZ50" i="53"/>
  <c r="BA50" i="53"/>
  <c r="BB50" i="53"/>
  <c r="BC50" i="53"/>
  <c r="BD50" i="53"/>
  <c r="BE50" i="53"/>
  <c r="BF50" i="53"/>
  <c r="BH50" i="53"/>
  <c r="BI50" i="53"/>
  <c r="BJ50" i="53"/>
  <c r="BK50" i="53"/>
  <c r="BL50" i="53"/>
  <c r="BM50" i="53"/>
  <c r="BN50" i="53"/>
  <c r="BO50" i="53"/>
  <c r="BP50" i="53"/>
  <c r="BQ50" i="53"/>
  <c r="A51" i="53"/>
  <c r="B51" i="53"/>
  <c r="D51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AA51" i="53"/>
  <c r="AB51" i="53"/>
  <c r="AC51" i="53"/>
  <c r="AD51" i="53"/>
  <c r="AE51" i="53"/>
  <c r="AF51" i="53"/>
  <c r="AG51" i="53"/>
  <c r="AH51" i="53"/>
  <c r="AI51" i="53"/>
  <c r="AJ51" i="53"/>
  <c r="AL51" i="53"/>
  <c r="AM51" i="53"/>
  <c r="AN51" i="53"/>
  <c r="AO51" i="53"/>
  <c r="AP51" i="53"/>
  <c r="AQ51" i="53"/>
  <c r="AR51" i="53"/>
  <c r="AS51" i="53"/>
  <c r="AT51" i="53"/>
  <c r="AU51" i="53"/>
  <c r="AW51" i="53"/>
  <c r="AX51" i="53"/>
  <c r="AY51" i="53"/>
  <c r="AZ51" i="53"/>
  <c r="BA51" i="53"/>
  <c r="BB51" i="53"/>
  <c r="BC51" i="53"/>
  <c r="BD51" i="53"/>
  <c r="BE51" i="53"/>
  <c r="BF51" i="53"/>
  <c r="BH51" i="53"/>
  <c r="BI51" i="53"/>
  <c r="BJ51" i="53"/>
  <c r="BK51" i="53"/>
  <c r="BL51" i="53"/>
  <c r="BM51" i="53"/>
  <c r="BN51" i="53"/>
  <c r="BO51" i="53"/>
  <c r="BP51" i="53"/>
  <c r="BQ51" i="53"/>
  <c r="A52" i="53"/>
  <c r="B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AA52" i="53"/>
  <c r="AB52" i="53"/>
  <c r="AC52" i="53"/>
  <c r="AD52" i="53"/>
  <c r="AE52" i="53"/>
  <c r="AF52" i="53"/>
  <c r="AG52" i="53"/>
  <c r="AH52" i="53"/>
  <c r="AI52" i="53"/>
  <c r="AJ52" i="53"/>
  <c r="AL52" i="53"/>
  <c r="AM52" i="53"/>
  <c r="AN52" i="53"/>
  <c r="AO52" i="53"/>
  <c r="AP52" i="53"/>
  <c r="AQ52" i="53"/>
  <c r="AR52" i="53"/>
  <c r="AS52" i="53"/>
  <c r="AT52" i="53"/>
  <c r="AU52" i="53"/>
  <c r="AW52" i="53"/>
  <c r="AX52" i="53"/>
  <c r="AY52" i="53"/>
  <c r="AZ52" i="53"/>
  <c r="BA52" i="53"/>
  <c r="BB52" i="53"/>
  <c r="BC52" i="53"/>
  <c r="BD52" i="53"/>
  <c r="BE52" i="53"/>
  <c r="BF52" i="53"/>
  <c r="BH52" i="53"/>
  <c r="BI52" i="53"/>
  <c r="BJ52" i="53"/>
  <c r="BK52" i="53"/>
  <c r="BL52" i="53"/>
  <c r="BM52" i="53"/>
  <c r="BN52" i="53"/>
  <c r="BO52" i="53"/>
  <c r="BP52" i="53"/>
  <c r="BQ52" i="53"/>
  <c r="A53" i="53"/>
  <c r="B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AA53" i="53"/>
  <c r="AB53" i="53"/>
  <c r="AC53" i="53"/>
  <c r="AD53" i="53"/>
  <c r="AE53" i="53"/>
  <c r="AF53" i="53"/>
  <c r="AG53" i="53"/>
  <c r="AH53" i="53"/>
  <c r="AI53" i="53"/>
  <c r="AJ53" i="53"/>
  <c r="AL53" i="53"/>
  <c r="AM53" i="53"/>
  <c r="AN53" i="53"/>
  <c r="AO53" i="53"/>
  <c r="AP53" i="53"/>
  <c r="AQ53" i="53"/>
  <c r="AR53" i="53"/>
  <c r="AS53" i="53"/>
  <c r="AT53" i="53"/>
  <c r="AU53" i="53"/>
  <c r="AW53" i="53"/>
  <c r="AX53" i="53"/>
  <c r="AY53" i="53"/>
  <c r="AZ53" i="53"/>
  <c r="BA53" i="53"/>
  <c r="BB53" i="53"/>
  <c r="BC53" i="53"/>
  <c r="BD53" i="53"/>
  <c r="BE53" i="53"/>
  <c r="BF53" i="53"/>
  <c r="BH53" i="53"/>
  <c r="BI53" i="53"/>
  <c r="BJ53" i="53"/>
  <c r="BK53" i="53"/>
  <c r="BL53" i="53"/>
  <c r="BM53" i="53"/>
  <c r="BN53" i="53"/>
  <c r="BO53" i="53"/>
  <c r="BP53" i="53"/>
  <c r="BQ53" i="53"/>
  <c r="A54" i="53"/>
  <c r="B54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AA54" i="53"/>
  <c r="AB54" i="53"/>
  <c r="AC54" i="53"/>
  <c r="AD54" i="53"/>
  <c r="AE54" i="53"/>
  <c r="AF54" i="53"/>
  <c r="AG54" i="53"/>
  <c r="AH54" i="53"/>
  <c r="AI54" i="53"/>
  <c r="AJ54" i="53"/>
  <c r="AL54" i="53"/>
  <c r="AM54" i="53"/>
  <c r="AN54" i="53"/>
  <c r="AO54" i="53"/>
  <c r="AP54" i="53"/>
  <c r="AQ54" i="53"/>
  <c r="AR54" i="53"/>
  <c r="AS54" i="53"/>
  <c r="AT54" i="53"/>
  <c r="AU54" i="53"/>
  <c r="AW54" i="53"/>
  <c r="AX54" i="53"/>
  <c r="AY54" i="53"/>
  <c r="AZ54" i="53"/>
  <c r="BA54" i="53"/>
  <c r="BB54" i="53"/>
  <c r="BC54" i="53"/>
  <c r="BD54" i="53"/>
  <c r="BE54" i="53"/>
  <c r="BF54" i="53"/>
  <c r="BH54" i="53"/>
  <c r="BI54" i="53"/>
  <c r="BJ54" i="53"/>
  <c r="BK54" i="53"/>
  <c r="BL54" i="53"/>
  <c r="BM54" i="53"/>
  <c r="BN54" i="53"/>
  <c r="BO54" i="53"/>
  <c r="BP54" i="53"/>
  <c r="BQ54" i="53"/>
  <c r="A55" i="53"/>
  <c r="B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AA55" i="53"/>
  <c r="AB55" i="53"/>
  <c r="AC55" i="53"/>
  <c r="AD55" i="53"/>
  <c r="AE55" i="53"/>
  <c r="AF55" i="53"/>
  <c r="AG55" i="53"/>
  <c r="AH55" i="53"/>
  <c r="AI55" i="53"/>
  <c r="AJ55" i="53"/>
  <c r="AL55" i="53"/>
  <c r="AM55" i="53"/>
  <c r="AN55" i="53"/>
  <c r="AO55" i="53"/>
  <c r="AP55" i="53"/>
  <c r="AQ55" i="53"/>
  <c r="AR55" i="53"/>
  <c r="AS55" i="53"/>
  <c r="AT55" i="53"/>
  <c r="AU55" i="53"/>
  <c r="AW55" i="53"/>
  <c r="AX55" i="53"/>
  <c r="AY55" i="53"/>
  <c r="AZ55" i="53"/>
  <c r="BA55" i="53"/>
  <c r="BB55" i="53"/>
  <c r="BC55" i="53"/>
  <c r="BD55" i="53"/>
  <c r="BE55" i="53"/>
  <c r="BF55" i="53"/>
  <c r="BH55" i="53"/>
  <c r="BI55" i="53"/>
  <c r="BJ55" i="53"/>
  <c r="BK55" i="53"/>
  <c r="BL55" i="53"/>
  <c r="BM55" i="53"/>
  <c r="BN55" i="53"/>
  <c r="BO55" i="53"/>
  <c r="BP55" i="53"/>
  <c r="BQ55" i="53"/>
  <c r="A56" i="53"/>
  <c r="B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AA56" i="53"/>
  <c r="AB56" i="53"/>
  <c r="AC56" i="53"/>
  <c r="AD56" i="53"/>
  <c r="AE56" i="53"/>
  <c r="AF56" i="53"/>
  <c r="AG56" i="53"/>
  <c r="AH56" i="53"/>
  <c r="AI56" i="53"/>
  <c r="AJ56" i="53"/>
  <c r="AL56" i="53"/>
  <c r="AM56" i="53"/>
  <c r="AN56" i="53"/>
  <c r="AO56" i="53"/>
  <c r="AP56" i="53"/>
  <c r="AQ56" i="53"/>
  <c r="AR56" i="53"/>
  <c r="AS56" i="53"/>
  <c r="AT56" i="53"/>
  <c r="AU56" i="53"/>
  <c r="AW56" i="53"/>
  <c r="AX56" i="53"/>
  <c r="AY56" i="53"/>
  <c r="AZ56" i="53"/>
  <c r="BA56" i="53"/>
  <c r="BB56" i="53"/>
  <c r="BC56" i="53"/>
  <c r="BD56" i="53"/>
  <c r="BE56" i="53"/>
  <c r="BF56" i="53"/>
  <c r="BH56" i="53"/>
  <c r="BI56" i="53"/>
  <c r="BJ56" i="53"/>
  <c r="BK56" i="53"/>
  <c r="BL56" i="53"/>
  <c r="BM56" i="53"/>
  <c r="BN56" i="53"/>
  <c r="BO56" i="53"/>
  <c r="BP56" i="53"/>
  <c r="BQ56" i="53"/>
  <c r="A57" i="53"/>
  <c r="B57" i="53"/>
  <c r="D57" i="53"/>
  <c r="E57" i="53"/>
  <c r="F57" i="53"/>
  <c r="G57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AA57" i="53"/>
  <c r="AB57" i="53"/>
  <c r="AC57" i="53"/>
  <c r="AD57" i="53"/>
  <c r="AE57" i="53"/>
  <c r="AF57" i="53"/>
  <c r="AG57" i="53"/>
  <c r="AH57" i="53"/>
  <c r="AI57" i="53"/>
  <c r="AJ57" i="53"/>
  <c r="AL57" i="53"/>
  <c r="AM57" i="53"/>
  <c r="AN57" i="53"/>
  <c r="AO57" i="53"/>
  <c r="AP57" i="53"/>
  <c r="AQ57" i="53"/>
  <c r="AR57" i="53"/>
  <c r="AS57" i="53"/>
  <c r="AT57" i="53"/>
  <c r="AU57" i="53"/>
  <c r="AW57" i="53"/>
  <c r="AX57" i="53"/>
  <c r="AY57" i="53"/>
  <c r="AZ57" i="53"/>
  <c r="BA57" i="53"/>
  <c r="BB57" i="53"/>
  <c r="BC57" i="53"/>
  <c r="BD57" i="53"/>
  <c r="BE57" i="53"/>
  <c r="BF57" i="53"/>
  <c r="BH57" i="53"/>
  <c r="BI57" i="53"/>
  <c r="BJ57" i="53"/>
  <c r="BK57" i="53"/>
  <c r="BL57" i="53"/>
  <c r="BM57" i="53"/>
  <c r="BN57" i="53"/>
  <c r="BO57" i="53"/>
  <c r="BP57" i="53"/>
  <c r="BQ57" i="53"/>
  <c r="A58" i="53"/>
  <c r="B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AA58" i="53"/>
  <c r="AB58" i="53"/>
  <c r="AC58" i="53"/>
  <c r="AD58" i="53"/>
  <c r="AE58" i="53"/>
  <c r="AF58" i="53"/>
  <c r="AG58" i="53"/>
  <c r="AH58" i="53"/>
  <c r="AI58" i="53"/>
  <c r="AJ58" i="53"/>
  <c r="AL58" i="53"/>
  <c r="AM58" i="53"/>
  <c r="AN58" i="53"/>
  <c r="AO58" i="53"/>
  <c r="AP58" i="53"/>
  <c r="AQ58" i="53"/>
  <c r="AR58" i="53"/>
  <c r="AS58" i="53"/>
  <c r="AT58" i="53"/>
  <c r="AU58" i="53"/>
  <c r="AW58" i="53"/>
  <c r="AX58" i="53"/>
  <c r="AY58" i="53"/>
  <c r="AZ58" i="53"/>
  <c r="BA58" i="53"/>
  <c r="BB58" i="53"/>
  <c r="BC58" i="53"/>
  <c r="BD58" i="53"/>
  <c r="BE58" i="53"/>
  <c r="BF58" i="53"/>
  <c r="BH58" i="53"/>
  <c r="BI58" i="53"/>
  <c r="BJ58" i="53"/>
  <c r="BK58" i="53"/>
  <c r="BL58" i="53"/>
  <c r="BM58" i="53"/>
  <c r="BN58" i="53"/>
  <c r="BO58" i="53"/>
  <c r="BP58" i="53"/>
  <c r="BQ58" i="53"/>
  <c r="A59" i="53"/>
  <c r="B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AA59" i="53"/>
  <c r="AB59" i="53"/>
  <c r="AC59" i="53"/>
  <c r="AD59" i="53"/>
  <c r="AE59" i="53"/>
  <c r="AF59" i="53"/>
  <c r="AG59" i="53"/>
  <c r="AH59" i="53"/>
  <c r="AI59" i="53"/>
  <c r="AJ59" i="53"/>
  <c r="AL59" i="53"/>
  <c r="AM59" i="53"/>
  <c r="AN59" i="53"/>
  <c r="AO59" i="53"/>
  <c r="AP59" i="53"/>
  <c r="AQ59" i="53"/>
  <c r="AR59" i="53"/>
  <c r="AS59" i="53"/>
  <c r="AT59" i="53"/>
  <c r="AU59" i="53"/>
  <c r="AW59" i="53"/>
  <c r="AX59" i="53"/>
  <c r="AY59" i="53"/>
  <c r="AZ59" i="53"/>
  <c r="BA59" i="53"/>
  <c r="BB59" i="53"/>
  <c r="BC59" i="53"/>
  <c r="BD59" i="53"/>
  <c r="BE59" i="53"/>
  <c r="BF59" i="53"/>
  <c r="BH59" i="53"/>
  <c r="BI59" i="53"/>
  <c r="BJ59" i="53"/>
  <c r="BK59" i="53"/>
  <c r="BL59" i="53"/>
  <c r="BM59" i="53"/>
  <c r="BN59" i="53"/>
  <c r="BO59" i="53"/>
  <c r="BP59" i="53"/>
  <c r="BQ59" i="53"/>
  <c r="A60" i="53"/>
  <c r="B60" i="53"/>
  <c r="D60" i="53"/>
  <c r="E60" i="53"/>
  <c r="F60" i="53"/>
  <c r="G60" i="53"/>
  <c r="H60" i="53"/>
  <c r="I60" i="53"/>
  <c r="J60" i="53"/>
  <c r="K60" i="53"/>
  <c r="L60" i="53"/>
  <c r="M60" i="53"/>
  <c r="N60" i="53"/>
  <c r="O60" i="53"/>
  <c r="P60" i="53"/>
  <c r="Q60" i="53"/>
  <c r="R60" i="53"/>
  <c r="S60" i="53"/>
  <c r="AA60" i="53"/>
  <c r="AB60" i="53"/>
  <c r="AC60" i="53"/>
  <c r="AD60" i="53"/>
  <c r="AE60" i="53"/>
  <c r="AF60" i="53"/>
  <c r="AG60" i="53"/>
  <c r="AH60" i="53"/>
  <c r="AI60" i="53"/>
  <c r="AJ60" i="53"/>
  <c r="AL60" i="53"/>
  <c r="AM60" i="53"/>
  <c r="AN60" i="53"/>
  <c r="AO60" i="53"/>
  <c r="AP60" i="53"/>
  <c r="AQ60" i="53"/>
  <c r="AR60" i="53"/>
  <c r="AS60" i="53"/>
  <c r="AT60" i="53"/>
  <c r="AU60" i="53"/>
  <c r="AW60" i="53"/>
  <c r="AX60" i="53"/>
  <c r="AY60" i="53"/>
  <c r="AZ60" i="53"/>
  <c r="BA60" i="53"/>
  <c r="BB60" i="53"/>
  <c r="BC60" i="53"/>
  <c r="BD60" i="53"/>
  <c r="BE60" i="53"/>
  <c r="BF60" i="53"/>
  <c r="BH60" i="53"/>
  <c r="BI60" i="53"/>
  <c r="BJ60" i="53"/>
  <c r="BK60" i="53"/>
  <c r="BL60" i="53"/>
  <c r="BM60" i="53"/>
  <c r="BN60" i="53"/>
  <c r="BO60" i="53"/>
  <c r="BP60" i="53"/>
  <c r="BQ60" i="53"/>
  <c r="A61" i="53"/>
  <c r="B61" i="53"/>
  <c r="D61" i="53"/>
  <c r="E61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AA61" i="53"/>
  <c r="AB61" i="53"/>
  <c r="AC61" i="53"/>
  <c r="AD61" i="53"/>
  <c r="AE61" i="53"/>
  <c r="AF61" i="53"/>
  <c r="AG61" i="53"/>
  <c r="AH61" i="53"/>
  <c r="AI61" i="53"/>
  <c r="AJ61" i="53"/>
  <c r="AL61" i="53"/>
  <c r="AM61" i="53"/>
  <c r="AN61" i="53"/>
  <c r="AO61" i="53"/>
  <c r="AP61" i="53"/>
  <c r="AQ61" i="53"/>
  <c r="AR61" i="53"/>
  <c r="AS61" i="53"/>
  <c r="AT61" i="53"/>
  <c r="AU61" i="53"/>
  <c r="AW61" i="53"/>
  <c r="AX61" i="53"/>
  <c r="AY61" i="53"/>
  <c r="AZ61" i="53"/>
  <c r="BA61" i="53"/>
  <c r="BB61" i="53"/>
  <c r="BC61" i="53"/>
  <c r="BD61" i="53"/>
  <c r="BE61" i="53"/>
  <c r="BF61" i="53"/>
  <c r="BH61" i="53"/>
  <c r="BI61" i="53"/>
  <c r="BJ61" i="53"/>
  <c r="BK61" i="53"/>
  <c r="BL61" i="53"/>
  <c r="BM61" i="53"/>
  <c r="BN61" i="53"/>
  <c r="BO61" i="53"/>
  <c r="BP61" i="53"/>
  <c r="BQ61" i="53"/>
  <c r="A62" i="53"/>
  <c r="B62" i="53"/>
  <c r="D62" i="53"/>
  <c r="E62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AA62" i="53"/>
  <c r="AB62" i="53"/>
  <c r="AC62" i="53"/>
  <c r="AD62" i="53"/>
  <c r="AE62" i="53"/>
  <c r="AF62" i="53"/>
  <c r="AG62" i="53"/>
  <c r="AH62" i="53"/>
  <c r="AI62" i="53"/>
  <c r="AJ62" i="53"/>
  <c r="AL62" i="53"/>
  <c r="AM62" i="53"/>
  <c r="AN62" i="53"/>
  <c r="AO62" i="53"/>
  <c r="AP62" i="53"/>
  <c r="AQ62" i="53"/>
  <c r="AR62" i="53"/>
  <c r="AS62" i="53"/>
  <c r="AT62" i="53"/>
  <c r="AU62" i="53"/>
  <c r="AW62" i="53"/>
  <c r="AX62" i="53"/>
  <c r="AY62" i="53"/>
  <c r="AZ62" i="53"/>
  <c r="BA62" i="53"/>
  <c r="BB62" i="53"/>
  <c r="BC62" i="53"/>
  <c r="BD62" i="53"/>
  <c r="BE62" i="53"/>
  <c r="BF62" i="53"/>
  <c r="BH62" i="53"/>
  <c r="BI62" i="53"/>
  <c r="BJ62" i="53"/>
  <c r="BK62" i="53"/>
  <c r="BL62" i="53"/>
  <c r="BM62" i="53"/>
  <c r="BN62" i="53"/>
  <c r="BO62" i="53"/>
  <c r="BP62" i="53"/>
  <c r="BQ62" i="53"/>
  <c r="A63" i="53"/>
  <c r="B63" i="53"/>
  <c r="D63" i="53"/>
  <c r="E63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AA63" i="53"/>
  <c r="AB63" i="53"/>
  <c r="AC63" i="53"/>
  <c r="AD63" i="53"/>
  <c r="AE63" i="53"/>
  <c r="AF63" i="53"/>
  <c r="AG63" i="53"/>
  <c r="AH63" i="53"/>
  <c r="AI63" i="53"/>
  <c r="AJ63" i="53"/>
  <c r="AL63" i="53"/>
  <c r="AM63" i="53"/>
  <c r="AN63" i="53"/>
  <c r="AO63" i="53"/>
  <c r="AP63" i="53"/>
  <c r="AQ63" i="53"/>
  <c r="AR63" i="53"/>
  <c r="AS63" i="53"/>
  <c r="AT63" i="53"/>
  <c r="AU63" i="53"/>
  <c r="AW63" i="53"/>
  <c r="AX63" i="53"/>
  <c r="AY63" i="53"/>
  <c r="AZ63" i="53"/>
  <c r="BA63" i="53"/>
  <c r="BB63" i="53"/>
  <c r="BC63" i="53"/>
  <c r="BD63" i="53"/>
  <c r="BE63" i="53"/>
  <c r="BF63" i="53"/>
  <c r="BH63" i="53"/>
  <c r="BI63" i="53"/>
  <c r="BJ63" i="53"/>
  <c r="BK63" i="53"/>
  <c r="BL63" i="53"/>
  <c r="BM63" i="53"/>
  <c r="BN63" i="53"/>
  <c r="BO63" i="53"/>
  <c r="BP63" i="53"/>
  <c r="BQ63" i="53"/>
  <c r="A64" i="53"/>
  <c r="B64" i="53"/>
  <c r="D64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AA64" i="53"/>
  <c r="AB64" i="53"/>
  <c r="AC64" i="53"/>
  <c r="AD64" i="53"/>
  <c r="AE64" i="53"/>
  <c r="AF64" i="53"/>
  <c r="AG64" i="53"/>
  <c r="AH64" i="53"/>
  <c r="AI64" i="53"/>
  <c r="AJ64" i="53"/>
  <c r="AL64" i="53"/>
  <c r="AM64" i="53"/>
  <c r="AN64" i="53"/>
  <c r="AO64" i="53"/>
  <c r="AP64" i="53"/>
  <c r="AQ64" i="53"/>
  <c r="AR64" i="53"/>
  <c r="AS64" i="53"/>
  <c r="AT64" i="53"/>
  <c r="AU64" i="53"/>
  <c r="AW64" i="53"/>
  <c r="AX64" i="53"/>
  <c r="AY64" i="53"/>
  <c r="AZ64" i="53"/>
  <c r="BA64" i="53"/>
  <c r="BB64" i="53"/>
  <c r="BC64" i="53"/>
  <c r="BD64" i="53"/>
  <c r="BE64" i="53"/>
  <c r="BF64" i="53"/>
  <c r="BH64" i="53"/>
  <c r="BI64" i="53"/>
  <c r="BJ64" i="53"/>
  <c r="BK64" i="53"/>
  <c r="BL64" i="53"/>
  <c r="BM64" i="53"/>
  <c r="BN64" i="53"/>
  <c r="BO64" i="53"/>
  <c r="BP64" i="53"/>
  <c r="BQ64" i="53"/>
  <c r="A65" i="53"/>
  <c r="B65" i="53"/>
  <c r="D65" i="53"/>
  <c r="E65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AA65" i="53"/>
  <c r="AB65" i="53"/>
  <c r="AC65" i="53"/>
  <c r="AD65" i="53"/>
  <c r="AE65" i="53"/>
  <c r="AF65" i="53"/>
  <c r="AG65" i="53"/>
  <c r="AH65" i="53"/>
  <c r="AI65" i="53"/>
  <c r="AJ65" i="53"/>
  <c r="AL65" i="53"/>
  <c r="AM65" i="53"/>
  <c r="AN65" i="53"/>
  <c r="AO65" i="53"/>
  <c r="AP65" i="53"/>
  <c r="AQ65" i="53"/>
  <c r="AR65" i="53"/>
  <c r="AS65" i="53"/>
  <c r="AT65" i="53"/>
  <c r="AU65" i="53"/>
  <c r="AW65" i="53"/>
  <c r="AX65" i="53"/>
  <c r="AY65" i="53"/>
  <c r="AZ65" i="53"/>
  <c r="BA65" i="53"/>
  <c r="BB65" i="53"/>
  <c r="BC65" i="53"/>
  <c r="BD65" i="53"/>
  <c r="BE65" i="53"/>
  <c r="BF65" i="53"/>
  <c r="BH65" i="53"/>
  <c r="BI65" i="53"/>
  <c r="BJ65" i="53"/>
  <c r="BK65" i="53"/>
  <c r="BL65" i="53"/>
  <c r="BM65" i="53"/>
  <c r="BN65" i="53"/>
  <c r="BO65" i="53"/>
  <c r="BP65" i="53"/>
  <c r="BQ65" i="53"/>
  <c r="A66" i="53"/>
  <c r="B66" i="53"/>
  <c r="D66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AA66" i="53"/>
  <c r="AB66" i="53"/>
  <c r="AC66" i="53"/>
  <c r="AD66" i="53"/>
  <c r="AE66" i="53"/>
  <c r="AF66" i="53"/>
  <c r="AG66" i="53"/>
  <c r="AH66" i="53"/>
  <c r="AI66" i="53"/>
  <c r="AJ66" i="53"/>
  <c r="AL66" i="53"/>
  <c r="AM66" i="53"/>
  <c r="AN66" i="53"/>
  <c r="AO66" i="53"/>
  <c r="AP66" i="53"/>
  <c r="AQ66" i="53"/>
  <c r="AR66" i="53"/>
  <c r="AS66" i="53"/>
  <c r="AT66" i="53"/>
  <c r="AU66" i="53"/>
  <c r="AW66" i="53"/>
  <c r="AX66" i="53"/>
  <c r="AY66" i="53"/>
  <c r="AZ66" i="53"/>
  <c r="BA66" i="53"/>
  <c r="BB66" i="53"/>
  <c r="BC66" i="53"/>
  <c r="BD66" i="53"/>
  <c r="BE66" i="53"/>
  <c r="BF66" i="53"/>
  <c r="BH66" i="53"/>
  <c r="BI66" i="53"/>
  <c r="BJ66" i="53"/>
  <c r="BK66" i="53"/>
  <c r="BL66" i="53"/>
  <c r="BM66" i="53"/>
  <c r="BN66" i="53"/>
  <c r="BO66" i="53"/>
  <c r="BP66" i="53"/>
  <c r="BQ66" i="53"/>
  <c r="A67" i="53"/>
  <c r="B67" i="53"/>
  <c r="D67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AA67" i="53"/>
  <c r="AB67" i="53"/>
  <c r="AC67" i="53"/>
  <c r="AD67" i="53"/>
  <c r="AE67" i="53"/>
  <c r="AF67" i="53"/>
  <c r="AG67" i="53"/>
  <c r="AH67" i="53"/>
  <c r="AI67" i="53"/>
  <c r="AJ67" i="53"/>
  <c r="AL67" i="53"/>
  <c r="AM67" i="53"/>
  <c r="AN67" i="53"/>
  <c r="AO67" i="53"/>
  <c r="AP67" i="53"/>
  <c r="AQ67" i="53"/>
  <c r="AR67" i="53"/>
  <c r="AS67" i="53"/>
  <c r="AT67" i="53"/>
  <c r="AU67" i="53"/>
  <c r="AW67" i="53"/>
  <c r="AX67" i="53"/>
  <c r="AY67" i="53"/>
  <c r="AZ67" i="53"/>
  <c r="BA67" i="53"/>
  <c r="BB67" i="53"/>
  <c r="BC67" i="53"/>
  <c r="BD67" i="53"/>
  <c r="BE67" i="53"/>
  <c r="BF67" i="53"/>
  <c r="BH67" i="53"/>
  <c r="BI67" i="53"/>
  <c r="BJ67" i="53"/>
  <c r="BK67" i="53"/>
  <c r="BL67" i="53"/>
  <c r="BM67" i="53"/>
  <c r="BN67" i="53"/>
  <c r="BO67" i="53"/>
  <c r="BP67" i="53"/>
  <c r="BQ67" i="53"/>
  <c r="A68" i="53"/>
  <c r="B68" i="53"/>
  <c r="D68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AA68" i="53"/>
  <c r="AB68" i="53"/>
  <c r="AC68" i="53"/>
  <c r="AD68" i="53"/>
  <c r="AE68" i="53"/>
  <c r="AF68" i="53"/>
  <c r="AG68" i="53"/>
  <c r="AH68" i="53"/>
  <c r="AI68" i="53"/>
  <c r="AJ68" i="53"/>
  <c r="AL68" i="53"/>
  <c r="AM68" i="53"/>
  <c r="AN68" i="53"/>
  <c r="AO68" i="53"/>
  <c r="AP68" i="53"/>
  <c r="AQ68" i="53"/>
  <c r="AR68" i="53"/>
  <c r="AS68" i="53"/>
  <c r="AT68" i="53"/>
  <c r="AU68" i="53"/>
  <c r="AW68" i="53"/>
  <c r="AX68" i="53"/>
  <c r="AY68" i="53"/>
  <c r="AZ68" i="53"/>
  <c r="BA68" i="53"/>
  <c r="BB68" i="53"/>
  <c r="BC68" i="53"/>
  <c r="BD68" i="53"/>
  <c r="BE68" i="53"/>
  <c r="BF68" i="53"/>
  <c r="BH68" i="53"/>
  <c r="BI68" i="53"/>
  <c r="BJ68" i="53"/>
  <c r="BK68" i="53"/>
  <c r="BL68" i="53"/>
  <c r="BM68" i="53"/>
  <c r="BN68" i="53"/>
  <c r="BO68" i="53"/>
  <c r="BP68" i="53"/>
  <c r="BQ68" i="53"/>
  <c r="A69" i="53"/>
  <c r="B69" i="53"/>
  <c r="D69" i="53"/>
  <c r="E69" i="53"/>
  <c r="F69" i="53"/>
  <c r="G69" i="53"/>
  <c r="H69" i="53"/>
  <c r="I69" i="53"/>
  <c r="J69" i="53"/>
  <c r="K69" i="53"/>
  <c r="L69" i="53"/>
  <c r="M69" i="53"/>
  <c r="N69" i="53"/>
  <c r="O69" i="53"/>
  <c r="P69" i="53"/>
  <c r="Q69" i="53"/>
  <c r="R69" i="53"/>
  <c r="S69" i="53"/>
  <c r="AA69" i="53"/>
  <c r="AB69" i="53"/>
  <c r="AC69" i="53"/>
  <c r="AD69" i="53"/>
  <c r="AE69" i="53"/>
  <c r="AF69" i="53"/>
  <c r="AG69" i="53"/>
  <c r="AH69" i="53"/>
  <c r="AI69" i="53"/>
  <c r="AJ69" i="53"/>
  <c r="AL69" i="53"/>
  <c r="AM69" i="53"/>
  <c r="AN69" i="53"/>
  <c r="AO69" i="53"/>
  <c r="AP69" i="53"/>
  <c r="AQ69" i="53"/>
  <c r="AR69" i="53"/>
  <c r="AS69" i="53"/>
  <c r="AT69" i="53"/>
  <c r="AU69" i="53"/>
  <c r="AW69" i="53"/>
  <c r="AX69" i="53"/>
  <c r="AY69" i="53"/>
  <c r="AZ69" i="53"/>
  <c r="BA69" i="53"/>
  <c r="BB69" i="53"/>
  <c r="BC69" i="53"/>
  <c r="BD69" i="53"/>
  <c r="BE69" i="53"/>
  <c r="BF69" i="53"/>
  <c r="BH69" i="53"/>
  <c r="BI69" i="53"/>
  <c r="BJ69" i="53"/>
  <c r="BK69" i="53"/>
  <c r="BL69" i="53"/>
  <c r="BM69" i="53"/>
  <c r="BN69" i="53"/>
  <c r="BO69" i="53"/>
  <c r="BP69" i="53"/>
  <c r="BQ69" i="53"/>
  <c r="A70" i="53"/>
  <c r="B70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AA70" i="53"/>
  <c r="AB70" i="53"/>
  <c r="AC70" i="53"/>
  <c r="AD70" i="53"/>
  <c r="AE70" i="53"/>
  <c r="AF70" i="53"/>
  <c r="AG70" i="53"/>
  <c r="AH70" i="53"/>
  <c r="AI70" i="53"/>
  <c r="AJ70" i="53"/>
  <c r="AL70" i="53"/>
  <c r="AM70" i="53"/>
  <c r="AN70" i="53"/>
  <c r="AO70" i="53"/>
  <c r="AP70" i="53"/>
  <c r="AQ70" i="53"/>
  <c r="AR70" i="53"/>
  <c r="AS70" i="53"/>
  <c r="AT70" i="53"/>
  <c r="AU70" i="53"/>
  <c r="AW70" i="53"/>
  <c r="AX70" i="53"/>
  <c r="AY70" i="53"/>
  <c r="AZ70" i="53"/>
  <c r="BA70" i="53"/>
  <c r="BB70" i="53"/>
  <c r="BC70" i="53"/>
  <c r="BD70" i="53"/>
  <c r="BE70" i="53"/>
  <c r="BF70" i="53"/>
  <c r="BH70" i="53"/>
  <c r="BI70" i="53"/>
  <c r="BJ70" i="53"/>
  <c r="BK70" i="53"/>
  <c r="BL70" i="53"/>
  <c r="BM70" i="53"/>
  <c r="BN70" i="53"/>
  <c r="BO70" i="53"/>
  <c r="BP70" i="53"/>
  <c r="BQ70" i="53"/>
  <c r="A71" i="53"/>
  <c r="B71" i="53"/>
  <c r="D71" i="53"/>
  <c r="E71" i="53"/>
  <c r="F71" i="53"/>
  <c r="G71" i="53"/>
  <c r="H71" i="53"/>
  <c r="I71" i="53"/>
  <c r="J71" i="53"/>
  <c r="K71" i="53"/>
  <c r="L71" i="53"/>
  <c r="M71" i="53"/>
  <c r="N71" i="53"/>
  <c r="O71" i="53"/>
  <c r="P71" i="53"/>
  <c r="Q71" i="53"/>
  <c r="R71" i="53"/>
  <c r="S71" i="53"/>
  <c r="AA71" i="53"/>
  <c r="AB71" i="53"/>
  <c r="AC71" i="53"/>
  <c r="AD71" i="53"/>
  <c r="AE71" i="53"/>
  <c r="AF71" i="53"/>
  <c r="AG71" i="53"/>
  <c r="AH71" i="53"/>
  <c r="AI71" i="53"/>
  <c r="AJ71" i="53"/>
  <c r="AL71" i="53"/>
  <c r="AM71" i="53"/>
  <c r="AN71" i="53"/>
  <c r="AO71" i="53"/>
  <c r="AP71" i="53"/>
  <c r="AQ71" i="53"/>
  <c r="AR71" i="53"/>
  <c r="AS71" i="53"/>
  <c r="AT71" i="53"/>
  <c r="AU71" i="53"/>
  <c r="AW71" i="53"/>
  <c r="AX71" i="53"/>
  <c r="AY71" i="53"/>
  <c r="AZ71" i="53"/>
  <c r="BA71" i="53"/>
  <c r="BB71" i="53"/>
  <c r="BC71" i="53"/>
  <c r="BD71" i="53"/>
  <c r="BE71" i="53"/>
  <c r="BF71" i="53"/>
  <c r="BH71" i="53"/>
  <c r="BI71" i="53"/>
  <c r="BJ71" i="53"/>
  <c r="BK71" i="53"/>
  <c r="BL71" i="53"/>
  <c r="BM71" i="53"/>
  <c r="BN71" i="53"/>
  <c r="BO71" i="53"/>
  <c r="BP71" i="53"/>
  <c r="BQ71" i="53"/>
  <c r="A72" i="53"/>
  <c r="B72" i="53"/>
  <c r="D72" i="53"/>
  <c r="E72" i="53"/>
  <c r="F72" i="53"/>
  <c r="G72" i="53"/>
  <c r="H72" i="53"/>
  <c r="I72" i="53"/>
  <c r="J72" i="53"/>
  <c r="K72" i="53"/>
  <c r="L72" i="53"/>
  <c r="M72" i="53"/>
  <c r="N72" i="53"/>
  <c r="O72" i="53"/>
  <c r="P72" i="53"/>
  <c r="Q72" i="53"/>
  <c r="R72" i="53"/>
  <c r="S72" i="53"/>
  <c r="AA72" i="53"/>
  <c r="AB72" i="53"/>
  <c r="AC72" i="53"/>
  <c r="AD72" i="53"/>
  <c r="AE72" i="53"/>
  <c r="AF72" i="53"/>
  <c r="AG72" i="53"/>
  <c r="AH72" i="53"/>
  <c r="AI72" i="53"/>
  <c r="AJ72" i="53"/>
  <c r="AL72" i="53"/>
  <c r="AM72" i="53"/>
  <c r="AN72" i="53"/>
  <c r="AO72" i="53"/>
  <c r="AP72" i="53"/>
  <c r="AQ72" i="53"/>
  <c r="AR72" i="53"/>
  <c r="AS72" i="53"/>
  <c r="AT72" i="53"/>
  <c r="AU72" i="53"/>
  <c r="AW72" i="53"/>
  <c r="AX72" i="53"/>
  <c r="AY72" i="53"/>
  <c r="AZ72" i="53"/>
  <c r="BA72" i="53"/>
  <c r="BB72" i="53"/>
  <c r="BC72" i="53"/>
  <c r="BD72" i="53"/>
  <c r="BE72" i="53"/>
  <c r="BF72" i="53"/>
  <c r="BH72" i="53"/>
  <c r="BI72" i="53"/>
  <c r="BJ72" i="53"/>
  <c r="BK72" i="53"/>
  <c r="BL72" i="53"/>
  <c r="BM72" i="53"/>
  <c r="BN72" i="53"/>
  <c r="BO72" i="53"/>
  <c r="BP72" i="53"/>
  <c r="BQ72" i="53"/>
  <c r="A73" i="53"/>
  <c r="B73" i="53"/>
  <c r="D73" i="53"/>
  <c r="E73" i="53"/>
  <c r="F73" i="53"/>
  <c r="G73" i="53"/>
  <c r="H73" i="53"/>
  <c r="I73" i="53"/>
  <c r="J73" i="53"/>
  <c r="K73" i="53"/>
  <c r="L73" i="53"/>
  <c r="M73" i="53"/>
  <c r="N73" i="53"/>
  <c r="O73" i="53"/>
  <c r="P73" i="53"/>
  <c r="Q73" i="53"/>
  <c r="R73" i="53"/>
  <c r="S73" i="53"/>
  <c r="AA73" i="53"/>
  <c r="AB73" i="53"/>
  <c r="AC73" i="53"/>
  <c r="AD73" i="53"/>
  <c r="AE73" i="53"/>
  <c r="AF73" i="53"/>
  <c r="AG73" i="53"/>
  <c r="AH73" i="53"/>
  <c r="AI73" i="53"/>
  <c r="AJ73" i="53"/>
  <c r="AL73" i="53"/>
  <c r="AM73" i="53"/>
  <c r="AN73" i="53"/>
  <c r="AO73" i="53"/>
  <c r="AP73" i="53"/>
  <c r="AQ73" i="53"/>
  <c r="AR73" i="53"/>
  <c r="AS73" i="53"/>
  <c r="AT73" i="53"/>
  <c r="AU73" i="53"/>
  <c r="AW73" i="53"/>
  <c r="AX73" i="53"/>
  <c r="AY73" i="53"/>
  <c r="AZ73" i="53"/>
  <c r="BA73" i="53"/>
  <c r="BB73" i="53"/>
  <c r="BC73" i="53"/>
  <c r="BD73" i="53"/>
  <c r="BE73" i="53"/>
  <c r="BF73" i="53"/>
  <c r="BH73" i="53"/>
  <c r="BI73" i="53"/>
  <c r="BJ73" i="53"/>
  <c r="BK73" i="53"/>
  <c r="BL73" i="53"/>
  <c r="BM73" i="53"/>
  <c r="BN73" i="53"/>
  <c r="BO73" i="53"/>
  <c r="BP73" i="53"/>
  <c r="BQ73" i="53"/>
  <c r="A74" i="53"/>
  <c r="B74" i="53"/>
  <c r="D74" i="53"/>
  <c r="E74" i="53"/>
  <c r="F74" i="53"/>
  <c r="G74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AA74" i="53"/>
  <c r="AB74" i="53"/>
  <c r="AC74" i="53"/>
  <c r="AD74" i="53"/>
  <c r="AE74" i="53"/>
  <c r="AF74" i="53"/>
  <c r="AG74" i="53"/>
  <c r="AH74" i="53"/>
  <c r="AI74" i="53"/>
  <c r="AJ74" i="53"/>
  <c r="AL74" i="53"/>
  <c r="AM74" i="53"/>
  <c r="AN74" i="53"/>
  <c r="AO74" i="53"/>
  <c r="AP74" i="53"/>
  <c r="AQ74" i="53"/>
  <c r="AR74" i="53"/>
  <c r="AS74" i="53"/>
  <c r="AT74" i="53"/>
  <c r="AU74" i="53"/>
  <c r="AW74" i="53"/>
  <c r="AX74" i="53"/>
  <c r="AY74" i="53"/>
  <c r="AZ74" i="53"/>
  <c r="BA74" i="53"/>
  <c r="BB74" i="53"/>
  <c r="BC74" i="53"/>
  <c r="BD74" i="53"/>
  <c r="BE74" i="53"/>
  <c r="BF74" i="53"/>
  <c r="BH74" i="53"/>
  <c r="BI74" i="53"/>
  <c r="BJ74" i="53"/>
  <c r="BK74" i="53"/>
  <c r="BL74" i="53"/>
  <c r="BM74" i="53"/>
  <c r="BN74" i="53"/>
  <c r="BO74" i="53"/>
  <c r="BP74" i="53"/>
  <c r="BQ74" i="53"/>
  <c r="A75" i="53"/>
  <c r="B75" i="53"/>
  <c r="D75" i="53"/>
  <c r="E75" i="53"/>
  <c r="F75" i="53"/>
  <c r="G75" i="53"/>
  <c r="H75" i="53"/>
  <c r="I75" i="53"/>
  <c r="J75" i="53"/>
  <c r="K75" i="53"/>
  <c r="L75" i="53"/>
  <c r="M75" i="53"/>
  <c r="N75" i="53"/>
  <c r="O75" i="53"/>
  <c r="P75" i="53"/>
  <c r="Q75" i="53"/>
  <c r="R75" i="53"/>
  <c r="S75" i="53"/>
  <c r="AA75" i="53"/>
  <c r="AB75" i="53"/>
  <c r="AC75" i="53"/>
  <c r="AD75" i="53"/>
  <c r="AE75" i="53"/>
  <c r="AF75" i="53"/>
  <c r="AG75" i="53"/>
  <c r="AH75" i="53"/>
  <c r="AI75" i="53"/>
  <c r="AJ75" i="53"/>
  <c r="AL75" i="53"/>
  <c r="AM75" i="53"/>
  <c r="AN75" i="53"/>
  <c r="AO75" i="53"/>
  <c r="AP75" i="53"/>
  <c r="AQ75" i="53"/>
  <c r="AR75" i="53"/>
  <c r="AS75" i="53"/>
  <c r="AT75" i="53"/>
  <c r="AU75" i="53"/>
  <c r="AW75" i="53"/>
  <c r="AX75" i="53"/>
  <c r="AY75" i="53"/>
  <c r="AZ75" i="53"/>
  <c r="BA75" i="53"/>
  <c r="BB75" i="53"/>
  <c r="BC75" i="53"/>
  <c r="BD75" i="53"/>
  <c r="BE75" i="53"/>
  <c r="BF75" i="53"/>
  <c r="BH75" i="53"/>
  <c r="BI75" i="53"/>
  <c r="BJ75" i="53"/>
  <c r="BK75" i="53"/>
  <c r="BL75" i="53"/>
  <c r="BM75" i="53"/>
  <c r="BN75" i="53"/>
  <c r="BO75" i="53"/>
  <c r="BP75" i="53"/>
  <c r="BQ75" i="53"/>
  <c r="A76" i="53"/>
  <c r="B76" i="53"/>
  <c r="D76" i="53"/>
  <c r="E76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AA76" i="53"/>
  <c r="AB76" i="53"/>
  <c r="AC76" i="53"/>
  <c r="AD76" i="53"/>
  <c r="AE76" i="53"/>
  <c r="AF76" i="53"/>
  <c r="AG76" i="53"/>
  <c r="AH76" i="53"/>
  <c r="AI76" i="53"/>
  <c r="AJ76" i="53"/>
  <c r="AL76" i="53"/>
  <c r="AM76" i="53"/>
  <c r="AN76" i="53"/>
  <c r="AO76" i="53"/>
  <c r="AP76" i="53"/>
  <c r="AQ76" i="53"/>
  <c r="AR76" i="53"/>
  <c r="AS76" i="53"/>
  <c r="AT76" i="53"/>
  <c r="AU76" i="53"/>
  <c r="AW76" i="53"/>
  <c r="AX76" i="53"/>
  <c r="AY76" i="53"/>
  <c r="AZ76" i="53"/>
  <c r="BA76" i="53"/>
  <c r="BB76" i="53"/>
  <c r="BC76" i="53"/>
  <c r="BD76" i="53"/>
  <c r="BE76" i="53"/>
  <c r="BF76" i="53"/>
  <c r="BH76" i="53"/>
  <c r="BI76" i="53"/>
  <c r="BJ76" i="53"/>
  <c r="BK76" i="53"/>
  <c r="BL76" i="53"/>
  <c r="BM76" i="53"/>
  <c r="BN76" i="53"/>
  <c r="BO76" i="53"/>
  <c r="BP76" i="53"/>
  <c r="BQ76" i="53"/>
  <c r="A77" i="53"/>
  <c r="B77" i="53"/>
  <c r="D77" i="53"/>
  <c r="E77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AA77" i="53"/>
  <c r="AB77" i="53"/>
  <c r="AC77" i="53"/>
  <c r="AD77" i="53"/>
  <c r="AE77" i="53"/>
  <c r="AF77" i="53"/>
  <c r="AG77" i="53"/>
  <c r="AH77" i="53"/>
  <c r="AI77" i="53"/>
  <c r="AJ77" i="53"/>
  <c r="AL77" i="53"/>
  <c r="AM77" i="53"/>
  <c r="AN77" i="53"/>
  <c r="AO77" i="53"/>
  <c r="AP77" i="53"/>
  <c r="AQ77" i="53"/>
  <c r="AR77" i="53"/>
  <c r="AS77" i="53"/>
  <c r="AT77" i="53"/>
  <c r="AU77" i="53"/>
  <c r="AW77" i="53"/>
  <c r="AX77" i="53"/>
  <c r="AY77" i="53"/>
  <c r="AZ77" i="53"/>
  <c r="BA77" i="53"/>
  <c r="BB77" i="53"/>
  <c r="BC77" i="53"/>
  <c r="BD77" i="53"/>
  <c r="BE77" i="53"/>
  <c r="BF77" i="53"/>
  <c r="BH77" i="53"/>
  <c r="BI77" i="53"/>
  <c r="BJ77" i="53"/>
  <c r="BK77" i="53"/>
  <c r="BL77" i="53"/>
  <c r="BM77" i="53"/>
  <c r="BN77" i="53"/>
  <c r="BO77" i="53"/>
  <c r="BP77" i="53"/>
  <c r="BQ77" i="53"/>
  <c r="A78" i="53"/>
  <c r="B78" i="53"/>
  <c r="D78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AA78" i="53"/>
  <c r="AB78" i="53"/>
  <c r="AC78" i="53"/>
  <c r="AD78" i="53"/>
  <c r="AE78" i="53"/>
  <c r="AF78" i="53"/>
  <c r="AG78" i="53"/>
  <c r="AH78" i="53"/>
  <c r="AI78" i="53"/>
  <c r="AJ78" i="53"/>
  <c r="AL78" i="53"/>
  <c r="AM78" i="53"/>
  <c r="AN78" i="53"/>
  <c r="AO78" i="53"/>
  <c r="AP78" i="53"/>
  <c r="AQ78" i="53"/>
  <c r="AR78" i="53"/>
  <c r="AS78" i="53"/>
  <c r="AT78" i="53"/>
  <c r="AU78" i="53"/>
  <c r="AW78" i="53"/>
  <c r="AX78" i="53"/>
  <c r="AY78" i="53"/>
  <c r="AZ78" i="53"/>
  <c r="BA78" i="53"/>
  <c r="BB78" i="53"/>
  <c r="BC78" i="53"/>
  <c r="BD78" i="53"/>
  <c r="BE78" i="53"/>
  <c r="BF78" i="53"/>
  <c r="BH78" i="53"/>
  <c r="BI78" i="53"/>
  <c r="BJ78" i="53"/>
  <c r="BK78" i="53"/>
  <c r="BL78" i="53"/>
  <c r="BM78" i="53"/>
  <c r="BN78" i="53"/>
  <c r="BO78" i="53"/>
  <c r="BP78" i="53"/>
  <c r="BQ78" i="53"/>
  <c r="A79" i="53"/>
  <c r="B79" i="53"/>
  <c r="D79" i="53"/>
  <c r="E79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AA79" i="53"/>
  <c r="AB79" i="53"/>
  <c r="AC79" i="53"/>
  <c r="AD79" i="53"/>
  <c r="AE79" i="53"/>
  <c r="AF79" i="53"/>
  <c r="AG79" i="53"/>
  <c r="AH79" i="53"/>
  <c r="AI79" i="53"/>
  <c r="AJ79" i="53"/>
  <c r="AL79" i="53"/>
  <c r="AM79" i="53"/>
  <c r="AN79" i="53"/>
  <c r="AO79" i="53"/>
  <c r="AP79" i="53"/>
  <c r="AQ79" i="53"/>
  <c r="AR79" i="53"/>
  <c r="AS79" i="53"/>
  <c r="AT79" i="53"/>
  <c r="AU79" i="53"/>
  <c r="AW79" i="53"/>
  <c r="AX79" i="53"/>
  <c r="AY79" i="53"/>
  <c r="AZ79" i="53"/>
  <c r="BA79" i="53"/>
  <c r="BB79" i="53"/>
  <c r="BC79" i="53"/>
  <c r="BD79" i="53"/>
  <c r="BE79" i="53"/>
  <c r="BF79" i="53"/>
  <c r="BH79" i="53"/>
  <c r="BI79" i="53"/>
  <c r="BJ79" i="53"/>
  <c r="BK79" i="53"/>
  <c r="BL79" i="53"/>
  <c r="BM79" i="53"/>
  <c r="BN79" i="53"/>
  <c r="BO79" i="53"/>
  <c r="BP79" i="53"/>
  <c r="BQ79" i="53"/>
  <c r="A80" i="53"/>
  <c r="B80" i="53"/>
  <c r="D80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AA80" i="53"/>
  <c r="AB80" i="53"/>
  <c r="AC80" i="53"/>
  <c r="AD80" i="53"/>
  <c r="AE80" i="53"/>
  <c r="AF80" i="53"/>
  <c r="AG80" i="53"/>
  <c r="AH80" i="53"/>
  <c r="AI80" i="53"/>
  <c r="AJ80" i="53"/>
  <c r="AL80" i="53"/>
  <c r="AM80" i="53"/>
  <c r="AN80" i="53"/>
  <c r="AO80" i="53"/>
  <c r="AP80" i="53"/>
  <c r="AQ80" i="53"/>
  <c r="AR80" i="53"/>
  <c r="AS80" i="53"/>
  <c r="AT80" i="53"/>
  <c r="AU80" i="53"/>
  <c r="AW80" i="53"/>
  <c r="AX80" i="53"/>
  <c r="AY80" i="53"/>
  <c r="AZ80" i="53"/>
  <c r="BA80" i="53"/>
  <c r="BB80" i="53"/>
  <c r="BC80" i="53"/>
  <c r="BD80" i="53"/>
  <c r="BE80" i="53"/>
  <c r="BF80" i="53"/>
  <c r="BH80" i="53"/>
  <c r="BI80" i="53"/>
  <c r="BJ80" i="53"/>
  <c r="BK80" i="53"/>
  <c r="BL80" i="53"/>
  <c r="BM80" i="53"/>
  <c r="BN80" i="53"/>
  <c r="BO80" i="53"/>
  <c r="BP80" i="53"/>
  <c r="BQ80" i="53"/>
  <c r="A81" i="53"/>
  <c r="B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AA81" i="53"/>
  <c r="AB81" i="53"/>
  <c r="AC81" i="53"/>
  <c r="AD81" i="53"/>
  <c r="AE81" i="53"/>
  <c r="AF81" i="53"/>
  <c r="AG81" i="53"/>
  <c r="AH81" i="53"/>
  <c r="AI81" i="53"/>
  <c r="AJ81" i="53"/>
  <c r="AL81" i="53"/>
  <c r="AM81" i="53"/>
  <c r="AN81" i="53"/>
  <c r="AO81" i="53"/>
  <c r="AP81" i="53"/>
  <c r="AQ81" i="53"/>
  <c r="AR81" i="53"/>
  <c r="AS81" i="53"/>
  <c r="AT81" i="53"/>
  <c r="AU81" i="53"/>
  <c r="AW81" i="53"/>
  <c r="AX81" i="53"/>
  <c r="AY81" i="53"/>
  <c r="AZ81" i="53"/>
  <c r="BA81" i="53"/>
  <c r="BB81" i="53"/>
  <c r="BC81" i="53"/>
  <c r="BD81" i="53"/>
  <c r="BE81" i="53"/>
  <c r="BF81" i="53"/>
  <c r="BH81" i="53"/>
  <c r="BI81" i="53"/>
  <c r="BJ81" i="53"/>
  <c r="BK81" i="53"/>
  <c r="BL81" i="53"/>
  <c r="BM81" i="53"/>
  <c r="BN81" i="53"/>
  <c r="BO81" i="53"/>
  <c r="BP81" i="53"/>
  <c r="BQ81" i="53"/>
  <c r="A82" i="53"/>
  <c r="B82" i="53"/>
  <c r="D82" i="53"/>
  <c r="E82" i="53"/>
  <c r="F82" i="53"/>
  <c r="G82" i="53"/>
  <c r="H82" i="53"/>
  <c r="I82" i="53"/>
  <c r="J82" i="53"/>
  <c r="K82" i="53"/>
  <c r="L82" i="53"/>
  <c r="M82" i="53"/>
  <c r="N82" i="53"/>
  <c r="O82" i="53"/>
  <c r="P82" i="53"/>
  <c r="Q82" i="53"/>
  <c r="R82" i="53"/>
  <c r="S82" i="53"/>
  <c r="AA82" i="53"/>
  <c r="AB82" i="53"/>
  <c r="AC82" i="53"/>
  <c r="AD82" i="53"/>
  <c r="AE82" i="53"/>
  <c r="AF82" i="53"/>
  <c r="AG82" i="53"/>
  <c r="AH82" i="53"/>
  <c r="AI82" i="53"/>
  <c r="AJ82" i="53"/>
  <c r="AL82" i="53"/>
  <c r="AM82" i="53"/>
  <c r="AN82" i="53"/>
  <c r="AO82" i="53"/>
  <c r="AP82" i="53"/>
  <c r="AQ82" i="53"/>
  <c r="AR82" i="53"/>
  <c r="AS82" i="53"/>
  <c r="AT82" i="53"/>
  <c r="AU82" i="53"/>
  <c r="AW82" i="53"/>
  <c r="AX82" i="53"/>
  <c r="AY82" i="53"/>
  <c r="AZ82" i="53"/>
  <c r="BA82" i="53"/>
  <c r="BB82" i="53"/>
  <c r="BC82" i="53"/>
  <c r="BD82" i="53"/>
  <c r="BE82" i="53"/>
  <c r="BF82" i="53"/>
  <c r="BH82" i="53"/>
  <c r="BI82" i="53"/>
  <c r="BJ82" i="53"/>
  <c r="BK82" i="53"/>
  <c r="BL82" i="53"/>
  <c r="BM82" i="53"/>
  <c r="BN82" i="53"/>
  <c r="BO82" i="53"/>
  <c r="BP82" i="53"/>
  <c r="BQ82" i="53"/>
  <c r="A83" i="53"/>
  <c r="B83" i="53"/>
  <c r="D83" i="53"/>
  <c r="E83" i="53"/>
  <c r="F83" i="53"/>
  <c r="G83" i="53"/>
  <c r="H83" i="53"/>
  <c r="I83" i="53"/>
  <c r="J83" i="53"/>
  <c r="K83" i="53"/>
  <c r="L83" i="53"/>
  <c r="M83" i="53"/>
  <c r="N83" i="53"/>
  <c r="O83" i="53"/>
  <c r="P83" i="53"/>
  <c r="Q83" i="53"/>
  <c r="R83" i="53"/>
  <c r="S83" i="53"/>
  <c r="AA83" i="53"/>
  <c r="AB83" i="53"/>
  <c r="AC83" i="53"/>
  <c r="AD83" i="53"/>
  <c r="AE83" i="53"/>
  <c r="AF83" i="53"/>
  <c r="AG83" i="53"/>
  <c r="AH83" i="53"/>
  <c r="AI83" i="53"/>
  <c r="AJ83" i="53"/>
  <c r="AL83" i="53"/>
  <c r="AM83" i="53"/>
  <c r="AN83" i="53"/>
  <c r="AO83" i="53"/>
  <c r="AP83" i="53"/>
  <c r="AQ83" i="53"/>
  <c r="AR83" i="53"/>
  <c r="AS83" i="53"/>
  <c r="AT83" i="53"/>
  <c r="AU83" i="53"/>
  <c r="AW83" i="53"/>
  <c r="AX83" i="53"/>
  <c r="AY83" i="53"/>
  <c r="AZ83" i="53"/>
  <c r="BA83" i="53"/>
  <c r="BB83" i="53"/>
  <c r="BC83" i="53"/>
  <c r="BD83" i="53"/>
  <c r="BE83" i="53"/>
  <c r="BF83" i="53"/>
  <c r="BH83" i="53"/>
  <c r="BI83" i="53"/>
  <c r="BJ83" i="53"/>
  <c r="BK83" i="53"/>
  <c r="BL83" i="53"/>
  <c r="BM83" i="53"/>
  <c r="BN83" i="53"/>
  <c r="BO83" i="53"/>
  <c r="BP83" i="53"/>
  <c r="BQ83" i="53"/>
  <c r="A84" i="53"/>
  <c r="B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AA84" i="53"/>
  <c r="AB84" i="53"/>
  <c r="AC84" i="53"/>
  <c r="AD84" i="53"/>
  <c r="AE84" i="53"/>
  <c r="AF84" i="53"/>
  <c r="AG84" i="53"/>
  <c r="AH84" i="53"/>
  <c r="AI84" i="53"/>
  <c r="AJ84" i="53"/>
  <c r="AL84" i="53"/>
  <c r="AM84" i="53"/>
  <c r="AN84" i="53"/>
  <c r="AO84" i="53"/>
  <c r="AP84" i="53"/>
  <c r="AQ84" i="53"/>
  <c r="AR84" i="53"/>
  <c r="AS84" i="53"/>
  <c r="AT84" i="53"/>
  <c r="AU84" i="53"/>
  <c r="AW84" i="53"/>
  <c r="AX84" i="53"/>
  <c r="AY84" i="53"/>
  <c r="AZ84" i="53"/>
  <c r="BA84" i="53"/>
  <c r="BB84" i="53"/>
  <c r="BC84" i="53"/>
  <c r="BD84" i="53"/>
  <c r="BE84" i="53"/>
  <c r="BF84" i="53"/>
  <c r="BH84" i="53"/>
  <c r="BI84" i="53"/>
  <c r="BJ84" i="53"/>
  <c r="BK84" i="53"/>
  <c r="BL84" i="53"/>
  <c r="BM84" i="53"/>
  <c r="BN84" i="53"/>
  <c r="BO84" i="53"/>
  <c r="BP84" i="53"/>
  <c r="BQ84" i="53"/>
  <c r="A85" i="53"/>
  <c r="B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AA85" i="53"/>
  <c r="AB85" i="53"/>
  <c r="AC85" i="53"/>
  <c r="AD85" i="53"/>
  <c r="AE85" i="53"/>
  <c r="AF85" i="53"/>
  <c r="AG85" i="53"/>
  <c r="AH85" i="53"/>
  <c r="AI85" i="53"/>
  <c r="AJ85" i="53"/>
  <c r="AL85" i="53"/>
  <c r="AM85" i="53"/>
  <c r="AN85" i="53"/>
  <c r="AO85" i="53"/>
  <c r="AP85" i="53"/>
  <c r="AQ85" i="53"/>
  <c r="AR85" i="53"/>
  <c r="AS85" i="53"/>
  <c r="AT85" i="53"/>
  <c r="AU85" i="53"/>
  <c r="AW85" i="53"/>
  <c r="AX85" i="53"/>
  <c r="AY85" i="53"/>
  <c r="AZ85" i="53"/>
  <c r="BA85" i="53"/>
  <c r="BB85" i="53"/>
  <c r="BC85" i="53"/>
  <c r="BD85" i="53"/>
  <c r="BE85" i="53"/>
  <c r="BF85" i="53"/>
  <c r="BH85" i="53"/>
  <c r="BI85" i="53"/>
  <c r="BJ85" i="53"/>
  <c r="BK85" i="53"/>
  <c r="BL85" i="53"/>
  <c r="BM85" i="53"/>
  <c r="BN85" i="53"/>
  <c r="BO85" i="53"/>
  <c r="BP85" i="53"/>
  <c r="BQ85" i="53"/>
  <c r="A86" i="53"/>
  <c r="B86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AA86" i="53"/>
  <c r="AB86" i="53"/>
  <c r="AC86" i="53"/>
  <c r="AD86" i="53"/>
  <c r="AE86" i="53"/>
  <c r="AF86" i="53"/>
  <c r="AG86" i="53"/>
  <c r="AH86" i="53"/>
  <c r="AI86" i="53"/>
  <c r="AJ86" i="53"/>
  <c r="AL86" i="53"/>
  <c r="AM86" i="53"/>
  <c r="AN86" i="53"/>
  <c r="AO86" i="53"/>
  <c r="AP86" i="53"/>
  <c r="AQ86" i="53"/>
  <c r="AR86" i="53"/>
  <c r="AS86" i="53"/>
  <c r="AT86" i="53"/>
  <c r="AU86" i="53"/>
  <c r="AW86" i="53"/>
  <c r="AX86" i="53"/>
  <c r="AY86" i="53"/>
  <c r="AZ86" i="53"/>
  <c r="BA86" i="53"/>
  <c r="BB86" i="53"/>
  <c r="BC86" i="53"/>
  <c r="BD86" i="53"/>
  <c r="BE86" i="53"/>
  <c r="BF86" i="53"/>
  <c r="BH86" i="53"/>
  <c r="BI86" i="53"/>
  <c r="BJ86" i="53"/>
  <c r="BK86" i="53"/>
  <c r="BL86" i="53"/>
  <c r="BM86" i="53"/>
  <c r="BN86" i="53"/>
  <c r="BO86" i="53"/>
  <c r="BP86" i="53"/>
  <c r="BQ86" i="53"/>
  <c r="A87" i="53"/>
  <c r="B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AA87" i="53"/>
  <c r="AB87" i="53"/>
  <c r="AC87" i="53"/>
  <c r="AD87" i="53"/>
  <c r="AE87" i="53"/>
  <c r="AF87" i="53"/>
  <c r="AG87" i="53"/>
  <c r="AH87" i="53"/>
  <c r="AI87" i="53"/>
  <c r="AJ87" i="53"/>
  <c r="AL87" i="53"/>
  <c r="AM87" i="53"/>
  <c r="AN87" i="53"/>
  <c r="AO87" i="53"/>
  <c r="AP87" i="53"/>
  <c r="AQ87" i="53"/>
  <c r="AR87" i="53"/>
  <c r="AS87" i="53"/>
  <c r="AT87" i="53"/>
  <c r="AU87" i="53"/>
  <c r="AW87" i="53"/>
  <c r="AX87" i="53"/>
  <c r="AY87" i="53"/>
  <c r="AZ87" i="53"/>
  <c r="BA87" i="53"/>
  <c r="BB87" i="53"/>
  <c r="BC87" i="53"/>
  <c r="BD87" i="53"/>
  <c r="BE87" i="53"/>
  <c r="BF87" i="53"/>
  <c r="BH87" i="53"/>
  <c r="BI87" i="53"/>
  <c r="BJ87" i="53"/>
  <c r="BK87" i="53"/>
  <c r="BL87" i="53"/>
  <c r="BM87" i="53"/>
  <c r="BN87" i="53"/>
  <c r="BO87" i="53"/>
  <c r="BP87" i="53"/>
  <c r="BQ87" i="53"/>
  <c r="A88" i="53"/>
  <c r="B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AA88" i="53"/>
  <c r="AB88" i="53"/>
  <c r="AC88" i="53"/>
  <c r="AD88" i="53"/>
  <c r="AE88" i="53"/>
  <c r="AF88" i="53"/>
  <c r="AG88" i="53"/>
  <c r="AH88" i="53"/>
  <c r="AI88" i="53"/>
  <c r="AJ88" i="53"/>
  <c r="AL88" i="53"/>
  <c r="AM88" i="53"/>
  <c r="AN88" i="53"/>
  <c r="AO88" i="53"/>
  <c r="AP88" i="53"/>
  <c r="AQ88" i="53"/>
  <c r="AR88" i="53"/>
  <c r="AS88" i="53"/>
  <c r="AT88" i="53"/>
  <c r="AU88" i="53"/>
  <c r="AW88" i="53"/>
  <c r="AX88" i="53"/>
  <c r="AY88" i="53"/>
  <c r="AZ88" i="53"/>
  <c r="BA88" i="53"/>
  <c r="BB88" i="53"/>
  <c r="BC88" i="53"/>
  <c r="BD88" i="53"/>
  <c r="BE88" i="53"/>
  <c r="BF88" i="53"/>
  <c r="BH88" i="53"/>
  <c r="BI88" i="53"/>
  <c r="BJ88" i="53"/>
  <c r="BK88" i="53"/>
  <c r="BL88" i="53"/>
  <c r="BM88" i="53"/>
  <c r="BN88" i="53"/>
  <c r="BO88" i="53"/>
  <c r="BP88" i="53"/>
  <c r="BQ88" i="53"/>
  <c r="A89" i="53"/>
  <c r="B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R89" i="53"/>
  <c r="S89" i="53"/>
  <c r="AA89" i="53"/>
  <c r="AB89" i="53"/>
  <c r="AC89" i="53"/>
  <c r="AD89" i="53"/>
  <c r="AE89" i="53"/>
  <c r="AF89" i="53"/>
  <c r="AG89" i="53"/>
  <c r="AH89" i="53"/>
  <c r="AI89" i="53"/>
  <c r="AJ89" i="53"/>
  <c r="AL89" i="53"/>
  <c r="AM89" i="53"/>
  <c r="AN89" i="53"/>
  <c r="AO89" i="53"/>
  <c r="AP89" i="53"/>
  <c r="AQ89" i="53"/>
  <c r="AR89" i="53"/>
  <c r="AS89" i="53"/>
  <c r="AT89" i="53"/>
  <c r="AU89" i="53"/>
  <c r="AW89" i="53"/>
  <c r="AX89" i="53"/>
  <c r="AY89" i="53"/>
  <c r="AZ89" i="53"/>
  <c r="BA89" i="53"/>
  <c r="BB89" i="53"/>
  <c r="BC89" i="53"/>
  <c r="BD89" i="53"/>
  <c r="BE89" i="53"/>
  <c r="BF89" i="53"/>
  <c r="BH89" i="53"/>
  <c r="BI89" i="53"/>
  <c r="BJ89" i="53"/>
  <c r="BK89" i="53"/>
  <c r="BL89" i="53"/>
  <c r="BM89" i="53"/>
  <c r="BN89" i="53"/>
  <c r="BO89" i="53"/>
  <c r="BP89" i="53"/>
  <c r="BQ89" i="53"/>
  <c r="A90" i="53"/>
  <c r="B90" i="53"/>
  <c r="D90" i="53"/>
  <c r="E90" i="53"/>
  <c r="F90" i="53"/>
  <c r="G90" i="53"/>
  <c r="H90" i="53"/>
  <c r="I90" i="53"/>
  <c r="J90" i="53"/>
  <c r="K90" i="53"/>
  <c r="L90" i="53"/>
  <c r="M90" i="53"/>
  <c r="N90" i="53"/>
  <c r="O90" i="53"/>
  <c r="P90" i="53"/>
  <c r="Q90" i="53"/>
  <c r="R90" i="53"/>
  <c r="S90" i="53"/>
  <c r="AA90" i="53"/>
  <c r="AB90" i="53"/>
  <c r="AC90" i="53"/>
  <c r="AD90" i="53"/>
  <c r="AE90" i="53"/>
  <c r="AF90" i="53"/>
  <c r="AG90" i="53"/>
  <c r="AH90" i="53"/>
  <c r="AI90" i="53"/>
  <c r="AJ90" i="53"/>
  <c r="AL90" i="53"/>
  <c r="AM90" i="53"/>
  <c r="AN90" i="53"/>
  <c r="AO90" i="53"/>
  <c r="AP90" i="53"/>
  <c r="AQ90" i="53"/>
  <c r="AR90" i="53"/>
  <c r="AS90" i="53"/>
  <c r="AT90" i="53"/>
  <c r="AU90" i="53"/>
  <c r="AW90" i="53"/>
  <c r="AX90" i="53"/>
  <c r="AY90" i="53"/>
  <c r="AZ90" i="53"/>
  <c r="BA90" i="53"/>
  <c r="BB90" i="53"/>
  <c r="BC90" i="53"/>
  <c r="BD90" i="53"/>
  <c r="BE90" i="53"/>
  <c r="BF90" i="53"/>
  <c r="BH90" i="53"/>
  <c r="BI90" i="53"/>
  <c r="BJ90" i="53"/>
  <c r="BK90" i="53"/>
  <c r="BL90" i="53"/>
  <c r="BM90" i="53"/>
  <c r="BN90" i="53"/>
  <c r="BO90" i="53"/>
  <c r="BP90" i="53"/>
  <c r="BQ90" i="53"/>
  <c r="A91" i="53"/>
  <c r="B91" i="53"/>
  <c r="D91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AA91" i="53"/>
  <c r="AB91" i="53"/>
  <c r="AC91" i="53"/>
  <c r="AD91" i="53"/>
  <c r="AE91" i="53"/>
  <c r="AF91" i="53"/>
  <c r="AG91" i="53"/>
  <c r="AH91" i="53"/>
  <c r="AI91" i="53"/>
  <c r="AJ91" i="53"/>
  <c r="AL91" i="53"/>
  <c r="AM91" i="53"/>
  <c r="AN91" i="53"/>
  <c r="AO91" i="53"/>
  <c r="AP91" i="53"/>
  <c r="AQ91" i="53"/>
  <c r="AR91" i="53"/>
  <c r="AS91" i="53"/>
  <c r="AT91" i="53"/>
  <c r="AU91" i="53"/>
  <c r="AW91" i="53"/>
  <c r="AX91" i="53"/>
  <c r="AY91" i="53"/>
  <c r="AZ91" i="53"/>
  <c r="BA91" i="53"/>
  <c r="BB91" i="53"/>
  <c r="BC91" i="53"/>
  <c r="BD91" i="53"/>
  <c r="BE91" i="53"/>
  <c r="BF91" i="53"/>
  <c r="BH91" i="53"/>
  <c r="BI91" i="53"/>
  <c r="BJ91" i="53"/>
  <c r="BK91" i="53"/>
  <c r="BL91" i="53"/>
  <c r="BM91" i="53"/>
  <c r="BN91" i="53"/>
  <c r="BO91" i="53"/>
  <c r="BP91" i="53"/>
  <c r="BQ91" i="53"/>
  <c r="A92" i="53"/>
  <c r="B92" i="53"/>
  <c r="D92" i="53"/>
  <c r="E92" i="53"/>
  <c r="F92" i="53"/>
  <c r="G92" i="53"/>
  <c r="H92" i="53"/>
  <c r="I92" i="53"/>
  <c r="J92" i="53"/>
  <c r="K92" i="53"/>
  <c r="L92" i="53"/>
  <c r="M92" i="53"/>
  <c r="N92" i="53"/>
  <c r="O92" i="53"/>
  <c r="P92" i="53"/>
  <c r="Q92" i="53"/>
  <c r="R92" i="53"/>
  <c r="S92" i="53"/>
  <c r="AA92" i="53"/>
  <c r="AB92" i="53"/>
  <c r="AC92" i="53"/>
  <c r="AD92" i="53"/>
  <c r="AE92" i="53"/>
  <c r="AF92" i="53"/>
  <c r="AG92" i="53"/>
  <c r="AH92" i="53"/>
  <c r="AI92" i="53"/>
  <c r="AJ92" i="53"/>
  <c r="AL92" i="53"/>
  <c r="AM92" i="53"/>
  <c r="AN92" i="53"/>
  <c r="AO92" i="53"/>
  <c r="AP92" i="53"/>
  <c r="AQ92" i="53"/>
  <c r="AR92" i="53"/>
  <c r="AS92" i="53"/>
  <c r="AT92" i="53"/>
  <c r="AU92" i="53"/>
  <c r="AW92" i="53"/>
  <c r="AX92" i="53"/>
  <c r="AY92" i="53"/>
  <c r="AZ92" i="53"/>
  <c r="BA92" i="53"/>
  <c r="BB92" i="53"/>
  <c r="BC92" i="53"/>
  <c r="BD92" i="53"/>
  <c r="BE92" i="53"/>
  <c r="BF92" i="53"/>
  <c r="BH92" i="53"/>
  <c r="BI92" i="53"/>
  <c r="BJ92" i="53"/>
  <c r="BK92" i="53"/>
  <c r="BL92" i="53"/>
  <c r="BM92" i="53"/>
  <c r="BN92" i="53"/>
  <c r="BO92" i="53"/>
  <c r="BP92" i="53"/>
  <c r="BQ92" i="53"/>
  <c r="A93" i="53"/>
  <c r="B93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AA93" i="53"/>
  <c r="AB93" i="53"/>
  <c r="AC93" i="53"/>
  <c r="AD93" i="53"/>
  <c r="AE93" i="53"/>
  <c r="AF93" i="53"/>
  <c r="AG93" i="53"/>
  <c r="AH93" i="53"/>
  <c r="AI93" i="53"/>
  <c r="AJ93" i="53"/>
  <c r="AL93" i="53"/>
  <c r="AM93" i="53"/>
  <c r="AN93" i="53"/>
  <c r="AO93" i="53"/>
  <c r="AP93" i="53"/>
  <c r="AQ93" i="53"/>
  <c r="AR93" i="53"/>
  <c r="AS93" i="53"/>
  <c r="AT93" i="53"/>
  <c r="AU93" i="53"/>
  <c r="AW93" i="53"/>
  <c r="AX93" i="53"/>
  <c r="AY93" i="53"/>
  <c r="AZ93" i="53"/>
  <c r="BA93" i="53"/>
  <c r="BB93" i="53"/>
  <c r="BC93" i="53"/>
  <c r="BD93" i="53"/>
  <c r="BE93" i="53"/>
  <c r="BF93" i="53"/>
  <c r="BH93" i="53"/>
  <c r="BI93" i="53"/>
  <c r="BJ93" i="53"/>
  <c r="BK93" i="53"/>
  <c r="BL93" i="53"/>
  <c r="BM93" i="53"/>
  <c r="BN93" i="53"/>
  <c r="BO93" i="53"/>
  <c r="BP93" i="53"/>
  <c r="BQ93" i="53"/>
  <c r="A94" i="53"/>
  <c r="B94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AA94" i="53"/>
  <c r="AB94" i="53"/>
  <c r="AC94" i="53"/>
  <c r="AD94" i="53"/>
  <c r="AE94" i="53"/>
  <c r="AF94" i="53"/>
  <c r="AG94" i="53"/>
  <c r="AH94" i="53"/>
  <c r="AI94" i="53"/>
  <c r="AJ94" i="53"/>
  <c r="AL94" i="53"/>
  <c r="AM94" i="53"/>
  <c r="AN94" i="53"/>
  <c r="AO94" i="53"/>
  <c r="AP94" i="53"/>
  <c r="AQ94" i="53"/>
  <c r="AR94" i="53"/>
  <c r="AS94" i="53"/>
  <c r="AT94" i="53"/>
  <c r="AU94" i="53"/>
  <c r="AW94" i="53"/>
  <c r="AX94" i="53"/>
  <c r="AY94" i="53"/>
  <c r="AZ94" i="53"/>
  <c r="BA94" i="53"/>
  <c r="BB94" i="53"/>
  <c r="BC94" i="53"/>
  <c r="BD94" i="53"/>
  <c r="BE94" i="53"/>
  <c r="BF94" i="53"/>
  <c r="BH94" i="53"/>
  <c r="BI94" i="53"/>
  <c r="BJ94" i="53"/>
  <c r="BK94" i="53"/>
  <c r="BL94" i="53"/>
  <c r="BM94" i="53"/>
  <c r="BN94" i="53"/>
  <c r="BO94" i="53"/>
  <c r="BP94" i="53"/>
  <c r="BQ94" i="53"/>
  <c r="A95" i="53"/>
  <c r="B95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AA95" i="53"/>
  <c r="AB95" i="53"/>
  <c r="AC95" i="53"/>
  <c r="AD95" i="53"/>
  <c r="AE95" i="53"/>
  <c r="AF95" i="53"/>
  <c r="AG95" i="53"/>
  <c r="AH95" i="53"/>
  <c r="AI95" i="53"/>
  <c r="AJ95" i="53"/>
  <c r="AL95" i="53"/>
  <c r="AM95" i="53"/>
  <c r="AN95" i="53"/>
  <c r="AO95" i="53"/>
  <c r="AP95" i="53"/>
  <c r="AQ95" i="53"/>
  <c r="AR95" i="53"/>
  <c r="AS95" i="53"/>
  <c r="AT95" i="53"/>
  <c r="AU95" i="53"/>
  <c r="AW95" i="53"/>
  <c r="AX95" i="53"/>
  <c r="AY95" i="53"/>
  <c r="AZ95" i="53"/>
  <c r="BA95" i="53"/>
  <c r="BB95" i="53"/>
  <c r="BC95" i="53"/>
  <c r="BD95" i="53"/>
  <c r="BE95" i="53"/>
  <c r="BF95" i="53"/>
  <c r="BH95" i="53"/>
  <c r="BI95" i="53"/>
  <c r="BJ95" i="53"/>
  <c r="BK95" i="53"/>
  <c r="BL95" i="53"/>
  <c r="BM95" i="53"/>
  <c r="BN95" i="53"/>
  <c r="BO95" i="53"/>
  <c r="BP95" i="53"/>
  <c r="BQ95" i="53"/>
  <c r="A96" i="53"/>
  <c r="B96" i="53"/>
  <c r="D96" i="53"/>
  <c r="E96" i="53"/>
  <c r="F96" i="53"/>
  <c r="G96" i="53"/>
  <c r="H96" i="53"/>
  <c r="I96" i="53"/>
  <c r="J96" i="53"/>
  <c r="K96" i="53"/>
  <c r="L96" i="53"/>
  <c r="M96" i="53"/>
  <c r="N96" i="53"/>
  <c r="O96" i="53"/>
  <c r="P96" i="53"/>
  <c r="Q96" i="53"/>
  <c r="R96" i="53"/>
  <c r="S96" i="53"/>
  <c r="AA96" i="53"/>
  <c r="AB96" i="53"/>
  <c r="AC96" i="53"/>
  <c r="AD96" i="53"/>
  <c r="AE96" i="53"/>
  <c r="AF96" i="53"/>
  <c r="AG96" i="53"/>
  <c r="AH96" i="53"/>
  <c r="AI96" i="53"/>
  <c r="AJ96" i="53"/>
  <c r="AL96" i="53"/>
  <c r="AM96" i="53"/>
  <c r="AN96" i="53"/>
  <c r="AO96" i="53"/>
  <c r="AP96" i="53"/>
  <c r="AQ96" i="53"/>
  <c r="AR96" i="53"/>
  <c r="AS96" i="53"/>
  <c r="AT96" i="53"/>
  <c r="AU96" i="53"/>
  <c r="AW96" i="53"/>
  <c r="AX96" i="53"/>
  <c r="AY96" i="53"/>
  <c r="AZ96" i="53"/>
  <c r="BA96" i="53"/>
  <c r="BB96" i="53"/>
  <c r="BC96" i="53"/>
  <c r="BD96" i="53"/>
  <c r="BE96" i="53"/>
  <c r="BF96" i="53"/>
  <c r="BH96" i="53"/>
  <c r="BI96" i="53"/>
  <c r="BJ96" i="53"/>
  <c r="BK96" i="53"/>
  <c r="BL96" i="53"/>
  <c r="BM96" i="53"/>
  <c r="BN96" i="53"/>
  <c r="BO96" i="53"/>
  <c r="BP96" i="53"/>
  <c r="BQ96" i="53"/>
  <c r="A97" i="53"/>
  <c r="B97" i="53"/>
  <c r="D97" i="53"/>
  <c r="E97" i="53"/>
  <c r="F97" i="53"/>
  <c r="G97" i="53"/>
  <c r="H97" i="53"/>
  <c r="I97" i="53"/>
  <c r="J97" i="53"/>
  <c r="K97" i="53"/>
  <c r="L97" i="53"/>
  <c r="M97" i="53"/>
  <c r="N97" i="53"/>
  <c r="O97" i="53"/>
  <c r="P97" i="53"/>
  <c r="Q97" i="53"/>
  <c r="R97" i="53"/>
  <c r="S97" i="53"/>
  <c r="AA97" i="53"/>
  <c r="AB97" i="53"/>
  <c r="AC97" i="53"/>
  <c r="AD97" i="53"/>
  <c r="AE97" i="53"/>
  <c r="AF97" i="53"/>
  <c r="AG97" i="53"/>
  <c r="AH97" i="53"/>
  <c r="AI97" i="53"/>
  <c r="AJ97" i="53"/>
  <c r="AL97" i="53"/>
  <c r="AM97" i="53"/>
  <c r="AN97" i="53"/>
  <c r="AO97" i="53"/>
  <c r="AP97" i="53"/>
  <c r="AQ97" i="53"/>
  <c r="AR97" i="53"/>
  <c r="AS97" i="53"/>
  <c r="AT97" i="53"/>
  <c r="AU97" i="53"/>
  <c r="AW97" i="53"/>
  <c r="AX97" i="53"/>
  <c r="AY97" i="53"/>
  <c r="AZ97" i="53"/>
  <c r="BA97" i="53"/>
  <c r="BB97" i="53"/>
  <c r="BC97" i="53"/>
  <c r="BD97" i="53"/>
  <c r="BE97" i="53"/>
  <c r="BF97" i="53"/>
  <c r="BH97" i="53"/>
  <c r="BI97" i="53"/>
  <c r="BJ97" i="53"/>
  <c r="BK97" i="53"/>
  <c r="BL97" i="53"/>
  <c r="BM97" i="53"/>
  <c r="BN97" i="53"/>
  <c r="BO97" i="53"/>
  <c r="BP97" i="53"/>
  <c r="BQ97" i="53"/>
  <c r="A98" i="53"/>
  <c r="B98" i="53"/>
  <c r="D98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AA98" i="53"/>
  <c r="AB98" i="53"/>
  <c r="AC98" i="53"/>
  <c r="AD98" i="53"/>
  <c r="AE98" i="53"/>
  <c r="AF98" i="53"/>
  <c r="AG98" i="53"/>
  <c r="AH98" i="53"/>
  <c r="AI98" i="53"/>
  <c r="AJ98" i="53"/>
  <c r="AL98" i="53"/>
  <c r="AM98" i="53"/>
  <c r="AN98" i="53"/>
  <c r="AO98" i="53"/>
  <c r="AP98" i="53"/>
  <c r="AQ98" i="53"/>
  <c r="AR98" i="53"/>
  <c r="AS98" i="53"/>
  <c r="AT98" i="53"/>
  <c r="AU98" i="53"/>
  <c r="AW98" i="53"/>
  <c r="AX98" i="53"/>
  <c r="AY98" i="53"/>
  <c r="AZ98" i="53"/>
  <c r="BA98" i="53"/>
  <c r="BB98" i="53"/>
  <c r="BC98" i="53"/>
  <c r="BD98" i="53"/>
  <c r="BE98" i="53"/>
  <c r="BF98" i="53"/>
  <c r="BH98" i="53"/>
  <c r="BI98" i="53"/>
  <c r="BJ98" i="53"/>
  <c r="BK98" i="53"/>
  <c r="BL98" i="53"/>
  <c r="BM98" i="53"/>
  <c r="BN98" i="53"/>
  <c r="BO98" i="53"/>
  <c r="BP98" i="53"/>
  <c r="BQ98" i="53"/>
  <c r="A99" i="53"/>
  <c r="B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AA99" i="53"/>
  <c r="AB99" i="53"/>
  <c r="AC99" i="53"/>
  <c r="AD99" i="53"/>
  <c r="AE99" i="53"/>
  <c r="AF99" i="53"/>
  <c r="AG99" i="53"/>
  <c r="AH99" i="53"/>
  <c r="AI99" i="53"/>
  <c r="AJ99" i="53"/>
  <c r="AL99" i="53"/>
  <c r="AM99" i="53"/>
  <c r="AN99" i="53"/>
  <c r="AO99" i="53"/>
  <c r="AP99" i="53"/>
  <c r="AQ99" i="53"/>
  <c r="AR99" i="53"/>
  <c r="AS99" i="53"/>
  <c r="AT99" i="53"/>
  <c r="AU99" i="53"/>
  <c r="AW99" i="53"/>
  <c r="AX99" i="53"/>
  <c r="AY99" i="53"/>
  <c r="AZ99" i="53"/>
  <c r="BA99" i="53"/>
  <c r="BB99" i="53"/>
  <c r="BC99" i="53"/>
  <c r="BD99" i="53"/>
  <c r="BE99" i="53"/>
  <c r="BF99" i="53"/>
  <c r="BH99" i="53"/>
  <c r="BI99" i="53"/>
  <c r="BJ99" i="53"/>
  <c r="BK99" i="53"/>
  <c r="BL99" i="53"/>
  <c r="BM99" i="53"/>
  <c r="BN99" i="53"/>
  <c r="BO99" i="53"/>
  <c r="BP99" i="53"/>
  <c r="BQ99" i="53"/>
  <c r="A100" i="53"/>
  <c r="B100" i="53"/>
  <c r="D100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AA100" i="53"/>
  <c r="AB100" i="53"/>
  <c r="AC100" i="53"/>
  <c r="AD100" i="53"/>
  <c r="AE100" i="53"/>
  <c r="AF100" i="53"/>
  <c r="AG100" i="53"/>
  <c r="AH100" i="53"/>
  <c r="AI100" i="53"/>
  <c r="AJ100" i="53"/>
  <c r="AL100" i="53"/>
  <c r="AM100" i="53"/>
  <c r="AN100" i="53"/>
  <c r="AO100" i="53"/>
  <c r="AP100" i="53"/>
  <c r="AQ100" i="53"/>
  <c r="AR100" i="53"/>
  <c r="AS100" i="53"/>
  <c r="AT100" i="53"/>
  <c r="AU100" i="53"/>
  <c r="AW100" i="53"/>
  <c r="AX100" i="53"/>
  <c r="AY100" i="53"/>
  <c r="AZ100" i="53"/>
  <c r="BA100" i="53"/>
  <c r="BB100" i="53"/>
  <c r="BC100" i="53"/>
  <c r="BD100" i="53"/>
  <c r="BE100" i="53"/>
  <c r="BF100" i="53"/>
  <c r="BH100" i="53"/>
  <c r="BI100" i="53"/>
  <c r="BJ100" i="53"/>
  <c r="BK100" i="53"/>
  <c r="BL100" i="53"/>
  <c r="BM100" i="53"/>
  <c r="BN100" i="53"/>
  <c r="BO100" i="53"/>
  <c r="BP100" i="53"/>
  <c r="BQ100" i="53"/>
  <c r="A101" i="53"/>
  <c r="B101" i="53"/>
  <c r="D101" i="53"/>
  <c r="E101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AA101" i="53"/>
  <c r="AB101" i="53"/>
  <c r="AC101" i="53"/>
  <c r="AD101" i="53"/>
  <c r="AE101" i="53"/>
  <c r="AF101" i="53"/>
  <c r="AG101" i="53"/>
  <c r="AH101" i="53"/>
  <c r="AI101" i="53"/>
  <c r="AJ101" i="53"/>
  <c r="AL101" i="53"/>
  <c r="AM101" i="53"/>
  <c r="AN101" i="53"/>
  <c r="AO101" i="53"/>
  <c r="AP101" i="53"/>
  <c r="AQ101" i="53"/>
  <c r="AR101" i="53"/>
  <c r="AS101" i="53"/>
  <c r="AT101" i="53"/>
  <c r="AU101" i="53"/>
  <c r="AW101" i="53"/>
  <c r="AX101" i="53"/>
  <c r="AY101" i="53"/>
  <c r="AZ101" i="53"/>
  <c r="BA101" i="53"/>
  <c r="BB101" i="53"/>
  <c r="BC101" i="53"/>
  <c r="BD101" i="53"/>
  <c r="BE101" i="53"/>
  <c r="BF101" i="53"/>
  <c r="BH101" i="53"/>
  <c r="BI101" i="53"/>
  <c r="BJ101" i="53"/>
  <c r="BK101" i="53"/>
  <c r="BL101" i="53"/>
  <c r="BM101" i="53"/>
  <c r="BN101" i="53"/>
  <c r="BO101" i="53"/>
  <c r="BP101" i="53"/>
  <c r="BQ101" i="53"/>
  <c r="A102" i="53"/>
  <c r="B102" i="53"/>
  <c r="D102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AA102" i="53"/>
  <c r="AB102" i="53"/>
  <c r="AC102" i="53"/>
  <c r="AD102" i="53"/>
  <c r="AE102" i="53"/>
  <c r="AF102" i="53"/>
  <c r="AG102" i="53"/>
  <c r="AH102" i="53"/>
  <c r="AI102" i="53"/>
  <c r="AJ102" i="53"/>
  <c r="AL102" i="53"/>
  <c r="AM102" i="53"/>
  <c r="AN102" i="53"/>
  <c r="AO102" i="53"/>
  <c r="AP102" i="53"/>
  <c r="AQ102" i="53"/>
  <c r="AR102" i="53"/>
  <c r="AS102" i="53"/>
  <c r="AT102" i="53"/>
  <c r="AU102" i="53"/>
  <c r="AW102" i="53"/>
  <c r="AX102" i="53"/>
  <c r="AY102" i="53"/>
  <c r="AZ102" i="53"/>
  <c r="BA102" i="53"/>
  <c r="BB102" i="53"/>
  <c r="BC102" i="53"/>
  <c r="BD102" i="53"/>
  <c r="BE102" i="53"/>
  <c r="BF102" i="53"/>
  <c r="BH102" i="53"/>
  <c r="BI102" i="53"/>
  <c r="BJ102" i="53"/>
  <c r="BK102" i="53"/>
  <c r="BL102" i="53"/>
  <c r="BM102" i="53"/>
  <c r="BN102" i="53"/>
  <c r="BO102" i="53"/>
  <c r="BP102" i="53"/>
  <c r="BQ102" i="53"/>
  <c r="A103" i="53"/>
  <c r="B103" i="53"/>
  <c r="D103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AA103" i="53"/>
  <c r="AB103" i="53"/>
  <c r="AC103" i="53"/>
  <c r="AD103" i="53"/>
  <c r="AE103" i="53"/>
  <c r="AF103" i="53"/>
  <c r="AG103" i="53"/>
  <c r="AH103" i="53"/>
  <c r="AI103" i="53"/>
  <c r="AJ103" i="53"/>
  <c r="AL103" i="53"/>
  <c r="AM103" i="53"/>
  <c r="AN103" i="53"/>
  <c r="AO103" i="53"/>
  <c r="AP103" i="53"/>
  <c r="AQ103" i="53"/>
  <c r="AR103" i="53"/>
  <c r="AS103" i="53"/>
  <c r="AT103" i="53"/>
  <c r="AU103" i="53"/>
  <c r="AW103" i="53"/>
  <c r="AX103" i="53"/>
  <c r="AY103" i="53"/>
  <c r="AZ103" i="53"/>
  <c r="BA103" i="53"/>
  <c r="BB103" i="53"/>
  <c r="BC103" i="53"/>
  <c r="BD103" i="53"/>
  <c r="BE103" i="53"/>
  <c r="BF103" i="53"/>
  <c r="BH103" i="53"/>
  <c r="BI103" i="53"/>
  <c r="BJ103" i="53"/>
  <c r="BK103" i="53"/>
  <c r="BL103" i="53"/>
  <c r="BM103" i="53"/>
  <c r="BN103" i="53"/>
  <c r="BO103" i="53"/>
  <c r="BP103" i="53"/>
  <c r="BQ103" i="53"/>
  <c r="A104" i="53"/>
  <c r="B104" i="53"/>
  <c r="D104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AA104" i="53"/>
  <c r="AB104" i="53"/>
  <c r="AC104" i="53"/>
  <c r="AD104" i="53"/>
  <c r="AE104" i="53"/>
  <c r="AF104" i="53"/>
  <c r="AG104" i="53"/>
  <c r="AH104" i="53"/>
  <c r="AI104" i="53"/>
  <c r="AJ104" i="53"/>
  <c r="AL104" i="53"/>
  <c r="AM104" i="53"/>
  <c r="AN104" i="53"/>
  <c r="AO104" i="53"/>
  <c r="AP104" i="53"/>
  <c r="AQ104" i="53"/>
  <c r="AR104" i="53"/>
  <c r="AS104" i="53"/>
  <c r="AT104" i="53"/>
  <c r="AU104" i="53"/>
  <c r="AW104" i="53"/>
  <c r="AX104" i="53"/>
  <c r="AY104" i="53"/>
  <c r="AZ104" i="53"/>
  <c r="BA104" i="53"/>
  <c r="BB104" i="53"/>
  <c r="BC104" i="53"/>
  <c r="BD104" i="53"/>
  <c r="BE104" i="53"/>
  <c r="BF104" i="53"/>
  <c r="BH104" i="53"/>
  <c r="BI104" i="53"/>
  <c r="BJ104" i="53"/>
  <c r="BK104" i="53"/>
  <c r="BL104" i="53"/>
  <c r="BM104" i="53"/>
  <c r="BN104" i="53"/>
  <c r="BO104" i="53"/>
  <c r="BP104" i="53"/>
  <c r="BQ104" i="53"/>
  <c r="A105" i="53"/>
  <c r="B105" i="53"/>
  <c r="D105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AA105" i="53"/>
  <c r="AB105" i="53"/>
  <c r="AC105" i="53"/>
  <c r="AD105" i="53"/>
  <c r="AE105" i="53"/>
  <c r="AF105" i="53"/>
  <c r="AG105" i="53"/>
  <c r="AH105" i="53"/>
  <c r="AI105" i="53"/>
  <c r="AJ105" i="53"/>
  <c r="AL105" i="53"/>
  <c r="AM105" i="53"/>
  <c r="AN105" i="53"/>
  <c r="AO105" i="53"/>
  <c r="AP105" i="53"/>
  <c r="AQ105" i="53"/>
  <c r="AR105" i="53"/>
  <c r="AS105" i="53"/>
  <c r="AT105" i="53"/>
  <c r="AU105" i="53"/>
  <c r="AW105" i="53"/>
  <c r="AX105" i="53"/>
  <c r="AY105" i="53"/>
  <c r="AZ105" i="53"/>
  <c r="BA105" i="53"/>
  <c r="BB105" i="53"/>
  <c r="BC105" i="53"/>
  <c r="BD105" i="53"/>
  <c r="BE105" i="53"/>
  <c r="BF105" i="53"/>
  <c r="BH105" i="53"/>
  <c r="BI105" i="53"/>
  <c r="BJ105" i="53"/>
  <c r="BK105" i="53"/>
  <c r="BL105" i="53"/>
  <c r="BM105" i="53"/>
  <c r="BN105" i="53"/>
  <c r="BO105" i="53"/>
  <c r="BP105" i="53"/>
  <c r="BQ105" i="53"/>
  <c r="A106" i="53"/>
  <c r="B106" i="53"/>
  <c r="D106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AA106" i="53"/>
  <c r="AB106" i="53"/>
  <c r="AC106" i="53"/>
  <c r="AD106" i="53"/>
  <c r="AE106" i="53"/>
  <c r="AF106" i="53"/>
  <c r="AG106" i="53"/>
  <c r="AH106" i="53"/>
  <c r="AI106" i="53"/>
  <c r="AJ106" i="53"/>
  <c r="AL106" i="53"/>
  <c r="AM106" i="53"/>
  <c r="AN106" i="53"/>
  <c r="AO106" i="53"/>
  <c r="AP106" i="53"/>
  <c r="AQ106" i="53"/>
  <c r="AR106" i="53"/>
  <c r="AS106" i="53"/>
  <c r="AT106" i="53"/>
  <c r="AU106" i="53"/>
  <c r="AW106" i="53"/>
  <c r="AX106" i="53"/>
  <c r="AY106" i="53"/>
  <c r="AZ106" i="53"/>
  <c r="BA106" i="53"/>
  <c r="BB106" i="53"/>
  <c r="BC106" i="53"/>
  <c r="BD106" i="53"/>
  <c r="BE106" i="53"/>
  <c r="BF106" i="53"/>
  <c r="BH106" i="53"/>
  <c r="BI106" i="53"/>
  <c r="BJ106" i="53"/>
  <c r="BK106" i="53"/>
  <c r="BL106" i="53"/>
  <c r="BM106" i="53"/>
  <c r="BN106" i="53"/>
  <c r="BO106" i="53"/>
  <c r="BP106" i="53"/>
  <c r="BQ106" i="53"/>
  <c r="A107" i="53"/>
  <c r="B107" i="53"/>
  <c r="D107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AA107" i="53"/>
  <c r="AB107" i="53"/>
  <c r="AC107" i="53"/>
  <c r="AD107" i="53"/>
  <c r="AE107" i="53"/>
  <c r="AF107" i="53"/>
  <c r="AG107" i="53"/>
  <c r="AH107" i="53"/>
  <c r="AI107" i="53"/>
  <c r="AJ107" i="53"/>
  <c r="AL107" i="53"/>
  <c r="AM107" i="53"/>
  <c r="AN107" i="53"/>
  <c r="AO107" i="53"/>
  <c r="AP107" i="53"/>
  <c r="AQ107" i="53"/>
  <c r="AR107" i="53"/>
  <c r="AS107" i="53"/>
  <c r="AT107" i="53"/>
  <c r="AU107" i="53"/>
  <c r="AW107" i="53"/>
  <c r="AX107" i="53"/>
  <c r="AY107" i="53"/>
  <c r="AZ107" i="53"/>
  <c r="BA107" i="53"/>
  <c r="BB107" i="53"/>
  <c r="BC107" i="53"/>
  <c r="BD107" i="53"/>
  <c r="BE107" i="53"/>
  <c r="BF107" i="53"/>
  <c r="BH107" i="53"/>
  <c r="BI107" i="53"/>
  <c r="BJ107" i="53"/>
  <c r="BK107" i="53"/>
  <c r="BL107" i="53"/>
  <c r="BM107" i="53"/>
  <c r="BN107" i="53"/>
  <c r="BO107" i="53"/>
  <c r="BP107" i="53"/>
  <c r="BQ107" i="53"/>
  <c r="A108" i="53"/>
  <c r="B108" i="53"/>
  <c r="D108" i="53"/>
  <c r="E108" i="53"/>
  <c r="F108" i="53"/>
  <c r="G108" i="53"/>
  <c r="H108" i="53"/>
  <c r="I108" i="53"/>
  <c r="J108" i="53"/>
  <c r="K108" i="53"/>
  <c r="L108" i="53"/>
  <c r="M108" i="53"/>
  <c r="N108" i="53"/>
  <c r="O108" i="53"/>
  <c r="P108" i="53"/>
  <c r="Q108" i="53"/>
  <c r="R108" i="53"/>
  <c r="S108" i="53"/>
  <c r="AA108" i="53"/>
  <c r="AB108" i="53"/>
  <c r="AC108" i="53"/>
  <c r="AD108" i="53"/>
  <c r="AE108" i="53"/>
  <c r="AF108" i="53"/>
  <c r="AG108" i="53"/>
  <c r="AH108" i="53"/>
  <c r="AI108" i="53"/>
  <c r="AJ108" i="53"/>
  <c r="AL108" i="53"/>
  <c r="AM108" i="53"/>
  <c r="AN108" i="53"/>
  <c r="AO108" i="53"/>
  <c r="AP108" i="53"/>
  <c r="AQ108" i="53"/>
  <c r="AR108" i="53"/>
  <c r="AS108" i="53"/>
  <c r="AT108" i="53"/>
  <c r="AU108" i="53"/>
  <c r="AW108" i="53"/>
  <c r="AX108" i="53"/>
  <c r="AY108" i="53"/>
  <c r="AZ108" i="53"/>
  <c r="BA108" i="53"/>
  <c r="BB108" i="53"/>
  <c r="BC108" i="53"/>
  <c r="BD108" i="53"/>
  <c r="BE108" i="53"/>
  <c r="BF108" i="53"/>
  <c r="BH108" i="53"/>
  <c r="BI108" i="53"/>
  <c r="BJ108" i="53"/>
  <c r="BK108" i="53"/>
  <c r="BL108" i="53"/>
  <c r="BM108" i="53"/>
  <c r="BN108" i="53"/>
  <c r="BO108" i="53"/>
  <c r="BP108" i="53"/>
  <c r="BQ108" i="53"/>
  <c r="A109" i="53"/>
  <c r="B109" i="53"/>
  <c r="D109" i="53"/>
  <c r="E109" i="53"/>
  <c r="F109" i="53"/>
  <c r="G109" i="53"/>
  <c r="H109" i="53"/>
  <c r="I109" i="53"/>
  <c r="J109" i="53"/>
  <c r="K109" i="53"/>
  <c r="L109" i="53"/>
  <c r="M109" i="53"/>
  <c r="N109" i="53"/>
  <c r="O109" i="53"/>
  <c r="P109" i="53"/>
  <c r="Q109" i="53"/>
  <c r="R109" i="53"/>
  <c r="S109" i="53"/>
  <c r="AA109" i="53"/>
  <c r="AB109" i="53"/>
  <c r="AC109" i="53"/>
  <c r="AD109" i="53"/>
  <c r="AE109" i="53"/>
  <c r="AF109" i="53"/>
  <c r="AG109" i="53"/>
  <c r="AH109" i="53"/>
  <c r="AI109" i="53"/>
  <c r="AJ109" i="53"/>
  <c r="AL109" i="53"/>
  <c r="AM109" i="53"/>
  <c r="AN109" i="53"/>
  <c r="AO109" i="53"/>
  <c r="AP109" i="53"/>
  <c r="AQ109" i="53"/>
  <c r="AR109" i="53"/>
  <c r="AS109" i="53"/>
  <c r="AT109" i="53"/>
  <c r="AU109" i="53"/>
  <c r="AW109" i="53"/>
  <c r="AX109" i="53"/>
  <c r="AY109" i="53"/>
  <c r="AZ109" i="53"/>
  <c r="BA109" i="53"/>
  <c r="BB109" i="53"/>
  <c r="BC109" i="53"/>
  <c r="BD109" i="53"/>
  <c r="BE109" i="53"/>
  <c r="BF109" i="53"/>
  <c r="BH109" i="53"/>
  <c r="BI109" i="53"/>
  <c r="BJ109" i="53"/>
  <c r="BK109" i="53"/>
  <c r="BL109" i="53"/>
  <c r="BM109" i="53"/>
  <c r="BN109" i="53"/>
  <c r="BO109" i="53"/>
  <c r="BP109" i="53"/>
  <c r="BQ109" i="53"/>
  <c r="A110" i="53"/>
  <c r="B110" i="53"/>
  <c r="D110" i="53"/>
  <c r="E110" i="53"/>
  <c r="F110" i="53"/>
  <c r="G110" i="53"/>
  <c r="H110" i="53"/>
  <c r="I110" i="53"/>
  <c r="J110" i="53"/>
  <c r="K110" i="53"/>
  <c r="L110" i="53"/>
  <c r="M110" i="53"/>
  <c r="N110" i="53"/>
  <c r="O110" i="53"/>
  <c r="P110" i="53"/>
  <c r="Q110" i="53"/>
  <c r="R110" i="53"/>
  <c r="S110" i="53"/>
  <c r="AA110" i="53"/>
  <c r="AB110" i="53"/>
  <c r="AC110" i="53"/>
  <c r="AD110" i="53"/>
  <c r="AE110" i="53"/>
  <c r="AF110" i="53"/>
  <c r="AG110" i="53"/>
  <c r="AH110" i="53"/>
  <c r="AI110" i="53"/>
  <c r="AJ110" i="53"/>
  <c r="AL110" i="53"/>
  <c r="AM110" i="53"/>
  <c r="AN110" i="53"/>
  <c r="AO110" i="53"/>
  <c r="AP110" i="53"/>
  <c r="AQ110" i="53"/>
  <c r="AR110" i="53"/>
  <c r="AS110" i="53"/>
  <c r="AT110" i="53"/>
  <c r="AU110" i="53"/>
  <c r="AW110" i="53"/>
  <c r="AX110" i="53"/>
  <c r="AY110" i="53"/>
  <c r="AZ110" i="53"/>
  <c r="BA110" i="53"/>
  <c r="BB110" i="53"/>
  <c r="BC110" i="53"/>
  <c r="BD110" i="53"/>
  <c r="BE110" i="53"/>
  <c r="BF110" i="53"/>
  <c r="BH110" i="53"/>
  <c r="BI110" i="53"/>
  <c r="BJ110" i="53"/>
  <c r="BK110" i="53"/>
  <c r="BL110" i="53"/>
  <c r="BM110" i="53"/>
  <c r="BN110" i="53"/>
  <c r="BO110" i="53"/>
  <c r="BP110" i="53"/>
  <c r="BQ110" i="53"/>
  <c r="A111" i="53"/>
  <c r="B111" i="53"/>
  <c r="D111" i="53"/>
  <c r="E111" i="53"/>
  <c r="F111" i="53"/>
  <c r="G111" i="53"/>
  <c r="H111" i="53"/>
  <c r="I111" i="53"/>
  <c r="J111" i="53"/>
  <c r="K111" i="53"/>
  <c r="L111" i="53"/>
  <c r="M111" i="53"/>
  <c r="N111" i="53"/>
  <c r="O111" i="53"/>
  <c r="P111" i="53"/>
  <c r="Q111" i="53"/>
  <c r="R111" i="53"/>
  <c r="S111" i="53"/>
  <c r="AA111" i="53"/>
  <c r="AB111" i="53"/>
  <c r="AC111" i="53"/>
  <c r="AD111" i="53"/>
  <c r="AE111" i="53"/>
  <c r="AF111" i="53"/>
  <c r="AG111" i="53"/>
  <c r="AH111" i="53"/>
  <c r="AI111" i="53"/>
  <c r="AJ111" i="53"/>
  <c r="AL111" i="53"/>
  <c r="AM111" i="53"/>
  <c r="AN111" i="53"/>
  <c r="AO111" i="53"/>
  <c r="AP111" i="53"/>
  <c r="AQ111" i="53"/>
  <c r="AR111" i="53"/>
  <c r="AS111" i="53"/>
  <c r="AT111" i="53"/>
  <c r="AU111" i="53"/>
  <c r="AW111" i="53"/>
  <c r="AX111" i="53"/>
  <c r="AY111" i="53"/>
  <c r="AZ111" i="53"/>
  <c r="BA111" i="53"/>
  <c r="BB111" i="53"/>
  <c r="BC111" i="53"/>
  <c r="BD111" i="53"/>
  <c r="BE111" i="53"/>
  <c r="BF111" i="53"/>
  <c r="BH111" i="53"/>
  <c r="BI111" i="53"/>
  <c r="BJ111" i="53"/>
  <c r="BK111" i="53"/>
  <c r="BL111" i="53"/>
  <c r="BM111" i="53"/>
  <c r="BN111" i="53"/>
  <c r="BO111" i="53"/>
  <c r="BP111" i="53"/>
  <c r="BQ111" i="53"/>
  <c r="A112" i="53"/>
  <c r="B112" i="53"/>
  <c r="D112" i="53"/>
  <c r="E112" i="53"/>
  <c r="F112" i="53"/>
  <c r="G112" i="53"/>
  <c r="H112" i="53"/>
  <c r="I112" i="53"/>
  <c r="J112" i="53"/>
  <c r="K112" i="53"/>
  <c r="L112" i="53"/>
  <c r="M112" i="53"/>
  <c r="N112" i="53"/>
  <c r="O112" i="53"/>
  <c r="P112" i="53"/>
  <c r="Q112" i="53"/>
  <c r="R112" i="53"/>
  <c r="S112" i="53"/>
  <c r="AA112" i="53"/>
  <c r="AB112" i="53"/>
  <c r="AC112" i="53"/>
  <c r="AD112" i="53"/>
  <c r="AE112" i="53"/>
  <c r="AF112" i="53"/>
  <c r="AG112" i="53"/>
  <c r="AH112" i="53"/>
  <c r="AI112" i="53"/>
  <c r="AJ112" i="53"/>
  <c r="AL112" i="53"/>
  <c r="AM112" i="53"/>
  <c r="AN112" i="53"/>
  <c r="AO112" i="53"/>
  <c r="AP112" i="53"/>
  <c r="AQ112" i="53"/>
  <c r="AR112" i="53"/>
  <c r="AS112" i="53"/>
  <c r="AT112" i="53"/>
  <c r="AU112" i="53"/>
  <c r="AW112" i="53"/>
  <c r="AX112" i="53"/>
  <c r="AY112" i="53"/>
  <c r="AZ112" i="53"/>
  <c r="BA112" i="53"/>
  <c r="BB112" i="53"/>
  <c r="BC112" i="53"/>
  <c r="BD112" i="53"/>
  <c r="BE112" i="53"/>
  <c r="BF112" i="53"/>
  <c r="BH112" i="53"/>
  <c r="BI112" i="53"/>
  <c r="BJ112" i="53"/>
  <c r="BK112" i="53"/>
  <c r="BL112" i="53"/>
  <c r="BM112" i="53"/>
  <c r="BN112" i="53"/>
  <c r="BO112" i="53"/>
  <c r="BP112" i="53"/>
  <c r="BQ112" i="53"/>
  <c r="A113" i="53"/>
  <c r="B113" i="53"/>
  <c r="D113" i="53"/>
  <c r="E113" i="53"/>
  <c r="F113" i="53"/>
  <c r="G113" i="53"/>
  <c r="H113" i="53"/>
  <c r="I113" i="53"/>
  <c r="J113" i="53"/>
  <c r="K113" i="53"/>
  <c r="L113" i="53"/>
  <c r="M113" i="53"/>
  <c r="N113" i="53"/>
  <c r="O113" i="53"/>
  <c r="P113" i="53"/>
  <c r="Q113" i="53"/>
  <c r="R113" i="53"/>
  <c r="S113" i="53"/>
  <c r="AA113" i="53"/>
  <c r="AB113" i="53"/>
  <c r="AC113" i="53"/>
  <c r="AD113" i="53"/>
  <c r="AE113" i="53"/>
  <c r="AF113" i="53"/>
  <c r="AG113" i="53"/>
  <c r="AH113" i="53"/>
  <c r="AI113" i="53"/>
  <c r="AJ113" i="53"/>
  <c r="AL113" i="53"/>
  <c r="AM113" i="53"/>
  <c r="AN113" i="53"/>
  <c r="AO113" i="53"/>
  <c r="AP113" i="53"/>
  <c r="AQ113" i="53"/>
  <c r="AR113" i="53"/>
  <c r="AS113" i="53"/>
  <c r="AT113" i="53"/>
  <c r="AU113" i="53"/>
  <c r="AW113" i="53"/>
  <c r="AX113" i="53"/>
  <c r="AY113" i="53"/>
  <c r="AZ113" i="53"/>
  <c r="BA113" i="53"/>
  <c r="BB113" i="53"/>
  <c r="BC113" i="53"/>
  <c r="BD113" i="53"/>
  <c r="BE113" i="53"/>
  <c r="BF113" i="53"/>
  <c r="BH113" i="53"/>
  <c r="BI113" i="53"/>
  <c r="BJ113" i="53"/>
  <c r="BK113" i="53"/>
  <c r="BL113" i="53"/>
  <c r="BM113" i="53"/>
  <c r="BN113" i="53"/>
  <c r="BO113" i="53"/>
  <c r="BP113" i="53"/>
  <c r="BQ113" i="53"/>
  <c r="A114" i="53"/>
  <c r="B114" i="53"/>
  <c r="D114" i="53"/>
  <c r="E114" i="53"/>
  <c r="F114" i="53"/>
  <c r="G114" i="53"/>
  <c r="H114" i="53"/>
  <c r="I114" i="53"/>
  <c r="J114" i="53"/>
  <c r="K114" i="53"/>
  <c r="L114" i="53"/>
  <c r="M114" i="53"/>
  <c r="N114" i="53"/>
  <c r="O114" i="53"/>
  <c r="P114" i="53"/>
  <c r="Q114" i="53"/>
  <c r="R114" i="53"/>
  <c r="S114" i="53"/>
  <c r="AA114" i="53"/>
  <c r="AB114" i="53"/>
  <c r="AC114" i="53"/>
  <c r="AD114" i="53"/>
  <c r="AE114" i="53"/>
  <c r="AF114" i="53"/>
  <c r="AG114" i="53"/>
  <c r="AH114" i="53"/>
  <c r="AI114" i="53"/>
  <c r="AJ114" i="53"/>
  <c r="AL114" i="53"/>
  <c r="AM114" i="53"/>
  <c r="AN114" i="53"/>
  <c r="AO114" i="53"/>
  <c r="AP114" i="53"/>
  <c r="AQ114" i="53"/>
  <c r="AR114" i="53"/>
  <c r="AS114" i="53"/>
  <c r="AT114" i="53"/>
  <c r="AU114" i="53"/>
  <c r="AW114" i="53"/>
  <c r="AX114" i="53"/>
  <c r="AY114" i="53"/>
  <c r="AZ114" i="53"/>
  <c r="BA114" i="53"/>
  <c r="BB114" i="53"/>
  <c r="BC114" i="53"/>
  <c r="BD114" i="53"/>
  <c r="BE114" i="53"/>
  <c r="BF114" i="53"/>
  <c r="BH114" i="53"/>
  <c r="BI114" i="53"/>
  <c r="BJ114" i="53"/>
  <c r="BK114" i="53"/>
  <c r="BL114" i="53"/>
  <c r="BM114" i="53"/>
  <c r="BN114" i="53"/>
  <c r="BO114" i="53"/>
  <c r="BP114" i="53"/>
  <c r="BQ114" i="53"/>
  <c r="A115" i="53"/>
  <c r="B115" i="53"/>
  <c r="D115" i="53"/>
  <c r="E115" i="53"/>
  <c r="F115" i="53"/>
  <c r="G115" i="53"/>
  <c r="H115" i="53"/>
  <c r="I115" i="53"/>
  <c r="J115" i="53"/>
  <c r="K115" i="53"/>
  <c r="L115" i="53"/>
  <c r="M115" i="53"/>
  <c r="N115" i="53"/>
  <c r="O115" i="53"/>
  <c r="P115" i="53"/>
  <c r="Q115" i="53"/>
  <c r="R115" i="53"/>
  <c r="S115" i="53"/>
  <c r="AA115" i="53"/>
  <c r="AB115" i="53"/>
  <c r="AC115" i="53"/>
  <c r="AD115" i="53"/>
  <c r="AE115" i="53"/>
  <c r="AF115" i="53"/>
  <c r="AG115" i="53"/>
  <c r="AH115" i="53"/>
  <c r="AI115" i="53"/>
  <c r="AJ115" i="53"/>
  <c r="AL115" i="53"/>
  <c r="AM115" i="53"/>
  <c r="AN115" i="53"/>
  <c r="AO115" i="53"/>
  <c r="AP115" i="53"/>
  <c r="AQ115" i="53"/>
  <c r="AR115" i="53"/>
  <c r="AS115" i="53"/>
  <c r="AT115" i="53"/>
  <c r="AU115" i="53"/>
  <c r="AW115" i="53"/>
  <c r="AX115" i="53"/>
  <c r="AY115" i="53"/>
  <c r="AZ115" i="53"/>
  <c r="BA115" i="53"/>
  <c r="BB115" i="53"/>
  <c r="BC115" i="53"/>
  <c r="BD115" i="53"/>
  <c r="BE115" i="53"/>
  <c r="BF115" i="53"/>
  <c r="BH115" i="53"/>
  <c r="BI115" i="53"/>
  <c r="BJ115" i="53"/>
  <c r="BK115" i="53"/>
  <c r="BL115" i="53"/>
  <c r="BM115" i="53"/>
  <c r="BN115" i="53"/>
  <c r="BO115" i="53"/>
  <c r="BP115" i="53"/>
  <c r="BQ115" i="53"/>
  <c r="A116" i="53"/>
  <c r="B116" i="53"/>
  <c r="D116" i="53"/>
  <c r="E116" i="53"/>
  <c r="F116" i="53"/>
  <c r="G116" i="53"/>
  <c r="H116" i="53"/>
  <c r="I116" i="53"/>
  <c r="J116" i="53"/>
  <c r="K116" i="53"/>
  <c r="L116" i="53"/>
  <c r="M116" i="53"/>
  <c r="N116" i="53"/>
  <c r="O116" i="53"/>
  <c r="P116" i="53"/>
  <c r="Q116" i="53"/>
  <c r="R116" i="53"/>
  <c r="S116" i="53"/>
  <c r="AA116" i="53"/>
  <c r="AB116" i="53"/>
  <c r="AC116" i="53"/>
  <c r="AD116" i="53"/>
  <c r="AE116" i="53"/>
  <c r="AF116" i="53"/>
  <c r="AG116" i="53"/>
  <c r="AH116" i="53"/>
  <c r="AI116" i="53"/>
  <c r="AJ116" i="53"/>
  <c r="AL116" i="53"/>
  <c r="AM116" i="53"/>
  <c r="AN116" i="53"/>
  <c r="AO116" i="53"/>
  <c r="AP116" i="53"/>
  <c r="AQ116" i="53"/>
  <c r="AR116" i="53"/>
  <c r="AS116" i="53"/>
  <c r="AT116" i="53"/>
  <c r="AU116" i="53"/>
  <c r="AW116" i="53"/>
  <c r="AX116" i="53"/>
  <c r="AY116" i="53"/>
  <c r="AZ116" i="53"/>
  <c r="BA116" i="53"/>
  <c r="BB116" i="53"/>
  <c r="BC116" i="53"/>
  <c r="BD116" i="53"/>
  <c r="BE116" i="53"/>
  <c r="BF116" i="53"/>
  <c r="BH116" i="53"/>
  <c r="BI116" i="53"/>
  <c r="BJ116" i="53"/>
  <c r="BK116" i="53"/>
  <c r="BL116" i="53"/>
  <c r="BM116" i="53"/>
  <c r="BN116" i="53"/>
  <c r="BO116" i="53"/>
  <c r="BP116" i="53"/>
  <c r="BQ116" i="53"/>
  <c r="A117" i="53"/>
  <c r="B117" i="53"/>
  <c r="D117" i="53"/>
  <c r="E117" i="53"/>
  <c r="F117" i="53"/>
  <c r="G117" i="53"/>
  <c r="H117" i="53"/>
  <c r="I117" i="53"/>
  <c r="J117" i="53"/>
  <c r="K117" i="53"/>
  <c r="L117" i="53"/>
  <c r="M117" i="53"/>
  <c r="N117" i="53"/>
  <c r="O117" i="53"/>
  <c r="P117" i="53"/>
  <c r="Q117" i="53"/>
  <c r="R117" i="53"/>
  <c r="S117" i="53"/>
  <c r="AA117" i="53"/>
  <c r="AB117" i="53"/>
  <c r="AC117" i="53"/>
  <c r="AD117" i="53"/>
  <c r="AE117" i="53"/>
  <c r="AF117" i="53"/>
  <c r="AG117" i="53"/>
  <c r="AH117" i="53"/>
  <c r="AI117" i="53"/>
  <c r="AJ117" i="53"/>
  <c r="AL117" i="53"/>
  <c r="AM117" i="53"/>
  <c r="AN117" i="53"/>
  <c r="AO117" i="53"/>
  <c r="AP117" i="53"/>
  <c r="AQ117" i="53"/>
  <c r="AR117" i="53"/>
  <c r="AS117" i="53"/>
  <c r="AT117" i="53"/>
  <c r="AU117" i="53"/>
  <c r="AW117" i="53"/>
  <c r="AX117" i="53"/>
  <c r="AY117" i="53"/>
  <c r="AZ117" i="53"/>
  <c r="BA117" i="53"/>
  <c r="BB117" i="53"/>
  <c r="BC117" i="53"/>
  <c r="BD117" i="53"/>
  <c r="BE117" i="53"/>
  <c r="BF117" i="53"/>
  <c r="BH117" i="53"/>
  <c r="BI117" i="53"/>
  <c r="BJ117" i="53"/>
  <c r="BK117" i="53"/>
  <c r="BL117" i="53"/>
  <c r="BM117" i="53"/>
  <c r="BN117" i="53"/>
  <c r="BO117" i="53"/>
  <c r="BP117" i="53"/>
  <c r="BQ117" i="53"/>
  <c r="A118" i="53"/>
  <c r="B118" i="53"/>
  <c r="D118" i="53"/>
  <c r="E118" i="53"/>
  <c r="F118" i="53"/>
  <c r="G118" i="53"/>
  <c r="H118" i="53"/>
  <c r="I118" i="53"/>
  <c r="J118" i="53"/>
  <c r="K118" i="53"/>
  <c r="L118" i="53"/>
  <c r="M118" i="53"/>
  <c r="N118" i="53"/>
  <c r="O118" i="53"/>
  <c r="P118" i="53"/>
  <c r="Q118" i="53"/>
  <c r="R118" i="53"/>
  <c r="S118" i="53"/>
  <c r="AA118" i="53"/>
  <c r="AB118" i="53"/>
  <c r="AC118" i="53"/>
  <c r="AD118" i="53"/>
  <c r="AE118" i="53"/>
  <c r="AF118" i="53"/>
  <c r="AG118" i="53"/>
  <c r="AH118" i="53"/>
  <c r="AI118" i="53"/>
  <c r="AJ118" i="53"/>
  <c r="AL118" i="53"/>
  <c r="AM118" i="53"/>
  <c r="AN118" i="53"/>
  <c r="AO118" i="53"/>
  <c r="AP118" i="53"/>
  <c r="AQ118" i="53"/>
  <c r="AR118" i="53"/>
  <c r="AS118" i="53"/>
  <c r="AT118" i="53"/>
  <c r="AU118" i="53"/>
  <c r="AW118" i="53"/>
  <c r="AX118" i="53"/>
  <c r="AY118" i="53"/>
  <c r="AZ118" i="53"/>
  <c r="BA118" i="53"/>
  <c r="BB118" i="53"/>
  <c r="BC118" i="53"/>
  <c r="BD118" i="53"/>
  <c r="BE118" i="53"/>
  <c r="BF118" i="53"/>
  <c r="BH118" i="53"/>
  <c r="BI118" i="53"/>
  <c r="BJ118" i="53"/>
  <c r="BK118" i="53"/>
  <c r="BL118" i="53"/>
  <c r="BM118" i="53"/>
  <c r="BN118" i="53"/>
  <c r="BO118" i="53"/>
  <c r="BP118" i="53"/>
  <c r="BQ118" i="53"/>
  <c r="A119" i="53"/>
  <c r="B119" i="53"/>
  <c r="D119" i="53"/>
  <c r="E119" i="53"/>
  <c r="F119" i="53"/>
  <c r="G119" i="53"/>
  <c r="H119" i="53"/>
  <c r="I119" i="53"/>
  <c r="J119" i="53"/>
  <c r="K119" i="53"/>
  <c r="L119" i="53"/>
  <c r="M119" i="53"/>
  <c r="N119" i="53"/>
  <c r="O119" i="53"/>
  <c r="P119" i="53"/>
  <c r="Q119" i="53"/>
  <c r="R119" i="53"/>
  <c r="S119" i="53"/>
  <c r="AA119" i="53"/>
  <c r="AB119" i="53"/>
  <c r="AC119" i="53"/>
  <c r="AD119" i="53"/>
  <c r="AE119" i="53"/>
  <c r="AF119" i="53"/>
  <c r="AG119" i="53"/>
  <c r="AH119" i="53"/>
  <c r="AI119" i="53"/>
  <c r="AJ119" i="53"/>
  <c r="AL119" i="53"/>
  <c r="AM119" i="53"/>
  <c r="AN119" i="53"/>
  <c r="AO119" i="53"/>
  <c r="AP119" i="53"/>
  <c r="AQ119" i="53"/>
  <c r="AR119" i="53"/>
  <c r="AS119" i="53"/>
  <c r="AT119" i="53"/>
  <c r="AU119" i="53"/>
  <c r="AW119" i="53"/>
  <c r="AX119" i="53"/>
  <c r="AY119" i="53"/>
  <c r="AZ119" i="53"/>
  <c r="BA119" i="53"/>
  <c r="BB119" i="53"/>
  <c r="BC119" i="53"/>
  <c r="BD119" i="53"/>
  <c r="BE119" i="53"/>
  <c r="BF119" i="53"/>
  <c r="BH119" i="53"/>
  <c r="BI119" i="53"/>
  <c r="BJ119" i="53"/>
  <c r="BK119" i="53"/>
  <c r="BL119" i="53"/>
  <c r="BM119" i="53"/>
  <c r="BN119" i="53"/>
  <c r="BO119" i="53"/>
  <c r="BP119" i="53"/>
  <c r="BQ119" i="53"/>
  <c r="A120" i="53"/>
  <c r="B120" i="53"/>
  <c r="D120" i="53"/>
  <c r="E120" i="53"/>
  <c r="F120" i="53"/>
  <c r="G120" i="53"/>
  <c r="H120" i="53"/>
  <c r="I120" i="53"/>
  <c r="J120" i="53"/>
  <c r="K120" i="53"/>
  <c r="L120" i="53"/>
  <c r="M120" i="53"/>
  <c r="N120" i="53"/>
  <c r="O120" i="53"/>
  <c r="P120" i="53"/>
  <c r="Q120" i="53"/>
  <c r="R120" i="53"/>
  <c r="S120" i="53"/>
  <c r="AA120" i="53"/>
  <c r="AB120" i="53"/>
  <c r="AC120" i="53"/>
  <c r="AD120" i="53"/>
  <c r="AE120" i="53"/>
  <c r="AF120" i="53"/>
  <c r="AG120" i="53"/>
  <c r="AH120" i="53"/>
  <c r="AI120" i="53"/>
  <c r="AJ120" i="53"/>
  <c r="AL120" i="53"/>
  <c r="AM120" i="53"/>
  <c r="AN120" i="53"/>
  <c r="AO120" i="53"/>
  <c r="AP120" i="53"/>
  <c r="AQ120" i="53"/>
  <c r="AR120" i="53"/>
  <c r="AS120" i="53"/>
  <c r="AT120" i="53"/>
  <c r="AU120" i="53"/>
  <c r="AW120" i="53"/>
  <c r="AX120" i="53"/>
  <c r="AY120" i="53"/>
  <c r="AZ120" i="53"/>
  <c r="BA120" i="53"/>
  <c r="BB120" i="53"/>
  <c r="BC120" i="53"/>
  <c r="BD120" i="53"/>
  <c r="BE120" i="53"/>
  <c r="BF120" i="53"/>
  <c r="BH120" i="53"/>
  <c r="BI120" i="53"/>
  <c r="BJ120" i="53"/>
  <c r="BK120" i="53"/>
  <c r="BL120" i="53"/>
  <c r="BM120" i="53"/>
  <c r="BN120" i="53"/>
  <c r="BO120" i="53"/>
  <c r="BP120" i="53"/>
  <c r="BQ120" i="53"/>
  <c r="A121" i="53"/>
  <c r="B121" i="53"/>
  <c r="D121" i="53"/>
  <c r="E121" i="53"/>
  <c r="F121" i="53"/>
  <c r="G121" i="53"/>
  <c r="H121" i="53"/>
  <c r="I121" i="53"/>
  <c r="J121" i="53"/>
  <c r="K121" i="53"/>
  <c r="L121" i="53"/>
  <c r="M121" i="53"/>
  <c r="N121" i="53"/>
  <c r="O121" i="53"/>
  <c r="P121" i="53"/>
  <c r="Q121" i="53"/>
  <c r="R121" i="53"/>
  <c r="S121" i="53"/>
  <c r="AA121" i="53"/>
  <c r="AB121" i="53"/>
  <c r="AC121" i="53"/>
  <c r="AD121" i="53"/>
  <c r="AE121" i="53"/>
  <c r="AF121" i="53"/>
  <c r="AG121" i="53"/>
  <c r="AH121" i="53"/>
  <c r="AI121" i="53"/>
  <c r="AJ121" i="53"/>
  <c r="AL121" i="53"/>
  <c r="AM121" i="53"/>
  <c r="AN121" i="53"/>
  <c r="AO121" i="53"/>
  <c r="AP121" i="53"/>
  <c r="AQ121" i="53"/>
  <c r="AR121" i="53"/>
  <c r="AS121" i="53"/>
  <c r="AT121" i="53"/>
  <c r="AU121" i="53"/>
  <c r="AW121" i="53"/>
  <c r="AX121" i="53"/>
  <c r="AY121" i="53"/>
  <c r="AZ121" i="53"/>
  <c r="BA121" i="53"/>
  <c r="BB121" i="53"/>
  <c r="BC121" i="53"/>
  <c r="BD121" i="53"/>
  <c r="BE121" i="53"/>
  <c r="BF121" i="53"/>
  <c r="BH121" i="53"/>
  <c r="BI121" i="53"/>
  <c r="BJ121" i="53"/>
  <c r="BK121" i="53"/>
  <c r="BL121" i="53"/>
  <c r="BM121" i="53"/>
  <c r="BN121" i="53"/>
  <c r="BO121" i="53"/>
  <c r="BP121" i="53"/>
  <c r="BQ121" i="53"/>
  <c r="A122" i="53"/>
  <c r="B122" i="53"/>
  <c r="D122" i="53"/>
  <c r="E122" i="53"/>
  <c r="F122" i="53"/>
  <c r="G122" i="53"/>
  <c r="H122" i="53"/>
  <c r="I122" i="53"/>
  <c r="J122" i="53"/>
  <c r="K122" i="53"/>
  <c r="L122" i="53"/>
  <c r="M122" i="53"/>
  <c r="N122" i="53"/>
  <c r="O122" i="53"/>
  <c r="P122" i="53"/>
  <c r="Q122" i="53"/>
  <c r="R122" i="53"/>
  <c r="S122" i="53"/>
  <c r="AA122" i="53"/>
  <c r="AB122" i="53"/>
  <c r="AC122" i="53"/>
  <c r="AD122" i="53"/>
  <c r="AE122" i="53"/>
  <c r="AF122" i="53"/>
  <c r="AG122" i="53"/>
  <c r="AH122" i="53"/>
  <c r="AI122" i="53"/>
  <c r="AJ122" i="53"/>
  <c r="AL122" i="53"/>
  <c r="AM122" i="53"/>
  <c r="AN122" i="53"/>
  <c r="AO122" i="53"/>
  <c r="AP122" i="53"/>
  <c r="AQ122" i="53"/>
  <c r="AR122" i="53"/>
  <c r="AS122" i="53"/>
  <c r="AT122" i="53"/>
  <c r="AU122" i="53"/>
  <c r="AW122" i="53"/>
  <c r="AX122" i="53"/>
  <c r="AY122" i="53"/>
  <c r="AZ122" i="53"/>
  <c r="BA122" i="53"/>
  <c r="BB122" i="53"/>
  <c r="BC122" i="53"/>
  <c r="BD122" i="53"/>
  <c r="BE122" i="53"/>
  <c r="BF122" i="53"/>
  <c r="BH122" i="53"/>
  <c r="BI122" i="53"/>
  <c r="BJ122" i="53"/>
  <c r="BK122" i="53"/>
  <c r="BL122" i="53"/>
  <c r="BM122" i="53"/>
  <c r="BN122" i="53"/>
  <c r="BO122" i="53"/>
  <c r="BP122" i="53"/>
  <c r="BQ122" i="53"/>
  <c r="A123" i="53"/>
  <c r="B123" i="53"/>
  <c r="D123" i="53"/>
  <c r="E123" i="53"/>
  <c r="F123" i="53"/>
  <c r="G123" i="53"/>
  <c r="H123" i="53"/>
  <c r="I123" i="53"/>
  <c r="J123" i="53"/>
  <c r="K123" i="53"/>
  <c r="L123" i="53"/>
  <c r="M123" i="53"/>
  <c r="N123" i="53"/>
  <c r="O123" i="53"/>
  <c r="P123" i="53"/>
  <c r="Q123" i="53"/>
  <c r="R123" i="53"/>
  <c r="S123" i="53"/>
  <c r="AA123" i="53"/>
  <c r="AB123" i="53"/>
  <c r="AC123" i="53"/>
  <c r="AD123" i="53"/>
  <c r="AE123" i="53"/>
  <c r="AF123" i="53"/>
  <c r="AG123" i="53"/>
  <c r="AH123" i="53"/>
  <c r="AI123" i="53"/>
  <c r="AJ123" i="53"/>
  <c r="AL123" i="53"/>
  <c r="AM123" i="53"/>
  <c r="AN123" i="53"/>
  <c r="AO123" i="53"/>
  <c r="AP123" i="53"/>
  <c r="AQ123" i="53"/>
  <c r="AR123" i="53"/>
  <c r="AS123" i="53"/>
  <c r="AT123" i="53"/>
  <c r="AU123" i="53"/>
  <c r="AW123" i="53"/>
  <c r="AX123" i="53"/>
  <c r="AY123" i="53"/>
  <c r="AZ123" i="53"/>
  <c r="BA123" i="53"/>
  <c r="BB123" i="53"/>
  <c r="BC123" i="53"/>
  <c r="BD123" i="53"/>
  <c r="BE123" i="53"/>
  <c r="BF123" i="53"/>
  <c r="BH123" i="53"/>
  <c r="BI123" i="53"/>
  <c r="BJ123" i="53"/>
  <c r="BK123" i="53"/>
  <c r="BL123" i="53"/>
  <c r="BM123" i="53"/>
  <c r="BN123" i="53"/>
  <c r="BO123" i="53"/>
  <c r="BP123" i="53"/>
  <c r="BQ123" i="53"/>
  <c r="A124" i="53"/>
  <c r="B124" i="53"/>
  <c r="D124" i="53"/>
  <c r="E124" i="53"/>
  <c r="F124" i="53"/>
  <c r="G124" i="53"/>
  <c r="H124" i="53"/>
  <c r="I124" i="53"/>
  <c r="J124" i="53"/>
  <c r="K124" i="53"/>
  <c r="L124" i="53"/>
  <c r="M124" i="53"/>
  <c r="N124" i="53"/>
  <c r="O124" i="53"/>
  <c r="P124" i="53"/>
  <c r="Q124" i="53"/>
  <c r="R124" i="53"/>
  <c r="S124" i="53"/>
  <c r="AA124" i="53"/>
  <c r="AB124" i="53"/>
  <c r="AC124" i="53"/>
  <c r="AD124" i="53"/>
  <c r="AE124" i="53"/>
  <c r="AF124" i="53"/>
  <c r="AG124" i="53"/>
  <c r="AH124" i="53"/>
  <c r="AI124" i="53"/>
  <c r="AJ124" i="53"/>
  <c r="AL124" i="53"/>
  <c r="AM124" i="53"/>
  <c r="AN124" i="53"/>
  <c r="AO124" i="53"/>
  <c r="AP124" i="53"/>
  <c r="AQ124" i="53"/>
  <c r="AR124" i="53"/>
  <c r="AS124" i="53"/>
  <c r="AT124" i="53"/>
  <c r="AU124" i="53"/>
  <c r="AW124" i="53"/>
  <c r="AX124" i="53"/>
  <c r="AY124" i="53"/>
  <c r="AZ124" i="53"/>
  <c r="BA124" i="53"/>
  <c r="BB124" i="53"/>
  <c r="BC124" i="53"/>
  <c r="BD124" i="53"/>
  <c r="BE124" i="53"/>
  <c r="BF124" i="53"/>
  <c r="BH124" i="53"/>
  <c r="BI124" i="53"/>
  <c r="BJ124" i="53"/>
  <c r="BK124" i="53"/>
  <c r="BL124" i="53"/>
  <c r="BM124" i="53"/>
  <c r="BN124" i="53"/>
  <c r="BO124" i="53"/>
  <c r="BP124" i="53"/>
  <c r="BQ124" i="53"/>
  <c r="A125" i="53"/>
  <c r="B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AA125" i="53"/>
  <c r="AB125" i="53"/>
  <c r="AC125" i="53"/>
  <c r="AD125" i="53"/>
  <c r="AE125" i="53"/>
  <c r="AF125" i="53"/>
  <c r="AG125" i="53"/>
  <c r="AH125" i="53"/>
  <c r="AI125" i="53"/>
  <c r="AJ125" i="53"/>
  <c r="AL125" i="53"/>
  <c r="AM125" i="53"/>
  <c r="AN125" i="53"/>
  <c r="AO125" i="53"/>
  <c r="AP125" i="53"/>
  <c r="AQ125" i="53"/>
  <c r="AR125" i="53"/>
  <c r="AS125" i="53"/>
  <c r="AT125" i="53"/>
  <c r="AU125" i="53"/>
  <c r="AW125" i="53"/>
  <c r="AX125" i="53"/>
  <c r="AY125" i="53"/>
  <c r="AZ125" i="53"/>
  <c r="BA125" i="53"/>
  <c r="BB125" i="53"/>
  <c r="BC125" i="53"/>
  <c r="BD125" i="53"/>
  <c r="BE125" i="53"/>
  <c r="BF125" i="53"/>
  <c r="BH125" i="53"/>
  <c r="BI125" i="53"/>
  <c r="BJ125" i="53"/>
  <c r="BK125" i="53"/>
  <c r="BL125" i="53"/>
  <c r="BM125" i="53"/>
  <c r="BN125" i="53"/>
  <c r="BO125" i="53"/>
  <c r="BP125" i="53"/>
  <c r="BQ125" i="53"/>
  <c r="A126" i="53"/>
  <c r="B126" i="53"/>
  <c r="D126" i="53"/>
  <c r="E126" i="53"/>
  <c r="F126" i="53"/>
  <c r="G126" i="53"/>
  <c r="H126" i="53"/>
  <c r="I126" i="53"/>
  <c r="J126" i="53"/>
  <c r="K126" i="53"/>
  <c r="L126" i="53"/>
  <c r="M126" i="53"/>
  <c r="N126" i="53"/>
  <c r="O126" i="53"/>
  <c r="P126" i="53"/>
  <c r="Q126" i="53"/>
  <c r="R126" i="53"/>
  <c r="S126" i="53"/>
  <c r="AA126" i="53"/>
  <c r="AB126" i="53"/>
  <c r="AC126" i="53"/>
  <c r="AD126" i="53"/>
  <c r="AE126" i="53"/>
  <c r="AF126" i="53"/>
  <c r="AG126" i="53"/>
  <c r="AH126" i="53"/>
  <c r="AI126" i="53"/>
  <c r="AJ126" i="53"/>
  <c r="AL126" i="53"/>
  <c r="AM126" i="53"/>
  <c r="AN126" i="53"/>
  <c r="AO126" i="53"/>
  <c r="AP126" i="53"/>
  <c r="AQ126" i="53"/>
  <c r="AR126" i="53"/>
  <c r="AS126" i="53"/>
  <c r="AT126" i="53"/>
  <c r="AU126" i="53"/>
  <c r="AW126" i="53"/>
  <c r="AX126" i="53"/>
  <c r="AY126" i="53"/>
  <c r="AZ126" i="53"/>
  <c r="BA126" i="53"/>
  <c r="BB126" i="53"/>
  <c r="BC126" i="53"/>
  <c r="BD126" i="53"/>
  <c r="BE126" i="53"/>
  <c r="BF126" i="53"/>
  <c r="BH126" i="53"/>
  <c r="BI126" i="53"/>
  <c r="BJ126" i="53"/>
  <c r="BK126" i="53"/>
  <c r="BL126" i="53"/>
  <c r="BM126" i="53"/>
  <c r="BN126" i="53"/>
  <c r="BO126" i="53"/>
  <c r="BP126" i="53"/>
  <c r="BQ126" i="53"/>
  <c r="A127" i="53"/>
  <c r="B127" i="53"/>
  <c r="D127" i="53"/>
  <c r="E127" i="53"/>
  <c r="F127" i="53"/>
  <c r="G127" i="53"/>
  <c r="H127" i="53"/>
  <c r="I127" i="53"/>
  <c r="J127" i="53"/>
  <c r="K127" i="53"/>
  <c r="L127" i="53"/>
  <c r="M127" i="53"/>
  <c r="N127" i="53"/>
  <c r="O127" i="53"/>
  <c r="P127" i="53"/>
  <c r="Q127" i="53"/>
  <c r="R127" i="53"/>
  <c r="S127" i="53"/>
  <c r="AA127" i="53"/>
  <c r="AB127" i="53"/>
  <c r="AC127" i="53"/>
  <c r="AD127" i="53"/>
  <c r="AE127" i="53"/>
  <c r="AF127" i="53"/>
  <c r="AG127" i="53"/>
  <c r="AH127" i="53"/>
  <c r="AI127" i="53"/>
  <c r="AJ127" i="53"/>
  <c r="AL127" i="53"/>
  <c r="AM127" i="53"/>
  <c r="AN127" i="53"/>
  <c r="AO127" i="53"/>
  <c r="AP127" i="53"/>
  <c r="AQ127" i="53"/>
  <c r="AR127" i="53"/>
  <c r="AS127" i="53"/>
  <c r="AT127" i="53"/>
  <c r="AU127" i="53"/>
  <c r="AW127" i="53"/>
  <c r="AX127" i="53"/>
  <c r="AY127" i="53"/>
  <c r="AZ127" i="53"/>
  <c r="BA127" i="53"/>
  <c r="BB127" i="53"/>
  <c r="BC127" i="53"/>
  <c r="BD127" i="53"/>
  <c r="BE127" i="53"/>
  <c r="BF127" i="53"/>
  <c r="BH127" i="53"/>
  <c r="BI127" i="53"/>
  <c r="BJ127" i="53"/>
  <c r="BK127" i="53"/>
  <c r="BL127" i="53"/>
  <c r="BM127" i="53"/>
  <c r="BN127" i="53"/>
  <c r="BO127" i="53"/>
  <c r="BP127" i="53"/>
  <c r="BQ127" i="53"/>
  <c r="A128" i="53"/>
  <c r="B128" i="53"/>
  <c r="D128" i="53"/>
  <c r="E128" i="53"/>
  <c r="F128" i="53"/>
  <c r="G128" i="53"/>
  <c r="H128" i="53"/>
  <c r="I128" i="53"/>
  <c r="J128" i="53"/>
  <c r="K128" i="53"/>
  <c r="L128" i="53"/>
  <c r="M128" i="53"/>
  <c r="N128" i="53"/>
  <c r="O128" i="53"/>
  <c r="P128" i="53"/>
  <c r="Q128" i="53"/>
  <c r="R128" i="53"/>
  <c r="S128" i="53"/>
  <c r="AA128" i="53"/>
  <c r="AB128" i="53"/>
  <c r="AC128" i="53"/>
  <c r="AD128" i="53"/>
  <c r="AE128" i="53"/>
  <c r="AF128" i="53"/>
  <c r="AG128" i="53"/>
  <c r="AH128" i="53"/>
  <c r="AI128" i="53"/>
  <c r="AJ128" i="53"/>
  <c r="AL128" i="53"/>
  <c r="AM128" i="53"/>
  <c r="AN128" i="53"/>
  <c r="AO128" i="53"/>
  <c r="AP128" i="53"/>
  <c r="AQ128" i="53"/>
  <c r="AR128" i="53"/>
  <c r="AS128" i="53"/>
  <c r="AT128" i="53"/>
  <c r="AU128" i="53"/>
  <c r="AW128" i="53"/>
  <c r="AX128" i="53"/>
  <c r="AY128" i="53"/>
  <c r="AZ128" i="53"/>
  <c r="BA128" i="53"/>
  <c r="BB128" i="53"/>
  <c r="BC128" i="53"/>
  <c r="BD128" i="53"/>
  <c r="BE128" i="53"/>
  <c r="BF128" i="53"/>
  <c r="BH128" i="53"/>
  <c r="BI128" i="53"/>
  <c r="BJ128" i="53"/>
  <c r="BK128" i="53"/>
  <c r="BL128" i="53"/>
  <c r="BM128" i="53"/>
  <c r="BN128" i="53"/>
  <c r="BO128" i="53"/>
  <c r="BP128" i="53"/>
  <c r="BQ128" i="53"/>
  <c r="A129" i="53"/>
  <c r="B129" i="53"/>
  <c r="D129" i="53"/>
  <c r="E129" i="53"/>
  <c r="F129" i="53"/>
  <c r="G129" i="53"/>
  <c r="H129" i="53"/>
  <c r="I129" i="53"/>
  <c r="J129" i="53"/>
  <c r="K129" i="53"/>
  <c r="L129" i="53"/>
  <c r="M129" i="53"/>
  <c r="N129" i="53"/>
  <c r="O129" i="53"/>
  <c r="P129" i="53"/>
  <c r="Q129" i="53"/>
  <c r="R129" i="53"/>
  <c r="S129" i="53"/>
  <c r="AA129" i="53"/>
  <c r="AB129" i="53"/>
  <c r="AC129" i="53"/>
  <c r="AD129" i="53"/>
  <c r="AE129" i="53"/>
  <c r="AF129" i="53"/>
  <c r="AG129" i="53"/>
  <c r="AH129" i="53"/>
  <c r="AI129" i="53"/>
  <c r="AJ129" i="53"/>
  <c r="AL129" i="53"/>
  <c r="AM129" i="53"/>
  <c r="AN129" i="53"/>
  <c r="AO129" i="53"/>
  <c r="AP129" i="53"/>
  <c r="AQ129" i="53"/>
  <c r="AR129" i="53"/>
  <c r="AS129" i="53"/>
  <c r="AT129" i="53"/>
  <c r="AU129" i="53"/>
  <c r="AW129" i="53"/>
  <c r="AX129" i="53"/>
  <c r="AY129" i="53"/>
  <c r="AZ129" i="53"/>
  <c r="BA129" i="53"/>
  <c r="BB129" i="53"/>
  <c r="BC129" i="53"/>
  <c r="BD129" i="53"/>
  <c r="BE129" i="53"/>
  <c r="BF129" i="53"/>
  <c r="BH129" i="53"/>
  <c r="BI129" i="53"/>
  <c r="BJ129" i="53"/>
  <c r="BK129" i="53"/>
  <c r="BL129" i="53"/>
  <c r="BM129" i="53"/>
  <c r="BN129" i="53"/>
  <c r="BO129" i="53"/>
  <c r="BP129" i="53"/>
  <c r="BQ129" i="53"/>
  <c r="A130" i="53"/>
  <c r="B130" i="53"/>
  <c r="D130" i="53"/>
  <c r="E130" i="53"/>
  <c r="F130" i="53"/>
  <c r="G130" i="53"/>
  <c r="H130" i="53"/>
  <c r="I130" i="53"/>
  <c r="J130" i="53"/>
  <c r="K130" i="53"/>
  <c r="L130" i="53"/>
  <c r="M130" i="53"/>
  <c r="N130" i="53"/>
  <c r="O130" i="53"/>
  <c r="P130" i="53"/>
  <c r="Q130" i="53"/>
  <c r="R130" i="53"/>
  <c r="S130" i="53"/>
  <c r="AA130" i="53"/>
  <c r="AB130" i="53"/>
  <c r="AC130" i="53"/>
  <c r="AD130" i="53"/>
  <c r="AE130" i="53"/>
  <c r="AF130" i="53"/>
  <c r="AG130" i="53"/>
  <c r="AH130" i="53"/>
  <c r="AI130" i="53"/>
  <c r="AJ130" i="53"/>
  <c r="AL130" i="53"/>
  <c r="AM130" i="53"/>
  <c r="AN130" i="53"/>
  <c r="AO130" i="53"/>
  <c r="AP130" i="53"/>
  <c r="AQ130" i="53"/>
  <c r="AR130" i="53"/>
  <c r="AS130" i="53"/>
  <c r="AT130" i="53"/>
  <c r="AU130" i="53"/>
  <c r="AW130" i="53"/>
  <c r="AX130" i="53"/>
  <c r="AY130" i="53"/>
  <c r="AZ130" i="53"/>
  <c r="BA130" i="53"/>
  <c r="BB130" i="53"/>
  <c r="BC130" i="53"/>
  <c r="BD130" i="53"/>
  <c r="BE130" i="53"/>
  <c r="BF130" i="53"/>
  <c r="BH130" i="53"/>
  <c r="BI130" i="53"/>
  <c r="BJ130" i="53"/>
  <c r="BK130" i="53"/>
  <c r="BL130" i="53"/>
  <c r="BM130" i="53"/>
  <c r="BN130" i="53"/>
  <c r="BO130" i="53"/>
  <c r="BP130" i="53"/>
  <c r="BQ130" i="53"/>
  <c r="A131" i="53"/>
  <c r="B131" i="53"/>
  <c r="D131" i="53"/>
  <c r="E131" i="53"/>
  <c r="F131" i="53"/>
  <c r="G131" i="53"/>
  <c r="H131" i="53"/>
  <c r="I131" i="53"/>
  <c r="J131" i="53"/>
  <c r="K131" i="53"/>
  <c r="L131" i="53"/>
  <c r="M131" i="53"/>
  <c r="N131" i="53"/>
  <c r="O131" i="53"/>
  <c r="P131" i="53"/>
  <c r="Q131" i="53"/>
  <c r="R131" i="53"/>
  <c r="S131" i="53"/>
  <c r="AA131" i="53"/>
  <c r="AB131" i="53"/>
  <c r="AC131" i="53"/>
  <c r="AD131" i="53"/>
  <c r="AE131" i="53"/>
  <c r="AF131" i="53"/>
  <c r="AG131" i="53"/>
  <c r="AH131" i="53"/>
  <c r="AI131" i="53"/>
  <c r="AJ131" i="53"/>
  <c r="AL131" i="53"/>
  <c r="AM131" i="53"/>
  <c r="AN131" i="53"/>
  <c r="AO131" i="53"/>
  <c r="AP131" i="53"/>
  <c r="AQ131" i="53"/>
  <c r="AR131" i="53"/>
  <c r="AS131" i="53"/>
  <c r="AT131" i="53"/>
  <c r="AU131" i="53"/>
  <c r="AW131" i="53"/>
  <c r="AX131" i="53"/>
  <c r="AY131" i="53"/>
  <c r="AZ131" i="53"/>
  <c r="BA131" i="53"/>
  <c r="BB131" i="53"/>
  <c r="BC131" i="53"/>
  <c r="BD131" i="53"/>
  <c r="BE131" i="53"/>
  <c r="BF131" i="53"/>
  <c r="BH131" i="53"/>
  <c r="BI131" i="53"/>
  <c r="BJ131" i="53"/>
  <c r="BK131" i="53"/>
  <c r="BL131" i="53"/>
  <c r="BM131" i="53"/>
  <c r="BN131" i="53"/>
  <c r="BO131" i="53"/>
  <c r="BP131" i="53"/>
  <c r="BQ131" i="53"/>
  <c r="A132" i="53"/>
  <c r="B132" i="53"/>
  <c r="D132" i="53"/>
  <c r="E132" i="53"/>
  <c r="F132" i="53"/>
  <c r="G132" i="53"/>
  <c r="H132" i="53"/>
  <c r="I132" i="53"/>
  <c r="J132" i="53"/>
  <c r="K132" i="53"/>
  <c r="L132" i="53"/>
  <c r="M132" i="53"/>
  <c r="N132" i="53"/>
  <c r="O132" i="53"/>
  <c r="P132" i="53"/>
  <c r="Q132" i="53"/>
  <c r="R132" i="53"/>
  <c r="S132" i="53"/>
  <c r="AA132" i="53"/>
  <c r="AB132" i="53"/>
  <c r="AC132" i="53"/>
  <c r="AD132" i="53"/>
  <c r="AE132" i="53"/>
  <c r="AF132" i="53"/>
  <c r="AG132" i="53"/>
  <c r="AH132" i="53"/>
  <c r="AI132" i="53"/>
  <c r="AJ132" i="53"/>
  <c r="AL132" i="53"/>
  <c r="AM132" i="53"/>
  <c r="AN132" i="53"/>
  <c r="AO132" i="53"/>
  <c r="AP132" i="53"/>
  <c r="AQ132" i="53"/>
  <c r="AR132" i="53"/>
  <c r="AS132" i="53"/>
  <c r="AT132" i="53"/>
  <c r="AU132" i="53"/>
  <c r="AW132" i="53"/>
  <c r="AX132" i="53"/>
  <c r="AY132" i="53"/>
  <c r="AZ132" i="53"/>
  <c r="BA132" i="53"/>
  <c r="BB132" i="53"/>
  <c r="BC132" i="53"/>
  <c r="BD132" i="53"/>
  <c r="BE132" i="53"/>
  <c r="BF132" i="53"/>
  <c r="BH132" i="53"/>
  <c r="BI132" i="53"/>
  <c r="BJ132" i="53"/>
  <c r="BK132" i="53"/>
  <c r="BL132" i="53"/>
  <c r="BM132" i="53"/>
  <c r="BN132" i="53"/>
  <c r="BO132" i="53"/>
  <c r="BP132" i="53"/>
  <c r="BQ132" i="53"/>
  <c r="A133" i="53"/>
  <c r="B133" i="53"/>
  <c r="D133" i="53"/>
  <c r="E133" i="53"/>
  <c r="F133" i="53"/>
  <c r="G133" i="53"/>
  <c r="H133" i="53"/>
  <c r="I133" i="53"/>
  <c r="J133" i="53"/>
  <c r="K133" i="53"/>
  <c r="L133" i="53"/>
  <c r="M133" i="53"/>
  <c r="N133" i="53"/>
  <c r="O133" i="53"/>
  <c r="P133" i="53"/>
  <c r="Q133" i="53"/>
  <c r="R133" i="53"/>
  <c r="S133" i="53"/>
  <c r="AA133" i="53"/>
  <c r="AB133" i="53"/>
  <c r="AC133" i="53"/>
  <c r="AD133" i="53"/>
  <c r="AE133" i="53"/>
  <c r="AF133" i="53"/>
  <c r="AG133" i="53"/>
  <c r="AH133" i="53"/>
  <c r="AI133" i="53"/>
  <c r="AJ133" i="53"/>
  <c r="AL133" i="53"/>
  <c r="AM133" i="53"/>
  <c r="AN133" i="53"/>
  <c r="AO133" i="53"/>
  <c r="AP133" i="53"/>
  <c r="AQ133" i="53"/>
  <c r="AR133" i="53"/>
  <c r="AS133" i="53"/>
  <c r="AT133" i="53"/>
  <c r="AU133" i="53"/>
  <c r="AW133" i="53"/>
  <c r="AX133" i="53"/>
  <c r="AY133" i="53"/>
  <c r="AZ133" i="53"/>
  <c r="BA133" i="53"/>
  <c r="BB133" i="53"/>
  <c r="BC133" i="53"/>
  <c r="BD133" i="53"/>
  <c r="BE133" i="53"/>
  <c r="BF133" i="53"/>
  <c r="BH133" i="53"/>
  <c r="BI133" i="53"/>
  <c r="BJ133" i="53"/>
  <c r="BK133" i="53"/>
  <c r="BL133" i="53"/>
  <c r="BM133" i="53"/>
  <c r="BN133" i="53"/>
  <c r="BO133" i="53"/>
  <c r="BP133" i="53"/>
  <c r="BQ133" i="53"/>
  <c r="A134" i="53"/>
  <c r="B134" i="53"/>
  <c r="D134" i="53"/>
  <c r="E134" i="53"/>
  <c r="F134" i="53"/>
  <c r="G134" i="53"/>
  <c r="H134" i="53"/>
  <c r="I134" i="53"/>
  <c r="J134" i="53"/>
  <c r="K134" i="53"/>
  <c r="L134" i="53"/>
  <c r="M134" i="53"/>
  <c r="N134" i="53"/>
  <c r="O134" i="53"/>
  <c r="P134" i="53"/>
  <c r="Q134" i="53"/>
  <c r="R134" i="53"/>
  <c r="S134" i="53"/>
  <c r="AA134" i="53"/>
  <c r="AB134" i="53"/>
  <c r="AC134" i="53"/>
  <c r="AD134" i="53"/>
  <c r="AE134" i="53"/>
  <c r="AF134" i="53"/>
  <c r="AG134" i="53"/>
  <c r="AH134" i="53"/>
  <c r="AI134" i="53"/>
  <c r="AJ134" i="53"/>
  <c r="AL134" i="53"/>
  <c r="AM134" i="53"/>
  <c r="AN134" i="53"/>
  <c r="AO134" i="53"/>
  <c r="AP134" i="53"/>
  <c r="AQ134" i="53"/>
  <c r="AR134" i="53"/>
  <c r="AS134" i="53"/>
  <c r="AT134" i="53"/>
  <c r="AU134" i="53"/>
  <c r="AW134" i="53"/>
  <c r="AX134" i="53"/>
  <c r="AY134" i="53"/>
  <c r="AZ134" i="53"/>
  <c r="BA134" i="53"/>
  <c r="BB134" i="53"/>
  <c r="BC134" i="53"/>
  <c r="BD134" i="53"/>
  <c r="BE134" i="53"/>
  <c r="BF134" i="53"/>
  <c r="BH134" i="53"/>
  <c r="BI134" i="53"/>
  <c r="BJ134" i="53"/>
  <c r="BK134" i="53"/>
  <c r="BL134" i="53"/>
  <c r="BM134" i="53"/>
  <c r="BN134" i="53"/>
  <c r="BO134" i="53"/>
  <c r="BP134" i="53"/>
  <c r="BQ134" i="53"/>
  <c r="A135" i="53"/>
  <c r="B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AA135" i="53"/>
  <c r="AB135" i="53"/>
  <c r="AC135" i="53"/>
  <c r="AD135" i="53"/>
  <c r="AE135" i="53"/>
  <c r="AF135" i="53"/>
  <c r="AG135" i="53"/>
  <c r="AH135" i="53"/>
  <c r="AI135" i="53"/>
  <c r="AJ135" i="53"/>
  <c r="AL135" i="53"/>
  <c r="AM135" i="53"/>
  <c r="AN135" i="53"/>
  <c r="AO135" i="53"/>
  <c r="AP135" i="53"/>
  <c r="AQ135" i="53"/>
  <c r="AR135" i="53"/>
  <c r="AS135" i="53"/>
  <c r="AT135" i="53"/>
  <c r="AU135" i="53"/>
  <c r="AW135" i="53"/>
  <c r="AX135" i="53"/>
  <c r="AY135" i="53"/>
  <c r="AZ135" i="53"/>
  <c r="BA135" i="53"/>
  <c r="BB135" i="53"/>
  <c r="BC135" i="53"/>
  <c r="BD135" i="53"/>
  <c r="BE135" i="53"/>
  <c r="BF135" i="53"/>
  <c r="BH135" i="53"/>
  <c r="BI135" i="53"/>
  <c r="BJ135" i="53"/>
  <c r="BK135" i="53"/>
  <c r="BL135" i="53"/>
  <c r="BM135" i="53"/>
  <c r="BN135" i="53"/>
  <c r="BO135" i="53"/>
  <c r="BP135" i="53"/>
  <c r="BQ135" i="53"/>
  <c r="A136" i="53"/>
  <c r="B136" i="53"/>
  <c r="D136" i="53"/>
  <c r="E136" i="53"/>
  <c r="F136" i="53"/>
  <c r="G136" i="53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AA136" i="53"/>
  <c r="AB136" i="53"/>
  <c r="AC136" i="53"/>
  <c r="AD136" i="53"/>
  <c r="AE136" i="53"/>
  <c r="AF136" i="53"/>
  <c r="AG136" i="53"/>
  <c r="AH136" i="53"/>
  <c r="AI136" i="53"/>
  <c r="AJ136" i="53"/>
  <c r="AL136" i="53"/>
  <c r="AM136" i="53"/>
  <c r="AN136" i="53"/>
  <c r="AO136" i="53"/>
  <c r="AP136" i="53"/>
  <c r="AQ136" i="53"/>
  <c r="AR136" i="53"/>
  <c r="AS136" i="53"/>
  <c r="AT136" i="53"/>
  <c r="AU136" i="53"/>
  <c r="AW136" i="53"/>
  <c r="AX136" i="53"/>
  <c r="AY136" i="53"/>
  <c r="AZ136" i="53"/>
  <c r="BA136" i="53"/>
  <c r="BB136" i="53"/>
  <c r="BC136" i="53"/>
  <c r="BD136" i="53"/>
  <c r="BE136" i="53"/>
  <c r="BF136" i="53"/>
  <c r="BH136" i="53"/>
  <c r="BI136" i="53"/>
  <c r="BJ136" i="53"/>
  <c r="BK136" i="53"/>
  <c r="BL136" i="53"/>
  <c r="BM136" i="53"/>
  <c r="BN136" i="53"/>
  <c r="BO136" i="53"/>
  <c r="BP136" i="53"/>
  <c r="BQ136" i="53"/>
  <c r="A137" i="53"/>
  <c r="B137" i="53"/>
  <c r="D137" i="53"/>
  <c r="E137" i="53"/>
  <c r="F137" i="53"/>
  <c r="G137" i="53"/>
  <c r="H137" i="53"/>
  <c r="I137" i="53"/>
  <c r="J137" i="53"/>
  <c r="K137" i="53"/>
  <c r="L137" i="53"/>
  <c r="M137" i="53"/>
  <c r="N137" i="53"/>
  <c r="O137" i="53"/>
  <c r="P137" i="53"/>
  <c r="Q137" i="53"/>
  <c r="R137" i="53"/>
  <c r="S137" i="53"/>
  <c r="AA137" i="53"/>
  <c r="AB137" i="53"/>
  <c r="AC137" i="53"/>
  <c r="AD137" i="53"/>
  <c r="AE137" i="53"/>
  <c r="AF137" i="53"/>
  <c r="AG137" i="53"/>
  <c r="AH137" i="53"/>
  <c r="AI137" i="53"/>
  <c r="AJ137" i="53"/>
  <c r="AL137" i="53"/>
  <c r="AM137" i="53"/>
  <c r="AN137" i="53"/>
  <c r="AO137" i="53"/>
  <c r="AP137" i="53"/>
  <c r="AQ137" i="53"/>
  <c r="AR137" i="53"/>
  <c r="AS137" i="53"/>
  <c r="AT137" i="53"/>
  <c r="AU137" i="53"/>
  <c r="AW137" i="53"/>
  <c r="AX137" i="53"/>
  <c r="AY137" i="53"/>
  <c r="AZ137" i="53"/>
  <c r="BA137" i="53"/>
  <c r="BB137" i="53"/>
  <c r="BC137" i="53"/>
  <c r="BD137" i="53"/>
  <c r="BE137" i="53"/>
  <c r="BF137" i="53"/>
  <c r="BH137" i="53"/>
  <c r="BI137" i="53"/>
  <c r="BJ137" i="53"/>
  <c r="BK137" i="53"/>
  <c r="BL137" i="53"/>
  <c r="BM137" i="53"/>
  <c r="BN137" i="53"/>
  <c r="BO137" i="53"/>
  <c r="BP137" i="53"/>
  <c r="BQ137" i="53"/>
  <c r="A138" i="53"/>
  <c r="B138" i="53"/>
  <c r="D138" i="53"/>
  <c r="E138" i="53"/>
  <c r="F138" i="53"/>
  <c r="G138" i="53"/>
  <c r="H138" i="53"/>
  <c r="I138" i="53"/>
  <c r="J138" i="53"/>
  <c r="K138" i="53"/>
  <c r="L138" i="53"/>
  <c r="M138" i="53"/>
  <c r="N138" i="53"/>
  <c r="O138" i="53"/>
  <c r="P138" i="53"/>
  <c r="Q138" i="53"/>
  <c r="R138" i="53"/>
  <c r="S138" i="53"/>
  <c r="AA138" i="53"/>
  <c r="AB138" i="53"/>
  <c r="AC138" i="53"/>
  <c r="AD138" i="53"/>
  <c r="AE138" i="53"/>
  <c r="AF138" i="53"/>
  <c r="AG138" i="53"/>
  <c r="AH138" i="53"/>
  <c r="AI138" i="53"/>
  <c r="AJ138" i="53"/>
  <c r="AL138" i="53"/>
  <c r="AM138" i="53"/>
  <c r="AN138" i="53"/>
  <c r="AO138" i="53"/>
  <c r="AP138" i="53"/>
  <c r="AQ138" i="53"/>
  <c r="AR138" i="53"/>
  <c r="AS138" i="53"/>
  <c r="AT138" i="53"/>
  <c r="AU138" i="53"/>
  <c r="AW138" i="53"/>
  <c r="AX138" i="53"/>
  <c r="AY138" i="53"/>
  <c r="AZ138" i="53"/>
  <c r="BA138" i="53"/>
  <c r="BB138" i="53"/>
  <c r="BC138" i="53"/>
  <c r="BD138" i="53"/>
  <c r="BE138" i="53"/>
  <c r="BF138" i="53"/>
  <c r="BH138" i="53"/>
  <c r="BI138" i="53"/>
  <c r="BJ138" i="53"/>
  <c r="BK138" i="53"/>
  <c r="BL138" i="53"/>
  <c r="BM138" i="53"/>
  <c r="BN138" i="53"/>
  <c r="BO138" i="53"/>
  <c r="BP138" i="53"/>
  <c r="BQ138" i="53"/>
  <c r="A139" i="53"/>
  <c r="B139" i="53"/>
  <c r="D139" i="53"/>
  <c r="E139" i="53"/>
  <c r="F139" i="53"/>
  <c r="G139" i="53"/>
  <c r="H139" i="53"/>
  <c r="I139" i="53"/>
  <c r="J139" i="53"/>
  <c r="K139" i="53"/>
  <c r="L139" i="53"/>
  <c r="M139" i="53"/>
  <c r="N139" i="53"/>
  <c r="O139" i="53"/>
  <c r="P139" i="53"/>
  <c r="Q139" i="53"/>
  <c r="R139" i="53"/>
  <c r="S139" i="53"/>
  <c r="AA139" i="53"/>
  <c r="AB139" i="53"/>
  <c r="AC139" i="53"/>
  <c r="AD139" i="53"/>
  <c r="AE139" i="53"/>
  <c r="AF139" i="53"/>
  <c r="AG139" i="53"/>
  <c r="AH139" i="53"/>
  <c r="AI139" i="53"/>
  <c r="AJ139" i="53"/>
  <c r="AL139" i="53"/>
  <c r="AM139" i="53"/>
  <c r="AN139" i="53"/>
  <c r="AO139" i="53"/>
  <c r="AP139" i="53"/>
  <c r="AQ139" i="53"/>
  <c r="AR139" i="53"/>
  <c r="AS139" i="53"/>
  <c r="AT139" i="53"/>
  <c r="AU139" i="53"/>
  <c r="AW139" i="53"/>
  <c r="AX139" i="53"/>
  <c r="AY139" i="53"/>
  <c r="AZ139" i="53"/>
  <c r="BA139" i="53"/>
  <c r="BB139" i="53"/>
  <c r="BC139" i="53"/>
  <c r="BD139" i="53"/>
  <c r="BE139" i="53"/>
  <c r="BF139" i="53"/>
  <c r="BH139" i="53"/>
  <c r="BI139" i="53"/>
  <c r="BJ139" i="53"/>
  <c r="BK139" i="53"/>
  <c r="BL139" i="53"/>
  <c r="BM139" i="53"/>
  <c r="BN139" i="53"/>
  <c r="BO139" i="53"/>
  <c r="BP139" i="53"/>
  <c r="BQ139" i="53"/>
  <c r="A140" i="53"/>
  <c r="B140" i="53"/>
  <c r="D140" i="53"/>
  <c r="E140" i="53"/>
  <c r="F140" i="53"/>
  <c r="G140" i="53"/>
  <c r="H140" i="53"/>
  <c r="I140" i="53"/>
  <c r="J140" i="53"/>
  <c r="K140" i="53"/>
  <c r="L140" i="53"/>
  <c r="M140" i="53"/>
  <c r="N140" i="53"/>
  <c r="O140" i="53"/>
  <c r="P140" i="53"/>
  <c r="Q140" i="53"/>
  <c r="R140" i="53"/>
  <c r="S140" i="53"/>
  <c r="AA140" i="53"/>
  <c r="AB140" i="53"/>
  <c r="AC140" i="53"/>
  <c r="AD140" i="53"/>
  <c r="AE140" i="53"/>
  <c r="AF140" i="53"/>
  <c r="AG140" i="53"/>
  <c r="AH140" i="53"/>
  <c r="AI140" i="53"/>
  <c r="AJ140" i="53"/>
  <c r="AL140" i="53"/>
  <c r="AM140" i="53"/>
  <c r="AN140" i="53"/>
  <c r="AO140" i="53"/>
  <c r="AP140" i="53"/>
  <c r="AQ140" i="53"/>
  <c r="AR140" i="53"/>
  <c r="AS140" i="53"/>
  <c r="AT140" i="53"/>
  <c r="AU140" i="53"/>
  <c r="AW140" i="53"/>
  <c r="AX140" i="53"/>
  <c r="AY140" i="53"/>
  <c r="AZ140" i="53"/>
  <c r="BA140" i="53"/>
  <c r="BB140" i="53"/>
  <c r="BC140" i="53"/>
  <c r="BD140" i="53"/>
  <c r="BE140" i="53"/>
  <c r="BF140" i="53"/>
  <c r="BH140" i="53"/>
  <c r="BI140" i="53"/>
  <c r="BJ140" i="53"/>
  <c r="BK140" i="53"/>
  <c r="BL140" i="53"/>
  <c r="BM140" i="53"/>
  <c r="BN140" i="53"/>
  <c r="BO140" i="53"/>
  <c r="BP140" i="53"/>
  <c r="BQ140" i="53"/>
  <c r="A141" i="53"/>
  <c r="B141" i="53"/>
  <c r="D141" i="53"/>
  <c r="E141" i="53"/>
  <c r="F141" i="53"/>
  <c r="G141" i="53"/>
  <c r="H141" i="53"/>
  <c r="I141" i="53"/>
  <c r="J141" i="53"/>
  <c r="K141" i="53"/>
  <c r="L141" i="53"/>
  <c r="M141" i="53"/>
  <c r="N141" i="53"/>
  <c r="O141" i="53"/>
  <c r="P141" i="53"/>
  <c r="Q141" i="53"/>
  <c r="R141" i="53"/>
  <c r="S141" i="53"/>
  <c r="AA141" i="53"/>
  <c r="AB141" i="53"/>
  <c r="AC141" i="53"/>
  <c r="AD141" i="53"/>
  <c r="AE141" i="53"/>
  <c r="AF141" i="53"/>
  <c r="AG141" i="53"/>
  <c r="AH141" i="53"/>
  <c r="AI141" i="53"/>
  <c r="AJ141" i="53"/>
  <c r="AL141" i="53"/>
  <c r="AM141" i="53"/>
  <c r="AN141" i="53"/>
  <c r="AO141" i="53"/>
  <c r="AP141" i="53"/>
  <c r="AQ141" i="53"/>
  <c r="AR141" i="53"/>
  <c r="AS141" i="53"/>
  <c r="AT141" i="53"/>
  <c r="AU141" i="53"/>
  <c r="AW141" i="53"/>
  <c r="AX141" i="53"/>
  <c r="AY141" i="53"/>
  <c r="AZ141" i="53"/>
  <c r="BA141" i="53"/>
  <c r="BB141" i="53"/>
  <c r="BC141" i="53"/>
  <c r="BD141" i="53"/>
  <c r="BE141" i="53"/>
  <c r="BF141" i="53"/>
  <c r="BH141" i="53"/>
  <c r="BI141" i="53"/>
  <c r="BJ141" i="53"/>
  <c r="BK141" i="53"/>
  <c r="BL141" i="53"/>
  <c r="BM141" i="53"/>
  <c r="BN141" i="53"/>
  <c r="BO141" i="53"/>
  <c r="BP141" i="53"/>
  <c r="BQ141" i="53"/>
  <c r="A142" i="53"/>
  <c r="B142" i="53"/>
  <c r="D142" i="53"/>
  <c r="E142" i="53"/>
  <c r="F142" i="53"/>
  <c r="G142" i="53"/>
  <c r="H142" i="53"/>
  <c r="I142" i="53"/>
  <c r="J142" i="53"/>
  <c r="K142" i="53"/>
  <c r="L142" i="53"/>
  <c r="M142" i="53"/>
  <c r="N142" i="53"/>
  <c r="O142" i="53"/>
  <c r="P142" i="53"/>
  <c r="Q142" i="53"/>
  <c r="R142" i="53"/>
  <c r="S142" i="53"/>
  <c r="AA142" i="53"/>
  <c r="AB142" i="53"/>
  <c r="AC142" i="53"/>
  <c r="AD142" i="53"/>
  <c r="AE142" i="53"/>
  <c r="AF142" i="53"/>
  <c r="AG142" i="53"/>
  <c r="AH142" i="53"/>
  <c r="AI142" i="53"/>
  <c r="AJ142" i="53"/>
  <c r="AL142" i="53"/>
  <c r="AM142" i="53"/>
  <c r="AN142" i="53"/>
  <c r="AO142" i="53"/>
  <c r="AP142" i="53"/>
  <c r="AQ142" i="53"/>
  <c r="AR142" i="53"/>
  <c r="AS142" i="53"/>
  <c r="AT142" i="53"/>
  <c r="AU142" i="53"/>
  <c r="AW142" i="53"/>
  <c r="AX142" i="53"/>
  <c r="AY142" i="53"/>
  <c r="AZ142" i="53"/>
  <c r="BA142" i="53"/>
  <c r="BB142" i="53"/>
  <c r="BC142" i="53"/>
  <c r="BD142" i="53"/>
  <c r="BE142" i="53"/>
  <c r="BF142" i="53"/>
  <c r="BH142" i="53"/>
  <c r="BI142" i="53"/>
  <c r="BJ142" i="53"/>
  <c r="BK142" i="53"/>
  <c r="BL142" i="53"/>
  <c r="BM142" i="53"/>
  <c r="BN142" i="53"/>
  <c r="BO142" i="53"/>
  <c r="BP142" i="53"/>
  <c r="BQ142" i="53"/>
  <c r="A143" i="53"/>
  <c r="B143" i="53"/>
  <c r="D143" i="53"/>
  <c r="E143" i="53"/>
  <c r="F143" i="53"/>
  <c r="G143" i="53"/>
  <c r="H143" i="53"/>
  <c r="I143" i="53"/>
  <c r="J143" i="53"/>
  <c r="K143" i="53"/>
  <c r="L143" i="53"/>
  <c r="M143" i="53"/>
  <c r="N143" i="53"/>
  <c r="O143" i="53"/>
  <c r="P143" i="53"/>
  <c r="Q143" i="53"/>
  <c r="R143" i="53"/>
  <c r="S143" i="53"/>
  <c r="AA143" i="53"/>
  <c r="AB143" i="53"/>
  <c r="AC143" i="53"/>
  <c r="AD143" i="53"/>
  <c r="AE143" i="53"/>
  <c r="AF143" i="53"/>
  <c r="AG143" i="53"/>
  <c r="AH143" i="53"/>
  <c r="AI143" i="53"/>
  <c r="AJ143" i="53"/>
  <c r="AL143" i="53"/>
  <c r="AM143" i="53"/>
  <c r="AN143" i="53"/>
  <c r="AO143" i="53"/>
  <c r="AP143" i="53"/>
  <c r="AQ143" i="53"/>
  <c r="AR143" i="53"/>
  <c r="AS143" i="53"/>
  <c r="AT143" i="53"/>
  <c r="AU143" i="53"/>
  <c r="AW143" i="53"/>
  <c r="AX143" i="53"/>
  <c r="AY143" i="53"/>
  <c r="AZ143" i="53"/>
  <c r="BA143" i="53"/>
  <c r="BB143" i="53"/>
  <c r="BC143" i="53"/>
  <c r="BD143" i="53"/>
  <c r="BE143" i="53"/>
  <c r="BF143" i="53"/>
  <c r="BH143" i="53"/>
  <c r="BI143" i="53"/>
  <c r="BJ143" i="53"/>
  <c r="BK143" i="53"/>
  <c r="BL143" i="53"/>
  <c r="BM143" i="53"/>
  <c r="BN143" i="53"/>
  <c r="BO143" i="53"/>
  <c r="BP143" i="53"/>
  <c r="BQ143" i="53"/>
  <c r="A144" i="53"/>
  <c r="B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AA144" i="53"/>
  <c r="AB144" i="53"/>
  <c r="AC144" i="53"/>
  <c r="AD144" i="53"/>
  <c r="AE144" i="53"/>
  <c r="AF144" i="53"/>
  <c r="AG144" i="53"/>
  <c r="AH144" i="53"/>
  <c r="AI144" i="53"/>
  <c r="AJ144" i="53"/>
  <c r="AL144" i="53"/>
  <c r="AM144" i="53"/>
  <c r="AN144" i="53"/>
  <c r="AO144" i="53"/>
  <c r="AP144" i="53"/>
  <c r="AQ144" i="53"/>
  <c r="AR144" i="53"/>
  <c r="AS144" i="53"/>
  <c r="AT144" i="53"/>
  <c r="AU144" i="53"/>
  <c r="AW144" i="53"/>
  <c r="AX144" i="53"/>
  <c r="AY144" i="53"/>
  <c r="AZ144" i="53"/>
  <c r="BA144" i="53"/>
  <c r="BB144" i="53"/>
  <c r="BC144" i="53"/>
  <c r="BD144" i="53"/>
  <c r="BE144" i="53"/>
  <c r="BF144" i="53"/>
  <c r="BH144" i="53"/>
  <c r="BI144" i="53"/>
  <c r="BJ144" i="53"/>
  <c r="BK144" i="53"/>
  <c r="BL144" i="53"/>
  <c r="BM144" i="53"/>
  <c r="BN144" i="53"/>
  <c r="BO144" i="53"/>
  <c r="BP144" i="53"/>
  <c r="BQ144" i="53"/>
  <c r="A145" i="53"/>
  <c r="B145" i="53"/>
  <c r="D145" i="53"/>
  <c r="E145" i="53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AA145" i="53"/>
  <c r="AB145" i="53"/>
  <c r="AC145" i="53"/>
  <c r="AD145" i="53"/>
  <c r="AE145" i="53"/>
  <c r="AF145" i="53"/>
  <c r="AG145" i="53"/>
  <c r="AH145" i="53"/>
  <c r="AI145" i="53"/>
  <c r="AJ145" i="53"/>
  <c r="AL145" i="53"/>
  <c r="AM145" i="53"/>
  <c r="AN145" i="53"/>
  <c r="AO145" i="53"/>
  <c r="AP145" i="53"/>
  <c r="AQ145" i="53"/>
  <c r="AR145" i="53"/>
  <c r="AS145" i="53"/>
  <c r="AT145" i="53"/>
  <c r="AU145" i="53"/>
  <c r="AW145" i="53"/>
  <c r="AX145" i="53"/>
  <c r="AY145" i="53"/>
  <c r="AZ145" i="53"/>
  <c r="BA145" i="53"/>
  <c r="BB145" i="53"/>
  <c r="BC145" i="53"/>
  <c r="BD145" i="53"/>
  <c r="BE145" i="53"/>
  <c r="BF145" i="53"/>
  <c r="BH145" i="53"/>
  <c r="BI145" i="53"/>
  <c r="BJ145" i="53"/>
  <c r="BK145" i="53"/>
  <c r="BL145" i="53"/>
  <c r="BM145" i="53"/>
  <c r="BN145" i="53"/>
  <c r="BO145" i="53"/>
  <c r="BP145" i="53"/>
  <c r="BQ145" i="53"/>
  <c r="A146" i="53"/>
  <c r="B146" i="53"/>
  <c r="D146" i="53"/>
  <c r="E146" i="53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AA146" i="53"/>
  <c r="AB146" i="53"/>
  <c r="AC146" i="53"/>
  <c r="AD146" i="53"/>
  <c r="AE146" i="53"/>
  <c r="AF146" i="53"/>
  <c r="AG146" i="53"/>
  <c r="AH146" i="53"/>
  <c r="AI146" i="53"/>
  <c r="AJ146" i="53"/>
  <c r="AL146" i="53"/>
  <c r="AM146" i="53"/>
  <c r="AN146" i="53"/>
  <c r="AO146" i="53"/>
  <c r="AP146" i="53"/>
  <c r="AQ146" i="53"/>
  <c r="AR146" i="53"/>
  <c r="AS146" i="53"/>
  <c r="AT146" i="53"/>
  <c r="AU146" i="53"/>
  <c r="AW146" i="53"/>
  <c r="AX146" i="53"/>
  <c r="AY146" i="53"/>
  <c r="AZ146" i="53"/>
  <c r="BA146" i="53"/>
  <c r="BB146" i="53"/>
  <c r="BC146" i="53"/>
  <c r="BD146" i="53"/>
  <c r="BE146" i="53"/>
  <c r="BF146" i="53"/>
  <c r="BH146" i="53"/>
  <c r="BI146" i="53"/>
  <c r="BJ146" i="53"/>
  <c r="BK146" i="53"/>
  <c r="BL146" i="53"/>
  <c r="BM146" i="53"/>
  <c r="BN146" i="53"/>
  <c r="BO146" i="53"/>
  <c r="BP146" i="53"/>
  <c r="BQ146" i="53"/>
  <c r="A147" i="53"/>
  <c r="B147" i="53"/>
  <c r="D147" i="53"/>
  <c r="E147" i="53"/>
  <c r="F147" i="53"/>
  <c r="G147" i="53"/>
  <c r="H147" i="53"/>
  <c r="I147" i="53"/>
  <c r="J147" i="53"/>
  <c r="K147" i="53"/>
  <c r="L147" i="53"/>
  <c r="M147" i="53"/>
  <c r="N147" i="53"/>
  <c r="O147" i="53"/>
  <c r="P147" i="53"/>
  <c r="Q147" i="53"/>
  <c r="R147" i="53"/>
  <c r="S147" i="53"/>
  <c r="AA147" i="53"/>
  <c r="AB147" i="53"/>
  <c r="AC147" i="53"/>
  <c r="AD147" i="53"/>
  <c r="AE147" i="53"/>
  <c r="AF147" i="53"/>
  <c r="AG147" i="53"/>
  <c r="AH147" i="53"/>
  <c r="AI147" i="53"/>
  <c r="AJ147" i="53"/>
  <c r="AL147" i="53"/>
  <c r="AM147" i="53"/>
  <c r="AN147" i="53"/>
  <c r="AO147" i="53"/>
  <c r="AP147" i="53"/>
  <c r="AQ147" i="53"/>
  <c r="AR147" i="53"/>
  <c r="AS147" i="53"/>
  <c r="AT147" i="53"/>
  <c r="AU147" i="53"/>
  <c r="AW147" i="53"/>
  <c r="AX147" i="53"/>
  <c r="AY147" i="53"/>
  <c r="AZ147" i="53"/>
  <c r="BA147" i="53"/>
  <c r="BB147" i="53"/>
  <c r="BC147" i="53"/>
  <c r="BD147" i="53"/>
  <c r="BE147" i="53"/>
  <c r="BF147" i="53"/>
  <c r="BH147" i="53"/>
  <c r="BI147" i="53"/>
  <c r="BJ147" i="53"/>
  <c r="BK147" i="53"/>
  <c r="BL147" i="53"/>
  <c r="BM147" i="53"/>
  <c r="BN147" i="53"/>
  <c r="BO147" i="53"/>
  <c r="BP147" i="53"/>
  <c r="BQ147" i="53"/>
  <c r="A148" i="53"/>
  <c r="B148" i="53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AA148" i="53"/>
  <c r="AB148" i="53"/>
  <c r="AC148" i="53"/>
  <c r="AD148" i="53"/>
  <c r="AE148" i="53"/>
  <c r="AF148" i="53"/>
  <c r="AG148" i="53"/>
  <c r="AH148" i="53"/>
  <c r="AI148" i="53"/>
  <c r="AJ148" i="53"/>
  <c r="AL148" i="53"/>
  <c r="AM148" i="53"/>
  <c r="AN148" i="53"/>
  <c r="AO148" i="53"/>
  <c r="AP148" i="53"/>
  <c r="AQ148" i="53"/>
  <c r="AR148" i="53"/>
  <c r="AS148" i="53"/>
  <c r="AT148" i="53"/>
  <c r="AU148" i="53"/>
  <c r="AW148" i="53"/>
  <c r="AX148" i="53"/>
  <c r="AY148" i="53"/>
  <c r="AZ148" i="53"/>
  <c r="BA148" i="53"/>
  <c r="BB148" i="53"/>
  <c r="BC148" i="53"/>
  <c r="BD148" i="53"/>
  <c r="BE148" i="53"/>
  <c r="BF148" i="53"/>
  <c r="BH148" i="53"/>
  <c r="BI148" i="53"/>
  <c r="BJ148" i="53"/>
  <c r="BK148" i="53"/>
  <c r="BL148" i="53"/>
  <c r="BM148" i="53"/>
  <c r="BN148" i="53"/>
  <c r="BO148" i="53"/>
  <c r="BP148" i="53"/>
  <c r="BQ148" i="53"/>
  <c r="A149" i="53"/>
  <c r="B149" i="53"/>
  <c r="D149" i="53"/>
  <c r="E149" i="53"/>
  <c r="F149" i="53"/>
  <c r="G149" i="53"/>
  <c r="H149" i="53"/>
  <c r="I149" i="53"/>
  <c r="J149" i="53"/>
  <c r="K149" i="53"/>
  <c r="L149" i="53"/>
  <c r="M149" i="53"/>
  <c r="N149" i="53"/>
  <c r="O149" i="53"/>
  <c r="P149" i="53"/>
  <c r="Q149" i="53"/>
  <c r="R149" i="53"/>
  <c r="S149" i="53"/>
  <c r="AA149" i="53"/>
  <c r="AB149" i="53"/>
  <c r="AC149" i="53"/>
  <c r="AD149" i="53"/>
  <c r="AE149" i="53"/>
  <c r="AF149" i="53"/>
  <c r="AG149" i="53"/>
  <c r="AH149" i="53"/>
  <c r="AI149" i="53"/>
  <c r="AJ149" i="53"/>
  <c r="AL149" i="53"/>
  <c r="AM149" i="53"/>
  <c r="AN149" i="53"/>
  <c r="AO149" i="53"/>
  <c r="AP149" i="53"/>
  <c r="AQ149" i="53"/>
  <c r="AR149" i="53"/>
  <c r="AS149" i="53"/>
  <c r="AT149" i="53"/>
  <c r="AU149" i="53"/>
  <c r="AW149" i="53"/>
  <c r="AX149" i="53"/>
  <c r="AY149" i="53"/>
  <c r="AZ149" i="53"/>
  <c r="BA149" i="53"/>
  <c r="BB149" i="53"/>
  <c r="BC149" i="53"/>
  <c r="BD149" i="53"/>
  <c r="BE149" i="53"/>
  <c r="BF149" i="53"/>
  <c r="BH149" i="53"/>
  <c r="BI149" i="53"/>
  <c r="BJ149" i="53"/>
  <c r="BK149" i="53"/>
  <c r="BL149" i="53"/>
  <c r="BM149" i="53"/>
  <c r="BN149" i="53"/>
  <c r="BO149" i="53"/>
  <c r="BP149" i="53"/>
  <c r="BQ149" i="53"/>
  <c r="A150" i="53"/>
  <c r="B150" i="53"/>
  <c r="D150" i="53"/>
  <c r="E150" i="53"/>
  <c r="F150" i="53"/>
  <c r="G150" i="53"/>
  <c r="H150" i="53"/>
  <c r="I150" i="53"/>
  <c r="J150" i="53"/>
  <c r="K150" i="53"/>
  <c r="L150" i="53"/>
  <c r="M150" i="53"/>
  <c r="N150" i="53"/>
  <c r="O150" i="53"/>
  <c r="P150" i="53"/>
  <c r="Q150" i="53"/>
  <c r="R150" i="53"/>
  <c r="S150" i="53"/>
  <c r="AA150" i="53"/>
  <c r="AB150" i="53"/>
  <c r="AC150" i="53"/>
  <c r="AD150" i="53"/>
  <c r="AE150" i="53"/>
  <c r="AF150" i="53"/>
  <c r="AG150" i="53"/>
  <c r="AH150" i="53"/>
  <c r="AI150" i="53"/>
  <c r="AJ150" i="53"/>
  <c r="AL150" i="53"/>
  <c r="AM150" i="53"/>
  <c r="AN150" i="53"/>
  <c r="AO150" i="53"/>
  <c r="AP150" i="53"/>
  <c r="AQ150" i="53"/>
  <c r="AR150" i="53"/>
  <c r="AS150" i="53"/>
  <c r="AT150" i="53"/>
  <c r="AU150" i="53"/>
  <c r="AW150" i="53"/>
  <c r="AX150" i="53"/>
  <c r="AY150" i="53"/>
  <c r="AZ150" i="53"/>
  <c r="BA150" i="53"/>
  <c r="BB150" i="53"/>
  <c r="BC150" i="53"/>
  <c r="BD150" i="53"/>
  <c r="BE150" i="53"/>
  <c r="BF150" i="53"/>
  <c r="BH150" i="53"/>
  <c r="BI150" i="53"/>
  <c r="BJ150" i="53"/>
  <c r="BK150" i="53"/>
  <c r="BL150" i="53"/>
  <c r="BM150" i="53"/>
  <c r="BN150" i="53"/>
  <c r="BO150" i="53"/>
  <c r="BP150" i="53"/>
  <c r="BQ150" i="53"/>
  <c r="A151" i="53"/>
  <c r="E1" i="61"/>
  <c r="B2" i="61"/>
  <c r="E2" i="61"/>
  <c r="E3" i="61"/>
  <c r="L3" i="61"/>
  <c r="M3" i="61"/>
  <c r="L4" i="61"/>
  <c r="M4" i="61"/>
  <c r="L5" i="61"/>
  <c r="M5" i="61"/>
  <c r="L6" i="61"/>
  <c r="M6" i="61"/>
  <c r="L8" i="61"/>
  <c r="M8" i="61"/>
  <c r="B9" i="61"/>
  <c r="D9" i="61"/>
  <c r="F9" i="61"/>
  <c r="H9" i="61"/>
  <c r="B10" i="61"/>
  <c r="D10" i="61"/>
  <c r="F10" i="61"/>
  <c r="H10" i="61"/>
  <c r="B11" i="61"/>
  <c r="D11" i="61"/>
  <c r="F11" i="61"/>
  <c r="H11" i="61"/>
  <c r="E18" i="61"/>
  <c r="F18" i="61"/>
  <c r="G18" i="61"/>
  <c r="H18" i="61"/>
  <c r="B21" i="61"/>
  <c r="D21" i="61"/>
  <c r="F21" i="61"/>
  <c r="H21" i="61"/>
  <c r="B22" i="61"/>
  <c r="D22" i="61"/>
  <c r="F22" i="61"/>
  <c r="H22" i="61"/>
  <c r="A23" i="61"/>
  <c r="B23" i="61"/>
  <c r="D23" i="61"/>
  <c r="F23" i="61"/>
  <c r="H23" i="61"/>
  <c r="AP24" i="61"/>
  <c r="AQ24" i="61"/>
  <c r="AU24" i="61"/>
  <c r="AV24" i="61"/>
  <c r="AW24" i="61"/>
  <c r="BA24" i="61"/>
  <c r="BB24" i="61"/>
  <c r="BF24" i="61"/>
  <c r="BG24" i="61"/>
  <c r="BH24" i="61"/>
  <c r="BL24" i="61"/>
  <c r="BM24" i="61"/>
  <c r="BQ24" i="61"/>
  <c r="BR24" i="61"/>
  <c r="BS24" i="61"/>
  <c r="BW24" i="61"/>
  <c r="BX24" i="61"/>
  <c r="CB24" i="61"/>
  <c r="CC24" i="61"/>
  <c r="CD24" i="61"/>
  <c r="B25" i="61"/>
  <c r="F25" i="61"/>
  <c r="AO25" i="61"/>
  <c r="AZ25" i="61"/>
  <c r="BK25" i="61"/>
  <c r="BV25" i="61"/>
  <c r="AO26" i="61"/>
  <c r="AP26" i="61"/>
  <c r="AQ26" i="61"/>
  <c r="AU26" i="61"/>
  <c r="AV26" i="61"/>
  <c r="AW26" i="61"/>
  <c r="AZ26" i="61"/>
  <c r="BA26" i="61"/>
  <c r="BB26" i="61"/>
  <c r="BF26" i="61"/>
  <c r="BG26" i="61"/>
  <c r="BH26" i="61"/>
  <c r="BK26" i="61"/>
  <c r="BL26" i="61"/>
  <c r="BM26" i="61"/>
  <c r="BQ26" i="61"/>
  <c r="BR26" i="61"/>
  <c r="BS26" i="61"/>
  <c r="BV26" i="61"/>
  <c r="BW26" i="61"/>
  <c r="BX26" i="61"/>
  <c r="CB26" i="61"/>
  <c r="CC26" i="61"/>
  <c r="CD26" i="61"/>
  <c r="AS27" i="61"/>
  <c r="BD27" i="61"/>
  <c r="BO27" i="61"/>
  <c r="BZ27" i="61"/>
  <c r="D28" i="61"/>
  <c r="K28" i="61"/>
  <c r="R28" i="61"/>
  <c r="Y28" i="61"/>
  <c r="AN28" i="61"/>
  <c r="AS28" i="61"/>
  <c r="AY28" i="61"/>
  <c r="BD28" i="61"/>
  <c r="BJ28" i="61"/>
  <c r="BO28" i="61"/>
  <c r="BU28" i="61"/>
  <c r="BZ28" i="61"/>
  <c r="AT29" i="61"/>
  <c r="AW29" i="61"/>
  <c r="BE29" i="61"/>
  <c r="BH29" i="61"/>
  <c r="BP29" i="61"/>
  <c r="BS29" i="61"/>
  <c r="CA29" i="61"/>
  <c r="CD29" i="61"/>
  <c r="B31" i="61"/>
  <c r="C31" i="61"/>
  <c r="D31" i="61"/>
  <c r="E31" i="61"/>
  <c r="F31" i="61"/>
  <c r="G31" i="61"/>
  <c r="H31" i="61"/>
  <c r="I31" i="61"/>
  <c r="K31" i="61"/>
  <c r="L31" i="61"/>
  <c r="M31" i="61"/>
  <c r="N31" i="61"/>
  <c r="O31" i="61"/>
  <c r="P31" i="61"/>
  <c r="R31" i="61"/>
  <c r="S31" i="61"/>
  <c r="T31" i="61"/>
  <c r="U31" i="61"/>
  <c r="V31" i="61"/>
  <c r="W31" i="61"/>
  <c r="Y31" i="61"/>
  <c r="Z31" i="61"/>
  <c r="AA31" i="61"/>
  <c r="AB31" i="61"/>
  <c r="AC31" i="61"/>
  <c r="AD31" i="61"/>
  <c r="AF31" i="61"/>
  <c r="AG31" i="61"/>
  <c r="AH31" i="61"/>
  <c r="AI31" i="61"/>
  <c r="AN31" i="61"/>
  <c r="AO31" i="61"/>
  <c r="AP31" i="61"/>
  <c r="AQ31" i="61"/>
  <c r="AR31" i="61"/>
  <c r="AS31" i="61"/>
  <c r="AT31" i="61"/>
  <c r="AU31" i="61"/>
  <c r="AV31" i="61"/>
  <c r="AW31" i="61"/>
  <c r="AY31" i="61"/>
  <c r="AZ31" i="61"/>
  <c r="BA31" i="61"/>
  <c r="BB31" i="61"/>
  <c r="BC31" i="61"/>
  <c r="BD31" i="61"/>
  <c r="BE31" i="61"/>
  <c r="BF31" i="61"/>
  <c r="BG31" i="61"/>
  <c r="BH31" i="61"/>
  <c r="BJ31" i="61"/>
  <c r="BK31" i="61"/>
  <c r="BL31" i="61"/>
  <c r="BM31" i="61"/>
  <c r="BN31" i="61"/>
  <c r="BO31" i="61"/>
  <c r="BP31" i="61"/>
  <c r="BQ31" i="61"/>
  <c r="BR31" i="61"/>
  <c r="BS31" i="61"/>
  <c r="BU31" i="61"/>
  <c r="BV31" i="61"/>
  <c r="BW31" i="61"/>
  <c r="BX31" i="61"/>
  <c r="BY31" i="61"/>
  <c r="BZ31" i="61"/>
  <c r="CA31" i="61"/>
  <c r="CB31" i="61"/>
  <c r="CC31" i="61"/>
  <c r="CD31" i="61"/>
  <c r="A32" i="61"/>
  <c r="B32" i="61"/>
  <c r="C32" i="61"/>
  <c r="D32" i="61"/>
  <c r="E32" i="61"/>
  <c r="F32" i="61"/>
  <c r="G32" i="61"/>
  <c r="H32" i="61"/>
  <c r="I32" i="61"/>
  <c r="K32" i="61"/>
  <c r="L32" i="61"/>
  <c r="M32" i="61"/>
  <c r="N32" i="61"/>
  <c r="O32" i="61"/>
  <c r="P32" i="61"/>
  <c r="R32" i="61"/>
  <c r="S32" i="61"/>
  <c r="T32" i="61"/>
  <c r="U32" i="61"/>
  <c r="V32" i="61"/>
  <c r="W32" i="61"/>
  <c r="Y32" i="61"/>
  <c r="Z32" i="61"/>
  <c r="AA32" i="61"/>
  <c r="AB32" i="61"/>
  <c r="AC32" i="61"/>
  <c r="AD32" i="61"/>
  <c r="AF32" i="61"/>
  <c r="AG32" i="61"/>
  <c r="AH32" i="61"/>
  <c r="AI32" i="61"/>
  <c r="AN32" i="61"/>
  <c r="AO32" i="61"/>
  <c r="AP32" i="61"/>
  <c r="AQ32" i="61"/>
  <c r="AR32" i="61"/>
  <c r="AS32" i="61"/>
  <c r="AT32" i="61"/>
  <c r="AU32" i="61"/>
  <c r="AV32" i="61"/>
  <c r="AW32" i="61"/>
  <c r="AY32" i="61"/>
  <c r="AZ32" i="61"/>
  <c r="BA32" i="61"/>
  <c r="BB32" i="61"/>
  <c r="BC32" i="61"/>
  <c r="BD32" i="61"/>
  <c r="BE32" i="61"/>
  <c r="BF32" i="61"/>
  <c r="BG32" i="61"/>
  <c r="BH32" i="61"/>
  <c r="BJ32" i="61"/>
  <c r="BK32" i="61"/>
  <c r="BL32" i="61"/>
  <c r="BM32" i="61"/>
  <c r="BN32" i="61"/>
  <c r="BO32" i="61"/>
  <c r="BP32" i="61"/>
  <c r="BQ32" i="61"/>
  <c r="BR32" i="61"/>
  <c r="BS32" i="61"/>
  <c r="BU32" i="61"/>
  <c r="BV32" i="61"/>
  <c r="BW32" i="61"/>
  <c r="BX32" i="61"/>
  <c r="BY32" i="61"/>
  <c r="BZ32" i="61"/>
  <c r="CA32" i="61"/>
  <c r="CB32" i="61"/>
  <c r="CC32" i="61"/>
  <c r="CD32" i="61"/>
  <c r="A33" i="61"/>
  <c r="B33" i="61"/>
  <c r="C33" i="61"/>
  <c r="D33" i="61"/>
  <c r="E33" i="61"/>
  <c r="F33" i="61"/>
  <c r="G33" i="61"/>
  <c r="H33" i="61"/>
  <c r="I33" i="61"/>
  <c r="K33" i="61"/>
  <c r="L33" i="61"/>
  <c r="M33" i="61"/>
  <c r="N33" i="61"/>
  <c r="O33" i="61"/>
  <c r="P33" i="61"/>
  <c r="R33" i="61"/>
  <c r="S33" i="61"/>
  <c r="T33" i="61"/>
  <c r="U33" i="61"/>
  <c r="V33" i="61"/>
  <c r="W33" i="61"/>
  <c r="Y33" i="61"/>
  <c r="Z33" i="61"/>
  <c r="AA33" i="61"/>
  <c r="AB33" i="61"/>
  <c r="AC33" i="61"/>
  <c r="AD33" i="61"/>
  <c r="AF33" i="61"/>
  <c r="AG33" i="61"/>
  <c r="AH33" i="61"/>
  <c r="AI33" i="61"/>
  <c r="AN33" i="61"/>
  <c r="AO33" i="61"/>
  <c r="AP33" i="61"/>
  <c r="AQ33" i="61"/>
  <c r="AR33" i="61"/>
  <c r="AS33" i="61"/>
  <c r="AT33" i="61"/>
  <c r="AU33" i="61"/>
  <c r="AV33" i="61"/>
  <c r="AW33" i="61"/>
  <c r="AY33" i="61"/>
  <c r="AZ33" i="61"/>
  <c r="BA33" i="61"/>
  <c r="BB33" i="61"/>
  <c r="BC33" i="61"/>
  <c r="BD33" i="61"/>
  <c r="BE33" i="61"/>
  <c r="BF33" i="61"/>
  <c r="BG33" i="61"/>
  <c r="BH33" i="61"/>
  <c r="BJ33" i="61"/>
  <c r="BK33" i="61"/>
  <c r="BL33" i="61"/>
  <c r="BM33" i="61"/>
  <c r="BN33" i="61"/>
  <c r="BO33" i="61"/>
  <c r="BP33" i="61"/>
  <c r="BQ33" i="61"/>
  <c r="BR33" i="61"/>
  <c r="BS33" i="61"/>
  <c r="BU33" i="61"/>
  <c r="BV33" i="61"/>
  <c r="BW33" i="61"/>
  <c r="BX33" i="61"/>
  <c r="BY33" i="61"/>
  <c r="BZ33" i="61"/>
  <c r="CA33" i="61"/>
  <c r="CB33" i="61"/>
  <c r="CC33" i="61"/>
  <c r="CD33" i="61"/>
  <c r="A34" i="61"/>
  <c r="B34" i="61"/>
  <c r="C34" i="61"/>
  <c r="D34" i="61"/>
  <c r="E34" i="61"/>
  <c r="F34" i="61"/>
  <c r="G34" i="61"/>
  <c r="H34" i="61"/>
  <c r="I34" i="61"/>
  <c r="K34" i="61"/>
  <c r="L34" i="61"/>
  <c r="M34" i="61"/>
  <c r="N34" i="61"/>
  <c r="O34" i="61"/>
  <c r="P34" i="61"/>
  <c r="R34" i="61"/>
  <c r="S34" i="61"/>
  <c r="T34" i="61"/>
  <c r="U34" i="61"/>
  <c r="V34" i="61"/>
  <c r="W34" i="61"/>
  <c r="Y34" i="61"/>
  <c r="Z34" i="61"/>
  <c r="AA34" i="61"/>
  <c r="AB34" i="61"/>
  <c r="AC34" i="61"/>
  <c r="AD34" i="61"/>
  <c r="AF34" i="61"/>
  <c r="AG34" i="61"/>
  <c r="AH34" i="61"/>
  <c r="AI34" i="61"/>
  <c r="AN34" i="61"/>
  <c r="AO34" i="61"/>
  <c r="AP34" i="61"/>
  <c r="AQ34" i="61"/>
  <c r="AR34" i="61"/>
  <c r="AS34" i="61"/>
  <c r="AT34" i="61"/>
  <c r="AU34" i="61"/>
  <c r="AV34" i="61"/>
  <c r="AW34" i="61"/>
  <c r="AY34" i="61"/>
  <c r="AZ34" i="61"/>
  <c r="BA34" i="61"/>
  <c r="BB34" i="61"/>
  <c r="BC34" i="61"/>
  <c r="BD34" i="61"/>
  <c r="BE34" i="61"/>
  <c r="BF34" i="61"/>
  <c r="BG34" i="61"/>
  <c r="BH34" i="61"/>
  <c r="BJ34" i="61"/>
  <c r="BK34" i="61"/>
  <c r="BL34" i="61"/>
  <c r="BM34" i="61"/>
  <c r="BN34" i="61"/>
  <c r="BO34" i="61"/>
  <c r="BP34" i="61"/>
  <c r="BQ34" i="61"/>
  <c r="BR34" i="61"/>
  <c r="BS34" i="61"/>
  <c r="BU34" i="61"/>
  <c r="BV34" i="61"/>
  <c r="BW34" i="61"/>
  <c r="BX34" i="61"/>
  <c r="BY34" i="61"/>
  <c r="BZ34" i="61"/>
  <c r="CA34" i="61"/>
  <c r="CB34" i="61"/>
  <c r="CC34" i="61"/>
  <c r="CD34" i="61"/>
  <c r="A35" i="61"/>
  <c r="B35" i="61"/>
  <c r="C35" i="61"/>
  <c r="D35" i="61"/>
  <c r="E35" i="61"/>
  <c r="F35" i="61"/>
  <c r="G35" i="61"/>
  <c r="H35" i="61"/>
  <c r="I35" i="61"/>
  <c r="K35" i="61"/>
  <c r="L35" i="61"/>
  <c r="M35" i="61"/>
  <c r="N35" i="61"/>
  <c r="O35" i="61"/>
  <c r="P35" i="61"/>
  <c r="R35" i="61"/>
  <c r="S35" i="61"/>
  <c r="T35" i="61"/>
  <c r="U35" i="61"/>
  <c r="V35" i="61"/>
  <c r="W35" i="61"/>
  <c r="Y35" i="61"/>
  <c r="Z35" i="61"/>
  <c r="AA35" i="61"/>
  <c r="AB35" i="61"/>
  <c r="AC35" i="61"/>
  <c r="AD35" i="61"/>
  <c r="AF35" i="61"/>
  <c r="AG35" i="61"/>
  <c r="AH35" i="61"/>
  <c r="AI35" i="61"/>
  <c r="AN35" i="61"/>
  <c r="AO35" i="61"/>
  <c r="AP35" i="61"/>
  <c r="AQ35" i="61"/>
  <c r="AR35" i="61"/>
  <c r="AS35" i="61"/>
  <c r="AT35" i="61"/>
  <c r="AU35" i="61"/>
  <c r="AV35" i="61"/>
  <c r="AW35" i="61"/>
  <c r="AY35" i="61"/>
  <c r="AZ35" i="61"/>
  <c r="BA35" i="61"/>
  <c r="BB35" i="61"/>
  <c r="BC35" i="61"/>
  <c r="BD35" i="61"/>
  <c r="BE35" i="61"/>
  <c r="BF35" i="61"/>
  <c r="BG35" i="61"/>
  <c r="BH35" i="61"/>
  <c r="BJ35" i="61"/>
  <c r="BK35" i="61"/>
  <c r="BL35" i="61"/>
  <c r="BM35" i="61"/>
  <c r="BN35" i="61"/>
  <c r="BO35" i="61"/>
  <c r="BP35" i="61"/>
  <c r="BQ35" i="61"/>
  <c r="BR35" i="61"/>
  <c r="BS35" i="61"/>
  <c r="BU35" i="61"/>
  <c r="BV35" i="61"/>
  <c r="BW35" i="61"/>
  <c r="BX35" i="61"/>
  <c r="BY35" i="61"/>
  <c r="BZ35" i="61"/>
  <c r="CA35" i="61"/>
  <c r="CB35" i="61"/>
  <c r="CC35" i="61"/>
  <c r="CD35" i="61"/>
  <c r="A36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R36" i="61"/>
  <c r="S36" i="61"/>
  <c r="T36" i="61"/>
  <c r="U36" i="61"/>
  <c r="V36" i="61"/>
  <c r="W36" i="61"/>
  <c r="Y36" i="61"/>
  <c r="Z36" i="61"/>
  <c r="AA36" i="61"/>
  <c r="AB36" i="61"/>
  <c r="AC36" i="61"/>
  <c r="AD36" i="61"/>
  <c r="AF36" i="61"/>
  <c r="AG36" i="61"/>
  <c r="AH36" i="61"/>
  <c r="AI36" i="61"/>
  <c r="AN36" i="61"/>
  <c r="AO36" i="61"/>
  <c r="AP36" i="61"/>
  <c r="AQ36" i="61"/>
  <c r="AR36" i="61"/>
  <c r="AS36" i="61"/>
  <c r="AT36" i="61"/>
  <c r="AU36" i="61"/>
  <c r="AV36" i="61"/>
  <c r="AW36" i="61"/>
  <c r="AY36" i="61"/>
  <c r="AZ36" i="61"/>
  <c r="BA36" i="61"/>
  <c r="BB36" i="61"/>
  <c r="BC36" i="61"/>
  <c r="BD36" i="61"/>
  <c r="BE36" i="61"/>
  <c r="BF36" i="61"/>
  <c r="BG36" i="61"/>
  <c r="BH36" i="61"/>
  <c r="BJ36" i="61"/>
  <c r="BK36" i="61"/>
  <c r="BL36" i="61"/>
  <c r="BM36" i="61"/>
  <c r="BN36" i="61"/>
  <c r="BO36" i="61"/>
  <c r="BP36" i="61"/>
  <c r="BQ36" i="61"/>
  <c r="BR36" i="61"/>
  <c r="BS36" i="61"/>
  <c r="BU36" i="61"/>
  <c r="BV36" i="61"/>
  <c r="BW36" i="61"/>
  <c r="BX36" i="61"/>
  <c r="BY36" i="61"/>
  <c r="BZ36" i="61"/>
  <c r="CA36" i="61"/>
  <c r="CB36" i="61"/>
  <c r="CC36" i="61"/>
  <c r="CD36" i="61"/>
  <c r="A37" i="61"/>
  <c r="B37" i="61"/>
  <c r="C37" i="61"/>
  <c r="D37" i="61"/>
  <c r="E37" i="61"/>
  <c r="F37" i="61"/>
  <c r="G37" i="61"/>
  <c r="H37" i="61"/>
  <c r="I37" i="61"/>
  <c r="K37" i="61"/>
  <c r="L37" i="61"/>
  <c r="M37" i="61"/>
  <c r="N37" i="61"/>
  <c r="O37" i="61"/>
  <c r="P37" i="61"/>
  <c r="R37" i="61"/>
  <c r="S37" i="61"/>
  <c r="T37" i="61"/>
  <c r="U37" i="61"/>
  <c r="V37" i="61"/>
  <c r="W37" i="61"/>
  <c r="Y37" i="61"/>
  <c r="Z37" i="61"/>
  <c r="AA37" i="61"/>
  <c r="AB37" i="61"/>
  <c r="AC37" i="61"/>
  <c r="AD37" i="61"/>
  <c r="AF37" i="61"/>
  <c r="AG37" i="61"/>
  <c r="AH37" i="61"/>
  <c r="AI37" i="61"/>
  <c r="AN37" i="61"/>
  <c r="AO37" i="61"/>
  <c r="AP37" i="61"/>
  <c r="AQ37" i="61"/>
  <c r="AR37" i="61"/>
  <c r="AS37" i="61"/>
  <c r="AT37" i="61"/>
  <c r="AU37" i="61"/>
  <c r="AV37" i="61"/>
  <c r="AW37" i="61"/>
  <c r="AY37" i="61"/>
  <c r="AZ37" i="61"/>
  <c r="BA37" i="61"/>
  <c r="BB37" i="61"/>
  <c r="BC37" i="61"/>
  <c r="BD37" i="61"/>
  <c r="BE37" i="61"/>
  <c r="BF37" i="61"/>
  <c r="BG37" i="61"/>
  <c r="BH37" i="61"/>
  <c r="BJ37" i="61"/>
  <c r="BK37" i="61"/>
  <c r="BL37" i="61"/>
  <c r="BM37" i="61"/>
  <c r="BN37" i="61"/>
  <c r="BO37" i="61"/>
  <c r="BP37" i="61"/>
  <c r="BQ37" i="61"/>
  <c r="BR37" i="61"/>
  <c r="BS37" i="61"/>
  <c r="BU37" i="61"/>
  <c r="BV37" i="61"/>
  <c r="BW37" i="61"/>
  <c r="BX37" i="61"/>
  <c r="BY37" i="61"/>
  <c r="BZ37" i="61"/>
  <c r="CA37" i="61"/>
  <c r="CB37" i="61"/>
  <c r="CC37" i="61"/>
  <c r="CD37" i="61"/>
  <c r="A38" i="61"/>
  <c r="B38" i="61"/>
  <c r="C38" i="61"/>
  <c r="D38" i="61"/>
  <c r="E38" i="61"/>
  <c r="F38" i="61"/>
  <c r="G38" i="61"/>
  <c r="H38" i="61"/>
  <c r="I38" i="61"/>
  <c r="K38" i="61"/>
  <c r="L38" i="61"/>
  <c r="M38" i="61"/>
  <c r="N38" i="61"/>
  <c r="O38" i="61"/>
  <c r="P38" i="61"/>
  <c r="R38" i="61"/>
  <c r="S38" i="61"/>
  <c r="T38" i="61"/>
  <c r="U38" i="61"/>
  <c r="V38" i="61"/>
  <c r="W38" i="61"/>
  <c r="Y38" i="61"/>
  <c r="Z38" i="61"/>
  <c r="AA38" i="61"/>
  <c r="AB38" i="61"/>
  <c r="AC38" i="61"/>
  <c r="AD38" i="61"/>
  <c r="AF38" i="61"/>
  <c r="AG38" i="61"/>
  <c r="AH38" i="61"/>
  <c r="AI38" i="61"/>
  <c r="AN38" i="61"/>
  <c r="AO38" i="61"/>
  <c r="AP38" i="61"/>
  <c r="AQ38" i="61"/>
  <c r="AR38" i="61"/>
  <c r="AS38" i="61"/>
  <c r="AT38" i="61"/>
  <c r="AU38" i="61"/>
  <c r="AV38" i="61"/>
  <c r="AW38" i="61"/>
  <c r="AY38" i="61"/>
  <c r="AZ38" i="61"/>
  <c r="BA38" i="61"/>
  <c r="BB38" i="61"/>
  <c r="BC38" i="61"/>
  <c r="BD38" i="61"/>
  <c r="BE38" i="61"/>
  <c r="BF38" i="61"/>
  <c r="BG38" i="61"/>
  <c r="BH38" i="61"/>
  <c r="BJ38" i="61"/>
  <c r="BK38" i="61"/>
  <c r="BL38" i="61"/>
  <c r="BM38" i="61"/>
  <c r="BN38" i="61"/>
  <c r="BO38" i="61"/>
  <c r="BP38" i="61"/>
  <c r="BQ38" i="61"/>
  <c r="BR38" i="61"/>
  <c r="BS38" i="61"/>
  <c r="BU38" i="61"/>
  <c r="BV38" i="61"/>
  <c r="BW38" i="61"/>
  <c r="BX38" i="61"/>
  <c r="BY38" i="61"/>
  <c r="BZ38" i="61"/>
  <c r="CA38" i="61"/>
  <c r="CB38" i="61"/>
  <c r="CC38" i="61"/>
  <c r="CD38" i="61"/>
  <c r="A39" i="61"/>
  <c r="B39" i="61"/>
  <c r="C39" i="61"/>
  <c r="D39" i="61"/>
  <c r="E39" i="61"/>
  <c r="F39" i="61"/>
  <c r="G39" i="61"/>
  <c r="H39" i="61"/>
  <c r="I39" i="61"/>
  <c r="K39" i="61"/>
  <c r="L39" i="61"/>
  <c r="M39" i="61"/>
  <c r="N39" i="61"/>
  <c r="O39" i="61"/>
  <c r="P39" i="61"/>
  <c r="R39" i="61"/>
  <c r="S39" i="61"/>
  <c r="T39" i="61"/>
  <c r="U39" i="61"/>
  <c r="V39" i="61"/>
  <c r="W39" i="61"/>
  <c r="Y39" i="61"/>
  <c r="Z39" i="61"/>
  <c r="AA39" i="61"/>
  <c r="AB39" i="61"/>
  <c r="AC39" i="61"/>
  <c r="AD39" i="61"/>
  <c r="AF39" i="61"/>
  <c r="AG39" i="61"/>
  <c r="AH39" i="61"/>
  <c r="AI39" i="61"/>
  <c r="AN39" i="61"/>
  <c r="AO39" i="61"/>
  <c r="AP39" i="61"/>
  <c r="AQ39" i="61"/>
  <c r="AR39" i="61"/>
  <c r="AS39" i="61"/>
  <c r="AT39" i="61"/>
  <c r="AU39" i="61"/>
  <c r="AV39" i="61"/>
  <c r="AW39" i="61"/>
  <c r="AY39" i="61"/>
  <c r="AZ39" i="61"/>
  <c r="BA39" i="61"/>
  <c r="BB39" i="61"/>
  <c r="BC39" i="61"/>
  <c r="BD39" i="61"/>
  <c r="BE39" i="61"/>
  <c r="BF39" i="61"/>
  <c r="BG39" i="61"/>
  <c r="BH39" i="61"/>
  <c r="BJ39" i="61"/>
  <c r="BK39" i="61"/>
  <c r="BL39" i="61"/>
  <c r="BM39" i="61"/>
  <c r="BN39" i="61"/>
  <c r="BO39" i="61"/>
  <c r="BP39" i="61"/>
  <c r="BQ39" i="61"/>
  <c r="BR39" i="61"/>
  <c r="BS39" i="61"/>
  <c r="BU39" i="61"/>
  <c r="BV39" i="61"/>
  <c r="BW39" i="61"/>
  <c r="BX39" i="61"/>
  <c r="BY39" i="61"/>
  <c r="BZ39" i="61"/>
  <c r="CA39" i="61"/>
  <c r="CB39" i="61"/>
  <c r="CC39" i="61"/>
  <c r="CD39" i="61"/>
  <c r="A40" i="61"/>
  <c r="B40" i="61"/>
  <c r="C40" i="61"/>
  <c r="D40" i="61"/>
  <c r="E40" i="61"/>
  <c r="F40" i="61"/>
  <c r="G40" i="61"/>
  <c r="H40" i="61"/>
  <c r="I40" i="61"/>
  <c r="K40" i="61"/>
  <c r="L40" i="61"/>
  <c r="M40" i="61"/>
  <c r="N40" i="61"/>
  <c r="O40" i="61"/>
  <c r="P40" i="61"/>
  <c r="R40" i="61"/>
  <c r="S40" i="61"/>
  <c r="T40" i="61"/>
  <c r="U40" i="61"/>
  <c r="V40" i="61"/>
  <c r="W40" i="61"/>
  <c r="Y40" i="61"/>
  <c r="Z40" i="61"/>
  <c r="AA40" i="61"/>
  <c r="AB40" i="61"/>
  <c r="AC40" i="61"/>
  <c r="AD40" i="61"/>
  <c r="AF40" i="61"/>
  <c r="AG40" i="61"/>
  <c r="AH40" i="61"/>
  <c r="AI40" i="61"/>
  <c r="AN40" i="61"/>
  <c r="AO40" i="61"/>
  <c r="AP40" i="61"/>
  <c r="AQ40" i="61"/>
  <c r="AR40" i="61"/>
  <c r="AS40" i="61"/>
  <c r="AT40" i="61"/>
  <c r="AU40" i="61"/>
  <c r="AV40" i="61"/>
  <c r="AW40" i="61"/>
  <c r="AY40" i="61"/>
  <c r="AZ40" i="61"/>
  <c r="BA40" i="61"/>
  <c r="BB40" i="61"/>
  <c r="BC40" i="61"/>
  <c r="BD40" i="61"/>
  <c r="BE40" i="61"/>
  <c r="BF40" i="61"/>
  <c r="BG40" i="61"/>
  <c r="BH40" i="61"/>
  <c r="BJ40" i="61"/>
  <c r="BK40" i="61"/>
  <c r="BL40" i="61"/>
  <c r="BM40" i="61"/>
  <c r="BN40" i="61"/>
  <c r="BO40" i="61"/>
  <c r="BP40" i="61"/>
  <c r="BQ40" i="61"/>
  <c r="BR40" i="61"/>
  <c r="BS40" i="61"/>
  <c r="BU40" i="61"/>
  <c r="BV40" i="61"/>
  <c r="BW40" i="61"/>
  <c r="BX40" i="61"/>
  <c r="BY40" i="61"/>
  <c r="BZ40" i="61"/>
  <c r="CA40" i="61"/>
  <c r="CB40" i="61"/>
  <c r="CC40" i="61"/>
  <c r="CD40" i="61"/>
  <c r="A41" i="61"/>
  <c r="B41" i="61"/>
  <c r="C41" i="61"/>
  <c r="D41" i="61"/>
  <c r="E41" i="61"/>
  <c r="F41" i="61"/>
  <c r="G41" i="61"/>
  <c r="H41" i="61"/>
  <c r="I41" i="61"/>
  <c r="K41" i="61"/>
  <c r="L41" i="61"/>
  <c r="M41" i="61"/>
  <c r="N41" i="61"/>
  <c r="O41" i="61"/>
  <c r="P41" i="61"/>
  <c r="R41" i="61"/>
  <c r="S41" i="61"/>
  <c r="T41" i="61"/>
  <c r="U41" i="61"/>
  <c r="V41" i="61"/>
  <c r="W41" i="61"/>
  <c r="Y41" i="61"/>
  <c r="Z41" i="61"/>
  <c r="AA41" i="61"/>
  <c r="AB41" i="61"/>
  <c r="AC41" i="61"/>
  <c r="AD41" i="61"/>
  <c r="AF41" i="61"/>
  <c r="AG41" i="61"/>
  <c r="AH41" i="61"/>
  <c r="AI41" i="61"/>
  <c r="AN41" i="61"/>
  <c r="AO41" i="61"/>
  <c r="AP41" i="61"/>
  <c r="AQ41" i="61"/>
  <c r="AR41" i="61"/>
  <c r="AS41" i="61"/>
  <c r="AT41" i="61"/>
  <c r="AU41" i="61"/>
  <c r="AV41" i="61"/>
  <c r="AW41" i="61"/>
  <c r="AY41" i="61"/>
  <c r="AZ41" i="61"/>
  <c r="BA41" i="61"/>
  <c r="BB41" i="61"/>
  <c r="BC41" i="61"/>
  <c r="BD41" i="61"/>
  <c r="BE41" i="61"/>
  <c r="BF41" i="61"/>
  <c r="BG41" i="61"/>
  <c r="BH41" i="61"/>
  <c r="BJ41" i="61"/>
  <c r="BK41" i="61"/>
  <c r="BL41" i="61"/>
  <c r="BM41" i="61"/>
  <c r="BN41" i="61"/>
  <c r="BO41" i="61"/>
  <c r="BP41" i="61"/>
  <c r="BQ41" i="61"/>
  <c r="BR41" i="61"/>
  <c r="BS41" i="61"/>
  <c r="BU41" i="61"/>
  <c r="BV41" i="61"/>
  <c r="BW41" i="61"/>
  <c r="BX41" i="61"/>
  <c r="BY41" i="61"/>
  <c r="BZ41" i="61"/>
  <c r="CA41" i="61"/>
  <c r="CB41" i="61"/>
  <c r="CC41" i="61"/>
  <c r="CD41" i="61"/>
  <c r="A42" i="61"/>
  <c r="B42" i="61"/>
  <c r="C42" i="61"/>
  <c r="D42" i="61"/>
  <c r="E42" i="61"/>
  <c r="F42" i="61"/>
  <c r="G42" i="61"/>
  <c r="H42" i="61"/>
  <c r="I42" i="61"/>
  <c r="K42" i="61"/>
  <c r="L42" i="61"/>
  <c r="M42" i="61"/>
  <c r="N42" i="61"/>
  <c r="O42" i="61"/>
  <c r="P42" i="61"/>
  <c r="R42" i="61"/>
  <c r="S42" i="61"/>
  <c r="T42" i="61"/>
  <c r="U42" i="61"/>
  <c r="V42" i="61"/>
  <c r="W42" i="61"/>
  <c r="Y42" i="61"/>
  <c r="Z42" i="61"/>
  <c r="AA42" i="61"/>
  <c r="AB42" i="61"/>
  <c r="AC42" i="61"/>
  <c r="AD42" i="61"/>
  <c r="AF42" i="61"/>
  <c r="AG42" i="61"/>
  <c r="AH42" i="61"/>
  <c r="AI42" i="61"/>
  <c r="AN42" i="61"/>
  <c r="AO42" i="61"/>
  <c r="AP42" i="61"/>
  <c r="AQ42" i="61"/>
  <c r="AR42" i="61"/>
  <c r="AS42" i="61"/>
  <c r="AT42" i="61"/>
  <c r="AU42" i="61"/>
  <c r="AV42" i="61"/>
  <c r="AW42" i="61"/>
  <c r="AY42" i="61"/>
  <c r="AZ42" i="61"/>
  <c r="BA42" i="61"/>
  <c r="BB42" i="61"/>
  <c r="BC42" i="61"/>
  <c r="BD42" i="61"/>
  <c r="BE42" i="61"/>
  <c r="BF42" i="61"/>
  <c r="BG42" i="61"/>
  <c r="BH42" i="61"/>
  <c r="BJ42" i="61"/>
  <c r="BK42" i="61"/>
  <c r="BL42" i="61"/>
  <c r="BM42" i="61"/>
  <c r="BN42" i="61"/>
  <c r="BO42" i="61"/>
  <c r="BP42" i="61"/>
  <c r="BQ42" i="61"/>
  <c r="BR42" i="61"/>
  <c r="BS42" i="61"/>
  <c r="BU42" i="61"/>
  <c r="BV42" i="61"/>
  <c r="BW42" i="61"/>
  <c r="BX42" i="61"/>
  <c r="BY42" i="61"/>
  <c r="BZ42" i="61"/>
  <c r="CA42" i="61"/>
  <c r="CB42" i="61"/>
  <c r="CC42" i="61"/>
  <c r="CD42" i="61"/>
  <c r="A43" i="61"/>
  <c r="B43" i="61"/>
  <c r="C43" i="61"/>
  <c r="D43" i="61"/>
  <c r="E43" i="61"/>
  <c r="F43" i="61"/>
  <c r="G43" i="61"/>
  <c r="H43" i="61"/>
  <c r="I43" i="61"/>
  <c r="K43" i="61"/>
  <c r="L43" i="61"/>
  <c r="M43" i="61"/>
  <c r="N43" i="61"/>
  <c r="O43" i="61"/>
  <c r="P43" i="61"/>
  <c r="R43" i="61"/>
  <c r="S43" i="61"/>
  <c r="T43" i="61"/>
  <c r="U43" i="61"/>
  <c r="V43" i="61"/>
  <c r="W43" i="61"/>
  <c r="Y43" i="61"/>
  <c r="Z43" i="61"/>
  <c r="AA43" i="61"/>
  <c r="AB43" i="61"/>
  <c r="AC43" i="61"/>
  <c r="AD43" i="61"/>
  <c r="AF43" i="61"/>
  <c r="AG43" i="61"/>
  <c r="AH43" i="61"/>
  <c r="AI43" i="61"/>
  <c r="AN43" i="61"/>
  <c r="AO43" i="61"/>
  <c r="AP43" i="61"/>
  <c r="AQ43" i="61"/>
  <c r="AR43" i="61"/>
  <c r="AS43" i="61"/>
  <c r="AT43" i="61"/>
  <c r="AU43" i="61"/>
  <c r="AV43" i="61"/>
  <c r="AW43" i="61"/>
  <c r="AY43" i="61"/>
  <c r="AZ43" i="61"/>
  <c r="BA43" i="61"/>
  <c r="BB43" i="61"/>
  <c r="BC43" i="61"/>
  <c r="BD43" i="61"/>
  <c r="BE43" i="61"/>
  <c r="BF43" i="61"/>
  <c r="BG43" i="61"/>
  <c r="BH43" i="61"/>
  <c r="BJ43" i="61"/>
  <c r="BK43" i="61"/>
  <c r="BL43" i="61"/>
  <c r="BM43" i="61"/>
  <c r="BN43" i="61"/>
  <c r="BO43" i="61"/>
  <c r="BP43" i="61"/>
  <c r="BQ43" i="61"/>
  <c r="BR43" i="61"/>
  <c r="BS43" i="61"/>
  <c r="BU43" i="61"/>
  <c r="BV43" i="61"/>
  <c r="BW43" i="61"/>
  <c r="BX43" i="61"/>
  <c r="BY43" i="61"/>
  <c r="BZ43" i="61"/>
  <c r="CA43" i="61"/>
  <c r="CB43" i="61"/>
  <c r="CC43" i="61"/>
  <c r="CD43" i="61"/>
  <c r="A44" i="61"/>
  <c r="B44" i="61"/>
  <c r="C44" i="61"/>
  <c r="D44" i="61"/>
  <c r="E44" i="61"/>
  <c r="F44" i="61"/>
  <c r="G44" i="61"/>
  <c r="H44" i="61"/>
  <c r="I44" i="61"/>
  <c r="K44" i="61"/>
  <c r="L44" i="61"/>
  <c r="M44" i="61"/>
  <c r="N44" i="61"/>
  <c r="O44" i="61"/>
  <c r="P44" i="61"/>
  <c r="R44" i="61"/>
  <c r="S44" i="61"/>
  <c r="T44" i="61"/>
  <c r="U44" i="61"/>
  <c r="V44" i="61"/>
  <c r="W44" i="61"/>
  <c r="Y44" i="61"/>
  <c r="Z44" i="61"/>
  <c r="AA44" i="61"/>
  <c r="AB44" i="61"/>
  <c r="AC44" i="61"/>
  <c r="AD44" i="61"/>
  <c r="AF44" i="61"/>
  <c r="AG44" i="61"/>
  <c r="AH44" i="61"/>
  <c r="AI44" i="61"/>
  <c r="AN44" i="61"/>
  <c r="AO44" i="61"/>
  <c r="AP44" i="61"/>
  <c r="AQ44" i="61"/>
  <c r="AR44" i="61"/>
  <c r="AS44" i="61"/>
  <c r="AT44" i="61"/>
  <c r="AU44" i="61"/>
  <c r="AV44" i="61"/>
  <c r="AW44" i="61"/>
  <c r="AY44" i="61"/>
  <c r="AZ44" i="61"/>
  <c r="BA44" i="61"/>
  <c r="BB44" i="61"/>
  <c r="BC44" i="61"/>
  <c r="BD44" i="61"/>
  <c r="BE44" i="61"/>
  <c r="BF44" i="61"/>
  <c r="BG44" i="61"/>
  <c r="BH44" i="61"/>
  <c r="BJ44" i="61"/>
  <c r="BK44" i="61"/>
  <c r="BL44" i="61"/>
  <c r="BM44" i="61"/>
  <c r="BN44" i="61"/>
  <c r="BO44" i="61"/>
  <c r="BP44" i="61"/>
  <c r="BQ44" i="61"/>
  <c r="BR44" i="61"/>
  <c r="BS44" i="61"/>
  <c r="BU44" i="61"/>
  <c r="BV44" i="61"/>
  <c r="BW44" i="61"/>
  <c r="BX44" i="61"/>
  <c r="BY44" i="61"/>
  <c r="BZ44" i="61"/>
  <c r="CA44" i="61"/>
  <c r="CB44" i="61"/>
  <c r="CC44" i="61"/>
  <c r="CD44" i="61"/>
  <c r="A45" i="61"/>
  <c r="B45" i="61"/>
  <c r="C45" i="61"/>
  <c r="D45" i="61"/>
  <c r="E45" i="61"/>
  <c r="F45" i="61"/>
  <c r="G45" i="61"/>
  <c r="H45" i="61"/>
  <c r="I45" i="61"/>
  <c r="K45" i="61"/>
  <c r="L45" i="61"/>
  <c r="M45" i="61"/>
  <c r="N45" i="61"/>
  <c r="O45" i="61"/>
  <c r="P45" i="61"/>
  <c r="R45" i="61"/>
  <c r="S45" i="61"/>
  <c r="T45" i="61"/>
  <c r="U45" i="61"/>
  <c r="V45" i="61"/>
  <c r="W45" i="61"/>
  <c r="Y45" i="61"/>
  <c r="Z45" i="61"/>
  <c r="AA45" i="61"/>
  <c r="AB45" i="61"/>
  <c r="AC45" i="61"/>
  <c r="AD45" i="61"/>
  <c r="AF45" i="61"/>
  <c r="AG45" i="61"/>
  <c r="AH45" i="61"/>
  <c r="AI45" i="61"/>
  <c r="AN45" i="61"/>
  <c r="AO45" i="61"/>
  <c r="AP45" i="61"/>
  <c r="AQ45" i="61"/>
  <c r="AR45" i="61"/>
  <c r="AS45" i="61"/>
  <c r="AT45" i="61"/>
  <c r="AU45" i="61"/>
  <c r="AV45" i="61"/>
  <c r="AW45" i="61"/>
  <c r="AY45" i="61"/>
  <c r="AZ45" i="61"/>
  <c r="BA45" i="61"/>
  <c r="BB45" i="61"/>
  <c r="BC45" i="61"/>
  <c r="BD45" i="61"/>
  <c r="BE45" i="61"/>
  <c r="BF45" i="61"/>
  <c r="BG45" i="61"/>
  <c r="BH45" i="61"/>
  <c r="BJ45" i="61"/>
  <c r="BK45" i="61"/>
  <c r="BL45" i="61"/>
  <c r="BM45" i="61"/>
  <c r="BN45" i="61"/>
  <c r="BO45" i="61"/>
  <c r="BP45" i="61"/>
  <c r="BQ45" i="61"/>
  <c r="BR45" i="61"/>
  <c r="BS45" i="61"/>
  <c r="BU45" i="61"/>
  <c r="BV45" i="61"/>
  <c r="BW45" i="61"/>
  <c r="BX45" i="61"/>
  <c r="BY45" i="61"/>
  <c r="BZ45" i="61"/>
  <c r="CA45" i="61"/>
  <c r="CB45" i="61"/>
  <c r="CC45" i="61"/>
  <c r="CD45" i="61"/>
  <c r="A46" i="61"/>
  <c r="B46" i="61"/>
  <c r="C46" i="61"/>
  <c r="D46" i="61"/>
  <c r="E46" i="61"/>
  <c r="F46" i="61"/>
  <c r="G46" i="61"/>
  <c r="H46" i="61"/>
  <c r="I46" i="61"/>
  <c r="K46" i="61"/>
  <c r="L46" i="61"/>
  <c r="M46" i="61"/>
  <c r="N46" i="61"/>
  <c r="O46" i="61"/>
  <c r="P46" i="61"/>
  <c r="R46" i="61"/>
  <c r="S46" i="61"/>
  <c r="T46" i="61"/>
  <c r="U46" i="61"/>
  <c r="V46" i="61"/>
  <c r="W46" i="61"/>
  <c r="Y46" i="61"/>
  <c r="Z46" i="61"/>
  <c r="AA46" i="61"/>
  <c r="AB46" i="61"/>
  <c r="AC46" i="61"/>
  <c r="AD46" i="61"/>
  <c r="AF46" i="61"/>
  <c r="AG46" i="61"/>
  <c r="AH46" i="61"/>
  <c r="AI46" i="61"/>
  <c r="AN46" i="61"/>
  <c r="AO46" i="61"/>
  <c r="AP46" i="61"/>
  <c r="AQ46" i="61"/>
  <c r="AR46" i="61"/>
  <c r="AS46" i="61"/>
  <c r="AT46" i="61"/>
  <c r="AU46" i="61"/>
  <c r="AV46" i="61"/>
  <c r="AW46" i="61"/>
  <c r="AY46" i="61"/>
  <c r="AZ46" i="61"/>
  <c r="BA46" i="61"/>
  <c r="BB46" i="61"/>
  <c r="BC46" i="61"/>
  <c r="BD46" i="61"/>
  <c r="BE46" i="61"/>
  <c r="BF46" i="61"/>
  <c r="BG46" i="61"/>
  <c r="BH46" i="61"/>
  <c r="BJ46" i="61"/>
  <c r="BK46" i="61"/>
  <c r="BL46" i="61"/>
  <c r="BM46" i="61"/>
  <c r="BN46" i="61"/>
  <c r="BO46" i="61"/>
  <c r="BP46" i="61"/>
  <c r="BQ46" i="61"/>
  <c r="BR46" i="61"/>
  <c r="BS46" i="61"/>
  <c r="BU46" i="61"/>
  <c r="BV46" i="61"/>
  <c r="BW46" i="61"/>
  <c r="BX46" i="61"/>
  <c r="BY46" i="61"/>
  <c r="BZ46" i="61"/>
  <c r="CA46" i="61"/>
  <c r="CB46" i="61"/>
  <c r="CC46" i="61"/>
  <c r="CD46" i="61"/>
  <c r="A47" i="61"/>
  <c r="B47" i="61"/>
  <c r="C47" i="61"/>
  <c r="D47" i="61"/>
  <c r="E47" i="61"/>
  <c r="F47" i="61"/>
  <c r="G47" i="61"/>
  <c r="H47" i="61"/>
  <c r="I47" i="61"/>
  <c r="K47" i="61"/>
  <c r="L47" i="61"/>
  <c r="M47" i="61"/>
  <c r="N47" i="61"/>
  <c r="O47" i="61"/>
  <c r="P47" i="61"/>
  <c r="R47" i="61"/>
  <c r="S47" i="61"/>
  <c r="T47" i="61"/>
  <c r="U47" i="61"/>
  <c r="V47" i="61"/>
  <c r="W47" i="61"/>
  <c r="Y47" i="61"/>
  <c r="Z47" i="61"/>
  <c r="AA47" i="61"/>
  <c r="AB47" i="61"/>
  <c r="AC47" i="61"/>
  <c r="AD47" i="61"/>
  <c r="AF47" i="61"/>
  <c r="AG47" i="61"/>
  <c r="AH47" i="61"/>
  <c r="AI47" i="61"/>
  <c r="AN47" i="61"/>
  <c r="AO47" i="61"/>
  <c r="AP47" i="61"/>
  <c r="AQ47" i="61"/>
  <c r="AR47" i="61"/>
  <c r="AS47" i="61"/>
  <c r="AT47" i="61"/>
  <c r="AU47" i="61"/>
  <c r="AV47" i="61"/>
  <c r="AW47" i="61"/>
  <c r="AY47" i="61"/>
  <c r="AZ47" i="61"/>
  <c r="BA47" i="61"/>
  <c r="BB47" i="61"/>
  <c r="BC47" i="61"/>
  <c r="BD47" i="61"/>
  <c r="BE47" i="61"/>
  <c r="BF47" i="61"/>
  <c r="BG47" i="61"/>
  <c r="BH47" i="61"/>
  <c r="BJ47" i="61"/>
  <c r="BK47" i="61"/>
  <c r="BL47" i="61"/>
  <c r="BM47" i="61"/>
  <c r="BN47" i="61"/>
  <c r="BO47" i="61"/>
  <c r="BP47" i="61"/>
  <c r="BQ47" i="61"/>
  <c r="BR47" i="61"/>
  <c r="BS47" i="61"/>
  <c r="BU47" i="61"/>
  <c r="BV47" i="61"/>
  <c r="BW47" i="61"/>
  <c r="BX47" i="61"/>
  <c r="BY47" i="61"/>
  <c r="BZ47" i="61"/>
  <c r="CA47" i="61"/>
  <c r="CB47" i="61"/>
  <c r="CC47" i="61"/>
  <c r="CD47" i="61"/>
  <c r="A48" i="61"/>
  <c r="B48" i="61"/>
  <c r="C48" i="61"/>
  <c r="D48" i="61"/>
  <c r="E48" i="61"/>
  <c r="F48" i="61"/>
  <c r="G48" i="61"/>
  <c r="H48" i="61"/>
  <c r="I48" i="61"/>
  <c r="K48" i="61"/>
  <c r="L48" i="61"/>
  <c r="M48" i="61"/>
  <c r="N48" i="61"/>
  <c r="O48" i="61"/>
  <c r="P48" i="61"/>
  <c r="R48" i="61"/>
  <c r="S48" i="61"/>
  <c r="T48" i="61"/>
  <c r="U48" i="61"/>
  <c r="V48" i="61"/>
  <c r="W48" i="61"/>
  <c r="Y48" i="61"/>
  <c r="Z48" i="61"/>
  <c r="AA48" i="61"/>
  <c r="AB48" i="61"/>
  <c r="AC48" i="61"/>
  <c r="AD48" i="61"/>
  <c r="AF48" i="61"/>
  <c r="AG48" i="61"/>
  <c r="AH48" i="61"/>
  <c r="AI48" i="61"/>
  <c r="AN48" i="61"/>
  <c r="AO48" i="61"/>
  <c r="AP48" i="61"/>
  <c r="AQ48" i="61"/>
  <c r="AR48" i="61"/>
  <c r="AS48" i="61"/>
  <c r="AT48" i="61"/>
  <c r="AU48" i="61"/>
  <c r="AV48" i="61"/>
  <c r="AW48" i="61"/>
  <c r="AY48" i="61"/>
  <c r="AZ48" i="61"/>
  <c r="BA48" i="61"/>
  <c r="BB48" i="61"/>
  <c r="BC48" i="61"/>
  <c r="BD48" i="61"/>
  <c r="BE48" i="61"/>
  <c r="BF48" i="61"/>
  <c r="BG48" i="61"/>
  <c r="BH48" i="61"/>
  <c r="BJ48" i="61"/>
  <c r="BK48" i="61"/>
  <c r="BL48" i="61"/>
  <c r="BM48" i="61"/>
  <c r="BN48" i="61"/>
  <c r="BO48" i="61"/>
  <c r="BP48" i="61"/>
  <c r="BQ48" i="61"/>
  <c r="BR48" i="61"/>
  <c r="BS48" i="61"/>
  <c r="BU48" i="61"/>
  <c r="BV48" i="61"/>
  <c r="BW48" i="61"/>
  <c r="BX48" i="61"/>
  <c r="BY48" i="61"/>
  <c r="BZ48" i="61"/>
  <c r="CA48" i="61"/>
  <c r="CB48" i="61"/>
  <c r="CC48" i="61"/>
  <c r="CD48" i="61"/>
  <c r="A49" i="61"/>
  <c r="B49" i="61"/>
  <c r="C49" i="61"/>
  <c r="D49" i="61"/>
  <c r="E49" i="61"/>
  <c r="F49" i="61"/>
  <c r="G49" i="61"/>
  <c r="H49" i="61"/>
  <c r="I49" i="61"/>
  <c r="K49" i="61"/>
  <c r="L49" i="61"/>
  <c r="M49" i="61"/>
  <c r="N49" i="61"/>
  <c r="O49" i="61"/>
  <c r="P49" i="61"/>
  <c r="R49" i="61"/>
  <c r="S49" i="61"/>
  <c r="T49" i="61"/>
  <c r="U49" i="61"/>
  <c r="V49" i="61"/>
  <c r="W49" i="61"/>
  <c r="Y49" i="61"/>
  <c r="Z49" i="61"/>
  <c r="AA49" i="61"/>
  <c r="AB49" i="61"/>
  <c r="AC49" i="61"/>
  <c r="AD49" i="61"/>
  <c r="AF49" i="61"/>
  <c r="AG49" i="61"/>
  <c r="AH49" i="61"/>
  <c r="AI49" i="61"/>
  <c r="AN49" i="61"/>
  <c r="AO49" i="61"/>
  <c r="AP49" i="61"/>
  <c r="AQ49" i="61"/>
  <c r="AR49" i="61"/>
  <c r="AS49" i="61"/>
  <c r="AT49" i="61"/>
  <c r="AU49" i="61"/>
  <c r="AV49" i="61"/>
  <c r="AW49" i="61"/>
  <c r="AY49" i="61"/>
  <c r="AZ49" i="61"/>
  <c r="BA49" i="61"/>
  <c r="BB49" i="61"/>
  <c r="BC49" i="61"/>
  <c r="BD49" i="61"/>
  <c r="BE49" i="61"/>
  <c r="BF49" i="61"/>
  <c r="BG49" i="61"/>
  <c r="BH49" i="61"/>
  <c r="BJ49" i="61"/>
  <c r="BK49" i="61"/>
  <c r="BL49" i="61"/>
  <c r="BM49" i="61"/>
  <c r="BN49" i="61"/>
  <c r="BO49" i="61"/>
  <c r="BP49" i="61"/>
  <c r="BQ49" i="61"/>
  <c r="BR49" i="61"/>
  <c r="BS49" i="61"/>
  <c r="BU49" i="61"/>
  <c r="BV49" i="61"/>
  <c r="BW49" i="61"/>
  <c r="BX49" i="61"/>
  <c r="BY49" i="61"/>
  <c r="BZ49" i="61"/>
  <c r="CA49" i="61"/>
  <c r="CB49" i="61"/>
  <c r="CC49" i="61"/>
  <c r="CD49" i="61"/>
  <c r="A50" i="61"/>
  <c r="B50" i="61"/>
  <c r="C50" i="61"/>
  <c r="D50" i="61"/>
  <c r="E50" i="61"/>
  <c r="F50" i="61"/>
  <c r="G50" i="61"/>
  <c r="H50" i="61"/>
  <c r="I50" i="61"/>
  <c r="K50" i="61"/>
  <c r="L50" i="61"/>
  <c r="M50" i="61"/>
  <c r="N50" i="61"/>
  <c r="O50" i="61"/>
  <c r="P50" i="61"/>
  <c r="R50" i="61"/>
  <c r="S50" i="61"/>
  <c r="T50" i="61"/>
  <c r="U50" i="61"/>
  <c r="V50" i="61"/>
  <c r="W50" i="61"/>
  <c r="Y50" i="61"/>
  <c r="Z50" i="61"/>
  <c r="AA50" i="61"/>
  <c r="AB50" i="61"/>
  <c r="AC50" i="61"/>
  <c r="AD50" i="61"/>
  <c r="AF50" i="61"/>
  <c r="AG50" i="61"/>
  <c r="AH50" i="61"/>
  <c r="AI50" i="61"/>
  <c r="AN50" i="61"/>
  <c r="AO50" i="61"/>
  <c r="AP50" i="61"/>
  <c r="AQ50" i="61"/>
  <c r="AR50" i="61"/>
  <c r="AS50" i="61"/>
  <c r="AT50" i="61"/>
  <c r="AU50" i="61"/>
  <c r="AV50" i="61"/>
  <c r="AW50" i="61"/>
  <c r="AY50" i="61"/>
  <c r="AZ50" i="61"/>
  <c r="BA50" i="61"/>
  <c r="BB50" i="61"/>
  <c r="BC50" i="61"/>
  <c r="BD50" i="61"/>
  <c r="BE50" i="61"/>
  <c r="BF50" i="61"/>
  <c r="BG50" i="61"/>
  <c r="BH50" i="61"/>
  <c r="BJ50" i="61"/>
  <c r="BK50" i="61"/>
  <c r="BL50" i="61"/>
  <c r="BM50" i="61"/>
  <c r="BN50" i="61"/>
  <c r="BO50" i="61"/>
  <c r="BP50" i="61"/>
  <c r="BQ50" i="61"/>
  <c r="BR50" i="61"/>
  <c r="BS50" i="61"/>
  <c r="BU50" i="61"/>
  <c r="BV50" i="61"/>
  <c r="BW50" i="61"/>
  <c r="BX50" i="61"/>
  <c r="BY50" i="61"/>
  <c r="BZ50" i="61"/>
  <c r="CA50" i="61"/>
  <c r="CB50" i="61"/>
  <c r="CC50" i="61"/>
  <c r="CD50" i="61"/>
  <c r="A51" i="61"/>
  <c r="B51" i="61"/>
  <c r="C51" i="61"/>
  <c r="D51" i="61"/>
  <c r="E51" i="61"/>
  <c r="F51" i="61"/>
  <c r="G51" i="61"/>
  <c r="H51" i="61"/>
  <c r="I51" i="61"/>
  <c r="K51" i="61"/>
  <c r="L51" i="61"/>
  <c r="M51" i="61"/>
  <c r="N51" i="61"/>
  <c r="O51" i="61"/>
  <c r="P51" i="61"/>
  <c r="R51" i="61"/>
  <c r="S51" i="61"/>
  <c r="T51" i="61"/>
  <c r="U51" i="61"/>
  <c r="V51" i="61"/>
  <c r="W51" i="61"/>
  <c r="Y51" i="61"/>
  <c r="Z51" i="61"/>
  <c r="AA51" i="61"/>
  <c r="AB51" i="61"/>
  <c r="AC51" i="61"/>
  <c r="AD51" i="61"/>
  <c r="AF51" i="61"/>
  <c r="AG51" i="61"/>
  <c r="AH51" i="61"/>
  <c r="AI51" i="61"/>
  <c r="AN51" i="61"/>
  <c r="AO51" i="61"/>
  <c r="AP51" i="61"/>
  <c r="AQ51" i="61"/>
  <c r="AR51" i="61"/>
  <c r="AS51" i="61"/>
  <c r="AT51" i="61"/>
  <c r="AU51" i="61"/>
  <c r="AV51" i="61"/>
  <c r="AW51" i="61"/>
  <c r="AY51" i="61"/>
  <c r="AZ51" i="61"/>
  <c r="BA51" i="61"/>
  <c r="BB51" i="61"/>
  <c r="BC51" i="61"/>
  <c r="BD51" i="61"/>
  <c r="BE51" i="61"/>
  <c r="BF51" i="61"/>
  <c r="BG51" i="61"/>
  <c r="BH51" i="61"/>
  <c r="BJ51" i="61"/>
  <c r="BK51" i="61"/>
  <c r="BL51" i="61"/>
  <c r="BM51" i="61"/>
  <c r="BN51" i="61"/>
  <c r="BO51" i="61"/>
  <c r="BP51" i="61"/>
  <c r="BQ51" i="61"/>
  <c r="BR51" i="61"/>
  <c r="BS51" i="61"/>
  <c r="BU51" i="61"/>
  <c r="BV51" i="61"/>
  <c r="BW51" i="61"/>
  <c r="BX51" i="61"/>
  <c r="BY51" i="61"/>
  <c r="BZ51" i="61"/>
  <c r="CA51" i="61"/>
  <c r="CB51" i="61"/>
  <c r="CC51" i="61"/>
  <c r="CD51" i="61"/>
  <c r="A52" i="61"/>
  <c r="B52" i="61"/>
  <c r="C52" i="61"/>
  <c r="D52" i="61"/>
  <c r="E52" i="61"/>
  <c r="F52" i="61"/>
  <c r="G52" i="61"/>
  <c r="H52" i="61"/>
  <c r="I52" i="61"/>
  <c r="K52" i="61"/>
  <c r="L52" i="61"/>
  <c r="M52" i="61"/>
  <c r="N52" i="61"/>
  <c r="O52" i="61"/>
  <c r="P52" i="61"/>
  <c r="R52" i="61"/>
  <c r="S52" i="61"/>
  <c r="T52" i="61"/>
  <c r="U52" i="61"/>
  <c r="V52" i="61"/>
  <c r="W52" i="61"/>
  <c r="Y52" i="61"/>
  <c r="Z52" i="61"/>
  <c r="AA52" i="61"/>
  <c r="AB52" i="61"/>
  <c r="AC52" i="61"/>
  <c r="AD52" i="61"/>
  <c r="AF52" i="61"/>
  <c r="AG52" i="61"/>
  <c r="AH52" i="61"/>
  <c r="AI52" i="61"/>
  <c r="AN52" i="61"/>
  <c r="AO52" i="61"/>
  <c r="AP52" i="61"/>
  <c r="AQ52" i="61"/>
  <c r="AR52" i="61"/>
  <c r="AS52" i="61"/>
  <c r="AT52" i="61"/>
  <c r="AU52" i="61"/>
  <c r="AV52" i="61"/>
  <c r="AW52" i="61"/>
  <c r="AY52" i="61"/>
  <c r="AZ52" i="61"/>
  <c r="BA52" i="61"/>
  <c r="BB52" i="61"/>
  <c r="BC52" i="61"/>
  <c r="BD52" i="61"/>
  <c r="BE52" i="61"/>
  <c r="BF52" i="61"/>
  <c r="BG52" i="61"/>
  <c r="BH52" i="61"/>
  <c r="BJ52" i="61"/>
  <c r="BK52" i="61"/>
  <c r="BL52" i="61"/>
  <c r="BM52" i="61"/>
  <c r="BN52" i="61"/>
  <c r="BO52" i="61"/>
  <c r="BP52" i="61"/>
  <c r="BQ52" i="61"/>
  <c r="BR52" i="61"/>
  <c r="BS52" i="61"/>
  <c r="BU52" i="61"/>
  <c r="BV52" i="61"/>
  <c r="BW52" i="61"/>
  <c r="BX52" i="61"/>
  <c r="BY52" i="61"/>
  <c r="BZ52" i="61"/>
  <c r="CA52" i="61"/>
  <c r="CB52" i="61"/>
  <c r="CC52" i="61"/>
  <c r="CD52" i="61"/>
  <c r="A53" i="61"/>
  <c r="B53" i="61"/>
  <c r="C53" i="61"/>
  <c r="D53" i="61"/>
  <c r="E53" i="61"/>
  <c r="F53" i="61"/>
  <c r="G53" i="61"/>
  <c r="H53" i="61"/>
  <c r="I53" i="61"/>
  <c r="K53" i="61"/>
  <c r="L53" i="61"/>
  <c r="M53" i="61"/>
  <c r="N53" i="61"/>
  <c r="O53" i="61"/>
  <c r="P53" i="61"/>
  <c r="R53" i="61"/>
  <c r="S53" i="61"/>
  <c r="T53" i="61"/>
  <c r="U53" i="61"/>
  <c r="V53" i="61"/>
  <c r="W53" i="61"/>
  <c r="Y53" i="61"/>
  <c r="Z53" i="61"/>
  <c r="AA53" i="61"/>
  <c r="AB53" i="61"/>
  <c r="AC53" i="61"/>
  <c r="AD53" i="61"/>
  <c r="AF53" i="61"/>
  <c r="AG53" i="61"/>
  <c r="AH53" i="61"/>
  <c r="AI53" i="61"/>
  <c r="AN53" i="61"/>
  <c r="AO53" i="61"/>
  <c r="AP53" i="61"/>
  <c r="AQ53" i="61"/>
  <c r="AR53" i="61"/>
  <c r="AS53" i="61"/>
  <c r="AT53" i="61"/>
  <c r="AU53" i="61"/>
  <c r="AV53" i="61"/>
  <c r="AW53" i="61"/>
  <c r="AY53" i="61"/>
  <c r="AZ53" i="61"/>
  <c r="BA53" i="61"/>
  <c r="BB53" i="61"/>
  <c r="BC53" i="61"/>
  <c r="BD53" i="61"/>
  <c r="BE53" i="61"/>
  <c r="BF53" i="61"/>
  <c r="BG53" i="61"/>
  <c r="BH53" i="61"/>
  <c r="BJ53" i="61"/>
  <c r="BK53" i="61"/>
  <c r="BL53" i="61"/>
  <c r="BM53" i="61"/>
  <c r="BN53" i="61"/>
  <c r="BO53" i="61"/>
  <c r="BP53" i="61"/>
  <c r="BQ53" i="61"/>
  <c r="BR53" i="61"/>
  <c r="BS53" i="61"/>
  <c r="BU53" i="61"/>
  <c r="BV53" i="61"/>
  <c r="BW53" i="61"/>
  <c r="BX53" i="61"/>
  <c r="BY53" i="61"/>
  <c r="BZ53" i="61"/>
  <c r="CA53" i="61"/>
  <c r="CB53" i="61"/>
  <c r="CC53" i="61"/>
  <c r="CD53" i="61"/>
  <c r="A54" i="61"/>
  <c r="B54" i="61"/>
  <c r="C54" i="61"/>
  <c r="D54" i="61"/>
  <c r="E54" i="61"/>
  <c r="F54" i="61"/>
  <c r="G54" i="61"/>
  <c r="H54" i="61"/>
  <c r="I54" i="61"/>
  <c r="K54" i="61"/>
  <c r="L54" i="61"/>
  <c r="M54" i="61"/>
  <c r="N54" i="61"/>
  <c r="O54" i="61"/>
  <c r="P54" i="61"/>
  <c r="R54" i="61"/>
  <c r="S54" i="61"/>
  <c r="T54" i="61"/>
  <c r="U54" i="61"/>
  <c r="V54" i="61"/>
  <c r="W54" i="61"/>
  <c r="Y54" i="61"/>
  <c r="Z54" i="61"/>
  <c r="AA54" i="61"/>
  <c r="AB54" i="61"/>
  <c r="AC54" i="61"/>
  <c r="AD54" i="61"/>
  <c r="AF54" i="61"/>
  <c r="AG54" i="61"/>
  <c r="AH54" i="61"/>
  <c r="AI54" i="61"/>
  <c r="AN54" i="61"/>
  <c r="AO54" i="61"/>
  <c r="AP54" i="61"/>
  <c r="AQ54" i="61"/>
  <c r="AR54" i="61"/>
  <c r="AS54" i="61"/>
  <c r="AT54" i="61"/>
  <c r="AU54" i="61"/>
  <c r="AV54" i="61"/>
  <c r="AW54" i="61"/>
  <c r="AY54" i="61"/>
  <c r="AZ54" i="61"/>
  <c r="BA54" i="61"/>
  <c r="BB54" i="61"/>
  <c r="BC54" i="61"/>
  <c r="BD54" i="61"/>
  <c r="BE54" i="61"/>
  <c r="BF54" i="61"/>
  <c r="BG54" i="61"/>
  <c r="BH54" i="61"/>
  <c r="BJ54" i="61"/>
  <c r="BK54" i="61"/>
  <c r="BL54" i="61"/>
  <c r="BM54" i="61"/>
  <c r="BN54" i="61"/>
  <c r="BO54" i="61"/>
  <c r="BP54" i="61"/>
  <c r="BQ54" i="61"/>
  <c r="BR54" i="61"/>
  <c r="BS54" i="61"/>
  <c r="BU54" i="61"/>
  <c r="BV54" i="61"/>
  <c r="BW54" i="61"/>
  <c r="BX54" i="61"/>
  <c r="BY54" i="61"/>
  <c r="BZ54" i="61"/>
  <c r="CA54" i="61"/>
  <c r="CB54" i="61"/>
  <c r="CC54" i="61"/>
  <c r="CD54" i="61"/>
  <c r="A55" i="61"/>
  <c r="B55" i="61"/>
  <c r="C55" i="61"/>
  <c r="D55" i="61"/>
  <c r="E55" i="61"/>
  <c r="F55" i="61"/>
  <c r="G55" i="61"/>
  <c r="H55" i="61"/>
  <c r="I55" i="61"/>
  <c r="K55" i="61"/>
  <c r="L55" i="61"/>
  <c r="M55" i="61"/>
  <c r="N55" i="61"/>
  <c r="O55" i="61"/>
  <c r="P55" i="61"/>
  <c r="R55" i="61"/>
  <c r="S55" i="61"/>
  <c r="T55" i="61"/>
  <c r="U55" i="61"/>
  <c r="V55" i="61"/>
  <c r="W55" i="61"/>
  <c r="Y55" i="61"/>
  <c r="Z55" i="61"/>
  <c r="AA55" i="61"/>
  <c r="AB55" i="61"/>
  <c r="AC55" i="61"/>
  <c r="AD55" i="61"/>
  <c r="AF55" i="61"/>
  <c r="AG55" i="61"/>
  <c r="AH55" i="61"/>
  <c r="AI55" i="61"/>
  <c r="AN55" i="61"/>
  <c r="AO55" i="61"/>
  <c r="AP55" i="61"/>
  <c r="AQ55" i="61"/>
  <c r="AR55" i="61"/>
  <c r="AS55" i="61"/>
  <c r="AT55" i="61"/>
  <c r="AU55" i="61"/>
  <c r="AV55" i="61"/>
  <c r="AW55" i="61"/>
  <c r="AY55" i="61"/>
  <c r="AZ55" i="61"/>
  <c r="BA55" i="61"/>
  <c r="BB55" i="61"/>
  <c r="BC55" i="61"/>
  <c r="BD55" i="61"/>
  <c r="BE55" i="61"/>
  <c r="BF55" i="61"/>
  <c r="BG55" i="61"/>
  <c r="BH55" i="61"/>
  <c r="BJ55" i="61"/>
  <c r="BK55" i="61"/>
  <c r="BL55" i="61"/>
  <c r="BM55" i="61"/>
  <c r="BN55" i="61"/>
  <c r="BO55" i="61"/>
  <c r="BP55" i="61"/>
  <c r="BQ55" i="61"/>
  <c r="BR55" i="61"/>
  <c r="BS55" i="61"/>
  <c r="BU55" i="61"/>
  <c r="BV55" i="61"/>
  <c r="BW55" i="61"/>
  <c r="BX55" i="61"/>
  <c r="BY55" i="61"/>
  <c r="BZ55" i="61"/>
  <c r="CA55" i="61"/>
  <c r="CB55" i="61"/>
  <c r="CC55" i="61"/>
  <c r="CD55" i="61"/>
  <c r="A56" i="61"/>
  <c r="B56" i="61"/>
  <c r="C56" i="61"/>
  <c r="D56" i="61"/>
  <c r="E56" i="61"/>
  <c r="F56" i="61"/>
  <c r="G56" i="61"/>
  <c r="H56" i="61"/>
  <c r="I56" i="61"/>
  <c r="K56" i="61"/>
  <c r="L56" i="61"/>
  <c r="M56" i="61"/>
  <c r="N56" i="61"/>
  <c r="O56" i="61"/>
  <c r="P56" i="61"/>
  <c r="R56" i="61"/>
  <c r="S56" i="61"/>
  <c r="T56" i="61"/>
  <c r="U56" i="61"/>
  <c r="V56" i="61"/>
  <c r="W56" i="61"/>
  <c r="Y56" i="61"/>
  <c r="Z56" i="61"/>
  <c r="AA56" i="61"/>
  <c r="AB56" i="61"/>
  <c r="AC56" i="61"/>
  <c r="AD56" i="61"/>
  <c r="AF56" i="61"/>
  <c r="AG56" i="61"/>
  <c r="AH56" i="61"/>
  <c r="AI56" i="61"/>
  <c r="AN56" i="61"/>
  <c r="AO56" i="61"/>
  <c r="AP56" i="61"/>
  <c r="AQ56" i="61"/>
  <c r="AR56" i="61"/>
  <c r="AS56" i="61"/>
  <c r="AT56" i="61"/>
  <c r="AU56" i="61"/>
  <c r="AV56" i="61"/>
  <c r="AW56" i="61"/>
  <c r="AY56" i="61"/>
  <c r="AZ56" i="61"/>
  <c r="BA56" i="61"/>
  <c r="BB56" i="61"/>
  <c r="BC56" i="61"/>
  <c r="BD56" i="61"/>
  <c r="BE56" i="61"/>
  <c r="BF56" i="61"/>
  <c r="BG56" i="61"/>
  <c r="BH56" i="61"/>
  <c r="BJ56" i="61"/>
  <c r="BK56" i="61"/>
  <c r="BL56" i="61"/>
  <c r="BM56" i="61"/>
  <c r="BN56" i="61"/>
  <c r="BO56" i="61"/>
  <c r="BP56" i="61"/>
  <c r="BQ56" i="61"/>
  <c r="BR56" i="61"/>
  <c r="BS56" i="61"/>
  <c r="BU56" i="61"/>
  <c r="BV56" i="61"/>
  <c r="BW56" i="61"/>
  <c r="BX56" i="61"/>
  <c r="BY56" i="61"/>
  <c r="BZ56" i="61"/>
  <c r="CA56" i="61"/>
  <c r="CB56" i="61"/>
  <c r="CC56" i="61"/>
  <c r="CD56" i="61"/>
  <c r="A57" i="61"/>
  <c r="B57" i="61"/>
  <c r="C57" i="61"/>
  <c r="D57" i="61"/>
  <c r="E57" i="61"/>
  <c r="F57" i="61"/>
  <c r="G57" i="61"/>
  <c r="H57" i="61"/>
  <c r="I57" i="61"/>
  <c r="K57" i="61"/>
  <c r="L57" i="61"/>
  <c r="M57" i="61"/>
  <c r="N57" i="61"/>
  <c r="O57" i="61"/>
  <c r="P57" i="61"/>
  <c r="R57" i="61"/>
  <c r="S57" i="61"/>
  <c r="T57" i="61"/>
  <c r="U57" i="61"/>
  <c r="V57" i="61"/>
  <c r="W57" i="61"/>
  <c r="Y57" i="61"/>
  <c r="Z57" i="61"/>
  <c r="AA57" i="61"/>
  <c r="AB57" i="61"/>
  <c r="AC57" i="61"/>
  <c r="AD57" i="61"/>
  <c r="AF57" i="61"/>
  <c r="AG57" i="61"/>
  <c r="AH57" i="61"/>
  <c r="AI57" i="61"/>
  <c r="AN57" i="61"/>
  <c r="AO57" i="61"/>
  <c r="AP57" i="61"/>
  <c r="AQ57" i="61"/>
  <c r="AR57" i="61"/>
  <c r="AS57" i="61"/>
  <c r="AT57" i="61"/>
  <c r="AU57" i="61"/>
  <c r="AV57" i="61"/>
  <c r="AW57" i="61"/>
  <c r="AY57" i="61"/>
  <c r="AZ57" i="61"/>
  <c r="BA57" i="61"/>
  <c r="BB57" i="61"/>
  <c r="BC57" i="61"/>
  <c r="BD57" i="61"/>
  <c r="BE57" i="61"/>
  <c r="BF57" i="61"/>
  <c r="BG57" i="61"/>
  <c r="BH57" i="61"/>
  <c r="BJ57" i="61"/>
  <c r="BK57" i="61"/>
  <c r="BL57" i="61"/>
  <c r="BM57" i="61"/>
  <c r="BN57" i="61"/>
  <c r="BO57" i="61"/>
  <c r="BP57" i="61"/>
  <c r="BQ57" i="61"/>
  <c r="BR57" i="61"/>
  <c r="BS57" i="61"/>
  <c r="BU57" i="61"/>
  <c r="BV57" i="61"/>
  <c r="BW57" i="61"/>
  <c r="BX57" i="61"/>
  <c r="BY57" i="61"/>
  <c r="BZ57" i="61"/>
  <c r="CA57" i="61"/>
  <c r="CB57" i="61"/>
  <c r="CC57" i="61"/>
  <c r="CD57" i="61"/>
  <c r="A58" i="61"/>
  <c r="B58" i="61"/>
  <c r="C58" i="61"/>
  <c r="D58" i="61"/>
  <c r="E58" i="61"/>
  <c r="F58" i="61"/>
  <c r="G58" i="61"/>
  <c r="H58" i="61"/>
  <c r="I58" i="61"/>
  <c r="K58" i="61"/>
  <c r="L58" i="61"/>
  <c r="M58" i="61"/>
  <c r="N58" i="61"/>
  <c r="O58" i="61"/>
  <c r="P58" i="61"/>
  <c r="R58" i="61"/>
  <c r="S58" i="61"/>
  <c r="T58" i="61"/>
  <c r="U58" i="61"/>
  <c r="V58" i="61"/>
  <c r="W58" i="61"/>
  <c r="Y58" i="61"/>
  <c r="Z58" i="61"/>
  <c r="AA58" i="61"/>
  <c r="AB58" i="61"/>
  <c r="AC58" i="61"/>
  <c r="AD58" i="61"/>
  <c r="AF58" i="61"/>
  <c r="AG58" i="61"/>
  <c r="AH58" i="61"/>
  <c r="AI58" i="61"/>
  <c r="AN58" i="61"/>
  <c r="AO58" i="61"/>
  <c r="AP58" i="61"/>
  <c r="AQ58" i="61"/>
  <c r="AR58" i="61"/>
  <c r="AS58" i="61"/>
  <c r="AT58" i="61"/>
  <c r="AU58" i="61"/>
  <c r="AV58" i="61"/>
  <c r="AW58" i="61"/>
  <c r="AY58" i="61"/>
  <c r="AZ58" i="61"/>
  <c r="BA58" i="61"/>
  <c r="BB58" i="61"/>
  <c r="BC58" i="61"/>
  <c r="BD58" i="61"/>
  <c r="BE58" i="61"/>
  <c r="BF58" i="61"/>
  <c r="BG58" i="61"/>
  <c r="BH58" i="61"/>
  <c r="BJ58" i="61"/>
  <c r="BK58" i="61"/>
  <c r="BL58" i="61"/>
  <c r="BM58" i="61"/>
  <c r="BN58" i="61"/>
  <c r="BO58" i="61"/>
  <c r="BP58" i="61"/>
  <c r="BQ58" i="61"/>
  <c r="BR58" i="61"/>
  <c r="BS58" i="61"/>
  <c r="BU58" i="61"/>
  <c r="BV58" i="61"/>
  <c r="BW58" i="61"/>
  <c r="BX58" i="61"/>
  <c r="BY58" i="61"/>
  <c r="BZ58" i="61"/>
  <c r="CA58" i="61"/>
  <c r="CB58" i="61"/>
  <c r="CC58" i="61"/>
  <c r="CD58" i="61"/>
  <c r="A59" i="61"/>
  <c r="B59" i="61"/>
  <c r="C59" i="61"/>
  <c r="D59" i="61"/>
  <c r="E59" i="61"/>
  <c r="F59" i="61"/>
  <c r="G59" i="61"/>
  <c r="H59" i="61"/>
  <c r="I59" i="61"/>
  <c r="K59" i="61"/>
  <c r="L59" i="61"/>
  <c r="M59" i="61"/>
  <c r="N59" i="61"/>
  <c r="O59" i="61"/>
  <c r="P59" i="61"/>
  <c r="R59" i="61"/>
  <c r="S59" i="61"/>
  <c r="T59" i="61"/>
  <c r="U59" i="61"/>
  <c r="V59" i="61"/>
  <c r="W59" i="61"/>
  <c r="Y59" i="61"/>
  <c r="Z59" i="61"/>
  <c r="AA59" i="61"/>
  <c r="AB59" i="61"/>
  <c r="AC59" i="61"/>
  <c r="AD59" i="61"/>
  <c r="AF59" i="61"/>
  <c r="AG59" i="61"/>
  <c r="AH59" i="61"/>
  <c r="AI59" i="61"/>
  <c r="AN59" i="61"/>
  <c r="AO59" i="61"/>
  <c r="AP59" i="61"/>
  <c r="AQ59" i="61"/>
  <c r="AR59" i="61"/>
  <c r="AS59" i="61"/>
  <c r="AT59" i="61"/>
  <c r="AU59" i="61"/>
  <c r="AV59" i="61"/>
  <c r="AW59" i="61"/>
  <c r="AY59" i="61"/>
  <c r="AZ59" i="61"/>
  <c r="BA59" i="61"/>
  <c r="BB59" i="61"/>
  <c r="BC59" i="61"/>
  <c r="BD59" i="61"/>
  <c r="BE59" i="61"/>
  <c r="BF59" i="61"/>
  <c r="BG59" i="61"/>
  <c r="BH59" i="61"/>
  <c r="BJ59" i="61"/>
  <c r="BK59" i="61"/>
  <c r="BL59" i="61"/>
  <c r="BM59" i="61"/>
  <c r="BN59" i="61"/>
  <c r="BO59" i="61"/>
  <c r="BP59" i="61"/>
  <c r="BQ59" i="61"/>
  <c r="BR59" i="61"/>
  <c r="BS59" i="61"/>
  <c r="BU59" i="61"/>
  <c r="BV59" i="61"/>
  <c r="BW59" i="61"/>
  <c r="BX59" i="61"/>
  <c r="BY59" i="61"/>
  <c r="BZ59" i="61"/>
  <c r="CA59" i="61"/>
  <c r="CB59" i="61"/>
  <c r="CC59" i="61"/>
  <c r="CD59" i="61"/>
  <c r="A60" i="61"/>
  <c r="B60" i="61"/>
  <c r="C60" i="61"/>
  <c r="D60" i="61"/>
  <c r="E60" i="61"/>
  <c r="F60" i="61"/>
  <c r="G60" i="61"/>
  <c r="H60" i="61"/>
  <c r="I60" i="61"/>
  <c r="K60" i="61"/>
  <c r="L60" i="61"/>
  <c r="M60" i="61"/>
  <c r="N60" i="61"/>
  <c r="O60" i="61"/>
  <c r="P60" i="61"/>
  <c r="R60" i="61"/>
  <c r="S60" i="61"/>
  <c r="T60" i="61"/>
  <c r="U60" i="61"/>
  <c r="V60" i="61"/>
  <c r="W60" i="61"/>
  <c r="Y60" i="61"/>
  <c r="Z60" i="61"/>
  <c r="AA60" i="61"/>
  <c r="AB60" i="61"/>
  <c r="AC60" i="61"/>
  <c r="AD60" i="61"/>
  <c r="AF60" i="61"/>
  <c r="AG60" i="61"/>
  <c r="AH60" i="61"/>
  <c r="AI60" i="61"/>
  <c r="AN60" i="61"/>
  <c r="AO60" i="61"/>
  <c r="AP60" i="61"/>
  <c r="AQ60" i="61"/>
  <c r="AR60" i="61"/>
  <c r="AS60" i="61"/>
  <c r="AT60" i="61"/>
  <c r="AU60" i="61"/>
  <c r="AV60" i="61"/>
  <c r="AW60" i="61"/>
  <c r="AY60" i="61"/>
  <c r="AZ60" i="61"/>
  <c r="BA60" i="61"/>
  <c r="BB60" i="61"/>
  <c r="BC60" i="61"/>
  <c r="BD60" i="61"/>
  <c r="BE60" i="61"/>
  <c r="BF60" i="61"/>
  <c r="BG60" i="61"/>
  <c r="BH60" i="61"/>
  <c r="BJ60" i="61"/>
  <c r="BK60" i="61"/>
  <c r="BL60" i="61"/>
  <c r="BM60" i="61"/>
  <c r="BN60" i="61"/>
  <c r="BO60" i="61"/>
  <c r="BP60" i="61"/>
  <c r="BQ60" i="61"/>
  <c r="BR60" i="61"/>
  <c r="BS60" i="61"/>
  <c r="BU60" i="61"/>
  <c r="BV60" i="61"/>
  <c r="BW60" i="61"/>
  <c r="BX60" i="61"/>
  <c r="BY60" i="61"/>
  <c r="BZ60" i="61"/>
  <c r="CA60" i="61"/>
  <c r="CB60" i="61"/>
  <c r="CC60" i="61"/>
  <c r="CD60" i="61"/>
  <c r="A61" i="61"/>
  <c r="B61" i="61"/>
  <c r="C61" i="61"/>
  <c r="D61" i="61"/>
  <c r="E61" i="61"/>
  <c r="F61" i="61"/>
  <c r="G61" i="61"/>
  <c r="H61" i="61"/>
  <c r="I61" i="61"/>
  <c r="K61" i="61"/>
  <c r="L61" i="61"/>
  <c r="M61" i="61"/>
  <c r="N61" i="61"/>
  <c r="O61" i="61"/>
  <c r="P61" i="61"/>
  <c r="R61" i="61"/>
  <c r="S61" i="61"/>
  <c r="T61" i="61"/>
  <c r="U61" i="61"/>
  <c r="V61" i="61"/>
  <c r="W61" i="61"/>
  <c r="Y61" i="61"/>
  <c r="Z61" i="61"/>
  <c r="AA61" i="61"/>
  <c r="AB61" i="61"/>
  <c r="AC61" i="61"/>
  <c r="AD61" i="61"/>
  <c r="AF61" i="61"/>
  <c r="AG61" i="61"/>
  <c r="AH61" i="61"/>
  <c r="AI61" i="61"/>
  <c r="AN61" i="61"/>
  <c r="AO61" i="61"/>
  <c r="AP61" i="61"/>
  <c r="AQ61" i="61"/>
  <c r="AR61" i="61"/>
  <c r="AS61" i="61"/>
  <c r="AT61" i="61"/>
  <c r="AU61" i="61"/>
  <c r="AV61" i="61"/>
  <c r="AW61" i="61"/>
  <c r="AY61" i="61"/>
  <c r="AZ61" i="61"/>
  <c r="BA61" i="61"/>
  <c r="BB61" i="61"/>
  <c r="BC61" i="61"/>
  <c r="BD61" i="61"/>
  <c r="BE61" i="61"/>
  <c r="BF61" i="61"/>
  <c r="BG61" i="61"/>
  <c r="BH61" i="61"/>
  <c r="BJ61" i="61"/>
  <c r="BK61" i="61"/>
  <c r="BL61" i="61"/>
  <c r="BM61" i="61"/>
  <c r="BN61" i="61"/>
  <c r="BO61" i="61"/>
  <c r="BP61" i="61"/>
  <c r="BQ61" i="61"/>
  <c r="BR61" i="61"/>
  <c r="BS61" i="61"/>
  <c r="BU61" i="61"/>
  <c r="BV61" i="61"/>
  <c r="BW61" i="61"/>
  <c r="BX61" i="61"/>
  <c r="BY61" i="61"/>
  <c r="BZ61" i="61"/>
  <c r="CA61" i="61"/>
  <c r="CB61" i="61"/>
  <c r="CC61" i="61"/>
  <c r="CD61" i="61"/>
  <c r="A62" i="61"/>
  <c r="B62" i="61"/>
  <c r="C62" i="61"/>
  <c r="D62" i="61"/>
  <c r="E62" i="61"/>
  <c r="F62" i="61"/>
  <c r="G62" i="61"/>
  <c r="H62" i="61"/>
  <c r="I62" i="61"/>
  <c r="K62" i="61"/>
  <c r="L62" i="61"/>
  <c r="M62" i="61"/>
  <c r="N62" i="61"/>
  <c r="O62" i="61"/>
  <c r="P62" i="61"/>
  <c r="R62" i="61"/>
  <c r="S62" i="61"/>
  <c r="T62" i="61"/>
  <c r="U62" i="61"/>
  <c r="V62" i="61"/>
  <c r="W62" i="61"/>
  <c r="Y62" i="61"/>
  <c r="Z62" i="61"/>
  <c r="AA62" i="61"/>
  <c r="AB62" i="61"/>
  <c r="AC62" i="61"/>
  <c r="AD62" i="61"/>
  <c r="AF62" i="61"/>
  <c r="AG62" i="61"/>
  <c r="AH62" i="61"/>
  <c r="AI62" i="61"/>
  <c r="AN62" i="61"/>
  <c r="AO62" i="61"/>
  <c r="AP62" i="61"/>
  <c r="AQ62" i="61"/>
  <c r="AR62" i="61"/>
  <c r="AS62" i="61"/>
  <c r="AT62" i="61"/>
  <c r="AU62" i="61"/>
  <c r="AV62" i="61"/>
  <c r="AW62" i="61"/>
  <c r="AY62" i="61"/>
  <c r="AZ62" i="61"/>
  <c r="BA62" i="61"/>
  <c r="BB62" i="61"/>
  <c r="BC62" i="61"/>
  <c r="BD62" i="61"/>
  <c r="BE62" i="61"/>
  <c r="BF62" i="61"/>
  <c r="BG62" i="61"/>
  <c r="BH62" i="61"/>
  <c r="BJ62" i="61"/>
  <c r="BK62" i="61"/>
  <c r="BL62" i="61"/>
  <c r="BM62" i="61"/>
  <c r="BN62" i="61"/>
  <c r="BO62" i="61"/>
  <c r="BP62" i="61"/>
  <c r="BQ62" i="61"/>
  <c r="BR62" i="61"/>
  <c r="BS62" i="61"/>
  <c r="BU62" i="61"/>
  <c r="BV62" i="61"/>
  <c r="BW62" i="61"/>
  <c r="BX62" i="61"/>
  <c r="BY62" i="61"/>
  <c r="BZ62" i="61"/>
  <c r="CA62" i="61"/>
  <c r="CB62" i="61"/>
  <c r="CC62" i="61"/>
  <c r="CD62" i="61"/>
  <c r="A63" i="61"/>
  <c r="B63" i="61"/>
  <c r="C63" i="61"/>
  <c r="D63" i="61"/>
  <c r="E63" i="61"/>
  <c r="F63" i="61"/>
  <c r="G63" i="61"/>
  <c r="H63" i="61"/>
  <c r="I63" i="61"/>
  <c r="K63" i="61"/>
  <c r="L63" i="61"/>
  <c r="M63" i="61"/>
  <c r="N63" i="61"/>
  <c r="O63" i="61"/>
  <c r="P63" i="61"/>
  <c r="R63" i="61"/>
  <c r="S63" i="61"/>
  <c r="T63" i="61"/>
  <c r="U63" i="61"/>
  <c r="V63" i="61"/>
  <c r="W63" i="61"/>
  <c r="Y63" i="61"/>
  <c r="Z63" i="61"/>
  <c r="AA63" i="61"/>
  <c r="AB63" i="61"/>
  <c r="AC63" i="61"/>
  <c r="AD63" i="61"/>
  <c r="AF63" i="61"/>
  <c r="AG63" i="61"/>
  <c r="AH63" i="61"/>
  <c r="AI63" i="61"/>
  <c r="AN63" i="61"/>
  <c r="AO63" i="61"/>
  <c r="AP63" i="61"/>
  <c r="AQ63" i="61"/>
  <c r="AR63" i="61"/>
  <c r="AS63" i="61"/>
  <c r="AT63" i="61"/>
  <c r="AU63" i="61"/>
  <c r="AV63" i="61"/>
  <c r="AW63" i="61"/>
  <c r="AY63" i="61"/>
  <c r="AZ63" i="61"/>
  <c r="BA63" i="61"/>
  <c r="BB63" i="61"/>
  <c r="BC63" i="61"/>
  <c r="BD63" i="61"/>
  <c r="BE63" i="61"/>
  <c r="BF63" i="61"/>
  <c r="BG63" i="61"/>
  <c r="BH63" i="61"/>
  <c r="BJ63" i="61"/>
  <c r="BK63" i="61"/>
  <c r="BL63" i="61"/>
  <c r="BM63" i="61"/>
  <c r="BN63" i="61"/>
  <c r="BO63" i="61"/>
  <c r="BP63" i="61"/>
  <c r="BQ63" i="61"/>
  <c r="BR63" i="61"/>
  <c r="BS63" i="61"/>
  <c r="BU63" i="61"/>
  <c r="BV63" i="61"/>
  <c r="BW63" i="61"/>
  <c r="BX63" i="61"/>
  <c r="BY63" i="61"/>
  <c r="BZ63" i="61"/>
  <c r="CA63" i="61"/>
  <c r="CB63" i="61"/>
  <c r="CC63" i="61"/>
  <c r="CD63" i="61"/>
  <c r="A64" i="61"/>
  <c r="B64" i="61"/>
  <c r="C64" i="61"/>
  <c r="D64" i="61"/>
  <c r="E64" i="61"/>
  <c r="F64" i="61"/>
  <c r="G64" i="61"/>
  <c r="H64" i="61"/>
  <c r="I64" i="61"/>
  <c r="K64" i="61"/>
  <c r="L64" i="61"/>
  <c r="M64" i="61"/>
  <c r="N64" i="61"/>
  <c r="O64" i="61"/>
  <c r="P64" i="61"/>
  <c r="R64" i="61"/>
  <c r="S64" i="61"/>
  <c r="T64" i="61"/>
  <c r="U64" i="61"/>
  <c r="V64" i="61"/>
  <c r="W64" i="61"/>
  <c r="Y64" i="61"/>
  <c r="Z64" i="61"/>
  <c r="AA64" i="61"/>
  <c r="AB64" i="61"/>
  <c r="AC64" i="61"/>
  <c r="AD64" i="61"/>
  <c r="AF64" i="61"/>
  <c r="AG64" i="61"/>
  <c r="AH64" i="61"/>
  <c r="AI64" i="61"/>
  <c r="AN64" i="61"/>
  <c r="AO64" i="61"/>
  <c r="AP64" i="61"/>
  <c r="AQ64" i="61"/>
  <c r="AR64" i="61"/>
  <c r="AS64" i="61"/>
  <c r="AT64" i="61"/>
  <c r="AU64" i="61"/>
  <c r="AV64" i="61"/>
  <c r="AW64" i="61"/>
  <c r="AY64" i="61"/>
  <c r="AZ64" i="61"/>
  <c r="BA64" i="61"/>
  <c r="BB64" i="61"/>
  <c r="BC64" i="61"/>
  <c r="BD64" i="61"/>
  <c r="BE64" i="61"/>
  <c r="BF64" i="61"/>
  <c r="BG64" i="61"/>
  <c r="BH64" i="61"/>
  <c r="BJ64" i="61"/>
  <c r="BK64" i="61"/>
  <c r="BL64" i="61"/>
  <c r="BM64" i="61"/>
  <c r="BN64" i="61"/>
  <c r="BO64" i="61"/>
  <c r="BP64" i="61"/>
  <c r="BQ64" i="61"/>
  <c r="BR64" i="61"/>
  <c r="BS64" i="61"/>
  <c r="BU64" i="61"/>
  <c r="BV64" i="61"/>
  <c r="BW64" i="61"/>
  <c r="BX64" i="61"/>
  <c r="BY64" i="61"/>
  <c r="BZ64" i="61"/>
  <c r="CA64" i="61"/>
  <c r="CB64" i="61"/>
  <c r="CC64" i="61"/>
  <c r="CD64" i="61"/>
  <c r="A65" i="61"/>
  <c r="B65" i="61"/>
  <c r="C65" i="61"/>
  <c r="D65" i="61"/>
  <c r="E65" i="61"/>
  <c r="F65" i="61"/>
  <c r="G65" i="61"/>
  <c r="H65" i="61"/>
  <c r="I65" i="61"/>
  <c r="K65" i="61"/>
  <c r="L65" i="61"/>
  <c r="M65" i="61"/>
  <c r="N65" i="61"/>
  <c r="O65" i="61"/>
  <c r="P65" i="61"/>
  <c r="R65" i="61"/>
  <c r="S65" i="61"/>
  <c r="T65" i="61"/>
  <c r="U65" i="61"/>
  <c r="V65" i="61"/>
  <c r="W65" i="61"/>
  <c r="Y65" i="61"/>
  <c r="Z65" i="61"/>
  <c r="AA65" i="61"/>
  <c r="AB65" i="61"/>
  <c r="AC65" i="61"/>
  <c r="AD65" i="61"/>
  <c r="AF65" i="61"/>
  <c r="AG65" i="61"/>
  <c r="AH65" i="61"/>
  <c r="AI65" i="61"/>
  <c r="AN65" i="61"/>
  <c r="AO65" i="61"/>
  <c r="AP65" i="61"/>
  <c r="AQ65" i="61"/>
  <c r="AR65" i="61"/>
  <c r="AS65" i="61"/>
  <c r="AT65" i="61"/>
  <c r="AU65" i="61"/>
  <c r="AV65" i="61"/>
  <c r="AW65" i="61"/>
  <c r="AY65" i="61"/>
  <c r="AZ65" i="61"/>
  <c r="BA65" i="61"/>
  <c r="BB65" i="61"/>
  <c r="BC65" i="61"/>
  <c r="BD65" i="61"/>
  <c r="BE65" i="61"/>
  <c r="BF65" i="61"/>
  <c r="BG65" i="61"/>
  <c r="BH65" i="61"/>
  <c r="BJ65" i="61"/>
  <c r="BK65" i="61"/>
  <c r="BL65" i="61"/>
  <c r="BM65" i="61"/>
  <c r="BN65" i="61"/>
  <c r="BO65" i="61"/>
  <c r="BP65" i="61"/>
  <c r="BQ65" i="61"/>
  <c r="BR65" i="61"/>
  <c r="BS65" i="61"/>
  <c r="BU65" i="61"/>
  <c r="BV65" i="61"/>
  <c r="BW65" i="61"/>
  <c r="BX65" i="61"/>
  <c r="BY65" i="61"/>
  <c r="BZ65" i="61"/>
  <c r="CA65" i="61"/>
  <c r="CB65" i="61"/>
  <c r="CC65" i="61"/>
  <c r="CD65" i="61"/>
  <c r="A66" i="61"/>
  <c r="B66" i="61"/>
  <c r="C66" i="61"/>
  <c r="D66" i="61"/>
  <c r="E66" i="61"/>
  <c r="F66" i="61"/>
  <c r="G66" i="61"/>
  <c r="H66" i="61"/>
  <c r="I66" i="61"/>
  <c r="K66" i="61"/>
  <c r="L66" i="61"/>
  <c r="M66" i="61"/>
  <c r="N66" i="61"/>
  <c r="O66" i="61"/>
  <c r="P66" i="61"/>
  <c r="R66" i="61"/>
  <c r="S66" i="61"/>
  <c r="T66" i="61"/>
  <c r="U66" i="61"/>
  <c r="V66" i="61"/>
  <c r="W66" i="61"/>
  <c r="Y66" i="61"/>
  <c r="Z66" i="61"/>
  <c r="AA66" i="61"/>
  <c r="AB66" i="61"/>
  <c r="AC66" i="61"/>
  <c r="AD66" i="61"/>
  <c r="AF66" i="61"/>
  <c r="AG66" i="61"/>
  <c r="AH66" i="61"/>
  <c r="AI66" i="61"/>
  <c r="AN66" i="61"/>
  <c r="AO66" i="61"/>
  <c r="AP66" i="61"/>
  <c r="AQ66" i="61"/>
  <c r="AR66" i="61"/>
  <c r="AS66" i="61"/>
  <c r="AT66" i="61"/>
  <c r="AU66" i="61"/>
  <c r="AV66" i="61"/>
  <c r="AW66" i="61"/>
  <c r="AY66" i="61"/>
  <c r="AZ66" i="61"/>
  <c r="BA66" i="61"/>
  <c r="BB66" i="61"/>
  <c r="BC66" i="61"/>
  <c r="BD66" i="61"/>
  <c r="BE66" i="61"/>
  <c r="BF66" i="61"/>
  <c r="BG66" i="61"/>
  <c r="BH66" i="61"/>
  <c r="BJ66" i="61"/>
  <c r="BK66" i="61"/>
  <c r="BL66" i="61"/>
  <c r="BM66" i="61"/>
  <c r="BN66" i="61"/>
  <c r="BO66" i="61"/>
  <c r="BP66" i="61"/>
  <c r="BQ66" i="61"/>
  <c r="BR66" i="61"/>
  <c r="BS66" i="61"/>
  <c r="BU66" i="61"/>
  <c r="BV66" i="61"/>
  <c r="BW66" i="61"/>
  <c r="BX66" i="61"/>
  <c r="BY66" i="61"/>
  <c r="BZ66" i="61"/>
  <c r="CA66" i="61"/>
  <c r="CB66" i="61"/>
  <c r="CC66" i="61"/>
  <c r="CD66" i="61"/>
  <c r="A67" i="61"/>
  <c r="B67" i="61"/>
  <c r="C67" i="61"/>
  <c r="D67" i="61"/>
  <c r="E67" i="61"/>
  <c r="F67" i="61"/>
  <c r="G67" i="61"/>
  <c r="H67" i="61"/>
  <c r="I67" i="61"/>
  <c r="K67" i="61"/>
  <c r="L67" i="61"/>
  <c r="M67" i="61"/>
  <c r="N67" i="61"/>
  <c r="O67" i="61"/>
  <c r="P67" i="61"/>
  <c r="R67" i="61"/>
  <c r="S67" i="61"/>
  <c r="T67" i="61"/>
  <c r="U67" i="61"/>
  <c r="V67" i="61"/>
  <c r="W67" i="61"/>
  <c r="Y67" i="61"/>
  <c r="Z67" i="61"/>
  <c r="AA67" i="61"/>
  <c r="AB67" i="61"/>
  <c r="AC67" i="61"/>
  <c r="AD67" i="61"/>
  <c r="AF67" i="61"/>
  <c r="AG67" i="61"/>
  <c r="AH67" i="61"/>
  <c r="AI67" i="61"/>
  <c r="AN67" i="61"/>
  <c r="AO67" i="61"/>
  <c r="AP67" i="61"/>
  <c r="AQ67" i="61"/>
  <c r="AR67" i="61"/>
  <c r="AS67" i="61"/>
  <c r="AT67" i="61"/>
  <c r="AU67" i="61"/>
  <c r="AV67" i="61"/>
  <c r="AW67" i="61"/>
  <c r="AY67" i="61"/>
  <c r="AZ67" i="61"/>
  <c r="BA67" i="61"/>
  <c r="BB67" i="61"/>
  <c r="BC67" i="61"/>
  <c r="BD67" i="61"/>
  <c r="BE67" i="61"/>
  <c r="BF67" i="61"/>
  <c r="BG67" i="61"/>
  <c r="BH67" i="61"/>
  <c r="BJ67" i="61"/>
  <c r="BK67" i="61"/>
  <c r="BL67" i="61"/>
  <c r="BM67" i="61"/>
  <c r="BN67" i="61"/>
  <c r="BO67" i="61"/>
  <c r="BP67" i="61"/>
  <c r="BQ67" i="61"/>
  <c r="BR67" i="61"/>
  <c r="BS67" i="61"/>
  <c r="BU67" i="61"/>
  <c r="BV67" i="61"/>
  <c r="BW67" i="61"/>
  <c r="BX67" i="61"/>
  <c r="BY67" i="61"/>
  <c r="BZ67" i="61"/>
  <c r="CA67" i="61"/>
  <c r="CB67" i="61"/>
  <c r="CC67" i="61"/>
  <c r="CD67" i="61"/>
  <c r="A68" i="61"/>
  <c r="B68" i="61"/>
  <c r="C68" i="61"/>
  <c r="D68" i="61"/>
  <c r="E68" i="61"/>
  <c r="F68" i="61"/>
  <c r="G68" i="61"/>
  <c r="H68" i="61"/>
  <c r="I68" i="61"/>
  <c r="K68" i="61"/>
  <c r="L68" i="61"/>
  <c r="M68" i="61"/>
  <c r="N68" i="61"/>
  <c r="O68" i="61"/>
  <c r="P68" i="61"/>
  <c r="R68" i="61"/>
  <c r="S68" i="61"/>
  <c r="T68" i="61"/>
  <c r="U68" i="61"/>
  <c r="V68" i="61"/>
  <c r="W68" i="61"/>
  <c r="Y68" i="61"/>
  <c r="Z68" i="61"/>
  <c r="AA68" i="61"/>
  <c r="AB68" i="61"/>
  <c r="AC68" i="61"/>
  <c r="AD68" i="61"/>
  <c r="AF68" i="61"/>
  <c r="AG68" i="61"/>
  <c r="AH68" i="61"/>
  <c r="AI68" i="61"/>
  <c r="AN68" i="61"/>
  <c r="AO68" i="61"/>
  <c r="AP68" i="61"/>
  <c r="AQ68" i="61"/>
  <c r="AR68" i="61"/>
  <c r="AS68" i="61"/>
  <c r="AT68" i="61"/>
  <c r="AU68" i="61"/>
  <c r="AV68" i="61"/>
  <c r="AW68" i="61"/>
  <c r="AY68" i="61"/>
  <c r="AZ68" i="61"/>
  <c r="BA68" i="61"/>
  <c r="BB68" i="61"/>
  <c r="BC68" i="61"/>
  <c r="BD68" i="61"/>
  <c r="BE68" i="61"/>
  <c r="BF68" i="61"/>
  <c r="BG68" i="61"/>
  <c r="BH68" i="61"/>
  <c r="BJ68" i="61"/>
  <c r="BK68" i="61"/>
  <c r="BL68" i="61"/>
  <c r="BM68" i="61"/>
  <c r="BN68" i="61"/>
  <c r="BO68" i="61"/>
  <c r="BP68" i="61"/>
  <c r="BQ68" i="61"/>
  <c r="BR68" i="61"/>
  <c r="BS68" i="61"/>
  <c r="BU68" i="61"/>
  <c r="BV68" i="61"/>
  <c r="BW68" i="61"/>
  <c r="BX68" i="61"/>
  <c r="BY68" i="61"/>
  <c r="BZ68" i="61"/>
  <c r="CA68" i="61"/>
  <c r="CB68" i="61"/>
  <c r="CC68" i="61"/>
  <c r="CD68" i="61"/>
  <c r="A69" i="61"/>
  <c r="B69" i="61"/>
  <c r="C69" i="61"/>
  <c r="D69" i="61"/>
  <c r="E69" i="61"/>
  <c r="F69" i="61"/>
  <c r="G69" i="61"/>
  <c r="H69" i="61"/>
  <c r="I69" i="61"/>
  <c r="K69" i="61"/>
  <c r="L69" i="61"/>
  <c r="M69" i="61"/>
  <c r="N69" i="61"/>
  <c r="O69" i="61"/>
  <c r="P69" i="61"/>
  <c r="R69" i="61"/>
  <c r="S69" i="61"/>
  <c r="T69" i="61"/>
  <c r="U69" i="61"/>
  <c r="V69" i="61"/>
  <c r="W69" i="61"/>
  <c r="Y69" i="61"/>
  <c r="Z69" i="61"/>
  <c r="AA69" i="61"/>
  <c r="AB69" i="61"/>
  <c r="AC69" i="61"/>
  <c r="AD69" i="61"/>
  <c r="AF69" i="61"/>
  <c r="AG69" i="61"/>
  <c r="AH69" i="61"/>
  <c r="AI69" i="61"/>
  <c r="AN69" i="61"/>
  <c r="AO69" i="61"/>
  <c r="AP69" i="61"/>
  <c r="AQ69" i="61"/>
  <c r="AR69" i="61"/>
  <c r="AS69" i="61"/>
  <c r="AT69" i="61"/>
  <c r="AU69" i="61"/>
  <c r="AV69" i="61"/>
  <c r="AW69" i="61"/>
  <c r="AY69" i="61"/>
  <c r="AZ69" i="61"/>
  <c r="BA69" i="61"/>
  <c r="BB69" i="61"/>
  <c r="BC69" i="61"/>
  <c r="BD69" i="61"/>
  <c r="BE69" i="61"/>
  <c r="BF69" i="61"/>
  <c r="BG69" i="61"/>
  <c r="BH69" i="61"/>
  <c r="BJ69" i="61"/>
  <c r="BK69" i="61"/>
  <c r="BL69" i="61"/>
  <c r="BM69" i="61"/>
  <c r="BN69" i="61"/>
  <c r="BO69" i="61"/>
  <c r="BP69" i="61"/>
  <c r="BQ69" i="61"/>
  <c r="BR69" i="61"/>
  <c r="BS69" i="61"/>
  <c r="BU69" i="61"/>
  <c r="BV69" i="61"/>
  <c r="BW69" i="61"/>
  <c r="BX69" i="61"/>
  <c r="BY69" i="61"/>
  <c r="BZ69" i="61"/>
  <c r="CA69" i="61"/>
  <c r="CB69" i="61"/>
  <c r="CC69" i="61"/>
  <c r="CD69" i="61"/>
  <c r="A70" i="61"/>
  <c r="B70" i="61"/>
  <c r="C70" i="61"/>
  <c r="D70" i="61"/>
  <c r="E70" i="61"/>
  <c r="F70" i="61"/>
  <c r="G70" i="61"/>
  <c r="H70" i="61"/>
  <c r="I70" i="61"/>
  <c r="K70" i="61"/>
  <c r="L70" i="61"/>
  <c r="M70" i="61"/>
  <c r="N70" i="61"/>
  <c r="O70" i="61"/>
  <c r="P70" i="61"/>
  <c r="R70" i="61"/>
  <c r="S70" i="61"/>
  <c r="T70" i="61"/>
  <c r="U70" i="61"/>
  <c r="V70" i="61"/>
  <c r="W70" i="61"/>
  <c r="Y70" i="61"/>
  <c r="Z70" i="61"/>
  <c r="AA70" i="61"/>
  <c r="AB70" i="61"/>
  <c r="AC70" i="61"/>
  <c r="AD70" i="61"/>
  <c r="AF70" i="61"/>
  <c r="AG70" i="61"/>
  <c r="AH70" i="61"/>
  <c r="AI70" i="61"/>
  <c r="AN70" i="61"/>
  <c r="AO70" i="61"/>
  <c r="AP70" i="61"/>
  <c r="AQ70" i="61"/>
  <c r="AR70" i="61"/>
  <c r="AS70" i="61"/>
  <c r="AT70" i="61"/>
  <c r="AU70" i="61"/>
  <c r="AV70" i="61"/>
  <c r="AW70" i="61"/>
  <c r="AY70" i="61"/>
  <c r="AZ70" i="61"/>
  <c r="BA70" i="61"/>
  <c r="BB70" i="61"/>
  <c r="BC70" i="61"/>
  <c r="BD70" i="61"/>
  <c r="BE70" i="61"/>
  <c r="BF70" i="61"/>
  <c r="BG70" i="61"/>
  <c r="BH70" i="61"/>
  <c r="BJ70" i="61"/>
  <c r="BK70" i="61"/>
  <c r="BL70" i="61"/>
  <c r="BM70" i="61"/>
  <c r="BN70" i="61"/>
  <c r="BO70" i="61"/>
  <c r="BP70" i="61"/>
  <c r="BQ70" i="61"/>
  <c r="BR70" i="61"/>
  <c r="BS70" i="61"/>
  <c r="BU70" i="61"/>
  <c r="BV70" i="61"/>
  <c r="BW70" i="61"/>
  <c r="BX70" i="61"/>
  <c r="BY70" i="61"/>
  <c r="BZ70" i="61"/>
  <c r="CA70" i="61"/>
  <c r="CB70" i="61"/>
  <c r="CC70" i="61"/>
  <c r="CD70" i="61"/>
  <c r="A71" i="61"/>
  <c r="B71" i="61"/>
  <c r="C71" i="61"/>
  <c r="D71" i="61"/>
  <c r="E71" i="61"/>
  <c r="F71" i="61"/>
  <c r="G71" i="61"/>
  <c r="H71" i="61"/>
  <c r="I71" i="61"/>
  <c r="K71" i="61"/>
  <c r="L71" i="61"/>
  <c r="M71" i="61"/>
  <c r="N71" i="61"/>
  <c r="O71" i="61"/>
  <c r="P71" i="61"/>
  <c r="R71" i="61"/>
  <c r="S71" i="61"/>
  <c r="T71" i="61"/>
  <c r="U71" i="61"/>
  <c r="V71" i="61"/>
  <c r="W71" i="61"/>
  <c r="Y71" i="61"/>
  <c r="Z71" i="61"/>
  <c r="AA71" i="61"/>
  <c r="AB71" i="61"/>
  <c r="AC71" i="61"/>
  <c r="AD71" i="61"/>
  <c r="AF71" i="61"/>
  <c r="AG71" i="61"/>
  <c r="AH71" i="61"/>
  <c r="AI71" i="61"/>
  <c r="AN71" i="61"/>
  <c r="AO71" i="61"/>
  <c r="AP71" i="61"/>
  <c r="AQ71" i="61"/>
  <c r="AR71" i="61"/>
  <c r="AS71" i="61"/>
  <c r="AT71" i="61"/>
  <c r="AU71" i="61"/>
  <c r="AV71" i="61"/>
  <c r="AW71" i="61"/>
  <c r="AY71" i="61"/>
  <c r="AZ71" i="61"/>
  <c r="BA71" i="61"/>
  <c r="BB71" i="61"/>
  <c r="BC71" i="61"/>
  <c r="BD71" i="61"/>
  <c r="BE71" i="61"/>
  <c r="BF71" i="61"/>
  <c r="BG71" i="61"/>
  <c r="BH71" i="61"/>
  <c r="BJ71" i="61"/>
  <c r="BK71" i="61"/>
  <c r="BL71" i="61"/>
  <c r="BM71" i="61"/>
  <c r="BN71" i="61"/>
  <c r="BO71" i="61"/>
  <c r="BP71" i="61"/>
  <c r="BQ71" i="61"/>
  <c r="BR71" i="61"/>
  <c r="BS71" i="61"/>
  <c r="BU71" i="61"/>
  <c r="BV71" i="61"/>
  <c r="BW71" i="61"/>
  <c r="BX71" i="61"/>
  <c r="BY71" i="61"/>
  <c r="BZ71" i="61"/>
  <c r="CA71" i="61"/>
  <c r="CB71" i="61"/>
  <c r="CC71" i="61"/>
  <c r="CD71" i="61"/>
  <c r="A72" i="61"/>
  <c r="B72" i="61"/>
  <c r="C72" i="61"/>
  <c r="D72" i="61"/>
  <c r="E72" i="61"/>
  <c r="F72" i="61"/>
  <c r="G72" i="61"/>
  <c r="H72" i="61"/>
  <c r="I72" i="61"/>
  <c r="K72" i="61"/>
  <c r="L72" i="61"/>
  <c r="M72" i="61"/>
  <c r="N72" i="61"/>
  <c r="O72" i="61"/>
  <c r="P72" i="61"/>
  <c r="R72" i="61"/>
  <c r="S72" i="61"/>
  <c r="T72" i="61"/>
  <c r="U72" i="61"/>
  <c r="V72" i="61"/>
  <c r="W72" i="61"/>
  <c r="Y72" i="61"/>
  <c r="Z72" i="61"/>
  <c r="AA72" i="61"/>
  <c r="AB72" i="61"/>
  <c r="AC72" i="61"/>
  <c r="AD72" i="61"/>
  <c r="AF72" i="61"/>
  <c r="AG72" i="61"/>
  <c r="AH72" i="61"/>
  <c r="AI72" i="61"/>
  <c r="AN72" i="61"/>
  <c r="AO72" i="61"/>
  <c r="AP72" i="61"/>
  <c r="AQ72" i="61"/>
  <c r="AR72" i="61"/>
  <c r="AS72" i="61"/>
  <c r="AT72" i="61"/>
  <c r="AU72" i="61"/>
  <c r="AV72" i="61"/>
  <c r="AW72" i="61"/>
  <c r="AY72" i="61"/>
  <c r="AZ72" i="61"/>
  <c r="BA72" i="61"/>
  <c r="BB72" i="61"/>
  <c r="BC72" i="61"/>
  <c r="BD72" i="61"/>
  <c r="BE72" i="61"/>
  <c r="BF72" i="61"/>
  <c r="BG72" i="61"/>
  <c r="BH72" i="61"/>
  <c r="BJ72" i="61"/>
  <c r="BK72" i="61"/>
  <c r="BL72" i="61"/>
  <c r="BM72" i="61"/>
  <c r="BN72" i="61"/>
  <c r="BO72" i="61"/>
  <c r="BP72" i="61"/>
  <c r="BQ72" i="61"/>
  <c r="BR72" i="61"/>
  <c r="BS72" i="61"/>
  <c r="BU72" i="61"/>
  <c r="BV72" i="61"/>
  <c r="BW72" i="61"/>
  <c r="BX72" i="61"/>
  <c r="BY72" i="61"/>
  <c r="BZ72" i="61"/>
  <c r="CA72" i="61"/>
  <c r="CB72" i="61"/>
  <c r="CC72" i="61"/>
  <c r="CD72" i="61"/>
  <c r="A73" i="61"/>
  <c r="B73" i="61"/>
  <c r="C73" i="61"/>
  <c r="D73" i="61"/>
  <c r="E73" i="61"/>
  <c r="F73" i="61"/>
  <c r="G73" i="61"/>
  <c r="H73" i="61"/>
  <c r="I73" i="61"/>
  <c r="K73" i="61"/>
  <c r="L73" i="61"/>
  <c r="M73" i="61"/>
  <c r="N73" i="61"/>
  <c r="O73" i="61"/>
  <c r="P73" i="61"/>
  <c r="R73" i="61"/>
  <c r="S73" i="61"/>
  <c r="T73" i="61"/>
  <c r="U73" i="61"/>
  <c r="V73" i="61"/>
  <c r="W73" i="61"/>
  <c r="Y73" i="61"/>
  <c r="Z73" i="61"/>
  <c r="AA73" i="61"/>
  <c r="AB73" i="61"/>
  <c r="AC73" i="61"/>
  <c r="AD73" i="61"/>
  <c r="AF73" i="61"/>
  <c r="AG73" i="61"/>
  <c r="AH73" i="61"/>
  <c r="AI73" i="61"/>
  <c r="AN73" i="61"/>
  <c r="AO73" i="61"/>
  <c r="AP73" i="61"/>
  <c r="AQ73" i="61"/>
  <c r="AR73" i="61"/>
  <c r="AS73" i="61"/>
  <c r="AT73" i="61"/>
  <c r="AU73" i="61"/>
  <c r="AV73" i="61"/>
  <c r="AW73" i="61"/>
  <c r="AY73" i="61"/>
  <c r="AZ73" i="61"/>
  <c r="BA73" i="61"/>
  <c r="BB73" i="61"/>
  <c r="BC73" i="61"/>
  <c r="BD73" i="61"/>
  <c r="BE73" i="61"/>
  <c r="BF73" i="61"/>
  <c r="BG73" i="61"/>
  <c r="BH73" i="61"/>
  <c r="BJ73" i="61"/>
  <c r="BK73" i="61"/>
  <c r="BL73" i="61"/>
  <c r="BM73" i="61"/>
  <c r="BN73" i="61"/>
  <c r="BO73" i="61"/>
  <c r="BP73" i="61"/>
  <c r="BQ73" i="61"/>
  <c r="BR73" i="61"/>
  <c r="BS73" i="61"/>
  <c r="BU73" i="61"/>
  <c r="BV73" i="61"/>
  <c r="BW73" i="61"/>
  <c r="BX73" i="61"/>
  <c r="BY73" i="61"/>
  <c r="BZ73" i="61"/>
  <c r="CA73" i="61"/>
  <c r="CB73" i="61"/>
  <c r="CC73" i="61"/>
  <c r="CD73" i="61"/>
  <c r="A74" i="61"/>
  <c r="B74" i="61"/>
  <c r="C74" i="61"/>
  <c r="D74" i="61"/>
  <c r="E74" i="61"/>
  <c r="F74" i="61"/>
  <c r="G74" i="61"/>
  <c r="H74" i="61"/>
  <c r="I74" i="61"/>
  <c r="K74" i="61"/>
  <c r="L74" i="61"/>
  <c r="M74" i="61"/>
  <c r="N74" i="61"/>
  <c r="O74" i="61"/>
  <c r="P74" i="61"/>
  <c r="R74" i="61"/>
  <c r="S74" i="61"/>
  <c r="T74" i="61"/>
  <c r="U74" i="61"/>
  <c r="V74" i="61"/>
  <c r="W74" i="61"/>
  <c r="Y74" i="61"/>
  <c r="Z74" i="61"/>
  <c r="AA74" i="61"/>
  <c r="AB74" i="61"/>
  <c r="AC74" i="61"/>
  <c r="AD74" i="61"/>
  <c r="AF74" i="61"/>
  <c r="AG74" i="61"/>
  <c r="AH74" i="61"/>
  <c r="AI74" i="61"/>
  <c r="AN74" i="61"/>
  <c r="AO74" i="61"/>
  <c r="AP74" i="61"/>
  <c r="AQ74" i="61"/>
  <c r="AR74" i="61"/>
  <c r="AS74" i="61"/>
  <c r="AT74" i="61"/>
  <c r="AU74" i="61"/>
  <c r="AV74" i="61"/>
  <c r="AW74" i="61"/>
  <c r="AY74" i="61"/>
  <c r="AZ74" i="61"/>
  <c r="BA74" i="61"/>
  <c r="BB74" i="61"/>
  <c r="BC74" i="61"/>
  <c r="BD74" i="61"/>
  <c r="BE74" i="61"/>
  <c r="BF74" i="61"/>
  <c r="BG74" i="61"/>
  <c r="BH74" i="61"/>
  <c r="BJ74" i="61"/>
  <c r="BK74" i="61"/>
  <c r="BL74" i="61"/>
  <c r="BM74" i="61"/>
  <c r="BN74" i="61"/>
  <c r="BO74" i="61"/>
  <c r="BP74" i="61"/>
  <c r="BQ74" i="61"/>
  <c r="BR74" i="61"/>
  <c r="BS74" i="61"/>
  <c r="BU74" i="61"/>
  <c r="BV74" i="61"/>
  <c r="BW74" i="61"/>
  <c r="BX74" i="61"/>
  <c r="BY74" i="61"/>
  <c r="BZ74" i="61"/>
  <c r="CA74" i="61"/>
  <c r="CB74" i="61"/>
  <c r="CC74" i="61"/>
  <c r="CD74" i="61"/>
  <c r="A75" i="61"/>
  <c r="B75" i="61"/>
  <c r="C75" i="61"/>
  <c r="D75" i="61"/>
  <c r="E75" i="61"/>
  <c r="F75" i="61"/>
  <c r="G75" i="61"/>
  <c r="H75" i="61"/>
  <c r="I75" i="61"/>
  <c r="K75" i="61"/>
  <c r="L75" i="61"/>
  <c r="M75" i="61"/>
  <c r="N75" i="61"/>
  <c r="O75" i="61"/>
  <c r="P75" i="61"/>
  <c r="R75" i="61"/>
  <c r="S75" i="61"/>
  <c r="T75" i="61"/>
  <c r="U75" i="61"/>
  <c r="V75" i="61"/>
  <c r="W75" i="61"/>
  <c r="Y75" i="61"/>
  <c r="Z75" i="61"/>
  <c r="AA75" i="61"/>
  <c r="AB75" i="61"/>
  <c r="AC75" i="61"/>
  <c r="AD75" i="61"/>
  <c r="AF75" i="61"/>
  <c r="AG75" i="61"/>
  <c r="AH75" i="61"/>
  <c r="AI75" i="61"/>
  <c r="AN75" i="61"/>
  <c r="AO75" i="61"/>
  <c r="AP75" i="61"/>
  <c r="AQ75" i="61"/>
  <c r="AR75" i="61"/>
  <c r="AS75" i="61"/>
  <c r="AT75" i="61"/>
  <c r="AU75" i="61"/>
  <c r="AV75" i="61"/>
  <c r="AW75" i="61"/>
  <c r="AY75" i="61"/>
  <c r="AZ75" i="61"/>
  <c r="BA75" i="61"/>
  <c r="BB75" i="61"/>
  <c r="BC75" i="61"/>
  <c r="BD75" i="61"/>
  <c r="BE75" i="61"/>
  <c r="BF75" i="61"/>
  <c r="BG75" i="61"/>
  <c r="BH75" i="61"/>
  <c r="BJ75" i="61"/>
  <c r="BK75" i="61"/>
  <c r="BL75" i="61"/>
  <c r="BM75" i="61"/>
  <c r="BN75" i="61"/>
  <c r="BO75" i="61"/>
  <c r="BP75" i="61"/>
  <c r="BQ75" i="61"/>
  <c r="BR75" i="61"/>
  <c r="BS75" i="61"/>
  <c r="BU75" i="61"/>
  <c r="BV75" i="61"/>
  <c r="BW75" i="61"/>
  <c r="BX75" i="61"/>
  <c r="BY75" i="61"/>
  <c r="BZ75" i="61"/>
  <c r="CA75" i="61"/>
  <c r="CB75" i="61"/>
  <c r="CC75" i="61"/>
  <c r="CD75" i="61"/>
  <c r="A76" i="61"/>
  <c r="B76" i="61"/>
  <c r="C76" i="61"/>
  <c r="D76" i="61"/>
  <c r="E76" i="61"/>
  <c r="F76" i="61"/>
  <c r="G76" i="61"/>
  <c r="H76" i="61"/>
  <c r="I76" i="61"/>
  <c r="K76" i="61"/>
  <c r="L76" i="61"/>
  <c r="M76" i="61"/>
  <c r="N76" i="61"/>
  <c r="O76" i="61"/>
  <c r="P76" i="61"/>
  <c r="R76" i="61"/>
  <c r="S76" i="61"/>
  <c r="T76" i="61"/>
  <c r="U76" i="61"/>
  <c r="V76" i="61"/>
  <c r="W76" i="61"/>
  <c r="Y76" i="61"/>
  <c r="Z76" i="61"/>
  <c r="AA76" i="61"/>
  <c r="AB76" i="61"/>
  <c r="AC76" i="61"/>
  <c r="AD76" i="61"/>
  <c r="AF76" i="61"/>
  <c r="AG76" i="61"/>
  <c r="AH76" i="61"/>
  <c r="AI76" i="61"/>
  <c r="AN76" i="61"/>
  <c r="AO76" i="61"/>
  <c r="AP76" i="61"/>
  <c r="AQ76" i="61"/>
  <c r="AR76" i="61"/>
  <c r="AS76" i="61"/>
  <c r="AT76" i="61"/>
  <c r="AU76" i="61"/>
  <c r="AV76" i="61"/>
  <c r="AW76" i="61"/>
  <c r="AY76" i="61"/>
  <c r="AZ76" i="61"/>
  <c r="BA76" i="61"/>
  <c r="BB76" i="61"/>
  <c r="BC76" i="61"/>
  <c r="BD76" i="61"/>
  <c r="BE76" i="61"/>
  <c r="BF76" i="61"/>
  <c r="BG76" i="61"/>
  <c r="BH76" i="61"/>
  <c r="BJ76" i="61"/>
  <c r="BK76" i="61"/>
  <c r="BL76" i="61"/>
  <c r="BM76" i="61"/>
  <c r="BN76" i="61"/>
  <c r="BO76" i="61"/>
  <c r="BP76" i="61"/>
  <c r="BQ76" i="61"/>
  <c r="BR76" i="61"/>
  <c r="BS76" i="61"/>
  <c r="BU76" i="61"/>
  <c r="BV76" i="61"/>
  <c r="BW76" i="61"/>
  <c r="BX76" i="61"/>
  <c r="BY76" i="61"/>
  <c r="BZ76" i="61"/>
  <c r="CA76" i="61"/>
  <c r="CB76" i="61"/>
  <c r="CC76" i="61"/>
  <c r="CD76" i="61"/>
  <c r="A77" i="61"/>
  <c r="B77" i="61"/>
  <c r="C77" i="61"/>
  <c r="D77" i="61"/>
  <c r="E77" i="61"/>
  <c r="F77" i="61"/>
  <c r="G77" i="61"/>
  <c r="H77" i="61"/>
  <c r="I77" i="61"/>
  <c r="K77" i="61"/>
  <c r="L77" i="61"/>
  <c r="M77" i="61"/>
  <c r="N77" i="61"/>
  <c r="O77" i="61"/>
  <c r="P77" i="61"/>
  <c r="R77" i="61"/>
  <c r="S77" i="61"/>
  <c r="T77" i="61"/>
  <c r="U77" i="61"/>
  <c r="V77" i="61"/>
  <c r="W77" i="61"/>
  <c r="Y77" i="61"/>
  <c r="Z77" i="61"/>
  <c r="AA77" i="61"/>
  <c r="AB77" i="61"/>
  <c r="AC77" i="61"/>
  <c r="AD77" i="61"/>
  <c r="AF77" i="61"/>
  <c r="AG77" i="61"/>
  <c r="AH77" i="61"/>
  <c r="AI77" i="61"/>
  <c r="AN77" i="61"/>
  <c r="AO77" i="61"/>
  <c r="AP77" i="61"/>
  <c r="AQ77" i="61"/>
  <c r="AR77" i="61"/>
  <c r="AS77" i="61"/>
  <c r="AT77" i="61"/>
  <c r="AU77" i="61"/>
  <c r="AV77" i="61"/>
  <c r="AW77" i="61"/>
  <c r="AY77" i="61"/>
  <c r="AZ77" i="61"/>
  <c r="BA77" i="61"/>
  <c r="BB77" i="61"/>
  <c r="BC77" i="61"/>
  <c r="BD77" i="61"/>
  <c r="BE77" i="61"/>
  <c r="BF77" i="61"/>
  <c r="BG77" i="61"/>
  <c r="BH77" i="61"/>
  <c r="BJ77" i="61"/>
  <c r="BK77" i="61"/>
  <c r="BL77" i="61"/>
  <c r="BM77" i="61"/>
  <c r="BN77" i="61"/>
  <c r="BO77" i="61"/>
  <c r="BP77" i="61"/>
  <c r="BQ77" i="61"/>
  <c r="BR77" i="61"/>
  <c r="BS77" i="61"/>
  <c r="BU77" i="61"/>
  <c r="BV77" i="61"/>
  <c r="BW77" i="61"/>
  <c r="BX77" i="61"/>
  <c r="BY77" i="61"/>
  <c r="BZ77" i="61"/>
  <c r="CA77" i="61"/>
  <c r="CB77" i="61"/>
  <c r="CC77" i="61"/>
  <c r="CD77" i="61"/>
  <c r="A78" i="61"/>
  <c r="B78" i="61"/>
  <c r="C78" i="61"/>
  <c r="D78" i="61"/>
  <c r="E78" i="61"/>
  <c r="F78" i="61"/>
  <c r="G78" i="61"/>
  <c r="H78" i="61"/>
  <c r="I78" i="61"/>
  <c r="K78" i="61"/>
  <c r="L78" i="61"/>
  <c r="M78" i="61"/>
  <c r="N78" i="61"/>
  <c r="O78" i="61"/>
  <c r="P78" i="61"/>
  <c r="R78" i="61"/>
  <c r="S78" i="61"/>
  <c r="T78" i="61"/>
  <c r="U78" i="61"/>
  <c r="V78" i="61"/>
  <c r="W78" i="61"/>
  <c r="Y78" i="61"/>
  <c r="Z78" i="61"/>
  <c r="AA78" i="61"/>
  <c r="AB78" i="61"/>
  <c r="AC78" i="61"/>
  <c r="AD78" i="61"/>
  <c r="AF78" i="61"/>
  <c r="AG78" i="61"/>
  <c r="AH78" i="61"/>
  <c r="AI78" i="61"/>
  <c r="AN78" i="61"/>
  <c r="AO78" i="61"/>
  <c r="AP78" i="61"/>
  <c r="AQ78" i="61"/>
  <c r="AR78" i="61"/>
  <c r="AS78" i="61"/>
  <c r="AT78" i="61"/>
  <c r="AU78" i="61"/>
  <c r="AV78" i="61"/>
  <c r="AW78" i="61"/>
  <c r="AY78" i="61"/>
  <c r="AZ78" i="61"/>
  <c r="BA78" i="61"/>
  <c r="BB78" i="61"/>
  <c r="BC78" i="61"/>
  <c r="BD78" i="61"/>
  <c r="BE78" i="61"/>
  <c r="BF78" i="61"/>
  <c r="BG78" i="61"/>
  <c r="BH78" i="61"/>
  <c r="BJ78" i="61"/>
  <c r="BK78" i="61"/>
  <c r="BL78" i="61"/>
  <c r="BM78" i="61"/>
  <c r="BN78" i="61"/>
  <c r="BO78" i="61"/>
  <c r="BP78" i="61"/>
  <c r="BQ78" i="61"/>
  <c r="BR78" i="61"/>
  <c r="BS78" i="61"/>
  <c r="BU78" i="61"/>
  <c r="BV78" i="61"/>
  <c r="BW78" i="61"/>
  <c r="BX78" i="61"/>
  <c r="BY78" i="61"/>
  <c r="BZ78" i="61"/>
  <c r="CA78" i="61"/>
  <c r="CB78" i="61"/>
  <c r="CC78" i="61"/>
  <c r="CD78" i="61"/>
  <c r="A79" i="61"/>
  <c r="B79" i="61"/>
  <c r="C79" i="61"/>
  <c r="D79" i="61"/>
  <c r="E79" i="61"/>
  <c r="F79" i="61"/>
  <c r="G79" i="61"/>
  <c r="H79" i="61"/>
  <c r="I79" i="61"/>
  <c r="K79" i="61"/>
  <c r="L79" i="61"/>
  <c r="M79" i="61"/>
  <c r="N79" i="61"/>
  <c r="O79" i="61"/>
  <c r="P79" i="61"/>
  <c r="R79" i="61"/>
  <c r="S79" i="61"/>
  <c r="T79" i="61"/>
  <c r="U79" i="61"/>
  <c r="V79" i="61"/>
  <c r="W79" i="61"/>
  <c r="Y79" i="61"/>
  <c r="Z79" i="61"/>
  <c r="AA79" i="61"/>
  <c r="AB79" i="61"/>
  <c r="AC79" i="61"/>
  <c r="AD79" i="61"/>
  <c r="AF79" i="61"/>
  <c r="AG79" i="61"/>
  <c r="AH79" i="61"/>
  <c r="AI79" i="61"/>
  <c r="AN79" i="61"/>
  <c r="AO79" i="61"/>
  <c r="AP79" i="61"/>
  <c r="AQ79" i="61"/>
  <c r="AR79" i="61"/>
  <c r="AS79" i="61"/>
  <c r="AT79" i="61"/>
  <c r="AU79" i="61"/>
  <c r="AV79" i="61"/>
  <c r="AW79" i="61"/>
  <c r="AY79" i="61"/>
  <c r="AZ79" i="61"/>
  <c r="BA79" i="61"/>
  <c r="BB79" i="61"/>
  <c r="BC79" i="61"/>
  <c r="BD79" i="61"/>
  <c r="BE79" i="61"/>
  <c r="BF79" i="61"/>
  <c r="BG79" i="61"/>
  <c r="BH79" i="61"/>
  <c r="BJ79" i="61"/>
  <c r="BK79" i="61"/>
  <c r="BL79" i="61"/>
  <c r="BM79" i="61"/>
  <c r="BN79" i="61"/>
  <c r="BO79" i="61"/>
  <c r="BP79" i="61"/>
  <c r="BQ79" i="61"/>
  <c r="BR79" i="61"/>
  <c r="BS79" i="61"/>
  <c r="BU79" i="61"/>
  <c r="BV79" i="61"/>
  <c r="BW79" i="61"/>
  <c r="BX79" i="61"/>
  <c r="BY79" i="61"/>
  <c r="BZ79" i="61"/>
  <c r="CA79" i="61"/>
  <c r="CB79" i="61"/>
  <c r="CC79" i="61"/>
  <c r="CD79" i="61"/>
  <c r="A80" i="61"/>
  <c r="B80" i="61"/>
  <c r="C80" i="61"/>
  <c r="D80" i="61"/>
  <c r="E80" i="61"/>
  <c r="F80" i="61"/>
  <c r="G80" i="61"/>
  <c r="H80" i="61"/>
  <c r="I80" i="61"/>
  <c r="K80" i="61"/>
  <c r="L80" i="61"/>
  <c r="M80" i="61"/>
  <c r="N80" i="61"/>
  <c r="O80" i="61"/>
  <c r="P80" i="61"/>
  <c r="R80" i="61"/>
  <c r="S80" i="61"/>
  <c r="T80" i="61"/>
  <c r="U80" i="61"/>
  <c r="V80" i="61"/>
  <c r="W80" i="61"/>
  <c r="Y80" i="61"/>
  <c r="Z80" i="61"/>
  <c r="AA80" i="61"/>
  <c r="AB80" i="61"/>
  <c r="AC80" i="61"/>
  <c r="AD80" i="61"/>
  <c r="AF80" i="61"/>
  <c r="AG80" i="61"/>
  <c r="AH80" i="61"/>
  <c r="AI80" i="61"/>
  <c r="AN80" i="61"/>
  <c r="AO80" i="61"/>
  <c r="AP80" i="61"/>
  <c r="AQ80" i="61"/>
  <c r="AR80" i="61"/>
  <c r="AS80" i="61"/>
  <c r="AT80" i="61"/>
  <c r="AU80" i="61"/>
  <c r="AV80" i="61"/>
  <c r="AW80" i="61"/>
  <c r="AY80" i="61"/>
  <c r="AZ80" i="61"/>
  <c r="BA80" i="61"/>
  <c r="BB80" i="61"/>
  <c r="BC80" i="61"/>
  <c r="BD80" i="61"/>
  <c r="BE80" i="61"/>
  <c r="BF80" i="61"/>
  <c r="BG80" i="61"/>
  <c r="BH80" i="61"/>
  <c r="BJ80" i="61"/>
  <c r="BK80" i="61"/>
  <c r="BL80" i="61"/>
  <c r="BM80" i="61"/>
  <c r="BN80" i="61"/>
  <c r="BO80" i="61"/>
  <c r="BP80" i="61"/>
  <c r="BQ80" i="61"/>
  <c r="BR80" i="61"/>
  <c r="BS80" i="61"/>
  <c r="BU80" i="61"/>
  <c r="BV80" i="61"/>
  <c r="BW80" i="61"/>
  <c r="BX80" i="61"/>
  <c r="BY80" i="61"/>
  <c r="BZ80" i="61"/>
  <c r="CA80" i="61"/>
  <c r="CB80" i="61"/>
  <c r="CC80" i="61"/>
  <c r="CD80" i="61"/>
  <c r="A81" i="61"/>
  <c r="B81" i="61"/>
  <c r="C81" i="61"/>
  <c r="D81" i="61"/>
  <c r="E81" i="61"/>
  <c r="F81" i="61"/>
  <c r="G81" i="61"/>
  <c r="H81" i="61"/>
  <c r="I81" i="61"/>
  <c r="K81" i="61"/>
  <c r="L81" i="61"/>
  <c r="M81" i="61"/>
  <c r="N81" i="61"/>
  <c r="O81" i="61"/>
  <c r="P81" i="61"/>
  <c r="R81" i="61"/>
  <c r="S81" i="61"/>
  <c r="T81" i="61"/>
  <c r="U81" i="61"/>
  <c r="V81" i="61"/>
  <c r="W81" i="61"/>
  <c r="Y81" i="61"/>
  <c r="Z81" i="61"/>
  <c r="AA81" i="61"/>
  <c r="AB81" i="61"/>
  <c r="AC81" i="61"/>
  <c r="AD81" i="61"/>
  <c r="AF81" i="61"/>
  <c r="AG81" i="61"/>
  <c r="AH81" i="61"/>
  <c r="AI81" i="61"/>
  <c r="AN81" i="61"/>
  <c r="AO81" i="61"/>
  <c r="AP81" i="61"/>
  <c r="AQ81" i="61"/>
  <c r="AR81" i="61"/>
  <c r="AS81" i="61"/>
  <c r="AT81" i="61"/>
  <c r="AU81" i="61"/>
  <c r="AV81" i="61"/>
  <c r="AW81" i="61"/>
  <c r="AY81" i="61"/>
  <c r="AZ81" i="61"/>
  <c r="BA81" i="61"/>
  <c r="BB81" i="61"/>
  <c r="BC81" i="61"/>
  <c r="BD81" i="61"/>
  <c r="BE81" i="61"/>
  <c r="BF81" i="61"/>
  <c r="BG81" i="61"/>
  <c r="BH81" i="61"/>
  <c r="BJ81" i="61"/>
  <c r="BK81" i="61"/>
  <c r="BL81" i="61"/>
  <c r="BM81" i="61"/>
  <c r="BN81" i="61"/>
  <c r="BO81" i="61"/>
  <c r="BP81" i="61"/>
  <c r="BQ81" i="61"/>
  <c r="BR81" i="61"/>
  <c r="BS81" i="61"/>
  <c r="BU81" i="61"/>
  <c r="BV81" i="61"/>
  <c r="BW81" i="61"/>
  <c r="BX81" i="61"/>
  <c r="BY81" i="61"/>
  <c r="BZ81" i="61"/>
  <c r="CA81" i="61"/>
  <c r="CB81" i="61"/>
  <c r="CC81" i="61"/>
  <c r="CD81" i="61"/>
  <c r="A82" i="61"/>
  <c r="B82" i="61"/>
  <c r="C82" i="61"/>
  <c r="D82" i="61"/>
  <c r="E82" i="61"/>
  <c r="F82" i="61"/>
  <c r="G82" i="61"/>
  <c r="H82" i="61"/>
  <c r="I82" i="61"/>
  <c r="K82" i="61"/>
  <c r="L82" i="61"/>
  <c r="M82" i="61"/>
  <c r="N82" i="61"/>
  <c r="O82" i="61"/>
  <c r="P82" i="61"/>
  <c r="R82" i="61"/>
  <c r="S82" i="61"/>
  <c r="T82" i="61"/>
  <c r="U82" i="61"/>
  <c r="V82" i="61"/>
  <c r="W82" i="61"/>
  <c r="Y82" i="61"/>
  <c r="Z82" i="61"/>
  <c r="AA82" i="61"/>
  <c r="AB82" i="61"/>
  <c r="AC82" i="61"/>
  <c r="AD82" i="61"/>
  <c r="AF82" i="61"/>
  <c r="AG82" i="61"/>
  <c r="AH82" i="61"/>
  <c r="AI82" i="61"/>
  <c r="AN82" i="61"/>
  <c r="AO82" i="61"/>
  <c r="AP82" i="61"/>
  <c r="AQ82" i="61"/>
  <c r="AR82" i="61"/>
  <c r="AS82" i="61"/>
  <c r="AT82" i="61"/>
  <c r="AU82" i="61"/>
  <c r="AV82" i="61"/>
  <c r="AW82" i="61"/>
  <c r="AY82" i="61"/>
  <c r="AZ82" i="61"/>
  <c r="BA82" i="61"/>
  <c r="BB82" i="61"/>
  <c r="BC82" i="61"/>
  <c r="BD82" i="61"/>
  <c r="BE82" i="61"/>
  <c r="BF82" i="61"/>
  <c r="BG82" i="61"/>
  <c r="BH82" i="61"/>
  <c r="BJ82" i="61"/>
  <c r="BK82" i="61"/>
  <c r="BL82" i="61"/>
  <c r="BM82" i="61"/>
  <c r="BN82" i="61"/>
  <c r="BO82" i="61"/>
  <c r="BP82" i="61"/>
  <c r="BQ82" i="61"/>
  <c r="BR82" i="61"/>
  <c r="BS82" i="61"/>
  <c r="BU82" i="61"/>
  <c r="BV82" i="61"/>
  <c r="BW82" i="61"/>
  <c r="BX82" i="61"/>
  <c r="BY82" i="61"/>
  <c r="BZ82" i="61"/>
  <c r="CA82" i="61"/>
  <c r="CB82" i="61"/>
  <c r="CC82" i="61"/>
  <c r="CD82" i="61"/>
  <c r="A83" i="61"/>
  <c r="B83" i="61"/>
  <c r="C83" i="61"/>
  <c r="D83" i="61"/>
  <c r="E83" i="61"/>
  <c r="F83" i="61"/>
  <c r="G83" i="61"/>
  <c r="H83" i="61"/>
  <c r="I83" i="61"/>
  <c r="K83" i="61"/>
  <c r="L83" i="61"/>
  <c r="M83" i="61"/>
  <c r="N83" i="61"/>
  <c r="O83" i="61"/>
  <c r="P83" i="61"/>
  <c r="R83" i="61"/>
  <c r="S83" i="61"/>
  <c r="T83" i="61"/>
  <c r="U83" i="61"/>
  <c r="V83" i="61"/>
  <c r="W83" i="61"/>
  <c r="Y83" i="61"/>
  <c r="Z83" i="61"/>
  <c r="AA83" i="61"/>
  <c r="AB83" i="61"/>
  <c r="AC83" i="61"/>
  <c r="AD83" i="61"/>
  <c r="AF83" i="61"/>
  <c r="AG83" i="61"/>
  <c r="AH83" i="61"/>
  <c r="AI83" i="61"/>
  <c r="AN83" i="61"/>
  <c r="AO83" i="61"/>
  <c r="AP83" i="61"/>
  <c r="AQ83" i="61"/>
  <c r="AR83" i="61"/>
  <c r="AS83" i="61"/>
  <c r="AT83" i="61"/>
  <c r="AU83" i="61"/>
  <c r="AV83" i="61"/>
  <c r="AW83" i="61"/>
  <c r="AY83" i="61"/>
  <c r="AZ83" i="61"/>
  <c r="BA83" i="61"/>
  <c r="BB83" i="61"/>
  <c r="BC83" i="61"/>
  <c r="BD83" i="61"/>
  <c r="BE83" i="61"/>
  <c r="BF83" i="61"/>
  <c r="BG83" i="61"/>
  <c r="BH83" i="61"/>
  <c r="BJ83" i="61"/>
  <c r="BK83" i="61"/>
  <c r="BL83" i="61"/>
  <c r="BM83" i="61"/>
  <c r="BN83" i="61"/>
  <c r="BO83" i="61"/>
  <c r="BP83" i="61"/>
  <c r="BQ83" i="61"/>
  <c r="BR83" i="61"/>
  <c r="BS83" i="61"/>
  <c r="BU83" i="61"/>
  <c r="BV83" i="61"/>
  <c r="BW83" i="61"/>
  <c r="BX83" i="61"/>
  <c r="BY83" i="61"/>
  <c r="BZ83" i="61"/>
  <c r="CA83" i="61"/>
  <c r="CB83" i="61"/>
  <c r="CC83" i="61"/>
  <c r="CD83" i="61"/>
  <c r="A84" i="61"/>
  <c r="B84" i="61"/>
  <c r="C84" i="61"/>
  <c r="D84" i="61"/>
  <c r="E84" i="61"/>
  <c r="F84" i="61"/>
  <c r="G84" i="61"/>
  <c r="H84" i="61"/>
  <c r="I84" i="61"/>
  <c r="K84" i="61"/>
  <c r="L84" i="61"/>
  <c r="M84" i="61"/>
  <c r="N84" i="61"/>
  <c r="O84" i="61"/>
  <c r="P84" i="61"/>
  <c r="R84" i="61"/>
  <c r="S84" i="61"/>
  <c r="T84" i="61"/>
  <c r="U84" i="61"/>
  <c r="V84" i="61"/>
  <c r="W84" i="61"/>
  <c r="Y84" i="61"/>
  <c r="Z84" i="61"/>
  <c r="AA84" i="61"/>
  <c r="AB84" i="61"/>
  <c r="AC84" i="61"/>
  <c r="AD84" i="61"/>
  <c r="AF84" i="61"/>
  <c r="AG84" i="61"/>
  <c r="AH84" i="61"/>
  <c r="AI84" i="61"/>
  <c r="AN84" i="61"/>
  <c r="AO84" i="61"/>
  <c r="AP84" i="61"/>
  <c r="AQ84" i="61"/>
  <c r="AR84" i="61"/>
  <c r="AS84" i="61"/>
  <c r="AT84" i="61"/>
  <c r="AU84" i="61"/>
  <c r="AV84" i="61"/>
  <c r="AW84" i="61"/>
  <c r="AY84" i="61"/>
  <c r="AZ84" i="61"/>
  <c r="BA84" i="61"/>
  <c r="BB84" i="61"/>
  <c r="BC84" i="61"/>
  <c r="BD84" i="61"/>
  <c r="BE84" i="61"/>
  <c r="BF84" i="61"/>
  <c r="BG84" i="61"/>
  <c r="BH84" i="61"/>
  <c r="BJ84" i="61"/>
  <c r="BK84" i="61"/>
  <c r="BL84" i="61"/>
  <c r="BM84" i="61"/>
  <c r="BN84" i="61"/>
  <c r="BO84" i="61"/>
  <c r="BP84" i="61"/>
  <c r="BQ84" i="61"/>
  <c r="BR84" i="61"/>
  <c r="BS84" i="61"/>
  <c r="BU84" i="61"/>
  <c r="BV84" i="61"/>
  <c r="BW84" i="61"/>
  <c r="BX84" i="61"/>
  <c r="BY84" i="61"/>
  <c r="BZ84" i="61"/>
  <c r="CA84" i="61"/>
  <c r="CB84" i="61"/>
  <c r="CC84" i="61"/>
  <c r="CD84" i="61"/>
  <c r="A85" i="61"/>
  <c r="B85" i="61"/>
  <c r="C85" i="61"/>
  <c r="D85" i="61"/>
  <c r="E85" i="61"/>
  <c r="F85" i="61"/>
  <c r="G85" i="61"/>
  <c r="H85" i="61"/>
  <c r="I85" i="61"/>
  <c r="K85" i="61"/>
  <c r="L85" i="61"/>
  <c r="M85" i="61"/>
  <c r="N85" i="61"/>
  <c r="O85" i="61"/>
  <c r="P85" i="61"/>
  <c r="R85" i="61"/>
  <c r="S85" i="61"/>
  <c r="T85" i="61"/>
  <c r="U85" i="61"/>
  <c r="V85" i="61"/>
  <c r="W85" i="61"/>
  <c r="Y85" i="61"/>
  <c r="Z85" i="61"/>
  <c r="AA85" i="61"/>
  <c r="AB85" i="61"/>
  <c r="AC85" i="61"/>
  <c r="AD85" i="61"/>
  <c r="AF85" i="61"/>
  <c r="AG85" i="61"/>
  <c r="AH85" i="61"/>
  <c r="AI85" i="61"/>
  <c r="AN85" i="61"/>
  <c r="AO85" i="61"/>
  <c r="AP85" i="61"/>
  <c r="AQ85" i="61"/>
  <c r="AR85" i="61"/>
  <c r="AS85" i="61"/>
  <c r="AT85" i="61"/>
  <c r="AU85" i="61"/>
  <c r="AV85" i="61"/>
  <c r="AW85" i="61"/>
  <c r="AY85" i="61"/>
  <c r="AZ85" i="61"/>
  <c r="BA85" i="61"/>
  <c r="BB85" i="61"/>
  <c r="BC85" i="61"/>
  <c r="BD85" i="61"/>
  <c r="BE85" i="61"/>
  <c r="BF85" i="61"/>
  <c r="BG85" i="61"/>
  <c r="BH85" i="61"/>
  <c r="BJ85" i="61"/>
  <c r="BK85" i="61"/>
  <c r="BL85" i="61"/>
  <c r="BM85" i="61"/>
  <c r="BN85" i="61"/>
  <c r="BO85" i="61"/>
  <c r="BP85" i="61"/>
  <c r="BQ85" i="61"/>
  <c r="BR85" i="61"/>
  <c r="BS85" i="61"/>
  <c r="BU85" i="61"/>
  <c r="BV85" i="61"/>
  <c r="BW85" i="61"/>
  <c r="BX85" i="61"/>
  <c r="BY85" i="61"/>
  <c r="BZ85" i="61"/>
  <c r="CA85" i="61"/>
  <c r="CB85" i="61"/>
  <c r="CC85" i="61"/>
  <c r="CD85" i="61"/>
  <c r="A86" i="61"/>
  <c r="B86" i="61"/>
  <c r="C86" i="61"/>
  <c r="D86" i="61"/>
  <c r="E86" i="61"/>
  <c r="F86" i="61"/>
  <c r="G86" i="61"/>
  <c r="H86" i="61"/>
  <c r="I86" i="61"/>
  <c r="K86" i="61"/>
  <c r="L86" i="61"/>
  <c r="M86" i="61"/>
  <c r="N86" i="61"/>
  <c r="O86" i="61"/>
  <c r="P86" i="61"/>
  <c r="R86" i="61"/>
  <c r="S86" i="61"/>
  <c r="T86" i="61"/>
  <c r="U86" i="61"/>
  <c r="V86" i="61"/>
  <c r="W86" i="61"/>
  <c r="Y86" i="61"/>
  <c r="Z86" i="61"/>
  <c r="AA86" i="61"/>
  <c r="AB86" i="61"/>
  <c r="AC86" i="61"/>
  <c r="AD86" i="61"/>
  <c r="AF86" i="61"/>
  <c r="AG86" i="61"/>
  <c r="AH86" i="61"/>
  <c r="AI86" i="61"/>
  <c r="AN86" i="61"/>
  <c r="AO86" i="61"/>
  <c r="AP86" i="61"/>
  <c r="AQ86" i="61"/>
  <c r="AR86" i="61"/>
  <c r="AS86" i="61"/>
  <c r="AT86" i="61"/>
  <c r="AU86" i="61"/>
  <c r="AV86" i="61"/>
  <c r="AW86" i="61"/>
  <c r="AY86" i="61"/>
  <c r="AZ86" i="61"/>
  <c r="BA86" i="61"/>
  <c r="BB86" i="61"/>
  <c r="BC86" i="61"/>
  <c r="BD86" i="61"/>
  <c r="BE86" i="61"/>
  <c r="BF86" i="61"/>
  <c r="BG86" i="61"/>
  <c r="BH86" i="61"/>
  <c r="BJ86" i="61"/>
  <c r="BK86" i="61"/>
  <c r="BL86" i="61"/>
  <c r="BM86" i="61"/>
  <c r="BN86" i="61"/>
  <c r="BO86" i="61"/>
  <c r="BP86" i="61"/>
  <c r="BQ86" i="61"/>
  <c r="BR86" i="61"/>
  <c r="BS86" i="61"/>
  <c r="BU86" i="61"/>
  <c r="BV86" i="61"/>
  <c r="BW86" i="61"/>
  <c r="BX86" i="61"/>
  <c r="BY86" i="61"/>
  <c r="BZ86" i="61"/>
  <c r="CA86" i="61"/>
  <c r="CB86" i="61"/>
  <c r="CC86" i="61"/>
  <c r="CD86" i="61"/>
  <c r="A87" i="61"/>
  <c r="B87" i="61"/>
  <c r="C87" i="61"/>
  <c r="D87" i="61"/>
  <c r="E87" i="61"/>
  <c r="F87" i="61"/>
  <c r="G87" i="61"/>
  <c r="H87" i="61"/>
  <c r="I87" i="61"/>
  <c r="K87" i="61"/>
  <c r="L87" i="61"/>
  <c r="M87" i="61"/>
  <c r="N87" i="61"/>
  <c r="O87" i="61"/>
  <c r="P87" i="61"/>
  <c r="R87" i="61"/>
  <c r="S87" i="61"/>
  <c r="T87" i="61"/>
  <c r="U87" i="61"/>
  <c r="V87" i="61"/>
  <c r="W87" i="61"/>
  <c r="Y87" i="61"/>
  <c r="Z87" i="61"/>
  <c r="AA87" i="61"/>
  <c r="AB87" i="61"/>
  <c r="AC87" i="61"/>
  <c r="AD87" i="61"/>
  <c r="AF87" i="61"/>
  <c r="AG87" i="61"/>
  <c r="AH87" i="61"/>
  <c r="AI87" i="61"/>
  <c r="AN87" i="61"/>
  <c r="AO87" i="61"/>
  <c r="AP87" i="61"/>
  <c r="AQ87" i="61"/>
  <c r="AR87" i="61"/>
  <c r="AS87" i="61"/>
  <c r="AT87" i="61"/>
  <c r="AU87" i="61"/>
  <c r="AV87" i="61"/>
  <c r="AW87" i="61"/>
  <c r="AY87" i="61"/>
  <c r="AZ87" i="61"/>
  <c r="BA87" i="61"/>
  <c r="BB87" i="61"/>
  <c r="BC87" i="61"/>
  <c r="BD87" i="61"/>
  <c r="BE87" i="61"/>
  <c r="BF87" i="61"/>
  <c r="BG87" i="61"/>
  <c r="BH87" i="61"/>
  <c r="BJ87" i="61"/>
  <c r="BK87" i="61"/>
  <c r="BL87" i="61"/>
  <c r="BM87" i="61"/>
  <c r="BN87" i="61"/>
  <c r="BO87" i="61"/>
  <c r="BP87" i="61"/>
  <c r="BQ87" i="61"/>
  <c r="BR87" i="61"/>
  <c r="BS87" i="61"/>
  <c r="BU87" i="61"/>
  <c r="BV87" i="61"/>
  <c r="BW87" i="61"/>
  <c r="BX87" i="61"/>
  <c r="BY87" i="61"/>
  <c r="BZ87" i="61"/>
  <c r="CA87" i="61"/>
  <c r="CB87" i="61"/>
  <c r="CC87" i="61"/>
  <c r="CD87" i="61"/>
  <c r="A88" i="61"/>
  <c r="B88" i="61"/>
  <c r="C88" i="61"/>
  <c r="D88" i="61"/>
  <c r="E88" i="61"/>
  <c r="F88" i="61"/>
  <c r="G88" i="61"/>
  <c r="H88" i="61"/>
  <c r="I88" i="61"/>
  <c r="K88" i="61"/>
  <c r="L88" i="61"/>
  <c r="M88" i="61"/>
  <c r="N88" i="61"/>
  <c r="O88" i="61"/>
  <c r="P88" i="61"/>
  <c r="R88" i="61"/>
  <c r="S88" i="61"/>
  <c r="T88" i="61"/>
  <c r="U88" i="61"/>
  <c r="V88" i="61"/>
  <c r="W88" i="61"/>
  <c r="Y88" i="61"/>
  <c r="Z88" i="61"/>
  <c r="AA88" i="61"/>
  <c r="AB88" i="61"/>
  <c r="AC88" i="61"/>
  <c r="AD88" i="61"/>
  <c r="AF88" i="61"/>
  <c r="AG88" i="61"/>
  <c r="AH88" i="61"/>
  <c r="AI88" i="61"/>
  <c r="AN88" i="61"/>
  <c r="AO88" i="61"/>
  <c r="AP88" i="61"/>
  <c r="AQ88" i="61"/>
  <c r="AR88" i="61"/>
  <c r="AS88" i="61"/>
  <c r="AT88" i="61"/>
  <c r="AU88" i="61"/>
  <c r="AV88" i="61"/>
  <c r="AW88" i="61"/>
  <c r="AY88" i="61"/>
  <c r="AZ88" i="61"/>
  <c r="BA88" i="61"/>
  <c r="BB88" i="61"/>
  <c r="BC88" i="61"/>
  <c r="BD88" i="61"/>
  <c r="BE88" i="61"/>
  <c r="BF88" i="61"/>
  <c r="BG88" i="61"/>
  <c r="BH88" i="61"/>
  <c r="BJ88" i="61"/>
  <c r="BK88" i="61"/>
  <c r="BL88" i="61"/>
  <c r="BM88" i="61"/>
  <c r="BN88" i="61"/>
  <c r="BO88" i="61"/>
  <c r="BP88" i="61"/>
  <c r="BQ88" i="61"/>
  <c r="BR88" i="61"/>
  <c r="BS88" i="61"/>
  <c r="BU88" i="61"/>
  <c r="BV88" i="61"/>
  <c r="BW88" i="61"/>
  <c r="BX88" i="61"/>
  <c r="BY88" i="61"/>
  <c r="BZ88" i="61"/>
  <c r="CA88" i="61"/>
  <c r="CB88" i="61"/>
  <c r="CC88" i="61"/>
  <c r="CD88" i="61"/>
  <c r="A89" i="61"/>
  <c r="B89" i="61"/>
  <c r="C89" i="61"/>
  <c r="D89" i="61"/>
  <c r="E89" i="61"/>
  <c r="F89" i="61"/>
  <c r="G89" i="61"/>
  <c r="H89" i="61"/>
  <c r="I89" i="61"/>
  <c r="K89" i="61"/>
  <c r="L89" i="61"/>
  <c r="M89" i="61"/>
  <c r="N89" i="61"/>
  <c r="O89" i="61"/>
  <c r="P89" i="61"/>
  <c r="R89" i="61"/>
  <c r="S89" i="61"/>
  <c r="T89" i="61"/>
  <c r="U89" i="61"/>
  <c r="V89" i="61"/>
  <c r="W89" i="61"/>
  <c r="Y89" i="61"/>
  <c r="Z89" i="61"/>
  <c r="AA89" i="61"/>
  <c r="AB89" i="61"/>
  <c r="AC89" i="61"/>
  <c r="AD89" i="61"/>
  <c r="AF89" i="61"/>
  <c r="AG89" i="61"/>
  <c r="AH89" i="61"/>
  <c r="AI89" i="61"/>
  <c r="AN89" i="61"/>
  <c r="AO89" i="61"/>
  <c r="AP89" i="61"/>
  <c r="AQ89" i="61"/>
  <c r="AR89" i="61"/>
  <c r="AS89" i="61"/>
  <c r="AT89" i="61"/>
  <c r="AU89" i="61"/>
  <c r="AV89" i="61"/>
  <c r="AW89" i="61"/>
  <c r="AY89" i="61"/>
  <c r="AZ89" i="61"/>
  <c r="BA89" i="61"/>
  <c r="BB89" i="61"/>
  <c r="BC89" i="61"/>
  <c r="BD89" i="61"/>
  <c r="BE89" i="61"/>
  <c r="BF89" i="61"/>
  <c r="BG89" i="61"/>
  <c r="BH89" i="61"/>
  <c r="BJ89" i="61"/>
  <c r="BK89" i="61"/>
  <c r="BL89" i="61"/>
  <c r="BM89" i="61"/>
  <c r="BN89" i="61"/>
  <c r="BO89" i="61"/>
  <c r="BP89" i="61"/>
  <c r="BQ89" i="61"/>
  <c r="BR89" i="61"/>
  <c r="BS89" i="61"/>
  <c r="BU89" i="61"/>
  <c r="BV89" i="61"/>
  <c r="BW89" i="61"/>
  <c r="BX89" i="61"/>
  <c r="BY89" i="61"/>
  <c r="BZ89" i="61"/>
  <c r="CA89" i="61"/>
  <c r="CB89" i="61"/>
  <c r="CC89" i="61"/>
  <c r="CD89" i="61"/>
  <c r="A90" i="61"/>
  <c r="B90" i="61"/>
  <c r="C90" i="61"/>
  <c r="D90" i="61"/>
  <c r="E90" i="61"/>
  <c r="F90" i="61"/>
  <c r="G90" i="61"/>
  <c r="H90" i="61"/>
  <c r="I90" i="61"/>
  <c r="K90" i="61"/>
  <c r="L90" i="61"/>
  <c r="M90" i="61"/>
  <c r="N90" i="61"/>
  <c r="O90" i="61"/>
  <c r="P90" i="61"/>
  <c r="R90" i="61"/>
  <c r="S90" i="61"/>
  <c r="T90" i="61"/>
  <c r="U90" i="61"/>
  <c r="V90" i="61"/>
  <c r="W90" i="61"/>
  <c r="Y90" i="61"/>
  <c r="Z90" i="61"/>
  <c r="AA90" i="61"/>
  <c r="AB90" i="61"/>
  <c r="AC90" i="61"/>
  <c r="AD90" i="61"/>
  <c r="AF90" i="61"/>
  <c r="AG90" i="61"/>
  <c r="AH90" i="61"/>
  <c r="AI90" i="61"/>
  <c r="AN90" i="61"/>
  <c r="AO90" i="61"/>
  <c r="AP90" i="61"/>
  <c r="AQ90" i="61"/>
  <c r="AR90" i="61"/>
  <c r="AS90" i="61"/>
  <c r="AT90" i="61"/>
  <c r="AU90" i="61"/>
  <c r="AV90" i="61"/>
  <c r="AW90" i="61"/>
  <c r="AY90" i="61"/>
  <c r="AZ90" i="61"/>
  <c r="BA90" i="61"/>
  <c r="BB90" i="61"/>
  <c r="BC90" i="61"/>
  <c r="BD90" i="61"/>
  <c r="BE90" i="61"/>
  <c r="BF90" i="61"/>
  <c r="BG90" i="61"/>
  <c r="BH90" i="61"/>
  <c r="BJ90" i="61"/>
  <c r="BK90" i="61"/>
  <c r="BL90" i="61"/>
  <c r="BM90" i="61"/>
  <c r="BN90" i="61"/>
  <c r="BO90" i="61"/>
  <c r="BP90" i="61"/>
  <c r="BQ90" i="61"/>
  <c r="BR90" i="61"/>
  <c r="BS90" i="61"/>
  <c r="BU90" i="61"/>
  <c r="BV90" i="61"/>
  <c r="BW90" i="61"/>
  <c r="BX90" i="61"/>
  <c r="BY90" i="61"/>
  <c r="BZ90" i="61"/>
  <c r="CA90" i="61"/>
  <c r="CB90" i="61"/>
  <c r="CC90" i="61"/>
  <c r="CD90" i="61"/>
  <c r="A91" i="61"/>
  <c r="B91" i="61"/>
  <c r="C91" i="61"/>
  <c r="D91" i="61"/>
  <c r="E91" i="61"/>
  <c r="F91" i="61"/>
  <c r="G91" i="61"/>
  <c r="H91" i="61"/>
  <c r="I91" i="61"/>
  <c r="K91" i="61"/>
  <c r="L91" i="61"/>
  <c r="M91" i="61"/>
  <c r="N91" i="61"/>
  <c r="O91" i="61"/>
  <c r="P91" i="61"/>
  <c r="R91" i="61"/>
  <c r="S91" i="61"/>
  <c r="T91" i="61"/>
  <c r="U91" i="61"/>
  <c r="V91" i="61"/>
  <c r="W91" i="61"/>
  <c r="Y91" i="61"/>
  <c r="Z91" i="61"/>
  <c r="AA91" i="61"/>
  <c r="AB91" i="61"/>
  <c r="AC91" i="61"/>
  <c r="AD91" i="61"/>
  <c r="AF91" i="61"/>
  <c r="AG91" i="61"/>
  <c r="AH91" i="61"/>
  <c r="AI91" i="61"/>
  <c r="AN91" i="61"/>
  <c r="AO91" i="61"/>
  <c r="AP91" i="61"/>
  <c r="AQ91" i="61"/>
  <c r="AR91" i="61"/>
  <c r="AS91" i="61"/>
  <c r="AT91" i="61"/>
  <c r="AU91" i="61"/>
  <c r="AV91" i="61"/>
  <c r="AW91" i="61"/>
  <c r="AY91" i="61"/>
  <c r="AZ91" i="61"/>
  <c r="BA91" i="61"/>
  <c r="BB91" i="61"/>
  <c r="BC91" i="61"/>
  <c r="BD91" i="61"/>
  <c r="BE91" i="61"/>
  <c r="BF91" i="61"/>
  <c r="BG91" i="61"/>
  <c r="BH91" i="61"/>
  <c r="BJ91" i="61"/>
  <c r="BK91" i="61"/>
  <c r="BL91" i="61"/>
  <c r="BM91" i="61"/>
  <c r="BN91" i="61"/>
  <c r="BO91" i="61"/>
  <c r="BP91" i="61"/>
  <c r="BQ91" i="61"/>
  <c r="BR91" i="61"/>
  <c r="BS91" i="61"/>
  <c r="BU91" i="61"/>
  <c r="BV91" i="61"/>
  <c r="BW91" i="61"/>
  <c r="BX91" i="61"/>
  <c r="BY91" i="61"/>
  <c r="BZ91" i="61"/>
  <c r="CA91" i="61"/>
  <c r="CB91" i="61"/>
  <c r="CC91" i="61"/>
  <c r="CD91" i="61"/>
  <c r="A92" i="61"/>
  <c r="B92" i="61"/>
  <c r="C92" i="61"/>
  <c r="D92" i="61"/>
  <c r="E92" i="61"/>
  <c r="F92" i="61"/>
  <c r="G92" i="61"/>
  <c r="H92" i="61"/>
  <c r="I92" i="61"/>
  <c r="K92" i="61"/>
  <c r="L92" i="61"/>
  <c r="M92" i="61"/>
  <c r="N92" i="61"/>
  <c r="O92" i="61"/>
  <c r="P92" i="61"/>
  <c r="R92" i="61"/>
  <c r="S92" i="61"/>
  <c r="T92" i="61"/>
  <c r="U92" i="61"/>
  <c r="V92" i="61"/>
  <c r="W92" i="61"/>
  <c r="Y92" i="61"/>
  <c r="Z92" i="61"/>
  <c r="AA92" i="61"/>
  <c r="AB92" i="61"/>
  <c r="AC92" i="61"/>
  <c r="AD92" i="61"/>
  <c r="AF92" i="61"/>
  <c r="AG92" i="61"/>
  <c r="AH92" i="61"/>
  <c r="AI92" i="61"/>
  <c r="AN92" i="61"/>
  <c r="AO92" i="61"/>
  <c r="AP92" i="61"/>
  <c r="AQ92" i="61"/>
  <c r="AR92" i="61"/>
  <c r="AS92" i="61"/>
  <c r="AT92" i="61"/>
  <c r="AU92" i="61"/>
  <c r="AV92" i="61"/>
  <c r="AW92" i="61"/>
  <c r="AY92" i="61"/>
  <c r="AZ92" i="61"/>
  <c r="BA92" i="61"/>
  <c r="BB92" i="61"/>
  <c r="BC92" i="61"/>
  <c r="BD92" i="61"/>
  <c r="BE92" i="61"/>
  <c r="BF92" i="61"/>
  <c r="BG92" i="61"/>
  <c r="BH92" i="61"/>
  <c r="BJ92" i="61"/>
  <c r="BK92" i="61"/>
  <c r="BL92" i="61"/>
  <c r="BM92" i="61"/>
  <c r="BN92" i="61"/>
  <c r="BO92" i="61"/>
  <c r="BP92" i="61"/>
  <c r="BQ92" i="61"/>
  <c r="BR92" i="61"/>
  <c r="BS92" i="61"/>
  <c r="BU92" i="61"/>
  <c r="BV92" i="61"/>
  <c r="BW92" i="61"/>
  <c r="BX92" i="61"/>
  <c r="BY92" i="61"/>
  <c r="BZ92" i="61"/>
  <c r="CA92" i="61"/>
  <c r="CB92" i="61"/>
  <c r="CC92" i="61"/>
  <c r="CD92" i="61"/>
  <c r="A93" i="61"/>
  <c r="B93" i="61"/>
  <c r="C93" i="61"/>
  <c r="D93" i="61"/>
  <c r="E93" i="61"/>
  <c r="F93" i="61"/>
  <c r="G93" i="61"/>
  <c r="H93" i="61"/>
  <c r="I93" i="61"/>
  <c r="K93" i="61"/>
  <c r="L93" i="61"/>
  <c r="M93" i="61"/>
  <c r="N93" i="61"/>
  <c r="O93" i="61"/>
  <c r="P93" i="61"/>
  <c r="R93" i="61"/>
  <c r="S93" i="61"/>
  <c r="T93" i="61"/>
  <c r="U93" i="61"/>
  <c r="V93" i="61"/>
  <c r="W93" i="61"/>
  <c r="Y93" i="61"/>
  <c r="Z93" i="61"/>
  <c r="AA93" i="61"/>
  <c r="AB93" i="61"/>
  <c r="AC93" i="61"/>
  <c r="AD93" i="61"/>
  <c r="AF93" i="61"/>
  <c r="AG93" i="61"/>
  <c r="AH93" i="61"/>
  <c r="AI93" i="61"/>
  <c r="AN93" i="61"/>
  <c r="AO93" i="61"/>
  <c r="AP93" i="61"/>
  <c r="AQ93" i="61"/>
  <c r="AR93" i="61"/>
  <c r="AS93" i="61"/>
  <c r="AT93" i="61"/>
  <c r="AU93" i="61"/>
  <c r="AV93" i="61"/>
  <c r="AW93" i="61"/>
  <c r="AY93" i="61"/>
  <c r="AZ93" i="61"/>
  <c r="BA93" i="61"/>
  <c r="BB93" i="61"/>
  <c r="BC93" i="61"/>
  <c r="BD93" i="61"/>
  <c r="BE93" i="61"/>
  <c r="BF93" i="61"/>
  <c r="BG93" i="61"/>
  <c r="BH93" i="61"/>
  <c r="BJ93" i="61"/>
  <c r="BK93" i="61"/>
  <c r="BL93" i="61"/>
  <c r="BM93" i="61"/>
  <c r="BN93" i="61"/>
  <c r="BO93" i="61"/>
  <c r="BP93" i="61"/>
  <c r="BQ93" i="61"/>
  <c r="BR93" i="61"/>
  <c r="BS93" i="61"/>
  <c r="BU93" i="61"/>
  <c r="BV93" i="61"/>
  <c r="BW93" i="61"/>
  <c r="BX93" i="61"/>
  <c r="BY93" i="61"/>
  <c r="BZ93" i="61"/>
  <c r="CA93" i="61"/>
  <c r="CB93" i="61"/>
  <c r="CC93" i="61"/>
  <c r="CD93" i="61"/>
  <c r="A94" i="61"/>
  <c r="B94" i="61"/>
  <c r="C94" i="61"/>
  <c r="D94" i="61"/>
  <c r="E94" i="61"/>
  <c r="F94" i="61"/>
  <c r="G94" i="61"/>
  <c r="H94" i="61"/>
  <c r="I94" i="61"/>
  <c r="K94" i="61"/>
  <c r="L94" i="61"/>
  <c r="M94" i="61"/>
  <c r="N94" i="61"/>
  <c r="O94" i="61"/>
  <c r="P94" i="61"/>
  <c r="R94" i="61"/>
  <c r="S94" i="61"/>
  <c r="T94" i="61"/>
  <c r="U94" i="61"/>
  <c r="V94" i="61"/>
  <c r="W94" i="61"/>
  <c r="Y94" i="61"/>
  <c r="Z94" i="61"/>
  <c r="AA94" i="61"/>
  <c r="AB94" i="61"/>
  <c r="AC94" i="61"/>
  <c r="AD94" i="61"/>
  <c r="AF94" i="61"/>
  <c r="AG94" i="61"/>
  <c r="AH94" i="61"/>
  <c r="AI94" i="61"/>
  <c r="AN94" i="61"/>
  <c r="AO94" i="61"/>
  <c r="AP94" i="61"/>
  <c r="AQ94" i="61"/>
  <c r="AR94" i="61"/>
  <c r="AS94" i="61"/>
  <c r="AT94" i="61"/>
  <c r="AU94" i="61"/>
  <c r="AV94" i="61"/>
  <c r="AW94" i="61"/>
  <c r="AY94" i="61"/>
  <c r="AZ94" i="61"/>
  <c r="BA94" i="61"/>
  <c r="BB94" i="61"/>
  <c r="BC94" i="61"/>
  <c r="BD94" i="61"/>
  <c r="BE94" i="61"/>
  <c r="BF94" i="61"/>
  <c r="BG94" i="61"/>
  <c r="BH94" i="61"/>
  <c r="BJ94" i="61"/>
  <c r="BK94" i="61"/>
  <c r="BL94" i="61"/>
  <c r="BM94" i="61"/>
  <c r="BN94" i="61"/>
  <c r="BO94" i="61"/>
  <c r="BP94" i="61"/>
  <c r="BQ94" i="61"/>
  <c r="BR94" i="61"/>
  <c r="BS94" i="61"/>
  <c r="BU94" i="61"/>
  <c r="BV94" i="61"/>
  <c r="BW94" i="61"/>
  <c r="BX94" i="61"/>
  <c r="BY94" i="61"/>
  <c r="BZ94" i="61"/>
  <c r="CA94" i="61"/>
  <c r="CB94" i="61"/>
  <c r="CC94" i="61"/>
  <c r="CD94" i="61"/>
  <c r="A95" i="61"/>
  <c r="B95" i="61"/>
  <c r="C95" i="61"/>
  <c r="D95" i="61"/>
  <c r="E95" i="61"/>
  <c r="F95" i="61"/>
  <c r="G95" i="61"/>
  <c r="H95" i="61"/>
  <c r="I95" i="61"/>
  <c r="K95" i="61"/>
  <c r="L95" i="61"/>
  <c r="M95" i="61"/>
  <c r="N95" i="61"/>
  <c r="O95" i="61"/>
  <c r="P95" i="61"/>
  <c r="R95" i="61"/>
  <c r="S95" i="61"/>
  <c r="T95" i="61"/>
  <c r="U95" i="61"/>
  <c r="V95" i="61"/>
  <c r="W95" i="61"/>
  <c r="Y95" i="61"/>
  <c r="Z95" i="61"/>
  <c r="AA95" i="61"/>
  <c r="AB95" i="61"/>
  <c r="AC95" i="61"/>
  <c r="AD95" i="61"/>
  <c r="AF95" i="61"/>
  <c r="AG95" i="61"/>
  <c r="AH95" i="61"/>
  <c r="AI95" i="61"/>
  <c r="AN95" i="61"/>
  <c r="AO95" i="61"/>
  <c r="AP95" i="61"/>
  <c r="AQ95" i="61"/>
  <c r="AR95" i="61"/>
  <c r="AS95" i="61"/>
  <c r="AT95" i="61"/>
  <c r="AU95" i="61"/>
  <c r="AV95" i="61"/>
  <c r="AW95" i="61"/>
  <c r="AY95" i="61"/>
  <c r="AZ95" i="61"/>
  <c r="BA95" i="61"/>
  <c r="BB95" i="61"/>
  <c r="BC95" i="61"/>
  <c r="BD95" i="61"/>
  <c r="BE95" i="61"/>
  <c r="BF95" i="61"/>
  <c r="BG95" i="61"/>
  <c r="BH95" i="61"/>
  <c r="BJ95" i="61"/>
  <c r="BK95" i="61"/>
  <c r="BL95" i="61"/>
  <c r="BM95" i="61"/>
  <c r="BN95" i="61"/>
  <c r="BO95" i="61"/>
  <c r="BP95" i="61"/>
  <c r="BQ95" i="61"/>
  <c r="BR95" i="61"/>
  <c r="BS95" i="61"/>
  <c r="BU95" i="61"/>
  <c r="BV95" i="61"/>
  <c r="BW95" i="61"/>
  <c r="BX95" i="61"/>
  <c r="BY95" i="61"/>
  <c r="BZ95" i="61"/>
  <c r="CA95" i="61"/>
  <c r="CB95" i="61"/>
  <c r="CC95" i="61"/>
  <c r="CD95" i="61"/>
  <c r="A96" i="61"/>
  <c r="B96" i="61"/>
  <c r="C96" i="61"/>
  <c r="D96" i="61"/>
  <c r="E96" i="61"/>
  <c r="F96" i="61"/>
  <c r="G96" i="61"/>
  <c r="H96" i="61"/>
  <c r="I96" i="61"/>
  <c r="K96" i="61"/>
  <c r="L96" i="61"/>
  <c r="M96" i="61"/>
  <c r="N96" i="61"/>
  <c r="O96" i="61"/>
  <c r="P96" i="61"/>
  <c r="R96" i="61"/>
  <c r="S96" i="61"/>
  <c r="T96" i="61"/>
  <c r="U96" i="61"/>
  <c r="V96" i="61"/>
  <c r="W96" i="61"/>
  <c r="Y96" i="61"/>
  <c r="Z96" i="61"/>
  <c r="AA96" i="61"/>
  <c r="AB96" i="61"/>
  <c r="AC96" i="61"/>
  <c r="AD96" i="61"/>
  <c r="AF96" i="61"/>
  <c r="AG96" i="61"/>
  <c r="AH96" i="61"/>
  <c r="AI96" i="61"/>
  <c r="AN96" i="61"/>
  <c r="AO96" i="61"/>
  <c r="AP96" i="61"/>
  <c r="AQ96" i="61"/>
  <c r="AR96" i="61"/>
  <c r="AS96" i="61"/>
  <c r="AT96" i="61"/>
  <c r="AU96" i="61"/>
  <c r="AV96" i="61"/>
  <c r="AW96" i="61"/>
  <c r="AY96" i="61"/>
  <c r="AZ96" i="61"/>
  <c r="BA96" i="61"/>
  <c r="BB96" i="61"/>
  <c r="BC96" i="61"/>
  <c r="BD96" i="61"/>
  <c r="BE96" i="61"/>
  <c r="BF96" i="61"/>
  <c r="BG96" i="61"/>
  <c r="BH96" i="61"/>
  <c r="BJ96" i="61"/>
  <c r="BK96" i="61"/>
  <c r="BL96" i="61"/>
  <c r="BM96" i="61"/>
  <c r="BN96" i="61"/>
  <c r="BO96" i="61"/>
  <c r="BP96" i="61"/>
  <c r="BQ96" i="61"/>
  <c r="BR96" i="61"/>
  <c r="BS96" i="61"/>
  <c r="BU96" i="61"/>
  <c r="BV96" i="61"/>
  <c r="BW96" i="61"/>
  <c r="BX96" i="61"/>
  <c r="BY96" i="61"/>
  <c r="BZ96" i="61"/>
  <c r="CA96" i="61"/>
  <c r="CB96" i="61"/>
  <c r="CC96" i="61"/>
  <c r="CD96" i="61"/>
  <c r="A97" i="61"/>
  <c r="B97" i="61"/>
  <c r="C97" i="61"/>
  <c r="D97" i="61"/>
  <c r="E97" i="61"/>
  <c r="F97" i="61"/>
  <c r="G97" i="61"/>
  <c r="H97" i="61"/>
  <c r="I97" i="61"/>
  <c r="K97" i="61"/>
  <c r="L97" i="61"/>
  <c r="M97" i="61"/>
  <c r="N97" i="61"/>
  <c r="O97" i="61"/>
  <c r="P97" i="61"/>
  <c r="R97" i="61"/>
  <c r="S97" i="61"/>
  <c r="T97" i="61"/>
  <c r="U97" i="61"/>
  <c r="V97" i="61"/>
  <c r="W97" i="61"/>
  <c r="Y97" i="61"/>
  <c r="Z97" i="61"/>
  <c r="AA97" i="61"/>
  <c r="AB97" i="61"/>
  <c r="AC97" i="61"/>
  <c r="AD97" i="61"/>
  <c r="AF97" i="61"/>
  <c r="AG97" i="61"/>
  <c r="AH97" i="61"/>
  <c r="AI97" i="61"/>
  <c r="AN97" i="61"/>
  <c r="AO97" i="61"/>
  <c r="AP97" i="61"/>
  <c r="AQ97" i="61"/>
  <c r="AR97" i="61"/>
  <c r="AS97" i="61"/>
  <c r="AT97" i="61"/>
  <c r="AU97" i="61"/>
  <c r="AV97" i="61"/>
  <c r="AW97" i="61"/>
  <c r="AY97" i="61"/>
  <c r="AZ97" i="61"/>
  <c r="BA97" i="61"/>
  <c r="BB97" i="61"/>
  <c r="BC97" i="61"/>
  <c r="BD97" i="61"/>
  <c r="BE97" i="61"/>
  <c r="BF97" i="61"/>
  <c r="BG97" i="61"/>
  <c r="BH97" i="61"/>
  <c r="BJ97" i="61"/>
  <c r="BK97" i="61"/>
  <c r="BL97" i="61"/>
  <c r="BM97" i="61"/>
  <c r="BN97" i="61"/>
  <c r="BO97" i="61"/>
  <c r="BP97" i="61"/>
  <c r="BQ97" i="61"/>
  <c r="BR97" i="61"/>
  <c r="BS97" i="61"/>
  <c r="BU97" i="61"/>
  <c r="BV97" i="61"/>
  <c r="BW97" i="61"/>
  <c r="BX97" i="61"/>
  <c r="BY97" i="61"/>
  <c r="BZ97" i="61"/>
  <c r="CA97" i="61"/>
  <c r="CB97" i="61"/>
  <c r="CC97" i="61"/>
  <c r="CD97" i="61"/>
  <c r="A98" i="61"/>
  <c r="B98" i="61"/>
  <c r="C98" i="61"/>
  <c r="D98" i="61"/>
  <c r="E98" i="61"/>
  <c r="F98" i="61"/>
  <c r="G98" i="61"/>
  <c r="H98" i="61"/>
  <c r="I98" i="61"/>
  <c r="K98" i="61"/>
  <c r="L98" i="61"/>
  <c r="M98" i="61"/>
  <c r="N98" i="61"/>
  <c r="O98" i="61"/>
  <c r="P98" i="61"/>
  <c r="R98" i="61"/>
  <c r="S98" i="61"/>
  <c r="T98" i="61"/>
  <c r="U98" i="61"/>
  <c r="V98" i="61"/>
  <c r="W98" i="61"/>
  <c r="Y98" i="61"/>
  <c r="Z98" i="61"/>
  <c r="AA98" i="61"/>
  <c r="AB98" i="61"/>
  <c r="AC98" i="61"/>
  <c r="AD98" i="61"/>
  <c r="AF98" i="61"/>
  <c r="AG98" i="61"/>
  <c r="AH98" i="61"/>
  <c r="AI98" i="61"/>
  <c r="AN98" i="61"/>
  <c r="AO98" i="61"/>
  <c r="AP98" i="61"/>
  <c r="AQ98" i="61"/>
  <c r="AR98" i="61"/>
  <c r="AS98" i="61"/>
  <c r="AT98" i="61"/>
  <c r="AU98" i="61"/>
  <c r="AV98" i="61"/>
  <c r="AW98" i="61"/>
  <c r="AY98" i="61"/>
  <c r="AZ98" i="61"/>
  <c r="BA98" i="61"/>
  <c r="BB98" i="61"/>
  <c r="BC98" i="61"/>
  <c r="BD98" i="61"/>
  <c r="BE98" i="61"/>
  <c r="BF98" i="61"/>
  <c r="BG98" i="61"/>
  <c r="BH98" i="61"/>
  <c r="BJ98" i="61"/>
  <c r="BK98" i="61"/>
  <c r="BL98" i="61"/>
  <c r="BM98" i="61"/>
  <c r="BN98" i="61"/>
  <c r="BO98" i="61"/>
  <c r="BP98" i="61"/>
  <c r="BQ98" i="61"/>
  <c r="BR98" i="61"/>
  <c r="BS98" i="61"/>
  <c r="BU98" i="61"/>
  <c r="BV98" i="61"/>
  <c r="BW98" i="61"/>
  <c r="BX98" i="61"/>
  <c r="BY98" i="61"/>
  <c r="BZ98" i="61"/>
  <c r="CA98" i="61"/>
  <c r="CB98" i="61"/>
  <c r="CC98" i="61"/>
  <c r="CD98" i="61"/>
  <c r="A99" i="61"/>
  <c r="B99" i="61"/>
  <c r="C99" i="61"/>
  <c r="D99" i="61"/>
  <c r="E99" i="61"/>
  <c r="F99" i="61"/>
  <c r="G99" i="61"/>
  <c r="H99" i="61"/>
  <c r="I99" i="61"/>
  <c r="K99" i="61"/>
  <c r="L99" i="61"/>
  <c r="M99" i="61"/>
  <c r="N99" i="61"/>
  <c r="O99" i="61"/>
  <c r="P99" i="61"/>
  <c r="R99" i="61"/>
  <c r="S99" i="61"/>
  <c r="T99" i="61"/>
  <c r="U99" i="61"/>
  <c r="V99" i="61"/>
  <c r="W99" i="61"/>
  <c r="Y99" i="61"/>
  <c r="Z99" i="61"/>
  <c r="AA99" i="61"/>
  <c r="AB99" i="61"/>
  <c r="AC99" i="61"/>
  <c r="AD99" i="61"/>
  <c r="AF99" i="61"/>
  <c r="AG99" i="61"/>
  <c r="AH99" i="61"/>
  <c r="AI99" i="61"/>
  <c r="AN99" i="61"/>
  <c r="AO99" i="61"/>
  <c r="AP99" i="61"/>
  <c r="AQ99" i="61"/>
  <c r="AR99" i="61"/>
  <c r="AS99" i="61"/>
  <c r="AT99" i="61"/>
  <c r="AU99" i="61"/>
  <c r="AV99" i="61"/>
  <c r="AW99" i="61"/>
  <c r="AY99" i="61"/>
  <c r="AZ99" i="61"/>
  <c r="BA99" i="61"/>
  <c r="BB99" i="61"/>
  <c r="BC99" i="61"/>
  <c r="BD99" i="61"/>
  <c r="BE99" i="61"/>
  <c r="BF99" i="61"/>
  <c r="BG99" i="61"/>
  <c r="BH99" i="61"/>
  <c r="BJ99" i="61"/>
  <c r="BK99" i="61"/>
  <c r="BL99" i="61"/>
  <c r="BM99" i="61"/>
  <c r="BN99" i="61"/>
  <c r="BO99" i="61"/>
  <c r="BP99" i="61"/>
  <c r="BQ99" i="61"/>
  <c r="BR99" i="61"/>
  <c r="BS99" i="61"/>
  <c r="BU99" i="61"/>
  <c r="BV99" i="61"/>
  <c r="BW99" i="61"/>
  <c r="BX99" i="61"/>
  <c r="BY99" i="61"/>
  <c r="BZ99" i="61"/>
  <c r="CA99" i="61"/>
  <c r="CB99" i="61"/>
  <c r="CC99" i="61"/>
  <c r="CD99" i="61"/>
  <c r="A100" i="61"/>
  <c r="B100" i="61"/>
  <c r="C100" i="61"/>
  <c r="D100" i="61"/>
  <c r="E100" i="61"/>
  <c r="F100" i="61"/>
  <c r="G100" i="61"/>
  <c r="H100" i="61"/>
  <c r="I100" i="61"/>
  <c r="K100" i="61"/>
  <c r="L100" i="61"/>
  <c r="M100" i="61"/>
  <c r="N100" i="61"/>
  <c r="O100" i="61"/>
  <c r="P100" i="61"/>
  <c r="R100" i="61"/>
  <c r="S100" i="61"/>
  <c r="T100" i="61"/>
  <c r="U100" i="61"/>
  <c r="V100" i="61"/>
  <c r="W100" i="61"/>
  <c r="Y100" i="61"/>
  <c r="Z100" i="61"/>
  <c r="AA100" i="61"/>
  <c r="AB100" i="61"/>
  <c r="AC100" i="61"/>
  <c r="AD100" i="61"/>
  <c r="AF100" i="61"/>
  <c r="AG100" i="61"/>
  <c r="AH100" i="61"/>
  <c r="AI100" i="61"/>
  <c r="AN100" i="61"/>
  <c r="AO100" i="61"/>
  <c r="AP100" i="61"/>
  <c r="AQ100" i="61"/>
  <c r="AR100" i="61"/>
  <c r="AS100" i="61"/>
  <c r="AT100" i="61"/>
  <c r="AU100" i="61"/>
  <c r="AV100" i="61"/>
  <c r="AW100" i="61"/>
  <c r="AY100" i="61"/>
  <c r="AZ100" i="61"/>
  <c r="BA100" i="61"/>
  <c r="BB100" i="61"/>
  <c r="BC100" i="61"/>
  <c r="BD100" i="61"/>
  <c r="BE100" i="61"/>
  <c r="BF100" i="61"/>
  <c r="BG100" i="61"/>
  <c r="BH100" i="61"/>
  <c r="BJ100" i="61"/>
  <c r="BK100" i="61"/>
  <c r="BL100" i="61"/>
  <c r="BM100" i="61"/>
  <c r="BN100" i="61"/>
  <c r="BO100" i="61"/>
  <c r="BP100" i="61"/>
  <c r="BQ100" i="61"/>
  <c r="BR100" i="61"/>
  <c r="BS100" i="61"/>
  <c r="BU100" i="61"/>
  <c r="BV100" i="61"/>
  <c r="BW100" i="61"/>
  <c r="BX100" i="61"/>
  <c r="BY100" i="61"/>
  <c r="BZ100" i="61"/>
  <c r="CA100" i="61"/>
  <c r="CB100" i="61"/>
  <c r="CC100" i="61"/>
  <c r="CD100" i="61"/>
  <c r="A101" i="61"/>
  <c r="B101" i="61"/>
  <c r="C101" i="61"/>
  <c r="D101" i="61"/>
  <c r="E101" i="61"/>
  <c r="F101" i="61"/>
  <c r="G101" i="61"/>
  <c r="H101" i="61"/>
  <c r="I101" i="61"/>
  <c r="K101" i="61"/>
  <c r="L101" i="61"/>
  <c r="M101" i="61"/>
  <c r="N101" i="61"/>
  <c r="O101" i="61"/>
  <c r="P101" i="61"/>
  <c r="R101" i="61"/>
  <c r="S101" i="61"/>
  <c r="T101" i="61"/>
  <c r="U101" i="61"/>
  <c r="V101" i="61"/>
  <c r="W101" i="61"/>
  <c r="Y101" i="61"/>
  <c r="Z101" i="61"/>
  <c r="AA101" i="61"/>
  <c r="AB101" i="61"/>
  <c r="AC101" i="61"/>
  <c r="AD101" i="61"/>
  <c r="AF101" i="61"/>
  <c r="AG101" i="61"/>
  <c r="AH101" i="61"/>
  <c r="AI101" i="61"/>
  <c r="AN101" i="61"/>
  <c r="AO101" i="61"/>
  <c r="AP101" i="61"/>
  <c r="AQ101" i="61"/>
  <c r="AR101" i="61"/>
  <c r="AS101" i="61"/>
  <c r="AT101" i="61"/>
  <c r="AU101" i="61"/>
  <c r="AV101" i="61"/>
  <c r="AW101" i="61"/>
  <c r="AY101" i="61"/>
  <c r="AZ101" i="61"/>
  <c r="BA101" i="61"/>
  <c r="BB101" i="61"/>
  <c r="BC101" i="61"/>
  <c r="BD101" i="61"/>
  <c r="BE101" i="61"/>
  <c r="BF101" i="61"/>
  <c r="BG101" i="61"/>
  <c r="BH101" i="61"/>
  <c r="BJ101" i="61"/>
  <c r="BK101" i="61"/>
  <c r="BL101" i="61"/>
  <c r="BM101" i="61"/>
  <c r="BN101" i="61"/>
  <c r="BO101" i="61"/>
  <c r="BP101" i="61"/>
  <c r="BQ101" i="61"/>
  <c r="BR101" i="61"/>
  <c r="BS101" i="61"/>
  <c r="BU101" i="61"/>
  <c r="BV101" i="61"/>
  <c r="BW101" i="61"/>
  <c r="BX101" i="61"/>
  <c r="BY101" i="61"/>
  <c r="BZ101" i="61"/>
  <c r="CA101" i="61"/>
  <c r="CB101" i="61"/>
  <c r="CC101" i="61"/>
  <c r="CD101" i="61"/>
  <c r="A102" i="61"/>
  <c r="B102" i="61"/>
  <c r="C102" i="61"/>
  <c r="D102" i="61"/>
  <c r="E102" i="61"/>
  <c r="F102" i="61"/>
  <c r="G102" i="61"/>
  <c r="H102" i="61"/>
  <c r="I102" i="61"/>
  <c r="K102" i="61"/>
  <c r="L102" i="61"/>
  <c r="M102" i="61"/>
  <c r="N102" i="61"/>
  <c r="O102" i="61"/>
  <c r="P102" i="61"/>
  <c r="R102" i="61"/>
  <c r="S102" i="61"/>
  <c r="T102" i="61"/>
  <c r="U102" i="61"/>
  <c r="V102" i="61"/>
  <c r="W102" i="61"/>
  <c r="Y102" i="61"/>
  <c r="Z102" i="61"/>
  <c r="AA102" i="61"/>
  <c r="AB102" i="61"/>
  <c r="AC102" i="61"/>
  <c r="AD102" i="61"/>
  <c r="AF102" i="61"/>
  <c r="AG102" i="61"/>
  <c r="AH102" i="61"/>
  <c r="AI102" i="61"/>
  <c r="AN102" i="61"/>
  <c r="AO102" i="61"/>
  <c r="AP102" i="61"/>
  <c r="AQ102" i="61"/>
  <c r="AR102" i="61"/>
  <c r="AS102" i="61"/>
  <c r="AT102" i="61"/>
  <c r="AU102" i="61"/>
  <c r="AV102" i="61"/>
  <c r="AW102" i="61"/>
  <c r="AY102" i="61"/>
  <c r="AZ102" i="61"/>
  <c r="BA102" i="61"/>
  <c r="BB102" i="61"/>
  <c r="BC102" i="61"/>
  <c r="BD102" i="61"/>
  <c r="BE102" i="61"/>
  <c r="BF102" i="61"/>
  <c r="BG102" i="61"/>
  <c r="BH102" i="61"/>
  <c r="BJ102" i="61"/>
  <c r="BK102" i="61"/>
  <c r="BL102" i="61"/>
  <c r="BM102" i="61"/>
  <c r="BN102" i="61"/>
  <c r="BO102" i="61"/>
  <c r="BP102" i="61"/>
  <c r="BQ102" i="61"/>
  <c r="BR102" i="61"/>
  <c r="BS102" i="61"/>
  <c r="BU102" i="61"/>
  <c r="BV102" i="61"/>
  <c r="BW102" i="61"/>
  <c r="BX102" i="61"/>
  <c r="BY102" i="61"/>
  <c r="BZ102" i="61"/>
  <c r="CA102" i="61"/>
  <c r="CB102" i="61"/>
  <c r="CC102" i="61"/>
  <c r="CD102" i="61"/>
  <c r="A103" i="61"/>
  <c r="B103" i="61"/>
  <c r="C103" i="61"/>
  <c r="D103" i="61"/>
  <c r="E103" i="61"/>
  <c r="F103" i="61"/>
  <c r="G103" i="61"/>
  <c r="H103" i="61"/>
  <c r="I103" i="61"/>
  <c r="K103" i="61"/>
  <c r="L103" i="61"/>
  <c r="M103" i="61"/>
  <c r="N103" i="61"/>
  <c r="O103" i="61"/>
  <c r="P103" i="61"/>
  <c r="R103" i="61"/>
  <c r="S103" i="61"/>
  <c r="T103" i="61"/>
  <c r="U103" i="61"/>
  <c r="V103" i="61"/>
  <c r="W103" i="61"/>
  <c r="Y103" i="61"/>
  <c r="Z103" i="61"/>
  <c r="AA103" i="61"/>
  <c r="AB103" i="61"/>
  <c r="AC103" i="61"/>
  <c r="AD103" i="61"/>
  <c r="AF103" i="61"/>
  <c r="AG103" i="61"/>
  <c r="AH103" i="61"/>
  <c r="AI103" i="61"/>
  <c r="AN103" i="61"/>
  <c r="AO103" i="61"/>
  <c r="AP103" i="61"/>
  <c r="AQ103" i="61"/>
  <c r="AR103" i="61"/>
  <c r="AS103" i="61"/>
  <c r="AT103" i="61"/>
  <c r="AU103" i="61"/>
  <c r="AV103" i="61"/>
  <c r="AW103" i="61"/>
  <c r="AY103" i="61"/>
  <c r="AZ103" i="61"/>
  <c r="BA103" i="61"/>
  <c r="BB103" i="61"/>
  <c r="BC103" i="61"/>
  <c r="BD103" i="61"/>
  <c r="BE103" i="61"/>
  <c r="BF103" i="61"/>
  <c r="BG103" i="61"/>
  <c r="BH103" i="61"/>
  <c r="BJ103" i="61"/>
  <c r="BK103" i="61"/>
  <c r="BL103" i="61"/>
  <c r="BM103" i="61"/>
  <c r="BN103" i="61"/>
  <c r="BO103" i="61"/>
  <c r="BP103" i="61"/>
  <c r="BQ103" i="61"/>
  <c r="BR103" i="61"/>
  <c r="BS103" i="61"/>
  <c r="BU103" i="61"/>
  <c r="BV103" i="61"/>
  <c r="BW103" i="61"/>
  <c r="BX103" i="61"/>
  <c r="BY103" i="61"/>
  <c r="BZ103" i="61"/>
  <c r="CA103" i="61"/>
  <c r="CB103" i="61"/>
  <c r="CC103" i="61"/>
  <c r="CD103" i="61"/>
  <c r="A104" i="61"/>
  <c r="B104" i="61"/>
  <c r="C104" i="61"/>
  <c r="D104" i="61"/>
  <c r="E104" i="61"/>
  <c r="F104" i="61"/>
  <c r="G104" i="61"/>
  <c r="H104" i="61"/>
  <c r="I104" i="61"/>
  <c r="K104" i="61"/>
  <c r="L104" i="61"/>
  <c r="M104" i="61"/>
  <c r="N104" i="61"/>
  <c r="O104" i="61"/>
  <c r="P104" i="61"/>
  <c r="R104" i="61"/>
  <c r="S104" i="61"/>
  <c r="T104" i="61"/>
  <c r="U104" i="61"/>
  <c r="V104" i="61"/>
  <c r="W104" i="61"/>
  <c r="Y104" i="61"/>
  <c r="Z104" i="61"/>
  <c r="AA104" i="61"/>
  <c r="AB104" i="61"/>
  <c r="AC104" i="61"/>
  <c r="AD104" i="61"/>
  <c r="AF104" i="61"/>
  <c r="AG104" i="61"/>
  <c r="AH104" i="61"/>
  <c r="AI104" i="61"/>
  <c r="AN104" i="61"/>
  <c r="AO104" i="61"/>
  <c r="AP104" i="61"/>
  <c r="AQ104" i="61"/>
  <c r="AR104" i="61"/>
  <c r="AS104" i="61"/>
  <c r="AT104" i="61"/>
  <c r="AU104" i="61"/>
  <c r="AV104" i="61"/>
  <c r="AW104" i="61"/>
  <c r="AY104" i="61"/>
  <c r="AZ104" i="61"/>
  <c r="BA104" i="61"/>
  <c r="BB104" i="61"/>
  <c r="BC104" i="61"/>
  <c r="BD104" i="61"/>
  <c r="BE104" i="61"/>
  <c r="BF104" i="61"/>
  <c r="BG104" i="61"/>
  <c r="BH104" i="61"/>
  <c r="BJ104" i="61"/>
  <c r="BK104" i="61"/>
  <c r="BL104" i="61"/>
  <c r="BM104" i="61"/>
  <c r="BN104" i="61"/>
  <c r="BO104" i="61"/>
  <c r="BP104" i="61"/>
  <c r="BQ104" i="61"/>
  <c r="BR104" i="61"/>
  <c r="BS104" i="61"/>
  <c r="BU104" i="61"/>
  <c r="BV104" i="61"/>
  <c r="BW104" i="61"/>
  <c r="BX104" i="61"/>
  <c r="BY104" i="61"/>
  <c r="BZ104" i="61"/>
  <c r="CA104" i="61"/>
  <c r="CB104" i="61"/>
  <c r="CC104" i="61"/>
  <c r="CD104" i="61"/>
  <c r="A105" i="61"/>
  <c r="B105" i="61"/>
  <c r="C105" i="61"/>
  <c r="D105" i="61"/>
  <c r="E105" i="61"/>
  <c r="F105" i="61"/>
  <c r="G105" i="61"/>
  <c r="H105" i="61"/>
  <c r="I105" i="61"/>
  <c r="K105" i="61"/>
  <c r="L105" i="61"/>
  <c r="M105" i="61"/>
  <c r="N105" i="61"/>
  <c r="O105" i="61"/>
  <c r="P105" i="61"/>
  <c r="R105" i="61"/>
  <c r="S105" i="61"/>
  <c r="T105" i="61"/>
  <c r="U105" i="61"/>
  <c r="V105" i="61"/>
  <c r="W105" i="61"/>
  <c r="Y105" i="61"/>
  <c r="Z105" i="61"/>
  <c r="AA105" i="61"/>
  <c r="AB105" i="61"/>
  <c r="AC105" i="61"/>
  <c r="AD105" i="61"/>
  <c r="AF105" i="61"/>
  <c r="AG105" i="61"/>
  <c r="AH105" i="61"/>
  <c r="AI105" i="61"/>
  <c r="AN105" i="61"/>
  <c r="AO105" i="61"/>
  <c r="AP105" i="61"/>
  <c r="AQ105" i="61"/>
  <c r="AR105" i="61"/>
  <c r="AS105" i="61"/>
  <c r="AT105" i="61"/>
  <c r="AU105" i="61"/>
  <c r="AV105" i="61"/>
  <c r="AW105" i="61"/>
  <c r="AY105" i="61"/>
  <c r="AZ105" i="61"/>
  <c r="BA105" i="61"/>
  <c r="BB105" i="61"/>
  <c r="BC105" i="61"/>
  <c r="BD105" i="61"/>
  <c r="BE105" i="61"/>
  <c r="BF105" i="61"/>
  <c r="BG105" i="61"/>
  <c r="BH105" i="61"/>
  <c r="BJ105" i="61"/>
  <c r="BK105" i="61"/>
  <c r="BL105" i="61"/>
  <c r="BM105" i="61"/>
  <c r="BN105" i="61"/>
  <c r="BO105" i="61"/>
  <c r="BP105" i="61"/>
  <c r="BQ105" i="61"/>
  <c r="BR105" i="61"/>
  <c r="BS105" i="61"/>
  <c r="BU105" i="61"/>
  <c r="BV105" i="61"/>
  <c r="BW105" i="61"/>
  <c r="BX105" i="61"/>
  <c r="BY105" i="61"/>
  <c r="BZ105" i="61"/>
  <c r="CA105" i="61"/>
  <c r="CB105" i="61"/>
  <c r="CC105" i="61"/>
  <c r="CD105" i="61"/>
  <c r="A106" i="61"/>
  <c r="B106" i="61"/>
  <c r="C106" i="61"/>
  <c r="D106" i="61"/>
  <c r="E106" i="61"/>
  <c r="F106" i="61"/>
  <c r="G106" i="61"/>
  <c r="H106" i="61"/>
  <c r="I106" i="61"/>
  <c r="K106" i="61"/>
  <c r="L106" i="61"/>
  <c r="M106" i="61"/>
  <c r="N106" i="61"/>
  <c r="O106" i="61"/>
  <c r="P106" i="61"/>
  <c r="R106" i="61"/>
  <c r="S106" i="61"/>
  <c r="T106" i="61"/>
  <c r="U106" i="61"/>
  <c r="V106" i="61"/>
  <c r="W106" i="61"/>
  <c r="Y106" i="61"/>
  <c r="Z106" i="61"/>
  <c r="AA106" i="61"/>
  <c r="AB106" i="61"/>
  <c r="AC106" i="61"/>
  <c r="AD106" i="61"/>
  <c r="AF106" i="61"/>
  <c r="AG106" i="61"/>
  <c r="AH106" i="61"/>
  <c r="AI106" i="61"/>
  <c r="AN106" i="61"/>
  <c r="AO106" i="61"/>
  <c r="AP106" i="61"/>
  <c r="AQ106" i="61"/>
  <c r="AR106" i="61"/>
  <c r="AS106" i="61"/>
  <c r="AT106" i="61"/>
  <c r="AU106" i="61"/>
  <c r="AV106" i="61"/>
  <c r="AW106" i="61"/>
  <c r="AY106" i="61"/>
  <c r="AZ106" i="61"/>
  <c r="BA106" i="61"/>
  <c r="BB106" i="61"/>
  <c r="BC106" i="61"/>
  <c r="BD106" i="61"/>
  <c r="BE106" i="61"/>
  <c r="BF106" i="61"/>
  <c r="BG106" i="61"/>
  <c r="BH106" i="61"/>
  <c r="BJ106" i="61"/>
  <c r="BK106" i="61"/>
  <c r="BL106" i="61"/>
  <c r="BM106" i="61"/>
  <c r="BN106" i="61"/>
  <c r="BO106" i="61"/>
  <c r="BP106" i="61"/>
  <c r="BQ106" i="61"/>
  <c r="BR106" i="61"/>
  <c r="BS106" i="61"/>
  <c r="BU106" i="61"/>
  <c r="BV106" i="61"/>
  <c r="BW106" i="61"/>
  <c r="BX106" i="61"/>
  <c r="BY106" i="61"/>
  <c r="BZ106" i="61"/>
  <c r="CA106" i="61"/>
  <c r="CB106" i="61"/>
  <c r="CC106" i="61"/>
  <c r="CD106" i="61"/>
  <c r="A107" i="61"/>
  <c r="B107" i="61"/>
  <c r="C107" i="61"/>
  <c r="D107" i="61"/>
  <c r="E107" i="61"/>
  <c r="F107" i="61"/>
  <c r="G107" i="61"/>
  <c r="H107" i="61"/>
  <c r="I107" i="61"/>
  <c r="K107" i="61"/>
  <c r="L107" i="61"/>
  <c r="M107" i="61"/>
  <c r="N107" i="61"/>
  <c r="O107" i="61"/>
  <c r="P107" i="61"/>
  <c r="R107" i="61"/>
  <c r="S107" i="61"/>
  <c r="T107" i="61"/>
  <c r="U107" i="61"/>
  <c r="V107" i="61"/>
  <c r="W107" i="61"/>
  <c r="Y107" i="61"/>
  <c r="Z107" i="61"/>
  <c r="AA107" i="61"/>
  <c r="AB107" i="61"/>
  <c r="AC107" i="61"/>
  <c r="AD107" i="61"/>
  <c r="AF107" i="61"/>
  <c r="AG107" i="61"/>
  <c r="AH107" i="61"/>
  <c r="AI107" i="61"/>
  <c r="AN107" i="61"/>
  <c r="AO107" i="61"/>
  <c r="AP107" i="61"/>
  <c r="AQ107" i="61"/>
  <c r="AR107" i="61"/>
  <c r="AS107" i="61"/>
  <c r="AT107" i="61"/>
  <c r="AU107" i="61"/>
  <c r="AV107" i="61"/>
  <c r="AW107" i="61"/>
  <c r="AY107" i="61"/>
  <c r="AZ107" i="61"/>
  <c r="BA107" i="61"/>
  <c r="BB107" i="61"/>
  <c r="BC107" i="61"/>
  <c r="BD107" i="61"/>
  <c r="BE107" i="61"/>
  <c r="BF107" i="61"/>
  <c r="BG107" i="61"/>
  <c r="BH107" i="61"/>
  <c r="BJ107" i="61"/>
  <c r="BK107" i="61"/>
  <c r="BL107" i="61"/>
  <c r="BM107" i="61"/>
  <c r="BN107" i="61"/>
  <c r="BO107" i="61"/>
  <c r="BP107" i="61"/>
  <c r="BQ107" i="61"/>
  <c r="BR107" i="61"/>
  <c r="BS107" i="61"/>
  <c r="BU107" i="61"/>
  <c r="BV107" i="61"/>
  <c r="BW107" i="61"/>
  <c r="BX107" i="61"/>
  <c r="BY107" i="61"/>
  <c r="BZ107" i="61"/>
  <c r="CA107" i="61"/>
  <c r="CB107" i="61"/>
  <c r="CC107" i="61"/>
  <c r="CD107" i="61"/>
  <c r="A108" i="61"/>
  <c r="B108" i="61"/>
  <c r="C108" i="61"/>
  <c r="D108" i="61"/>
  <c r="E108" i="61"/>
  <c r="F108" i="61"/>
  <c r="G108" i="61"/>
  <c r="H108" i="61"/>
  <c r="I108" i="61"/>
  <c r="K108" i="61"/>
  <c r="L108" i="61"/>
  <c r="M108" i="61"/>
  <c r="N108" i="61"/>
  <c r="O108" i="61"/>
  <c r="P108" i="61"/>
  <c r="R108" i="61"/>
  <c r="S108" i="61"/>
  <c r="T108" i="61"/>
  <c r="U108" i="61"/>
  <c r="V108" i="61"/>
  <c r="W108" i="61"/>
  <c r="Y108" i="61"/>
  <c r="Z108" i="61"/>
  <c r="AA108" i="61"/>
  <c r="AB108" i="61"/>
  <c r="AC108" i="61"/>
  <c r="AD108" i="61"/>
  <c r="AF108" i="61"/>
  <c r="AG108" i="61"/>
  <c r="AH108" i="61"/>
  <c r="AI108" i="61"/>
  <c r="AN108" i="61"/>
  <c r="AO108" i="61"/>
  <c r="AP108" i="61"/>
  <c r="AQ108" i="61"/>
  <c r="AR108" i="61"/>
  <c r="AS108" i="61"/>
  <c r="AT108" i="61"/>
  <c r="AU108" i="61"/>
  <c r="AV108" i="61"/>
  <c r="AW108" i="61"/>
  <c r="AY108" i="61"/>
  <c r="AZ108" i="61"/>
  <c r="BA108" i="61"/>
  <c r="BB108" i="61"/>
  <c r="BC108" i="61"/>
  <c r="BD108" i="61"/>
  <c r="BE108" i="61"/>
  <c r="BF108" i="61"/>
  <c r="BG108" i="61"/>
  <c r="BH108" i="61"/>
  <c r="BJ108" i="61"/>
  <c r="BK108" i="61"/>
  <c r="BL108" i="61"/>
  <c r="BM108" i="61"/>
  <c r="BN108" i="61"/>
  <c r="BO108" i="61"/>
  <c r="BP108" i="61"/>
  <c r="BQ108" i="61"/>
  <c r="BR108" i="61"/>
  <c r="BS108" i="61"/>
  <c r="BU108" i="61"/>
  <c r="BV108" i="61"/>
  <c r="BW108" i="61"/>
  <c r="BX108" i="61"/>
  <c r="BY108" i="61"/>
  <c r="BZ108" i="61"/>
  <c r="CA108" i="61"/>
  <c r="CB108" i="61"/>
  <c r="CC108" i="61"/>
  <c r="CD108" i="61"/>
  <c r="A109" i="61"/>
  <c r="E1" i="56"/>
  <c r="B2" i="56"/>
  <c r="E2" i="56"/>
  <c r="L3" i="56"/>
  <c r="M3" i="56"/>
  <c r="B4" i="56"/>
  <c r="D4" i="56"/>
  <c r="F4" i="56"/>
  <c r="H4" i="56"/>
  <c r="L4" i="56"/>
  <c r="M4" i="56"/>
  <c r="L5" i="56"/>
  <c r="M5" i="56"/>
  <c r="B6" i="56"/>
  <c r="D6" i="56"/>
  <c r="F6" i="56"/>
  <c r="H6" i="56"/>
  <c r="L6" i="56"/>
  <c r="M6" i="56"/>
  <c r="B7" i="56"/>
  <c r="D7" i="56"/>
  <c r="F7" i="56"/>
  <c r="H7" i="56"/>
  <c r="L8" i="56"/>
  <c r="M8" i="56"/>
  <c r="B9" i="56"/>
  <c r="D9" i="56"/>
  <c r="F9" i="56"/>
  <c r="H9" i="56"/>
  <c r="B10" i="56"/>
  <c r="D10" i="56"/>
  <c r="F10" i="56"/>
  <c r="H10" i="56"/>
  <c r="B11" i="56"/>
  <c r="D11" i="56"/>
  <c r="F11" i="56"/>
  <c r="H11" i="56"/>
  <c r="B13" i="56"/>
  <c r="D13" i="56"/>
  <c r="F13" i="56"/>
  <c r="H13" i="56"/>
  <c r="B15" i="56"/>
  <c r="D15" i="56"/>
  <c r="F15" i="56"/>
  <c r="H15" i="56"/>
  <c r="B16" i="56"/>
  <c r="D16" i="56"/>
  <c r="F16" i="56"/>
  <c r="H16" i="56"/>
  <c r="B18" i="56"/>
  <c r="D18" i="56"/>
  <c r="F18" i="56"/>
  <c r="H18" i="56"/>
  <c r="B19" i="56"/>
  <c r="D19" i="56"/>
  <c r="F19" i="56"/>
  <c r="H19" i="56"/>
  <c r="AF20" i="56"/>
  <c r="B21" i="56"/>
  <c r="D21" i="56"/>
  <c r="F21" i="56"/>
  <c r="H21" i="56"/>
  <c r="AI21" i="56"/>
  <c r="B22" i="56"/>
  <c r="D22" i="56"/>
  <c r="F22" i="56"/>
  <c r="H22" i="56"/>
  <c r="A23" i="56"/>
  <c r="B23" i="56"/>
  <c r="D23" i="56"/>
  <c r="F23" i="56"/>
  <c r="H23" i="56"/>
  <c r="AH23" i="56"/>
  <c r="AP24" i="56"/>
  <c r="AQ24" i="56"/>
  <c r="AU24" i="56"/>
  <c r="AV24" i="56"/>
  <c r="AW24" i="56"/>
  <c r="BA24" i="56"/>
  <c r="BB24" i="56"/>
  <c r="BF24" i="56"/>
  <c r="BG24" i="56"/>
  <c r="BH24" i="56"/>
  <c r="BL24" i="56"/>
  <c r="BM24" i="56"/>
  <c r="BQ24" i="56"/>
  <c r="BR24" i="56"/>
  <c r="BS24" i="56"/>
  <c r="BW24" i="56"/>
  <c r="BX24" i="56"/>
  <c r="CB24" i="56"/>
  <c r="CC24" i="56"/>
  <c r="CD24" i="56"/>
  <c r="B25" i="56"/>
  <c r="F25" i="56"/>
  <c r="AO25" i="56"/>
  <c r="AZ25" i="56"/>
  <c r="BK25" i="56"/>
  <c r="BV25" i="56"/>
  <c r="AO26" i="56"/>
  <c r="AP26" i="56"/>
  <c r="AQ26" i="56"/>
  <c r="AU26" i="56"/>
  <c r="AV26" i="56"/>
  <c r="AW26" i="56"/>
  <c r="AZ26" i="56"/>
  <c r="BA26" i="56"/>
  <c r="BB26" i="56"/>
  <c r="BF26" i="56"/>
  <c r="BG26" i="56"/>
  <c r="BH26" i="56"/>
  <c r="BK26" i="56"/>
  <c r="BL26" i="56"/>
  <c r="BM26" i="56"/>
  <c r="BQ26" i="56"/>
  <c r="BR26" i="56"/>
  <c r="BS26" i="56"/>
  <c r="BV26" i="56"/>
  <c r="BW26" i="56"/>
  <c r="BX26" i="56"/>
  <c r="CB26" i="56"/>
  <c r="CC26" i="56"/>
  <c r="CD26" i="56"/>
  <c r="AS27" i="56"/>
  <c r="BD27" i="56"/>
  <c r="BO27" i="56"/>
  <c r="BZ27" i="56"/>
  <c r="D28" i="56"/>
  <c r="K28" i="56"/>
  <c r="R28" i="56"/>
  <c r="Y28" i="56"/>
  <c r="AN28" i="56"/>
  <c r="AS28" i="56"/>
  <c r="AY28" i="56"/>
  <c r="BD28" i="56"/>
  <c r="BJ28" i="56"/>
  <c r="BO28" i="56"/>
  <c r="BU28" i="56"/>
  <c r="BZ28" i="56"/>
  <c r="AT29" i="56"/>
  <c r="AW29" i="56"/>
  <c r="BE29" i="56"/>
  <c r="BH29" i="56"/>
  <c r="BP29" i="56"/>
  <c r="BS29" i="56"/>
  <c r="CA29" i="56"/>
  <c r="CD29" i="56"/>
  <c r="B31" i="56"/>
  <c r="C31" i="56"/>
  <c r="D31" i="56"/>
  <c r="E31" i="56"/>
  <c r="F31" i="56"/>
  <c r="G31" i="56"/>
  <c r="H31" i="56"/>
  <c r="I31" i="56"/>
  <c r="K31" i="56"/>
  <c r="L31" i="56"/>
  <c r="M31" i="56"/>
  <c r="N31" i="56"/>
  <c r="O31" i="56"/>
  <c r="P31" i="56"/>
  <c r="R31" i="56"/>
  <c r="S31" i="56"/>
  <c r="T31" i="56"/>
  <c r="U31" i="56"/>
  <c r="V31" i="56"/>
  <c r="W31" i="56"/>
  <c r="Y31" i="56"/>
  <c r="Z31" i="56"/>
  <c r="AA31" i="56"/>
  <c r="AB31" i="56"/>
  <c r="AC31" i="56"/>
  <c r="AD31" i="56"/>
  <c r="AF31" i="56"/>
  <c r="AG31" i="56"/>
  <c r="AH31" i="56"/>
  <c r="AI31" i="56"/>
  <c r="AN31" i="56"/>
  <c r="AO31" i="56"/>
  <c r="AP31" i="56"/>
  <c r="AQ31" i="56"/>
  <c r="AR31" i="56"/>
  <c r="AS31" i="56"/>
  <c r="AT31" i="56"/>
  <c r="AU31" i="56"/>
  <c r="AV31" i="56"/>
  <c r="AW31" i="56"/>
  <c r="AY31" i="56"/>
  <c r="AZ31" i="56"/>
  <c r="BA31" i="56"/>
  <c r="BB31" i="56"/>
  <c r="BC31" i="56"/>
  <c r="BD31" i="56"/>
  <c r="BE31" i="56"/>
  <c r="BF31" i="56"/>
  <c r="BG31" i="56"/>
  <c r="BH31" i="56"/>
  <c r="BJ31" i="56"/>
  <c r="BK31" i="56"/>
  <c r="BL31" i="56"/>
  <c r="BM31" i="56"/>
  <c r="BN31" i="56"/>
  <c r="BO31" i="56"/>
  <c r="BP31" i="56"/>
  <c r="BQ31" i="56"/>
  <c r="BR31" i="56"/>
  <c r="BS31" i="56"/>
  <c r="BU31" i="56"/>
  <c r="BV31" i="56"/>
  <c r="BW31" i="56"/>
  <c r="BX31" i="56"/>
  <c r="BY31" i="56"/>
  <c r="BZ31" i="56"/>
  <c r="CA31" i="56"/>
  <c r="CB31" i="56"/>
  <c r="CC31" i="56"/>
  <c r="CD31" i="56"/>
  <c r="A32" i="56"/>
  <c r="B32" i="56"/>
  <c r="C32" i="56"/>
  <c r="D32" i="56"/>
  <c r="E32" i="56"/>
  <c r="F32" i="56"/>
  <c r="G32" i="56"/>
  <c r="H32" i="56"/>
  <c r="I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Y32" i="56"/>
  <c r="Z32" i="56"/>
  <c r="AA32" i="56"/>
  <c r="AB32" i="56"/>
  <c r="AC32" i="56"/>
  <c r="AD32" i="56"/>
  <c r="AF32" i="56"/>
  <c r="AG32" i="56"/>
  <c r="AH32" i="56"/>
  <c r="AI32" i="56"/>
  <c r="AN32" i="56"/>
  <c r="AO32" i="56"/>
  <c r="AP32" i="56"/>
  <c r="AQ32" i="56"/>
  <c r="AR32" i="56"/>
  <c r="AS32" i="56"/>
  <c r="AT32" i="56"/>
  <c r="AU32" i="56"/>
  <c r="AV32" i="56"/>
  <c r="AW32" i="56"/>
  <c r="AY32" i="56"/>
  <c r="AZ32" i="56"/>
  <c r="BA32" i="56"/>
  <c r="BB32" i="56"/>
  <c r="BC32" i="56"/>
  <c r="BD32" i="56"/>
  <c r="BE32" i="56"/>
  <c r="BF32" i="56"/>
  <c r="BG32" i="56"/>
  <c r="BH32" i="56"/>
  <c r="BJ32" i="56"/>
  <c r="BK32" i="56"/>
  <c r="BL32" i="56"/>
  <c r="BM32" i="56"/>
  <c r="BN32" i="56"/>
  <c r="BO32" i="56"/>
  <c r="BP32" i="56"/>
  <c r="BQ32" i="56"/>
  <c r="BR32" i="56"/>
  <c r="BS32" i="56"/>
  <c r="BU32" i="56"/>
  <c r="BV32" i="56"/>
  <c r="BW32" i="56"/>
  <c r="BX32" i="56"/>
  <c r="BY32" i="56"/>
  <c r="BZ32" i="56"/>
  <c r="CA32" i="56"/>
  <c r="CB32" i="56"/>
  <c r="CC32" i="56"/>
  <c r="CD32" i="56"/>
  <c r="A33" i="56"/>
  <c r="B33" i="56"/>
  <c r="C33" i="56"/>
  <c r="D33" i="56"/>
  <c r="E33" i="56"/>
  <c r="F33" i="56"/>
  <c r="G33" i="56"/>
  <c r="H33" i="56"/>
  <c r="I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Y33" i="56"/>
  <c r="Z33" i="56"/>
  <c r="AA33" i="56"/>
  <c r="AB33" i="56"/>
  <c r="AC33" i="56"/>
  <c r="AD33" i="56"/>
  <c r="AF33" i="56"/>
  <c r="AG33" i="56"/>
  <c r="AH33" i="56"/>
  <c r="AI33" i="56"/>
  <c r="AN33" i="56"/>
  <c r="AO33" i="56"/>
  <c r="AP33" i="56"/>
  <c r="AQ33" i="56"/>
  <c r="AR33" i="56"/>
  <c r="AS33" i="56"/>
  <c r="AT33" i="56"/>
  <c r="AU33" i="56"/>
  <c r="AV33" i="56"/>
  <c r="AW33" i="56"/>
  <c r="AY33" i="56"/>
  <c r="AZ33" i="56"/>
  <c r="BA33" i="56"/>
  <c r="BB33" i="56"/>
  <c r="BC33" i="56"/>
  <c r="BD33" i="56"/>
  <c r="BE33" i="56"/>
  <c r="BF33" i="56"/>
  <c r="BG33" i="56"/>
  <c r="BH33" i="56"/>
  <c r="BJ33" i="56"/>
  <c r="BK33" i="56"/>
  <c r="BL33" i="56"/>
  <c r="BM33" i="56"/>
  <c r="BN33" i="56"/>
  <c r="BO33" i="56"/>
  <c r="BP33" i="56"/>
  <c r="BQ33" i="56"/>
  <c r="BR33" i="56"/>
  <c r="BS33" i="56"/>
  <c r="BU33" i="56"/>
  <c r="BV33" i="56"/>
  <c r="BW33" i="56"/>
  <c r="BX33" i="56"/>
  <c r="BY33" i="56"/>
  <c r="BZ33" i="56"/>
  <c r="CA33" i="56"/>
  <c r="CB33" i="56"/>
  <c r="CC33" i="56"/>
  <c r="CD33" i="56"/>
  <c r="A34" i="56"/>
  <c r="B34" i="56"/>
  <c r="C34" i="56"/>
  <c r="D34" i="56"/>
  <c r="E34" i="56"/>
  <c r="F34" i="56"/>
  <c r="G34" i="56"/>
  <c r="H34" i="56"/>
  <c r="I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Y34" i="56"/>
  <c r="Z34" i="56"/>
  <c r="AA34" i="56"/>
  <c r="AB34" i="56"/>
  <c r="AC34" i="56"/>
  <c r="AD34" i="56"/>
  <c r="AF34" i="56"/>
  <c r="AG34" i="56"/>
  <c r="AH34" i="56"/>
  <c r="AI34" i="56"/>
  <c r="AN34" i="56"/>
  <c r="AO34" i="56"/>
  <c r="AP34" i="56"/>
  <c r="AQ34" i="56"/>
  <c r="AR34" i="56"/>
  <c r="AS34" i="56"/>
  <c r="AT34" i="56"/>
  <c r="AU34" i="56"/>
  <c r="AV34" i="56"/>
  <c r="AW34" i="56"/>
  <c r="AY34" i="56"/>
  <c r="AZ34" i="56"/>
  <c r="BA34" i="56"/>
  <c r="BB34" i="56"/>
  <c r="BC34" i="56"/>
  <c r="BD34" i="56"/>
  <c r="BE34" i="56"/>
  <c r="BF34" i="56"/>
  <c r="BG34" i="56"/>
  <c r="BH34" i="56"/>
  <c r="BJ34" i="56"/>
  <c r="BK34" i="56"/>
  <c r="BL34" i="56"/>
  <c r="BM34" i="56"/>
  <c r="BN34" i="56"/>
  <c r="BO34" i="56"/>
  <c r="BP34" i="56"/>
  <c r="BQ34" i="56"/>
  <c r="BR34" i="56"/>
  <c r="BS34" i="56"/>
  <c r="BU34" i="56"/>
  <c r="BV34" i="56"/>
  <c r="BW34" i="56"/>
  <c r="BX34" i="56"/>
  <c r="BY34" i="56"/>
  <c r="BZ34" i="56"/>
  <c r="CA34" i="56"/>
  <c r="CB34" i="56"/>
  <c r="CC34" i="56"/>
  <c r="CD34" i="56"/>
  <c r="A35" i="56"/>
  <c r="B35" i="56"/>
  <c r="C35" i="56"/>
  <c r="D35" i="56"/>
  <c r="E35" i="56"/>
  <c r="F35" i="56"/>
  <c r="G35" i="56"/>
  <c r="H35" i="56"/>
  <c r="I35" i="56"/>
  <c r="K35" i="56"/>
  <c r="L35" i="56"/>
  <c r="M35" i="56"/>
  <c r="N35" i="56"/>
  <c r="O35" i="56"/>
  <c r="P35" i="56"/>
  <c r="Q35" i="56"/>
  <c r="R35" i="56"/>
  <c r="S35" i="56"/>
  <c r="T35" i="56"/>
  <c r="U35" i="56"/>
  <c r="V35" i="56"/>
  <c r="W35" i="56"/>
  <c r="Y35" i="56"/>
  <c r="Z35" i="56"/>
  <c r="AA35" i="56"/>
  <c r="AB35" i="56"/>
  <c r="AC35" i="56"/>
  <c r="AD35" i="56"/>
  <c r="AF35" i="56"/>
  <c r="AG35" i="56"/>
  <c r="AH35" i="56"/>
  <c r="AI35" i="56"/>
  <c r="AN35" i="56"/>
  <c r="AO35" i="56"/>
  <c r="AP35" i="56"/>
  <c r="AQ35" i="56"/>
  <c r="AR35" i="56"/>
  <c r="AS35" i="56"/>
  <c r="AT35" i="56"/>
  <c r="AU35" i="56"/>
  <c r="AV35" i="56"/>
  <c r="AW35" i="56"/>
  <c r="AY35" i="56"/>
  <c r="AZ35" i="56"/>
  <c r="BA35" i="56"/>
  <c r="BB35" i="56"/>
  <c r="BC35" i="56"/>
  <c r="BD35" i="56"/>
  <c r="BE35" i="56"/>
  <c r="BF35" i="56"/>
  <c r="BG35" i="56"/>
  <c r="BH35" i="56"/>
  <c r="BJ35" i="56"/>
  <c r="BK35" i="56"/>
  <c r="BL35" i="56"/>
  <c r="BM35" i="56"/>
  <c r="BN35" i="56"/>
  <c r="BO35" i="56"/>
  <c r="BP35" i="56"/>
  <c r="BQ35" i="56"/>
  <c r="BR35" i="56"/>
  <c r="BS35" i="56"/>
  <c r="BU35" i="56"/>
  <c r="BV35" i="56"/>
  <c r="BW35" i="56"/>
  <c r="BX35" i="56"/>
  <c r="BY35" i="56"/>
  <c r="BZ35" i="56"/>
  <c r="CA35" i="56"/>
  <c r="CB35" i="56"/>
  <c r="CC35" i="56"/>
  <c r="CD35" i="56"/>
  <c r="A36" i="56"/>
  <c r="B36" i="56"/>
  <c r="C36" i="56"/>
  <c r="D36" i="56"/>
  <c r="E36" i="56"/>
  <c r="F36" i="56"/>
  <c r="G36" i="56"/>
  <c r="H36" i="56"/>
  <c r="I36" i="56"/>
  <c r="J36" i="56"/>
  <c r="K36" i="56"/>
  <c r="L36" i="56"/>
  <c r="M36" i="56"/>
  <c r="N36" i="56"/>
  <c r="O36" i="56"/>
  <c r="P36" i="56"/>
  <c r="Q36" i="56"/>
  <c r="R36" i="56"/>
  <c r="S36" i="56"/>
  <c r="T36" i="56"/>
  <c r="U36" i="56"/>
  <c r="V36" i="56"/>
  <c r="W36" i="56"/>
  <c r="Y36" i="56"/>
  <c r="Z36" i="56"/>
  <c r="AA36" i="56"/>
  <c r="AB36" i="56"/>
  <c r="AC36" i="56"/>
  <c r="AD36" i="56"/>
  <c r="AF36" i="56"/>
  <c r="AG36" i="56"/>
  <c r="AH36" i="56"/>
  <c r="AI36" i="56"/>
  <c r="AN36" i="56"/>
  <c r="AO36" i="56"/>
  <c r="AP36" i="56"/>
  <c r="AQ36" i="56"/>
  <c r="AR36" i="56"/>
  <c r="AS36" i="56"/>
  <c r="AT36" i="56"/>
  <c r="AU36" i="56"/>
  <c r="AV36" i="56"/>
  <c r="AW36" i="56"/>
  <c r="AY36" i="56"/>
  <c r="AZ36" i="56"/>
  <c r="BA36" i="56"/>
  <c r="BB36" i="56"/>
  <c r="BC36" i="56"/>
  <c r="BD36" i="56"/>
  <c r="BE36" i="56"/>
  <c r="BF36" i="56"/>
  <c r="BG36" i="56"/>
  <c r="BH36" i="56"/>
  <c r="BJ36" i="56"/>
  <c r="BK36" i="56"/>
  <c r="BL36" i="56"/>
  <c r="BM36" i="56"/>
  <c r="BN36" i="56"/>
  <c r="BO36" i="56"/>
  <c r="BP36" i="56"/>
  <c r="BQ36" i="56"/>
  <c r="BR36" i="56"/>
  <c r="BS36" i="56"/>
  <c r="BU36" i="56"/>
  <c r="BV36" i="56"/>
  <c r="BW36" i="56"/>
  <c r="BX36" i="56"/>
  <c r="BY36" i="56"/>
  <c r="BZ36" i="56"/>
  <c r="CA36" i="56"/>
  <c r="CB36" i="56"/>
  <c r="CC36" i="56"/>
  <c r="CD36" i="56"/>
  <c r="A37" i="56"/>
  <c r="B37" i="56"/>
  <c r="C37" i="56"/>
  <c r="D37" i="56"/>
  <c r="E37" i="56"/>
  <c r="F37" i="56"/>
  <c r="G37" i="56"/>
  <c r="H37" i="56"/>
  <c r="I37" i="56"/>
  <c r="K37" i="56"/>
  <c r="L37" i="56"/>
  <c r="M37" i="56"/>
  <c r="N37" i="56"/>
  <c r="O37" i="56"/>
  <c r="P37" i="56"/>
  <c r="R37" i="56"/>
  <c r="S37" i="56"/>
  <c r="T37" i="56"/>
  <c r="U37" i="56"/>
  <c r="V37" i="56"/>
  <c r="W37" i="56"/>
  <c r="Y37" i="56"/>
  <c r="Z37" i="56"/>
  <c r="AA37" i="56"/>
  <c r="AB37" i="56"/>
  <c r="AC37" i="56"/>
  <c r="AD37" i="56"/>
  <c r="AF37" i="56"/>
  <c r="AG37" i="56"/>
  <c r="AH37" i="56"/>
  <c r="AI37" i="56"/>
  <c r="AN37" i="56"/>
  <c r="AO37" i="56"/>
  <c r="AP37" i="56"/>
  <c r="AQ37" i="56"/>
  <c r="AR37" i="56"/>
  <c r="AS37" i="56"/>
  <c r="AT37" i="56"/>
  <c r="AU37" i="56"/>
  <c r="AV37" i="56"/>
  <c r="AW37" i="56"/>
  <c r="AY37" i="56"/>
  <c r="AZ37" i="56"/>
  <c r="BA37" i="56"/>
  <c r="BB37" i="56"/>
  <c r="BC37" i="56"/>
  <c r="BD37" i="56"/>
  <c r="BE37" i="56"/>
  <c r="BF37" i="56"/>
  <c r="BG37" i="56"/>
  <c r="BH37" i="56"/>
  <c r="BJ37" i="56"/>
  <c r="BK37" i="56"/>
  <c r="BL37" i="56"/>
  <c r="BM37" i="56"/>
  <c r="BN37" i="56"/>
  <c r="BO37" i="56"/>
  <c r="BP37" i="56"/>
  <c r="BQ37" i="56"/>
  <c r="BR37" i="56"/>
  <c r="BS37" i="56"/>
  <c r="BU37" i="56"/>
  <c r="BV37" i="56"/>
  <c r="BW37" i="56"/>
  <c r="BX37" i="56"/>
  <c r="BY37" i="56"/>
  <c r="BZ37" i="56"/>
  <c r="CA37" i="56"/>
  <c r="CB37" i="56"/>
  <c r="CC37" i="56"/>
  <c r="CD37" i="56"/>
  <c r="A38" i="56"/>
  <c r="B38" i="56"/>
  <c r="C38" i="56"/>
  <c r="D38" i="56"/>
  <c r="E38" i="56"/>
  <c r="F38" i="56"/>
  <c r="G38" i="56"/>
  <c r="H38" i="56"/>
  <c r="I38" i="56"/>
  <c r="K38" i="56"/>
  <c r="L38" i="56"/>
  <c r="M38" i="56"/>
  <c r="N38" i="56"/>
  <c r="O38" i="56"/>
  <c r="P38" i="56"/>
  <c r="R38" i="56"/>
  <c r="S38" i="56"/>
  <c r="T38" i="56"/>
  <c r="U38" i="56"/>
  <c r="V38" i="56"/>
  <c r="W38" i="56"/>
  <c r="Y38" i="56"/>
  <c r="Z38" i="56"/>
  <c r="AA38" i="56"/>
  <c r="AB38" i="56"/>
  <c r="AC38" i="56"/>
  <c r="AD38" i="56"/>
  <c r="AF38" i="56"/>
  <c r="AG38" i="56"/>
  <c r="AH38" i="56"/>
  <c r="AI38" i="56"/>
  <c r="AN38" i="56"/>
  <c r="AO38" i="56"/>
  <c r="AP38" i="56"/>
  <c r="AQ38" i="56"/>
  <c r="AR38" i="56"/>
  <c r="AS38" i="56"/>
  <c r="AT38" i="56"/>
  <c r="AU38" i="56"/>
  <c r="AV38" i="56"/>
  <c r="AW38" i="56"/>
  <c r="AY38" i="56"/>
  <c r="AZ38" i="56"/>
  <c r="BA38" i="56"/>
  <c r="BB38" i="56"/>
  <c r="BC38" i="56"/>
  <c r="BD38" i="56"/>
  <c r="BE38" i="56"/>
  <c r="BF38" i="56"/>
  <c r="BG38" i="56"/>
  <c r="BH38" i="56"/>
  <c r="BJ38" i="56"/>
  <c r="BK38" i="56"/>
  <c r="BL38" i="56"/>
  <c r="BM38" i="56"/>
  <c r="BN38" i="56"/>
  <c r="BO38" i="56"/>
  <c r="BP38" i="56"/>
  <c r="BQ38" i="56"/>
  <c r="BR38" i="56"/>
  <c r="BS38" i="56"/>
  <c r="BU38" i="56"/>
  <c r="BV38" i="56"/>
  <c r="BW38" i="56"/>
  <c r="BX38" i="56"/>
  <c r="BY38" i="56"/>
  <c r="BZ38" i="56"/>
  <c r="CA38" i="56"/>
  <c r="CB38" i="56"/>
  <c r="CC38" i="56"/>
  <c r="CD38" i="56"/>
  <c r="A39" i="56"/>
  <c r="B39" i="56"/>
  <c r="C39" i="56"/>
  <c r="D39" i="56"/>
  <c r="E39" i="56"/>
  <c r="F39" i="56"/>
  <c r="G39" i="56"/>
  <c r="H39" i="56"/>
  <c r="I39" i="56"/>
  <c r="K39" i="56"/>
  <c r="L39" i="56"/>
  <c r="M39" i="56"/>
  <c r="N39" i="56"/>
  <c r="O39" i="56"/>
  <c r="P39" i="56"/>
  <c r="R39" i="56"/>
  <c r="S39" i="56"/>
  <c r="T39" i="56"/>
  <c r="U39" i="56"/>
  <c r="V39" i="56"/>
  <c r="W39" i="56"/>
  <c r="Y39" i="56"/>
  <c r="Z39" i="56"/>
  <c r="AA39" i="56"/>
  <c r="AB39" i="56"/>
  <c r="AC39" i="56"/>
  <c r="AD39" i="56"/>
  <c r="AF39" i="56"/>
  <c r="AG39" i="56"/>
  <c r="AH39" i="56"/>
  <c r="AI39" i="56"/>
  <c r="AN39" i="56"/>
  <c r="AO39" i="56"/>
  <c r="AP39" i="56"/>
  <c r="AQ39" i="56"/>
  <c r="AR39" i="56"/>
  <c r="AS39" i="56"/>
  <c r="AT39" i="56"/>
  <c r="AU39" i="56"/>
  <c r="AV39" i="56"/>
  <c r="AW39" i="56"/>
  <c r="AY39" i="56"/>
  <c r="AZ39" i="56"/>
  <c r="BA39" i="56"/>
  <c r="BB39" i="56"/>
  <c r="BC39" i="56"/>
  <c r="BD39" i="56"/>
  <c r="BE39" i="56"/>
  <c r="BF39" i="56"/>
  <c r="BG39" i="56"/>
  <c r="BH39" i="56"/>
  <c r="BJ39" i="56"/>
  <c r="BK39" i="56"/>
  <c r="BL39" i="56"/>
  <c r="BM39" i="56"/>
  <c r="BN39" i="56"/>
  <c r="BO39" i="56"/>
  <c r="BP39" i="56"/>
  <c r="BQ39" i="56"/>
  <c r="BR39" i="56"/>
  <c r="BS39" i="56"/>
  <c r="BU39" i="56"/>
  <c r="BV39" i="56"/>
  <c r="BW39" i="56"/>
  <c r="BX39" i="56"/>
  <c r="BY39" i="56"/>
  <c r="BZ39" i="56"/>
  <c r="CA39" i="56"/>
  <c r="CB39" i="56"/>
  <c r="CC39" i="56"/>
  <c r="CD39" i="56"/>
  <c r="A40" i="56"/>
  <c r="B40" i="56"/>
  <c r="C40" i="56"/>
  <c r="D40" i="56"/>
  <c r="E40" i="56"/>
  <c r="F40" i="56"/>
  <c r="G40" i="56"/>
  <c r="H40" i="56"/>
  <c r="I40" i="56"/>
  <c r="K40" i="56"/>
  <c r="L40" i="56"/>
  <c r="M40" i="56"/>
  <c r="N40" i="56"/>
  <c r="O40" i="56"/>
  <c r="P40" i="56"/>
  <c r="R40" i="56"/>
  <c r="S40" i="56"/>
  <c r="T40" i="56"/>
  <c r="U40" i="56"/>
  <c r="V40" i="56"/>
  <c r="W40" i="56"/>
  <c r="Y40" i="56"/>
  <c r="Z40" i="56"/>
  <c r="AA40" i="56"/>
  <c r="AB40" i="56"/>
  <c r="AC40" i="56"/>
  <c r="AD40" i="56"/>
  <c r="AF40" i="56"/>
  <c r="AG40" i="56"/>
  <c r="AH40" i="56"/>
  <c r="AI40" i="56"/>
  <c r="AN40" i="56"/>
  <c r="AO40" i="56"/>
  <c r="AP40" i="56"/>
  <c r="AQ40" i="56"/>
  <c r="AR40" i="56"/>
  <c r="AS40" i="56"/>
  <c r="AT40" i="56"/>
  <c r="AU40" i="56"/>
  <c r="AV40" i="56"/>
  <c r="AW40" i="56"/>
  <c r="AY40" i="56"/>
  <c r="AZ40" i="56"/>
  <c r="BA40" i="56"/>
  <c r="BB40" i="56"/>
  <c r="BC40" i="56"/>
  <c r="BD40" i="56"/>
  <c r="BE40" i="56"/>
  <c r="BF40" i="56"/>
  <c r="BG40" i="56"/>
  <c r="BH40" i="56"/>
  <c r="BJ40" i="56"/>
  <c r="BK40" i="56"/>
  <c r="BL40" i="56"/>
  <c r="BM40" i="56"/>
  <c r="BN40" i="56"/>
  <c r="BO40" i="56"/>
  <c r="BP40" i="56"/>
  <c r="BQ40" i="56"/>
  <c r="BR40" i="56"/>
  <c r="BS40" i="56"/>
  <c r="BU40" i="56"/>
  <c r="BV40" i="56"/>
  <c r="BW40" i="56"/>
  <c r="BX40" i="56"/>
  <c r="BY40" i="56"/>
  <c r="BZ40" i="56"/>
  <c r="CA40" i="56"/>
  <c r="CB40" i="56"/>
  <c r="CC40" i="56"/>
  <c r="CD40" i="56"/>
  <c r="A41" i="56"/>
  <c r="B41" i="56"/>
  <c r="C41" i="56"/>
  <c r="D41" i="56"/>
  <c r="E41" i="56"/>
  <c r="F41" i="56"/>
  <c r="G41" i="56"/>
  <c r="H41" i="56"/>
  <c r="I41" i="56"/>
  <c r="K41" i="56"/>
  <c r="L41" i="56"/>
  <c r="M41" i="56"/>
  <c r="N41" i="56"/>
  <c r="O41" i="56"/>
  <c r="P41" i="56"/>
  <c r="R41" i="56"/>
  <c r="S41" i="56"/>
  <c r="T41" i="56"/>
  <c r="U41" i="56"/>
  <c r="V41" i="56"/>
  <c r="W41" i="56"/>
  <c r="Y41" i="56"/>
  <c r="Z41" i="56"/>
  <c r="AA41" i="56"/>
  <c r="AB41" i="56"/>
  <c r="AC41" i="56"/>
  <c r="AD41" i="56"/>
  <c r="AF41" i="56"/>
  <c r="AG41" i="56"/>
  <c r="AH41" i="56"/>
  <c r="AI41" i="56"/>
  <c r="AN41" i="56"/>
  <c r="AO41" i="56"/>
  <c r="AP41" i="56"/>
  <c r="AQ41" i="56"/>
  <c r="AR41" i="56"/>
  <c r="AS41" i="56"/>
  <c r="AT41" i="56"/>
  <c r="AU41" i="56"/>
  <c r="AV41" i="56"/>
  <c r="AW41" i="56"/>
  <c r="AY41" i="56"/>
  <c r="AZ41" i="56"/>
  <c r="BA41" i="56"/>
  <c r="BB41" i="56"/>
  <c r="BC41" i="56"/>
  <c r="BD41" i="56"/>
  <c r="BE41" i="56"/>
  <c r="BF41" i="56"/>
  <c r="BG41" i="56"/>
  <c r="BH41" i="56"/>
  <c r="BJ41" i="56"/>
  <c r="BK41" i="56"/>
  <c r="BL41" i="56"/>
  <c r="BM41" i="56"/>
  <c r="BN41" i="56"/>
  <c r="BO41" i="56"/>
  <c r="BP41" i="56"/>
  <c r="BQ41" i="56"/>
  <c r="BR41" i="56"/>
  <c r="BS41" i="56"/>
  <c r="BU41" i="56"/>
  <c r="BV41" i="56"/>
  <c r="BW41" i="56"/>
  <c r="BX41" i="56"/>
  <c r="BY41" i="56"/>
  <c r="BZ41" i="56"/>
  <c r="CA41" i="56"/>
  <c r="CB41" i="56"/>
  <c r="CC41" i="56"/>
  <c r="CD41" i="56"/>
  <c r="A42" i="56"/>
  <c r="B42" i="56"/>
  <c r="C42" i="56"/>
  <c r="D42" i="56"/>
  <c r="E42" i="56"/>
  <c r="F42" i="56"/>
  <c r="G42" i="56"/>
  <c r="H42" i="56"/>
  <c r="I42" i="56"/>
  <c r="K42" i="56"/>
  <c r="L42" i="56"/>
  <c r="M42" i="56"/>
  <c r="N42" i="56"/>
  <c r="O42" i="56"/>
  <c r="P42" i="56"/>
  <c r="R42" i="56"/>
  <c r="S42" i="56"/>
  <c r="T42" i="56"/>
  <c r="U42" i="56"/>
  <c r="V42" i="56"/>
  <c r="W42" i="56"/>
  <c r="Y42" i="56"/>
  <c r="Z42" i="56"/>
  <c r="AA42" i="56"/>
  <c r="AB42" i="56"/>
  <c r="AC42" i="56"/>
  <c r="AD42" i="56"/>
  <c r="AF42" i="56"/>
  <c r="AG42" i="56"/>
  <c r="AH42" i="56"/>
  <c r="AI42" i="56"/>
  <c r="AN42" i="56"/>
  <c r="AO42" i="56"/>
  <c r="AP42" i="56"/>
  <c r="AQ42" i="56"/>
  <c r="AR42" i="56"/>
  <c r="AS42" i="56"/>
  <c r="AT42" i="56"/>
  <c r="AU42" i="56"/>
  <c r="AV42" i="56"/>
  <c r="AW42" i="56"/>
  <c r="AY42" i="56"/>
  <c r="AZ42" i="56"/>
  <c r="BA42" i="56"/>
  <c r="BB42" i="56"/>
  <c r="BC42" i="56"/>
  <c r="BD42" i="56"/>
  <c r="BE42" i="56"/>
  <c r="BF42" i="56"/>
  <c r="BG42" i="56"/>
  <c r="BH42" i="56"/>
  <c r="BJ42" i="56"/>
  <c r="BK42" i="56"/>
  <c r="BL42" i="56"/>
  <c r="BM42" i="56"/>
  <c r="BN42" i="56"/>
  <c r="BO42" i="56"/>
  <c r="BP42" i="56"/>
  <c r="BQ42" i="56"/>
  <c r="BR42" i="56"/>
  <c r="BS42" i="56"/>
  <c r="BU42" i="56"/>
  <c r="BV42" i="56"/>
  <c r="BW42" i="56"/>
  <c r="BX42" i="56"/>
  <c r="BY42" i="56"/>
  <c r="BZ42" i="56"/>
  <c r="CA42" i="56"/>
  <c r="CB42" i="56"/>
  <c r="CC42" i="56"/>
  <c r="CD42" i="56"/>
  <c r="A43" i="56"/>
  <c r="B43" i="56"/>
  <c r="C43" i="56"/>
  <c r="D43" i="56"/>
  <c r="E43" i="56"/>
  <c r="F43" i="56"/>
  <c r="G43" i="56"/>
  <c r="H43" i="56"/>
  <c r="I43" i="56"/>
  <c r="K43" i="56"/>
  <c r="L43" i="56"/>
  <c r="M43" i="56"/>
  <c r="N43" i="56"/>
  <c r="O43" i="56"/>
  <c r="P43" i="56"/>
  <c r="R43" i="56"/>
  <c r="S43" i="56"/>
  <c r="T43" i="56"/>
  <c r="U43" i="56"/>
  <c r="V43" i="56"/>
  <c r="W43" i="56"/>
  <c r="Y43" i="56"/>
  <c r="Z43" i="56"/>
  <c r="AA43" i="56"/>
  <c r="AB43" i="56"/>
  <c r="AC43" i="56"/>
  <c r="AD43" i="56"/>
  <c r="AF43" i="56"/>
  <c r="AG43" i="56"/>
  <c r="AH43" i="56"/>
  <c r="AI43" i="56"/>
  <c r="AN43" i="56"/>
  <c r="AO43" i="56"/>
  <c r="AP43" i="56"/>
  <c r="AQ43" i="56"/>
  <c r="AR43" i="56"/>
  <c r="AS43" i="56"/>
  <c r="AT43" i="56"/>
  <c r="AU43" i="56"/>
  <c r="AV43" i="56"/>
  <c r="AW43" i="56"/>
  <c r="AY43" i="56"/>
  <c r="AZ43" i="56"/>
  <c r="BA43" i="56"/>
  <c r="BB43" i="56"/>
  <c r="BC43" i="56"/>
  <c r="BD43" i="56"/>
  <c r="BE43" i="56"/>
  <c r="BF43" i="56"/>
  <c r="BG43" i="56"/>
  <c r="BH43" i="56"/>
  <c r="BJ43" i="56"/>
  <c r="BK43" i="56"/>
  <c r="BL43" i="56"/>
  <c r="BM43" i="56"/>
  <c r="BN43" i="56"/>
  <c r="BO43" i="56"/>
  <c r="BP43" i="56"/>
  <c r="BQ43" i="56"/>
  <c r="BR43" i="56"/>
  <c r="BS43" i="56"/>
  <c r="BU43" i="56"/>
  <c r="BV43" i="56"/>
  <c r="BW43" i="56"/>
  <c r="BX43" i="56"/>
  <c r="BY43" i="56"/>
  <c r="BZ43" i="56"/>
  <c r="CA43" i="56"/>
  <c r="CB43" i="56"/>
  <c r="CC43" i="56"/>
  <c r="CD43" i="56"/>
  <c r="A44" i="56"/>
  <c r="B44" i="56"/>
  <c r="C44" i="56"/>
  <c r="D44" i="56"/>
  <c r="E44" i="56"/>
  <c r="F44" i="56"/>
  <c r="G44" i="56"/>
  <c r="H44" i="56"/>
  <c r="I44" i="56"/>
  <c r="K44" i="56"/>
  <c r="L44" i="56"/>
  <c r="M44" i="56"/>
  <c r="N44" i="56"/>
  <c r="O44" i="56"/>
  <c r="P44" i="56"/>
  <c r="R44" i="56"/>
  <c r="S44" i="56"/>
  <c r="T44" i="56"/>
  <c r="U44" i="56"/>
  <c r="V44" i="56"/>
  <c r="W44" i="56"/>
  <c r="Y44" i="56"/>
  <c r="Z44" i="56"/>
  <c r="AA44" i="56"/>
  <c r="AB44" i="56"/>
  <c r="AC44" i="56"/>
  <c r="AD44" i="56"/>
  <c r="AF44" i="56"/>
  <c r="AG44" i="56"/>
  <c r="AH44" i="56"/>
  <c r="AI44" i="56"/>
  <c r="AN44" i="56"/>
  <c r="AO44" i="56"/>
  <c r="AP44" i="56"/>
  <c r="AQ44" i="56"/>
  <c r="AR44" i="56"/>
  <c r="AS44" i="56"/>
  <c r="AT44" i="56"/>
  <c r="AU44" i="56"/>
  <c r="AV44" i="56"/>
  <c r="AW44" i="56"/>
  <c r="AY44" i="56"/>
  <c r="AZ44" i="56"/>
  <c r="BA44" i="56"/>
  <c r="BB44" i="56"/>
  <c r="BC44" i="56"/>
  <c r="BD44" i="56"/>
  <c r="BE44" i="56"/>
  <c r="BF44" i="56"/>
  <c r="BG44" i="56"/>
  <c r="BH44" i="56"/>
  <c r="BJ44" i="56"/>
  <c r="BK44" i="56"/>
  <c r="BL44" i="56"/>
  <c r="BM44" i="56"/>
  <c r="BN44" i="56"/>
  <c r="BO44" i="56"/>
  <c r="BP44" i="56"/>
  <c r="BQ44" i="56"/>
  <c r="BR44" i="56"/>
  <c r="BS44" i="56"/>
  <c r="BU44" i="56"/>
  <c r="BV44" i="56"/>
  <c r="BW44" i="56"/>
  <c r="BX44" i="56"/>
  <c r="BY44" i="56"/>
  <c r="BZ44" i="56"/>
  <c r="CA44" i="56"/>
  <c r="CB44" i="56"/>
  <c r="CC44" i="56"/>
  <c r="CD44" i="56"/>
  <c r="A45" i="56"/>
  <c r="B45" i="56"/>
  <c r="C45" i="56"/>
  <c r="D45" i="56"/>
  <c r="E45" i="56"/>
  <c r="F45" i="56"/>
  <c r="G45" i="56"/>
  <c r="H45" i="56"/>
  <c r="I45" i="56"/>
  <c r="K45" i="56"/>
  <c r="L45" i="56"/>
  <c r="M45" i="56"/>
  <c r="N45" i="56"/>
  <c r="O45" i="56"/>
  <c r="P45" i="56"/>
  <c r="R45" i="56"/>
  <c r="S45" i="56"/>
  <c r="T45" i="56"/>
  <c r="U45" i="56"/>
  <c r="V45" i="56"/>
  <c r="W45" i="56"/>
  <c r="Y45" i="56"/>
  <c r="Z45" i="56"/>
  <c r="AA45" i="56"/>
  <c r="AB45" i="56"/>
  <c r="AC45" i="56"/>
  <c r="AD45" i="56"/>
  <c r="AF45" i="56"/>
  <c r="AG45" i="56"/>
  <c r="AH45" i="56"/>
  <c r="AI45" i="56"/>
  <c r="AN45" i="56"/>
  <c r="AO45" i="56"/>
  <c r="AP45" i="56"/>
  <c r="AQ45" i="56"/>
  <c r="AR45" i="56"/>
  <c r="AS45" i="56"/>
  <c r="AT45" i="56"/>
  <c r="AU45" i="56"/>
  <c r="AV45" i="56"/>
  <c r="AW45" i="56"/>
  <c r="AY45" i="56"/>
  <c r="AZ45" i="56"/>
  <c r="BA45" i="56"/>
  <c r="BB45" i="56"/>
  <c r="BC45" i="56"/>
  <c r="BD45" i="56"/>
  <c r="BE45" i="56"/>
  <c r="BF45" i="56"/>
  <c r="BG45" i="56"/>
  <c r="BH45" i="56"/>
  <c r="BJ45" i="56"/>
  <c r="BK45" i="56"/>
  <c r="BL45" i="56"/>
  <c r="BM45" i="56"/>
  <c r="BN45" i="56"/>
  <c r="BO45" i="56"/>
  <c r="BP45" i="56"/>
  <c r="BQ45" i="56"/>
  <c r="BR45" i="56"/>
  <c r="BS45" i="56"/>
  <c r="BU45" i="56"/>
  <c r="BV45" i="56"/>
  <c r="BW45" i="56"/>
  <c r="BX45" i="56"/>
  <c r="BY45" i="56"/>
  <c r="BZ45" i="56"/>
  <c r="CA45" i="56"/>
  <c r="CB45" i="56"/>
  <c r="CC45" i="56"/>
  <c r="CD45" i="56"/>
  <c r="A46" i="56"/>
  <c r="B46" i="56"/>
  <c r="C46" i="56"/>
  <c r="D46" i="56"/>
  <c r="E46" i="56"/>
  <c r="F46" i="56"/>
  <c r="G46" i="56"/>
  <c r="H46" i="56"/>
  <c r="I46" i="56"/>
  <c r="K46" i="56"/>
  <c r="L46" i="56"/>
  <c r="M46" i="56"/>
  <c r="N46" i="56"/>
  <c r="O46" i="56"/>
  <c r="P46" i="56"/>
  <c r="R46" i="56"/>
  <c r="S46" i="56"/>
  <c r="T46" i="56"/>
  <c r="U46" i="56"/>
  <c r="V46" i="56"/>
  <c r="W46" i="56"/>
  <c r="Y46" i="56"/>
  <c r="Z46" i="56"/>
  <c r="AA46" i="56"/>
  <c r="AB46" i="56"/>
  <c r="AC46" i="56"/>
  <c r="AD46" i="56"/>
  <c r="AF46" i="56"/>
  <c r="AG46" i="56"/>
  <c r="AH46" i="56"/>
  <c r="AI46" i="56"/>
  <c r="AN46" i="56"/>
  <c r="AO46" i="56"/>
  <c r="AP46" i="56"/>
  <c r="AQ46" i="56"/>
  <c r="AR46" i="56"/>
  <c r="AS46" i="56"/>
  <c r="AT46" i="56"/>
  <c r="AU46" i="56"/>
  <c r="AV46" i="56"/>
  <c r="AW46" i="56"/>
  <c r="AY46" i="56"/>
  <c r="AZ46" i="56"/>
  <c r="BA46" i="56"/>
  <c r="BB46" i="56"/>
  <c r="BC46" i="56"/>
  <c r="BD46" i="56"/>
  <c r="BE46" i="56"/>
  <c r="BF46" i="56"/>
  <c r="BG46" i="56"/>
  <c r="BH46" i="56"/>
  <c r="BJ46" i="56"/>
  <c r="BK46" i="56"/>
  <c r="BL46" i="56"/>
  <c r="BM46" i="56"/>
  <c r="BN46" i="56"/>
  <c r="BO46" i="56"/>
  <c r="BP46" i="56"/>
  <c r="BQ46" i="56"/>
  <c r="BR46" i="56"/>
  <c r="BS46" i="56"/>
  <c r="BU46" i="56"/>
  <c r="BV46" i="56"/>
  <c r="BW46" i="56"/>
  <c r="BX46" i="56"/>
  <c r="BY46" i="56"/>
  <c r="BZ46" i="56"/>
  <c r="CA46" i="56"/>
  <c r="CB46" i="56"/>
  <c r="CC46" i="56"/>
  <c r="CD46" i="56"/>
  <c r="A47" i="56"/>
  <c r="B47" i="56"/>
  <c r="C47" i="56"/>
  <c r="D47" i="56"/>
  <c r="E47" i="56"/>
  <c r="F47" i="56"/>
  <c r="G47" i="56"/>
  <c r="H47" i="56"/>
  <c r="I47" i="56"/>
  <c r="K47" i="56"/>
  <c r="L47" i="56"/>
  <c r="M47" i="56"/>
  <c r="N47" i="56"/>
  <c r="O47" i="56"/>
  <c r="P47" i="56"/>
  <c r="R47" i="56"/>
  <c r="S47" i="56"/>
  <c r="T47" i="56"/>
  <c r="U47" i="56"/>
  <c r="V47" i="56"/>
  <c r="W47" i="56"/>
  <c r="Y47" i="56"/>
  <c r="Z47" i="56"/>
  <c r="AA47" i="56"/>
  <c r="AB47" i="56"/>
  <c r="AC47" i="56"/>
  <c r="AD47" i="56"/>
  <c r="AF47" i="56"/>
  <c r="AG47" i="56"/>
  <c r="AH47" i="56"/>
  <c r="AI47" i="56"/>
  <c r="AN47" i="56"/>
  <c r="AO47" i="56"/>
  <c r="AP47" i="56"/>
  <c r="AQ47" i="56"/>
  <c r="AR47" i="56"/>
  <c r="AS47" i="56"/>
  <c r="AT47" i="56"/>
  <c r="AU47" i="56"/>
  <c r="AV47" i="56"/>
  <c r="AW47" i="56"/>
  <c r="AY47" i="56"/>
  <c r="AZ47" i="56"/>
  <c r="BA47" i="56"/>
  <c r="BB47" i="56"/>
  <c r="BC47" i="56"/>
  <c r="BD47" i="56"/>
  <c r="BE47" i="56"/>
  <c r="BF47" i="56"/>
  <c r="BG47" i="56"/>
  <c r="BH47" i="56"/>
  <c r="BJ47" i="56"/>
  <c r="BK47" i="56"/>
  <c r="BL47" i="56"/>
  <c r="BM47" i="56"/>
  <c r="BN47" i="56"/>
  <c r="BO47" i="56"/>
  <c r="BP47" i="56"/>
  <c r="BQ47" i="56"/>
  <c r="BR47" i="56"/>
  <c r="BS47" i="56"/>
  <c r="BU47" i="56"/>
  <c r="BV47" i="56"/>
  <c r="BW47" i="56"/>
  <c r="BX47" i="56"/>
  <c r="BY47" i="56"/>
  <c r="BZ47" i="56"/>
  <c r="CA47" i="56"/>
  <c r="CB47" i="56"/>
  <c r="CC47" i="56"/>
  <c r="CD47" i="56"/>
  <c r="A48" i="56"/>
  <c r="B48" i="56"/>
  <c r="C48" i="56"/>
  <c r="D48" i="56"/>
  <c r="E48" i="56"/>
  <c r="F48" i="56"/>
  <c r="G48" i="56"/>
  <c r="H48" i="56"/>
  <c r="I48" i="56"/>
  <c r="K48" i="56"/>
  <c r="L48" i="56"/>
  <c r="M48" i="56"/>
  <c r="N48" i="56"/>
  <c r="O48" i="56"/>
  <c r="P48" i="56"/>
  <c r="R48" i="56"/>
  <c r="S48" i="56"/>
  <c r="T48" i="56"/>
  <c r="U48" i="56"/>
  <c r="V48" i="56"/>
  <c r="W48" i="56"/>
  <c r="Y48" i="56"/>
  <c r="Z48" i="56"/>
  <c r="AA48" i="56"/>
  <c r="AB48" i="56"/>
  <c r="AC48" i="56"/>
  <c r="AD48" i="56"/>
  <c r="AF48" i="56"/>
  <c r="AG48" i="56"/>
  <c r="AH48" i="56"/>
  <c r="AI48" i="56"/>
  <c r="AN48" i="56"/>
  <c r="AO48" i="56"/>
  <c r="AP48" i="56"/>
  <c r="AQ48" i="56"/>
  <c r="AR48" i="56"/>
  <c r="AS48" i="56"/>
  <c r="AT48" i="56"/>
  <c r="AU48" i="56"/>
  <c r="AV48" i="56"/>
  <c r="AW48" i="56"/>
  <c r="AY48" i="56"/>
  <c r="AZ48" i="56"/>
  <c r="BA48" i="56"/>
  <c r="BB48" i="56"/>
  <c r="BC48" i="56"/>
  <c r="BD48" i="56"/>
  <c r="BE48" i="56"/>
  <c r="BF48" i="56"/>
  <c r="BG48" i="56"/>
  <c r="BH48" i="56"/>
  <c r="BJ48" i="56"/>
  <c r="BK48" i="56"/>
  <c r="BL48" i="56"/>
  <c r="BM48" i="56"/>
  <c r="BN48" i="56"/>
  <c r="BO48" i="56"/>
  <c r="BP48" i="56"/>
  <c r="BQ48" i="56"/>
  <c r="BR48" i="56"/>
  <c r="BS48" i="56"/>
  <c r="BU48" i="56"/>
  <c r="BV48" i="56"/>
  <c r="BW48" i="56"/>
  <c r="BX48" i="56"/>
  <c r="BY48" i="56"/>
  <c r="BZ48" i="56"/>
  <c r="CA48" i="56"/>
  <c r="CB48" i="56"/>
  <c r="CC48" i="56"/>
  <c r="CD48" i="56"/>
  <c r="A49" i="56"/>
  <c r="B49" i="56"/>
  <c r="C49" i="56"/>
  <c r="D49" i="56"/>
  <c r="E49" i="56"/>
  <c r="F49" i="56"/>
  <c r="G49" i="56"/>
  <c r="H49" i="56"/>
  <c r="I49" i="56"/>
  <c r="K49" i="56"/>
  <c r="L49" i="56"/>
  <c r="M49" i="56"/>
  <c r="N49" i="56"/>
  <c r="O49" i="56"/>
  <c r="P49" i="56"/>
  <c r="R49" i="56"/>
  <c r="S49" i="56"/>
  <c r="T49" i="56"/>
  <c r="U49" i="56"/>
  <c r="V49" i="56"/>
  <c r="W49" i="56"/>
  <c r="Y49" i="56"/>
  <c r="Z49" i="56"/>
  <c r="AA49" i="56"/>
  <c r="AB49" i="56"/>
  <c r="AC49" i="56"/>
  <c r="AD49" i="56"/>
  <c r="AF49" i="56"/>
  <c r="AG49" i="56"/>
  <c r="AH49" i="56"/>
  <c r="AI49" i="56"/>
  <c r="AN49" i="56"/>
  <c r="AO49" i="56"/>
  <c r="AP49" i="56"/>
  <c r="AQ49" i="56"/>
  <c r="AR49" i="56"/>
  <c r="AS49" i="56"/>
  <c r="AT49" i="56"/>
  <c r="AU49" i="56"/>
  <c r="AV49" i="56"/>
  <c r="AW49" i="56"/>
  <c r="AY49" i="56"/>
  <c r="AZ49" i="56"/>
  <c r="BA49" i="56"/>
  <c r="BB49" i="56"/>
  <c r="BC49" i="56"/>
  <c r="BD49" i="56"/>
  <c r="BE49" i="56"/>
  <c r="BF49" i="56"/>
  <c r="BG49" i="56"/>
  <c r="BH49" i="56"/>
  <c r="BJ49" i="56"/>
  <c r="BK49" i="56"/>
  <c r="BL49" i="56"/>
  <c r="BM49" i="56"/>
  <c r="BN49" i="56"/>
  <c r="BO49" i="56"/>
  <c r="BP49" i="56"/>
  <c r="BQ49" i="56"/>
  <c r="BR49" i="56"/>
  <c r="BS49" i="56"/>
  <c r="BU49" i="56"/>
  <c r="BV49" i="56"/>
  <c r="BW49" i="56"/>
  <c r="BX49" i="56"/>
  <c r="BY49" i="56"/>
  <c r="BZ49" i="56"/>
  <c r="CA49" i="56"/>
  <c r="CB49" i="56"/>
  <c r="CC49" i="56"/>
  <c r="CD49" i="56"/>
  <c r="A50" i="56"/>
  <c r="B50" i="56"/>
  <c r="C50" i="56"/>
  <c r="D50" i="56"/>
  <c r="E50" i="56"/>
  <c r="F50" i="56"/>
  <c r="G50" i="56"/>
  <c r="H50" i="56"/>
  <c r="I50" i="56"/>
  <c r="K50" i="56"/>
  <c r="L50" i="56"/>
  <c r="M50" i="56"/>
  <c r="N50" i="56"/>
  <c r="O50" i="56"/>
  <c r="P50" i="56"/>
  <c r="R50" i="56"/>
  <c r="S50" i="56"/>
  <c r="T50" i="56"/>
  <c r="U50" i="56"/>
  <c r="V50" i="56"/>
  <c r="W50" i="56"/>
  <c r="Y50" i="56"/>
  <c r="Z50" i="56"/>
  <c r="AA50" i="56"/>
  <c r="AB50" i="56"/>
  <c r="AC50" i="56"/>
  <c r="AD50" i="56"/>
  <c r="AF50" i="56"/>
  <c r="AG50" i="56"/>
  <c r="AH50" i="56"/>
  <c r="AI50" i="56"/>
  <c r="AN50" i="56"/>
  <c r="AO50" i="56"/>
  <c r="AP50" i="56"/>
  <c r="AQ50" i="56"/>
  <c r="AR50" i="56"/>
  <c r="AS50" i="56"/>
  <c r="AT50" i="56"/>
  <c r="AU50" i="56"/>
  <c r="AV50" i="56"/>
  <c r="AW50" i="56"/>
  <c r="AY50" i="56"/>
  <c r="AZ50" i="56"/>
  <c r="BA50" i="56"/>
  <c r="BB50" i="56"/>
  <c r="BC50" i="56"/>
  <c r="BD50" i="56"/>
  <c r="BE50" i="56"/>
  <c r="BF50" i="56"/>
  <c r="BG50" i="56"/>
  <c r="BH50" i="56"/>
  <c r="BJ50" i="56"/>
  <c r="BK50" i="56"/>
  <c r="BL50" i="56"/>
  <c r="BM50" i="56"/>
  <c r="BN50" i="56"/>
  <c r="BO50" i="56"/>
  <c r="BP50" i="56"/>
  <c r="BQ50" i="56"/>
  <c r="BR50" i="56"/>
  <c r="BS50" i="56"/>
  <c r="BU50" i="56"/>
  <c r="BV50" i="56"/>
  <c r="BW50" i="56"/>
  <c r="BX50" i="56"/>
  <c r="BY50" i="56"/>
  <c r="BZ50" i="56"/>
  <c r="CA50" i="56"/>
  <c r="CB50" i="56"/>
  <c r="CC50" i="56"/>
  <c r="CD50" i="56"/>
  <c r="A51" i="56"/>
  <c r="B51" i="56"/>
  <c r="C51" i="56"/>
  <c r="D51" i="56"/>
  <c r="E51" i="56"/>
  <c r="F51" i="56"/>
  <c r="G51" i="56"/>
  <c r="H51" i="56"/>
  <c r="I51" i="56"/>
  <c r="K51" i="56"/>
  <c r="L51" i="56"/>
  <c r="M51" i="56"/>
  <c r="N51" i="56"/>
  <c r="O51" i="56"/>
  <c r="P51" i="56"/>
  <c r="R51" i="56"/>
  <c r="S51" i="56"/>
  <c r="T51" i="56"/>
  <c r="U51" i="56"/>
  <c r="V51" i="56"/>
  <c r="W51" i="56"/>
  <c r="Y51" i="56"/>
  <c r="Z51" i="56"/>
  <c r="AA51" i="56"/>
  <c r="AB51" i="56"/>
  <c r="AC51" i="56"/>
  <c r="AD51" i="56"/>
  <c r="AF51" i="56"/>
  <c r="AG51" i="56"/>
  <c r="AH51" i="56"/>
  <c r="AI51" i="56"/>
  <c r="AN51" i="56"/>
  <c r="AO51" i="56"/>
  <c r="AP51" i="56"/>
  <c r="AQ51" i="56"/>
  <c r="AR51" i="56"/>
  <c r="AS51" i="56"/>
  <c r="AT51" i="56"/>
  <c r="AU51" i="56"/>
  <c r="AV51" i="56"/>
  <c r="AW51" i="56"/>
  <c r="AY51" i="56"/>
  <c r="AZ51" i="56"/>
  <c r="BA51" i="56"/>
  <c r="BB51" i="56"/>
  <c r="BC51" i="56"/>
  <c r="BD51" i="56"/>
  <c r="BE51" i="56"/>
  <c r="BF51" i="56"/>
  <c r="BG51" i="56"/>
  <c r="BH51" i="56"/>
  <c r="BJ51" i="56"/>
  <c r="BK51" i="56"/>
  <c r="BL51" i="56"/>
  <c r="BM51" i="56"/>
  <c r="BN51" i="56"/>
  <c r="BO51" i="56"/>
  <c r="BP51" i="56"/>
  <c r="BQ51" i="56"/>
  <c r="BR51" i="56"/>
  <c r="BS51" i="56"/>
  <c r="BU51" i="56"/>
  <c r="BV51" i="56"/>
  <c r="BW51" i="56"/>
  <c r="BX51" i="56"/>
  <c r="BY51" i="56"/>
  <c r="BZ51" i="56"/>
  <c r="CA51" i="56"/>
  <c r="CB51" i="56"/>
  <c r="CC51" i="56"/>
  <c r="CD51" i="56"/>
  <c r="A52" i="56"/>
  <c r="B52" i="56"/>
  <c r="C52" i="56"/>
  <c r="D52" i="56"/>
  <c r="E52" i="56"/>
  <c r="F52" i="56"/>
  <c r="G52" i="56"/>
  <c r="H52" i="56"/>
  <c r="I52" i="56"/>
  <c r="K52" i="56"/>
  <c r="L52" i="56"/>
  <c r="M52" i="56"/>
  <c r="N52" i="56"/>
  <c r="O52" i="56"/>
  <c r="P52" i="56"/>
  <c r="R52" i="56"/>
  <c r="S52" i="56"/>
  <c r="T52" i="56"/>
  <c r="U52" i="56"/>
  <c r="V52" i="56"/>
  <c r="W52" i="56"/>
  <c r="Y52" i="56"/>
  <c r="Z52" i="56"/>
  <c r="AA52" i="56"/>
  <c r="AB52" i="56"/>
  <c r="AC52" i="56"/>
  <c r="AD52" i="56"/>
  <c r="AF52" i="56"/>
  <c r="AG52" i="56"/>
  <c r="AH52" i="56"/>
  <c r="AI52" i="56"/>
  <c r="AN52" i="56"/>
  <c r="AO52" i="56"/>
  <c r="AP52" i="56"/>
  <c r="AQ52" i="56"/>
  <c r="AR52" i="56"/>
  <c r="AS52" i="56"/>
  <c r="AT52" i="56"/>
  <c r="AU52" i="56"/>
  <c r="AV52" i="56"/>
  <c r="AW52" i="56"/>
  <c r="AY52" i="56"/>
  <c r="AZ52" i="56"/>
  <c r="BA52" i="56"/>
  <c r="BB52" i="56"/>
  <c r="BC52" i="56"/>
  <c r="BD52" i="56"/>
  <c r="BE52" i="56"/>
  <c r="BF52" i="56"/>
  <c r="BG52" i="56"/>
  <c r="BH52" i="56"/>
  <c r="BJ52" i="56"/>
  <c r="BK52" i="56"/>
  <c r="BL52" i="56"/>
  <c r="BM52" i="56"/>
  <c r="BN52" i="56"/>
  <c r="BO52" i="56"/>
  <c r="BP52" i="56"/>
  <c r="BQ52" i="56"/>
  <c r="BR52" i="56"/>
  <c r="BS52" i="56"/>
  <c r="BU52" i="56"/>
  <c r="BV52" i="56"/>
  <c r="BW52" i="56"/>
  <c r="BX52" i="56"/>
  <c r="BY52" i="56"/>
  <c r="BZ52" i="56"/>
  <c r="CA52" i="56"/>
  <c r="CB52" i="56"/>
  <c r="CC52" i="56"/>
  <c r="CD52" i="56"/>
  <c r="A53" i="56"/>
  <c r="B53" i="56"/>
  <c r="C53" i="56"/>
  <c r="D53" i="56"/>
  <c r="E53" i="56"/>
  <c r="F53" i="56"/>
  <c r="G53" i="56"/>
  <c r="H53" i="56"/>
  <c r="I53" i="56"/>
  <c r="K53" i="56"/>
  <c r="L53" i="56"/>
  <c r="M53" i="56"/>
  <c r="N53" i="56"/>
  <c r="O53" i="56"/>
  <c r="P53" i="56"/>
  <c r="R53" i="56"/>
  <c r="S53" i="56"/>
  <c r="T53" i="56"/>
  <c r="U53" i="56"/>
  <c r="V53" i="56"/>
  <c r="W53" i="56"/>
  <c r="Y53" i="56"/>
  <c r="Z53" i="56"/>
  <c r="AA53" i="56"/>
  <c r="AB53" i="56"/>
  <c r="AC53" i="56"/>
  <c r="AD53" i="56"/>
  <c r="AF53" i="56"/>
  <c r="AG53" i="56"/>
  <c r="AH53" i="56"/>
  <c r="AI53" i="56"/>
  <c r="AN53" i="56"/>
  <c r="AO53" i="56"/>
  <c r="AP53" i="56"/>
  <c r="AQ53" i="56"/>
  <c r="AR53" i="56"/>
  <c r="AS53" i="56"/>
  <c r="AT53" i="56"/>
  <c r="AU53" i="56"/>
  <c r="AV53" i="56"/>
  <c r="AW53" i="56"/>
  <c r="AY53" i="56"/>
  <c r="AZ53" i="56"/>
  <c r="BA53" i="56"/>
  <c r="BB53" i="56"/>
  <c r="BC53" i="56"/>
  <c r="BD53" i="56"/>
  <c r="BE53" i="56"/>
  <c r="BF53" i="56"/>
  <c r="BG53" i="56"/>
  <c r="BH53" i="56"/>
  <c r="BJ53" i="56"/>
  <c r="BK53" i="56"/>
  <c r="BL53" i="56"/>
  <c r="BM53" i="56"/>
  <c r="BN53" i="56"/>
  <c r="BO53" i="56"/>
  <c r="BP53" i="56"/>
  <c r="BQ53" i="56"/>
  <c r="BR53" i="56"/>
  <c r="BS53" i="56"/>
  <c r="BU53" i="56"/>
  <c r="BV53" i="56"/>
  <c r="BW53" i="56"/>
  <c r="BX53" i="56"/>
  <c r="BY53" i="56"/>
  <c r="BZ53" i="56"/>
  <c r="CA53" i="56"/>
  <c r="CB53" i="56"/>
  <c r="CC53" i="56"/>
  <c r="CD53" i="56"/>
  <c r="A54" i="56"/>
  <c r="B54" i="56"/>
  <c r="C54" i="56"/>
  <c r="D54" i="56"/>
  <c r="E54" i="56"/>
  <c r="F54" i="56"/>
  <c r="G54" i="56"/>
  <c r="H54" i="56"/>
  <c r="I54" i="56"/>
  <c r="K54" i="56"/>
  <c r="L54" i="56"/>
  <c r="M54" i="56"/>
  <c r="N54" i="56"/>
  <c r="O54" i="56"/>
  <c r="P54" i="56"/>
  <c r="R54" i="56"/>
  <c r="S54" i="56"/>
  <c r="T54" i="56"/>
  <c r="U54" i="56"/>
  <c r="V54" i="56"/>
  <c r="W54" i="56"/>
  <c r="Y54" i="56"/>
  <c r="Z54" i="56"/>
  <c r="AA54" i="56"/>
  <c r="AB54" i="56"/>
  <c r="AC54" i="56"/>
  <c r="AD54" i="56"/>
  <c r="AF54" i="56"/>
  <c r="AG54" i="56"/>
  <c r="AH54" i="56"/>
  <c r="AI54" i="56"/>
  <c r="AN54" i="56"/>
  <c r="AO54" i="56"/>
  <c r="AP54" i="56"/>
  <c r="AQ54" i="56"/>
  <c r="AR54" i="56"/>
  <c r="AS54" i="56"/>
  <c r="AT54" i="56"/>
  <c r="AU54" i="56"/>
  <c r="AV54" i="56"/>
  <c r="AW54" i="56"/>
  <c r="AY54" i="56"/>
  <c r="AZ54" i="56"/>
  <c r="BA54" i="56"/>
  <c r="BB54" i="56"/>
  <c r="BC54" i="56"/>
  <c r="BD54" i="56"/>
  <c r="BE54" i="56"/>
  <c r="BF54" i="56"/>
  <c r="BG54" i="56"/>
  <c r="BH54" i="56"/>
  <c r="BJ54" i="56"/>
  <c r="BK54" i="56"/>
  <c r="BL54" i="56"/>
  <c r="BM54" i="56"/>
  <c r="BN54" i="56"/>
  <c r="BO54" i="56"/>
  <c r="BP54" i="56"/>
  <c r="BQ54" i="56"/>
  <c r="BR54" i="56"/>
  <c r="BS54" i="56"/>
  <c r="BU54" i="56"/>
  <c r="BV54" i="56"/>
  <c r="BW54" i="56"/>
  <c r="BX54" i="56"/>
  <c r="BY54" i="56"/>
  <c r="BZ54" i="56"/>
  <c r="CA54" i="56"/>
  <c r="CB54" i="56"/>
  <c r="CC54" i="56"/>
  <c r="CD54" i="56"/>
  <c r="A55" i="56"/>
  <c r="B55" i="56"/>
  <c r="C55" i="56"/>
  <c r="D55" i="56"/>
  <c r="E55" i="56"/>
  <c r="F55" i="56"/>
  <c r="G55" i="56"/>
  <c r="H55" i="56"/>
  <c r="I55" i="56"/>
  <c r="K55" i="56"/>
  <c r="L55" i="56"/>
  <c r="M55" i="56"/>
  <c r="N55" i="56"/>
  <c r="O55" i="56"/>
  <c r="P55" i="56"/>
  <c r="R55" i="56"/>
  <c r="S55" i="56"/>
  <c r="T55" i="56"/>
  <c r="U55" i="56"/>
  <c r="V55" i="56"/>
  <c r="W55" i="56"/>
  <c r="Y55" i="56"/>
  <c r="Z55" i="56"/>
  <c r="AA55" i="56"/>
  <c r="AB55" i="56"/>
  <c r="AC55" i="56"/>
  <c r="AD55" i="56"/>
  <c r="AF55" i="56"/>
  <c r="AG55" i="56"/>
  <c r="AH55" i="56"/>
  <c r="AI55" i="56"/>
  <c r="AN55" i="56"/>
  <c r="AO55" i="56"/>
  <c r="AP55" i="56"/>
  <c r="AQ55" i="56"/>
  <c r="AR55" i="56"/>
  <c r="AS55" i="56"/>
  <c r="AT55" i="56"/>
  <c r="AU55" i="56"/>
  <c r="AV55" i="56"/>
  <c r="AW55" i="56"/>
  <c r="AY55" i="56"/>
  <c r="AZ55" i="56"/>
  <c r="BA55" i="56"/>
  <c r="BB55" i="56"/>
  <c r="BC55" i="56"/>
  <c r="BD55" i="56"/>
  <c r="BE55" i="56"/>
  <c r="BF55" i="56"/>
  <c r="BG55" i="56"/>
  <c r="BH55" i="56"/>
  <c r="BJ55" i="56"/>
  <c r="BK55" i="56"/>
  <c r="BL55" i="56"/>
  <c r="BM55" i="56"/>
  <c r="BN55" i="56"/>
  <c r="BO55" i="56"/>
  <c r="BP55" i="56"/>
  <c r="BQ55" i="56"/>
  <c r="BR55" i="56"/>
  <c r="BS55" i="56"/>
  <c r="BU55" i="56"/>
  <c r="BV55" i="56"/>
  <c r="BW55" i="56"/>
  <c r="BX55" i="56"/>
  <c r="BY55" i="56"/>
  <c r="BZ55" i="56"/>
  <c r="CA55" i="56"/>
  <c r="CB55" i="56"/>
  <c r="CC55" i="56"/>
  <c r="CD55" i="56"/>
  <c r="A56" i="56"/>
  <c r="B56" i="56"/>
  <c r="C56" i="56"/>
  <c r="D56" i="56"/>
  <c r="E56" i="56"/>
  <c r="F56" i="56"/>
  <c r="G56" i="56"/>
  <c r="H56" i="56"/>
  <c r="I56" i="56"/>
  <c r="K56" i="56"/>
  <c r="L56" i="56"/>
  <c r="M56" i="56"/>
  <c r="N56" i="56"/>
  <c r="O56" i="56"/>
  <c r="P56" i="56"/>
  <c r="R56" i="56"/>
  <c r="S56" i="56"/>
  <c r="T56" i="56"/>
  <c r="U56" i="56"/>
  <c r="V56" i="56"/>
  <c r="W56" i="56"/>
  <c r="Y56" i="56"/>
  <c r="Z56" i="56"/>
  <c r="AA56" i="56"/>
  <c r="AB56" i="56"/>
  <c r="AC56" i="56"/>
  <c r="AD56" i="56"/>
  <c r="AF56" i="56"/>
  <c r="AG56" i="56"/>
  <c r="AH56" i="56"/>
  <c r="AI56" i="56"/>
  <c r="AN56" i="56"/>
  <c r="AO56" i="56"/>
  <c r="AP56" i="56"/>
  <c r="AQ56" i="56"/>
  <c r="AR56" i="56"/>
  <c r="AS56" i="56"/>
  <c r="AT56" i="56"/>
  <c r="AU56" i="56"/>
  <c r="AV56" i="56"/>
  <c r="AW56" i="56"/>
  <c r="AY56" i="56"/>
  <c r="AZ56" i="56"/>
  <c r="BA56" i="56"/>
  <c r="BB56" i="56"/>
  <c r="BC56" i="56"/>
  <c r="BD56" i="56"/>
  <c r="BE56" i="56"/>
  <c r="BF56" i="56"/>
  <c r="BG56" i="56"/>
  <c r="BH56" i="56"/>
  <c r="BJ56" i="56"/>
  <c r="BK56" i="56"/>
  <c r="BL56" i="56"/>
  <c r="BM56" i="56"/>
  <c r="BN56" i="56"/>
  <c r="BO56" i="56"/>
  <c r="BP56" i="56"/>
  <c r="BQ56" i="56"/>
  <c r="BR56" i="56"/>
  <c r="BS56" i="56"/>
  <c r="BU56" i="56"/>
  <c r="BV56" i="56"/>
  <c r="BW56" i="56"/>
  <c r="BX56" i="56"/>
  <c r="BY56" i="56"/>
  <c r="BZ56" i="56"/>
  <c r="CA56" i="56"/>
  <c r="CB56" i="56"/>
  <c r="CC56" i="56"/>
  <c r="CD56" i="56"/>
  <c r="A57" i="56"/>
  <c r="B57" i="56"/>
  <c r="C57" i="56"/>
  <c r="D57" i="56"/>
  <c r="E57" i="56"/>
  <c r="F57" i="56"/>
  <c r="G57" i="56"/>
  <c r="H57" i="56"/>
  <c r="I57" i="56"/>
  <c r="K57" i="56"/>
  <c r="L57" i="56"/>
  <c r="M57" i="56"/>
  <c r="N57" i="56"/>
  <c r="O57" i="56"/>
  <c r="P57" i="56"/>
  <c r="R57" i="56"/>
  <c r="S57" i="56"/>
  <c r="T57" i="56"/>
  <c r="U57" i="56"/>
  <c r="V57" i="56"/>
  <c r="W57" i="56"/>
  <c r="Y57" i="56"/>
  <c r="Z57" i="56"/>
  <c r="AA57" i="56"/>
  <c r="AB57" i="56"/>
  <c r="AC57" i="56"/>
  <c r="AD57" i="56"/>
  <c r="AF57" i="56"/>
  <c r="AG57" i="56"/>
  <c r="AH57" i="56"/>
  <c r="AI57" i="56"/>
  <c r="AN57" i="56"/>
  <c r="AO57" i="56"/>
  <c r="AP57" i="56"/>
  <c r="AQ57" i="56"/>
  <c r="AR57" i="56"/>
  <c r="AS57" i="56"/>
  <c r="AT57" i="56"/>
  <c r="AU57" i="56"/>
  <c r="AV57" i="56"/>
  <c r="AW57" i="56"/>
  <c r="AY57" i="56"/>
  <c r="AZ57" i="56"/>
  <c r="BA57" i="56"/>
  <c r="BB57" i="56"/>
  <c r="BC57" i="56"/>
  <c r="BD57" i="56"/>
  <c r="BE57" i="56"/>
  <c r="BF57" i="56"/>
  <c r="BG57" i="56"/>
  <c r="BH57" i="56"/>
  <c r="BJ57" i="56"/>
  <c r="BK57" i="56"/>
  <c r="BL57" i="56"/>
  <c r="BM57" i="56"/>
  <c r="BN57" i="56"/>
  <c r="BO57" i="56"/>
  <c r="BP57" i="56"/>
  <c r="BQ57" i="56"/>
  <c r="BR57" i="56"/>
  <c r="BS57" i="56"/>
  <c r="BU57" i="56"/>
  <c r="BV57" i="56"/>
  <c r="BW57" i="56"/>
  <c r="BX57" i="56"/>
  <c r="BY57" i="56"/>
  <c r="BZ57" i="56"/>
  <c r="CA57" i="56"/>
  <c r="CB57" i="56"/>
  <c r="CC57" i="56"/>
  <c r="CD57" i="56"/>
  <c r="A58" i="56"/>
  <c r="B58" i="56"/>
  <c r="C58" i="56"/>
  <c r="D58" i="56"/>
  <c r="E58" i="56"/>
  <c r="F58" i="56"/>
  <c r="G58" i="56"/>
  <c r="H58" i="56"/>
  <c r="I58" i="56"/>
  <c r="K58" i="56"/>
  <c r="L58" i="56"/>
  <c r="M58" i="56"/>
  <c r="N58" i="56"/>
  <c r="O58" i="56"/>
  <c r="P58" i="56"/>
  <c r="R58" i="56"/>
  <c r="S58" i="56"/>
  <c r="T58" i="56"/>
  <c r="U58" i="56"/>
  <c r="V58" i="56"/>
  <c r="W58" i="56"/>
  <c r="Y58" i="56"/>
  <c r="Z58" i="56"/>
  <c r="AA58" i="56"/>
  <c r="AB58" i="56"/>
  <c r="AC58" i="56"/>
  <c r="AD58" i="56"/>
  <c r="AF58" i="56"/>
  <c r="AG58" i="56"/>
  <c r="AH58" i="56"/>
  <c r="AI58" i="56"/>
  <c r="AN58" i="56"/>
  <c r="AO58" i="56"/>
  <c r="AP58" i="56"/>
  <c r="AQ58" i="56"/>
  <c r="AR58" i="56"/>
  <c r="AS58" i="56"/>
  <c r="AT58" i="56"/>
  <c r="AU58" i="56"/>
  <c r="AV58" i="56"/>
  <c r="AW58" i="56"/>
  <c r="AY58" i="56"/>
  <c r="AZ58" i="56"/>
  <c r="BA58" i="56"/>
  <c r="BB58" i="56"/>
  <c r="BC58" i="56"/>
  <c r="BD58" i="56"/>
  <c r="BE58" i="56"/>
  <c r="BF58" i="56"/>
  <c r="BG58" i="56"/>
  <c r="BH58" i="56"/>
  <c r="BJ58" i="56"/>
  <c r="BK58" i="56"/>
  <c r="BL58" i="56"/>
  <c r="BM58" i="56"/>
  <c r="BN58" i="56"/>
  <c r="BO58" i="56"/>
  <c r="BP58" i="56"/>
  <c r="BQ58" i="56"/>
  <c r="BR58" i="56"/>
  <c r="BS58" i="56"/>
  <c r="BU58" i="56"/>
  <c r="BV58" i="56"/>
  <c r="BW58" i="56"/>
  <c r="BX58" i="56"/>
  <c r="BY58" i="56"/>
  <c r="BZ58" i="56"/>
  <c r="CA58" i="56"/>
  <c r="CB58" i="56"/>
  <c r="CC58" i="56"/>
  <c r="CD58" i="56"/>
  <c r="A59" i="56"/>
  <c r="B59" i="56"/>
  <c r="C59" i="56"/>
  <c r="D59" i="56"/>
  <c r="E59" i="56"/>
  <c r="F59" i="56"/>
  <c r="G59" i="56"/>
  <c r="H59" i="56"/>
  <c r="I59" i="56"/>
  <c r="K59" i="56"/>
  <c r="L59" i="56"/>
  <c r="M59" i="56"/>
  <c r="N59" i="56"/>
  <c r="O59" i="56"/>
  <c r="P59" i="56"/>
  <c r="R59" i="56"/>
  <c r="S59" i="56"/>
  <c r="T59" i="56"/>
  <c r="U59" i="56"/>
  <c r="V59" i="56"/>
  <c r="W59" i="56"/>
  <c r="Y59" i="56"/>
  <c r="Z59" i="56"/>
  <c r="AA59" i="56"/>
  <c r="AB59" i="56"/>
  <c r="AC59" i="56"/>
  <c r="AD59" i="56"/>
  <c r="AF59" i="56"/>
  <c r="AG59" i="56"/>
  <c r="AH59" i="56"/>
  <c r="AI59" i="56"/>
  <c r="AN59" i="56"/>
  <c r="AO59" i="56"/>
  <c r="AP59" i="56"/>
  <c r="AQ59" i="56"/>
  <c r="AR59" i="56"/>
  <c r="AS59" i="56"/>
  <c r="AT59" i="56"/>
  <c r="AU59" i="56"/>
  <c r="AV59" i="56"/>
  <c r="AW59" i="56"/>
  <c r="AY59" i="56"/>
  <c r="AZ59" i="56"/>
  <c r="BA59" i="56"/>
  <c r="BB59" i="56"/>
  <c r="BC59" i="56"/>
  <c r="BD59" i="56"/>
  <c r="BE59" i="56"/>
  <c r="BF59" i="56"/>
  <c r="BG59" i="56"/>
  <c r="BH59" i="56"/>
  <c r="BJ59" i="56"/>
  <c r="BK59" i="56"/>
  <c r="BL59" i="56"/>
  <c r="BM59" i="56"/>
  <c r="BN59" i="56"/>
  <c r="BO59" i="56"/>
  <c r="BP59" i="56"/>
  <c r="BQ59" i="56"/>
  <c r="BR59" i="56"/>
  <c r="BS59" i="56"/>
  <c r="BU59" i="56"/>
  <c r="BV59" i="56"/>
  <c r="BW59" i="56"/>
  <c r="BX59" i="56"/>
  <c r="BY59" i="56"/>
  <c r="BZ59" i="56"/>
  <c r="CA59" i="56"/>
  <c r="CB59" i="56"/>
  <c r="CC59" i="56"/>
  <c r="CD59" i="56"/>
  <c r="A60" i="56"/>
  <c r="B60" i="56"/>
  <c r="C60" i="56"/>
  <c r="D60" i="56"/>
  <c r="E60" i="56"/>
  <c r="F60" i="56"/>
  <c r="G60" i="56"/>
  <c r="H60" i="56"/>
  <c r="I60" i="56"/>
  <c r="K60" i="56"/>
  <c r="L60" i="56"/>
  <c r="M60" i="56"/>
  <c r="N60" i="56"/>
  <c r="O60" i="56"/>
  <c r="P60" i="56"/>
  <c r="R60" i="56"/>
  <c r="S60" i="56"/>
  <c r="T60" i="56"/>
  <c r="U60" i="56"/>
  <c r="V60" i="56"/>
  <c r="W60" i="56"/>
  <c r="Y60" i="56"/>
  <c r="Z60" i="56"/>
  <c r="AA60" i="56"/>
  <c r="AB60" i="56"/>
  <c r="AC60" i="56"/>
  <c r="AD60" i="56"/>
  <c r="AF60" i="56"/>
  <c r="AG60" i="56"/>
  <c r="AH60" i="56"/>
  <c r="AI60" i="56"/>
  <c r="AN60" i="56"/>
  <c r="AO60" i="56"/>
  <c r="AP60" i="56"/>
  <c r="AQ60" i="56"/>
  <c r="AR60" i="56"/>
  <c r="AS60" i="56"/>
  <c r="AT60" i="56"/>
  <c r="AU60" i="56"/>
  <c r="AV60" i="56"/>
  <c r="AW60" i="56"/>
  <c r="AY60" i="56"/>
  <c r="AZ60" i="56"/>
  <c r="BA60" i="56"/>
  <c r="BB60" i="56"/>
  <c r="BC60" i="56"/>
  <c r="BD60" i="56"/>
  <c r="BE60" i="56"/>
  <c r="BF60" i="56"/>
  <c r="BG60" i="56"/>
  <c r="BH60" i="56"/>
  <c r="BJ60" i="56"/>
  <c r="BK60" i="56"/>
  <c r="BL60" i="56"/>
  <c r="BM60" i="56"/>
  <c r="BN60" i="56"/>
  <c r="BO60" i="56"/>
  <c r="BP60" i="56"/>
  <c r="BQ60" i="56"/>
  <c r="BR60" i="56"/>
  <c r="BS60" i="56"/>
  <c r="BU60" i="56"/>
  <c r="BV60" i="56"/>
  <c r="BW60" i="56"/>
  <c r="BX60" i="56"/>
  <c r="BY60" i="56"/>
  <c r="BZ60" i="56"/>
  <c r="CA60" i="56"/>
  <c r="CB60" i="56"/>
  <c r="CC60" i="56"/>
  <c r="CD60" i="56"/>
  <c r="A61" i="56"/>
  <c r="B61" i="56"/>
  <c r="C61" i="56"/>
  <c r="D61" i="56"/>
  <c r="E61" i="56"/>
  <c r="F61" i="56"/>
  <c r="G61" i="56"/>
  <c r="H61" i="56"/>
  <c r="I61" i="56"/>
  <c r="K61" i="56"/>
  <c r="L61" i="56"/>
  <c r="M61" i="56"/>
  <c r="N61" i="56"/>
  <c r="O61" i="56"/>
  <c r="P61" i="56"/>
  <c r="R61" i="56"/>
  <c r="S61" i="56"/>
  <c r="T61" i="56"/>
  <c r="U61" i="56"/>
  <c r="V61" i="56"/>
  <c r="W61" i="56"/>
  <c r="Y61" i="56"/>
  <c r="Z61" i="56"/>
  <c r="AA61" i="56"/>
  <c r="AB61" i="56"/>
  <c r="AC61" i="56"/>
  <c r="AD61" i="56"/>
  <c r="AF61" i="56"/>
  <c r="AG61" i="56"/>
  <c r="AH61" i="56"/>
  <c r="AI61" i="56"/>
  <c r="AN61" i="56"/>
  <c r="AO61" i="56"/>
  <c r="AP61" i="56"/>
  <c r="AQ61" i="56"/>
  <c r="AR61" i="56"/>
  <c r="AS61" i="56"/>
  <c r="AT61" i="56"/>
  <c r="AU61" i="56"/>
  <c r="AV61" i="56"/>
  <c r="AW61" i="56"/>
  <c r="AY61" i="56"/>
  <c r="AZ61" i="56"/>
  <c r="BA61" i="56"/>
  <c r="BB61" i="56"/>
  <c r="BC61" i="56"/>
  <c r="BD61" i="56"/>
  <c r="BE61" i="56"/>
  <c r="BF61" i="56"/>
  <c r="BG61" i="56"/>
  <c r="BH61" i="56"/>
  <c r="BJ61" i="56"/>
  <c r="BK61" i="56"/>
  <c r="BL61" i="56"/>
  <c r="BM61" i="56"/>
  <c r="BN61" i="56"/>
  <c r="BO61" i="56"/>
  <c r="BP61" i="56"/>
  <c r="BQ61" i="56"/>
  <c r="BR61" i="56"/>
  <c r="BS61" i="56"/>
  <c r="BU61" i="56"/>
  <c r="BV61" i="56"/>
  <c r="BW61" i="56"/>
  <c r="BX61" i="56"/>
  <c r="BY61" i="56"/>
  <c r="BZ61" i="56"/>
  <c r="CA61" i="56"/>
  <c r="CB61" i="56"/>
  <c r="CC61" i="56"/>
  <c r="CD61" i="56"/>
  <c r="A62" i="56"/>
  <c r="B62" i="56"/>
  <c r="C62" i="56"/>
  <c r="D62" i="56"/>
  <c r="E62" i="56"/>
  <c r="F62" i="56"/>
  <c r="G62" i="56"/>
  <c r="H62" i="56"/>
  <c r="I62" i="56"/>
  <c r="K62" i="56"/>
  <c r="L62" i="56"/>
  <c r="M62" i="56"/>
  <c r="N62" i="56"/>
  <c r="O62" i="56"/>
  <c r="P62" i="56"/>
  <c r="R62" i="56"/>
  <c r="S62" i="56"/>
  <c r="T62" i="56"/>
  <c r="U62" i="56"/>
  <c r="V62" i="56"/>
  <c r="W62" i="56"/>
  <c r="Y62" i="56"/>
  <c r="Z62" i="56"/>
  <c r="AA62" i="56"/>
  <c r="AB62" i="56"/>
  <c r="AC62" i="56"/>
  <c r="AD62" i="56"/>
  <c r="AF62" i="56"/>
  <c r="AG62" i="56"/>
  <c r="AH62" i="56"/>
  <c r="AI62" i="56"/>
  <c r="AN62" i="56"/>
  <c r="AO62" i="56"/>
  <c r="AP62" i="56"/>
  <c r="AQ62" i="56"/>
  <c r="AR62" i="56"/>
  <c r="AS62" i="56"/>
  <c r="AT62" i="56"/>
  <c r="AU62" i="56"/>
  <c r="AV62" i="56"/>
  <c r="AW62" i="56"/>
  <c r="AY62" i="56"/>
  <c r="AZ62" i="56"/>
  <c r="BA62" i="56"/>
  <c r="BB62" i="56"/>
  <c r="BC62" i="56"/>
  <c r="BD62" i="56"/>
  <c r="BE62" i="56"/>
  <c r="BF62" i="56"/>
  <c r="BG62" i="56"/>
  <c r="BH62" i="56"/>
  <c r="BJ62" i="56"/>
  <c r="BK62" i="56"/>
  <c r="BL62" i="56"/>
  <c r="BM62" i="56"/>
  <c r="BN62" i="56"/>
  <c r="BO62" i="56"/>
  <c r="BP62" i="56"/>
  <c r="BQ62" i="56"/>
  <c r="BR62" i="56"/>
  <c r="BS62" i="56"/>
  <c r="BU62" i="56"/>
  <c r="BV62" i="56"/>
  <c r="BW62" i="56"/>
  <c r="BX62" i="56"/>
  <c r="BY62" i="56"/>
  <c r="BZ62" i="56"/>
  <c r="CA62" i="56"/>
  <c r="CB62" i="56"/>
  <c r="CC62" i="56"/>
  <c r="CD62" i="56"/>
  <c r="A63" i="56"/>
  <c r="B63" i="56"/>
  <c r="C63" i="56"/>
  <c r="D63" i="56"/>
  <c r="E63" i="56"/>
  <c r="F63" i="56"/>
  <c r="G63" i="56"/>
  <c r="H63" i="56"/>
  <c r="I63" i="56"/>
  <c r="K63" i="56"/>
  <c r="L63" i="56"/>
  <c r="M63" i="56"/>
  <c r="N63" i="56"/>
  <c r="O63" i="56"/>
  <c r="P63" i="56"/>
  <c r="R63" i="56"/>
  <c r="S63" i="56"/>
  <c r="T63" i="56"/>
  <c r="U63" i="56"/>
  <c r="V63" i="56"/>
  <c r="W63" i="56"/>
  <c r="Y63" i="56"/>
  <c r="Z63" i="56"/>
  <c r="AA63" i="56"/>
  <c r="AB63" i="56"/>
  <c r="AC63" i="56"/>
  <c r="AD63" i="56"/>
  <c r="AF63" i="56"/>
  <c r="AG63" i="56"/>
  <c r="AH63" i="56"/>
  <c r="AI63" i="56"/>
  <c r="AN63" i="56"/>
  <c r="AO63" i="56"/>
  <c r="AP63" i="56"/>
  <c r="AQ63" i="56"/>
  <c r="AR63" i="56"/>
  <c r="AS63" i="56"/>
  <c r="AT63" i="56"/>
  <c r="AU63" i="56"/>
  <c r="AV63" i="56"/>
  <c r="AW63" i="56"/>
  <c r="AY63" i="56"/>
  <c r="AZ63" i="56"/>
  <c r="BA63" i="56"/>
  <c r="BB63" i="56"/>
  <c r="BC63" i="56"/>
  <c r="BD63" i="56"/>
  <c r="BE63" i="56"/>
  <c r="BF63" i="56"/>
  <c r="BG63" i="56"/>
  <c r="BH63" i="56"/>
  <c r="BJ63" i="56"/>
  <c r="BK63" i="56"/>
  <c r="BL63" i="56"/>
  <c r="BM63" i="56"/>
  <c r="BN63" i="56"/>
  <c r="BO63" i="56"/>
  <c r="BP63" i="56"/>
  <c r="BQ63" i="56"/>
  <c r="BR63" i="56"/>
  <c r="BS63" i="56"/>
  <c r="BU63" i="56"/>
  <c r="BV63" i="56"/>
  <c r="BW63" i="56"/>
  <c r="BX63" i="56"/>
  <c r="BY63" i="56"/>
  <c r="BZ63" i="56"/>
  <c r="CA63" i="56"/>
  <c r="CB63" i="56"/>
  <c r="CC63" i="56"/>
  <c r="CD63" i="56"/>
  <c r="A64" i="56"/>
  <c r="B64" i="56"/>
  <c r="C64" i="56"/>
  <c r="D64" i="56"/>
  <c r="E64" i="56"/>
  <c r="F64" i="56"/>
  <c r="G64" i="56"/>
  <c r="H64" i="56"/>
  <c r="I64" i="56"/>
  <c r="K64" i="56"/>
  <c r="L64" i="56"/>
  <c r="M64" i="56"/>
  <c r="N64" i="56"/>
  <c r="O64" i="56"/>
  <c r="P64" i="56"/>
  <c r="R64" i="56"/>
  <c r="S64" i="56"/>
  <c r="T64" i="56"/>
  <c r="U64" i="56"/>
  <c r="V64" i="56"/>
  <c r="W64" i="56"/>
  <c r="Y64" i="56"/>
  <c r="Z64" i="56"/>
  <c r="AA64" i="56"/>
  <c r="AB64" i="56"/>
  <c r="AC64" i="56"/>
  <c r="AD64" i="56"/>
  <c r="AF64" i="56"/>
  <c r="AG64" i="56"/>
  <c r="AH64" i="56"/>
  <c r="AI64" i="56"/>
  <c r="AN64" i="56"/>
  <c r="AO64" i="56"/>
  <c r="AP64" i="56"/>
  <c r="AQ64" i="56"/>
  <c r="AR64" i="56"/>
  <c r="AS64" i="56"/>
  <c r="AT64" i="56"/>
  <c r="AU64" i="56"/>
  <c r="AV64" i="56"/>
  <c r="AW64" i="56"/>
  <c r="AY64" i="56"/>
  <c r="AZ64" i="56"/>
  <c r="BA64" i="56"/>
  <c r="BB64" i="56"/>
  <c r="BC64" i="56"/>
  <c r="BD64" i="56"/>
  <c r="BE64" i="56"/>
  <c r="BF64" i="56"/>
  <c r="BG64" i="56"/>
  <c r="BH64" i="56"/>
  <c r="BJ64" i="56"/>
  <c r="BK64" i="56"/>
  <c r="BL64" i="56"/>
  <c r="BM64" i="56"/>
  <c r="BN64" i="56"/>
  <c r="BO64" i="56"/>
  <c r="BP64" i="56"/>
  <c r="BQ64" i="56"/>
  <c r="BR64" i="56"/>
  <c r="BS64" i="56"/>
  <c r="BU64" i="56"/>
  <c r="BV64" i="56"/>
  <c r="BW64" i="56"/>
  <c r="BX64" i="56"/>
  <c r="BY64" i="56"/>
  <c r="BZ64" i="56"/>
  <c r="CA64" i="56"/>
  <c r="CB64" i="56"/>
  <c r="CC64" i="56"/>
  <c r="CD64" i="56"/>
  <c r="A65" i="56"/>
  <c r="B65" i="56"/>
  <c r="C65" i="56"/>
  <c r="D65" i="56"/>
  <c r="E65" i="56"/>
  <c r="F65" i="56"/>
  <c r="G65" i="56"/>
  <c r="H65" i="56"/>
  <c r="I65" i="56"/>
  <c r="K65" i="56"/>
  <c r="L65" i="56"/>
  <c r="M65" i="56"/>
  <c r="N65" i="56"/>
  <c r="O65" i="56"/>
  <c r="P65" i="56"/>
  <c r="R65" i="56"/>
  <c r="S65" i="56"/>
  <c r="T65" i="56"/>
  <c r="U65" i="56"/>
  <c r="V65" i="56"/>
  <c r="W65" i="56"/>
  <c r="Y65" i="56"/>
  <c r="Z65" i="56"/>
  <c r="AA65" i="56"/>
  <c r="AB65" i="56"/>
  <c r="AC65" i="56"/>
  <c r="AD65" i="56"/>
  <c r="AF65" i="56"/>
  <c r="AG65" i="56"/>
  <c r="AH65" i="56"/>
  <c r="AI65" i="56"/>
  <c r="AN65" i="56"/>
  <c r="AO65" i="56"/>
  <c r="AP65" i="56"/>
  <c r="AQ65" i="56"/>
  <c r="AR65" i="56"/>
  <c r="AS65" i="56"/>
  <c r="AT65" i="56"/>
  <c r="AU65" i="56"/>
  <c r="AV65" i="56"/>
  <c r="AW65" i="56"/>
  <c r="AY65" i="56"/>
  <c r="AZ65" i="56"/>
  <c r="BA65" i="56"/>
  <c r="BB65" i="56"/>
  <c r="BC65" i="56"/>
  <c r="BD65" i="56"/>
  <c r="BE65" i="56"/>
  <c r="BF65" i="56"/>
  <c r="BG65" i="56"/>
  <c r="BH65" i="56"/>
  <c r="BJ65" i="56"/>
  <c r="BK65" i="56"/>
  <c r="BL65" i="56"/>
  <c r="BM65" i="56"/>
  <c r="BN65" i="56"/>
  <c r="BO65" i="56"/>
  <c r="BP65" i="56"/>
  <c r="BQ65" i="56"/>
  <c r="BR65" i="56"/>
  <c r="BS65" i="56"/>
  <c r="BU65" i="56"/>
  <c r="BV65" i="56"/>
  <c r="BW65" i="56"/>
  <c r="BX65" i="56"/>
  <c r="BY65" i="56"/>
  <c r="BZ65" i="56"/>
  <c r="CA65" i="56"/>
  <c r="CB65" i="56"/>
  <c r="CC65" i="56"/>
  <c r="CD65" i="56"/>
  <c r="A66" i="56"/>
  <c r="B66" i="56"/>
  <c r="C66" i="56"/>
  <c r="D66" i="56"/>
  <c r="E66" i="56"/>
  <c r="F66" i="56"/>
  <c r="G66" i="56"/>
  <c r="H66" i="56"/>
  <c r="I66" i="56"/>
  <c r="K66" i="56"/>
  <c r="L66" i="56"/>
  <c r="M66" i="56"/>
  <c r="N66" i="56"/>
  <c r="O66" i="56"/>
  <c r="P66" i="56"/>
  <c r="R66" i="56"/>
  <c r="S66" i="56"/>
  <c r="T66" i="56"/>
  <c r="U66" i="56"/>
  <c r="V66" i="56"/>
  <c r="W66" i="56"/>
  <c r="Y66" i="56"/>
  <c r="Z66" i="56"/>
  <c r="AA66" i="56"/>
  <c r="AB66" i="56"/>
  <c r="AC66" i="56"/>
  <c r="AD66" i="56"/>
  <c r="AF66" i="56"/>
  <c r="AG66" i="56"/>
  <c r="AH66" i="56"/>
  <c r="AI66" i="56"/>
  <c r="AN66" i="56"/>
  <c r="AO66" i="56"/>
  <c r="AP66" i="56"/>
  <c r="AQ66" i="56"/>
  <c r="AR66" i="56"/>
  <c r="AS66" i="56"/>
  <c r="AT66" i="56"/>
  <c r="AU66" i="56"/>
  <c r="AV66" i="56"/>
  <c r="AW66" i="56"/>
  <c r="AY66" i="56"/>
  <c r="AZ66" i="56"/>
  <c r="BA66" i="56"/>
  <c r="BB66" i="56"/>
  <c r="BC66" i="56"/>
  <c r="BD66" i="56"/>
  <c r="BE66" i="56"/>
  <c r="BF66" i="56"/>
  <c r="BG66" i="56"/>
  <c r="BH66" i="56"/>
  <c r="BJ66" i="56"/>
  <c r="BK66" i="56"/>
  <c r="BL66" i="56"/>
  <c r="BM66" i="56"/>
  <c r="BN66" i="56"/>
  <c r="BO66" i="56"/>
  <c r="BP66" i="56"/>
  <c r="BQ66" i="56"/>
  <c r="BR66" i="56"/>
  <c r="BS66" i="56"/>
  <c r="BU66" i="56"/>
  <c r="BV66" i="56"/>
  <c r="BW66" i="56"/>
  <c r="BX66" i="56"/>
  <c r="BY66" i="56"/>
  <c r="BZ66" i="56"/>
  <c r="CA66" i="56"/>
  <c r="CB66" i="56"/>
  <c r="CC66" i="56"/>
  <c r="CD66" i="56"/>
  <c r="A67" i="56"/>
  <c r="B67" i="56"/>
  <c r="C67" i="56"/>
  <c r="D67" i="56"/>
  <c r="E67" i="56"/>
  <c r="F67" i="56"/>
  <c r="G67" i="56"/>
  <c r="H67" i="56"/>
  <c r="I67" i="56"/>
  <c r="K67" i="56"/>
  <c r="L67" i="56"/>
  <c r="M67" i="56"/>
  <c r="N67" i="56"/>
  <c r="O67" i="56"/>
  <c r="P67" i="56"/>
  <c r="R67" i="56"/>
  <c r="S67" i="56"/>
  <c r="T67" i="56"/>
  <c r="U67" i="56"/>
  <c r="V67" i="56"/>
  <c r="W67" i="56"/>
  <c r="Y67" i="56"/>
  <c r="Z67" i="56"/>
  <c r="AA67" i="56"/>
  <c r="AB67" i="56"/>
  <c r="AC67" i="56"/>
  <c r="AD67" i="56"/>
  <c r="AF67" i="56"/>
  <c r="AG67" i="56"/>
  <c r="AH67" i="56"/>
  <c r="AI67" i="56"/>
  <c r="AN67" i="56"/>
  <c r="AO67" i="56"/>
  <c r="AP67" i="56"/>
  <c r="AQ67" i="56"/>
  <c r="AR67" i="56"/>
  <c r="AS67" i="56"/>
  <c r="AT67" i="56"/>
  <c r="AU67" i="56"/>
  <c r="AV67" i="56"/>
  <c r="AW67" i="56"/>
  <c r="AY67" i="56"/>
  <c r="AZ67" i="56"/>
  <c r="BA67" i="56"/>
  <c r="BB67" i="56"/>
  <c r="BC67" i="56"/>
  <c r="BD67" i="56"/>
  <c r="BE67" i="56"/>
  <c r="BF67" i="56"/>
  <c r="BG67" i="56"/>
  <c r="BH67" i="56"/>
  <c r="BJ67" i="56"/>
  <c r="BK67" i="56"/>
  <c r="BL67" i="56"/>
  <c r="BM67" i="56"/>
  <c r="BN67" i="56"/>
  <c r="BO67" i="56"/>
  <c r="BP67" i="56"/>
  <c r="BQ67" i="56"/>
  <c r="BR67" i="56"/>
  <c r="BS67" i="56"/>
  <c r="BU67" i="56"/>
  <c r="BV67" i="56"/>
  <c r="BW67" i="56"/>
  <c r="BX67" i="56"/>
  <c r="BY67" i="56"/>
  <c r="BZ67" i="56"/>
  <c r="CA67" i="56"/>
  <c r="CB67" i="56"/>
  <c r="CC67" i="56"/>
  <c r="CD67" i="56"/>
  <c r="A68" i="56"/>
  <c r="B68" i="56"/>
  <c r="C68" i="56"/>
  <c r="D68" i="56"/>
  <c r="E68" i="56"/>
  <c r="F68" i="56"/>
  <c r="G68" i="56"/>
  <c r="H68" i="56"/>
  <c r="I68" i="56"/>
  <c r="K68" i="56"/>
  <c r="L68" i="56"/>
  <c r="M68" i="56"/>
  <c r="N68" i="56"/>
  <c r="O68" i="56"/>
  <c r="P68" i="56"/>
  <c r="R68" i="56"/>
  <c r="S68" i="56"/>
  <c r="T68" i="56"/>
  <c r="U68" i="56"/>
  <c r="V68" i="56"/>
  <c r="W68" i="56"/>
  <c r="Y68" i="56"/>
  <c r="Z68" i="56"/>
  <c r="AA68" i="56"/>
  <c r="AB68" i="56"/>
  <c r="AC68" i="56"/>
  <c r="AD68" i="56"/>
  <c r="AF68" i="56"/>
  <c r="AG68" i="56"/>
  <c r="AH68" i="56"/>
  <c r="AI68" i="56"/>
  <c r="AN68" i="56"/>
  <c r="AO68" i="56"/>
  <c r="AP68" i="56"/>
  <c r="AQ68" i="56"/>
  <c r="AR68" i="56"/>
  <c r="AS68" i="56"/>
  <c r="AT68" i="56"/>
  <c r="AU68" i="56"/>
  <c r="AV68" i="56"/>
  <c r="AW68" i="56"/>
  <c r="AY68" i="56"/>
  <c r="AZ68" i="56"/>
  <c r="BA68" i="56"/>
  <c r="BB68" i="56"/>
  <c r="BC68" i="56"/>
  <c r="BD68" i="56"/>
  <c r="BE68" i="56"/>
  <c r="BF68" i="56"/>
  <c r="BG68" i="56"/>
  <c r="BH68" i="56"/>
  <c r="BJ68" i="56"/>
  <c r="BK68" i="56"/>
  <c r="BL68" i="56"/>
  <c r="BM68" i="56"/>
  <c r="BN68" i="56"/>
  <c r="BO68" i="56"/>
  <c r="BP68" i="56"/>
  <c r="BQ68" i="56"/>
  <c r="BR68" i="56"/>
  <c r="BS68" i="56"/>
  <c r="BU68" i="56"/>
  <c r="BV68" i="56"/>
  <c r="BW68" i="56"/>
  <c r="BX68" i="56"/>
  <c r="BY68" i="56"/>
  <c r="BZ68" i="56"/>
  <c r="CA68" i="56"/>
  <c r="CB68" i="56"/>
  <c r="CC68" i="56"/>
  <c r="CD68" i="56"/>
  <c r="A69" i="56"/>
  <c r="B69" i="56"/>
  <c r="C69" i="56"/>
  <c r="D69" i="56"/>
  <c r="E69" i="56"/>
  <c r="F69" i="56"/>
  <c r="G69" i="56"/>
  <c r="H69" i="56"/>
  <c r="I69" i="56"/>
  <c r="K69" i="56"/>
  <c r="L69" i="56"/>
  <c r="M69" i="56"/>
  <c r="N69" i="56"/>
  <c r="O69" i="56"/>
  <c r="P69" i="56"/>
  <c r="R69" i="56"/>
  <c r="S69" i="56"/>
  <c r="T69" i="56"/>
  <c r="U69" i="56"/>
  <c r="V69" i="56"/>
  <c r="W69" i="56"/>
  <c r="Y69" i="56"/>
  <c r="Z69" i="56"/>
  <c r="AA69" i="56"/>
  <c r="AB69" i="56"/>
  <c r="AC69" i="56"/>
  <c r="AD69" i="56"/>
  <c r="AF69" i="56"/>
  <c r="AG69" i="56"/>
  <c r="AH69" i="56"/>
  <c r="AI69" i="56"/>
  <c r="AN69" i="56"/>
  <c r="AO69" i="56"/>
  <c r="AP69" i="56"/>
  <c r="AQ69" i="56"/>
  <c r="AR69" i="56"/>
  <c r="AS69" i="56"/>
  <c r="AT69" i="56"/>
  <c r="AU69" i="56"/>
  <c r="AV69" i="56"/>
  <c r="AW69" i="56"/>
  <c r="AY69" i="56"/>
  <c r="AZ69" i="56"/>
  <c r="BA69" i="56"/>
  <c r="BB69" i="56"/>
  <c r="BC69" i="56"/>
  <c r="BD69" i="56"/>
  <c r="BE69" i="56"/>
  <c r="BF69" i="56"/>
  <c r="BG69" i="56"/>
  <c r="BH69" i="56"/>
  <c r="BJ69" i="56"/>
  <c r="BK69" i="56"/>
  <c r="BL69" i="56"/>
  <c r="BM69" i="56"/>
  <c r="BN69" i="56"/>
  <c r="BO69" i="56"/>
  <c r="BP69" i="56"/>
  <c r="BQ69" i="56"/>
  <c r="BR69" i="56"/>
  <c r="BS69" i="56"/>
  <c r="BU69" i="56"/>
  <c r="BV69" i="56"/>
  <c r="BW69" i="56"/>
  <c r="BX69" i="56"/>
  <c r="BY69" i="56"/>
  <c r="BZ69" i="56"/>
  <c r="CA69" i="56"/>
  <c r="CB69" i="56"/>
  <c r="CC69" i="56"/>
  <c r="CD69" i="56"/>
  <c r="A70" i="56"/>
  <c r="B70" i="56"/>
  <c r="C70" i="56"/>
  <c r="D70" i="56"/>
  <c r="E70" i="56"/>
  <c r="F70" i="56"/>
  <c r="G70" i="56"/>
  <c r="H70" i="56"/>
  <c r="I70" i="56"/>
  <c r="K70" i="56"/>
  <c r="L70" i="56"/>
  <c r="M70" i="56"/>
  <c r="N70" i="56"/>
  <c r="O70" i="56"/>
  <c r="P70" i="56"/>
  <c r="R70" i="56"/>
  <c r="S70" i="56"/>
  <c r="T70" i="56"/>
  <c r="U70" i="56"/>
  <c r="V70" i="56"/>
  <c r="W70" i="56"/>
  <c r="Y70" i="56"/>
  <c r="Z70" i="56"/>
  <c r="AA70" i="56"/>
  <c r="AB70" i="56"/>
  <c r="AC70" i="56"/>
  <c r="AD70" i="56"/>
  <c r="AF70" i="56"/>
  <c r="AG70" i="56"/>
  <c r="AH70" i="56"/>
  <c r="AI70" i="56"/>
  <c r="AN70" i="56"/>
  <c r="AO70" i="56"/>
  <c r="AP70" i="56"/>
  <c r="AQ70" i="56"/>
  <c r="AR70" i="56"/>
  <c r="AS70" i="56"/>
  <c r="AT70" i="56"/>
  <c r="AU70" i="56"/>
  <c r="AV70" i="56"/>
  <c r="AW70" i="56"/>
  <c r="AY70" i="56"/>
  <c r="AZ70" i="56"/>
  <c r="BA70" i="56"/>
  <c r="BB70" i="56"/>
  <c r="BC70" i="56"/>
  <c r="BD70" i="56"/>
  <c r="BE70" i="56"/>
  <c r="BF70" i="56"/>
  <c r="BG70" i="56"/>
  <c r="BH70" i="56"/>
  <c r="BJ70" i="56"/>
  <c r="BK70" i="56"/>
  <c r="BL70" i="56"/>
  <c r="BM70" i="56"/>
  <c r="BN70" i="56"/>
  <c r="BO70" i="56"/>
  <c r="BP70" i="56"/>
  <c r="BQ70" i="56"/>
  <c r="BR70" i="56"/>
  <c r="BS70" i="56"/>
  <c r="BU70" i="56"/>
  <c r="BV70" i="56"/>
  <c r="BW70" i="56"/>
  <c r="BX70" i="56"/>
  <c r="BY70" i="56"/>
  <c r="BZ70" i="56"/>
  <c r="CA70" i="56"/>
  <c r="CB70" i="56"/>
  <c r="CC70" i="56"/>
  <c r="CD70" i="56"/>
  <c r="A71" i="56"/>
  <c r="B71" i="56"/>
  <c r="C71" i="56"/>
  <c r="D71" i="56"/>
  <c r="E71" i="56"/>
  <c r="F71" i="56"/>
  <c r="G71" i="56"/>
  <c r="H71" i="56"/>
  <c r="I71" i="56"/>
  <c r="K71" i="56"/>
  <c r="L71" i="56"/>
  <c r="M71" i="56"/>
  <c r="N71" i="56"/>
  <c r="O71" i="56"/>
  <c r="P71" i="56"/>
  <c r="R71" i="56"/>
  <c r="S71" i="56"/>
  <c r="T71" i="56"/>
  <c r="U71" i="56"/>
  <c r="V71" i="56"/>
  <c r="W71" i="56"/>
  <c r="Y71" i="56"/>
  <c r="Z71" i="56"/>
  <c r="AA71" i="56"/>
  <c r="AB71" i="56"/>
  <c r="AC71" i="56"/>
  <c r="AD71" i="56"/>
  <c r="AF71" i="56"/>
  <c r="AG71" i="56"/>
  <c r="AH71" i="56"/>
  <c r="AI71" i="56"/>
  <c r="AN71" i="56"/>
  <c r="AO71" i="56"/>
  <c r="AP71" i="56"/>
  <c r="AQ71" i="56"/>
  <c r="AR71" i="56"/>
  <c r="AS71" i="56"/>
  <c r="AT71" i="56"/>
  <c r="AU71" i="56"/>
  <c r="AV71" i="56"/>
  <c r="AW71" i="56"/>
  <c r="AY71" i="56"/>
  <c r="AZ71" i="56"/>
  <c r="BA71" i="56"/>
  <c r="BB71" i="56"/>
  <c r="BC71" i="56"/>
  <c r="BD71" i="56"/>
  <c r="BE71" i="56"/>
  <c r="BF71" i="56"/>
  <c r="BG71" i="56"/>
  <c r="BH71" i="56"/>
  <c r="BJ71" i="56"/>
  <c r="BK71" i="56"/>
  <c r="BL71" i="56"/>
  <c r="BM71" i="56"/>
  <c r="BN71" i="56"/>
  <c r="BO71" i="56"/>
  <c r="BP71" i="56"/>
  <c r="BQ71" i="56"/>
  <c r="BR71" i="56"/>
  <c r="BS71" i="56"/>
  <c r="BU71" i="56"/>
  <c r="BV71" i="56"/>
  <c r="BW71" i="56"/>
  <c r="BX71" i="56"/>
  <c r="BY71" i="56"/>
  <c r="BZ71" i="56"/>
  <c r="CA71" i="56"/>
  <c r="CB71" i="56"/>
  <c r="CC71" i="56"/>
  <c r="CD71" i="56"/>
  <c r="A72" i="56"/>
  <c r="B72" i="56"/>
  <c r="C72" i="56"/>
  <c r="D72" i="56"/>
  <c r="E72" i="56"/>
  <c r="F72" i="56"/>
  <c r="G72" i="56"/>
  <c r="H72" i="56"/>
  <c r="I72" i="56"/>
  <c r="K72" i="56"/>
  <c r="L72" i="56"/>
  <c r="M72" i="56"/>
  <c r="N72" i="56"/>
  <c r="O72" i="56"/>
  <c r="P72" i="56"/>
  <c r="R72" i="56"/>
  <c r="S72" i="56"/>
  <c r="T72" i="56"/>
  <c r="U72" i="56"/>
  <c r="V72" i="56"/>
  <c r="W72" i="56"/>
  <c r="Y72" i="56"/>
  <c r="Z72" i="56"/>
  <c r="AA72" i="56"/>
  <c r="AB72" i="56"/>
  <c r="AC72" i="56"/>
  <c r="AD72" i="56"/>
  <c r="AF72" i="56"/>
  <c r="AG72" i="56"/>
  <c r="AH72" i="56"/>
  <c r="AI72" i="56"/>
  <c r="AN72" i="56"/>
  <c r="AO72" i="56"/>
  <c r="AP72" i="56"/>
  <c r="AQ72" i="56"/>
  <c r="AR72" i="56"/>
  <c r="AS72" i="56"/>
  <c r="AT72" i="56"/>
  <c r="AU72" i="56"/>
  <c r="AV72" i="56"/>
  <c r="AW72" i="56"/>
  <c r="AY72" i="56"/>
  <c r="AZ72" i="56"/>
  <c r="BA72" i="56"/>
  <c r="BB72" i="56"/>
  <c r="BC72" i="56"/>
  <c r="BD72" i="56"/>
  <c r="BE72" i="56"/>
  <c r="BF72" i="56"/>
  <c r="BG72" i="56"/>
  <c r="BH72" i="56"/>
  <c r="BJ72" i="56"/>
  <c r="BK72" i="56"/>
  <c r="BL72" i="56"/>
  <c r="BM72" i="56"/>
  <c r="BN72" i="56"/>
  <c r="BO72" i="56"/>
  <c r="BP72" i="56"/>
  <c r="BQ72" i="56"/>
  <c r="BR72" i="56"/>
  <c r="BS72" i="56"/>
  <c r="BU72" i="56"/>
  <c r="BV72" i="56"/>
  <c r="BW72" i="56"/>
  <c r="BX72" i="56"/>
  <c r="BY72" i="56"/>
  <c r="BZ72" i="56"/>
  <c r="CA72" i="56"/>
  <c r="CB72" i="56"/>
  <c r="CC72" i="56"/>
  <c r="CD72" i="56"/>
  <c r="A73" i="56"/>
  <c r="B73" i="56"/>
  <c r="C73" i="56"/>
  <c r="D73" i="56"/>
  <c r="E73" i="56"/>
  <c r="F73" i="56"/>
  <c r="G73" i="56"/>
  <c r="H73" i="56"/>
  <c r="I73" i="56"/>
  <c r="K73" i="56"/>
  <c r="L73" i="56"/>
  <c r="M73" i="56"/>
  <c r="N73" i="56"/>
  <c r="O73" i="56"/>
  <c r="P73" i="56"/>
  <c r="R73" i="56"/>
  <c r="S73" i="56"/>
  <c r="T73" i="56"/>
  <c r="U73" i="56"/>
  <c r="V73" i="56"/>
  <c r="W73" i="56"/>
  <c r="Y73" i="56"/>
  <c r="Z73" i="56"/>
  <c r="AA73" i="56"/>
  <c r="AB73" i="56"/>
  <c r="AC73" i="56"/>
  <c r="AD73" i="56"/>
  <c r="AF73" i="56"/>
  <c r="AG73" i="56"/>
  <c r="AH73" i="56"/>
  <c r="AI73" i="56"/>
  <c r="AN73" i="56"/>
  <c r="AO73" i="56"/>
  <c r="AP73" i="56"/>
  <c r="AQ73" i="56"/>
  <c r="AR73" i="56"/>
  <c r="AS73" i="56"/>
  <c r="AT73" i="56"/>
  <c r="AU73" i="56"/>
  <c r="AV73" i="56"/>
  <c r="AW73" i="56"/>
  <c r="AY73" i="56"/>
  <c r="AZ73" i="56"/>
  <c r="BA73" i="56"/>
  <c r="BB73" i="56"/>
  <c r="BC73" i="56"/>
  <c r="BD73" i="56"/>
  <c r="BE73" i="56"/>
  <c r="BF73" i="56"/>
  <c r="BG73" i="56"/>
  <c r="BH73" i="56"/>
  <c r="BJ73" i="56"/>
  <c r="BK73" i="56"/>
  <c r="BL73" i="56"/>
  <c r="BM73" i="56"/>
  <c r="BN73" i="56"/>
  <c r="BO73" i="56"/>
  <c r="BP73" i="56"/>
  <c r="BQ73" i="56"/>
  <c r="BR73" i="56"/>
  <c r="BS73" i="56"/>
  <c r="BU73" i="56"/>
  <c r="BV73" i="56"/>
  <c r="BW73" i="56"/>
  <c r="BX73" i="56"/>
  <c r="BY73" i="56"/>
  <c r="BZ73" i="56"/>
  <c r="CA73" i="56"/>
  <c r="CB73" i="56"/>
  <c r="CC73" i="56"/>
  <c r="CD73" i="56"/>
  <c r="A74" i="56"/>
  <c r="B74" i="56"/>
  <c r="C74" i="56"/>
  <c r="D74" i="56"/>
  <c r="E74" i="56"/>
  <c r="F74" i="56"/>
  <c r="G74" i="56"/>
  <c r="H74" i="56"/>
  <c r="I74" i="56"/>
  <c r="K74" i="56"/>
  <c r="L74" i="56"/>
  <c r="M74" i="56"/>
  <c r="N74" i="56"/>
  <c r="O74" i="56"/>
  <c r="P74" i="56"/>
  <c r="R74" i="56"/>
  <c r="S74" i="56"/>
  <c r="T74" i="56"/>
  <c r="U74" i="56"/>
  <c r="V74" i="56"/>
  <c r="W74" i="56"/>
  <c r="Y74" i="56"/>
  <c r="Z74" i="56"/>
  <c r="AA74" i="56"/>
  <c r="AB74" i="56"/>
  <c r="AC74" i="56"/>
  <c r="AD74" i="56"/>
  <c r="AF74" i="56"/>
  <c r="AG74" i="56"/>
  <c r="AH74" i="56"/>
  <c r="AI74" i="56"/>
  <c r="AN74" i="56"/>
  <c r="AO74" i="56"/>
  <c r="AP74" i="56"/>
  <c r="AQ74" i="56"/>
  <c r="AR74" i="56"/>
  <c r="AS74" i="56"/>
  <c r="AT74" i="56"/>
  <c r="AU74" i="56"/>
  <c r="AV74" i="56"/>
  <c r="AW74" i="56"/>
  <c r="AY74" i="56"/>
  <c r="AZ74" i="56"/>
  <c r="BA74" i="56"/>
  <c r="BB74" i="56"/>
  <c r="BC74" i="56"/>
  <c r="BD74" i="56"/>
  <c r="BE74" i="56"/>
  <c r="BF74" i="56"/>
  <c r="BG74" i="56"/>
  <c r="BH74" i="56"/>
  <c r="BJ74" i="56"/>
  <c r="BK74" i="56"/>
  <c r="BL74" i="56"/>
  <c r="BM74" i="56"/>
  <c r="BN74" i="56"/>
  <c r="BO74" i="56"/>
  <c r="BP74" i="56"/>
  <c r="BQ74" i="56"/>
  <c r="BR74" i="56"/>
  <c r="BS74" i="56"/>
  <c r="BU74" i="56"/>
  <c r="BV74" i="56"/>
  <c r="BW74" i="56"/>
  <c r="BX74" i="56"/>
  <c r="BY74" i="56"/>
  <c r="BZ74" i="56"/>
  <c r="CA74" i="56"/>
  <c r="CB74" i="56"/>
  <c r="CC74" i="56"/>
  <c r="CD74" i="56"/>
  <c r="A75" i="56"/>
  <c r="B75" i="56"/>
  <c r="C75" i="56"/>
  <c r="D75" i="56"/>
  <c r="E75" i="56"/>
  <c r="F75" i="56"/>
  <c r="G75" i="56"/>
  <c r="H75" i="56"/>
  <c r="I75" i="56"/>
  <c r="K75" i="56"/>
  <c r="L75" i="56"/>
  <c r="M75" i="56"/>
  <c r="N75" i="56"/>
  <c r="O75" i="56"/>
  <c r="P75" i="56"/>
  <c r="R75" i="56"/>
  <c r="S75" i="56"/>
  <c r="T75" i="56"/>
  <c r="U75" i="56"/>
  <c r="V75" i="56"/>
  <c r="W75" i="56"/>
  <c r="Y75" i="56"/>
  <c r="Z75" i="56"/>
  <c r="AA75" i="56"/>
  <c r="AB75" i="56"/>
  <c r="AC75" i="56"/>
  <c r="AD75" i="56"/>
  <c r="AF75" i="56"/>
  <c r="AG75" i="56"/>
  <c r="AH75" i="56"/>
  <c r="AI75" i="56"/>
  <c r="AN75" i="56"/>
  <c r="AO75" i="56"/>
  <c r="AP75" i="56"/>
  <c r="AQ75" i="56"/>
  <c r="AR75" i="56"/>
  <c r="AS75" i="56"/>
  <c r="AT75" i="56"/>
  <c r="AU75" i="56"/>
  <c r="AV75" i="56"/>
  <c r="AW75" i="56"/>
  <c r="AY75" i="56"/>
  <c r="AZ75" i="56"/>
  <c r="BA75" i="56"/>
  <c r="BB75" i="56"/>
  <c r="BC75" i="56"/>
  <c r="BD75" i="56"/>
  <c r="BE75" i="56"/>
  <c r="BF75" i="56"/>
  <c r="BG75" i="56"/>
  <c r="BH75" i="56"/>
  <c r="BJ75" i="56"/>
  <c r="BK75" i="56"/>
  <c r="BL75" i="56"/>
  <c r="BM75" i="56"/>
  <c r="BN75" i="56"/>
  <c r="BO75" i="56"/>
  <c r="BP75" i="56"/>
  <c r="BQ75" i="56"/>
  <c r="BR75" i="56"/>
  <c r="BS75" i="56"/>
  <c r="BU75" i="56"/>
  <c r="BV75" i="56"/>
  <c r="BW75" i="56"/>
  <c r="BX75" i="56"/>
  <c r="BY75" i="56"/>
  <c r="BZ75" i="56"/>
  <c r="CA75" i="56"/>
  <c r="CB75" i="56"/>
  <c r="CC75" i="56"/>
  <c r="CD75" i="56"/>
  <c r="A76" i="56"/>
  <c r="B76" i="56"/>
  <c r="C76" i="56"/>
  <c r="D76" i="56"/>
  <c r="E76" i="56"/>
  <c r="F76" i="56"/>
  <c r="G76" i="56"/>
  <c r="H76" i="56"/>
  <c r="I76" i="56"/>
  <c r="K76" i="56"/>
  <c r="L76" i="56"/>
  <c r="M76" i="56"/>
  <c r="N76" i="56"/>
  <c r="O76" i="56"/>
  <c r="P76" i="56"/>
  <c r="R76" i="56"/>
  <c r="S76" i="56"/>
  <c r="T76" i="56"/>
  <c r="U76" i="56"/>
  <c r="V76" i="56"/>
  <c r="W76" i="56"/>
  <c r="Y76" i="56"/>
  <c r="Z76" i="56"/>
  <c r="AA76" i="56"/>
  <c r="AB76" i="56"/>
  <c r="AC76" i="56"/>
  <c r="AD76" i="56"/>
  <c r="AF76" i="56"/>
  <c r="AG76" i="56"/>
  <c r="AH76" i="56"/>
  <c r="AI76" i="56"/>
  <c r="AN76" i="56"/>
  <c r="AO76" i="56"/>
  <c r="AP76" i="56"/>
  <c r="AQ76" i="56"/>
  <c r="AR76" i="56"/>
  <c r="AS76" i="56"/>
  <c r="AT76" i="56"/>
  <c r="AU76" i="56"/>
  <c r="AV76" i="56"/>
  <c r="AW76" i="56"/>
  <c r="AY76" i="56"/>
  <c r="AZ76" i="56"/>
  <c r="BA76" i="56"/>
  <c r="BB76" i="56"/>
  <c r="BC76" i="56"/>
  <c r="BD76" i="56"/>
  <c r="BE76" i="56"/>
  <c r="BF76" i="56"/>
  <c r="BG76" i="56"/>
  <c r="BH76" i="56"/>
  <c r="BJ76" i="56"/>
  <c r="BK76" i="56"/>
  <c r="BL76" i="56"/>
  <c r="BM76" i="56"/>
  <c r="BN76" i="56"/>
  <c r="BO76" i="56"/>
  <c r="BP76" i="56"/>
  <c r="BQ76" i="56"/>
  <c r="BR76" i="56"/>
  <c r="BS76" i="56"/>
  <c r="BU76" i="56"/>
  <c r="BV76" i="56"/>
  <c r="BW76" i="56"/>
  <c r="BX76" i="56"/>
  <c r="BY76" i="56"/>
  <c r="BZ76" i="56"/>
  <c r="CA76" i="56"/>
  <c r="CB76" i="56"/>
  <c r="CC76" i="56"/>
  <c r="CD76" i="56"/>
  <c r="A77" i="56"/>
  <c r="B77" i="56"/>
  <c r="C77" i="56"/>
  <c r="D77" i="56"/>
  <c r="E77" i="56"/>
  <c r="F77" i="56"/>
  <c r="G77" i="56"/>
  <c r="H77" i="56"/>
  <c r="I77" i="56"/>
  <c r="K77" i="56"/>
  <c r="L77" i="56"/>
  <c r="M77" i="56"/>
  <c r="N77" i="56"/>
  <c r="O77" i="56"/>
  <c r="P77" i="56"/>
  <c r="R77" i="56"/>
  <c r="S77" i="56"/>
  <c r="T77" i="56"/>
  <c r="U77" i="56"/>
  <c r="V77" i="56"/>
  <c r="W77" i="56"/>
  <c r="Y77" i="56"/>
  <c r="Z77" i="56"/>
  <c r="AA77" i="56"/>
  <c r="AB77" i="56"/>
  <c r="AC77" i="56"/>
  <c r="AD77" i="56"/>
  <c r="AF77" i="56"/>
  <c r="AG77" i="56"/>
  <c r="AH77" i="56"/>
  <c r="AI77" i="56"/>
  <c r="AN77" i="56"/>
  <c r="AO77" i="56"/>
  <c r="AP77" i="56"/>
  <c r="AQ77" i="56"/>
  <c r="AR77" i="56"/>
  <c r="AS77" i="56"/>
  <c r="AT77" i="56"/>
  <c r="AU77" i="56"/>
  <c r="AV77" i="56"/>
  <c r="AW77" i="56"/>
  <c r="AY77" i="56"/>
  <c r="AZ77" i="56"/>
  <c r="BA77" i="56"/>
  <c r="BB77" i="56"/>
  <c r="BC77" i="56"/>
  <c r="BD77" i="56"/>
  <c r="BE77" i="56"/>
  <c r="BF77" i="56"/>
  <c r="BG77" i="56"/>
  <c r="BH77" i="56"/>
  <c r="BJ77" i="56"/>
  <c r="BK77" i="56"/>
  <c r="BL77" i="56"/>
  <c r="BM77" i="56"/>
  <c r="BN77" i="56"/>
  <c r="BO77" i="56"/>
  <c r="BP77" i="56"/>
  <c r="BQ77" i="56"/>
  <c r="BR77" i="56"/>
  <c r="BS77" i="56"/>
  <c r="BU77" i="56"/>
  <c r="BV77" i="56"/>
  <c r="BW77" i="56"/>
  <c r="BX77" i="56"/>
  <c r="BY77" i="56"/>
  <c r="BZ77" i="56"/>
  <c r="CA77" i="56"/>
  <c r="CB77" i="56"/>
  <c r="CC77" i="56"/>
  <c r="CD77" i="56"/>
  <c r="A78" i="56"/>
  <c r="B78" i="56"/>
  <c r="C78" i="56"/>
  <c r="D78" i="56"/>
  <c r="E78" i="56"/>
  <c r="F78" i="56"/>
  <c r="G78" i="56"/>
  <c r="H78" i="56"/>
  <c r="I78" i="56"/>
  <c r="K78" i="56"/>
  <c r="L78" i="56"/>
  <c r="M78" i="56"/>
  <c r="N78" i="56"/>
  <c r="O78" i="56"/>
  <c r="P78" i="56"/>
  <c r="R78" i="56"/>
  <c r="S78" i="56"/>
  <c r="T78" i="56"/>
  <c r="U78" i="56"/>
  <c r="V78" i="56"/>
  <c r="W78" i="56"/>
  <c r="Y78" i="56"/>
  <c r="Z78" i="56"/>
  <c r="AA78" i="56"/>
  <c r="AB78" i="56"/>
  <c r="AC78" i="56"/>
  <c r="AD78" i="56"/>
  <c r="AF78" i="56"/>
  <c r="AG78" i="56"/>
  <c r="AH78" i="56"/>
  <c r="AI78" i="56"/>
  <c r="AN78" i="56"/>
  <c r="AO78" i="56"/>
  <c r="AP78" i="56"/>
  <c r="AQ78" i="56"/>
  <c r="AR78" i="56"/>
  <c r="AS78" i="56"/>
  <c r="AT78" i="56"/>
  <c r="AU78" i="56"/>
  <c r="AV78" i="56"/>
  <c r="AW78" i="56"/>
  <c r="AY78" i="56"/>
  <c r="AZ78" i="56"/>
  <c r="BA78" i="56"/>
  <c r="BB78" i="56"/>
  <c r="BC78" i="56"/>
  <c r="BD78" i="56"/>
  <c r="BE78" i="56"/>
  <c r="BF78" i="56"/>
  <c r="BG78" i="56"/>
  <c r="BH78" i="56"/>
  <c r="BJ78" i="56"/>
  <c r="BK78" i="56"/>
  <c r="BL78" i="56"/>
  <c r="BM78" i="56"/>
  <c r="BN78" i="56"/>
  <c r="BO78" i="56"/>
  <c r="BP78" i="56"/>
  <c r="BQ78" i="56"/>
  <c r="BR78" i="56"/>
  <c r="BS78" i="56"/>
  <c r="BU78" i="56"/>
  <c r="BV78" i="56"/>
  <c r="BW78" i="56"/>
  <c r="BX78" i="56"/>
  <c r="BY78" i="56"/>
  <c r="BZ78" i="56"/>
  <c r="CA78" i="56"/>
  <c r="CB78" i="56"/>
  <c r="CC78" i="56"/>
  <c r="CD78" i="56"/>
  <c r="A79" i="56"/>
  <c r="B79" i="56"/>
  <c r="C79" i="56"/>
  <c r="D79" i="56"/>
  <c r="E79" i="56"/>
  <c r="F79" i="56"/>
  <c r="G79" i="56"/>
  <c r="H79" i="56"/>
  <c r="I79" i="56"/>
  <c r="K79" i="56"/>
  <c r="L79" i="56"/>
  <c r="M79" i="56"/>
  <c r="N79" i="56"/>
  <c r="O79" i="56"/>
  <c r="P79" i="56"/>
  <c r="R79" i="56"/>
  <c r="S79" i="56"/>
  <c r="T79" i="56"/>
  <c r="U79" i="56"/>
  <c r="V79" i="56"/>
  <c r="W79" i="56"/>
  <c r="Y79" i="56"/>
  <c r="Z79" i="56"/>
  <c r="AA79" i="56"/>
  <c r="AB79" i="56"/>
  <c r="AC79" i="56"/>
  <c r="AD79" i="56"/>
  <c r="AF79" i="56"/>
  <c r="AG79" i="56"/>
  <c r="AH79" i="56"/>
  <c r="AI79" i="56"/>
  <c r="AN79" i="56"/>
  <c r="AO79" i="56"/>
  <c r="AP79" i="56"/>
  <c r="AQ79" i="56"/>
  <c r="AR79" i="56"/>
  <c r="AS79" i="56"/>
  <c r="AT79" i="56"/>
  <c r="AU79" i="56"/>
  <c r="AV79" i="56"/>
  <c r="AW79" i="56"/>
  <c r="AY79" i="56"/>
  <c r="AZ79" i="56"/>
  <c r="BA79" i="56"/>
  <c r="BB79" i="56"/>
  <c r="BC79" i="56"/>
  <c r="BD79" i="56"/>
  <c r="BE79" i="56"/>
  <c r="BF79" i="56"/>
  <c r="BG79" i="56"/>
  <c r="BH79" i="56"/>
  <c r="BJ79" i="56"/>
  <c r="BK79" i="56"/>
  <c r="BL79" i="56"/>
  <c r="BM79" i="56"/>
  <c r="BN79" i="56"/>
  <c r="BO79" i="56"/>
  <c r="BP79" i="56"/>
  <c r="BQ79" i="56"/>
  <c r="BR79" i="56"/>
  <c r="BS79" i="56"/>
  <c r="BU79" i="56"/>
  <c r="BV79" i="56"/>
  <c r="BW79" i="56"/>
  <c r="BX79" i="56"/>
  <c r="BY79" i="56"/>
  <c r="BZ79" i="56"/>
  <c r="CA79" i="56"/>
  <c r="CB79" i="56"/>
  <c r="CC79" i="56"/>
  <c r="CD79" i="56"/>
  <c r="A80" i="56"/>
  <c r="B80" i="56"/>
  <c r="C80" i="56"/>
  <c r="D80" i="56"/>
  <c r="E80" i="56"/>
  <c r="F80" i="56"/>
  <c r="G80" i="56"/>
  <c r="H80" i="56"/>
  <c r="I80" i="56"/>
  <c r="K80" i="56"/>
  <c r="L80" i="56"/>
  <c r="M80" i="56"/>
  <c r="N80" i="56"/>
  <c r="O80" i="56"/>
  <c r="P80" i="56"/>
  <c r="R80" i="56"/>
  <c r="S80" i="56"/>
  <c r="T80" i="56"/>
  <c r="U80" i="56"/>
  <c r="V80" i="56"/>
  <c r="W80" i="56"/>
  <c r="Y80" i="56"/>
  <c r="Z80" i="56"/>
  <c r="AA80" i="56"/>
  <c r="AB80" i="56"/>
  <c r="AC80" i="56"/>
  <c r="AD80" i="56"/>
  <c r="AF80" i="56"/>
  <c r="AG80" i="56"/>
  <c r="AH80" i="56"/>
  <c r="AI80" i="56"/>
  <c r="AN80" i="56"/>
  <c r="AO80" i="56"/>
  <c r="AP80" i="56"/>
  <c r="AQ80" i="56"/>
  <c r="AR80" i="56"/>
  <c r="AS80" i="56"/>
  <c r="AT80" i="56"/>
  <c r="AU80" i="56"/>
  <c r="AV80" i="56"/>
  <c r="AW80" i="56"/>
  <c r="AY80" i="56"/>
  <c r="AZ80" i="56"/>
  <c r="BA80" i="56"/>
  <c r="BB80" i="56"/>
  <c r="BC80" i="56"/>
  <c r="BD80" i="56"/>
  <c r="BE80" i="56"/>
  <c r="BF80" i="56"/>
  <c r="BG80" i="56"/>
  <c r="BH80" i="56"/>
  <c r="BJ80" i="56"/>
  <c r="BK80" i="56"/>
  <c r="BL80" i="56"/>
  <c r="BM80" i="56"/>
  <c r="BN80" i="56"/>
  <c r="BO80" i="56"/>
  <c r="BP80" i="56"/>
  <c r="BQ80" i="56"/>
  <c r="BR80" i="56"/>
  <c r="BS80" i="56"/>
  <c r="BU80" i="56"/>
  <c r="BV80" i="56"/>
  <c r="BW80" i="56"/>
  <c r="BX80" i="56"/>
  <c r="BY80" i="56"/>
  <c r="BZ80" i="56"/>
  <c r="CA80" i="56"/>
  <c r="CB80" i="56"/>
  <c r="CC80" i="56"/>
  <c r="CD80" i="56"/>
  <c r="A81" i="56"/>
  <c r="B81" i="56"/>
  <c r="C81" i="56"/>
  <c r="D81" i="56"/>
  <c r="E81" i="56"/>
  <c r="F81" i="56"/>
  <c r="G81" i="56"/>
  <c r="H81" i="56"/>
  <c r="I81" i="56"/>
  <c r="K81" i="56"/>
  <c r="L81" i="56"/>
  <c r="M81" i="56"/>
  <c r="N81" i="56"/>
  <c r="O81" i="56"/>
  <c r="P81" i="56"/>
  <c r="R81" i="56"/>
  <c r="S81" i="56"/>
  <c r="T81" i="56"/>
  <c r="U81" i="56"/>
  <c r="V81" i="56"/>
  <c r="W81" i="56"/>
  <c r="Y81" i="56"/>
  <c r="Z81" i="56"/>
  <c r="AA81" i="56"/>
  <c r="AB81" i="56"/>
  <c r="AC81" i="56"/>
  <c r="AD81" i="56"/>
  <c r="AF81" i="56"/>
  <c r="AG81" i="56"/>
  <c r="AH81" i="56"/>
  <c r="AI81" i="56"/>
  <c r="AN81" i="56"/>
  <c r="AO81" i="56"/>
  <c r="AP81" i="56"/>
  <c r="AQ81" i="56"/>
  <c r="AR81" i="56"/>
  <c r="AS81" i="56"/>
  <c r="AT81" i="56"/>
  <c r="AU81" i="56"/>
  <c r="AV81" i="56"/>
  <c r="AW81" i="56"/>
  <c r="AY81" i="56"/>
  <c r="AZ81" i="56"/>
  <c r="BA81" i="56"/>
  <c r="BB81" i="56"/>
  <c r="BC81" i="56"/>
  <c r="BD81" i="56"/>
  <c r="BE81" i="56"/>
  <c r="BF81" i="56"/>
  <c r="BG81" i="56"/>
  <c r="BH81" i="56"/>
  <c r="BJ81" i="56"/>
  <c r="BK81" i="56"/>
  <c r="BL81" i="56"/>
  <c r="BM81" i="56"/>
  <c r="BN81" i="56"/>
  <c r="BO81" i="56"/>
  <c r="BP81" i="56"/>
  <c r="BQ81" i="56"/>
  <c r="BR81" i="56"/>
  <c r="BS81" i="56"/>
  <c r="BU81" i="56"/>
  <c r="BV81" i="56"/>
  <c r="BW81" i="56"/>
  <c r="BX81" i="56"/>
  <c r="BY81" i="56"/>
  <c r="BZ81" i="56"/>
  <c r="CA81" i="56"/>
  <c r="CB81" i="56"/>
  <c r="CC81" i="56"/>
  <c r="CD81" i="56"/>
  <c r="A82" i="56"/>
  <c r="B82" i="56"/>
  <c r="C82" i="56"/>
  <c r="D82" i="56"/>
  <c r="E82" i="56"/>
  <c r="F82" i="56"/>
  <c r="G82" i="56"/>
  <c r="H82" i="56"/>
  <c r="I82" i="56"/>
  <c r="K82" i="56"/>
  <c r="L82" i="56"/>
  <c r="M82" i="56"/>
  <c r="N82" i="56"/>
  <c r="O82" i="56"/>
  <c r="P82" i="56"/>
  <c r="R82" i="56"/>
  <c r="S82" i="56"/>
  <c r="T82" i="56"/>
  <c r="U82" i="56"/>
  <c r="V82" i="56"/>
  <c r="W82" i="56"/>
  <c r="Y82" i="56"/>
  <c r="Z82" i="56"/>
  <c r="AA82" i="56"/>
  <c r="AB82" i="56"/>
  <c r="AC82" i="56"/>
  <c r="AD82" i="56"/>
  <c r="AF82" i="56"/>
  <c r="AG82" i="56"/>
  <c r="AH82" i="56"/>
  <c r="AI82" i="56"/>
  <c r="AN82" i="56"/>
  <c r="AO82" i="56"/>
  <c r="AP82" i="56"/>
  <c r="AQ82" i="56"/>
  <c r="AR82" i="56"/>
  <c r="AS82" i="56"/>
  <c r="AT82" i="56"/>
  <c r="AU82" i="56"/>
  <c r="AV82" i="56"/>
  <c r="AW82" i="56"/>
  <c r="AY82" i="56"/>
  <c r="AZ82" i="56"/>
  <c r="BA82" i="56"/>
  <c r="BB82" i="56"/>
  <c r="BC82" i="56"/>
  <c r="BD82" i="56"/>
  <c r="BE82" i="56"/>
  <c r="BF82" i="56"/>
  <c r="BG82" i="56"/>
  <c r="BH82" i="56"/>
  <c r="BJ82" i="56"/>
  <c r="BK82" i="56"/>
  <c r="BL82" i="56"/>
  <c r="BM82" i="56"/>
  <c r="BN82" i="56"/>
  <c r="BO82" i="56"/>
  <c r="BP82" i="56"/>
  <c r="BQ82" i="56"/>
  <c r="BR82" i="56"/>
  <c r="BS82" i="56"/>
  <c r="BU82" i="56"/>
  <c r="BV82" i="56"/>
  <c r="BW82" i="56"/>
  <c r="BX82" i="56"/>
  <c r="BY82" i="56"/>
  <c r="BZ82" i="56"/>
  <c r="CA82" i="56"/>
  <c r="CB82" i="56"/>
  <c r="CC82" i="56"/>
  <c r="CD82" i="56"/>
  <c r="A83" i="56"/>
  <c r="B83" i="56"/>
  <c r="C83" i="56"/>
  <c r="D83" i="56"/>
  <c r="E83" i="56"/>
  <c r="F83" i="56"/>
  <c r="G83" i="56"/>
  <c r="H83" i="56"/>
  <c r="I83" i="56"/>
  <c r="K83" i="56"/>
  <c r="L83" i="56"/>
  <c r="M83" i="56"/>
  <c r="N83" i="56"/>
  <c r="O83" i="56"/>
  <c r="P83" i="56"/>
  <c r="R83" i="56"/>
  <c r="S83" i="56"/>
  <c r="T83" i="56"/>
  <c r="U83" i="56"/>
  <c r="V83" i="56"/>
  <c r="W83" i="56"/>
  <c r="Y83" i="56"/>
  <c r="Z83" i="56"/>
  <c r="AA83" i="56"/>
  <c r="AB83" i="56"/>
  <c r="AC83" i="56"/>
  <c r="AD83" i="56"/>
  <c r="AF83" i="56"/>
  <c r="AG83" i="56"/>
  <c r="AH83" i="56"/>
  <c r="AI83" i="56"/>
  <c r="AN83" i="56"/>
  <c r="AO83" i="56"/>
  <c r="AP83" i="56"/>
  <c r="AQ83" i="56"/>
  <c r="AR83" i="56"/>
  <c r="AS83" i="56"/>
  <c r="AT83" i="56"/>
  <c r="AU83" i="56"/>
  <c r="AV83" i="56"/>
  <c r="AW83" i="56"/>
  <c r="AY83" i="56"/>
  <c r="AZ83" i="56"/>
  <c r="BA83" i="56"/>
  <c r="BB83" i="56"/>
  <c r="BC83" i="56"/>
  <c r="BD83" i="56"/>
  <c r="BE83" i="56"/>
  <c r="BF83" i="56"/>
  <c r="BG83" i="56"/>
  <c r="BH83" i="56"/>
  <c r="BJ83" i="56"/>
  <c r="BK83" i="56"/>
  <c r="BL83" i="56"/>
  <c r="BM83" i="56"/>
  <c r="BN83" i="56"/>
  <c r="BO83" i="56"/>
  <c r="BP83" i="56"/>
  <c r="BQ83" i="56"/>
  <c r="BR83" i="56"/>
  <c r="BS83" i="56"/>
  <c r="BU83" i="56"/>
  <c r="BV83" i="56"/>
  <c r="BW83" i="56"/>
  <c r="BX83" i="56"/>
  <c r="BY83" i="56"/>
  <c r="BZ83" i="56"/>
  <c r="CA83" i="56"/>
  <c r="CB83" i="56"/>
  <c r="CC83" i="56"/>
  <c r="CD83" i="56"/>
  <c r="A84" i="56"/>
  <c r="B84" i="56"/>
  <c r="C84" i="56"/>
  <c r="D84" i="56"/>
  <c r="E84" i="56"/>
  <c r="F84" i="56"/>
  <c r="G84" i="56"/>
  <c r="H84" i="56"/>
  <c r="I84" i="56"/>
  <c r="K84" i="56"/>
  <c r="L84" i="56"/>
  <c r="M84" i="56"/>
  <c r="N84" i="56"/>
  <c r="O84" i="56"/>
  <c r="P84" i="56"/>
  <c r="R84" i="56"/>
  <c r="S84" i="56"/>
  <c r="T84" i="56"/>
  <c r="U84" i="56"/>
  <c r="V84" i="56"/>
  <c r="W84" i="56"/>
  <c r="Y84" i="56"/>
  <c r="Z84" i="56"/>
  <c r="AA84" i="56"/>
  <c r="AB84" i="56"/>
  <c r="AC84" i="56"/>
  <c r="AD84" i="56"/>
  <c r="AF84" i="56"/>
  <c r="AG84" i="56"/>
  <c r="AH84" i="56"/>
  <c r="AI84" i="56"/>
  <c r="AN84" i="56"/>
  <c r="AO84" i="56"/>
  <c r="AP84" i="56"/>
  <c r="AQ84" i="56"/>
  <c r="AR84" i="56"/>
  <c r="AS84" i="56"/>
  <c r="AT84" i="56"/>
  <c r="AU84" i="56"/>
  <c r="AV84" i="56"/>
  <c r="AW84" i="56"/>
  <c r="AY84" i="56"/>
  <c r="AZ84" i="56"/>
  <c r="BA84" i="56"/>
  <c r="BB84" i="56"/>
  <c r="BC84" i="56"/>
  <c r="BD84" i="56"/>
  <c r="BE84" i="56"/>
  <c r="BF84" i="56"/>
  <c r="BG84" i="56"/>
  <c r="BH84" i="56"/>
  <c r="BJ84" i="56"/>
  <c r="BK84" i="56"/>
  <c r="BL84" i="56"/>
  <c r="BM84" i="56"/>
  <c r="BN84" i="56"/>
  <c r="BO84" i="56"/>
  <c r="BP84" i="56"/>
  <c r="BQ84" i="56"/>
  <c r="BR84" i="56"/>
  <c r="BS84" i="56"/>
  <c r="BU84" i="56"/>
  <c r="BV84" i="56"/>
  <c r="BW84" i="56"/>
  <c r="BX84" i="56"/>
  <c r="BY84" i="56"/>
  <c r="BZ84" i="56"/>
  <c r="CA84" i="56"/>
  <c r="CB84" i="56"/>
  <c r="CC84" i="56"/>
  <c r="CD84" i="56"/>
  <c r="A85" i="56"/>
  <c r="B85" i="56"/>
  <c r="C85" i="56"/>
  <c r="D85" i="56"/>
  <c r="E85" i="56"/>
  <c r="F85" i="56"/>
  <c r="G85" i="56"/>
  <c r="H85" i="56"/>
  <c r="I85" i="56"/>
  <c r="K85" i="56"/>
  <c r="L85" i="56"/>
  <c r="M85" i="56"/>
  <c r="N85" i="56"/>
  <c r="O85" i="56"/>
  <c r="P85" i="56"/>
  <c r="R85" i="56"/>
  <c r="S85" i="56"/>
  <c r="T85" i="56"/>
  <c r="U85" i="56"/>
  <c r="V85" i="56"/>
  <c r="W85" i="56"/>
  <c r="Y85" i="56"/>
  <c r="Z85" i="56"/>
  <c r="AA85" i="56"/>
  <c r="AB85" i="56"/>
  <c r="AC85" i="56"/>
  <c r="AD85" i="56"/>
  <c r="AF85" i="56"/>
  <c r="AG85" i="56"/>
  <c r="AH85" i="56"/>
  <c r="AI85" i="56"/>
  <c r="AN85" i="56"/>
  <c r="AO85" i="56"/>
  <c r="AP85" i="56"/>
  <c r="AQ85" i="56"/>
  <c r="AR85" i="56"/>
  <c r="AS85" i="56"/>
  <c r="AT85" i="56"/>
  <c r="AU85" i="56"/>
  <c r="AV85" i="56"/>
  <c r="AW85" i="56"/>
  <c r="AY85" i="56"/>
  <c r="AZ85" i="56"/>
  <c r="BA85" i="56"/>
  <c r="BB85" i="56"/>
  <c r="BC85" i="56"/>
  <c r="BD85" i="56"/>
  <c r="BE85" i="56"/>
  <c r="BF85" i="56"/>
  <c r="BG85" i="56"/>
  <c r="BH85" i="56"/>
  <c r="BJ85" i="56"/>
  <c r="BK85" i="56"/>
  <c r="BL85" i="56"/>
  <c r="BM85" i="56"/>
  <c r="BN85" i="56"/>
  <c r="BO85" i="56"/>
  <c r="BP85" i="56"/>
  <c r="BQ85" i="56"/>
  <c r="BR85" i="56"/>
  <c r="BS85" i="56"/>
  <c r="BU85" i="56"/>
  <c r="BV85" i="56"/>
  <c r="BW85" i="56"/>
  <c r="BX85" i="56"/>
  <c r="BY85" i="56"/>
  <c r="BZ85" i="56"/>
  <c r="CA85" i="56"/>
  <c r="CB85" i="56"/>
  <c r="CC85" i="56"/>
  <c r="CD85" i="56"/>
  <c r="A86" i="56"/>
  <c r="B86" i="56"/>
  <c r="C86" i="56"/>
  <c r="D86" i="56"/>
  <c r="E86" i="56"/>
  <c r="F86" i="56"/>
  <c r="G86" i="56"/>
  <c r="H86" i="56"/>
  <c r="I86" i="56"/>
  <c r="K86" i="56"/>
  <c r="L86" i="56"/>
  <c r="M86" i="56"/>
  <c r="N86" i="56"/>
  <c r="O86" i="56"/>
  <c r="P86" i="56"/>
  <c r="R86" i="56"/>
  <c r="S86" i="56"/>
  <c r="T86" i="56"/>
  <c r="U86" i="56"/>
  <c r="V86" i="56"/>
  <c r="W86" i="56"/>
  <c r="Y86" i="56"/>
  <c r="Z86" i="56"/>
  <c r="AA86" i="56"/>
  <c r="AB86" i="56"/>
  <c r="AC86" i="56"/>
  <c r="AD86" i="56"/>
  <c r="AF86" i="56"/>
  <c r="AG86" i="56"/>
  <c r="AH86" i="56"/>
  <c r="AI86" i="56"/>
  <c r="AN86" i="56"/>
  <c r="AO86" i="56"/>
  <c r="AP86" i="56"/>
  <c r="AQ86" i="56"/>
  <c r="AR86" i="56"/>
  <c r="AS86" i="56"/>
  <c r="AT86" i="56"/>
  <c r="AU86" i="56"/>
  <c r="AV86" i="56"/>
  <c r="AW86" i="56"/>
  <c r="AY86" i="56"/>
  <c r="AZ86" i="56"/>
  <c r="BA86" i="56"/>
  <c r="BB86" i="56"/>
  <c r="BC86" i="56"/>
  <c r="BD86" i="56"/>
  <c r="BE86" i="56"/>
  <c r="BF86" i="56"/>
  <c r="BG86" i="56"/>
  <c r="BH86" i="56"/>
  <c r="BJ86" i="56"/>
  <c r="BK86" i="56"/>
  <c r="BL86" i="56"/>
  <c r="BM86" i="56"/>
  <c r="BN86" i="56"/>
  <c r="BO86" i="56"/>
  <c r="BP86" i="56"/>
  <c r="BQ86" i="56"/>
  <c r="BR86" i="56"/>
  <c r="BS86" i="56"/>
  <c r="BU86" i="56"/>
  <c r="BV86" i="56"/>
  <c r="BW86" i="56"/>
  <c r="BX86" i="56"/>
  <c r="BY86" i="56"/>
  <c r="BZ86" i="56"/>
  <c r="CA86" i="56"/>
  <c r="CB86" i="56"/>
  <c r="CC86" i="56"/>
  <c r="CD86" i="56"/>
  <c r="A87" i="56"/>
  <c r="B87" i="56"/>
  <c r="C87" i="56"/>
  <c r="D87" i="56"/>
  <c r="E87" i="56"/>
  <c r="F87" i="56"/>
  <c r="G87" i="56"/>
  <c r="H87" i="56"/>
  <c r="I87" i="56"/>
  <c r="K87" i="56"/>
  <c r="L87" i="56"/>
  <c r="M87" i="56"/>
  <c r="N87" i="56"/>
  <c r="O87" i="56"/>
  <c r="P87" i="56"/>
  <c r="R87" i="56"/>
  <c r="S87" i="56"/>
  <c r="T87" i="56"/>
  <c r="U87" i="56"/>
  <c r="V87" i="56"/>
  <c r="W87" i="56"/>
  <c r="Y87" i="56"/>
  <c r="Z87" i="56"/>
  <c r="AA87" i="56"/>
  <c r="AB87" i="56"/>
  <c r="AC87" i="56"/>
  <c r="AD87" i="56"/>
  <c r="AF87" i="56"/>
  <c r="AG87" i="56"/>
  <c r="AH87" i="56"/>
  <c r="AI87" i="56"/>
  <c r="AN87" i="56"/>
  <c r="AO87" i="56"/>
  <c r="AP87" i="56"/>
  <c r="AQ87" i="56"/>
  <c r="AR87" i="56"/>
  <c r="AS87" i="56"/>
  <c r="AT87" i="56"/>
  <c r="AU87" i="56"/>
  <c r="AV87" i="56"/>
  <c r="AW87" i="56"/>
  <c r="AY87" i="56"/>
  <c r="AZ87" i="56"/>
  <c r="BA87" i="56"/>
  <c r="BB87" i="56"/>
  <c r="BC87" i="56"/>
  <c r="BD87" i="56"/>
  <c r="BE87" i="56"/>
  <c r="BF87" i="56"/>
  <c r="BG87" i="56"/>
  <c r="BH87" i="56"/>
  <c r="BJ87" i="56"/>
  <c r="BK87" i="56"/>
  <c r="BL87" i="56"/>
  <c r="BM87" i="56"/>
  <c r="BN87" i="56"/>
  <c r="BO87" i="56"/>
  <c r="BP87" i="56"/>
  <c r="BQ87" i="56"/>
  <c r="BR87" i="56"/>
  <c r="BS87" i="56"/>
  <c r="BU87" i="56"/>
  <c r="BV87" i="56"/>
  <c r="BW87" i="56"/>
  <c r="BX87" i="56"/>
  <c r="BY87" i="56"/>
  <c r="BZ87" i="56"/>
  <c r="CA87" i="56"/>
  <c r="CB87" i="56"/>
  <c r="CC87" i="56"/>
  <c r="CD87" i="56"/>
  <c r="A88" i="56"/>
  <c r="B88" i="56"/>
  <c r="C88" i="56"/>
  <c r="D88" i="56"/>
  <c r="E88" i="56"/>
  <c r="F88" i="56"/>
  <c r="G88" i="56"/>
  <c r="H88" i="56"/>
  <c r="I88" i="56"/>
  <c r="K88" i="56"/>
  <c r="L88" i="56"/>
  <c r="M88" i="56"/>
  <c r="N88" i="56"/>
  <c r="O88" i="56"/>
  <c r="P88" i="56"/>
  <c r="R88" i="56"/>
  <c r="S88" i="56"/>
  <c r="T88" i="56"/>
  <c r="U88" i="56"/>
  <c r="V88" i="56"/>
  <c r="W88" i="56"/>
  <c r="Y88" i="56"/>
  <c r="Z88" i="56"/>
  <c r="AA88" i="56"/>
  <c r="AB88" i="56"/>
  <c r="AC88" i="56"/>
  <c r="AD88" i="56"/>
  <c r="AF88" i="56"/>
  <c r="AG88" i="56"/>
  <c r="AH88" i="56"/>
  <c r="AI88" i="56"/>
  <c r="AN88" i="56"/>
  <c r="AO88" i="56"/>
  <c r="AP88" i="56"/>
  <c r="AQ88" i="56"/>
  <c r="AR88" i="56"/>
  <c r="AS88" i="56"/>
  <c r="AT88" i="56"/>
  <c r="AU88" i="56"/>
  <c r="AV88" i="56"/>
  <c r="AW88" i="56"/>
  <c r="AY88" i="56"/>
  <c r="AZ88" i="56"/>
  <c r="BA88" i="56"/>
  <c r="BB88" i="56"/>
  <c r="BC88" i="56"/>
  <c r="BD88" i="56"/>
  <c r="BE88" i="56"/>
  <c r="BF88" i="56"/>
  <c r="BG88" i="56"/>
  <c r="BH88" i="56"/>
  <c r="BJ88" i="56"/>
  <c r="BK88" i="56"/>
  <c r="BL88" i="56"/>
  <c r="BM88" i="56"/>
  <c r="BN88" i="56"/>
  <c r="BO88" i="56"/>
  <c r="BP88" i="56"/>
  <c r="BQ88" i="56"/>
  <c r="BR88" i="56"/>
  <c r="BS88" i="56"/>
  <c r="BU88" i="56"/>
  <c r="BV88" i="56"/>
  <c r="BW88" i="56"/>
  <c r="BX88" i="56"/>
  <c r="BY88" i="56"/>
  <c r="BZ88" i="56"/>
  <c r="CA88" i="56"/>
  <c r="CB88" i="56"/>
  <c r="CC88" i="56"/>
  <c r="CD88" i="56"/>
  <c r="A89" i="56"/>
  <c r="B89" i="56"/>
  <c r="C89" i="56"/>
  <c r="D89" i="56"/>
  <c r="E89" i="56"/>
  <c r="F89" i="56"/>
  <c r="G89" i="56"/>
  <c r="H89" i="56"/>
  <c r="I89" i="56"/>
  <c r="K89" i="56"/>
  <c r="L89" i="56"/>
  <c r="M89" i="56"/>
  <c r="N89" i="56"/>
  <c r="O89" i="56"/>
  <c r="P89" i="56"/>
  <c r="R89" i="56"/>
  <c r="S89" i="56"/>
  <c r="T89" i="56"/>
  <c r="U89" i="56"/>
  <c r="V89" i="56"/>
  <c r="W89" i="56"/>
  <c r="Y89" i="56"/>
  <c r="Z89" i="56"/>
  <c r="AA89" i="56"/>
  <c r="AB89" i="56"/>
  <c r="AC89" i="56"/>
  <c r="AD89" i="56"/>
  <c r="AF89" i="56"/>
  <c r="AG89" i="56"/>
  <c r="AH89" i="56"/>
  <c r="AI89" i="56"/>
  <c r="AN89" i="56"/>
  <c r="AO89" i="56"/>
  <c r="AP89" i="56"/>
  <c r="AQ89" i="56"/>
  <c r="AR89" i="56"/>
  <c r="AS89" i="56"/>
  <c r="AT89" i="56"/>
  <c r="AU89" i="56"/>
  <c r="AV89" i="56"/>
  <c r="AW89" i="56"/>
  <c r="AY89" i="56"/>
  <c r="AZ89" i="56"/>
  <c r="BA89" i="56"/>
  <c r="BB89" i="56"/>
  <c r="BC89" i="56"/>
  <c r="BD89" i="56"/>
  <c r="BE89" i="56"/>
  <c r="BF89" i="56"/>
  <c r="BG89" i="56"/>
  <c r="BH89" i="56"/>
  <c r="BJ89" i="56"/>
  <c r="BK89" i="56"/>
  <c r="BL89" i="56"/>
  <c r="BM89" i="56"/>
  <c r="BN89" i="56"/>
  <c r="BO89" i="56"/>
  <c r="BP89" i="56"/>
  <c r="BQ89" i="56"/>
  <c r="BR89" i="56"/>
  <c r="BS89" i="56"/>
  <c r="BU89" i="56"/>
  <c r="BV89" i="56"/>
  <c r="BW89" i="56"/>
  <c r="BX89" i="56"/>
  <c r="BY89" i="56"/>
  <c r="BZ89" i="56"/>
  <c r="CA89" i="56"/>
  <c r="CB89" i="56"/>
  <c r="CC89" i="56"/>
  <c r="CD89" i="56"/>
  <c r="A90" i="56"/>
  <c r="B90" i="56"/>
  <c r="C90" i="56"/>
  <c r="D90" i="56"/>
  <c r="E90" i="56"/>
  <c r="F90" i="56"/>
  <c r="G90" i="56"/>
  <c r="H90" i="56"/>
  <c r="I90" i="56"/>
  <c r="K90" i="56"/>
  <c r="L90" i="56"/>
  <c r="M90" i="56"/>
  <c r="N90" i="56"/>
  <c r="O90" i="56"/>
  <c r="P90" i="56"/>
  <c r="R90" i="56"/>
  <c r="S90" i="56"/>
  <c r="T90" i="56"/>
  <c r="U90" i="56"/>
  <c r="V90" i="56"/>
  <c r="W90" i="56"/>
  <c r="Y90" i="56"/>
  <c r="Z90" i="56"/>
  <c r="AA90" i="56"/>
  <c r="AB90" i="56"/>
  <c r="AC90" i="56"/>
  <c r="AD90" i="56"/>
  <c r="AF90" i="56"/>
  <c r="AG90" i="56"/>
  <c r="AH90" i="56"/>
  <c r="AI90" i="56"/>
  <c r="AN90" i="56"/>
  <c r="AO90" i="56"/>
  <c r="AP90" i="56"/>
  <c r="AQ90" i="56"/>
  <c r="AR90" i="56"/>
  <c r="AS90" i="56"/>
  <c r="AT90" i="56"/>
  <c r="AU90" i="56"/>
  <c r="AV90" i="56"/>
  <c r="AW90" i="56"/>
  <c r="AY90" i="56"/>
  <c r="AZ90" i="56"/>
  <c r="BA90" i="56"/>
  <c r="BB90" i="56"/>
  <c r="BC90" i="56"/>
  <c r="BD90" i="56"/>
  <c r="BE90" i="56"/>
  <c r="BF90" i="56"/>
  <c r="BG90" i="56"/>
  <c r="BH90" i="56"/>
  <c r="BJ90" i="56"/>
  <c r="BK90" i="56"/>
  <c r="BL90" i="56"/>
  <c r="BM90" i="56"/>
  <c r="BN90" i="56"/>
  <c r="BO90" i="56"/>
  <c r="BP90" i="56"/>
  <c r="BQ90" i="56"/>
  <c r="BR90" i="56"/>
  <c r="BS90" i="56"/>
  <c r="BU90" i="56"/>
  <c r="BV90" i="56"/>
  <c r="BW90" i="56"/>
  <c r="BX90" i="56"/>
  <c r="BY90" i="56"/>
  <c r="BZ90" i="56"/>
  <c r="CA90" i="56"/>
  <c r="CB90" i="56"/>
  <c r="CC90" i="56"/>
  <c r="CD90" i="56"/>
  <c r="A91" i="56"/>
  <c r="B91" i="56"/>
  <c r="C91" i="56"/>
  <c r="D91" i="56"/>
  <c r="E91" i="56"/>
  <c r="F91" i="56"/>
  <c r="G91" i="56"/>
  <c r="H91" i="56"/>
  <c r="I91" i="56"/>
  <c r="K91" i="56"/>
  <c r="L91" i="56"/>
  <c r="M91" i="56"/>
  <c r="N91" i="56"/>
  <c r="O91" i="56"/>
  <c r="P91" i="56"/>
  <c r="R91" i="56"/>
  <c r="S91" i="56"/>
  <c r="T91" i="56"/>
  <c r="U91" i="56"/>
  <c r="V91" i="56"/>
  <c r="W91" i="56"/>
  <c r="Y91" i="56"/>
  <c r="Z91" i="56"/>
  <c r="AA91" i="56"/>
  <c r="AB91" i="56"/>
  <c r="AC91" i="56"/>
  <c r="AD91" i="56"/>
  <c r="AF91" i="56"/>
  <c r="AG91" i="56"/>
  <c r="AH91" i="56"/>
  <c r="AI91" i="56"/>
  <c r="AN91" i="56"/>
  <c r="AO91" i="56"/>
  <c r="AP91" i="56"/>
  <c r="AQ91" i="56"/>
  <c r="AR91" i="56"/>
  <c r="AS91" i="56"/>
  <c r="AT91" i="56"/>
  <c r="AU91" i="56"/>
  <c r="AV91" i="56"/>
  <c r="AW91" i="56"/>
  <c r="AY91" i="56"/>
  <c r="AZ91" i="56"/>
  <c r="BA91" i="56"/>
  <c r="BB91" i="56"/>
  <c r="BC91" i="56"/>
  <c r="BD91" i="56"/>
  <c r="BE91" i="56"/>
  <c r="BF91" i="56"/>
  <c r="BG91" i="56"/>
  <c r="BH91" i="56"/>
  <c r="BJ91" i="56"/>
  <c r="BK91" i="56"/>
  <c r="BL91" i="56"/>
  <c r="BM91" i="56"/>
  <c r="BN91" i="56"/>
  <c r="BO91" i="56"/>
  <c r="BP91" i="56"/>
  <c r="BQ91" i="56"/>
  <c r="BR91" i="56"/>
  <c r="BS91" i="56"/>
  <c r="BU91" i="56"/>
  <c r="BV91" i="56"/>
  <c r="BW91" i="56"/>
  <c r="BX91" i="56"/>
  <c r="BY91" i="56"/>
  <c r="BZ91" i="56"/>
  <c r="CA91" i="56"/>
  <c r="CB91" i="56"/>
  <c r="CC91" i="56"/>
  <c r="CD91" i="56"/>
  <c r="A92" i="56"/>
  <c r="B92" i="56"/>
  <c r="C92" i="56"/>
  <c r="D92" i="56"/>
  <c r="E92" i="56"/>
  <c r="F92" i="56"/>
  <c r="G92" i="56"/>
  <c r="H92" i="56"/>
  <c r="I92" i="56"/>
  <c r="K92" i="56"/>
  <c r="L92" i="56"/>
  <c r="M92" i="56"/>
  <c r="N92" i="56"/>
  <c r="O92" i="56"/>
  <c r="P92" i="56"/>
  <c r="R92" i="56"/>
  <c r="S92" i="56"/>
  <c r="T92" i="56"/>
  <c r="U92" i="56"/>
  <c r="V92" i="56"/>
  <c r="W92" i="56"/>
  <c r="Y92" i="56"/>
  <c r="Z92" i="56"/>
  <c r="AA92" i="56"/>
  <c r="AB92" i="56"/>
  <c r="AC92" i="56"/>
  <c r="AD92" i="56"/>
  <c r="AF92" i="56"/>
  <c r="AG92" i="56"/>
  <c r="AH92" i="56"/>
  <c r="AI92" i="56"/>
  <c r="AN92" i="56"/>
  <c r="AO92" i="56"/>
  <c r="AP92" i="56"/>
  <c r="AQ92" i="56"/>
  <c r="AR92" i="56"/>
  <c r="AS92" i="56"/>
  <c r="AT92" i="56"/>
  <c r="AU92" i="56"/>
  <c r="AV92" i="56"/>
  <c r="AW92" i="56"/>
  <c r="AY92" i="56"/>
  <c r="AZ92" i="56"/>
  <c r="BA92" i="56"/>
  <c r="BB92" i="56"/>
  <c r="BC92" i="56"/>
  <c r="BD92" i="56"/>
  <c r="BE92" i="56"/>
  <c r="BF92" i="56"/>
  <c r="BG92" i="56"/>
  <c r="BH92" i="56"/>
  <c r="BJ92" i="56"/>
  <c r="BK92" i="56"/>
  <c r="BL92" i="56"/>
  <c r="BM92" i="56"/>
  <c r="BN92" i="56"/>
  <c r="BO92" i="56"/>
  <c r="BP92" i="56"/>
  <c r="BQ92" i="56"/>
  <c r="BR92" i="56"/>
  <c r="BS92" i="56"/>
  <c r="BU92" i="56"/>
  <c r="BV92" i="56"/>
  <c r="BW92" i="56"/>
  <c r="BX92" i="56"/>
  <c r="BY92" i="56"/>
  <c r="BZ92" i="56"/>
  <c r="CA92" i="56"/>
  <c r="CB92" i="56"/>
  <c r="CC92" i="56"/>
  <c r="CD92" i="56"/>
  <c r="A93" i="56"/>
  <c r="B93" i="56"/>
  <c r="C93" i="56"/>
  <c r="D93" i="56"/>
  <c r="E93" i="56"/>
  <c r="F93" i="56"/>
  <c r="G93" i="56"/>
  <c r="H93" i="56"/>
  <c r="I93" i="56"/>
  <c r="K93" i="56"/>
  <c r="L93" i="56"/>
  <c r="M93" i="56"/>
  <c r="N93" i="56"/>
  <c r="O93" i="56"/>
  <c r="P93" i="56"/>
  <c r="R93" i="56"/>
  <c r="S93" i="56"/>
  <c r="T93" i="56"/>
  <c r="U93" i="56"/>
  <c r="V93" i="56"/>
  <c r="W93" i="56"/>
  <c r="Y93" i="56"/>
  <c r="Z93" i="56"/>
  <c r="AA93" i="56"/>
  <c r="AB93" i="56"/>
  <c r="AC93" i="56"/>
  <c r="AD93" i="56"/>
  <c r="AF93" i="56"/>
  <c r="AG93" i="56"/>
  <c r="AH93" i="56"/>
  <c r="AI93" i="56"/>
  <c r="AN93" i="56"/>
  <c r="AO93" i="56"/>
  <c r="AP93" i="56"/>
  <c r="AQ93" i="56"/>
  <c r="AR93" i="56"/>
  <c r="AS93" i="56"/>
  <c r="AT93" i="56"/>
  <c r="AU93" i="56"/>
  <c r="AV93" i="56"/>
  <c r="AW93" i="56"/>
  <c r="AY93" i="56"/>
  <c r="AZ93" i="56"/>
  <c r="BA93" i="56"/>
  <c r="BB93" i="56"/>
  <c r="BC93" i="56"/>
  <c r="BD93" i="56"/>
  <c r="BE93" i="56"/>
  <c r="BF93" i="56"/>
  <c r="BG93" i="56"/>
  <c r="BH93" i="56"/>
  <c r="BJ93" i="56"/>
  <c r="BK93" i="56"/>
  <c r="BL93" i="56"/>
  <c r="BM93" i="56"/>
  <c r="BN93" i="56"/>
  <c r="BO93" i="56"/>
  <c r="BP93" i="56"/>
  <c r="BQ93" i="56"/>
  <c r="BR93" i="56"/>
  <c r="BS93" i="56"/>
  <c r="BU93" i="56"/>
  <c r="BV93" i="56"/>
  <c r="BW93" i="56"/>
  <c r="BX93" i="56"/>
  <c r="BY93" i="56"/>
  <c r="BZ93" i="56"/>
  <c r="CA93" i="56"/>
  <c r="CB93" i="56"/>
  <c r="CC93" i="56"/>
  <c r="CD93" i="56"/>
  <c r="A94" i="56"/>
  <c r="B94" i="56"/>
  <c r="C94" i="56"/>
  <c r="D94" i="56"/>
  <c r="E94" i="56"/>
  <c r="F94" i="56"/>
  <c r="G94" i="56"/>
  <c r="H94" i="56"/>
  <c r="I94" i="56"/>
  <c r="K94" i="56"/>
  <c r="L94" i="56"/>
  <c r="M94" i="56"/>
  <c r="N94" i="56"/>
  <c r="O94" i="56"/>
  <c r="P94" i="56"/>
  <c r="R94" i="56"/>
  <c r="S94" i="56"/>
  <c r="T94" i="56"/>
  <c r="U94" i="56"/>
  <c r="V94" i="56"/>
  <c r="W94" i="56"/>
  <c r="Y94" i="56"/>
  <c r="Z94" i="56"/>
  <c r="AA94" i="56"/>
  <c r="AB94" i="56"/>
  <c r="AC94" i="56"/>
  <c r="AD94" i="56"/>
  <c r="AF94" i="56"/>
  <c r="AG94" i="56"/>
  <c r="AH94" i="56"/>
  <c r="AI94" i="56"/>
  <c r="AN94" i="56"/>
  <c r="AO94" i="56"/>
  <c r="AP94" i="56"/>
  <c r="AQ94" i="56"/>
  <c r="AR94" i="56"/>
  <c r="AS94" i="56"/>
  <c r="AT94" i="56"/>
  <c r="AU94" i="56"/>
  <c r="AV94" i="56"/>
  <c r="AW94" i="56"/>
  <c r="AY94" i="56"/>
  <c r="AZ94" i="56"/>
  <c r="BA94" i="56"/>
  <c r="BB94" i="56"/>
  <c r="BC94" i="56"/>
  <c r="BD94" i="56"/>
  <c r="BE94" i="56"/>
  <c r="BF94" i="56"/>
  <c r="BG94" i="56"/>
  <c r="BH94" i="56"/>
  <c r="BJ94" i="56"/>
  <c r="BK94" i="56"/>
  <c r="BL94" i="56"/>
  <c r="BM94" i="56"/>
  <c r="BN94" i="56"/>
  <c r="BO94" i="56"/>
  <c r="BP94" i="56"/>
  <c r="BQ94" i="56"/>
  <c r="BR94" i="56"/>
  <c r="BS94" i="56"/>
  <c r="BU94" i="56"/>
  <c r="BV94" i="56"/>
  <c r="BW94" i="56"/>
  <c r="BX94" i="56"/>
  <c r="BY94" i="56"/>
  <c r="BZ94" i="56"/>
  <c r="CA94" i="56"/>
  <c r="CB94" i="56"/>
  <c r="CC94" i="56"/>
  <c r="CD94" i="56"/>
  <c r="A95" i="56"/>
  <c r="B95" i="56"/>
  <c r="C95" i="56"/>
  <c r="D95" i="56"/>
  <c r="E95" i="56"/>
  <c r="F95" i="56"/>
  <c r="G95" i="56"/>
  <c r="H95" i="56"/>
  <c r="I95" i="56"/>
  <c r="K95" i="56"/>
  <c r="L95" i="56"/>
  <c r="M95" i="56"/>
  <c r="N95" i="56"/>
  <c r="O95" i="56"/>
  <c r="P95" i="56"/>
  <c r="R95" i="56"/>
  <c r="S95" i="56"/>
  <c r="T95" i="56"/>
  <c r="U95" i="56"/>
  <c r="V95" i="56"/>
  <c r="W95" i="56"/>
  <c r="Y95" i="56"/>
  <c r="Z95" i="56"/>
  <c r="AA95" i="56"/>
  <c r="AB95" i="56"/>
  <c r="AC95" i="56"/>
  <c r="AD95" i="56"/>
  <c r="AF95" i="56"/>
  <c r="AG95" i="56"/>
  <c r="AH95" i="56"/>
  <c r="AI95" i="56"/>
  <c r="AN95" i="56"/>
  <c r="AO95" i="56"/>
  <c r="AP95" i="56"/>
  <c r="AQ95" i="56"/>
  <c r="AR95" i="56"/>
  <c r="AS95" i="56"/>
  <c r="AT95" i="56"/>
  <c r="AU95" i="56"/>
  <c r="AV95" i="56"/>
  <c r="AW95" i="56"/>
  <c r="AY95" i="56"/>
  <c r="AZ95" i="56"/>
  <c r="BA95" i="56"/>
  <c r="BB95" i="56"/>
  <c r="BC95" i="56"/>
  <c r="BD95" i="56"/>
  <c r="BE95" i="56"/>
  <c r="BF95" i="56"/>
  <c r="BG95" i="56"/>
  <c r="BH95" i="56"/>
  <c r="BJ95" i="56"/>
  <c r="BK95" i="56"/>
  <c r="BL95" i="56"/>
  <c r="BM95" i="56"/>
  <c r="BN95" i="56"/>
  <c r="BO95" i="56"/>
  <c r="BP95" i="56"/>
  <c r="BQ95" i="56"/>
  <c r="BR95" i="56"/>
  <c r="BS95" i="56"/>
  <c r="BU95" i="56"/>
  <c r="BV95" i="56"/>
  <c r="BW95" i="56"/>
  <c r="BX95" i="56"/>
  <c r="BY95" i="56"/>
  <c r="BZ95" i="56"/>
  <c r="CA95" i="56"/>
  <c r="CB95" i="56"/>
  <c r="CC95" i="56"/>
  <c r="CD95" i="56"/>
  <c r="A96" i="56"/>
  <c r="B96" i="56"/>
  <c r="C96" i="56"/>
  <c r="D96" i="56"/>
  <c r="E96" i="56"/>
  <c r="F96" i="56"/>
  <c r="G96" i="56"/>
  <c r="H96" i="56"/>
  <c r="I96" i="56"/>
  <c r="K96" i="56"/>
  <c r="L96" i="56"/>
  <c r="M96" i="56"/>
  <c r="N96" i="56"/>
  <c r="O96" i="56"/>
  <c r="P96" i="56"/>
  <c r="R96" i="56"/>
  <c r="S96" i="56"/>
  <c r="T96" i="56"/>
  <c r="U96" i="56"/>
  <c r="V96" i="56"/>
  <c r="W96" i="56"/>
  <c r="Y96" i="56"/>
  <c r="Z96" i="56"/>
  <c r="AA96" i="56"/>
  <c r="AB96" i="56"/>
  <c r="AC96" i="56"/>
  <c r="AD96" i="56"/>
  <c r="AF96" i="56"/>
  <c r="AG96" i="56"/>
  <c r="AH96" i="56"/>
  <c r="AI96" i="56"/>
  <c r="AN96" i="56"/>
  <c r="AO96" i="56"/>
  <c r="AP96" i="56"/>
  <c r="AQ96" i="56"/>
  <c r="AR96" i="56"/>
  <c r="AS96" i="56"/>
  <c r="AT96" i="56"/>
  <c r="AU96" i="56"/>
  <c r="AV96" i="56"/>
  <c r="AW96" i="56"/>
  <c r="AY96" i="56"/>
  <c r="AZ96" i="56"/>
  <c r="BA96" i="56"/>
  <c r="BB96" i="56"/>
  <c r="BC96" i="56"/>
  <c r="BD96" i="56"/>
  <c r="BE96" i="56"/>
  <c r="BF96" i="56"/>
  <c r="BG96" i="56"/>
  <c r="BH96" i="56"/>
  <c r="BJ96" i="56"/>
  <c r="BK96" i="56"/>
  <c r="BL96" i="56"/>
  <c r="BM96" i="56"/>
  <c r="BN96" i="56"/>
  <c r="BO96" i="56"/>
  <c r="BP96" i="56"/>
  <c r="BQ96" i="56"/>
  <c r="BR96" i="56"/>
  <c r="BS96" i="56"/>
  <c r="BU96" i="56"/>
  <c r="BV96" i="56"/>
  <c r="BW96" i="56"/>
  <c r="BX96" i="56"/>
  <c r="BY96" i="56"/>
  <c r="BZ96" i="56"/>
  <c r="CA96" i="56"/>
  <c r="CB96" i="56"/>
  <c r="CC96" i="56"/>
  <c r="CD96" i="56"/>
  <c r="A97" i="56"/>
  <c r="B97" i="56"/>
  <c r="C97" i="56"/>
  <c r="D97" i="56"/>
  <c r="E97" i="56"/>
  <c r="F97" i="56"/>
  <c r="G97" i="56"/>
  <c r="H97" i="56"/>
  <c r="I97" i="56"/>
  <c r="K97" i="56"/>
  <c r="L97" i="56"/>
  <c r="M97" i="56"/>
  <c r="N97" i="56"/>
  <c r="O97" i="56"/>
  <c r="P97" i="56"/>
  <c r="R97" i="56"/>
  <c r="S97" i="56"/>
  <c r="T97" i="56"/>
  <c r="U97" i="56"/>
  <c r="V97" i="56"/>
  <c r="W97" i="56"/>
  <c r="Y97" i="56"/>
  <c r="Z97" i="56"/>
  <c r="AA97" i="56"/>
  <c r="AB97" i="56"/>
  <c r="AC97" i="56"/>
  <c r="AD97" i="56"/>
  <c r="AF97" i="56"/>
  <c r="AG97" i="56"/>
  <c r="AH97" i="56"/>
  <c r="AI97" i="56"/>
  <c r="AN97" i="56"/>
  <c r="AO97" i="56"/>
  <c r="AP97" i="56"/>
  <c r="AQ97" i="56"/>
  <c r="AR97" i="56"/>
  <c r="AS97" i="56"/>
  <c r="AT97" i="56"/>
  <c r="AU97" i="56"/>
  <c r="AV97" i="56"/>
  <c r="AW97" i="56"/>
  <c r="AY97" i="56"/>
  <c r="AZ97" i="56"/>
  <c r="BA97" i="56"/>
  <c r="BB97" i="56"/>
  <c r="BC97" i="56"/>
  <c r="BD97" i="56"/>
  <c r="BE97" i="56"/>
  <c r="BF97" i="56"/>
  <c r="BG97" i="56"/>
  <c r="BH97" i="56"/>
  <c r="BJ97" i="56"/>
  <c r="BK97" i="56"/>
  <c r="BL97" i="56"/>
  <c r="BM97" i="56"/>
  <c r="BN97" i="56"/>
  <c r="BO97" i="56"/>
  <c r="BP97" i="56"/>
  <c r="BQ97" i="56"/>
  <c r="BR97" i="56"/>
  <c r="BS97" i="56"/>
  <c r="BU97" i="56"/>
  <c r="BV97" i="56"/>
  <c r="BW97" i="56"/>
  <c r="BX97" i="56"/>
  <c r="BY97" i="56"/>
  <c r="BZ97" i="56"/>
  <c r="CA97" i="56"/>
  <c r="CB97" i="56"/>
  <c r="CC97" i="56"/>
  <c r="CD97" i="56"/>
  <c r="A98" i="56"/>
  <c r="B98" i="56"/>
  <c r="C98" i="56"/>
  <c r="D98" i="56"/>
  <c r="E98" i="56"/>
  <c r="F98" i="56"/>
  <c r="G98" i="56"/>
  <c r="H98" i="56"/>
  <c r="I98" i="56"/>
  <c r="K98" i="56"/>
  <c r="L98" i="56"/>
  <c r="M98" i="56"/>
  <c r="N98" i="56"/>
  <c r="O98" i="56"/>
  <c r="P98" i="56"/>
  <c r="R98" i="56"/>
  <c r="S98" i="56"/>
  <c r="T98" i="56"/>
  <c r="U98" i="56"/>
  <c r="V98" i="56"/>
  <c r="W98" i="56"/>
  <c r="Y98" i="56"/>
  <c r="Z98" i="56"/>
  <c r="AA98" i="56"/>
  <c r="AB98" i="56"/>
  <c r="AC98" i="56"/>
  <c r="AD98" i="56"/>
  <c r="AF98" i="56"/>
  <c r="AG98" i="56"/>
  <c r="AH98" i="56"/>
  <c r="AI98" i="56"/>
  <c r="AN98" i="56"/>
  <c r="AO98" i="56"/>
  <c r="AP98" i="56"/>
  <c r="AQ98" i="56"/>
  <c r="AR98" i="56"/>
  <c r="AS98" i="56"/>
  <c r="AT98" i="56"/>
  <c r="AU98" i="56"/>
  <c r="AV98" i="56"/>
  <c r="AW98" i="56"/>
  <c r="AY98" i="56"/>
  <c r="AZ98" i="56"/>
  <c r="BA98" i="56"/>
  <c r="BB98" i="56"/>
  <c r="BC98" i="56"/>
  <c r="BD98" i="56"/>
  <c r="BE98" i="56"/>
  <c r="BF98" i="56"/>
  <c r="BG98" i="56"/>
  <c r="BH98" i="56"/>
  <c r="BJ98" i="56"/>
  <c r="BK98" i="56"/>
  <c r="BL98" i="56"/>
  <c r="BM98" i="56"/>
  <c r="BN98" i="56"/>
  <c r="BO98" i="56"/>
  <c r="BP98" i="56"/>
  <c r="BQ98" i="56"/>
  <c r="BR98" i="56"/>
  <c r="BS98" i="56"/>
  <c r="BU98" i="56"/>
  <c r="BV98" i="56"/>
  <c r="BW98" i="56"/>
  <c r="BX98" i="56"/>
  <c r="BY98" i="56"/>
  <c r="BZ98" i="56"/>
  <c r="CA98" i="56"/>
  <c r="CB98" i="56"/>
  <c r="CC98" i="56"/>
  <c r="CD98" i="56"/>
  <c r="A99" i="56"/>
  <c r="B99" i="56"/>
  <c r="C99" i="56"/>
  <c r="D99" i="56"/>
  <c r="E99" i="56"/>
  <c r="F99" i="56"/>
  <c r="G99" i="56"/>
  <c r="H99" i="56"/>
  <c r="I99" i="56"/>
  <c r="K99" i="56"/>
  <c r="L99" i="56"/>
  <c r="M99" i="56"/>
  <c r="N99" i="56"/>
  <c r="O99" i="56"/>
  <c r="P99" i="56"/>
  <c r="R99" i="56"/>
  <c r="S99" i="56"/>
  <c r="T99" i="56"/>
  <c r="U99" i="56"/>
  <c r="V99" i="56"/>
  <c r="W99" i="56"/>
  <c r="Y99" i="56"/>
  <c r="Z99" i="56"/>
  <c r="AA99" i="56"/>
  <c r="AB99" i="56"/>
  <c r="AC99" i="56"/>
  <c r="AD99" i="56"/>
  <c r="AF99" i="56"/>
  <c r="AG99" i="56"/>
  <c r="AH99" i="56"/>
  <c r="AI99" i="56"/>
  <c r="AN99" i="56"/>
  <c r="AO99" i="56"/>
  <c r="AP99" i="56"/>
  <c r="AQ99" i="56"/>
  <c r="AR99" i="56"/>
  <c r="AS99" i="56"/>
  <c r="AT99" i="56"/>
  <c r="AU99" i="56"/>
  <c r="AV99" i="56"/>
  <c r="AW99" i="56"/>
  <c r="AY99" i="56"/>
  <c r="AZ99" i="56"/>
  <c r="BA99" i="56"/>
  <c r="BB99" i="56"/>
  <c r="BC99" i="56"/>
  <c r="BD99" i="56"/>
  <c r="BE99" i="56"/>
  <c r="BF99" i="56"/>
  <c r="BG99" i="56"/>
  <c r="BH99" i="56"/>
  <c r="BJ99" i="56"/>
  <c r="BK99" i="56"/>
  <c r="BL99" i="56"/>
  <c r="BM99" i="56"/>
  <c r="BN99" i="56"/>
  <c r="BO99" i="56"/>
  <c r="BP99" i="56"/>
  <c r="BQ99" i="56"/>
  <c r="BR99" i="56"/>
  <c r="BS99" i="56"/>
  <c r="BU99" i="56"/>
  <c r="BV99" i="56"/>
  <c r="BW99" i="56"/>
  <c r="BX99" i="56"/>
  <c r="BY99" i="56"/>
  <c r="BZ99" i="56"/>
  <c r="CA99" i="56"/>
  <c r="CB99" i="56"/>
  <c r="CC99" i="56"/>
  <c r="CD99" i="56"/>
  <c r="A100" i="56"/>
  <c r="B100" i="56"/>
  <c r="C100" i="56"/>
  <c r="D100" i="56"/>
  <c r="E100" i="56"/>
  <c r="F100" i="56"/>
  <c r="G100" i="56"/>
  <c r="H100" i="56"/>
  <c r="I100" i="56"/>
  <c r="K100" i="56"/>
  <c r="L100" i="56"/>
  <c r="M100" i="56"/>
  <c r="N100" i="56"/>
  <c r="O100" i="56"/>
  <c r="P100" i="56"/>
  <c r="R100" i="56"/>
  <c r="S100" i="56"/>
  <c r="T100" i="56"/>
  <c r="U100" i="56"/>
  <c r="V100" i="56"/>
  <c r="W100" i="56"/>
  <c r="Y100" i="56"/>
  <c r="Z100" i="56"/>
  <c r="AA100" i="56"/>
  <c r="AB100" i="56"/>
  <c r="AC100" i="56"/>
  <c r="AD100" i="56"/>
  <c r="AF100" i="56"/>
  <c r="AG100" i="56"/>
  <c r="AH100" i="56"/>
  <c r="AI100" i="56"/>
  <c r="AN100" i="56"/>
  <c r="AO100" i="56"/>
  <c r="AP100" i="56"/>
  <c r="AQ100" i="56"/>
  <c r="AR100" i="56"/>
  <c r="AS100" i="56"/>
  <c r="AT100" i="56"/>
  <c r="AU100" i="56"/>
  <c r="AV100" i="56"/>
  <c r="AW100" i="56"/>
  <c r="AY100" i="56"/>
  <c r="AZ100" i="56"/>
  <c r="BA100" i="56"/>
  <c r="BB100" i="56"/>
  <c r="BC100" i="56"/>
  <c r="BD100" i="56"/>
  <c r="BE100" i="56"/>
  <c r="BF100" i="56"/>
  <c r="BG100" i="56"/>
  <c r="BH100" i="56"/>
  <c r="BJ100" i="56"/>
  <c r="BK100" i="56"/>
  <c r="BL100" i="56"/>
  <c r="BM100" i="56"/>
  <c r="BN100" i="56"/>
  <c r="BO100" i="56"/>
  <c r="BP100" i="56"/>
  <c r="BQ100" i="56"/>
  <c r="BR100" i="56"/>
  <c r="BS100" i="56"/>
  <c r="BU100" i="56"/>
  <c r="BV100" i="56"/>
  <c r="BW100" i="56"/>
  <c r="BX100" i="56"/>
  <c r="BY100" i="56"/>
  <c r="BZ100" i="56"/>
  <c r="CA100" i="56"/>
  <c r="CB100" i="56"/>
  <c r="CC100" i="56"/>
  <c r="CD100" i="56"/>
  <c r="A101" i="56"/>
  <c r="B101" i="56"/>
  <c r="C101" i="56"/>
  <c r="D101" i="56"/>
  <c r="E101" i="56"/>
  <c r="F101" i="56"/>
  <c r="G101" i="56"/>
  <c r="H101" i="56"/>
  <c r="I101" i="56"/>
  <c r="K101" i="56"/>
  <c r="L101" i="56"/>
  <c r="M101" i="56"/>
  <c r="N101" i="56"/>
  <c r="O101" i="56"/>
  <c r="P101" i="56"/>
  <c r="R101" i="56"/>
  <c r="S101" i="56"/>
  <c r="T101" i="56"/>
  <c r="U101" i="56"/>
  <c r="V101" i="56"/>
  <c r="W101" i="56"/>
  <c r="Y101" i="56"/>
  <c r="Z101" i="56"/>
  <c r="AA101" i="56"/>
  <c r="AB101" i="56"/>
  <c r="AC101" i="56"/>
  <c r="AD101" i="56"/>
  <c r="AF101" i="56"/>
  <c r="AG101" i="56"/>
  <c r="AH101" i="56"/>
  <c r="AI101" i="56"/>
  <c r="AN101" i="56"/>
  <c r="AO101" i="56"/>
  <c r="AP101" i="56"/>
  <c r="AQ101" i="56"/>
  <c r="AR101" i="56"/>
  <c r="AS101" i="56"/>
  <c r="AT101" i="56"/>
  <c r="AU101" i="56"/>
  <c r="AV101" i="56"/>
  <c r="AW101" i="56"/>
  <c r="AY101" i="56"/>
  <c r="AZ101" i="56"/>
  <c r="BA101" i="56"/>
  <c r="BB101" i="56"/>
  <c r="BC101" i="56"/>
  <c r="BD101" i="56"/>
  <c r="BE101" i="56"/>
  <c r="BF101" i="56"/>
  <c r="BG101" i="56"/>
  <c r="BH101" i="56"/>
  <c r="BJ101" i="56"/>
  <c r="BK101" i="56"/>
  <c r="BL101" i="56"/>
  <c r="BM101" i="56"/>
  <c r="BN101" i="56"/>
  <c r="BO101" i="56"/>
  <c r="BP101" i="56"/>
  <c r="BQ101" i="56"/>
  <c r="BR101" i="56"/>
  <c r="BS101" i="56"/>
  <c r="BU101" i="56"/>
  <c r="BV101" i="56"/>
  <c r="BW101" i="56"/>
  <c r="BX101" i="56"/>
  <c r="BY101" i="56"/>
  <c r="BZ101" i="56"/>
  <c r="CA101" i="56"/>
  <c r="CB101" i="56"/>
  <c r="CC101" i="56"/>
  <c r="CD101" i="56"/>
  <c r="A102" i="56"/>
  <c r="B102" i="56"/>
  <c r="C102" i="56"/>
  <c r="D102" i="56"/>
  <c r="E102" i="56"/>
  <c r="F102" i="56"/>
  <c r="G102" i="56"/>
  <c r="H102" i="56"/>
  <c r="I102" i="56"/>
  <c r="K102" i="56"/>
  <c r="L102" i="56"/>
  <c r="M102" i="56"/>
  <c r="N102" i="56"/>
  <c r="O102" i="56"/>
  <c r="P102" i="56"/>
  <c r="R102" i="56"/>
  <c r="S102" i="56"/>
  <c r="T102" i="56"/>
  <c r="U102" i="56"/>
  <c r="V102" i="56"/>
  <c r="W102" i="56"/>
  <c r="Y102" i="56"/>
  <c r="Z102" i="56"/>
  <c r="AA102" i="56"/>
  <c r="AB102" i="56"/>
  <c r="AC102" i="56"/>
  <c r="AD102" i="56"/>
  <c r="AF102" i="56"/>
  <c r="AG102" i="56"/>
  <c r="AH102" i="56"/>
  <c r="AI102" i="56"/>
  <c r="AN102" i="56"/>
  <c r="AO102" i="56"/>
  <c r="AP102" i="56"/>
  <c r="AQ102" i="56"/>
  <c r="AR102" i="56"/>
  <c r="AS102" i="56"/>
  <c r="AT102" i="56"/>
  <c r="AU102" i="56"/>
  <c r="AV102" i="56"/>
  <c r="AW102" i="56"/>
  <c r="AY102" i="56"/>
  <c r="AZ102" i="56"/>
  <c r="BA102" i="56"/>
  <c r="BB102" i="56"/>
  <c r="BC102" i="56"/>
  <c r="BD102" i="56"/>
  <c r="BE102" i="56"/>
  <c r="BF102" i="56"/>
  <c r="BG102" i="56"/>
  <c r="BH102" i="56"/>
  <c r="BJ102" i="56"/>
  <c r="BK102" i="56"/>
  <c r="BL102" i="56"/>
  <c r="BM102" i="56"/>
  <c r="BN102" i="56"/>
  <c r="BO102" i="56"/>
  <c r="BP102" i="56"/>
  <c r="BQ102" i="56"/>
  <c r="BR102" i="56"/>
  <c r="BS102" i="56"/>
  <c r="BU102" i="56"/>
  <c r="BV102" i="56"/>
  <c r="BW102" i="56"/>
  <c r="BX102" i="56"/>
  <c r="BY102" i="56"/>
  <c r="BZ102" i="56"/>
  <c r="CA102" i="56"/>
  <c r="CB102" i="56"/>
  <c r="CC102" i="56"/>
  <c r="CD102" i="56"/>
  <c r="A103" i="56"/>
  <c r="B103" i="56"/>
  <c r="C103" i="56"/>
  <c r="D103" i="56"/>
  <c r="E103" i="56"/>
  <c r="F103" i="56"/>
  <c r="G103" i="56"/>
  <c r="H103" i="56"/>
  <c r="I103" i="56"/>
  <c r="K103" i="56"/>
  <c r="L103" i="56"/>
  <c r="M103" i="56"/>
  <c r="N103" i="56"/>
  <c r="O103" i="56"/>
  <c r="P103" i="56"/>
  <c r="R103" i="56"/>
  <c r="S103" i="56"/>
  <c r="T103" i="56"/>
  <c r="U103" i="56"/>
  <c r="V103" i="56"/>
  <c r="W103" i="56"/>
  <c r="Y103" i="56"/>
  <c r="Z103" i="56"/>
  <c r="AA103" i="56"/>
  <c r="AB103" i="56"/>
  <c r="AC103" i="56"/>
  <c r="AD103" i="56"/>
  <c r="AF103" i="56"/>
  <c r="AG103" i="56"/>
  <c r="AH103" i="56"/>
  <c r="AI103" i="56"/>
  <c r="AN103" i="56"/>
  <c r="AO103" i="56"/>
  <c r="AP103" i="56"/>
  <c r="AQ103" i="56"/>
  <c r="AR103" i="56"/>
  <c r="AS103" i="56"/>
  <c r="AT103" i="56"/>
  <c r="AU103" i="56"/>
  <c r="AV103" i="56"/>
  <c r="AW103" i="56"/>
  <c r="AY103" i="56"/>
  <c r="AZ103" i="56"/>
  <c r="BA103" i="56"/>
  <c r="BB103" i="56"/>
  <c r="BC103" i="56"/>
  <c r="BD103" i="56"/>
  <c r="BE103" i="56"/>
  <c r="BF103" i="56"/>
  <c r="BG103" i="56"/>
  <c r="BH103" i="56"/>
  <c r="BJ103" i="56"/>
  <c r="BK103" i="56"/>
  <c r="BL103" i="56"/>
  <c r="BM103" i="56"/>
  <c r="BN103" i="56"/>
  <c r="BO103" i="56"/>
  <c r="BP103" i="56"/>
  <c r="BQ103" i="56"/>
  <c r="BR103" i="56"/>
  <c r="BS103" i="56"/>
  <c r="BU103" i="56"/>
  <c r="BV103" i="56"/>
  <c r="BW103" i="56"/>
  <c r="BX103" i="56"/>
  <c r="BY103" i="56"/>
  <c r="BZ103" i="56"/>
  <c r="CA103" i="56"/>
  <c r="CB103" i="56"/>
  <c r="CC103" i="56"/>
  <c r="CD103" i="56"/>
  <c r="A104" i="56"/>
  <c r="B104" i="56"/>
  <c r="C104" i="56"/>
  <c r="D104" i="56"/>
  <c r="E104" i="56"/>
  <c r="F104" i="56"/>
  <c r="G104" i="56"/>
  <c r="H104" i="56"/>
  <c r="I104" i="56"/>
  <c r="K104" i="56"/>
  <c r="L104" i="56"/>
  <c r="M104" i="56"/>
  <c r="N104" i="56"/>
  <c r="O104" i="56"/>
  <c r="P104" i="56"/>
  <c r="R104" i="56"/>
  <c r="S104" i="56"/>
  <c r="T104" i="56"/>
  <c r="U104" i="56"/>
  <c r="V104" i="56"/>
  <c r="W104" i="56"/>
  <c r="Y104" i="56"/>
  <c r="Z104" i="56"/>
  <c r="AA104" i="56"/>
  <c r="AB104" i="56"/>
  <c r="AC104" i="56"/>
  <c r="AD104" i="56"/>
  <c r="AF104" i="56"/>
  <c r="AG104" i="56"/>
  <c r="AH104" i="56"/>
  <c r="AI104" i="56"/>
  <c r="AN104" i="56"/>
  <c r="AO104" i="56"/>
  <c r="AP104" i="56"/>
  <c r="AQ104" i="56"/>
  <c r="AR104" i="56"/>
  <c r="AS104" i="56"/>
  <c r="AT104" i="56"/>
  <c r="AU104" i="56"/>
  <c r="AV104" i="56"/>
  <c r="AW104" i="56"/>
  <c r="AY104" i="56"/>
  <c r="AZ104" i="56"/>
  <c r="BA104" i="56"/>
  <c r="BB104" i="56"/>
  <c r="BC104" i="56"/>
  <c r="BD104" i="56"/>
  <c r="BE104" i="56"/>
  <c r="BF104" i="56"/>
  <c r="BG104" i="56"/>
  <c r="BH104" i="56"/>
  <c r="BJ104" i="56"/>
  <c r="BK104" i="56"/>
  <c r="BL104" i="56"/>
  <c r="BM104" i="56"/>
  <c r="BN104" i="56"/>
  <c r="BO104" i="56"/>
  <c r="BP104" i="56"/>
  <c r="BQ104" i="56"/>
  <c r="BR104" i="56"/>
  <c r="BS104" i="56"/>
  <c r="BU104" i="56"/>
  <c r="BV104" i="56"/>
  <c r="BW104" i="56"/>
  <c r="BX104" i="56"/>
  <c r="BY104" i="56"/>
  <c r="BZ104" i="56"/>
  <c r="CA104" i="56"/>
  <c r="CB104" i="56"/>
  <c r="CC104" i="56"/>
  <c r="CD104" i="56"/>
  <c r="A105" i="56"/>
  <c r="B105" i="56"/>
  <c r="C105" i="56"/>
  <c r="D105" i="56"/>
  <c r="E105" i="56"/>
  <c r="F105" i="56"/>
  <c r="G105" i="56"/>
  <c r="H105" i="56"/>
  <c r="I105" i="56"/>
  <c r="K105" i="56"/>
  <c r="L105" i="56"/>
  <c r="M105" i="56"/>
  <c r="N105" i="56"/>
  <c r="O105" i="56"/>
  <c r="P105" i="56"/>
  <c r="R105" i="56"/>
  <c r="S105" i="56"/>
  <c r="T105" i="56"/>
  <c r="U105" i="56"/>
  <c r="V105" i="56"/>
  <c r="W105" i="56"/>
  <c r="Y105" i="56"/>
  <c r="Z105" i="56"/>
  <c r="AA105" i="56"/>
  <c r="AB105" i="56"/>
  <c r="AC105" i="56"/>
  <c r="AD105" i="56"/>
  <c r="AF105" i="56"/>
  <c r="AG105" i="56"/>
  <c r="AH105" i="56"/>
  <c r="AI105" i="56"/>
  <c r="AN105" i="56"/>
  <c r="AO105" i="56"/>
  <c r="AP105" i="56"/>
  <c r="AQ105" i="56"/>
  <c r="AR105" i="56"/>
  <c r="AS105" i="56"/>
  <c r="AT105" i="56"/>
  <c r="AU105" i="56"/>
  <c r="AV105" i="56"/>
  <c r="AW105" i="56"/>
  <c r="AY105" i="56"/>
  <c r="AZ105" i="56"/>
  <c r="BA105" i="56"/>
  <c r="BB105" i="56"/>
  <c r="BC105" i="56"/>
  <c r="BD105" i="56"/>
  <c r="BE105" i="56"/>
  <c r="BF105" i="56"/>
  <c r="BG105" i="56"/>
  <c r="BH105" i="56"/>
  <c r="BJ105" i="56"/>
  <c r="BK105" i="56"/>
  <c r="BL105" i="56"/>
  <c r="BM105" i="56"/>
  <c r="BN105" i="56"/>
  <c r="BO105" i="56"/>
  <c r="BP105" i="56"/>
  <c r="BQ105" i="56"/>
  <c r="BR105" i="56"/>
  <c r="BS105" i="56"/>
  <c r="BU105" i="56"/>
  <c r="BV105" i="56"/>
  <c r="BW105" i="56"/>
  <c r="BX105" i="56"/>
  <c r="BY105" i="56"/>
  <c r="BZ105" i="56"/>
  <c r="CA105" i="56"/>
  <c r="CB105" i="56"/>
  <c r="CC105" i="56"/>
  <c r="CD105" i="56"/>
  <c r="A106" i="56"/>
  <c r="B106" i="56"/>
  <c r="C106" i="56"/>
  <c r="D106" i="56"/>
  <c r="E106" i="56"/>
  <c r="F106" i="56"/>
  <c r="G106" i="56"/>
  <c r="H106" i="56"/>
  <c r="I106" i="56"/>
  <c r="K106" i="56"/>
  <c r="L106" i="56"/>
  <c r="M106" i="56"/>
  <c r="N106" i="56"/>
  <c r="O106" i="56"/>
  <c r="P106" i="56"/>
  <c r="R106" i="56"/>
  <c r="S106" i="56"/>
  <c r="T106" i="56"/>
  <c r="U106" i="56"/>
  <c r="V106" i="56"/>
  <c r="W106" i="56"/>
  <c r="Y106" i="56"/>
  <c r="Z106" i="56"/>
  <c r="AA106" i="56"/>
  <c r="AB106" i="56"/>
  <c r="AC106" i="56"/>
  <c r="AD106" i="56"/>
  <c r="AF106" i="56"/>
  <c r="AG106" i="56"/>
  <c r="AH106" i="56"/>
  <c r="AI106" i="56"/>
  <c r="AN106" i="56"/>
  <c r="AO106" i="56"/>
  <c r="AP106" i="56"/>
  <c r="AQ106" i="56"/>
  <c r="AR106" i="56"/>
  <c r="AS106" i="56"/>
  <c r="AT106" i="56"/>
  <c r="AU106" i="56"/>
  <c r="AV106" i="56"/>
  <c r="AW106" i="56"/>
  <c r="AY106" i="56"/>
  <c r="AZ106" i="56"/>
  <c r="BA106" i="56"/>
  <c r="BB106" i="56"/>
  <c r="BC106" i="56"/>
  <c r="BD106" i="56"/>
  <c r="BE106" i="56"/>
  <c r="BF106" i="56"/>
  <c r="BG106" i="56"/>
  <c r="BH106" i="56"/>
  <c r="BJ106" i="56"/>
  <c r="BK106" i="56"/>
  <c r="BL106" i="56"/>
  <c r="BM106" i="56"/>
  <c r="BN106" i="56"/>
  <c r="BO106" i="56"/>
  <c r="BP106" i="56"/>
  <c r="BQ106" i="56"/>
  <c r="BR106" i="56"/>
  <c r="BS106" i="56"/>
  <c r="BU106" i="56"/>
  <c r="BV106" i="56"/>
  <c r="BW106" i="56"/>
  <c r="BX106" i="56"/>
  <c r="BY106" i="56"/>
  <c r="BZ106" i="56"/>
  <c r="CA106" i="56"/>
  <c r="CB106" i="56"/>
  <c r="CC106" i="56"/>
  <c r="CD106" i="56"/>
  <c r="A107" i="56"/>
  <c r="B107" i="56"/>
  <c r="C107" i="56"/>
  <c r="D107" i="56"/>
  <c r="E107" i="56"/>
  <c r="F107" i="56"/>
  <c r="G107" i="56"/>
  <c r="H107" i="56"/>
  <c r="I107" i="56"/>
  <c r="K107" i="56"/>
  <c r="L107" i="56"/>
  <c r="M107" i="56"/>
  <c r="N107" i="56"/>
  <c r="O107" i="56"/>
  <c r="P107" i="56"/>
  <c r="R107" i="56"/>
  <c r="S107" i="56"/>
  <c r="T107" i="56"/>
  <c r="U107" i="56"/>
  <c r="V107" i="56"/>
  <c r="W107" i="56"/>
  <c r="Y107" i="56"/>
  <c r="Z107" i="56"/>
  <c r="AA107" i="56"/>
  <c r="AB107" i="56"/>
  <c r="AC107" i="56"/>
  <c r="AD107" i="56"/>
  <c r="AF107" i="56"/>
  <c r="AG107" i="56"/>
  <c r="AH107" i="56"/>
  <c r="AI107" i="56"/>
  <c r="AN107" i="56"/>
  <c r="AO107" i="56"/>
  <c r="AP107" i="56"/>
  <c r="AQ107" i="56"/>
  <c r="AR107" i="56"/>
  <c r="AS107" i="56"/>
  <c r="AT107" i="56"/>
  <c r="AU107" i="56"/>
  <c r="AV107" i="56"/>
  <c r="AW107" i="56"/>
  <c r="AY107" i="56"/>
  <c r="AZ107" i="56"/>
  <c r="BA107" i="56"/>
  <c r="BB107" i="56"/>
  <c r="BC107" i="56"/>
  <c r="BD107" i="56"/>
  <c r="BE107" i="56"/>
  <c r="BF107" i="56"/>
  <c r="BG107" i="56"/>
  <c r="BH107" i="56"/>
  <c r="BJ107" i="56"/>
  <c r="BK107" i="56"/>
  <c r="BL107" i="56"/>
  <c r="BM107" i="56"/>
  <c r="BN107" i="56"/>
  <c r="BO107" i="56"/>
  <c r="BP107" i="56"/>
  <c r="BQ107" i="56"/>
  <c r="BR107" i="56"/>
  <c r="BS107" i="56"/>
  <c r="BU107" i="56"/>
  <c r="BV107" i="56"/>
  <c r="BW107" i="56"/>
  <c r="BX107" i="56"/>
  <c r="BY107" i="56"/>
  <c r="BZ107" i="56"/>
  <c r="CA107" i="56"/>
  <c r="CB107" i="56"/>
  <c r="CC107" i="56"/>
  <c r="CD107" i="56"/>
  <c r="A108" i="56"/>
  <c r="B108" i="56"/>
  <c r="C108" i="56"/>
  <c r="D108" i="56"/>
  <c r="E108" i="56"/>
  <c r="F108" i="56"/>
  <c r="G108" i="56"/>
  <c r="H108" i="56"/>
  <c r="I108" i="56"/>
  <c r="K108" i="56"/>
  <c r="L108" i="56"/>
  <c r="M108" i="56"/>
  <c r="N108" i="56"/>
  <c r="O108" i="56"/>
  <c r="P108" i="56"/>
  <c r="R108" i="56"/>
  <c r="S108" i="56"/>
  <c r="T108" i="56"/>
  <c r="U108" i="56"/>
  <c r="V108" i="56"/>
  <c r="W108" i="56"/>
  <c r="Y108" i="56"/>
  <c r="Z108" i="56"/>
  <c r="AA108" i="56"/>
  <c r="AB108" i="56"/>
  <c r="AC108" i="56"/>
  <c r="AD108" i="56"/>
  <c r="AF108" i="56"/>
  <c r="AG108" i="56"/>
  <c r="AH108" i="56"/>
  <c r="AI108" i="56"/>
  <c r="AN108" i="56"/>
  <c r="AO108" i="56"/>
  <c r="AP108" i="56"/>
  <c r="AQ108" i="56"/>
  <c r="AR108" i="56"/>
  <c r="AS108" i="56"/>
  <c r="AT108" i="56"/>
  <c r="AU108" i="56"/>
  <c r="AV108" i="56"/>
  <c r="AW108" i="56"/>
  <c r="AY108" i="56"/>
  <c r="AZ108" i="56"/>
  <c r="BA108" i="56"/>
  <c r="BB108" i="56"/>
  <c r="BC108" i="56"/>
  <c r="BD108" i="56"/>
  <c r="BE108" i="56"/>
  <c r="BF108" i="56"/>
  <c r="BG108" i="56"/>
  <c r="BH108" i="56"/>
  <c r="BJ108" i="56"/>
  <c r="BK108" i="56"/>
  <c r="BL108" i="56"/>
  <c r="BM108" i="56"/>
  <c r="BN108" i="56"/>
  <c r="BO108" i="56"/>
  <c r="BP108" i="56"/>
  <c r="BQ108" i="56"/>
  <c r="BR108" i="56"/>
  <c r="BS108" i="56"/>
  <c r="BU108" i="56"/>
  <c r="BV108" i="56"/>
  <c r="BW108" i="56"/>
  <c r="BX108" i="56"/>
  <c r="BY108" i="56"/>
  <c r="BZ108" i="56"/>
  <c r="CA108" i="56"/>
  <c r="CB108" i="56"/>
  <c r="CC108" i="56"/>
  <c r="CD108" i="56"/>
  <c r="A109" i="56"/>
  <c r="B109" i="56"/>
  <c r="C109" i="56"/>
  <c r="D109" i="56"/>
  <c r="E109" i="56"/>
  <c r="F109" i="56"/>
  <c r="G109" i="56"/>
  <c r="H109" i="56"/>
  <c r="I109" i="56"/>
  <c r="K109" i="56"/>
  <c r="L109" i="56"/>
  <c r="M109" i="56"/>
  <c r="N109" i="56"/>
  <c r="O109" i="56"/>
  <c r="P109" i="56"/>
  <c r="R109" i="56"/>
  <c r="S109" i="56"/>
  <c r="T109" i="56"/>
  <c r="U109" i="56"/>
  <c r="V109" i="56"/>
  <c r="W109" i="56"/>
  <c r="Y109" i="56"/>
  <c r="Z109" i="56"/>
  <c r="AA109" i="56"/>
  <c r="AB109" i="56"/>
  <c r="AC109" i="56"/>
  <c r="AD109" i="56"/>
  <c r="AF109" i="56"/>
  <c r="AG109" i="56"/>
  <c r="AH109" i="56"/>
  <c r="AI109" i="56"/>
  <c r="AN109" i="56"/>
  <c r="AO109" i="56"/>
  <c r="AP109" i="56"/>
  <c r="AQ109" i="56"/>
  <c r="AR109" i="56"/>
  <c r="AS109" i="56"/>
  <c r="AT109" i="56"/>
  <c r="AU109" i="56"/>
  <c r="AV109" i="56"/>
  <c r="AW109" i="56"/>
  <c r="AY109" i="56"/>
  <c r="AZ109" i="56"/>
  <c r="BA109" i="56"/>
  <c r="BB109" i="56"/>
  <c r="BC109" i="56"/>
  <c r="BD109" i="56"/>
  <c r="BE109" i="56"/>
  <c r="BF109" i="56"/>
  <c r="BG109" i="56"/>
  <c r="BH109" i="56"/>
  <c r="BJ109" i="56"/>
  <c r="BK109" i="56"/>
  <c r="BL109" i="56"/>
  <c r="BM109" i="56"/>
  <c r="BN109" i="56"/>
  <c r="BO109" i="56"/>
  <c r="BP109" i="56"/>
  <c r="BQ109" i="56"/>
  <c r="BR109" i="56"/>
  <c r="BS109" i="56"/>
  <c r="BU109" i="56"/>
  <c r="BV109" i="56"/>
  <c r="BW109" i="56"/>
  <c r="BX109" i="56"/>
  <c r="BY109" i="56"/>
  <c r="BZ109" i="56"/>
  <c r="CA109" i="56"/>
  <c r="CB109" i="56"/>
  <c r="CC109" i="56"/>
  <c r="CD109" i="56"/>
  <c r="A110" i="56"/>
  <c r="B110" i="56"/>
  <c r="C110" i="56"/>
  <c r="D110" i="56"/>
  <c r="E110" i="56"/>
  <c r="F110" i="56"/>
  <c r="G110" i="56"/>
  <c r="H110" i="56"/>
  <c r="I110" i="56"/>
  <c r="K110" i="56"/>
  <c r="L110" i="56"/>
  <c r="M110" i="56"/>
  <c r="N110" i="56"/>
  <c r="O110" i="56"/>
  <c r="P110" i="56"/>
  <c r="R110" i="56"/>
  <c r="S110" i="56"/>
  <c r="T110" i="56"/>
  <c r="U110" i="56"/>
  <c r="V110" i="56"/>
  <c r="W110" i="56"/>
  <c r="Y110" i="56"/>
  <c r="Z110" i="56"/>
  <c r="AA110" i="56"/>
  <c r="AB110" i="56"/>
  <c r="AC110" i="56"/>
  <c r="AD110" i="56"/>
  <c r="AF110" i="56"/>
  <c r="AG110" i="56"/>
  <c r="AH110" i="56"/>
  <c r="AI110" i="56"/>
  <c r="AN110" i="56"/>
  <c r="AO110" i="56"/>
  <c r="AP110" i="56"/>
  <c r="AQ110" i="56"/>
  <c r="AR110" i="56"/>
  <c r="AS110" i="56"/>
  <c r="AT110" i="56"/>
  <c r="AU110" i="56"/>
  <c r="AV110" i="56"/>
  <c r="AW110" i="56"/>
  <c r="AY110" i="56"/>
  <c r="AZ110" i="56"/>
  <c r="BA110" i="56"/>
  <c r="BB110" i="56"/>
  <c r="BC110" i="56"/>
  <c r="BD110" i="56"/>
  <c r="BE110" i="56"/>
  <c r="BF110" i="56"/>
  <c r="BG110" i="56"/>
  <c r="BH110" i="56"/>
  <c r="BJ110" i="56"/>
  <c r="BK110" i="56"/>
  <c r="BL110" i="56"/>
  <c r="BM110" i="56"/>
  <c r="BN110" i="56"/>
  <c r="BO110" i="56"/>
  <c r="BP110" i="56"/>
  <c r="BQ110" i="56"/>
  <c r="BR110" i="56"/>
  <c r="BS110" i="56"/>
  <c r="BU110" i="56"/>
  <c r="BV110" i="56"/>
  <c r="BW110" i="56"/>
  <c r="BX110" i="56"/>
  <c r="BY110" i="56"/>
  <c r="BZ110" i="56"/>
  <c r="CA110" i="56"/>
  <c r="CB110" i="56"/>
  <c r="CC110" i="56"/>
  <c r="CD110" i="56"/>
  <c r="A111" i="56"/>
  <c r="B111" i="56"/>
  <c r="C111" i="56"/>
  <c r="D111" i="56"/>
  <c r="E111" i="56"/>
  <c r="F111" i="56"/>
  <c r="G111" i="56"/>
  <c r="H111" i="56"/>
  <c r="I111" i="56"/>
  <c r="K111" i="56"/>
  <c r="L111" i="56"/>
  <c r="M111" i="56"/>
  <c r="N111" i="56"/>
  <c r="O111" i="56"/>
  <c r="P111" i="56"/>
  <c r="R111" i="56"/>
  <c r="S111" i="56"/>
  <c r="T111" i="56"/>
  <c r="U111" i="56"/>
  <c r="V111" i="56"/>
  <c r="W111" i="56"/>
  <c r="Y111" i="56"/>
  <c r="Z111" i="56"/>
  <c r="AA111" i="56"/>
  <c r="AB111" i="56"/>
  <c r="AC111" i="56"/>
  <c r="AD111" i="56"/>
  <c r="AF111" i="56"/>
  <c r="AG111" i="56"/>
  <c r="AH111" i="56"/>
  <c r="AI111" i="56"/>
  <c r="AN111" i="56"/>
  <c r="AO111" i="56"/>
  <c r="AP111" i="56"/>
  <c r="AQ111" i="56"/>
  <c r="AR111" i="56"/>
  <c r="AS111" i="56"/>
  <c r="AT111" i="56"/>
  <c r="AU111" i="56"/>
  <c r="AV111" i="56"/>
  <c r="AW111" i="56"/>
  <c r="AY111" i="56"/>
  <c r="AZ111" i="56"/>
  <c r="BA111" i="56"/>
  <c r="BB111" i="56"/>
  <c r="BC111" i="56"/>
  <c r="BD111" i="56"/>
  <c r="BE111" i="56"/>
  <c r="BF111" i="56"/>
  <c r="BG111" i="56"/>
  <c r="BH111" i="56"/>
  <c r="BJ111" i="56"/>
  <c r="BK111" i="56"/>
  <c r="BL111" i="56"/>
  <c r="BM111" i="56"/>
  <c r="BN111" i="56"/>
  <c r="BO111" i="56"/>
  <c r="BP111" i="56"/>
  <c r="BQ111" i="56"/>
  <c r="BR111" i="56"/>
  <c r="BS111" i="56"/>
  <c r="BU111" i="56"/>
  <c r="BV111" i="56"/>
  <c r="BW111" i="56"/>
  <c r="BX111" i="56"/>
  <c r="BY111" i="56"/>
  <c r="BZ111" i="56"/>
  <c r="CA111" i="56"/>
  <c r="CB111" i="56"/>
  <c r="CC111" i="56"/>
  <c r="CD111" i="56"/>
  <c r="A112" i="56"/>
  <c r="B112" i="56"/>
  <c r="C112" i="56"/>
  <c r="D112" i="56"/>
  <c r="E112" i="56"/>
  <c r="F112" i="56"/>
  <c r="G112" i="56"/>
  <c r="H112" i="56"/>
  <c r="I112" i="56"/>
  <c r="K112" i="56"/>
  <c r="L112" i="56"/>
  <c r="M112" i="56"/>
  <c r="N112" i="56"/>
  <c r="O112" i="56"/>
  <c r="P112" i="56"/>
  <c r="R112" i="56"/>
  <c r="S112" i="56"/>
  <c r="T112" i="56"/>
  <c r="U112" i="56"/>
  <c r="V112" i="56"/>
  <c r="W112" i="56"/>
  <c r="Y112" i="56"/>
  <c r="Z112" i="56"/>
  <c r="AA112" i="56"/>
  <c r="AB112" i="56"/>
  <c r="AC112" i="56"/>
  <c r="AD112" i="56"/>
  <c r="AF112" i="56"/>
  <c r="AG112" i="56"/>
  <c r="AH112" i="56"/>
  <c r="AI112" i="56"/>
  <c r="AN112" i="56"/>
  <c r="AO112" i="56"/>
  <c r="AP112" i="56"/>
  <c r="AQ112" i="56"/>
  <c r="AR112" i="56"/>
  <c r="AS112" i="56"/>
  <c r="AT112" i="56"/>
  <c r="AU112" i="56"/>
  <c r="AV112" i="56"/>
  <c r="AW112" i="56"/>
  <c r="AY112" i="56"/>
  <c r="AZ112" i="56"/>
  <c r="BA112" i="56"/>
  <c r="BB112" i="56"/>
  <c r="BC112" i="56"/>
  <c r="BD112" i="56"/>
  <c r="BE112" i="56"/>
  <c r="BF112" i="56"/>
  <c r="BG112" i="56"/>
  <c r="BH112" i="56"/>
  <c r="BJ112" i="56"/>
  <c r="BK112" i="56"/>
  <c r="BL112" i="56"/>
  <c r="BM112" i="56"/>
  <c r="BN112" i="56"/>
  <c r="BO112" i="56"/>
  <c r="BP112" i="56"/>
  <c r="BQ112" i="56"/>
  <c r="BR112" i="56"/>
  <c r="BS112" i="56"/>
  <c r="BU112" i="56"/>
  <c r="BV112" i="56"/>
  <c r="BW112" i="56"/>
  <c r="BX112" i="56"/>
  <c r="BY112" i="56"/>
  <c r="BZ112" i="56"/>
  <c r="CA112" i="56"/>
  <c r="CB112" i="56"/>
  <c r="CC112" i="56"/>
  <c r="CD112" i="56"/>
  <c r="A113" i="56"/>
  <c r="B113" i="56"/>
  <c r="C113" i="56"/>
  <c r="D113" i="56"/>
  <c r="E113" i="56"/>
  <c r="F113" i="56"/>
  <c r="G113" i="56"/>
  <c r="H113" i="56"/>
  <c r="I113" i="56"/>
  <c r="K113" i="56"/>
  <c r="L113" i="56"/>
  <c r="M113" i="56"/>
  <c r="N113" i="56"/>
  <c r="O113" i="56"/>
  <c r="P113" i="56"/>
  <c r="R113" i="56"/>
  <c r="S113" i="56"/>
  <c r="T113" i="56"/>
  <c r="U113" i="56"/>
  <c r="V113" i="56"/>
  <c r="W113" i="56"/>
  <c r="Y113" i="56"/>
  <c r="Z113" i="56"/>
  <c r="AA113" i="56"/>
  <c r="AB113" i="56"/>
  <c r="AC113" i="56"/>
  <c r="AD113" i="56"/>
  <c r="AF113" i="56"/>
  <c r="AG113" i="56"/>
  <c r="AH113" i="56"/>
  <c r="AI113" i="56"/>
  <c r="AN113" i="56"/>
  <c r="AO113" i="56"/>
  <c r="AP113" i="56"/>
  <c r="AQ113" i="56"/>
  <c r="AR113" i="56"/>
  <c r="AS113" i="56"/>
  <c r="AT113" i="56"/>
  <c r="AU113" i="56"/>
  <c r="AV113" i="56"/>
  <c r="AW113" i="56"/>
  <c r="AY113" i="56"/>
  <c r="AZ113" i="56"/>
  <c r="BA113" i="56"/>
  <c r="BB113" i="56"/>
  <c r="BC113" i="56"/>
  <c r="BD113" i="56"/>
  <c r="BE113" i="56"/>
  <c r="BF113" i="56"/>
  <c r="BG113" i="56"/>
  <c r="BH113" i="56"/>
  <c r="BJ113" i="56"/>
  <c r="BK113" i="56"/>
  <c r="BL113" i="56"/>
  <c r="BM113" i="56"/>
  <c r="BN113" i="56"/>
  <c r="BO113" i="56"/>
  <c r="BP113" i="56"/>
  <c r="BQ113" i="56"/>
  <c r="BR113" i="56"/>
  <c r="BS113" i="56"/>
  <c r="BU113" i="56"/>
  <c r="BV113" i="56"/>
  <c r="BW113" i="56"/>
  <c r="BX113" i="56"/>
  <c r="BY113" i="56"/>
  <c r="BZ113" i="56"/>
  <c r="CA113" i="56"/>
  <c r="CB113" i="56"/>
  <c r="CC113" i="56"/>
  <c r="CD113" i="56"/>
  <c r="A114" i="56"/>
  <c r="B114" i="56"/>
  <c r="C114" i="56"/>
  <c r="D114" i="56"/>
  <c r="E114" i="56"/>
  <c r="F114" i="56"/>
  <c r="G114" i="56"/>
  <c r="H114" i="56"/>
  <c r="I114" i="56"/>
  <c r="K114" i="56"/>
  <c r="L114" i="56"/>
  <c r="M114" i="56"/>
  <c r="N114" i="56"/>
  <c r="O114" i="56"/>
  <c r="P114" i="56"/>
  <c r="R114" i="56"/>
  <c r="S114" i="56"/>
  <c r="T114" i="56"/>
  <c r="U114" i="56"/>
  <c r="V114" i="56"/>
  <c r="W114" i="56"/>
  <c r="Y114" i="56"/>
  <c r="Z114" i="56"/>
  <c r="AA114" i="56"/>
  <c r="AB114" i="56"/>
  <c r="AC114" i="56"/>
  <c r="AD114" i="56"/>
  <c r="AF114" i="56"/>
  <c r="AG114" i="56"/>
  <c r="AH114" i="56"/>
  <c r="AI114" i="56"/>
  <c r="AN114" i="56"/>
  <c r="AO114" i="56"/>
  <c r="AP114" i="56"/>
  <c r="AQ114" i="56"/>
  <c r="AR114" i="56"/>
  <c r="AS114" i="56"/>
  <c r="AT114" i="56"/>
  <c r="AU114" i="56"/>
  <c r="AV114" i="56"/>
  <c r="AW114" i="56"/>
  <c r="AY114" i="56"/>
  <c r="AZ114" i="56"/>
  <c r="BA114" i="56"/>
  <c r="BB114" i="56"/>
  <c r="BC114" i="56"/>
  <c r="BD114" i="56"/>
  <c r="BE114" i="56"/>
  <c r="BF114" i="56"/>
  <c r="BG114" i="56"/>
  <c r="BH114" i="56"/>
  <c r="BJ114" i="56"/>
  <c r="BK114" i="56"/>
  <c r="BL114" i="56"/>
  <c r="BM114" i="56"/>
  <c r="BN114" i="56"/>
  <c r="BO114" i="56"/>
  <c r="BP114" i="56"/>
  <c r="BQ114" i="56"/>
  <c r="BR114" i="56"/>
  <c r="BS114" i="56"/>
  <c r="BU114" i="56"/>
  <c r="BV114" i="56"/>
  <c r="BW114" i="56"/>
  <c r="BX114" i="56"/>
  <c r="BY114" i="56"/>
  <c r="BZ114" i="56"/>
  <c r="CA114" i="56"/>
  <c r="CB114" i="56"/>
  <c r="CC114" i="56"/>
  <c r="CD114" i="56"/>
  <c r="A115" i="56"/>
  <c r="B115" i="56"/>
  <c r="C115" i="56"/>
  <c r="D115" i="56"/>
  <c r="E115" i="56"/>
  <c r="F115" i="56"/>
  <c r="G115" i="56"/>
  <c r="H115" i="56"/>
  <c r="I115" i="56"/>
  <c r="K115" i="56"/>
  <c r="L115" i="56"/>
  <c r="M115" i="56"/>
  <c r="N115" i="56"/>
  <c r="O115" i="56"/>
  <c r="P115" i="56"/>
  <c r="R115" i="56"/>
  <c r="S115" i="56"/>
  <c r="T115" i="56"/>
  <c r="U115" i="56"/>
  <c r="V115" i="56"/>
  <c r="W115" i="56"/>
  <c r="Y115" i="56"/>
  <c r="Z115" i="56"/>
  <c r="AA115" i="56"/>
  <c r="AB115" i="56"/>
  <c r="AC115" i="56"/>
  <c r="AD115" i="56"/>
  <c r="AF115" i="56"/>
  <c r="AG115" i="56"/>
  <c r="AH115" i="56"/>
  <c r="AI115" i="56"/>
  <c r="AN115" i="56"/>
  <c r="AO115" i="56"/>
  <c r="AP115" i="56"/>
  <c r="AQ115" i="56"/>
  <c r="AR115" i="56"/>
  <c r="AS115" i="56"/>
  <c r="AT115" i="56"/>
  <c r="AU115" i="56"/>
  <c r="AV115" i="56"/>
  <c r="AW115" i="56"/>
  <c r="AY115" i="56"/>
  <c r="AZ115" i="56"/>
  <c r="BA115" i="56"/>
  <c r="BB115" i="56"/>
  <c r="BC115" i="56"/>
  <c r="BD115" i="56"/>
  <c r="BE115" i="56"/>
  <c r="BF115" i="56"/>
  <c r="BG115" i="56"/>
  <c r="BH115" i="56"/>
  <c r="BJ115" i="56"/>
  <c r="BK115" i="56"/>
  <c r="BL115" i="56"/>
  <c r="BM115" i="56"/>
  <c r="BN115" i="56"/>
  <c r="BO115" i="56"/>
  <c r="BP115" i="56"/>
  <c r="BQ115" i="56"/>
  <c r="BR115" i="56"/>
  <c r="BS115" i="56"/>
  <c r="BU115" i="56"/>
  <c r="BV115" i="56"/>
  <c r="BW115" i="56"/>
  <c r="BX115" i="56"/>
  <c r="BY115" i="56"/>
  <c r="BZ115" i="56"/>
  <c r="CA115" i="56"/>
  <c r="CB115" i="56"/>
  <c r="CC115" i="56"/>
  <c r="CD115" i="56"/>
  <c r="A116" i="56"/>
  <c r="B116" i="56"/>
  <c r="C116" i="56"/>
  <c r="D116" i="56"/>
  <c r="E116" i="56"/>
  <c r="F116" i="56"/>
  <c r="G116" i="56"/>
  <c r="H116" i="56"/>
  <c r="I116" i="56"/>
  <c r="K116" i="56"/>
  <c r="L116" i="56"/>
  <c r="M116" i="56"/>
  <c r="N116" i="56"/>
  <c r="O116" i="56"/>
  <c r="P116" i="56"/>
  <c r="R116" i="56"/>
  <c r="S116" i="56"/>
  <c r="T116" i="56"/>
  <c r="U116" i="56"/>
  <c r="V116" i="56"/>
  <c r="W116" i="56"/>
  <c r="Y116" i="56"/>
  <c r="Z116" i="56"/>
  <c r="AA116" i="56"/>
  <c r="AB116" i="56"/>
  <c r="AC116" i="56"/>
  <c r="AD116" i="56"/>
  <c r="AF116" i="56"/>
  <c r="AG116" i="56"/>
  <c r="AH116" i="56"/>
  <c r="AI116" i="56"/>
  <c r="AN116" i="56"/>
  <c r="AO116" i="56"/>
  <c r="AP116" i="56"/>
  <c r="AQ116" i="56"/>
  <c r="AR116" i="56"/>
  <c r="AS116" i="56"/>
  <c r="AT116" i="56"/>
  <c r="AU116" i="56"/>
  <c r="AV116" i="56"/>
  <c r="AW116" i="56"/>
  <c r="AY116" i="56"/>
  <c r="AZ116" i="56"/>
  <c r="BA116" i="56"/>
  <c r="BB116" i="56"/>
  <c r="BC116" i="56"/>
  <c r="BD116" i="56"/>
  <c r="BE116" i="56"/>
  <c r="BF116" i="56"/>
  <c r="BG116" i="56"/>
  <c r="BH116" i="56"/>
  <c r="BJ116" i="56"/>
  <c r="BK116" i="56"/>
  <c r="BL116" i="56"/>
  <c r="BM116" i="56"/>
  <c r="BN116" i="56"/>
  <c r="BO116" i="56"/>
  <c r="BP116" i="56"/>
  <c r="BQ116" i="56"/>
  <c r="BR116" i="56"/>
  <c r="BS116" i="56"/>
  <c r="BU116" i="56"/>
  <c r="BV116" i="56"/>
  <c r="BW116" i="56"/>
  <c r="BX116" i="56"/>
  <c r="BY116" i="56"/>
  <c r="BZ116" i="56"/>
  <c r="CA116" i="56"/>
  <c r="CB116" i="56"/>
  <c r="CC116" i="56"/>
  <c r="CD116" i="56"/>
  <c r="A117" i="56"/>
  <c r="B117" i="56"/>
  <c r="C117" i="56"/>
  <c r="D117" i="56"/>
  <c r="E117" i="56"/>
  <c r="F117" i="56"/>
  <c r="G117" i="56"/>
  <c r="H117" i="56"/>
  <c r="I117" i="56"/>
  <c r="K117" i="56"/>
  <c r="L117" i="56"/>
  <c r="M117" i="56"/>
  <c r="N117" i="56"/>
  <c r="O117" i="56"/>
  <c r="P117" i="56"/>
  <c r="R117" i="56"/>
  <c r="S117" i="56"/>
  <c r="T117" i="56"/>
  <c r="U117" i="56"/>
  <c r="V117" i="56"/>
  <c r="W117" i="56"/>
  <c r="Y117" i="56"/>
  <c r="Z117" i="56"/>
  <c r="AA117" i="56"/>
  <c r="AB117" i="56"/>
  <c r="AC117" i="56"/>
  <c r="AD117" i="56"/>
  <c r="AF117" i="56"/>
  <c r="AG117" i="56"/>
  <c r="AH117" i="56"/>
  <c r="AI117" i="56"/>
  <c r="AN117" i="56"/>
  <c r="AO117" i="56"/>
  <c r="AP117" i="56"/>
  <c r="AQ117" i="56"/>
  <c r="AR117" i="56"/>
  <c r="AS117" i="56"/>
  <c r="AT117" i="56"/>
  <c r="AU117" i="56"/>
  <c r="AV117" i="56"/>
  <c r="AW117" i="56"/>
  <c r="AY117" i="56"/>
  <c r="AZ117" i="56"/>
  <c r="BA117" i="56"/>
  <c r="BB117" i="56"/>
  <c r="BC117" i="56"/>
  <c r="BD117" i="56"/>
  <c r="BE117" i="56"/>
  <c r="BF117" i="56"/>
  <c r="BG117" i="56"/>
  <c r="BH117" i="56"/>
  <c r="BJ117" i="56"/>
  <c r="BK117" i="56"/>
  <c r="BL117" i="56"/>
  <c r="BM117" i="56"/>
  <c r="BN117" i="56"/>
  <c r="BO117" i="56"/>
  <c r="BP117" i="56"/>
  <c r="BQ117" i="56"/>
  <c r="BR117" i="56"/>
  <c r="BS117" i="56"/>
  <c r="BU117" i="56"/>
  <c r="BV117" i="56"/>
  <c r="BW117" i="56"/>
  <c r="BX117" i="56"/>
  <c r="BY117" i="56"/>
  <c r="BZ117" i="56"/>
  <c r="CA117" i="56"/>
  <c r="CB117" i="56"/>
  <c r="CC117" i="56"/>
  <c r="CD117" i="56"/>
  <c r="A118" i="56"/>
  <c r="B118" i="56"/>
  <c r="C118" i="56"/>
  <c r="D118" i="56"/>
  <c r="E118" i="56"/>
  <c r="F118" i="56"/>
  <c r="G118" i="56"/>
  <c r="H118" i="56"/>
  <c r="I118" i="56"/>
  <c r="K118" i="56"/>
  <c r="L118" i="56"/>
  <c r="M118" i="56"/>
  <c r="N118" i="56"/>
  <c r="O118" i="56"/>
  <c r="P118" i="56"/>
  <c r="R118" i="56"/>
  <c r="S118" i="56"/>
  <c r="T118" i="56"/>
  <c r="U118" i="56"/>
  <c r="V118" i="56"/>
  <c r="W118" i="56"/>
  <c r="Y118" i="56"/>
  <c r="Z118" i="56"/>
  <c r="AA118" i="56"/>
  <c r="AB118" i="56"/>
  <c r="AC118" i="56"/>
  <c r="AD118" i="56"/>
  <c r="AF118" i="56"/>
  <c r="AG118" i="56"/>
  <c r="AH118" i="56"/>
  <c r="AI118" i="56"/>
  <c r="AN118" i="56"/>
  <c r="AO118" i="56"/>
  <c r="AP118" i="56"/>
  <c r="AQ118" i="56"/>
  <c r="AR118" i="56"/>
  <c r="AS118" i="56"/>
  <c r="AT118" i="56"/>
  <c r="AU118" i="56"/>
  <c r="AV118" i="56"/>
  <c r="AW118" i="56"/>
  <c r="AY118" i="56"/>
  <c r="AZ118" i="56"/>
  <c r="BA118" i="56"/>
  <c r="BB118" i="56"/>
  <c r="BC118" i="56"/>
  <c r="BD118" i="56"/>
  <c r="BE118" i="56"/>
  <c r="BF118" i="56"/>
  <c r="BG118" i="56"/>
  <c r="BH118" i="56"/>
  <c r="BJ118" i="56"/>
  <c r="BK118" i="56"/>
  <c r="BL118" i="56"/>
  <c r="BM118" i="56"/>
  <c r="BN118" i="56"/>
  <c r="BO118" i="56"/>
  <c r="BP118" i="56"/>
  <c r="BQ118" i="56"/>
  <c r="BR118" i="56"/>
  <c r="BS118" i="56"/>
  <c r="BU118" i="56"/>
  <c r="BV118" i="56"/>
  <c r="BW118" i="56"/>
  <c r="BX118" i="56"/>
  <c r="BY118" i="56"/>
  <c r="BZ118" i="56"/>
  <c r="CA118" i="56"/>
  <c r="CB118" i="56"/>
  <c r="CC118" i="56"/>
  <c r="CD118" i="56"/>
  <c r="A119" i="56"/>
  <c r="B119" i="56"/>
  <c r="C119" i="56"/>
  <c r="D119" i="56"/>
  <c r="E119" i="56"/>
  <c r="F119" i="56"/>
  <c r="G119" i="56"/>
  <c r="H119" i="56"/>
  <c r="I119" i="56"/>
  <c r="K119" i="56"/>
  <c r="L119" i="56"/>
  <c r="M119" i="56"/>
  <c r="N119" i="56"/>
  <c r="O119" i="56"/>
  <c r="P119" i="56"/>
  <c r="R119" i="56"/>
  <c r="S119" i="56"/>
  <c r="T119" i="56"/>
  <c r="U119" i="56"/>
  <c r="V119" i="56"/>
  <c r="W119" i="56"/>
  <c r="Y119" i="56"/>
  <c r="Z119" i="56"/>
  <c r="AA119" i="56"/>
  <c r="AB119" i="56"/>
  <c r="AC119" i="56"/>
  <c r="AD119" i="56"/>
  <c r="AF119" i="56"/>
  <c r="AG119" i="56"/>
  <c r="AH119" i="56"/>
  <c r="AI119" i="56"/>
  <c r="AN119" i="56"/>
  <c r="AO119" i="56"/>
  <c r="AP119" i="56"/>
  <c r="AQ119" i="56"/>
  <c r="AR119" i="56"/>
  <c r="AS119" i="56"/>
  <c r="AT119" i="56"/>
  <c r="AU119" i="56"/>
  <c r="AV119" i="56"/>
  <c r="AW119" i="56"/>
  <c r="AY119" i="56"/>
  <c r="AZ119" i="56"/>
  <c r="BA119" i="56"/>
  <c r="BB119" i="56"/>
  <c r="BC119" i="56"/>
  <c r="BD119" i="56"/>
  <c r="BE119" i="56"/>
  <c r="BF119" i="56"/>
  <c r="BG119" i="56"/>
  <c r="BH119" i="56"/>
  <c r="BJ119" i="56"/>
  <c r="BK119" i="56"/>
  <c r="BL119" i="56"/>
  <c r="BM119" i="56"/>
  <c r="BN119" i="56"/>
  <c r="BO119" i="56"/>
  <c r="BP119" i="56"/>
  <c r="BQ119" i="56"/>
  <c r="BR119" i="56"/>
  <c r="BS119" i="56"/>
  <c r="BU119" i="56"/>
  <c r="BV119" i="56"/>
  <c r="BW119" i="56"/>
  <c r="BX119" i="56"/>
  <c r="BY119" i="56"/>
  <c r="BZ119" i="56"/>
  <c r="CA119" i="56"/>
  <c r="CB119" i="56"/>
  <c r="CC119" i="56"/>
  <c r="CD119" i="56"/>
  <c r="A120" i="56"/>
  <c r="B120" i="56"/>
  <c r="C120" i="56"/>
  <c r="D120" i="56"/>
  <c r="E120" i="56"/>
  <c r="F120" i="56"/>
  <c r="G120" i="56"/>
  <c r="H120" i="56"/>
  <c r="I120" i="56"/>
  <c r="K120" i="56"/>
  <c r="L120" i="56"/>
  <c r="M120" i="56"/>
  <c r="N120" i="56"/>
  <c r="O120" i="56"/>
  <c r="P120" i="56"/>
  <c r="R120" i="56"/>
  <c r="S120" i="56"/>
  <c r="T120" i="56"/>
  <c r="U120" i="56"/>
  <c r="V120" i="56"/>
  <c r="W120" i="56"/>
  <c r="Y120" i="56"/>
  <c r="Z120" i="56"/>
  <c r="AA120" i="56"/>
  <c r="AB120" i="56"/>
  <c r="AC120" i="56"/>
  <c r="AD120" i="56"/>
  <c r="AF120" i="56"/>
  <c r="AG120" i="56"/>
  <c r="AH120" i="56"/>
  <c r="AI120" i="56"/>
  <c r="AN120" i="56"/>
  <c r="AO120" i="56"/>
  <c r="AP120" i="56"/>
  <c r="AQ120" i="56"/>
  <c r="AR120" i="56"/>
  <c r="AS120" i="56"/>
  <c r="AT120" i="56"/>
  <c r="AU120" i="56"/>
  <c r="AV120" i="56"/>
  <c r="AW120" i="56"/>
  <c r="AY120" i="56"/>
  <c r="AZ120" i="56"/>
  <c r="BA120" i="56"/>
  <c r="BB120" i="56"/>
  <c r="BC120" i="56"/>
  <c r="BD120" i="56"/>
  <c r="BE120" i="56"/>
  <c r="BF120" i="56"/>
  <c r="BG120" i="56"/>
  <c r="BH120" i="56"/>
  <c r="BJ120" i="56"/>
  <c r="BK120" i="56"/>
  <c r="BL120" i="56"/>
  <c r="BM120" i="56"/>
  <c r="BN120" i="56"/>
  <c r="BO120" i="56"/>
  <c r="BP120" i="56"/>
  <c r="BQ120" i="56"/>
  <c r="BR120" i="56"/>
  <c r="BS120" i="56"/>
  <c r="BU120" i="56"/>
  <c r="BV120" i="56"/>
  <c r="BW120" i="56"/>
  <c r="BX120" i="56"/>
  <c r="BY120" i="56"/>
  <c r="BZ120" i="56"/>
  <c r="CA120" i="56"/>
  <c r="CB120" i="56"/>
  <c r="CC120" i="56"/>
  <c r="CD120" i="56"/>
  <c r="A121" i="56"/>
  <c r="B121" i="56"/>
  <c r="C121" i="56"/>
  <c r="D121" i="56"/>
  <c r="E121" i="56"/>
  <c r="F121" i="56"/>
  <c r="G121" i="56"/>
  <c r="H121" i="56"/>
  <c r="I121" i="56"/>
  <c r="K121" i="56"/>
  <c r="L121" i="56"/>
  <c r="M121" i="56"/>
  <c r="N121" i="56"/>
  <c r="O121" i="56"/>
  <c r="P121" i="56"/>
  <c r="R121" i="56"/>
  <c r="S121" i="56"/>
  <c r="T121" i="56"/>
  <c r="U121" i="56"/>
  <c r="V121" i="56"/>
  <c r="W121" i="56"/>
  <c r="Y121" i="56"/>
  <c r="Z121" i="56"/>
  <c r="AA121" i="56"/>
  <c r="AB121" i="56"/>
  <c r="AC121" i="56"/>
  <c r="AD121" i="56"/>
  <c r="AF121" i="56"/>
  <c r="AG121" i="56"/>
  <c r="AH121" i="56"/>
  <c r="AI121" i="56"/>
  <c r="AN121" i="56"/>
  <c r="AO121" i="56"/>
  <c r="AP121" i="56"/>
  <c r="AQ121" i="56"/>
  <c r="AR121" i="56"/>
  <c r="AS121" i="56"/>
  <c r="AT121" i="56"/>
  <c r="AU121" i="56"/>
  <c r="AV121" i="56"/>
  <c r="AW121" i="56"/>
  <c r="AY121" i="56"/>
  <c r="AZ121" i="56"/>
  <c r="BA121" i="56"/>
  <c r="BB121" i="56"/>
  <c r="BC121" i="56"/>
  <c r="BD121" i="56"/>
  <c r="BE121" i="56"/>
  <c r="BF121" i="56"/>
  <c r="BG121" i="56"/>
  <c r="BH121" i="56"/>
  <c r="BJ121" i="56"/>
  <c r="BK121" i="56"/>
  <c r="BL121" i="56"/>
  <c r="BM121" i="56"/>
  <c r="BN121" i="56"/>
  <c r="BO121" i="56"/>
  <c r="BP121" i="56"/>
  <c r="BQ121" i="56"/>
  <c r="BR121" i="56"/>
  <c r="BS121" i="56"/>
  <c r="BU121" i="56"/>
  <c r="BV121" i="56"/>
  <c r="BW121" i="56"/>
  <c r="BX121" i="56"/>
  <c r="BY121" i="56"/>
  <c r="BZ121" i="56"/>
  <c r="CA121" i="56"/>
  <c r="CB121" i="56"/>
  <c r="CC121" i="56"/>
  <c r="CD121" i="56"/>
  <c r="A122" i="56"/>
  <c r="B122" i="56"/>
  <c r="C122" i="56"/>
  <c r="D122" i="56"/>
  <c r="E122" i="56"/>
  <c r="F122" i="56"/>
  <c r="G122" i="56"/>
  <c r="H122" i="56"/>
  <c r="I122" i="56"/>
  <c r="K122" i="56"/>
  <c r="L122" i="56"/>
  <c r="M122" i="56"/>
  <c r="N122" i="56"/>
  <c r="O122" i="56"/>
  <c r="P122" i="56"/>
  <c r="R122" i="56"/>
  <c r="S122" i="56"/>
  <c r="T122" i="56"/>
  <c r="U122" i="56"/>
  <c r="V122" i="56"/>
  <c r="W122" i="56"/>
  <c r="Y122" i="56"/>
  <c r="Z122" i="56"/>
  <c r="AA122" i="56"/>
  <c r="AB122" i="56"/>
  <c r="AC122" i="56"/>
  <c r="AD122" i="56"/>
  <c r="AF122" i="56"/>
  <c r="AG122" i="56"/>
  <c r="AH122" i="56"/>
  <c r="AI122" i="56"/>
  <c r="AN122" i="56"/>
  <c r="AO122" i="56"/>
  <c r="AP122" i="56"/>
  <c r="AQ122" i="56"/>
  <c r="AR122" i="56"/>
  <c r="AS122" i="56"/>
  <c r="AT122" i="56"/>
  <c r="AU122" i="56"/>
  <c r="AV122" i="56"/>
  <c r="AW122" i="56"/>
  <c r="AY122" i="56"/>
  <c r="AZ122" i="56"/>
  <c r="BA122" i="56"/>
  <c r="BB122" i="56"/>
  <c r="BC122" i="56"/>
  <c r="BD122" i="56"/>
  <c r="BE122" i="56"/>
  <c r="BF122" i="56"/>
  <c r="BG122" i="56"/>
  <c r="BH122" i="56"/>
  <c r="BJ122" i="56"/>
  <c r="BK122" i="56"/>
  <c r="BL122" i="56"/>
  <c r="BM122" i="56"/>
  <c r="BN122" i="56"/>
  <c r="BO122" i="56"/>
  <c r="BP122" i="56"/>
  <c r="BQ122" i="56"/>
  <c r="BR122" i="56"/>
  <c r="BS122" i="56"/>
  <c r="BU122" i="56"/>
  <c r="BV122" i="56"/>
  <c r="BW122" i="56"/>
  <c r="BX122" i="56"/>
  <c r="BY122" i="56"/>
  <c r="BZ122" i="56"/>
  <c r="CA122" i="56"/>
  <c r="CB122" i="56"/>
  <c r="CC122" i="56"/>
  <c r="CD122" i="56"/>
  <c r="A123" i="56"/>
  <c r="B123" i="56"/>
  <c r="C123" i="56"/>
  <c r="D123" i="56"/>
  <c r="E123" i="56"/>
  <c r="F123" i="56"/>
  <c r="G123" i="56"/>
  <c r="H123" i="56"/>
  <c r="I123" i="56"/>
  <c r="K123" i="56"/>
  <c r="L123" i="56"/>
  <c r="M123" i="56"/>
  <c r="N123" i="56"/>
  <c r="O123" i="56"/>
  <c r="P123" i="56"/>
  <c r="R123" i="56"/>
  <c r="S123" i="56"/>
  <c r="T123" i="56"/>
  <c r="U123" i="56"/>
  <c r="V123" i="56"/>
  <c r="W123" i="56"/>
  <c r="Y123" i="56"/>
  <c r="Z123" i="56"/>
  <c r="AA123" i="56"/>
  <c r="AB123" i="56"/>
  <c r="AC123" i="56"/>
  <c r="AD123" i="56"/>
  <c r="AF123" i="56"/>
  <c r="AG123" i="56"/>
  <c r="AH123" i="56"/>
  <c r="AI123" i="56"/>
  <c r="AN123" i="56"/>
  <c r="AO123" i="56"/>
  <c r="AP123" i="56"/>
  <c r="AQ123" i="56"/>
  <c r="AR123" i="56"/>
  <c r="AS123" i="56"/>
  <c r="AT123" i="56"/>
  <c r="AU123" i="56"/>
  <c r="AV123" i="56"/>
  <c r="AW123" i="56"/>
  <c r="AY123" i="56"/>
  <c r="AZ123" i="56"/>
  <c r="BA123" i="56"/>
  <c r="BB123" i="56"/>
  <c r="BC123" i="56"/>
  <c r="BD123" i="56"/>
  <c r="BE123" i="56"/>
  <c r="BF123" i="56"/>
  <c r="BG123" i="56"/>
  <c r="BH123" i="56"/>
  <c r="BJ123" i="56"/>
  <c r="BK123" i="56"/>
  <c r="BL123" i="56"/>
  <c r="BM123" i="56"/>
  <c r="BN123" i="56"/>
  <c r="BO123" i="56"/>
  <c r="BP123" i="56"/>
  <c r="BQ123" i="56"/>
  <c r="BR123" i="56"/>
  <c r="BS123" i="56"/>
  <c r="BU123" i="56"/>
  <c r="BV123" i="56"/>
  <c r="BW123" i="56"/>
  <c r="BX123" i="56"/>
  <c r="BY123" i="56"/>
  <c r="BZ123" i="56"/>
  <c r="CA123" i="56"/>
  <c r="CB123" i="56"/>
  <c r="CC123" i="56"/>
  <c r="CD123" i="56"/>
  <c r="A124" i="56"/>
  <c r="B124" i="56"/>
  <c r="C124" i="56"/>
  <c r="D124" i="56"/>
  <c r="E124" i="56"/>
  <c r="F124" i="56"/>
  <c r="G124" i="56"/>
  <c r="H124" i="56"/>
  <c r="I124" i="56"/>
  <c r="K124" i="56"/>
  <c r="L124" i="56"/>
  <c r="M124" i="56"/>
  <c r="N124" i="56"/>
  <c r="O124" i="56"/>
  <c r="P124" i="56"/>
  <c r="R124" i="56"/>
  <c r="S124" i="56"/>
  <c r="T124" i="56"/>
  <c r="U124" i="56"/>
  <c r="V124" i="56"/>
  <c r="W124" i="56"/>
  <c r="Y124" i="56"/>
  <c r="Z124" i="56"/>
  <c r="AA124" i="56"/>
  <c r="AB124" i="56"/>
  <c r="AC124" i="56"/>
  <c r="AD124" i="56"/>
  <c r="AF124" i="56"/>
  <c r="AG124" i="56"/>
  <c r="AH124" i="56"/>
  <c r="AI124" i="56"/>
  <c r="AN124" i="56"/>
  <c r="AO124" i="56"/>
  <c r="AP124" i="56"/>
  <c r="AQ124" i="56"/>
  <c r="AR124" i="56"/>
  <c r="AS124" i="56"/>
  <c r="AT124" i="56"/>
  <c r="AU124" i="56"/>
  <c r="AV124" i="56"/>
  <c r="AW124" i="56"/>
  <c r="AY124" i="56"/>
  <c r="AZ124" i="56"/>
  <c r="BA124" i="56"/>
  <c r="BB124" i="56"/>
  <c r="BC124" i="56"/>
  <c r="BD124" i="56"/>
  <c r="BE124" i="56"/>
  <c r="BF124" i="56"/>
  <c r="BG124" i="56"/>
  <c r="BH124" i="56"/>
  <c r="BJ124" i="56"/>
  <c r="BK124" i="56"/>
  <c r="BL124" i="56"/>
  <c r="BM124" i="56"/>
  <c r="BN124" i="56"/>
  <c r="BO124" i="56"/>
  <c r="BP124" i="56"/>
  <c r="BQ124" i="56"/>
  <c r="BR124" i="56"/>
  <c r="BS124" i="56"/>
  <c r="BU124" i="56"/>
  <c r="BV124" i="56"/>
  <c r="BW124" i="56"/>
  <c r="BX124" i="56"/>
  <c r="BY124" i="56"/>
  <c r="BZ124" i="56"/>
  <c r="CA124" i="56"/>
  <c r="CB124" i="56"/>
  <c r="CC124" i="56"/>
  <c r="CD124" i="56"/>
  <c r="A125" i="56"/>
  <c r="B125" i="56"/>
  <c r="C125" i="56"/>
  <c r="D125" i="56"/>
  <c r="E125" i="56"/>
  <c r="F125" i="56"/>
  <c r="G125" i="56"/>
  <c r="H125" i="56"/>
  <c r="I125" i="56"/>
  <c r="K125" i="56"/>
  <c r="L125" i="56"/>
  <c r="M125" i="56"/>
  <c r="N125" i="56"/>
  <c r="O125" i="56"/>
  <c r="P125" i="56"/>
  <c r="R125" i="56"/>
  <c r="S125" i="56"/>
  <c r="T125" i="56"/>
  <c r="U125" i="56"/>
  <c r="V125" i="56"/>
  <c r="W125" i="56"/>
  <c r="Y125" i="56"/>
  <c r="Z125" i="56"/>
  <c r="AA125" i="56"/>
  <c r="AB125" i="56"/>
  <c r="AC125" i="56"/>
  <c r="AD125" i="56"/>
  <c r="AF125" i="56"/>
  <c r="AG125" i="56"/>
  <c r="AH125" i="56"/>
  <c r="AI125" i="56"/>
  <c r="AN125" i="56"/>
  <c r="AO125" i="56"/>
  <c r="AP125" i="56"/>
  <c r="AQ125" i="56"/>
  <c r="AR125" i="56"/>
  <c r="AS125" i="56"/>
  <c r="AT125" i="56"/>
  <c r="AU125" i="56"/>
  <c r="AV125" i="56"/>
  <c r="AW125" i="56"/>
  <c r="AY125" i="56"/>
  <c r="AZ125" i="56"/>
  <c r="BA125" i="56"/>
  <c r="BB125" i="56"/>
  <c r="BC125" i="56"/>
  <c r="BD125" i="56"/>
  <c r="BE125" i="56"/>
  <c r="BF125" i="56"/>
  <c r="BG125" i="56"/>
  <c r="BH125" i="56"/>
  <c r="BJ125" i="56"/>
  <c r="BK125" i="56"/>
  <c r="BL125" i="56"/>
  <c r="BM125" i="56"/>
  <c r="BN125" i="56"/>
  <c r="BO125" i="56"/>
  <c r="BP125" i="56"/>
  <c r="BQ125" i="56"/>
  <c r="BR125" i="56"/>
  <c r="BS125" i="56"/>
  <c r="BU125" i="56"/>
  <c r="BV125" i="56"/>
  <c r="BW125" i="56"/>
  <c r="BX125" i="56"/>
  <c r="BY125" i="56"/>
  <c r="BZ125" i="56"/>
  <c r="CA125" i="56"/>
  <c r="CB125" i="56"/>
  <c r="CC125" i="56"/>
  <c r="CD125" i="56"/>
  <c r="A126" i="56"/>
  <c r="B126" i="56"/>
  <c r="C126" i="56"/>
  <c r="D126" i="56"/>
  <c r="E126" i="56"/>
  <c r="F126" i="56"/>
  <c r="G126" i="56"/>
  <c r="H126" i="56"/>
  <c r="I126" i="56"/>
  <c r="K126" i="56"/>
  <c r="L126" i="56"/>
  <c r="M126" i="56"/>
  <c r="N126" i="56"/>
  <c r="O126" i="56"/>
  <c r="P126" i="56"/>
  <c r="R126" i="56"/>
  <c r="S126" i="56"/>
  <c r="T126" i="56"/>
  <c r="U126" i="56"/>
  <c r="V126" i="56"/>
  <c r="W126" i="56"/>
  <c r="Y126" i="56"/>
  <c r="Z126" i="56"/>
  <c r="AA126" i="56"/>
  <c r="AB126" i="56"/>
  <c r="AC126" i="56"/>
  <c r="AD126" i="56"/>
  <c r="AF126" i="56"/>
  <c r="AG126" i="56"/>
  <c r="AH126" i="56"/>
  <c r="AI126" i="56"/>
  <c r="AN126" i="56"/>
  <c r="AO126" i="56"/>
  <c r="AP126" i="56"/>
  <c r="AQ126" i="56"/>
  <c r="AR126" i="56"/>
  <c r="AS126" i="56"/>
  <c r="AT126" i="56"/>
  <c r="AU126" i="56"/>
  <c r="AV126" i="56"/>
  <c r="AW126" i="56"/>
  <c r="AY126" i="56"/>
  <c r="AZ126" i="56"/>
  <c r="BA126" i="56"/>
  <c r="BB126" i="56"/>
  <c r="BC126" i="56"/>
  <c r="BD126" i="56"/>
  <c r="BE126" i="56"/>
  <c r="BF126" i="56"/>
  <c r="BG126" i="56"/>
  <c r="BH126" i="56"/>
  <c r="BJ126" i="56"/>
  <c r="BK126" i="56"/>
  <c r="BL126" i="56"/>
  <c r="BM126" i="56"/>
  <c r="BN126" i="56"/>
  <c r="BO126" i="56"/>
  <c r="BP126" i="56"/>
  <c r="BQ126" i="56"/>
  <c r="BR126" i="56"/>
  <c r="BS126" i="56"/>
  <c r="BU126" i="56"/>
  <c r="BV126" i="56"/>
  <c r="BW126" i="56"/>
  <c r="BX126" i="56"/>
  <c r="BY126" i="56"/>
  <c r="BZ126" i="56"/>
  <c r="CA126" i="56"/>
  <c r="CB126" i="56"/>
  <c r="CC126" i="56"/>
  <c r="CD126" i="56"/>
  <c r="A127" i="56"/>
  <c r="B127" i="56"/>
  <c r="C127" i="56"/>
  <c r="D127" i="56"/>
  <c r="E127" i="56"/>
  <c r="F127" i="56"/>
  <c r="G127" i="56"/>
  <c r="H127" i="56"/>
  <c r="I127" i="56"/>
  <c r="K127" i="56"/>
  <c r="L127" i="56"/>
  <c r="M127" i="56"/>
  <c r="N127" i="56"/>
  <c r="O127" i="56"/>
  <c r="P127" i="56"/>
  <c r="R127" i="56"/>
  <c r="S127" i="56"/>
  <c r="T127" i="56"/>
  <c r="U127" i="56"/>
  <c r="V127" i="56"/>
  <c r="W127" i="56"/>
  <c r="Y127" i="56"/>
  <c r="Z127" i="56"/>
  <c r="AA127" i="56"/>
  <c r="AB127" i="56"/>
  <c r="AC127" i="56"/>
  <c r="AD127" i="56"/>
  <c r="AF127" i="56"/>
  <c r="AG127" i="56"/>
  <c r="AH127" i="56"/>
  <c r="AI127" i="56"/>
  <c r="AN127" i="56"/>
  <c r="AO127" i="56"/>
  <c r="AP127" i="56"/>
  <c r="AQ127" i="56"/>
  <c r="AR127" i="56"/>
  <c r="AS127" i="56"/>
  <c r="AT127" i="56"/>
  <c r="AU127" i="56"/>
  <c r="AV127" i="56"/>
  <c r="AW127" i="56"/>
  <c r="AY127" i="56"/>
  <c r="AZ127" i="56"/>
  <c r="BA127" i="56"/>
  <c r="BB127" i="56"/>
  <c r="BC127" i="56"/>
  <c r="BD127" i="56"/>
  <c r="BE127" i="56"/>
  <c r="BF127" i="56"/>
  <c r="BG127" i="56"/>
  <c r="BH127" i="56"/>
  <c r="BJ127" i="56"/>
  <c r="BK127" i="56"/>
  <c r="BL127" i="56"/>
  <c r="BM127" i="56"/>
  <c r="BN127" i="56"/>
  <c r="BO127" i="56"/>
  <c r="BP127" i="56"/>
  <c r="BQ127" i="56"/>
  <c r="BR127" i="56"/>
  <c r="BS127" i="56"/>
  <c r="BU127" i="56"/>
  <c r="BV127" i="56"/>
  <c r="BW127" i="56"/>
  <c r="BX127" i="56"/>
  <c r="BY127" i="56"/>
  <c r="BZ127" i="56"/>
  <c r="CA127" i="56"/>
  <c r="CB127" i="56"/>
  <c r="CC127" i="56"/>
  <c r="CD127" i="56"/>
  <c r="A128" i="56"/>
  <c r="B128" i="56"/>
  <c r="C128" i="56"/>
  <c r="D128" i="56"/>
  <c r="E128" i="56"/>
  <c r="F128" i="56"/>
  <c r="G128" i="56"/>
  <c r="H128" i="56"/>
  <c r="I128" i="56"/>
  <c r="K128" i="56"/>
  <c r="L128" i="56"/>
  <c r="M128" i="56"/>
  <c r="N128" i="56"/>
  <c r="O128" i="56"/>
  <c r="P128" i="56"/>
  <c r="R128" i="56"/>
  <c r="S128" i="56"/>
  <c r="T128" i="56"/>
  <c r="U128" i="56"/>
  <c r="V128" i="56"/>
  <c r="W128" i="56"/>
  <c r="Y128" i="56"/>
  <c r="Z128" i="56"/>
  <c r="AA128" i="56"/>
  <c r="AB128" i="56"/>
  <c r="AC128" i="56"/>
  <c r="AD128" i="56"/>
  <c r="AF128" i="56"/>
  <c r="AG128" i="56"/>
  <c r="AH128" i="56"/>
  <c r="AI128" i="56"/>
  <c r="AN128" i="56"/>
  <c r="AO128" i="56"/>
  <c r="AP128" i="56"/>
  <c r="AQ128" i="56"/>
  <c r="AR128" i="56"/>
  <c r="AS128" i="56"/>
  <c r="AT128" i="56"/>
  <c r="AU128" i="56"/>
  <c r="AV128" i="56"/>
  <c r="AW128" i="56"/>
  <c r="AY128" i="56"/>
  <c r="AZ128" i="56"/>
  <c r="BA128" i="56"/>
  <c r="BB128" i="56"/>
  <c r="BC128" i="56"/>
  <c r="BD128" i="56"/>
  <c r="BE128" i="56"/>
  <c r="BF128" i="56"/>
  <c r="BG128" i="56"/>
  <c r="BH128" i="56"/>
  <c r="BJ128" i="56"/>
  <c r="BK128" i="56"/>
  <c r="BL128" i="56"/>
  <c r="BM128" i="56"/>
  <c r="BN128" i="56"/>
  <c r="BO128" i="56"/>
  <c r="BP128" i="56"/>
  <c r="BQ128" i="56"/>
  <c r="BR128" i="56"/>
  <c r="BS128" i="56"/>
  <c r="BU128" i="56"/>
  <c r="BV128" i="56"/>
  <c r="BW128" i="56"/>
  <c r="BX128" i="56"/>
  <c r="BY128" i="56"/>
  <c r="BZ128" i="56"/>
  <c r="CA128" i="56"/>
  <c r="CB128" i="56"/>
  <c r="CC128" i="56"/>
  <c r="CD128" i="56"/>
  <c r="A129" i="56"/>
  <c r="B129" i="56"/>
  <c r="C129" i="56"/>
  <c r="D129" i="56"/>
  <c r="E129" i="56"/>
  <c r="F129" i="56"/>
  <c r="G129" i="56"/>
  <c r="H129" i="56"/>
  <c r="I129" i="56"/>
  <c r="K129" i="56"/>
  <c r="L129" i="56"/>
  <c r="M129" i="56"/>
  <c r="N129" i="56"/>
  <c r="O129" i="56"/>
  <c r="P129" i="56"/>
  <c r="R129" i="56"/>
  <c r="S129" i="56"/>
  <c r="T129" i="56"/>
  <c r="U129" i="56"/>
  <c r="V129" i="56"/>
  <c r="W129" i="56"/>
  <c r="Y129" i="56"/>
  <c r="Z129" i="56"/>
  <c r="AA129" i="56"/>
  <c r="AB129" i="56"/>
  <c r="AC129" i="56"/>
  <c r="AD129" i="56"/>
  <c r="AF129" i="56"/>
  <c r="AG129" i="56"/>
  <c r="AH129" i="56"/>
  <c r="AI129" i="56"/>
  <c r="AN129" i="56"/>
  <c r="AO129" i="56"/>
  <c r="AP129" i="56"/>
  <c r="AQ129" i="56"/>
  <c r="AR129" i="56"/>
  <c r="AS129" i="56"/>
  <c r="AT129" i="56"/>
  <c r="AU129" i="56"/>
  <c r="AV129" i="56"/>
  <c r="AW129" i="56"/>
  <c r="AY129" i="56"/>
  <c r="AZ129" i="56"/>
  <c r="BA129" i="56"/>
  <c r="BB129" i="56"/>
  <c r="BC129" i="56"/>
  <c r="BD129" i="56"/>
  <c r="BE129" i="56"/>
  <c r="BF129" i="56"/>
  <c r="BG129" i="56"/>
  <c r="BH129" i="56"/>
  <c r="BJ129" i="56"/>
  <c r="BK129" i="56"/>
  <c r="BL129" i="56"/>
  <c r="BM129" i="56"/>
  <c r="BN129" i="56"/>
  <c r="BO129" i="56"/>
  <c r="BP129" i="56"/>
  <c r="BQ129" i="56"/>
  <c r="BR129" i="56"/>
  <c r="BS129" i="56"/>
  <c r="BU129" i="56"/>
  <c r="BV129" i="56"/>
  <c r="BW129" i="56"/>
  <c r="BX129" i="56"/>
  <c r="BY129" i="56"/>
  <c r="BZ129" i="56"/>
  <c r="CA129" i="56"/>
  <c r="CB129" i="56"/>
  <c r="CC129" i="56"/>
  <c r="CD129" i="56"/>
  <c r="A130" i="56"/>
  <c r="B130" i="56"/>
  <c r="C130" i="56"/>
  <c r="D130" i="56"/>
  <c r="E130" i="56"/>
  <c r="F130" i="56"/>
  <c r="G130" i="56"/>
  <c r="H130" i="56"/>
  <c r="I130" i="56"/>
  <c r="K130" i="56"/>
  <c r="L130" i="56"/>
  <c r="M130" i="56"/>
  <c r="N130" i="56"/>
  <c r="O130" i="56"/>
  <c r="P130" i="56"/>
  <c r="R130" i="56"/>
  <c r="S130" i="56"/>
  <c r="T130" i="56"/>
  <c r="U130" i="56"/>
  <c r="V130" i="56"/>
  <c r="W130" i="56"/>
  <c r="Y130" i="56"/>
  <c r="Z130" i="56"/>
  <c r="AA130" i="56"/>
  <c r="AB130" i="56"/>
  <c r="AC130" i="56"/>
  <c r="AD130" i="56"/>
  <c r="AF130" i="56"/>
  <c r="AG130" i="56"/>
  <c r="AH130" i="56"/>
  <c r="AI130" i="56"/>
  <c r="AN130" i="56"/>
  <c r="AO130" i="56"/>
  <c r="AP130" i="56"/>
  <c r="AQ130" i="56"/>
  <c r="AR130" i="56"/>
  <c r="AS130" i="56"/>
  <c r="AT130" i="56"/>
  <c r="AU130" i="56"/>
  <c r="AV130" i="56"/>
  <c r="AW130" i="56"/>
  <c r="AY130" i="56"/>
  <c r="AZ130" i="56"/>
  <c r="BA130" i="56"/>
  <c r="BB130" i="56"/>
  <c r="BC130" i="56"/>
  <c r="BD130" i="56"/>
  <c r="BE130" i="56"/>
  <c r="BF130" i="56"/>
  <c r="BG130" i="56"/>
  <c r="BH130" i="56"/>
  <c r="BJ130" i="56"/>
  <c r="BK130" i="56"/>
  <c r="BL130" i="56"/>
  <c r="BM130" i="56"/>
  <c r="BN130" i="56"/>
  <c r="BO130" i="56"/>
  <c r="BP130" i="56"/>
  <c r="BQ130" i="56"/>
  <c r="BR130" i="56"/>
  <c r="BS130" i="56"/>
  <c r="BU130" i="56"/>
  <c r="BV130" i="56"/>
  <c r="BW130" i="56"/>
  <c r="BX130" i="56"/>
  <c r="BY130" i="56"/>
  <c r="BZ130" i="56"/>
  <c r="CA130" i="56"/>
  <c r="CB130" i="56"/>
  <c r="CC130" i="56"/>
  <c r="CD130" i="56"/>
  <c r="A131" i="56"/>
  <c r="B131" i="56"/>
  <c r="C131" i="56"/>
  <c r="D131" i="56"/>
  <c r="E131" i="56"/>
  <c r="F131" i="56"/>
  <c r="G131" i="56"/>
  <c r="H131" i="56"/>
  <c r="I131" i="56"/>
  <c r="K131" i="56"/>
  <c r="L131" i="56"/>
  <c r="M131" i="56"/>
  <c r="N131" i="56"/>
  <c r="O131" i="56"/>
  <c r="P131" i="56"/>
  <c r="R131" i="56"/>
  <c r="S131" i="56"/>
  <c r="T131" i="56"/>
  <c r="U131" i="56"/>
  <c r="V131" i="56"/>
  <c r="W131" i="56"/>
  <c r="Y131" i="56"/>
  <c r="Z131" i="56"/>
  <c r="AA131" i="56"/>
  <c r="AB131" i="56"/>
  <c r="AC131" i="56"/>
  <c r="AD131" i="56"/>
  <c r="AF131" i="56"/>
  <c r="AG131" i="56"/>
  <c r="AH131" i="56"/>
  <c r="AI131" i="56"/>
  <c r="AN131" i="56"/>
  <c r="AO131" i="56"/>
  <c r="AP131" i="56"/>
  <c r="AQ131" i="56"/>
  <c r="AR131" i="56"/>
  <c r="AS131" i="56"/>
  <c r="AT131" i="56"/>
  <c r="AU131" i="56"/>
  <c r="AV131" i="56"/>
  <c r="AW131" i="56"/>
  <c r="AY131" i="56"/>
  <c r="AZ131" i="56"/>
  <c r="BA131" i="56"/>
  <c r="BB131" i="56"/>
  <c r="BC131" i="56"/>
  <c r="BD131" i="56"/>
  <c r="BE131" i="56"/>
  <c r="BF131" i="56"/>
  <c r="BG131" i="56"/>
  <c r="BH131" i="56"/>
  <c r="BJ131" i="56"/>
  <c r="BK131" i="56"/>
  <c r="BL131" i="56"/>
  <c r="BM131" i="56"/>
  <c r="BN131" i="56"/>
  <c r="BO131" i="56"/>
  <c r="BP131" i="56"/>
  <c r="BQ131" i="56"/>
  <c r="BR131" i="56"/>
  <c r="BS131" i="56"/>
  <c r="BU131" i="56"/>
  <c r="BV131" i="56"/>
  <c r="BW131" i="56"/>
  <c r="BX131" i="56"/>
  <c r="BY131" i="56"/>
  <c r="BZ131" i="56"/>
  <c r="CA131" i="56"/>
  <c r="CB131" i="56"/>
  <c r="CC131" i="56"/>
  <c r="CD131" i="56"/>
  <c r="A132" i="56"/>
  <c r="B132" i="56"/>
  <c r="C132" i="56"/>
  <c r="D132" i="56"/>
  <c r="E132" i="56"/>
  <c r="F132" i="56"/>
  <c r="G132" i="56"/>
  <c r="H132" i="56"/>
  <c r="I132" i="56"/>
  <c r="K132" i="56"/>
  <c r="L132" i="56"/>
  <c r="M132" i="56"/>
  <c r="N132" i="56"/>
  <c r="O132" i="56"/>
  <c r="P132" i="56"/>
  <c r="R132" i="56"/>
  <c r="S132" i="56"/>
  <c r="T132" i="56"/>
  <c r="U132" i="56"/>
  <c r="V132" i="56"/>
  <c r="W132" i="56"/>
  <c r="Y132" i="56"/>
  <c r="Z132" i="56"/>
  <c r="AA132" i="56"/>
  <c r="AB132" i="56"/>
  <c r="AC132" i="56"/>
  <c r="AD132" i="56"/>
  <c r="AF132" i="56"/>
  <c r="AG132" i="56"/>
  <c r="AH132" i="56"/>
  <c r="AI132" i="56"/>
  <c r="AN132" i="56"/>
  <c r="AO132" i="56"/>
  <c r="AP132" i="56"/>
  <c r="AQ132" i="56"/>
  <c r="AR132" i="56"/>
  <c r="AS132" i="56"/>
  <c r="AT132" i="56"/>
  <c r="AU132" i="56"/>
  <c r="AV132" i="56"/>
  <c r="AW132" i="56"/>
  <c r="AY132" i="56"/>
  <c r="AZ132" i="56"/>
  <c r="BA132" i="56"/>
  <c r="BB132" i="56"/>
  <c r="BC132" i="56"/>
  <c r="BD132" i="56"/>
  <c r="BE132" i="56"/>
  <c r="BF132" i="56"/>
  <c r="BG132" i="56"/>
  <c r="BH132" i="56"/>
  <c r="BJ132" i="56"/>
  <c r="BK132" i="56"/>
  <c r="BL132" i="56"/>
  <c r="BM132" i="56"/>
  <c r="BN132" i="56"/>
  <c r="BO132" i="56"/>
  <c r="BP132" i="56"/>
  <c r="BQ132" i="56"/>
  <c r="BR132" i="56"/>
  <c r="BS132" i="56"/>
  <c r="BU132" i="56"/>
  <c r="BV132" i="56"/>
  <c r="BW132" i="56"/>
  <c r="BX132" i="56"/>
  <c r="BY132" i="56"/>
  <c r="BZ132" i="56"/>
  <c r="CA132" i="56"/>
  <c r="CB132" i="56"/>
  <c r="CC132" i="56"/>
  <c r="CD132" i="56"/>
  <c r="A133" i="56"/>
  <c r="B133" i="56"/>
  <c r="C133" i="56"/>
  <c r="D133" i="56"/>
  <c r="E133" i="56"/>
  <c r="F133" i="56"/>
  <c r="G133" i="56"/>
  <c r="H133" i="56"/>
  <c r="I133" i="56"/>
  <c r="K133" i="56"/>
  <c r="L133" i="56"/>
  <c r="M133" i="56"/>
  <c r="N133" i="56"/>
  <c r="O133" i="56"/>
  <c r="P133" i="56"/>
  <c r="R133" i="56"/>
  <c r="S133" i="56"/>
  <c r="T133" i="56"/>
  <c r="U133" i="56"/>
  <c r="V133" i="56"/>
  <c r="W133" i="56"/>
  <c r="Y133" i="56"/>
  <c r="Z133" i="56"/>
  <c r="AA133" i="56"/>
  <c r="AB133" i="56"/>
  <c r="AC133" i="56"/>
  <c r="AD133" i="56"/>
  <c r="AF133" i="56"/>
  <c r="AG133" i="56"/>
  <c r="AH133" i="56"/>
  <c r="AI133" i="56"/>
  <c r="AN133" i="56"/>
  <c r="AO133" i="56"/>
  <c r="AP133" i="56"/>
  <c r="AQ133" i="56"/>
  <c r="AR133" i="56"/>
  <c r="AS133" i="56"/>
  <c r="AT133" i="56"/>
  <c r="AU133" i="56"/>
  <c r="AV133" i="56"/>
  <c r="AW133" i="56"/>
  <c r="AY133" i="56"/>
  <c r="AZ133" i="56"/>
  <c r="BA133" i="56"/>
  <c r="BB133" i="56"/>
  <c r="BC133" i="56"/>
  <c r="BD133" i="56"/>
  <c r="BE133" i="56"/>
  <c r="BF133" i="56"/>
  <c r="BG133" i="56"/>
  <c r="BH133" i="56"/>
  <c r="BJ133" i="56"/>
  <c r="BK133" i="56"/>
  <c r="BL133" i="56"/>
  <c r="BM133" i="56"/>
  <c r="BN133" i="56"/>
  <c r="BO133" i="56"/>
  <c r="BP133" i="56"/>
  <c r="BQ133" i="56"/>
  <c r="BR133" i="56"/>
  <c r="BS133" i="56"/>
  <c r="BU133" i="56"/>
  <c r="BV133" i="56"/>
  <c r="BW133" i="56"/>
  <c r="BX133" i="56"/>
  <c r="BY133" i="56"/>
  <c r="BZ133" i="56"/>
  <c r="CA133" i="56"/>
  <c r="CB133" i="56"/>
  <c r="CC133" i="56"/>
  <c r="CD133" i="56"/>
  <c r="A134" i="56"/>
  <c r="B134" i="56"/>
  <c r="C134" i="56"/>
  <c r="D134" i="56"/>
  <c r="E134" i="56"/>
  <c r="F134" i="56"/>
  <c r="G134" i="56"/>
  <c r="H134" i="56"/>
  <c r="I134" i="56"/>
  <c r="K134" i="56"/>
  <c r="L134" i="56"/>
  <c r="M134" i="56"/>
  <c r="N134" i="56"/>
  <c r="O134" i="56"/>
  <c r="P134" i="56"/>
  <c r="R134" i="56"/>
  <c r="S134" i="56"/>
  <c r="T134" i="56"/>
  <c r="U134" i="56"/>
  <c r="V134" i="56"/>
  <c r="W134" i="56"/>
  <c r="Y134" i="56"/>
  <c r="Z134" i="56"/>
  <c r="AA134" i="56"/>
  <c r="AB134" i="56"/>
  <c r="AC134" i="56"/>
  <c r="AD134" i="56"/>
  <c r="AF134" i="56"/>
  <c r="AG134" i="56"/>
  <c r="AH134" i="56"/>
  <c r="AI134" i="56"/>
  <c r="AN134" i="56"/>
  <c r="AO134" i="56"/>
  <c r="AP134" i="56"/>
  <c r="AQ134" i="56"/>
  <c r="AR134" i="56"/>
  <c r="AS134" i="56"/>
  <c r="AT134" i="56"/>
  <c r="AU134" i="56"/>
  <c r="AV134" i="56"/>
  <c r="AW134" i="56"/>
  <c r="AY134" i="56"/>
  <c r="AZ134" i="56"/>
  <c r="BA134" i="56"/>
  <c r="BB134" i="56"/>
  <c r="BC134" i="56"/>
  <c r="BD134" i="56"/>
  <c r="BE134" i="56"/>
  <c r="BF134" i="56"/>
  <c r="BG134" i="56"/>
  <c r="BH134" i="56"/>
  <c r="BJ134" i="56"/>
  <c r="BK134" i="56"/>
  <c r="BL134" i="56"/>
  <c r="BM134" i="56"/>
  <c r="BN134" i="56"/>
  <c r="BO134" i="56"/>
  <c r="BP134" i="56"/>
  <c r="BQ134" i="56"/>
  <c r="BR134" i="56"/>
  <c r="BS134" i="56"/>
  <c r="BU134" i="56"/>
  <c r="BV134" i="56"/>
  <c r="BW134" i="56"/>
  <c r="BX134" i="56"/>
  <c r="BY134" i="56"/>
  <c r="BZ134" i="56"/>
  <c r="CA134" i="56"/>
  <c r="CB134" i="56"/>
  <c r="CC134" i="56"/>
  <c r="CD134" i="56"/>
  <c r="A135" i="56"/>
  <c r="B135" i="56"/>
  <c r="C135" i="56"/>
  <c r="D135" i="56"/>
  <c r="E135" i="56"/>
  <c r="F135" i="56"/>
  <c r="G135" i="56"/>
  <c r="H135" i="56"/>
  <c r="I135" i="56"/>
  <c r="K135" i="56"/>
  <c r="L135" i="56"/>
  <c r="M135" i="56"/>
  <c r="N135" i="56"/>
  <c r="O135" i="56"/>
  <c r="P135" i="56"/>
  <c r="R135" i="56"/>
  <c r="S135" i="56"/>
  <c r="T135" i="56"/>
  <c r="U135" i="56"/>
  <c r="V135" i="56"/>
  <c r="W135" i="56"/>
  <c r="Y135" i="56"/>
  <c r="Z135" i="56"/>
  <c r="AA135" i="56"/>
  <c r="AB135" i="56"/>
  <c r="AC135" i="56"/>
  <c r="AD135" i="56"/>
  <c r="AF135" i="56"/>
  <c r="AG135" i="56"/>
  <c r="AH135" i="56"/>
  <c r="AI135" i="56"/>
  <c r="AN135" i="56"/>
  <c r="AO135" i="56"/>
  <c r="AP135" i="56"/>
  <c r="AQ135" i="56"/>
  <c r="AR135" i="56"/>
  <c r="AS135" i="56"/>
  <c r="AT135" i="56"/>
  <c r="AU135" i="56"/>
  <c r="AV135" i="56"/>
  <c r="AW135" i="56"/>
  <c r="AY135" i="56"/>
  <c r="AZ135" i="56"/>
  <c r="BA135" i="56"/>
  <c r="BB135" i="56"/>
  <c r="BC135" i="56"/>
  <c r="BD135" i="56"/>
  <c r="BE135" i="56"/>
  <c r="BF135" i="56"/>
  <c r="BG135" i="56"/>
  <c r="BH135" i="56"/>
  <c r="BJ135" i="56"/>
  <c r="BK135" i="56"/>
  <c r="BL135" i="56"/>
  <c r="BM135" i="56"/>
  <c r="BN135" i="56"/>
  <c r="BO135" i="56"/>
  <c r="BP135" i="56"/>
  <c r="BQ135" i="56"/>
  <c r="BR135" i="56"/>
  <c r="BS135" i="56"/>
  <c r="BU135" i="56"/>
  <c r="BV135" i="56"/>
  <c r="BW135" i="56"/>
  <c r="BX135" i="56"/>
  <c r="BY135" i="56"/>
  <c r="BZ135" i="56"/>
  <c r="CA135" i="56"/>
  <c r="CB135" i="56"/>
  <c r="CC135" i="56"/>
  <c r="CD135" i="56"/>
  <c r="A136" i="56"/>
  <c r="B136" i="56"/>
  <c r="C136" i="56"/>
  <c r="D136" i="56"/>
  <c r="E136" i="56"/>
  <c r="F136" i="56"/>
  <c r="G136" i="56"/>
  <c r="H136" i="56"/>
  <c r="I136" i="56"/>
  <c r="K136" i="56"/>
  <c r="L136" i="56"/>
  <c r="M136" i="56"/>
  <c r="N136" i="56"/>
  <c r="O136" i="56"/>
  <c r="P136" i="56"/>
  <c r="R136" i="56"/>
  <c r="S136" i="56"/>
  <c r="T136" i="56"/>
  <c r="U136" i="56"/>
  <c r="V136" i="56"/>
  <c r="W136" i="56"/>
  <c r="Y136" i="56"/>
  <c r="Z136" i="56"/>
  <c r="AA136" i="56"/>
  <c r="AB136" i="56"/>
  <c r="AC136" i="56"/>
  <c r="AD136" i="56"/>
  <c r="AF136" i="56"/>
  <c r="AG136" i="56"/>
  <c r="AH136" i="56"/>
  <c r="AI136" i="56"/>
  <c r="AN136" i="56"/>
  <c r="AO136" i="56"/>
  <c r="AP136" i="56"/>
  <c r="AQ136" i="56"/>
  <c r="AR136" i="56"/>
  <c r="AS136" i="56"/>
  <c r="AT136" i="56"/>
  <c r="AU136" i="56"/>
  <c r="AV136" i="56"/>
  <c r="AW136" i="56"/>
  <c r="AY136" i="56"/>
  <c r="AZ136" i="56"/>
  <c r="BA136" i="56"/>
  <c r="BB136" i="56"/>
  <c r="BC136" i="56"/>
  <c r="BD136" i="56"/>
  <c r="BE136" i="56"/>
  <c r="BF136" i="56"/>
  <c r="BG136" i="56"/>
  <c r="BH136" i="56"/>
  <c r="BJ136" i="56"/>
  <c r="BK136" i="56"/>
  <c r="BL136" i="56"/>
  <c r="BM136" i="56"/>
  <c r="BN136" i="56"/>
  <c r="BO136" i="56"/>
  <c r="BP136" i="56"/>
  <c r="BQ136" i="56"/>
  <c r="BR136" i="56"/>
  <c r="BS136" i="56"/>
  <c r="BU136" i="56"/>
  <c r="BV136" i="56"/>
  <c r="BW136" i="56"/>
  <c r="BX136" i="56"/>
  <c r="BY136" i="56"/>
  <c r="BZ136" i="56"/>
  <c r="CA136" i="56"/>
  <c r="CB136" i="56"/>
  <c r="CC136" i="56"/>
  <c r="CD136" i="56"/>
  <c r="A137" i="56"/>
  <c r="B137" i="56"/>
  <c r="C137" i="56"/>
  <c r="D137" i="56"/>
  <c r="E137" i="56"/>
  <c r="F137" i="56"/>
  <c r="G137" i="56"/>
  <c r="H137" i="56"/>
  <c r="I137" i="56"/>
  <c r="K137" i="56"/>
  <c r="L137" i="56"/>
  <c r="M137" i="56"/>
  <c r="N137" i="56"/>
  <c r="O137" i="56"/>
  <c r="P137" i="56"/>
  <c r="R137" i="56"/>
  <c r="S137" i="56"/>
  <c r="T137" i="56"/>
  <c r="U137" i="56"/>
  <c r="V137" i="56"/>
  <c r="W137" i="56"/>
  <c r="Y137" i="56"/>
  <c r="Z137" i="56"/>
  <c r="AA137" i="56"/>
  <c r="AB137" i="56"/>
  <c r="AC137" i="56"/>
  <c r="AD137" i="56"/>
  <c r="AF137" i="56"/>
  <c r="AG137" i="56"/>
  <c r="AH137" i="56"/>
  <c r="AI137" i="56"/>
  <c r="AN137" i="56"/>
  <c r="AO137" i="56"/>
  <c r="AP137" i="56"/>
  <c r="AQ137" i="56"/>
  <c r="AR137" i="56"/>
  <c r="AS137" i="56"/>
  <c r="AT137" i="56"/>
  <c r="AU137" i="56"/>
  <c r="AV137" i="56"/>
  <c r="AW137" i="56"/>
  <c r="AY137" i="56"/>
  <c r="AZ137" i="56"/>
  <c r="BA137" i="56"/>
  <c r="BB137" i="56"/>
  <c r="BC137" i="56"/>
  <c r="BD137" i="56"/>
  <c r="BE137" i="56"/>
  <c r="BF137" i="56"/>
  <c r="BG137" i="56"/>
  <c r="BH137" i="56"/>
  <c r="BJ137" i="56"/>
  <c r="BK137" i="56"/>
  <c r="BL137" i="56"/>
  <c r="BM137" i="56"/>
  <c r="BN137" i="56"/>
  <c r="BO137" i="56"/>
  <c r="BP137" i="56"/>
  <c r="BQ137" i="56"/>
  <c r="BR137" i="56"/>
  <c r="BS137" i="56"/>
  <c r="BU137" i="56"/>
  <c r="BV137" i="56"/>
  <c r="BW137" i="56"/>
  <c r="BX137" i="56"/>
  <c r="BY137" i="56"/>
  <c r="BZ137" i="56"/>
  <c r="CA137" i="56"/>
  <c r="CB137" i="56"/>
  <c r="CC137" i="56"/>
  <c r="CD137" i="56"/>
  <c r="A138" i="56"/>
  <c r="B138" i="56"/>
  <c r="C138" i="56"/>
  <c r="D138" i="56"/>
  <c r="E138" i="56"/>
  <c r="F138" i="56"/>
  <c r="G138" i="56"/>
  <c r="H138" i="56"/>
  <c r="I138" i="56"/>
  <c r="K138" i="56"/>
  <c r="L138" i="56"/>
  <c r="M138" i="56"/>
  <c r="N138" i="56"/>
  <c r="O138" i="56"/>
  <c r="P138" i="56"/>
  <c r="R138" i="56"/>
  <c r="S138" i="56"/>
  <c r="T138" i="56"/>
  <c r="U138" i="56"/>
  <c r="V138" i="56"/>
  <c r="W138" i="56"/>
  <c r="Y138" i="56"/>
  <c r="Z138" i="56"/>
  <c r="AA138" i="56"/>
  <c r="AB138" i="56"/>
  <c r="AC138" i="56"/>
  <c r="AD138" i="56"/>
  <c r="AF138" i="56"/>
  <c r="AG138" i="56"/>
  <c r="AH138" i="56"/>
  <c r="AI138" i="56"/>
  <c r="AN138" i="56"/>
  <c r="AO138" i="56"/>
  <c r="AP138" i="56"/>
  <c r="AQ138" i="56"/>
  <c r="AR138" i="56"/>
  <c r="AS138" i="56"/>
  <c r="AT138" i="56"/>
  <c r="AU138" i="56"/>
  <c r="AV138" i="56"/>
  <c r="AW138" i="56"/>
  <c r="AY138" i="56"/>
  <c r="AZ138" i="56"/>
  <c r="BA138" i="56"/>
  <c r="BB138" i="56"/>
  <c r="BC138" i="56"/>
  <c r="BD138" i="56"/>
  <c r="BE138" i="56"/>
  <c r="BF138" i="56"/>
  <c r="BG138" i="56"/>
  <c r="BH138" i="56"/>
  <c r="BJ138" i="56"/>
  <c r="BK138" i="56"/>
  <c r="BL138" i="56"/>
  <c r="BM138" i="56"/>
  <c r="BN138" i="56"/>
  <c r="BO138" i="56"/>
  <c r="BP138" i="56"/>
  <c r="BQ138" i="56"/>
  <c r="BR138" i="56"/>
  <c r="BS138" i="56"/>
  <c r="BU138" i="56"/>
  <c r="BV138" i="56"/>
  <c r="BW138" i="56"/>
  <c r="BX138" i="56"/>
  <c r="BY138" i="56"/>
  <c r="BZ138" i="56"/>
  <c r="CA138" i="56"/>
  <c r="CB138" i="56"/>
  <c r="CC138" i="56"/>
  <c r="CD138" i="56"/>
  <c r="A139" i="56"/>
  <c r="B139" i="56"/>
  <c r="C139" i="56"/>
  <c r="D139" i="56"/>
  <c r="E139" i="56"/>
  <c r="F139" i="56"/>
  <c r="G139" i="56"/>
  <c r="H139" i="56"/>
  <c r="I139" i="56"/>
  <c r="K139" i="56"/>
  <c r="L139" i="56"/>
  <c r="M139" i="56"/>
  <c r="N139" i="56"/>
  <c r="O139" i="56"/>
  <c r="P139" i="56"/>
  <c r="R139" i="56"/>
  <c r="S139" i="56"/>
  <c r="T139" i="56"/>
  <c r="U139" i="56"/>
  <c r="V139" i="56"/>
  <c r="W139" i="56"/>
  <c r="Y139" i="56"/>
  <c r="Z139" i="56"/>
  <c r="AA139" i="56"/>
  <c r="AB139" i="56"/>
  <c r="AC139" i="56"/>
  <c r="AD139" i="56"/>
  <c r="AF139" i="56"/>
  <c r="AG139" i="56"/>
  <c r="AH139" i="56"/>
  <c r="AI139" i="56"/>
  <c r="AN139" i="56"/>
  <c r="AO139" i="56"/>
  <c r="AP139" i="56"/>
  <c r="AQ139" i="56"/>
  <c r="AR139" i="56"/>
  <c r="AS139" i="56"/>
  <c r="AT139" i="56"/>
  <c r="AU139" i="56"/>
  <c r="AV139" i="56"/>
  <c r="AW139" i="56"/>
  <c r="AY139" i="56"/>
  <c r="AZ139" i="56"/>
  <c r="BA139" i="56"/>
  <c r="BB139" i="56"/>
  <c r="BC139" i="56"/>
  <c r="BD139" i="56"/>
  <c r="BE139" i="56"/>
  <c r="BF139" i="56"/>
  <c r="BG139" i="56"/>
  <c r="BH139" i="56"/>
  <c r="BJ139" i="56"/>
  <c r="BK139" i="56"/>
  <c r="BL139" i="56"/>
  <c r="BM139" i="56"/>
  <c r="BN139" i="56"/>
  <c r="BO139" i="56"/>
  <c r="BP139" i="56"/>
  <c r="BQ139" i="56"/>
  <c r="BR139" i="56"/>
  <c r="BS139" i="56"/>
  <c r="BU139" i="56"/>
  <c r="BV139" i="56"/>
  <c r="BW139" i="56"/>
  <c r="BX139" i="56"/>
  <c r="BY139" i="56"/>
  <c r="BZ139" i="56"/>
  <c r="CA139" i="56"/>
  <c r="CB139" i="56"/>
  <c r="CC139" i="56"/>
  <c r="CD139" i="56"/>
  <c r="A140" i="56"/>
  <c r="B140" i="56"/>
  <c r="C140" i="56"/>
  <c r="D140" i="56"/>
  <c r="E140" i="56"/>
  <c r="F140" i="56"/>
  <c r="G140" i="56"/>
  <c r="H140" i="56"/>
  <c r="I140" i="56"/>
  <c r="K140" i="56"/>
  <c r="L140" i="56"/>
  <c r="M140" i="56"/>
  <c r="N140" i="56"/>
  <c r="O140" i="56"/>
  <c r="P140" i="56"/>
  <c r="R140" i="56"/>
  <c r="S140" i="56"/>
  <c r="T140" i="56"/>
  <c r="U140" i="56"/>
  <c r="V140" i="56"/>
  <c r="W140" i="56"/>
  <c r="Y140" i="56"/>
  <c r="Z140" i="56"/>
  <c r="AA140" i="56"/>
  <c r="AB140" i="56"/>
  <c r="AC140" i="56"/>
  <c r="AD140" i="56"/>
  <c r="AF140" i="56"/>
  <c r="AG140" i="56"/>
  <c r="AH140" i="56"/>
  <c r="AI140" i="56"/>
  <c r="AN140" i="56"/>
  <c r="AO140" i="56"/>
  <c r="AP140" i="56"/>
  <c r="AQ140" i="56"/>
  <c r="AR140" i="56"/>
  <c r="AS140" i="56"/>
  <c r="AT140" i="56"/>
  <c r="AU140" i="56"/>
  <c r="AV140" i="56"/>
  <c r="AW140" i="56"/>
  <c r="AY140" i="56"/>
  <c r="AZ140" i="56"/>
  <c r="BA140" i="56"/>
  <c r="BB140" i="56"/>
  <c r="BC140" i="56"/>
  <c r="BD140" i="56"/>
  <c r="BE140" i="56"/>
  <c r="BF140" i="56"/>
  <c r="BG140" i="56"/>
  <c r="BH140" i="56"/>
  <c r="BJ140" i="56"/>
  <c r="BK140" i="56"/>
  <c r="BL140" i="56"/>
  <c r="BM140" i="56"/>
  <c r="BN140" i="56"/>
  <c r="BO140" i="56"/>
  <c r="BP140" i="56"/>
  <c r="BQ140" i="56"/>
  <c r="BR140" i="56"/>
  <c r="BS140" i="56"/>
  <c r="BU140" i="56"/>
  <c r="BV140" i="56"/>
  <c r="BW140" i="56"/>
  <c r="BX140" i="56"/>
  <c r="BY140" i="56"/>
  <c r="BZ140" i="56"/>
  <c r="CA140" i="56"/>
  <c r="CB140" i="56"/>
  <c r="CC140" i="56"/>
  <c r="CD140" i="56"/>
  <c r="A141" i="56"/>
  <c r="B141" i="56"/>
  <c r="C141" i="56"/>
  <c r="D141" i="56"/>
  <c r="E141" i="56"/>
  <c r="F141" i="56"/>
  <c r="G141" i="56"/>
  <c r="H141" i="56"/>
  <c r="I141" i="56"/>
  <c r="K141" i="56"/>
  <c r="L141" i="56"/>
  <c r="M141" i="56"/>
  <c r="N141" i="56"/>
  <c r="O141" i="56"/>
  <c r="P141" i="56"/>
  <c r="R141" i="56"/>
  <c r="S141" i="56"/>
  <c r="T141" i="56"/>
  <c r="U141" i="56"/>
  <c r="V141" i="56"/>
  <c r="W141" i="56"/>
  <c r="Y141" i="56"/>
  <c r="Z141" i="56"/>
  <c r="AA141" i="56"/>
  <c r="AB141" i="56"/>
  <c r="AC141" i="56"/>
  <c r="AD141" i="56"/>
  <c r="AF141" i="56"/>
  <c r="AG141" i="56"/>
  <c r="AH141" i="56"/>
  <c r="AI141" i="56"/>
  <c r="AN141" i="56"/>
  <c r="AO141" i="56"/>
  <c r="AP141" i="56"/>
  <c r="AQ141" i="56"/>
  <c r="AR141" i="56"/>
  <c r="AS141" i="56"/>
  <c r="AT141" i="56"/>
  <c r="AU141" i="56"/>
  <c r="AV141" i="56"/>
  <c r="AW141" i="56"/>
  <c r="AY141" i="56"/>
  <c r="AZ141" i="56"/>
  <c r="BA141" i="56"/>
  <c r="BB141" i="56"/>
  <c r="BC141" i="56"/>
  <c r="BD141" i="56"/>
  <c r="BE141" i="56"/>
  <c r="BF141" i="56"/>
  <c r="BG141" i="56"/>
  <c r="BH141" i="56"/>
  <c r="BJ141" i="56"/>
  <c r="BK141" i="56"/>
  <c r="BL141" i="56"/>
  <c r="BM141" i="56"/>
  <c r="BN141" i="56"/>
  <c r="BO141" i="56"/>
  <c r="BP141" i="56"/>
  <c r="BQ141" i="56"/>
  <c r="BR141" i="56"/>
  <c r="BS141" i="56"/>
  <c r="BU141" i="56"/>
  <c r="BV141" i="56"/>
  <c r="BW141" i="56"/>
  <c r="BX141" i="56"/>
  <c r="BY141" i="56"/>
  <c r="BZ141" i="56"/>
  <c r="CA141" i="56"/>
  <c r="CB141" i="56"/>
  <c r="CC141" i="56"/>
  <c r="CD141" i="56"/>
  <c r="A142" i="56"/>
  <c r="B142" i="56"/>
  <c r="C142" i="56"/>
  <c r="D142" i="56"/>
  <c r="E142" i="56"/>
  <c r="F142" i="56"/>
  <c r="G142" i="56"/>
  <c r="H142" i="56"/>
  <c r="I142" i="56"/>
  <c r="K142" i="56"/>
  <c r="L142" i="56"/>
  <c r="M142" i="56"/>
  <c r="N142" i="56"/>
  <c r="O142" i="56"/>
  <c r="P142" i="56"/>
  <c r="R142" i="56"/>
  <c r="S142" i="56"/>
  <c r="T142" i="56"/>
  <c r="U142" i="56"/>
  <c r="V142" i="56"/>
  <c r="W142" i="56"/>
  <c r="Y142" i="56"/>
  <c r="Z142" i="56"/>
  <c r="AA142" i="56"/>
  <c r="AB142" i="56"/>
  <c r="AC142" i="56"/>
  <c r="AD142" i="56"/>
  <c r="AF142" i="56"/>
  <c r="AG142" i="56"/>
  <c r="AH142" i="56"/>
  <c r="AI142" i="56"/>
  <c r="AN142" i="56"/>
  <c r="AO142" i="56"/>
  <c r="AP142" i="56"/>
  <c r="AQ142" i="56"/>
  <c r="AR142" i="56"/>
  <c r="AS142" i="56"/>
  <c r="AT142" i="56"/>
  <c r="AU142" i="56"/>
  <c r="AV142" i="56"/>
  <c r="AW142" i="56"/>
  <c r="AY142" i="56"/>
  <c r="AZ142" i="56"/>
  <c r="BA142" i="56"/>
  <c r="BB142" i="56"/>
  <c r="BC142" i="56"/>
  <c r="BD142" i="56"/>
  <c r="BE142" i="56"/>
  <c r="BF142" i="56"/>
  <c r="BG142" i="56"/>
  <c r="BH142" i="56"/>
  <c r="BJ142" i="56"/>
  <c r="BK142" i="56"/>
  <c r="BL142" i="56"/>
  <c r="BM142" i="56"/>
  <c r="BN142" i="56"/>
  <c r="BO142" i="56"/>
  <c r="BP142" i="56"/>
  <c r="BQ142" i="56"/>
  <c r="BR142" i="56"/>
  <c r="BS142" i="56"/>
  <c r="BU142" i="56"/>
  <c r="BV142" i="56"/>
  <c r="BW142" i="56"/>
  <c r="BX142" i="56"/>
  <c r="BY142" i="56"/>
  <c r="BZ142" i="56"/>
  <c r="CA142" i="56"/>
  <c r="CB142" i="56"/>
  <c r="CC142" i="56"/>
  <c r="CD142" i="56"/>
  <c r="A143" i="56"/>
  <c r="B143" i="56"/>
  <c r="C143" i="56"/>
  <c r="D143" i="56"/>
  <c r="E143" i="56"/>
  <c r="F143" i="56"/>
  <c r="G143" i="56"/>
  <c r="H143" i="56"/>
  <c r="I143" i="56"/>
  <c r="K143" i="56"/>
  <c r="L143" i="56"/>
  <c r="M143" i="56"/>
  <c r="N143" i="56"/>
  <c r="O143" i="56"/>
  <c r="P143" i="56"/>
  <c r="R143" i="56"/>
  <c r="S143" i="56"/>
  <c r="T143" i="56"/>
  <c r="U143" i="56"/>
  <c r="V143" i="56"/>
  <c r="W143" i="56"/>
  <c r="Y143" i="56"/>
  <c r="Z143" i="56"/>
  <c r="AA143" i="56"/>
  <c r="AB143" i="56"/>
  <c r="AC143" i="56"/>
  <c r="AD143" i="56"/>
  <c r="AF143" i="56"/>
  <c r="AG143" i="56"/>
  <c r="AH143" i="56"/>
  <c r="AI143" i="56"/>
  <c r="AN143" i="56"/>
  <c r="AO143" i="56"/>
  <c r="AP143" i="56"/>
  <c r="AQ143" i="56"/>
  <c r="AR143" i="56"/>
  <c r="AS143" i="56"/>
  <c r="AT143" i="56"/>
  <c r="AU143" i="56"/>
  <c r="AV143" i="56"/>
  <c r="AW143" i="56"/>
  <c r="AY143" i="56"/>
  <c r="AZ143" i="56"/>
  <c r="BA143" i="56"/>
  <c r="BB143" i="56"/>
  <c r="BC143" i="56"/>
  <c r="BD143" i="56"/>
  <c r="BE143" i="56"/>
  <c r="BF143" i="56"/>
  <c r="BG143" i="56"/>
  <c r="BH143" i="56"/>
  <c r="BJ143" i="56"/>
  <c r="BK143" i="56"/>
  <c r="BL143" i="56"/>
  <c r="BM143" i="56"/>
  <c r="BN143" i="56"/>
  <c r="BO143" i="56"/>
  <c r="BP143" i="56"/>
  <c r="BQ143" i="56"/>
  <c r="BR143" i="56"/>
  <c r="BS143" i="56"/>
  <c r="BU143" i="56"/>
  <c r="BV143" i="56"/>
  <c r="BW143" i="56"/>
  <c r="BX143" i="56"/>
  <c r="BY143" i="56"/>
  <c r="BZ143" i="56"/>
  <c r="CA143" i="56"/>
  <c r="CB143" i="56"/>
  <c r="CC143" i="56"/>
  <c r="CD143" i="56"/>
  <c r="A144" i="56"/>
  <c r="B144" i="56"/>
  <c r="C144" i="56"/>
  <c r="D144" i="56"/>
  <c r="E144" i="56"/>
  <c r="F144" i="56"/>
  <c r="G144" i="56"/>
  <c r="H144" i="56"/>
  <c r="I144" i="56"/>
  <c r="K144" i="56"/>
  <c r="L144" i="56"/>
  <c r="M144" i="56"/>
  <c r="N144" i="56"/>
  <c r="O144" i="56"/>
  <c r="P144" i="56"/>
  <c r="R144" i="56"/>
  <c r="S144" i="56"/>
  <c r="T144" i="56"/>
  <c r="U144" i="56"/>
  <c r="V144" i="56"/>
  <c r="W144" i="56"/>
  <c r="Y144" i="56"/>
  <c r="Z144" i="56"/>
  <c r="AA144" i="56"/>
  <c r="AB144" i="56"/>
  <c r="AC144" i="56"/>
  <c r="AD144" i="56"/>
  <c r="AF144" i="56"/>
  <c r="AG144" i="56"/>
  <c r="AH144" i="56"/>
  <c r="AI144" i="56"/>
  <c r="AN144" i="56"/>
  <c r="AO144" i="56"/>
  <c r="AP144" i="56"/>
  <c r="AQ144" i="56"/>
  <c r="AR144" i="56"/>
  <c r="AS144" i="56"/>
  <c r="AT144" i="56"/>
  <c r="AU144" i="56"/>
  <c r="AV144" i="56"/>
  <c r="AW144" i="56"/>
  <c r="AY144" i="56"/>
  <c r="AZ144" i="56"/>
  <c r="BA144" i="56"/>
  <c r="BB144" i="56"/>
  <c r="BC144" i="56"/>
  <c r="BD144" i="56"/>
  <c r="BE144" i="56"/>
  <c r="BF144" i="56"/>
  <c r="BG144" i="56"/>
  <c r="BH144" i="56"/>
  <c r="BJ144" i="56"/>
  <c r="BK144" i="56"/>
  <c r="BL144" i="56"/>
  <c r="BM144" i="56"/>
  <c r="BN144" i="56"/>
  <c r="BO144" i="56"/>
  <c r="BP144" i="56"/>
  <c r="BQ144" i="56"/>
  <c r="BR144" i="56"/>
  <c r="BS144" i="56"/>
  <c r="BU144" i="56"/>
  <c r="BV144" i="56"/>
  <c r="BW144" i="56"/>
  <c r="BX144" i="56"/>
  <c r="BY144" i="56"/>
  <c r="BZ144" i="56"/>
  <c r="CA144" i="56"/>
  <c r="CB144" i="56"/>
  <c r="CC144" i="56"/>
  <c r="CD144" i="56"/>
  <c r="A145" i="56"/>
  <c r="B145" i="56"/>
  <c r="C145" i="56"/>
  <c r="D145" i="56"/>
  <c r="E145" i="56"/>
  <c r="F145" i="56"/>
  <c r="G145" i="56"/>
  <c r="H145" i="56"/>
  <c r="I145" i="56"/>
  <c r="K145" i="56"/>
  <c r="L145" i="56"/>
  <c r="M145" i="56"/>
  <c r="N145" i="56"/>
  <c r="O145" i="56"/>
  <c r="P145" i="56"/>
  <c r="R145" i="56"/>
  <c r="S145" i="56"/>
  <c r="T145" i="56"/>
  <c r="U145" i="56"/>
  <c r="V145" i="56"/>
  <c r="W145" i="56"/>
  <c r="Y145" i="56"/>
  <c r="Z145" i="56"/>
  <c r="AA145" i="56"/>
  <c r="AB145" i="56"/>
  <c r="AC145" i="56"/>
  <c r="AD145" i="56"/>
  <c r="AF145" i="56"/>
  <c r="AG145" i="56"/>
  <c r="AH145" i="56"/>
  <c r="AI145" i="56"/>
  <c r="AN145" i="56"/>
  <c r="AO145" i="56"/>
  <c r="AP145" i="56"/>
  <c r="AQ145" i="56"/>
  <c r="AR145" i="56"/>
  <c r="AS145" i="56"/>
  <c r="AT145" i="56"/>
  <c r="AU145" i="56"/>
  <c r="AV145" i="56"/>
  <c r="AW145" i="56"/>
  <c r="AY145" i="56"/>
  <c r="AZ145" i="56"/>
  <c r="BA145" i="56"/>
  <c r="BB145" i="56"/>
  <c r="BC145" i="56"/>
  <c r="BD145" i="56"/>
  <c r="BE145" i="56"/>
  <c r="BF145" i="56"/>
  <c r="BG145" i="56"/>
  <c r="BH145" i="56"/>
  <c r="BJ145" i="56"/>
  <c r="BK145" i="56"/>
  <c r="BL145" i="56"/>
  <c r="BM145" i="56"/>
  <c r="BN145" i="56"/>
  <c r="BO145" i="56"/>
  <c r="BP145" i="56"/>
  <c r="BQ145" i="56"/>
  <c r="BR145" i="56"/>
  <c r="BS145" i="56"/>
  <c r="BU145" i="56"/>
  <c r="BV145" i="56"/>
  <c r="BW145" i="56"/>
  <c r="BX145" i="56"/>
  <c r="BY145" i="56"/>
  <c r="BZ145" i="56"/>
  <c r="CA145" i="56"/>
  <c r="CB145" i="56"/>
  <c r="CC145" i="56"/>
  <c r="CD145" i="56"/>
  <c r="A146" i="56"/>
  <c r="B146" i="56"/>
  <c r="C146" i="56"/>
  <c r="D146" i="56"/>
  <c r="E146" i="56"/>
  <c r="F146" i="56"/>
  <c r="G146" i="56"/>
  <c r="H146" i="56"/>
  <c r="I146" i="56"/>
  <c r="K146" i="56"/>
  <c r="L146" i="56"/>
  <c r="M146" i="56"/>
  <c r="N146" i="56"/>
  <c r="O146" i="56"/>
  <c r="P146" i="56"/>
  <c r="R146" i="56"/>
  <c r="S146" i="56"/>
  <c r="T146" i="56"/>
  <c r="U146" i="56"/>
  <c r="V146" i="56"/>
  <c r="W146" i="56"/>
  <c r="Y146" i="56"/>
  <c r="Z146" i="56"/>
  <c r="AA146" i="56"/>
  <c r="AB146" i="56"/>
  <c r="AC146" i="56"/>
  <c r="AD146" i="56"/>
  <c r="AF146" i="56"/>
  <c r="AG146" i="56"/>
  <c r="AH146" i="56"/>
  <c r="AI146" i="56"/>
  <c r="AN146" i="56"/>
  <c r="AO146" i="56"/>
  <c r="AP146" i="56"/>
  <c r="AQ146" i="56"/>
  <c r="AR146" i="56"/>
  <c r="AS146" i="56"/>
  <c r="AT146" i="56"/>
  <c r="AU146" i="56"/>
  <c r="AV146" i="56"/>
  <c r="AW146" i="56"/>
  <c r="AY146" i="56"/>
  <c r="AZ146" i="56"/>
  <c r="BA146" i="56"/>
  <c r="BB146" i="56"/>
  <c r="BC146" i="56"/>
  <c r="BD146" i="56"/>
  <c r="BE146" i="56"/>
  <c r="BF146" i="56"/>
  <c r="BG146" i="56"/>
  <c r="BH146" i="56"/>
  <c r="BJ146" i="56"/>
  <c r="BK146" i="56"/>
  <c r="BL146" i="56"/>
  <c r="BM146" i="56"/>
  <c r="BN146" i="56"/>
  <c r="BO146" i="56"/>
  <c r="BP146" i="56"/>
  <c r="BQ146" i="56"/>
  <c r="BR146" i="56"/>
  <c r="BS146" i="56"/>
  <c r="BU146" i="56"/>
  <c r="BV146" i="56"/>
  <c r="BW146" i="56"/>
  <c r="BX146" i="56"/>
  <c r="BY146" i="56"/>
  <c r="BZ146" i="56"/>
  <c r="CA146" i="56"/>
  <c r="CB146" i="56"/>
  <c r="CC146" i="56"/>
  <c r="CD146" i="56"/>
  <c r="A147" i="56"/>
  <c r="B147" i="56"/>
  <c r="C147" i="56"/>
  <c r="D147" i="56"/>
  <c r="E147" i="56"/>
  <c r="F147" i="56"/>
  <c r="G147" i="56"/>
  <c r="H147" i="56"/>
  <c r="I147" i="56"/>
  <c r="K147" i="56"/>
  <c r="L147" i="56"/>
  <c r="M147" i="56"/>
  <c r="N147" i="56"/>
  <c r="O147" i="56"/>
  <c r="P147" i="56"/>
  <c r="R147" i="56"/>
  <c r="S147" i="56"/>
  <c r="T147" i="56"/>
  <c r="U147" i="56"/>
  <c r="V147" i="56"/>
  <c r="W147" i="56"/>
  <c r="Y147" i="56"/>
  <c r="Z147" i="56"/>
  <c r="AA147" i="56"/>
  <c r="AB147" i="56"/>
  <c r="AC147" i="56"/>
  <c r="AD147" i="56"/>
  <c r="AF147" i="56"/>
  <c r="AG147" i="56"/>
  <c r="AH147" i="56"/>
  <c r="AI147" i="56"/>
  <c r="AN147" i="56"/>
  <c r="AO147" i="56"/>
  <c r="AP147" i="56"/>
  <c r="AQ147" i="56"/>
  <c r="AR147" i="56"/>
  <c r="AS147" i="56"/>
  <c r="AT147" i="56"/>
  <c r="AU147" i="56"/>
  <c r="AV147" i="56"/>
  <c r="AW147" i="56"/>
  <c r="AY147" i="56"/>
  <c r="AZ147" i="56"/>
  <c r="BA147" i="56"/>
  <c r="BB147" i="56"/>
  <c r="BC147" i="56"/>
  <c r="BD147" i="56"/>
  <c r="BE147" i="56"/>
  <c r="BF147" i="56"/>
  <c r="BG147" i="56"/>
  <c r="BH147" i="56"/>
  <c r="BJ147" i="56"/>
  <c r="BK147" i="56"/>
  <c r="BL147" i="56"/>
  <c r="BM147" i="56"/>
  <c r="BN147" i="56"/>
  <c r="BO147" i="56"/>
  <c r="BP147" i="56"/>
  <c r="BQ147" i="56"/>
  <c r="BR147" i="56"/>
  <c r="BS147" i="56"/>
  <c r="BU147" i="56"/>
  <c r="BV147" i="56"/>
  <c r="BW147" i="56"/>
  <c r="BX147" i="56"/>
  <c r="BY147" i="56"/>
  <c r="BZ147" i="56"/>
  <c r="CA147" i="56"/>
  <c r="CB147" i="56"/>
  <c r="CC147" i="56"/>
  <c r="CD147" i="56"/>
  <c r="A148" i="56"/>
  <c r="B148" i="56"/>
  <c r="C148" i="56"/>
  <c r="D148" i="56"/>
  <c r="E148" i="56"/>
  <c r="F148" i="56"/>
  <c r="G148" i="56"/>
  <c r="H148" i="56"/>
  <c r="I148" i="56"/>
  <c r="K148" i="56"/>
  <c r="L148" i="56"/>
  <c r="M148" i="56"/>
  <c r="N148" i="56"/>
  <c r="O148" i="56"/>
  <c r="P148" i="56"/>
  <c r="R148" i="56"/>
  <c r="S148" i="56"/>
  <c r="T148" i="56"/>
  <c r="U148" i="56"/>
  <c r="V148" i="56"/>
  <c r="W148" i="56"/>
  <c r="Y148" i="56"/>
  <c r="Z148" i="56"/>
  <c r="AA148" i="56"/>
  <c r="AB148" i="56"/>
  <c r="AC148" i="56"/>
  <c r="AD148" i="56"/>
  <c r="AF148" i="56"/>
  <c r="AG148" i="56"/>
  <c r="AH148" i="56"/>
  <c r="AI148" i="56"/>
  <c r="AN148" i="56"/>
  <c r="AO148" i="56"/>
  <c r="AP148" i="56"/>
  <c r="AQ148" i="56"/>
  <c r="AR148" i="56"/>
  <c r="AS148" i="56"/>
  <c r="AT148" i="56"/>
  <c r="AU148" i="56"/>
  <c r="AV148" i="56"/>
  <c r="AW148" i="56"/>
  <c r="AY148" i="56"/>
  <c r="AZ148" i="56"/>
  <c r="BA148" i="56"/>
  <c r="BB148" i="56"/>
  <c r="BC148" i="56"/>
  <c r="BD148" i="56"/>
  <c r="BE148" i="56"/>
  <c r="BF148" i="56"/>
  <c r="BG148" i="56"/>
  <c r="BH148" i="56"/>
  <c r="BJ148" i="56"/>
  <c r="BK148" i="56"/>
  <c r="BL148" i="56"/>
  <c r="BM148" i="56"/>
  <c r="BN148" i="56"/>
  <c r="BO148" i="56"/>
  <c r="BP148" i="56"/>
  <c r="BQ148" i="56"/>
  <c r="BR148" i="56"/>
  <c r="BS148" i="56"/>
  <c r="BU148" i="56"/>
  <c r="BV148" i="56"/>
  <c r="BW148" i="56"/>
  <c r="BX148" i="56"/>
  <c r="BY148" i="56"/>
  <c r="BZ148" i="56"/>
  <c r="CA148" i="56"/>
  <c r="CB148" i="56"/>
  <c r="CC148" i="56"/>
  <c r="CD148" i="56"/>
  <c r="A149" i="56"/>
  <c r="B149" i="56"/>
  <c r="C149" i="56"/>
  <c r="D149" i="56"/>
  <c r="E149" i="56"/>
  <c r="F149" i="56"/>
  <c r="G149" i="56"/>
  <c r="H149" i="56"/>
  <c r="I149" i="56"/>
  <c r="K149" i="56"/>
  <c r="L149" i="56"/>
  <c r="M149" i="56"/>
  <c r="N149" i="56"/>
  <c r="O149" i="56"/>
  <c r="P149" i="56"/>
  <c r="R149" i="56"/>
  <c r="S149" i="56"/>
  <c r="T149" i="56"/>
  <c r="U149" i="56"/>
  <c r="V149" i="56"/>
  <c r="W149" i="56"/>
  <c r="Y149" i="56"/>
  <c r="Z149" i="56"/>
  <c r="AA149" i="56"/>
  <c r="AB149" i="56"/>
  <c r="AC149" i="56"/>
  <c r="AD149" i="56"/>
  <c r="AF149" i="56"/>
  <c r="AG149" i="56"/>
  <c r="AH149" i="56"/>
  <c r="AI149" i="56"/>
  <c r="AN149" i="56"/>
  <c r="AO149" i="56"/>
  <c r="AP149" i="56"/>
  <c r="AQ149" i="56"/>
  <c r="AR149" i="56"/>
  <c r="AS149" i="56"/>
  <c r="AT149" i="56"/>
  <c r="AU149" i="56"/>
  <c r="AV149" i="56"/>
  <c r="AW149" i="56"/>
  <c r="AY149" i="56"/>
  <c r="AZ149" i="56"/>
  <c r="BA149" i="56"/>
  <c r="BB149" i="56"/>
  <c r="BC149" i="56"/>
  <c r="BD149" i="56"/>
  <c r="BE149" i="56"/>
  <c r="BF149" i="56"/>
  <c r="BG149" i="56"/>
  <c r="BH149" i="56"/>
  <c r="BJ149" i="56"/>
  <c r="BK149" i="56"/>
  <c r="BL149" i="56"/>
  <c r="BM149" i="56"/>
  <c r="BN149" i="56"/>
  <c r="BO149" i="56"/>
  <c r="BP149" i="56"/>
  <c r="BQ149" i="56"/>
  <c r="BR149" i="56"/>
  <c r="BS149" i="56"/>
  <c r="BU149" i="56"/>
  <c r="BV149" i="56"/>
  <c r="BW149" i="56"/>
  <c r="BX149" i="56"/>
  <c r="BY149" i="56"/>
  <c r="BZ149" i="56"/>
  <c r="CA149" i="56"/>
  <c r="CB149" i="56"/>
  <c r="CC149" i="56"/>
  <c r="CD149" i="56"/>
  <c r="A150" i="56"/>
  <c r="B150" i="56"/>
  <c r="C150" i="56"/>
  <c r="D150" i="56"/>
  <c r="E150" i="56"/>
  <c r="F150" i="56"/>
  <c r="G150" i="56"/>
  <c r="H150" i="56"/>
  <c r="I150" i="56"/>
  <c r="K150" i="56"/>
  <c r="L150" i="56"/>
  <c r="M150" i="56"/>
  <c r="N150" i="56"/>
  <c r="O150" i="56"/>
  <c r="P150" i="56"/>
  <c r="R150" i="56"/>
  <c r="S150" i="56"/>
  <c r="T150" i="56"/>
  <c r="U150" i="56"/>
  <c r="V150" i="56"/>
  <c r="W150" i="56"/>
  <c r="Y150" i="56"/>
  <c r="Z150" i="56"/>
  <c r="AA150" i="56"/>
  <c r="AB150" i="56"/>
  <c r="AC150" i="56"/>
  <c r="AD150" i="56"/>
  <c r="AF150" i="56"/>
  <c r="AG150" i="56"/>
  <c r="AH150" i="56"/>
  <c r="AI150" i="56"/>
  <c r="AN150" i="56"/>
  <c r="AO150" i="56"/>
  <c r="AP150" i="56"/>
  <c r="AQ150" i="56"/>
  <c r="AR150" i="56"/>
  <c r="AS150" i="56"/>
  <c r="AT150" i="56"/>
  <c r="AU150" i="56"/>
  <c r="AV150" i="56"/>
  <c r="AW150" i="56"/>
  <c r="AY150" i="56"/>
  <c r="AZ150" i="56"/>
  <c r="BA150" i="56"/>
  <c r="BB150" i="56"/>
  <c r="BC150" i="56"/>
  <c r="BD150" i="56"/>
  <c r="BE150" i="56"/>
  <c r="BF150" i="56"/>
  <c r="BG150" i="56"/>
  <c r="BH150" i="56"/>
  <c r="BJ150" i="56"/>
  <c r="BK150" i="56"/>
  <c r="BL150" i="56"/>
  <c r="BM150" i="56"/>
  <c r="BN150" i="56"/>
  <c r="BO150" i="56"/>
  <c r="BP150" i="56"/>
  <c r="BQ150" i="56"/>
  <c r="BR150" i="56"/>
  <c r="BS150" i="56"/>
  <c r="BU150" i="56"/>
  <c r="BV150" i="56"/>
  <c r="BW150" i="56"/>
  <c r="BX150" i="56"/>
  <c r="BY150" i="56"/>
  <c r="BZ150" i="56"/>
  <c r="CA150" i="56"/>
  <c r="CB150" i="56"/>
  <c r="CC150" i="56"/>
  <c r="CD150" i="56"/>
  <c r="A151" i="56"/>
  <c r="B1" i="76"/>
  <c r="A3" i="90"/>
  <c r="A7" i="90"/>
  <c r="B7" i="90"/>
  <c r="C7" i="90"/>
  <c r="D7" i="90"/>
  <c r="E7" i="90"/>
  <c r="F7" i="90"/>
  <c r="H7" i="90"/>
  <c r="I7" i="90"/>
  <c r="J7" i="90"/>
  <c r="O7" i="90"/>
  <c r="A8" i="90"/>
  <c r="B8" i="90"/>
  <c r="C8" i="90"/>
  <c r="D8" i="90"/>
  <c r="E8" i="90"/>
  <c r="F8" i="90"/>
  <c r="G8" i="90"/>
  <c r="H8" i="90"/>
  <c r="K8" i="90"/>
  <c r="L8" i="90"/>
  <c r="M8" i="90"/>
  <c r="N8" i="90"/>
  <c r="O8" i="90"/>
  <c r="B13" i="90"/>
  <c r="D13" i="90"/>
  <c r="E13" i="90"/>
  <c r="F13" i="90"/>
  <c r="H13" i="90"/>
  <c r="B14" i="90"/>
  <c r="E14" i="90"/>
  <c r="F14" i="90"/>
  <c r="H14" i="90"/>
  <c r="B15" i="90"/>
  <c r="D15" i="90"/>
  <c r="B22" i="90"/>
  <c r="C22" i="90"/>
  <c r="E22" i="90"/>
  <c r="G22" i="90"/>
  <c r="H22" i="90"/>
  <c r="I22" i="90"/>
  <c r="J22" i="90"/>
  <c r="B23" i="90"/>
  <c r="C23" i="90"/>
  <c r="G23" i="90"/>
  <c r="H23" i="90"/>
  <c r="I23" i="90"/>
  <c r="J23" i="90"/>
  <c r="L23" i="90"/>
  <c r="M23" i="90"/>
  <c r="B24" i="90"/>
  <c r="C24" i="90"/>
  <c r="G24" i="90"/>
  <c r="H24" i="90"/>
  <c r="I24" i="90"/>
  <c r="J24" i="90"/>
  <c r="L24" i="90"/>
  <c r="M24" i="90"/>
  <c r="N24" i="90"/>
  <c r="B25" i="90"/>
  <c r="C25" i="90"/>
  <c r="E25" i="90"/>
  <c r="G25" i="90"/>
  <c r="H25" i="90"/>
  <c r="I25" i="90"/>
  <c r="J25" i="90"/>
  <c r="B26" i="90"/>
  <c r="C26" i="90"/>
  <c r="E26" i="90"/>
  <c r="G26" i="90"/>
  <c r="H26" i="90"/>
  <c r="I26" i="90"/>
  <c r="J26" i="90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HP1" i="4"/>
  <c r="HQ1" i="4"/>
  <c r="HR1" i="4"/>
  <c r="HS1" i="4"/>
  <c r="HT1" i="4"/>
  <c r="HU1" i="4"/>
  <c r="HV1" i="4"/>
  <c r="HW1" i="4"/>
  <c r="HX1" i="4"/>
  <c r="HY1" i="4"/>
  <c r="HZ1" i="4"/>
  <c r="IA1" i="4"/>
  <c r="IB1" i="4"/>
  <c r="IC1" i="4"/>
  <c r="ID1" i="4"/>
  <c r="IE1" i="4"/>
  <c r="IF1" i="4"/>
  <c r="IG1" i="4"/>
  <c r="IH1" i="4"/>
  <c r="II1" i="4"/>
  <c r="IJ1" i="4"/>
  <c r="IK1" i="4"/>
  <c r="IL1" i="4"/>
  <c r="IM1" i="4"/>
  <c r="IN1" i="4"/>
  <c r="IO1" i="4"/>
  <c r="IP1" i="4"/>
  <c r="IQ1" i="4"/>
  <c r="IR1" i="4"/>
  <c r="IS1" i="4"/>
  <c r="IT1" i="4"/>
  <c r="IU1" i="4"/>
  <c r="IV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B4" i="10"/>
  <c r="C4" i="10"/>
  <c r="B5" i="10"/>
  <c r="C5" i="10"/>
  <c r="E5" i="10"/>
  <c r="F5" i="10"/>
  <c r="G5" i="10"/>
  <c r="H5" i="10"/>
  <c r="M5" i="10"/>
  <c r="O5" i="10"/>
  <c r="P5" i="10"/>
  <c r="B6" i="10"/>
  <c r="C6" i="10"/>
  <c r="E6" i="10"/>
  <c r="F6" i="10"/>
  <c r="G6" i="10"/>
  <c r="H6" i="10"/>
  <c r="M6" i="10"/>
  <c r="N6" i="10"/>
  <c r="O6" i="10"/>
  <c r="P6" i="10"/>
  <c r="B7" i="10"/>
  <c r="C7" i="10"/>
  <c r="M7" i="10"/>
  <c r="O7" i="10"/>
  <c r="P7" i="10"/>
  <c r="B8" i="10"/>
  <c r="C8" i="10"/>
  <c r="L8" i="10"/>
  <c r="M8" i="10"/>
  <c r="O8" i="10"/>
  <c r="P8" i="10"/>
  <c r="B9" i="10"/>
  <c r="C9" i="10"/>
  <c r="L9" i="10"/>
  <c r="M9" i="10"/>
  <c r="O9" i="10"/>
  <c r="P9" i="10"/>
  <c r="B10" i="10"/>
  <c r="C10" i="10"/>
  <c r="L10" i="10"/>
  <c r="M10" i="10"/>
  <c r="O10" i="10"/>
  <c r="P10" i="10"/>
  <c r="B11" i="10"/>
  <c r="C11" i="10"/>
  <c r="L11" i="10"/>
  <c r="M11" i="10"/>
  <c r="O11" i="10"/>
  <c r="P11" i="10"/>
  <c r="E12" i="10"/>
  <c r="F12" i="10"/>
  <c r="G12" i="10"/>
  <c r="H12" i="10"/>
  <c r="E13" i="10"/>
  <c r="F13" i="10"/>
  <c r="G13" i="10"/>
  <c r="H13" i="10"/>
  <c r="B14" i="10"/>
  <c r="E14" i="10"/>
  <c r="F14" i="10"/>
  <c r="G14" i="10"/>
  <c r="H14" i="10"/>
  <c r="K14" i="10"/>
  <c r="L14" i="10"/>
  <c r="A15" i="10"/>
  <c r="E15" i="10"/>
  <c r="F15" i="10"/>
  <c r="G15" i="10"/>
  <c r="E16" i="10"/>
  <c r="W16" i="10"/>
  <c r="C18" i="10"/>
  <c r="D18" i="10"/>
  <c r="E18" i="10"/>
  <c r="F18" i="10"/>
  <c r="G18" i="10"/>
  <c r="I18" i="10"/>
  <c r="J18" i="10"/>
  <c r="K18" i="10"/>
  <c r="L18" i="10"/>
  <c r="M18" i="10"/>
  <c r="O18" i="10"/>
  <c r="Q18" i="10"/>
  <c r="T18" i="10"/>
  <c r="U18" i="10"/>
  <c r="V18" i="10"/>
  <c r="Z18" i="10"/>
  <c r="AA18" i="10"/>
  <c r="AE18" i="10"/>
  <c r="A19" i="10"/>
  <c r="C19" i="10"/>
  <c r="D19" i="10"/>
  <c r="E19" i="10"/>
  <c r="F19" i="10"/>
  <c r="G19" i="10"/>
  <c r="I19" i="10"/>
  <c r="J19" i="10"/>
  <c r="K19" i="10"/>
  <c r="L19" i="10"/>
  <c r="M19" i="10"/>
  <c r="O19" i="10"/>
  <c r="Q19" i="10"/>
  <c r="T19" i="10"/>
  <c r="U19" i="10"/>
  <c r="Z19" i="10"/>
  <c r="AA19" i="10"/>
  <c r="A20" i="10"/>
  <c r="C20" i="10"/>
  <c r="D20" i="10"/>
  <c r="E20" i="10"/>
  <c r="F20" i="10"/>
  <c r="G20" i="10"/>
  <c r="I20" i="10"/>
  <c r="J20" i="10"/>
  <c r="K20" i="10"/>
  <c r="L20" i="10"/>
  <c r="M20" i="10"/>
  <c r="O20" i="10"/>
  <c r="Q20" i="10"/>
  <c r="T20" i="10"/>
  <c r="U20" i="10"/>
  <c r="Z20" i="10"/>
  <c r="AA20" i="10"/>
  <c r="A21" i="10"/>
  <c r="C21" i="10"/>
  <c r="D21" i="10"/>
  <c r="E21" i="10"/>
  <c r="F21" i="10"/>
  <c r="G21" i="10"/>
  <c r="I21" i="10"/>
  <c r="J21" i="10"/>
  <c r="K21" i="10"/>
  <c r="L21" i="10"/>
  <c r="M21" i="10"/>
  <c r="O21" i="10"/>
  <c r="Q21" i="10"/>
  <c r="T21" i="10"/>
  <c r="U21" i="10"/>
  <c r="Z21" i="10"/>
  <c r="AA21" i="10"/>
  <c r="A22" i="10"/>
  <c r="C22" i="10"/>
  <c r="D22" i="10"/>
  <c r="E22" i="10"/>
  <c r="F22" i="10"/>
  <c r="G22" i="10"/>
  <c r="I22" i="10"/>
  <c r="J22" i="10"/>
  <c r="K22" i="10"/>
  <c r="L22" i="10"/>
  <c r="M22" i="10"/>
  <c r="O22" i="10"/>
  <c r="Q22" i="10"/>
  <c r="T22" i="10"/>
  <c r="U22" i="10"/>
  <c r="Z22" i="10"/>
  <c r="AA22" i="10"/>
  <c r="A23" i="10"/>
  <c r="C23" i="10"/>
  <c r="D23" i="10"/>
  <c r="E23" i="10"/>
  <c r="F23" i="10"/>
  <c r="G23" i="10"/>
  <c r="I23" i="10"/>
  <c r="J23" i="10"/>
  <c r="K23" i="10"/>
  <c r="L23" i="10"/>
  <c r="M23" i="10"/>
  <c r="O23" i="10"/>
  <c r="Q23" i="10"/>
  <c r="T23" i="10"/>
  <c r="U23" i="10"/>
  <c r="Z23" i="10"/>
  <c r="AA23" i="10"/>
  <c r="A24" i="10"/>
  <c r="C24" i="10"/>
  <c r="D24" i="10"/>
  <c r="E24" i="10"/>
  <c r="F24" i="10"/>
  <c r="G24" i="10"/>
  <c r="I24" i="10"/>
  <c r="J24" i="10"/>
  <c r="K24" i="10"/>
  <c r="L24" i="10"/>
  <c r="M24" i="10"/>
  <c r="O24" i="10"/>
  <c r="Q24" i="10"/>
  <c r="T24" i="10"/>
  <c r="U24" i="10"/>
  <c r="Z24" i="10"/>
  <c r="AA24" i="10"/>
  <c r="A25" i="10"/>
  <c r="C25" i="10"/>
  <c r="D25" i="10"/>
  <c r="E25" i="10"/>
  <c r="F25" i="10"/>
  <c r="G25" i="10"/>
  <c r="I25" i="10"/>
  <c r="J25" i="10"/>
  <c r="K25" i="10"/>
  <c r="L25" i="10"/>
  <c r="M25" i="10"/>
  <c r="O25" i="10"/>
  <c r="Q25" i="10"/>
  <c r="T25" i="10"/>
  <c r="U25" i="10"/>
  <c r="Z25" i="10"/>
  <c r="AA25" i="10"/>
  <c r="A26" i="10"/>
  <c r="C26" i="10"/>
  <c r="D26" i="10"/>
  <c r="E26" i="10"/>
  <c r="F26" i="10"/>
  <c r="G26" i="10"/>
  <c r="I26" i="10"/>
  <c r="J26" i="10"/>
  <c r="K26" i="10"/>
  <c r="L26" i="10"/>
  <c r="M26" i="10"/>
  <c r="O26" i="10"/>
  <c r="Q26" i="10"/>
  <c r="T26" i="10"/>
  <c r="U26" i="10"/>
  <c r="Z26" i="10"/>
  <c r="AA26" i="10"/>
  <c r="A27" i="10"/>
  <c r="C27" i="10"/>
  <c r="D27" i="10"/>
  <c r="E27" i="10"/>
  <c r="F27" i="10"/>
  <c r="G27" i="10"/>
  <c r="I27" i="10"/>
  <c r="J27" i="10"/>
  <c r="K27" i="10"/>
  <c r="L27" i="10"/>
  <c r="M27" i="10"/>
  <c r="O27" i="10"/>
  <c r="Q27" i="10"/>
  <c r="T27" i="10"/>
  <c r="U27" i="10"/>
  <c r="Z27" i="10"/>
  <c r="AA27" i="10"/>
  <c r="A28" i="10"/>
  <c r="C28" i="10"/>
  <c r="D28" i="10"/>
  <c r="E28" i="10"/>
  <c r="F28" i="10"/>
  <c r="G28" i="10"/>
  <c r="I28" i="10"/>
  <c r="J28" i="10"/>
  <c r="K28" i="10"/>
  <c r="L28" i="10"/>
  <c r="M28" i="10"/>
  <c r="O28" i="10"/>
  <c r="Q28" i="10"/>
  <c r="T28" i="10"/>
  <c r="U28" i="10"/>
  <c r="Z28" i="10"/>
  <c r="AA28" i="10"/>
  <c r="A29" i="10"/>
  <c r="C29" i="10"/>
  <c r="D29" i="10"/>
  <c r="E29" i="10"/>
  <c r="F29" i="10"/>
  <c r="G29" i="10"/>
  <c r="I29" i="10"/>
  <c r="J29" i="10"/>
  <c r="K29" i="10"/>
  <c r="L29" i="10"/>
  <c r="M29" i="10"/>
  <c r="O29" i="10"/>
  <c r="Z29" i="10"/>
  <c r="AA29" i="10"/>
  <c r="A30" i="10"/>
  <c r="C30" i="10"/>
  <c r="D30" i="10"/>
  <c r="E30" i="10"/>
  <c r="F30" i="10"/>
  <c r="G30" i="10"/>
  <c r="I30" i="10"/>
  <c r="J30" i="10"/>
  <c r="K30" i="10"/>
  <c r="L30" i="10"/>
  <c r="M30" i="10"/>
  <c r="O30" i="10"/>
  <c r="Z30" i="10"/>
  <c r="AA30" i="10"/>
  <c r="A31" i="10"/>
  <c r="C31" i="10"/>
  <c r="D31" i="10"/>
  <c r="E31" i="10"/>
  <c r="F31" i="10"/>
  <c r="G31" i="10"/>
  <c r="I31" i="10"/>
  <c r="J31" i="10"/>
  <c r="K31" i="10"/>
  <c r="L31" i="10"/>
  <c r="M31" i="10"/>
  <c r="O31" i="10"/>
  <c r="Z31" i="10"/>
  <c r="AA31" i="10"/>
  <c r="A32" i="10"/>
  <c r="C32" i="10"/>
  <c r="D32" i="10"/>
  <c r="E32" i="10"/>
  <c r="F32" i="10"/>
  <c r="G32" i="10"/>
  <c r="I32" i="10"/>
  <c r="J32" i="10"/>
  <c r="K32" i="10"/>
  <c r="L32" i="10"/>
  <c r="M32" i="10"/>
  <c r="O32" i="10"/>
  <c r="Z32" i="10"/>
  <c r="AA32" i="10"/>
  <c r="A33" i="10"/>
  <c r="C33" i="10"/>
  <c r="D33" i="10"/>
  <c r="E33" i="10"/>
  <c r="F33" i="10"/>
  <c r="G33" i="10"/>
  <c r="I33" i="10"/>
  <c r="J33" i="10"/>
  <c r="K33" i="10"/>
  <c r="L33" i="10"/>
  <c r="M33" i="10"/>
  <c r="O33" i="10"/>
  <c r="Z33" i="10"/>
  <c r="AA33" i="10"/>
  <c r="A34" i="10"/>
  <c r="C34" i="10"/>
  <c r="D34" i="10"/>
  <c r="E34" i="10"/>
  <c r="F34" i="10"/>
  <c r="G34" i="10"/>
  <c r="I34" i="10"/>
  <c r="J34" i="10"/>
  <c r="K34" i="10"/>
  <c r="L34" i="10"/>
  <c r="M34" i="10"/>
  <c r="O34" i="10"/>
  <c r="Z34" i="10"/>
  <c r="AA34" i="10"/>
  <c r="A35" i="10"/>
  <c r="C35" i="10"/>
  <c r="D35" i="10"/>
  <c r="E35" i="10"/>
  <c r="F35" i="10"/>
  <c r="G35" i="10"/>
  <c r="I35" i="10"/>
  <c r="J35" i="10"/>
  <c r="K35" i="10"/>
  <c r="L35" i="10"/>
  <c r="M35" i="10"/>
  <c r="O35" i="10"/>
  <c r="Z35" i="10"/>
  <c r="AA35" i="10"/>
  <c r="A36" i="10"/>
  <c r="C36" i="10"/>
  <c r="D36" i="10"/>
  <c r="E36" i="10"/>
  <c r="F36" i="10"/>
  <c r="G36" i="10"/>
  <c r="I36" i="10"/>
  <c r="J36" i="10"/>
  <c r="K36" i="10"/>
  <c r="L36" i="10"/>
  <c r="M36" i="10"/>
  <c r="O36" i="10"/>
  <c r="Z36" i="10"/>
  <c r="AA36" i="10"/>
  <c r="A37" i="10"/>
  <c r="C37" i="10"/>
  <c r="D37" i="10"/>
  <c r="E37" i="10"/>
  <c r="F37" i="10"/>
  <c r="G37" i="10"/>
  <c r="I37" i="10"/>
  <c r="J37" i="10"/>
  <c r="K37" i="10"/>
  <c r="L37" i="10"/>
  <c r="M37" i="10"/>
  <c r="O37" i="10"/>
  <c r="Z37" i="10"/>
  <c r="AA37" i="10"/>
  <c r="A38" i="10"/>
  <c r="C38" i="10"/>
  <c r="D38" i="10"/>
  <c r="E38" i="10"/>
  <c r="F38" i="10"/>
  <c r="G38" i="10"/>
  <c r="I38" i="10"/>
  <c r="J38" i="10"/>
  <c r="K38" i="10"/>
  <c r="L38" i="10"/>
  <c r="M38" i="10"/>
  <c r="O38" i="10"/>
  <c r="Z38" i="10"/>
  <c r="AA38" i="10"/>
  <c r="A39" i="10"/>
  <c r="C39" i="10"/>
  <c r="D39" i="10"/>
  <c r="E39" i="10"/>
  <c r="F39" i="10"/>
  <c r="G39" i="10"/>
  <c r="I39" i="10"/>
  <c r="J39" i="10"/>
  <c r="K39" i="10"/>
  <c r="L39" i="10"/>
  <c r="M39" i="10"/>
  <c r="O39" i="10"/>
  <c r="Z39" i="10"/>
  <c r="AA39" i="10"/>
  <c r="A40" i="10"/>
  <c r="C40" i="10"/>
  <c r="D40" i="10"/>
  <c r="E40" i="10"/>
  <c r="F40" i="10"/>
  <c r="G40" i="10"/>
  <c r="I40" i="10"/>
  <c r="J40" i="10"/>
  <c r="K40" i="10"/>
  <c r="L40" i="10"/>
  <c r="M40" i="10"/>
  <c r="O40" i="10"/>
  <c r="Z40" i="10"/>
  <c r="AA40" i="10"/>
  <c r="A41" i="10"/>
  <c r="C41" i="10"/>
  <c r="D41" i="10"/>
  <c r="E41" i="10"/>
  <c r="F41" i="10"/>
  <c r="G41" i="10"/>
  <c r="I41" i="10"/>
  <c r="J41" i="10"/>
  <c r="K41" i="10"/>
  <c r="L41" i="10"/>
  <c r="M41" i="10"/>
  <c r="Z41" i="10"/>
  <c r="AA41" i="10"/>
  <c r="A42" i="10"/>
  <c r="C42" i="10"/>
  <c r="D42" i="10"/>
  <c r="E42" i="10"/>
  <c r="F42" i="10"/>
  <c r="G42" i="10"/>
  <c r="I42" i="10"/>
  <c r="J42" i="10"/>
  <c r="K42" i="10"/>
  <c r="L42" i="10"/>
  <c r="M42" i="10"/>
  <c r="Z42" i="10"/>
  <c r="AA42" i="10"/>
  <c r="A43" i="10"/>
  <c r="C43" i="10"/>
  <c r="D43" i="10"/>
  <c r="E43" i="10"/>
  <c r="F43" i="10"/>
  <c r="G43" i="10"/>
  <c r="I43" i="10"/>
  <c r="J43" i="10"/>
  <c r="K43" i="10"/>
  <c r="L43" i="10"/>
  <c r="M43" i="10"/>
  <c r="Z43" i="10"/>
  <c r="AA43" i="10"/>
  <c r="A44" i="10"/>
  <c r="C44" i="10"/>
  <c r="D44" i="10"/>
  <c r="E44" i="10"/>
  <c r="F44" i="10"/>
  <c r="G44" i="10"/>
  <c r="I44" i="10"/>
  <c r="J44" i="10"/>
  <c r="K44" i="10"/>
  <c r="L44" i="10"/>
  <c r="M44" i="10"/>
  <c r="Z44" i="10"/>
  <c r="AA44" i="10"/>
  <c r="A45" i="10"/>
  <c r="C45" i="10"/>
  <c r="D45" i="10"/>
  <c r="E45" i="10"/>
  <c r="F45" i="10"/>
  <c r="G45" i="10"/>
  <c r="I45" i="10"/>
  <c r="J45" i="10"/>
  <c r="K45" i="10"/>
  <c r="L45" i="10"/>
  <c r="M45" i="10"/>
  <c r="Z45" i="10"/>
  <c r="AA45" i="10"/>
  <c r="A46" i="10"/>
  <c r="C46" i="10"/>
  <c r="D46" i="10"/>
  <c r="E46" i="10"/>
  <c r="F46" i="10"/>
  <c r="G46" i="10"/>
  <c r="I46" i="10"/>
  <c r="J46" i="10"/>
  <c r="K46" i="10"/>
  <c r="L46" i="10"/>
  <c r="M46" i="10"/>
  <c r="Z46" i="10"/>
  <c r="AA46" i="10"/>
  <c r="A47" i="10"/>
  <c r="C47" i="10"/>
  <c r="D47" i="10"/>
  <c r="E47" i="10"/>
  <c r="F47" i="10"/>
  <c r="G47" i="10"/>
  <c r="I47" i="10"/>
  <c r="J47" i="10"/>
  <c r="K47" i="10"/>
  <c r="L47" i="10"/>
  <c r="M47" i="10"/>
  <c r="Z47" i="10"/>
  <c r="AA47" i="10"/>
  <c r="A48" i="10"/>
  <c r="C48" i="10"/>
  <c r="D48" i="10"/>
  <c r="E48" i="10"/>
  <c r="F48" i="10"/>
  <c r="G48" i="10"/>
  <c r="I48" i="10"/>
  <c r="J48" i="10"/>
  <c r="K48" i="10"/>
  <c r="L48" i="10"/>
  <c r="M48" i="10"/>
  <c r="Z48" i="10"/>
  <c r="AA48" i="10"/>
  <c r="A49" i="10"/>
  <c r="C49" i="10"/>
  <c r="D49" i="10"/>
  <c r="E49" i="10"/>
  <c r="F49" i="10"/>
  <c r="G49" i="10"/>
  <c r="I49" i="10"/>
  <c r="K49" i="10"/>
  <c r="L49" i="10"/>
  <c r="M49" i="10"/>
  <c r="Z49" i="10"/>
  <c r="AA49" i="10"/>
  <c r="A50" i="10"/>
  <c r="C50" i="10"/>
  <c r="D50" i="10"/>
  <c r="E50" i="10"/>
  <c r="F50" i="10"/>
  <c r="G50" i="10"/>
  <c r="I50" i="10"/>
  <c r="K50" i="10"/>
  <c r="L50" i="10"/>
  <c r="M50" i="10"/>
  <c r="Z50" i="10"/>
  <c r="AA50" i="10"/>
  <c r="A51" i="10"/>
  <c r="C51" i="10"/>
  <c r="D51" i="10"/>
  <c r="E51" i="10"/>
  <c r="F51" i="10"/>
  <c r="G51" i="10"/>
  <c r="I51" i="10"/>
  <c r="K51" i="10"/>
  <c r="L51" i="10"/>
  <c r="M51" i="10"/>
  <c r="Z51" i="10"/>
  <c r="AA51" i="10"/>
  <c r="A52" i="10"/>
  <c r="C52" i="10"/>
  <c r="D52" i="10"/>
  <c r="E52" i="10"/>
  <c r="F52" i="10"/>
  <c r="G52" i="10"/>
  <c r="I52" i="10"/>
  <c r="K52" i="10"/>
  <c r="L52" i="10"/>
  <c r="M52" i="10"/>
  <c r="Z52" i="10"/>
  <c r="AA52" i="10"/>
  <c r="A53" i="10"/>
  <c r="D53" i="10"/>
  <c r="E53" i="10"/>
  <c r="F53" i="10"/>
  <c r="G53" i="10"/>
  <c r="I53" i="10"/>
  <c r="K53" i="10"/>
  <c r="L53" i="10"/>
  <c r="M53" i="10"/>
  <c r="Z53" i="10"/>
  <c r="AA53" i="10"/>
  <c r="A54" i="10"/>
  <c r="D54" i="10"/>
  <c r="E54" i="10"/>
  <c r="F54" i="10"/>
  <c r="G54" i="10"/>
  <c r="I54" i="10"/>
  <c r="K54" i="10"/>
  <c r="L54" i="10"/>
  <c r="M54" i="10"/>
  <c r="A55" i="10"/>
  <c r="D55" i="10"/>
  <c r="E55" i="10"/>
  <c r="F55" i="10"/>
  <c r="G55" i="10"/>
  <c r="I55" i="10"/>
  <c r="K55" i="10"/>
  <c r="L55" i="10"/>
  <c r="M55" i="10"/>
  <c r="A56" i="10"/>
  <c r="D56" i="10"/>
  <c r="E56" i="10"/>
  <c r="F56" i="10"/>
  <c r="G56" i="10"/>
  <c r="I56" i="10"/>
  <c r="K56" i="10"/>
  <c r="L56" i="10"/>
  <c r="M56" i="10"/>
  <c r="A57" i="10"/>
  <c r="D57" i="10"/>
  <c r="E57" i="10"/>
  <c r="F57" i="10"/>
  <c r="G57" i="10"/>
  <c r="I57" i="10"/>
  <c r="K57" i="10"/>
  <c r="L57" i="10"/>
  <c r="M57" i="10"/>
  <c r="A58" i="10"/>
  <c r="D58" i="10"/>
  <c r="E58" i="10"/>
  <c r="F58" i="10"/>
  <c r="G58" i="10"/>
  <c r="I58" i="10"/>
  <c r="K58" i="10"/>
  <c r="L58" i="10"/>
  <c r="M58" i="10"/>
  <c r="A59" i="10"/>
  <c r="B59" i="10"/>
  <c r="D59" i="10"/>
  <c r="E59" i="10"/>
  <c r="F59" i="10"/>
  <c r="G59" i="10"/>
  <c r="I59" i="10"/>
  <c r="K59" i="10"/>
  <c r="L59" i="10"/>
  <c r="M59" i="10"/>
  <c r="A60" i="10"/>
  <c r="B60" i="10"/>
  <c r="D60" i="10"/>
  <c r="E60" i="10"/>
  <c r="F60" i="10"/>
  <c r="G60" i="10"/>
  <c r="I60" i="10"/>
  <c r="K60" i="10"/>
  <c r="L60" i="10"/>
  <c r="M60" i="10"/>
  <c r="A61" i="10"/>
  <c r="B61" i="10"/>
  <c r="D61" i="10"/>
  <c r="E61" i="10"/>
  <c r="F61" i="10"/>
  <c r="G61" i="10"/>
  <c r="I61" i="10"/>
  <c r="K61" i="10"/>
  <c r="L61" i="10"/>
  <c r="M61" i="10"/>
  <c r="A62" i="10"/>
  <c r="B62" i="10"/>
  <c r="D62" i="10"/>
  <c r="E62" i="10"/>
  <c r="F62" i="10"/>
  <c r="G62" i="10"/>
  <c r="I62" i="10"/>
  <c r="K62" i="10"/>
  <c r="L62" i="10"/>
  <c r="M62" i="10"/>
  <c r="A63" i="10"/>
  <c r="B63" i="10"/>
  <c r="D63" i="10"/>
  <c r="E63" i="10"/>
  <c r="F63" i="10"/>
  <c r="G63" i="10"/>
  <c r="I63" i="10"/>
  <c r="K63" i="10"/>
  <c r="L63" i="10"/>
  <c r="M63" i="10"/>
  <c r="A64" i="10"/>
  <c r="B64" i="10"/>
  <c r="D64" i="10"/>
  <c r="E64" i="10"/>
  <c r="F64" i="10"/>
  <c r="G64" i="10"/>
  <c r="I64" i="10"/>
  <c r="K64" i="10"/>
  <c r="L64" i="10"/>
  <c r="M64" i="10"/>
  <c r="A65" i="10"/>
  <c r="B65" i="10"/>
  <c r="D65" i="10"/>
  <c r="E65" i="10"/>
  <c r="F65" i="10"/>
  <c r="G65" i="10"/>
  <c r="I65" i="10"/>
  <c r="K65" i="10"/>
  <c r="L65" i="10"/>
  <c r="M65" i="10"/>
  <c r="A66" i="10"/>
  <c r="B66" i="10"/>
  <c r="D66" i="10"/>
  <c r="E66" i="10"/>
  <c r="F66" i="10"/>
  <c r="G66" i="10"/>
  <c r="I66" i="10"/>
  <c r="K66" i="10"/>
  <c r="L66" i="10"/>
  <c r="M66" i="10"/>
  <c r="A67" i="10"/>
  <c r="B67" i="10"/>
  <c r="D67" i="10"/>
  <c r="E67" i="10"/>
  <c r="F67" i="10"/>
  <c r="G67" i="10"/>
  <c r="I67" i="10"/>
  <c r="K67" i="10"/>
  <c r="L67" i="10"/>
  <c r="M67" i="10"/>
  <c r="A68" i="10"/>
  <c r="B68" i="10"/>
  <c r="D68" i="10"/>
  <c r="E68" i="10"/>
  <c r="F68" i="10"/>
  <c r="G68" i="10"/>
  <c r="I68" i="10"/>
  <c r="K68" i="10"/>
  <c r="L68" i="10"/>
  <c r="M68" i="10"/>
  <c r="A69" i="10"/>
  <c r="B69" i="10"/>
  <c r="D69" i="10"/>
  <c r="E69" i="10"/>
  <c r="F69" i="10"/>
  <c r="G69" i="10"/>
  <c r="I69" i="10"/>
  <c r="K69" i="10"/>
  <c r="L69" i="10"/>
  <c r="M69" i="10"/>
  <c r="A70" i="10"/>
  <c r="B70" i="10"/>
  <c r="D70" i="10"/>
  <c r="E70" i="10"/>
  <c r="F70" i="10"/>
  <c r="G70" i="10"/>
  <c r="I70" i="10"/>
  <c r="K70" i="10"/>
  <c r="L70" i="10"/>
  <c r="M70" i="10"/>
  <c r="A71" i="10"/>
  <c r="B71" i="10"/>
  <c r="D71" i="10"/>
  <c r="E71" i="10"/>
  <c r="F71" i="10"/>
  <c r="G71" i="10"/>
  <c r="I71" i="10"/>
  <c r="K71" i="10"/>
  <c r="L71" i="10"/>
  <c r="M71" i="10"/>
  <c r="A72" i="10"/>
  <c r="B72" i="10"/>
  <c r="D72" i="10"/>
  <c r="E72" i="10"/>
  <c r="F72" i="10"/>
  <c r="G72" i="10"/>
  <c r="I72" i="10"/>
  <c r="K72" i="10"/>
  <c r="L72" i="10"/>
  <c r="M72" i="10"/>
  <c r="A73" i="10"/>
  <c r="B73" i="10"/>
  <c r="D73" i="10"/>
  <c r="E73" i="10"/>
  <c r="F73" i="10"/>
  <c r="G73" i="10"/>
  <c r="I73" i="10"/>
  <c r="K73" i="10"/>
  <c r="L73" i="10"/>
  <c r="M73" i="10"/>
  <c r="A74" i="10"/>
  <c r="B74" i="10"/>
  <c r="D74" i="10"/>
  <c r="E74" i="10"/>
  <c r="F74" i="10"/>
  <c r="G74" i="10"/>
  <c r="I74" i="10"/>
  <c r="K74" i="10"/>
  <c r="L74" i="10"/>
  <c r="M74" i="10"/>
  <c r="A75" i="10"/>
  <c r="B75" i="10"/>
  <c r="D75" i="10"/>
  <c r="E75" i="10"/>
  <c r="F75" i="10"/>
  <c r="G75" i="10"/>
  <c r="I75" i="10"/>
  <c r="K75" i="10"/>
  <c r="L75" i="10"/>
  <c r="M75" i="10"/>
  <c r="A76" i="10"/>
  <c r="B76" i="10"/>
  <c r="D76" i="10"/>
  <c r="E76" i="10"/>
  <c r="F76" i="10"/>
  <c r="G76" i="10"/>
  <c r="I76" i="10"/>
  <c r="K76" i="10"/>
  <c r="L76" i="10"/>
  <c r="M76" i="10"/>
  <c r="A77" i="10"/>
  <c r="B77" i="10"/>
  <c r="D77" i="10"/>
  <c r="E77" i="10"/>
  <c r="F77" i="10"/>
  <c r="G77" i="10"/>
  <c r="I77" i="10"/>
  <c r="K77" i="10"/>
  <c r="L77" i="10"/>
  <c r="M77" i="10"/>
  <c r="A78" i="10"/>
  <c r="B78" i="10"/>
  <c r="D78" i="10"/>
  <c r="E78" i="10"/>
  <c r="F78" i="10"/>
  <c r="G78" i="10"/>
  <c r="I78" i="10"/>
  <c r="K78" i="10"/>
  <c r="L78" i="10"/>
  <c r="M78" i="10"/>
  <c r="A79" i="10"/>
  <c r="B79" i="10"/>
  <c r="D79" i="10"/>
  <c r="E79" i="10"/>
  <c r="F79" i="10"/>
  <c r="G79" i="10"/>
  <c r="I79" i="10"/>
  <c r="K79" i="10"/>
  <c r="L79" i="10"/>
  <c r="M79" i="10"/>
  <c r="A80" i="10"/>
  <c r="B80" i="10"/>
  <c r="D80" i="10"/>
  <c r="E80" i="10"/>
  <c r="F80" i="10"/>
  <c r="G80" i="10"/>
  <c r="I80" i="10"/>
  <c r="K80" i="10"/>
  <c r="L80" i="10"/>
  <c r="M80" i="10"/>
  <c r="A81" i="10"/>
  <c r="B81" i="10"/>
  <c r="D81" i="10"/>
  <c r="E81" i="10"/>
  <c r="F81" i="10"/>
  <c r="G81" i="10"/>
  <c r="I81" i="10"/>
  <c r="K81" i="10"/>
  <c r="L81" i="10"/>
  <c r="M81" i="10"/>
  <c r="A82" i="10"/>
  <c r="B82" i="10"/>
  <c r="D82" i="10"/>
  <c r="E82" i="10"/>
  <c r="F82" i="10"/>
  <c r="G82" i="10"/>
  <c r="I82" i="10"/>
  <c r="K82" i="10"/>
  <c r="L82" i="10"/>
  <c r="M82" i="10"/>
  <c r="A83" i="10"/>
  <c r="B83" i="10"/>
  <c r="D83" i="10"/>
  <c r="E83" i="10"/>
  <c r="F83" i="10"/>
  <c r="G83" i="10"/>
  <c r="I83" i="10"/>
  <c r="K83" i="10"/>
  <c r="L83" i="10"/>
  <c r="M83" i="10"/>
  <c r="A84" i="10"/>
  <c r="B84" i="10"/>
  <c r="D84" i="10"/>
  <c r="E84" i="10"/>
  <c r="F84" i="10"/>
  <c r="G84" i="10"/>
  <c r="I84" i="10"/>
  <c r="K84" i="10"/>
  <c r="L84" i="10"/>
  <c r="M84" i="10"/>
  <c r="A85" i="10"/>
  <c r="B85" i="10"/>
  <c r="D85" i="10"/>
  <c r="E85" i="10"/>
  <c r="F85" i="10"/>
  <c r="G85" i="10"/>
  <c r="I85" i="10"/>
  <c r="K85" i="10"/>
  <c r="L85" i="10"/>
  <c r="M85" i="10"/>
  <c r="A86" i="10"/>
  <c r="B86" i="10"/>
  <c r="D86" i="10"/>
  <c r="E86" i="10"/>
  <c r="F86" i="10"/>
  <c r="G86" i="10"/>
  <c r="I86" i="10"/>
  <c r="K86" i="10"/>
  <c r="L86" i="10"/>
  <c r="M86" i="10"/>
  <c r="A87" i="10"/>
  <c r="B87" i="10"/>
  <c r="D87" i="10"/>
  <c r="E87" i="10"/>
  <c r="F87" i="10"/>
  <c r="G87" i="10"/>
  <c r="I87" i="10"/>
  <c r="K87" i="10"/>
  <c r="L87" i="10"/>
  <c r="M87" i="10"/>
  <c r="A88" i="10"/>
  <c r="B88" i="10"/>
  <c r="D88" i="10"/>
  <c r="E88" i="10"/>
  <c r="F88" i="10"/>
  <c r="G88" i="10"/>
  <c r="I88" i="10"/>
  <c r="K88" i="10"/>
  <c r="L88" i="10"/>
  <c r="M88" i="10"/>
  <c r="A89" i="10"/>
  <c r="B89" i="10"/>
  <c r="D89" i="10"/>
  <c r="E89" i="10"/>
  <c r="F89" i="10"/>
  <c r="G89" i="10"/>
  <c r="I89" i="10"/>
  <c r="K89" i="10"/>
  <c r="L89" i="10"/>
  <c r="M89" i="10"/>
  <c r="A90" i="10"/>
  <c r="B90" i="10"/>
  <c r="D90" i="10"/>
  <c r="E90" i="10"/>
  <c r="F90" i="10"/>
  <c r="G90" i="10"/>
  <c r="I90" i="10"/>
  <c r="K90" i="10"/>
  <c r="L90" i="10"/>
  <c r="M90" i="10"/>
  <c r="A91" i="10"/>
  <c r="B91" i="10"/>
  <c r="D91" i="10"/>
  <c r="E91" i="10"/>
  <c r="F91" i="10"/>
  <c r="G91" i="10"/>
  <c r="I91" i="10"/>
  <c r="K91" i="10"/>
  <c r="L91" i="10"/>
  <c r="M91" i="10"/>
  <c r="A92" i="10"/>
  <c r="B92" i="10"/>
  <c r="D92" i="10"/>
  <c r="E92" i="10"/>
  <c r="F92" i="10"/>
  <c r="G92" i="10"/>
  <c r="I92" i="10"/>
  <c r="K92" i="10"/>
  <c r="L92" i="10"/>
  <c r="M92" i="10"/>
  <c r="A93" i="10"/>
  <c r="B93" i="10"/>
  <c r="D93" i="10"/>
  <c r="E93" i="10"/>
  <c r="F93" i="10"/>
  <c r="G93" i="10"/>
  <c r="I93" i="10"/>
  <c r="K93" i="10"/>
  <c r="L93" i="10"/>
  <c r="M93" i="10"/>
  <c r="A94" i="10"/>
  <c r="B94" i="10"/>
  <c r="D94" i="10"/>
  <c r="E94" i="10"/>
  <c r="F94" i="10"/>
  <c r="G94" i="10"/>
  <c r="I94" i="10"/>
  <c r="K94" i="10"/>
  <c r="L94" i="10"/>
  <c r="M94" i="10"/>
  <c r="A95" i="10"/>
  <c r="B95" i="10"/>
  <c r="D95" i="10"/>
  <c r="E95" i="10"/>
  <c r="F95" i="10"/>
  <c r="G95" i="10"/>
  <c r="I95" i="10"/>
  <c r="K95" i="10"/>
  <c r="L95" i="10"/>
  <c r="M95" i="10"/>
  <c r="A96" i="10"/>
  <c r="B96" i="10"/>
  <c r="D96" i="10"/>
  <c r="E96" i="10"/>
  <c r="F96" i="10"/>
  <c r="G96" i="10"/>
  <c r="I96" i="10"/>
  <c r="K96" i="10"/>
  <c r="L96" i="10"/>
  <c r="M96" i="10"/>
  <c r="A97" i="10"/>
  <c r="B97" i="10"/>
  <c r="D97" i="10"/>
  <c r="E97" i="10"/>
  <c r="F97" i="10"/>
  <c r="G97" i="10"/>
  <c r="I97" i="10"/>
  <c r="K97" i="10"/>
  <c r="L97" i="10"/>
  <c r="M97" i="10"/>
  <c r="A98" i="10"/>
  <c r="B98" i="10"/>
  <c r="D98" i="10"/>
  <c r="E98" i="10"/>
  <c r="F98" i="10"/>
  <c r="G98" i="10"/>
  <c r="I98" i="10"/>
  <c r="K98" i="10"/>
  <c r="L98" i="10"/>
  <c r="M98" i="10"/>
  <c r="A99" i="10"/>
  <c r="B99" i="10"/>
  <c r="D99" i="10"/>
  <c r="E99" i="10"/>
  <c r="F99" i="10"/>
  <c r="G99" i="10"/>
  <c r="I99" i="10"/>
  <c r="K99" i="10"/>
  <c r="L99" i="10"/>
  <c r="M99" i="10"/>
  <c r="A100" i="10"/>
  <c r="B100" i="10"/>
  <c r="D100" i="10"/>
  <c r="E100" i="10"/>
  <c r="F100" i="10"/>
  <c r="G100" i="10"/>
  <c r="I100" i="10"/>
  <c r="K100" i="10"/>
  <c r="L100" i="10"/>
  <c r="M100" i="10"/>
  <c r="A101" i="10"/>
  <c r="B101" i="10"/>
  <c r="D101" i="10"/>
  <c r="E101" i="10"/>
  <c r="F101" i="10"/>
  <c r="G101" i="10"/>
  <c r="I101" i="10"/>
  <c r="K101" i="10"/>
  <c r="L101" i="10"/>
  <c r="M101" i="10"/>
  <c r="A102" i="10"/>
  <c r="B102" i="10"/>
  <c r="D102" i="10"/>
  <c r="E102" i="10"/>
  <c r="F102" i="10"/>
  <c r="G102" i="10"/>
  <c r="I102" i="10"/>
  <c r="K102" i="10"/>
  <c r="L102" i="10"/>
  <c r="M102" i="10"/>
  <c r="A103" i="10"/>
  <c r="B103" i="10"/>
  <c r="D103" i="10"/>
  <c r="E103" i="10"/>
  <c r="F103" i="10"/>
  <c r="G103" i="10"/>
  <c r="I103" i="10"/>
  <c r="K103" i="10"/>
  <c r="L103" i="10"/>
  <c r="M103" i="10"/>
  <c r="A104" i="10"/>
  <c r="B104" i="10"/>
  <c r="D104" i="10"/>
  <c r="E104" i="10"/>
  <c r="F104" i="10"/>
  <c r="G104" i="10"/>
  <c r="I104" i="10"/>
  <c r="K104" i="10"/>
  <c r="L104" i="10"/>
  <c r="M104" i="10"/>
  <c r="A105" i="10"/>
  <c r="B105" i="10"/>
  <c r="D105" i="10"/>
  <c r="E105" i="10"/>
  <c r="F105" i="10"/>
  <c r="G105" i="10"/>
  <c r="I105" i="10"/>
  <c r="K105" i="10"/>
  <c r="L105" i="10"/>
  <c r="M105" i="10"/>
  <c r="A106" i="10"/>
  <c r="B106" i="10"/>
  <c r="D106" i="10"/>
  <c r="E106" i="10"/>
  <c r="F106" i="10"/>
  <c r="G106" i="10"/>
  <c r="I106" i="10"/>
  <c r="K106" i="10"/>
  <c r="L106" i="10"/>
  <c r="M106" i="10"/>
  <c r="A107" i="10"/>
  <c r="B107" i="10"/>
  <c r="D107" i="10"/>
  <c r="E107" i="10"/>
  <c r="F107" i="10"/>
  <c r="G107" i="10"/>
  <c r="I107" i="10"/>
  <c r="K107" i="10"/>
  <c r="L107" i="10"/>
  <c r="M107" i="10"/>
  <c r="A108" i="10"/>
  <c r="B108" i="10"/>
  <c r="D108" i="10"/>
  <c r="E108" i="10"/>
  <c r="F108" i="10"/>
  <c r="G108" i="10"/>
  <c r="I108" i="10"/>
  <c r="K108" i="10"/>
  <c r="L108" i="10"/>
  <c r="M108" i="10"/>
  <c r="A109" i="10"/>
  <c r="B109" i="10"/>
  <c r="D109" i="10"/>
  <c r="E109" i="10"/>
  <c r="F109" i="10"/>
  <c r="G109" i="10"/>
  <c r="I109" i="10"/>
  <c r="K109" i="10"/>
  <c r="L109" i="10"/>
  <c r="M109" i="10"/>
  <c r="A110" i="10"/>
  <c r="B110" i="10"/>
  <c r="D110" i="10"/>
  <c r="E110" i="10"/>
  <c r="F110" i="10"/>
  <c r="G110" i="10"/>
  <c r="I110" i="10"/>
  <c r="K110" i="10"/>
  <c r="L110" i="10"/>
  <c r="M110" i="10"/>
  <c r="A111" i="10"/>
  <c r="B111" i="10"/>
  <c r="D111" i="10"/>
  <c r="E111" i="10"/>
  <c r="F111" i="10"/>
  <c r="G111" i="10"/>
  <c r="I111" i="10"/>
  <c r="K111" i="10"/>
  <c r="L111" i="10"/>
  <c r="M111" i="10"/>
  <c r="A112" i="10"/>
  <c r="B112" i="10"/>
  <c r="D112" i="10"/>
  <c r="E112" i="10"/>
  <c r="F112" i="10"/>
  <c r="G112" i="10"/>
  <c r="I112" i="10"/>
  <c r="K112" i="10"/>
  <c r="L112" i="10"/>
  <c r="M112" i="10"/>
  <c r="A113" i="10"/>
  <c r="B113" i="10"/>
  <c r="D113" i="10"/>
  <c r="E113" i="10"/>
  <c r="F113" i="10"/>
  <c r="G113" i="10"/>
  <c r="I113" i="10"/>
  <c r="K113" i="10"/>
  <c r="L113" i="10"/>
  <c r="M113" i="10"/>
  <c r="A114" i="10"/>
  <c r="B114" i="10"/>
  <c r="D114" i="10"/>
  <c r="E114" i="10"/>
  <c r="F114" i="10"/>
  <c r="G114" i="10"/>
  <c r="I114" i="10"/>
  <c r="K114" i="10"/>
  <c r="L114" i="10"/>
  <c r="M114" i="10"/>
  <c r="A115" i="10"/>
  <c r="B115" i="10"/>
  <c r="D115" i="10"/>
  <c r="E115" i="10"/>
  <c r="F115" i="10"/>
  <c r="G115" i="10"/>
  <c r="I115" i="10"/>
  <c r="K115" i="10"/>
  <c r="L115" i="10"/>
  <c r="M115" i="10"/>
  <c r="A116" i="10"/>
  <c r="B116" i="10"/>
  <c r="D116" i="10"/>
  <c r="E116" i="10"/>
  <c r="F116" i="10"/>
  <c r="G116" i="10"/>
  <c r="I116" i="10"/>
  <c r="K116" i="10"/>
  <c r="L116" i="10"/>
  <c r="M116" i="10"/>
  <c r="A117" i="10"/>
  <c r="B117" i="10"/>
  <c r="D117" i="10"/>
  <c r="E117" i="10"/>
  <c r="F117" i="10"/>
  <c r="G117" i="10"/>
  <c r="I117" i="10"/>
  <c r="K117" i="10"/>
  <c r="L117" i="10"/>
  <c r="M117" i="10"/>
  <c r="A118" i="10"/>
  <c r="B118" i="10"/>
  <c r="D118" i="10"/>
  <c r="E118" i="10"/>
  <c r="F118" i="10"/>
  <c r="G118" i="10"/>
  <c r="I118" i="10"/>
  <c r="K118" i="10"/>
  <c r="L118" i="10"/>
  <c r="M118" i="10"/>
  <c r="A119" i="10"/>
  <c r="B119" i="10"/>
  <c r="D119" i="10"/>
  <c r="E119" i="10"/>
  <c r="F119" i="10"/>
  <c r="G119" i="10"/>
  <c r="I119" i="10"/>
  <c r="K119" i="10"/>
  <c r="L119" i="10"/>
  <c r="M119" i="10"/>
  <c r="A120" i="10"/>
  <c r="B120" i="10"/>
  <c r="D120" i="10"/>
  <c r="E120" i="10"/>
  <c r="F120" i="10"/>
  <c r="G120" i="10"/>
  <c r="I120" i="10"/>
  <c r="K120" i="10"/>
  <c r="L120" i="10"/>
  <c r="M120" i="10"/>
  <c r="A121" i="10"/>
  <c r="B121" i="10"/>
  <c r="D121" i="10"/>
  <c r="E121" i="10"/>
  <c r="F121" i="10"/>
  <c r="G121" i="10"/>
  <c r="I121" i="10"/>
  <c r="K121" i="10"/>
  <c r="L121" i="10"/>
  <c r="M121" i="10"/>
  <c r="A122" i="10"/>
  <c r="B122" i="10"/>
  <c r="D122" i="10"/>
  <c r="E122" i="10"/>
  <c r="F122" i="10"/>
  <c r="G122" i="10"/>
  <c r="I122" i="10"/>
  <c r="K122" i="10"/>
  <c r="L122" i="10"/>
  <c r="M122" i="10"/>
  <c r="A123" i="10"/>
  <c r="B123" i="10"/>
  <c r="D123" i="10"/>
  <c r="E123" i="10"/>
  <c r="F123" i="10"/>
  <c r="G123" i="10"/>
  <c r="I123" i="10"/>
  <c r="K123" i="10"/>
  <c r="L123" i="10"/>
  <c r="M123" i="10"/>
  <c r="A124" i="10"/>
  <c r="B124" i="10"/>
  <c r="D124" i="10"/>
  <c r="E124" i="10"/>
  <c r="F124" i="10"/>
  <c r="G124" i="10"/>
  <c r="I124" i="10"/>
  <c r="K124" i="10"/>
  <c r="L124" i="10"/>
  <c r="M124" i="10"/>
  <c r="A125" i="10"/>
  <c r="B125" i="10"/>
  <c r="D125" i="10"/>
  <c r="E125" i="10"/>
  <c r="F125" i="10"/>
  <c r="G125" i="10"/>
  <c r="I125" i="10"/>
  <c r="K125" i="10"/>
  <c r="L125" i="10"/>
  <c r="M125" i="10"/>
  <c r="A126" i="10"/>
  <c r="B126" i="10"/>
  <c r="D126" i="10"/>
  <c r="E126" i="10"/>
  <c r="F126" i="10"/>
  <c r="G126" i="10"/>
  <c r="I126" i="10"/>
  <c r="K126" i="10"/>
  <c r="L126" i="10"/>
  <c r="M126" i="10"/>
  <c r="A127" i="10"/>
  <c r="B127" i="10"/>
  <c r="D127" i="10"/>
  <c r="E127" i="10"/>
  <c r="F127" i="10"/>
  <c r="G127" i="10"/>
  <c r="I127" i="10"/>
  <c r="K127" i="10"/>
  <c r="L127" i="10"/>
  <c r="M127" i="10"/>
  <c r="A128" i="10"/>
  <c r="B128" i="10"/>
  <c r="D128" i="10"/>
  <c r="E128" i="10"/>
  <c r="F128" i="10"/>
  <c r="G128" i="10"/>
  <c r="I128" i="10"/>
  <c r="K128" i="10"/>
  <c r="L128" i="10"/>
  <c r="M128" i="10"/>
  <c r="A129" i="10"/>
  <c r="B129" i="10"/>
  <c r="D129" i="10"/>
  <c r="E129" i="10"/>
  <c r="F129" i="10"/>
  <c r="G129" i="10"/>
  <c r="I129" i="10"/>
  <c r="K129" i="10"/>
  <c r="L129" i="10"/>
  <c r="M129" i="10"/>
  <c r="A130" i="10"/>
  <c r="B130" i="10"/>
  <c r="D130" i="10"/>
  <c r="E130" i="10"/>
  <c r="F130" i="10"/>
  <c r="G130" i="10"/>
  <c r="I130" i="10"/>
  <c r="K130" i="10"/>
  <c r="L130" i="10"/>
  <c r="M130" i="10"/>
  <c r="A131" i="10"/>
  <c r="B131" i="10"/>
  <c r="D131" i="10"/>
  <c r="E131" i="10"/>
  <c r="F131" i="10"/>
  <c r="G131" i="10"/>
  <c r="I131" i="10"/>
  <c r="K131" i="10"/>
  <c r="L131" i="10"/>
  <c r="M131" i="10"/>
  <c r="A132" i="10"/>
  <c r="B132" i="10"/>
  <c r="D132" i="10"/>
  <c r="E132" i="10"/>
  <c r="F132" i="10"/>
  <c r="G132" i="10"/>
  <c r="I132" i="10"/>
  <c r="K132" i="10"/>
  <c r="L132" i="10"/>
  <c r="M132" i="10"/>
  <c r="A133" i="10"/>
  <c r="B133" i="10"/>
  <c r="D133" i="10"/>
  <c r="E133" i="10"/>
  <c r="F133" i="10"/>
  <c r="G133" i="10"/>
  <c r="I133" i="10"/>
  <c r="K133" i="10"/>
  <c r="L133" i="10"/>
  <c r="M133" i="10"/>
  <c r="A134" i="10"/>
  <c r="B134" i="10"/>
  <c r="D134" i="10"/>
  <c r="E134" i="10"/>
  <c r="F134" i="10"/>
  <c r="G134" i="10"/>
  <c r="I134" i="10"/>
  <c r="K134" i="10"/>
  <c r="L134" i="10"/>
  <c r="M134" i="10"/>
  <c r="A135" i="10"/>
  <c r="B135" i="10"/>
  <c r="D135" i="10"/>
  <c r="E135" i="10"/>
  <c r="F135" i="10"/>
  <c r="G135" i="10"/>
  <c r="I135" i="10"/>
  <c r="K135" i="10"/>
  <c r="L135" i="10"/>
  <c r="M135" i="10"/>
  <c r="A136" i="10"/>
  <c r="B136" i="10"/>
  <c r="D136" i="10"/>
  <c r="E136" i="10"/>
  <c r="F136" i="10"/>
  <c r="G136" i="10"/>
  <c r="I136" i="10"/>
  <c r="K136" i="10"/>
  <c r="L136" i="10"/>
  <c r="M136" i="10"/>
  <c r="A137" i="10"/>
  <c r="B137" i="10"/>
  <c r="D137" i="10"/>
  <c r="E137" i="10"/>
  <c r="F137" i="10"/>
  <c r="G137" i="10"/>
  <c r="I137" i="10"/>
  <c r="K137" i="10"/>
  <c r="L137" i="10"/>
  <c r="M137" i="10"/>
  <c r="K1" i="24"/>
  <c r="L1" i="24"/>
  <c r="G2" i="24"/>
  <c r="H2" i="24"/>
  <c r="I2" i="24"/>
  <c r="P3" i="24"/>
  <c r="Q3" i="24"/>
  <c r="B4" i="24"/>
  <c r="C4" i="24"/>
  <c r="D4" i="24"/>
  <c r="E4" i="24"/>
  <c r="P4" i="24"/>
  <c r="Q4" i="24"/>
  <c r="H6" i="24"/>
  <c r="I6" i="24"/>
  <c r="J6" i="24"/>
  <c r="K6" i="24"/>
  <c r="H7" i="24"/>
  <c r="I7" i="24"/>
  <c r="J7" i="24"/>
  <c r="K7" i="24"/>
  <c r="H8" i="24"/>
  <c r="I8" i="24"/>
  <c r="J8" i="24"/>
  <c r="K8" i="24"/>
  <c r="B9" i="24"/>
  <c r="C9" i="24"/>
  <c r="D9" i="24"/>
  <c r="E9" i="24"/>
  <c r="H9" i="24"/>
  <c r="I9" i="24"/>
  <c r="J9" i="24"/>
  <c r="K9" i="24"/>
  <c r="H10" i="24"/>
  <c r="I10" i="24"/>
  <c r="J10" i="24"/>
  <c r="K10" i="24"/>
  <c r="K16" i="24"/>
  <c r="BJ30" i="24"/>
  <c r="BI36" i="24"/>
  <c r="BJ36" i="24"/>
  <c r="BK36" i="24"/>
  <c r="BL36" i="24"/>
  <c r="BM36" i="24"/>
  <c r="BN36" i="24"/>
  <c r="BO36" i="24"/>
  <c r="BR36" i="24"/>
  <c r="BS36" i="24"/>
  <c r="BT36" i="24"/>
  <c r="BU36" i="24"/>
  <c r="BV36" i="24"/>
  <c r="S38" i="24"/>
  <c r="T38" i="24"/>
  <c r="U38" i="24"/>
  <c r="V38" i="24"/>
  <c r="W38" i="24"/>
  <c r="X38" i="24"/>
  <c r="Y38" i="24"/>
  <c r="Z38" i="24"/>
  <c r="AA38" i="24"/>
  <c r="AB38" i="24"/>
  <c r="AE38" i="24"/>
  <c r="AI38" i="24"/>
  <c r="AJ38" i="24"/>
  <c r="AL38" i="24"/>
  <c r="AO38" i="24"/>
  <c r="AS38" i="24"/>
  <c r="AT38" i="24"/>
  <c r="AV38" i="24"/>
  <c r="AY38" i="24"/>
  <c r="BC38" i="24"/>
  <c r="BD38" i="24"/>
  <c r="BF38" i="24"/>
  <c r="A41" i="24"/>
  <c r="B41" i="24"/>
  <c r="C41" i="24"/>
  <c r="E41" i="24"/>
  <c r="G41" i="24"/>
  <c r="H41" i="24"/>
  <c r="I41" i="24"/>
  <c r="J41" i="24"/>
  <c r="K41" i="24"/>
  <c r="L41" i="24"/>
  <c r="M41" i="24"/>
  <c r="P41" i="24"/>
  <c r="Q41" i="24"/>
  <c r="S41" i="24"/>
  <c r="T41" i="24"/>
  <c r="U41" i="24"/>
  <c r="V41" i="24"/>
  <c r="W41" i="24"/>
  <c r="X41" i="24"/>
  <c r="Y41" i="24"/>
  <c r="Z41" i="24"/>
  <c r="AA41" i="24"/>
  <c r="AB41" i="24"/>
  <c r="AD41" i="24"/>
  <c r="AE41" i="24"/>
  <c r="AF41" i="24"/>
  <c r="AG41" i="24"/>
  <c r="AH41" i="24"/>
  <c r="AI41" i="24"/>
  <c r="AJ41" i="24"/>
  <c r="AK41" i="24"/>
  <c r="AL41" i="24"/>
  <c r="AN41" i="24"/>
  <c r="AO41" i="24"/>
  <c r="AP41" i="24"/>
  <c r="AQ41" i="24"/>
  <c r="AR41" i="24"/>
  <c r="AS41" i="24"/>
  <c r="AT41" i="24"/>
  <c r="AU41" i="24"/>
  <c r="AV41" i="24"/>
  <c r="AX41" i="24"/>
  <c r="AY41" i="24"/>
  <c r="AZ41" i="24"/>
  <c r="BA41" i="24"/>
  <c r="BB41" i="24"/>
  <c r="BC41" i="24"/>
  <c r="BD41" i="24"/>
  <c r="BE41" i="24"/>
  <c r="BF41" i="24"/>
  <c r="BI41" i="24"/>
  <c r="BJ41" i="24"/>
  <c r="BK41" i="24"/>
  <c r="BL41" i="24"/>
  <c r="BM41" i="24"/>
  <c r="BN41" i="24"/>
  <c r="BO41" i="24"/>
  <c r="BR41" i="24"/>
  <c r="BS41" i="24"/>
  <c r="BT41" i="24"/>
  <c r="BU41" i="24"/>
  <c r="BV41" i="24"/>
  <c r="A42" i="24"/>
  <c r="B42" i="24"/>
  <c r="C42" i="24"/>
  <c r="E42" i="24"/>
  <c r="G42" i="24"/>
  <c r="H42" i="24"/>
  <c r="I42" i="24"/>
  <c r="J42" i="24"/>
  <c r="K42" i="24"/>
  <c r="L42" i="24"/>
  <c r="M42" i="24"/>
  <c r="P42" i="24"/>
  <c r="Q42" i="24"/>
  <c r="S42" i="24"/>
  <c r="T42" i="24"/>
  <c r="U42" i="24"/>
  <c r="V42" i="24"/>
  <c r="W42" i="24"/>
  <c r="X42" i="24"/>
  <c r="Y42" i="24"/>
  <c r="Z42" i="24"/>
  <c r="AA42" i="24"/>
  <c r="AB42" i="24"/>
  <c r="AD42" i="24"/>
  <c r="AE42" i="24"/>
  <c r="AF42" i="24"/>
  <c r="AG42" i="24"/>
  <c r="AH42" i="24"/>
  <c r="AI42" i="24"/>
  <c r="AJ42" i="24"/>
  <c r="AK42" i="24"/>
  <c r="AL42" i="24"/>
  <c r="AN42" i="24"/>
  <c r="AO42" i="24"/>
  <c r="AP42" i="24"/>
  <c r="AQ42" i="24"/>
  <c r="AR42" i="24"/>
  <c r="AS42" i="24"/>
  <c r="AT42" i="24"/>
  <c r="AU42" i="24"/>
  <c r="AV42" i="24"/>
  <c r="AX42" i="24"/>
  <c r="AY42" i="24"/>
  <c r="AZ42" i="24"/>
  <c r="BA42" i="24"/>
  <c r="BB42" i="24"/>
  <c r="BC42" i="24"/>
  <c r="BD42" i="24"/>
  <c r="BE42" i="24"/>
  <c r="BF42" i="24"/>
  <c r="BI42" i="24"/>
  <c r="BJ42" i="24"/>
  <c r="BK42" i="24"/>
  <c r="BL42" i="24"/>
  <c r="BM42" i="24"/>
  <c r="BN42" i="24"/>
  <c r="BO42" i="24"/>
  <c r="BR42" i="24"/>
  <c r="BS42" i="24"/>
  <c r="BT42" i="24"/>
  <c r="BU42" i="24"/>
  <c r="BV42" i="24"/>
  <c r="A43" i="24"/>
  <c r="B43" i="24"/>
  <c r="C43" i="24"/>
  <c r="E43" i="24"/>
  <c r="G43" i="24"/>
  <c r="H43" i="24"/>
  <c r="I43" i="24"/>
  <c r="J43" i="24"/>
  <c r="K43" i="24"/>
  <c r="L43" i="24"/>
  <c r="M43" i="24"/>
  <c r="P43" i="24"/>
  <c r="Q43" i="24"/>
  <c r="S43" i="24"/>
  <c r="T43" i="24"/>
  <c r="U43" i="24"/>
  <c r="V43" i="24"/>
  <c r="W43" i="24"/>
  <c r="X43" i="24"/>
  <c r="Y43" i="24"/>
  <c r="Z43" i="24"/>
  <c r="AA43" i="24"/>
  <c r="AB43" i="24"/>
  <c r="AD43" i="24"/>
  <c r="AE43" i="24"/>
  <c r="AF43" i="24"/>
  <c r="AG43" i="24"/>
  <c r="AH43" i="24"/>
  <c r="AI43" i="24"/>
  <c r="AJ43" i="24"/>
  <c r="AK43" i="24"/>
  <c r="AL43" i="24"/>
  <c r="AN43" i="24"/>
  <c r="AO43" i="24"/>
  <c r="AP43" i="24"/>
  <c r="AQ43" i="24"/>
  <c r="AR43" i="24"/>
  <c r="AS43" i="24"/>
  <c r="AT43" i="24"/>
  <c r="AU43" i="24"/>
  <c r="AV43" i="24"/>
  <c r="AX43" i="24"/>
  <c r="AY43" i="24"/>
  <c r="AZ43" i="24"/>
  <c r="BA43" i="24"/>
  <c r="BB43" i="24"/>
  <c r="BC43" i="24"/>
  <c r="BD43" i="24"/>
  <c r="BE43" i="24"/>
  <c r="BF43" i="24"/>
  <c r="BI43" i="24"/>
  <c r="BJ43" i="24"/>
  <c r="BK43" i="24"/>
  <c r="BL43" i="24"/>
  <c r="BM43" i="24"/>
  <c r="BN43" i="24"/>
  <c r="BO43" i="24"/>
  <c r="BR43" i="24"/>
  <c r="BS43" i="24"/>
  <c r="BT43" i="24"/>
  <c r="BU43" i="24"/>
  <c r="BV43" i="24"/>
  <c r="A44" i="24"/>
  <c r="B44" i="24"/>
  <c r="C44" i="24"/>
  <c r="E44" i="24"/>
  <c r="G44" i="24"/>
  <c r="H44" i="24"/>
  <c r="I44" i="24"/>
  <c r="J44" i="24"/>
  <c r="K44" i="24"/>
  <c r="L44" i="24"/>
  <c r="M44" i="24"/>
  <c r="P44" i="24"/>
  <c r="Q44" i="24"/>
  <c r="S44" i="24"/>
  <c r="T44" i="24"/>
  <c r="U44" i="24"/>
  <c r="V44" i="24"/>
  <c r="W44" i="24"/>
  <c r="X44" i="24"/>
  <c r="Y44" i="24"/>
  <c r="Z44" i="24"/>
  <c r="AA44" i="24"/>
  <c r="AB44" i="24"/>
  <c r="AD44" i="24"/>
  <c r="AE44" i="24"/>
  <c r="AF44" i="24"/>
  <c r="AG44" i="24"/>
  <c r="AH44" i="24"/>
  <c r="AI44" i="24"/>
  <c r="AJ44" i="24"/>
  <c r="AK44" i="24"/>
  <c r="AL44" i="24"/>
  <c r="AN44" i="24"/>
  <c r="AO44" i="24"/>
  <c r="AP44" i="24"/>
  <c r="AQ44" i="24"/>
  <c r="AR44" i="24"/>
  <c r="AS44" i="24"/>
  <c r="AT44" i="24"/>
  <c r="AU44" i="24"/>
  <c r="AV44" i="24"/>
  <c r="AX44" i="24"/>
  <c r="AY44" i="24"/>
  <c r="AZ44" i="24"/>
  <c r="BA44" i="24"/>
  <c r="BB44" i="24"/>
  <c r="BC44" i="24"/>
  <c r="BD44" i="24"/>
  <c r="BE44" i="24"/>
  <c r="BF44" i="24"/>
  <c r="BI44" i="24"/>
  <c r="BJ44" i="24"/>
  <c r="BK44" i="24"/>
  <c r="BL44" i="24"/>
  <c r="BM44" i="24"/>
  <c r="BN44" i="24"/>
  <c r="BO44" i="24"/>
  <c r="BR44" i="24"/>
  <c r="BS44" i="24"/>
  <c r="BT44" i="24"/>
  <c r="BU44" i="24"/>
  <c r="BV44" i="24"/>
  <c r="A45" i="24"/>
  <c r="B45" i="24"/>
  <c r="C45" i="24"/>
  <c r="E45" i="24"/>
  <c r="G45" i="24"/>
  <c r="H45" i="24"/>
  <c r="I45" i="24"/>
  <c r="J45" i="24"/>
  <c r="K45" i="24"/>
  <c r="L45" i="24"/>
  <c r="M45" i="24"/>
  <c r="P45" i="24"/>
  <c r="Q45" i="24"/>
  <c r="S45" i="24"/>
  <c r="T45" i="24"/>
  <c r="U45" i="24"/>
  <c r="V45" i="24"/>
  <c r="W45" i="24"/>
  <c r="X45" i="24"/>
  <c r="Y45" i="24"/>
  <c r="Z45" i="24"/>
  <c r="AA45" i="24"/>
  <c r="AB45" i="24"/>
  <c r="AD45" i="24"/>
  <c r="AE45" i="24"/>
  <c r="AF45" i="24"/>
  <c r="AG45" i="24"/>
  <c r="AH45" i="24"/>
  <c r="AI45" i="24"/>
  <c r="AJ45" i="24"/>
  <c r="AK45" i="24"/>
  <c r="AL45" i="24"/>
  <c r="AN45" i="24"/>
  <c r="AO45" i="24"/>
  <c r="AP45" i="24"/>
  <c r="AQ45" i="24"/>
  <c r="AR45" i="24"/>
  <c r="AS45" i="24"/>
  <c r="AT45" i="24"/>
  <c r="AU45" i="24"/>
  <c r="AV45" i="24"/>
  <c r="AX45" i="24"/>
  <c r="AY45" i="24"/>
  <c r="AZ45" i="24"/>
  <c r="BA45" i="24"/>
  <c r="BB45" i="24"/>
  <c r="BC45" i="24"/>
  <c r="BD45" i="24"/>
  <c r="BE45" i="24"/>
  <c r="BF45" i="24"/>
  <c r="BI45" i="24"/>
  <c r="BJ45" i="24"/>
  <c r="BK45" i="24"/>
  <c r="BL45" i="24"/>
  <c r="BM45" i="24"/>
  <c r="BN45" i="24"/>
  <c r="BO45" i="24"/>
  <c r="BR45" i="24"/>
  <c r="BS45" i="24"/>
  <c r="BT45" i="24"/>
  <c r="BU45" i="24"/>
  <c r="BV45" i="24"/>
  <c r="A46" i="24"/>
  <c r="B46" i="24"/>
  <c r="C46" i="24"/>
  <c r="E46" i="24"/>
  <c r="G46" i="24"/>
  <c r="H46" i="24"/>
  <c r="I46" i="24"/>
  <c r="J46" i="24"/>
  <c r="K46" i="24"/>
  <c r="L46" i="24"/>
  <c r="M46" i="24"/>
  <c r="P46" i="24"/>
  <c r="Q46" i="24"/>
  <c r="S46" i="24"/>
  <c r="T46" i="24"/>
  <c r="U46" i="24"/>
  <c r="V46" i="24"/>
  <c r="W46" i="24"/>
  <c r="X46" i="24"/>
  <c r="Y46" i="24"/>
  <c r="Z46" i="24"/>
  <c r="AA46" i="24"/>
  <c r="AB46" i="24"/>
  <c r="AD46" i="24"/>
  <c r="AE46" i="24"/>
  <c r="AF46" i="24"/>
  <c r="AG46" i="24"/>
  <c r="AH46" i="24"/>
  <c r="AI46" i="24"/>
  <c r="AJ46" i="24"/>
  <c r="AK46" i="24"/>
  <c r="AL46" i="24"/>
  <c r="AN46" i="24"/>
  <c r="AO46" i="24"/>
  <c r="AP46" i="24"/>
  <c r="AQ46" i="24"/>
  <c r="AR46" i="24"/>
  <c r="AS46" i="24"/>
  <c r="AT46" i="24"/>
  <c r="AU46" i="24"/>
  <c r="AV46" i="24"/>
  <c r="AX46" i="24"/>
  <c r="AY46" i="24"/>
  <c r="AZ46" i="24"/>
  <c r="BA46" i="24"/>
  <c r="BB46" i="24"/>
  <c r="BC46" i="24"/>
  <c r="BD46" i="24"/>
  <c r="BE46" i="24"/>
  <c r="BF46" i="24"/>
  <c r="BI46" i="24"/>
  <c r="BJ46" i="24"/>
  <c r="BK46" i="24"/>
  <c r="BL46" i="24"/>
  <c r="BM46" i="24"/>
  <c r="BN46" i="24"/>
  <c r="BO46" i="24"/>
  <c r="BR46" i="24"/>
  <c r="BS46" i="24"/>
  <c r="BT46" i="24"/>
  <c r="BU46" i="24"/>
  <c r="BV46" i="24"/>
  <c r="A47" i="24"/>
  <c r="B47" i="24"/>
  <c r="C47" i="24"/>
  <c r="E47" i="24"/>
  <c r="G47" i="24"/>
  <c r="H47" i="24"/>
  <c r="I47" i="24"/>
  <c r="J47" i="24"/>
  <c r="K47" i="24"/>
  <c r="L47" i="24"/>
  <c r="M47" i="24"/>
  <c r="P47" i="24"/>
  <c r="Q47" i="24"/>
  <c r="S47" i="24"/>
  <c r="T47" i="24"/>
  <c r="U47" i="24"/>
  <c r="V47" i="24"/>
  <c r="W47" i="24"/>
  <c r="X47" i="24"/>
  <c r="Y47" i="24"/>
  <c r="Z47" i="24"/>
  <c r="AA47" i="24"/>
  <c r="AB47" i="24"/>
  <c r="AD47" i="24"/>
  <c r="AE47" i="24"/>
  <c r="AF47" i="24"/>
  <c r="AG47" i="24"/>
  <c r="AH47" i="24"/>
  <c r="AI47" i="24"/>
  <c r="AJ47" i="24"/>
  <c r="AK47" i="24"/>
  <c r="AL47" i="24"/>
  <c r="AN47" i="24"/>
  <c r="AO47" i="24"/>
  <c r="AP47" i="24"/>
  <c r="AQ47" i="24"/>
  <c r="AR47" i="24"/>
  <c r="AS47" i="24"/>
  <c r="AT47" i="24"/>
  <c r="AU47" i="24"/>
  <c r="AV47" i="24"/>
  <c r="AX47" i="24"/>
  <c r="AY47" i="24"/>
  <c r="AZ47" i="24"/>
  <c r="BA47" i="24"/>
  <c r="BB47" i="24"/>
  <c r="BC47" i="24"/>
  <c r="BD47" i="24"/>
  <c r="BE47" i="24"/>
  <c r="BF47" i="24"/>
  <c r="BI47" i="24"/>
  <c r="BJ47" i="24"/>
  <c r="BK47" i="24"/>
  <c r="BL47" i="24"/>
  <c r="BM47" i="24"/>
  <c r="BN47" i="24"/>
  <c r="BO47" i="24"/>
  <c r="BR47" i="24"/>
  <c r="BS47" i="24"/>
  <c r="BT47" i="24"/>
  <c r="BU47" i="24"/>
  <c r="BV47" i="24"/>
  <c r="A48" i="24"/>
  <c r="B48" i="24"/>
  <c r="C48" i="24"/>
  <c r="E48" i="24"/>
  <c r="G48" i="24"/>
  <c r="H48" i="24"/>
  <c r="I48" i="24"/>
  <c r="J48" i="24"/>
  <c r="K48" i="24"/>
  <c r="L48" i="24"/>
  <c r="M48" i="24"/>
  <c r="P48" i="24"/>
  <c r="Q48" i="24"/>
  <c r="S48" i="24"/>
  <c r="T48" i="24"/>
  <c r="U48" i="24"/>
  <c r="V48" i="24"/>
  <c r="W48" i="24"/>
  <c r="X48" i="24"/>
  <c r="Y48" i="24"/>
  <c r="Z48" i="24"/>
  <c r="AA48" i="24"/>
  <c r="AB48" i="24"/>
  <c r="AD48" i="24"/>
  <c r="AE48" i="24"/>
  <c r="AF48" i="24"/>
  <c r="AG48" i="24"/>
  <c r="AH48" i="24"/>
  <c r="AI48" i="24"/>
  <c r="AJ48" i="24"/>
  <c r="AK48" i="24"/>
  <c r="AL48" i="24"/>
  <c r="AN48" i="24"/>
  <c r="AO48" i="24"/>
  <c r="AP48" i="24"/>
  <c r="AQ48" i="24"/>
  <c r="AR48" i="24"/>
  <c r="AS48" i="24"/>
  <c r="AT48" i="24"/>
  <c r="AU48" i="24"/>
  <c r="AV48" i="24"/>
  <c r="AX48" i="24"/>
  <c r="AY48" i="24"/>
  <c r="AZ48" i="24"/>
  <c r="BA48" i="24"/>
  <c r="BB48" i="24"/>
  <c r="BC48" i="24"/>
  <c r="BD48" i="24"/>
  <c r="BE48" i="24"/>
  <c r="BF48" i="24"/>
  <c r="BI48" i="24"/>
  <c r="BJ48" i="24"/>
  <c r="BK48" i="24"/>
  <c r="BL48" i="24"/>
  <c r="BM48" i="24"/>
  <c r="BN48" i="24"/>
  <c r="BO48" i="24"/>
  <c r="BR48" i="24"/>
  <c r="BS48" i="24"/>
  <c r="BT48" i="24"/>
  <c r="BU48" i="24"/>
  <c r="BV48" i="24"/>
  <c r="A49" i="24"/>
  <c r="B49" i="24"/>
  <c r="C49" i="24"/>
  <c r="E49" i="24"/>
  <c r="G49" i="24"/>
  <c r="H49" i="24"/>
  <c r="I49" i="24"/>
  <c r="J49" i="24"/>
  <c r="K49" i="24"/>
  <c r="L49" i="24"/>
  <c r="M49" i="24"/>
  <c r="P49" i="24"/>
  <c r="Q49" i="24"/>
  <c r="S49" i="24"/>
  <c r="T49" i="24"/>
  <c r="U49" i="24"/>
  <c r="V49" i="24"/>
  <c r="W49" i="24"/>
  <c r="X49" i="24"/>
  <c r="Y49" i="24"/>
  <c r="Z49" i="24"/>
  <c r="AA49" i="24"/>
  <c r="AB49" i="24"/>
  <c r="AD49" i="24"/>
  <c r="AE49" i="24"/>
  <c r="AF49" i="24"/>
  <c r="AG49" i="24"/>
  <c r="AH49" i="24"/>
  <c r="AI49" i="24"/>
  <c r="AJ49" i="24"/>
  <c r="AK49" i="24"/>
  <c r="AL49" i="24"/>
  <c r="AN49" i="24"/>
  <c r="AO49" i="24"/>
  <c r="AP49" i="24"/>
  <c r="AQ49" i="24"/>
  <c r="AR49" i="24"/>
  <c r="AS49" i="24"/>
  <c r="AT49" i="24"/>
  <c r="AU49" i="24"/>
  <c r="AV49" i="24"/>
  <c r="AX49" i="24"/>
  <c r="AY49" i="24"/>
  <c r="AZ49" i="24"/>
  <c r="BA49" i="24"/>
  <c r="BB49" i="24"/>
  <c r="BC49" i="24"/>
  <c r="BD49" i="24"/>
  <c r="BE49" i="24"/>
  <c r="BF49" i="24"/>
  <c r="BI49" i="24"/>
  <c r="BJ49" i="24"/>
  <c r="BK49" i="24"/>
  <c r="BL49" i="24"/>
  <c r="BM49" i="24"/>
  <c r="BN49" i="24"/>
  <c r="BO49" i="24"/>
  <c r="BR49" i="24"/>
  <c r="BS49" i="24"/>
  <c r="BT49" i="24"/>
  <c r="BU49" i="24"/>
  <c r="BV49" i="24"/>
  <c r="A50" i="24"/>
  <c r="B50" i="24"/>
  <c r="C50" i="24"/>
  <c r="E50" i="24"/>
  <c r="G50" i="24"/>
  <c r="H50" i="24"/>
  <c r="I50" i="24"/>
  <c r="J50" i="24"/>
  <c r="K50" i="24"/>
  <c r="L50" i="24"/>
  <c r="M50" i="24"/>
  <c r="P50" i="24"/>
  <c r="Q50" i="24"/>
  <c r="S50" i="24"/>
  <c r="T50" i="24"/>
  <c r="U50" i="24"/>
  <c r="V50" i="24"/>
  <c r="W50" i="24"/>
  <c r="X50" i="24"/>
  <c r="Y50" i="24"/>
  <c r="Z50" i="24"/>
  <c r="AA50" i="24"/>
  <c r="AB50" i="24"/>
  <c r="AD50" i="24"/>
  <c r="AE50" i="24"/>
  <c r="AF50" i="24"/>
  <c r="AG50" i="24"/>
  <c r="AH50" i="24"/>
  <c r="AI50" i="24"/>
  <c r="AJ50" i="24"/>
  <c r="AK50" i="24"/>
  <c r="AL50" i="24"/>
  <c r="AN50" i="24"/>
  <c r="AO50" i="24"/>
  <c r="AP50" i="24"/>
  <c r="AQ50" i="24"/>
  <c r="AR50" i="24"/>
  <c r="AS50" i="24"/>
  <c r="AT50" i="24"/>
  <c r="AU50" i="24"/>
  <c r="AV50" i="24"/>
  <c r="AX50" i="24"/>
  <c r="AY50" i="24"/>
  <c r="AZ50" i="24"/>
  <c r="BA50" i="24"/>
  <c r="BB50" i="24"/>
  <c r="BC50" i="24"/>
  <c r="BD50" i="24"/>
  <c r="BE50" i="24"/>
  <c r="BF50" i="24"/>
  <c r="BI50" i="24"/>
  <c r="BJ50" i="24"/>
  <c r="BK50" i="24"/>
  <c r="BL50" i="24"/>
  <c r="BM50" i="24"/>
  <c r="BN50" i="24"/>
  <c r="BO50" i="24"/>
  <c r="BR50" i="24"/>
  <c r="BS50" i="24"/>
  <c r="BT50" i="24"/>
  <c r="BU50" i="24"/>
  <c r="BV50" i="24"/>
  <c r="A51" i="24"/>
  <c r="B51" i="24"/>
  <c r="C51" i="24"/>
  <c r="E51" i="24"/>
  <c r="G51" i="24"/>
  <c r="H51" i="24"/>
  <c r="I51" i="24"/>
  <c r="J51" i="24"/>
  <c r="K51" i="24"/>
  <c r="L51" i="24"/>
  <c r="M51" i="24"/>
  <c r="P51" i="24"/>
  <c r="Q51" i="24"/>
  <c r="S51" i="24"/>
  <c r="T51" i="24"/>
  <c r="U51" i="24"/>
  <c r="V51" i="24"/>
  <c r="W51" i="24"/>
  <c r="X51" i="24"/>
  <c r="Y51" i="24"/>
  <c r="Z51" i="24"/>
  <c r="AA51" i="24"/>
  <c r="AB51" i="24"/>
  <c r="AD51" i="24"/>
  <c r="AE51" i="24"/>
  <c r="AF51" i="24"/>
  <c r="AG51" i="24"/>
  <c r="AH51" i="24"/>
  <c r="AI51" i="24"/>
  <c r="AJ51" i="24"/>
  <c r="AK51" i="24"/>
  <c r="AL51" i="24"/>
  <c r="AN51" i="24"/>
  <c r="AO51" i="24"/>
  <c r="AP51" i="24"/>
  <c r="AQ51" i="24"/>
  <c r="AR51" i="24"/>
  <c r="AS51" i="24"/>
  <c r="AT51" i="24"/>
  <c r="AU51" i="24"/>
  <c r="AV51" i="24"/>
  <c r="AX51" i="24"/>
  <c r="AY51" i="24"/>
  <c r="AZ51" i="24"/>
  <c r="BA51" i="24"/>
  <c r="BB51" i="24"/>
  <c r="BC51" i="24"/>
  <c r="BD51" i="24"/>
  <c r="BE51" i="24"/>
  <c r="BF51" i="24"/>
  <c r="BI51" i="24"/>
  <c r="BJ51" i="24"/>
  <c r="BK51" i="24"/>
  <c r="BL51" i="24"/>
  <c r="BM51" i="24"/>
  <c r="BN51" i="24"/>
  <c r="BO51" i="24"/>
  <c r="BR51" i="24"/>
  <c r="BS51" i="24"/>
  <c r="BT51" i="24"/>
  <c r="BU51" i="24"/>
  <c r="BV51" i="24"/>
  <c r="A52" i="24"/>
  <c r="B52" i="24"/>
  <c r="C52" i="24"/>
  <c r="E52" i="24"/>
  <c r="G52" i="24"/>
  <c r="H52" i="24"/>
  <c r="I52" i="24"/>
  <c r="J52" i="24"/>
  <c r="K52" i="24"/>
  <c r="L52" i="24"/>
  <c r="M52" i="24"/>
  <c r="P52" i="24"/>
  <c r="Q52" i="24"/>
  <c r="S52" i="24"/>
  <c r="T52" i="24"/>
  <c r="U52" i="24"/>
  <c r="V52" i="24"/>
  <c r="W52" i="24"/>
  <c r="X52" i="24"/>
  <c r="Y52" i="24"/>
  <c r="Z52" i="24"/>
  <c r="AA52" i="24"/>
  <c r="AB52" i="24"/>
  <c r="AD52" i="24"/>
  <c r="AE52" i="24"/>
  <c r="AF52" i="24"/>
  <c r="AG52" i="24"/>
  <c r="AH52" i="24"/>
  <c r="AI52" i="24"/>
  <c r="AJ52" i="24"/>
  <c r="AK52" i="24"/>
  <c r="AL52" i="24"/>
  <c r="AN52" i="24"/>
  <c r="AO52" i="24"/>
  <c r="AP52" i="24"/>
  <c r="AQ52" i="24"/>
  <c r="AR52" i="24"/>
  <c r="AS52" i="24"/>
  <c r="AT52" i="24"/>
  <c r="AU52" i="24"/>
  <c r="AV52" i="24"/>
  <c r="AX52" i="24"/>
  <c r="AY52" i="24"/>
  <c r="AZ52" i="24"/>
  <c r="BA52" i="24"/>
  <c r="BB52" i="24"/>
  <c r="BC52" i="24"/>
  <c r="BD52" i="24"/>
  <c r="BE52" i="24"/>
  <c r="BF52" i="24"/>
  <c r="BI52" i="24"/>
  <c r="BJ52" i="24"/>
  <c r="BK52" i="24"/>
  <c r="BL52" i="24"/>
  <c r="BM52" i="24"/>
  <c r="BN52" i="24"/>
  <c r="BO52" i="24"/>
  <c r="BR52" i="24"/>
  <c r="BS52" i="24"/>
  <c r="BT52" i="24"/>
  <c r="BU52" i="24"/>
  <c r="BV52" i="24"/>
  <c r="A53" i="24"/>
  <c r="B53" i="24"/>
  <c r="C53" i="24"/>
  <c r="E53" i="24"/>
  <c r="G53" i="24"/>
  <c r="H53" i="24"/>
  <c r="I53" i="24"/>
  <c r="J53" i="24"/>
  <c r="K53" i="24"/>
  <c r="L53" i="24"/>
  <c r="M53" i="24"/>
  <c r="P53" i="24"/>
  <c r="Q53" i="24"/>
  <c r="S53" i="24"/>
  <c r="T53" i="24"/>
  <c r="U53" i="24"/>
  <c r="V53" i="24"/>
  <c r="W53" i="24"/>
  <c r="X53" i="24"/>
  <c r="Y53" i="24"/>
  <c r="Z53" i="24"/>
  <c r="AA53" i="24"/>
  <c r="AB53" i="24"/>
  <c r="AD53" i="24"/>
  <c r="AE53" i="24"/>
  <c r="AF53" i="24"/>
  <c r="AG53" i="24"/>
  <c r="AH53" i="24"/>
  <c r="AI53" i="24"/>
  <c r="AJ53" i="24"/>
  <c r="AK53" i="24"/>
  <c r="AL53" i="24"/>
  <c r="AN53" i="24"/>
  <c r="AO53" i="24"/>
  <c r="AP53" i="24"/>
  <c r="AQ53" i="24"/>
  <c r="AR53" i="24"/>
  <c r="AS53" i="24"/>
  <c r="AT53" i="24"/>
  <c r="AU53" i="24"/>
  <c r="AV53" i="24"/>
  <c r="AX53" i="24"/>
  <c r="AY53" i="24"/>
  <c r="AZ53" i="24"/>
  <c r="BA53" i="24"/>
  <c r="BB53" i="24"/>
  <c r="BC53" i="24"/>
  <c r="BD53" i="24"/>
  <c r="BE53" i="24"/>
  <c r="BF53" i="24"/>
  <c r="BI53" i="24"/>
  <c r="BJ53" i="24"/>
  <c r="BK53" i="24"/>
  <c r="BL53" i="24"/>
  <c r="BM53" i="24"/>
  <c r="BN53" i="24"/>
  <c r="BO53" i="24"/>
  <c r="BR53" i="24"/>
  <c r="BS53" i="24"/>
  <c r="BT53" i="24"/>
  <c r="BU53" i="24"/>
  <c r="BV53" i="24"/>
  <c r="A54" i="24"/>
  <c r="B54" i="24"/>
  <c r="C54" i="24"/>
  <c r="E54" i="24"/>
  <c r="G54" i="24"/>
  <c r="H54" i="24"/>
  <c r="I54" i="24"/>
  <c r="J54" i="24"/>
  <c r="K54" i="24"/>
  <c r="L54" i="24"/>
  <c r="M54" i="24"/>
  <c r="P54" i="24"/>
  <c r="Q54" i="24"/>
  <c r="S54" i="24"/>
  <c r="T54" i="24"/>
  <c r="U54" i="24"/>
  <c r="V54" i="24"/>
  <c r="W54" i="24"/>
  <c r="X54" i="24"/>
  <c r="Y54" i="24"/>
  <c r="Z54" i="24"/>
  <c r="AA54" i="24"/>
  <c r="AB54" i="24"/>
  <c r="AD54" i="24"/>
  <c r="AE54" i="24"/>
  <c r="AF54" i="24"/>
  <c r="AG54" i="24"/>
  <c r="AH54" i="24"/>
  <c r="AI54" i="24"/>
  <c r="AJ54" i="24"/>
  <c r="AK54" i="24"/>
  <c r="AL54" i="24"/>
  <c r="AN54" i="24"/>
  <c r="AO54" i="24"/>
  <c r="AP54" i="24"/>
  <c r="AQ54" i="24"/>
  <c r="AR54" i="24"/>
  <c r="AS54" i="24"/>
  <c r="AT54" i="24"/>
  <c r="AU54" i="24"/>
  <c r="AV54" i="24"/>
  <c r="AX54" i="24"/>
  <c r="AY54" i="24"/>
  <c r="AZ54" i="24"/>
  <c r="BA54" i="24"/>
  <c r="BB54" i="24"/>
  <c r="BC54" i="24"/>
  <c r="BD54" i="24"/>
  <c r="BE54" i="24"/>
  <c r="BF54" i="24"/>
  <c r="BI54" i="24"/>
  <c r="BJ54" i="24"/>
  <c r="BK54" i="24"/>
  <c r="BL54" i="24"/>
  <c r="BM54" i="24"/>
  <c r="BN54" i="24"/>
  <c r="BO54" i="24"/>
  <c r="BR54" i="24"/>
  <c r="BS54" i="24"/>
  <c r="BT54" i="24"/>
  <c r="BU54" i="24"/>
  <c r="BV54" i="24"/>
  <c r="A55" i="24"/>
  <c r="B55" i="24"/>
  <c r="C55" i="24"/>
  <c r="E55" i="24"/>
  <c r="G55" i="24"/>
  <c r="H55" i="24"/>
  <c r="I55" i="24"/>
  <c r="J55" i="24"/>
  <c r="K55" i="24"/>
  <c r="L55" i="24"/>
  <c r="M55" i="24"/>
  <c r="P55" i="24"/>
  <c r="Q55" i="24"/>
  <c r="S55" i="24"/>
  <c r="T55" i="24"/>
  <c r="U55" i="24"/>
  <c r="V55" i="24"/>
  <c r="W55" i="24"/>
  <c r="X55" i="24"/>
  <c r="Y55" i="24"/>
  <c r="Z55" i="24"/>
  <c r="AA55" i="24"/>
  <c r="AB55" i="24"/>
  <c r="AD55" i="24"/>
  <c r="AE55" i="24"/>
  <c r="AF55" i="24"/>
  <c r="AG55" i="24"/>
  <c r="AH55" i="24"/>
  <c r="AI55" i="24"/>
  <c r="AJ55" i="24"/>
  <c r="AK55" i="24"/>
  <c r="AL55" i="24"/>
  <c r="AN55" i="24"/>
  <c r="AO55" i="24"/>
  <c r="AP55" i="24"/>
  <c r="AQ55" i="24"/>
  <c r="AR55" i="24"/>
  <c r="AS55" i="24"/>
  <c r="AT55" i="24"/>
  <c r="AU55" i="24"/>
  <c r="AV55" i="24"/>
  <c r="AX55" i="24"/>
  <c r="AY55" i="24"/>
  <c r="AZ55" i="24"/>
  <c r="BA55" i="24"/>
  <c r="BB55" i="24"/>
  <c r="BC55" i="24"/>
  <c r="BD55" i="24"/>
  <c r="BE55" i="24"/>
  <c r="BF55" i="24"/>
  <c r="BI55" i="24"/>
  <c r="BJ55" i="24"/>
  <c r="BK55" i="24"/>
  <c r="BL55" i="24"/>
  <c r="BM55" i="24"/>
  <c r="BN55" i="24"/>
  <c r="BO55" i="24"/>
  <c r="BR55" i="24"/>
  <c r="BS55" i="24"/>
  <c r="BT55" i="24"/>
  <c r="BU55" i="24"/>
  <c r="BV55" i="24"/>
  <c r="A56" i="24"/>
  <c r="B56" i="24"/>
  <c r="C56" i="24"/>
  <c r="E56" i="24"/>
  <c r="G56" i="24"/>
  <c r="H56" i="24"/>
  <c r="I56" i="24"/>
  <c r="J56" i="24"/>
  <c r="K56" i="24"/>
  <c r="L56" i="24"/>
  <c r="M56" i="24"/>
  <c r="P56" i="24"/>
  <c r="Q56" i="24"/>
  <c r="S56" i="24"/>
  <c r="T56" i="24"/>
  <c r="U56" i="24"/>
  <c r="V56" i="24"/>
  <c r="W56" i="24"/>
  <c r="X56" i="24"/>
  <c r="Y56" i="24"/>
  <c r="Z56" i="24"/>
  <c r="AA56" i="24"/>
  <c r="AB56" i="24"/>
  <c r="AD56" i="24"/>
  <c r="AE56" i="24"/>
  <c r="AF56" i="24"/>
  <c r="AG56" i="24"/>
  <c r="AH56" i="24"/>
  <c r="AI56" i="24"/>
  <c r="AJ56" i="24"/>
  <c r="AK56" i="24"/>
  <c r="AL56" i="24"/>
  <c r="AN56" i="24"/>
  <c r="AO56" i="24"/>
  <c r="AP56" i="24"/>
  <c r="AQ56" i="24"/>
  <c r="AR56" i="24"/>
  <c r="AS56" i="24"/>
  <c r="AT56" i="24"/>
  <c r="AU56" i="24"/>
  <c r="AV56" i="24"/>
  <c r="AX56" i="24"/>
  <c r="AY56" i="24"/>
  <c r="AZ56" i="24"/>
  <c r="BA56" i="24"/>
  <c r="BB56" i="24"/>
  <c r="BC56" i="24"/>
  <c r="BD56" i="24"/>
  <c r="BE56" i="24"/>
  <c r="BF56" i="24"/>
  <c r="BI56" i="24"/>
  <c r="BJ56" i="24"/>
  <c r="BK56" i="24"/>
  <c r="BL56" i="24"/>
  <c r="BM56" i="24"/>
  <c r="BN56" i="24"/>
  <c r="BO56" i="24"/>
  <c r="BR56" i="24"/>
  <c r="BS56" i="24"/>
  <c r="BT56" i="24"/>
  <c r="BU56" i="24"/>
  <c r="BV56" i="24"/>
  <c r="A57" i="24"/>
  <c r="B57" i="24"/>
  <c r="C57" i="24"/>
  <c r="E57" i="24"/>
  <c r="G57" i="24"/>
  <c r="H57" i="24"/>
  <c r="I57" i="24"/>
  <c r="J57" i="24"/>
  <c r="K57" i="24"/>
  <c r="L57" i="24"/>
  <c r="M57" i="24"/>
  <c r="P57" i="24"/>
  <c r="Q57" i="24"/>
  <c r="S57" i="24"/>
  <c r="T57" i="24"/>
  <c r="U57" i="24"/>
  <c r="V57" i="24"/>
  <c r="W57" i="24"/>
  <c r="X57" i="24"/>
  <c r="Y57" i="24"/>
  <c r="Z57" i="24"/>
  <c r="AA57" i="24"/>
  <c r="AB57" i="24"/>
  <c r="AD57" i="24"/>
  <c r="AE57" i="24"/>
  <c r="AF57" i="24"/>
  <c r="AG57" i="24"/>
  <c r="AH57" i="24"/>
  <c r="AI57" i="24"/>
  <c r="AJ57" i="24"/>
  <c r="AK57" i="24"/>
  <c r="AL57" i="24"/>
  <c r="AN57" i="24"/>
  <c r="AO57" i="24"/>
  <c r="AP57" i="24"/>
  <c r="AQ57" i="24"/>
  <c r="AR57" i="24"/>
  <c r="AS57" i="24"/>
  <c r="AT57" i="24"/>
  <c r="AU57" i="24"/>
  <c r="AV57" i="24"/>
  <c r="AX57" i="24"/>
  <c r="AY57" i="24"/>
  <c r="AZ57" i="24"/>
  <c r="BA57" i="24"/>
  <c r="BB57" i="24"/>
  <c r="BC57" i="24"/>
  <c r="BD57" i="24"/>
  <c r="BE57" i="24"/>
  <c r="BF57" i="24"/>
  <c r="BI57" i="24"/>
  <c r="BJ57" i="24"/>
  <c r="BK57" i="24"/>
  <c r="BL57" i="24"/>
  <c r="BM57" i="24"/>
  <c r="BN57" i="24"/>
  <c r="BO57" i="24"/>
  <c r="BR57" i="24"/>
  <c r="BS57" i="24"/>
  <c r="BT57" i="24"/>
  <c r="BU57" i="24"/>
  <c r="BV57" i="24"/>
  <c r="A58" i="24"/>
  <c r="B58" i="24"/>
  <c r="C58" i="24"/>
  <c r="E58" i="24"/>
  <c r="G58" i="24"/>
  <c r="H58" i="24"/>
  <c r="I58" i="24"/>
  <c r="J58" i="24"/>
  <c r="K58" i="24"/>
  <c r="L58" i="24"/>
  <c r="M58" i="24"/>
  <c r="P58" i="24"/>
  <c r="Q58" i="24"/>
  <c r="S58" i="24"/>
  <c r="T58" i="24"/>
  <c r="U58" i="24"/>
  <c r="V58" i="24"/>
  <c r="W58" i="24"/>
  <c r="X58" i="24"/>
  <c r="Y58" i="24"/>
  <c r="Z58" i="24"/>
  <c r="AA58" i="24"/>
  <c r="AB58" i="24"/>
  <c r="AD58" i="24"/>
  <c r="AE58" i="24"/>
  <c r="AF58" i="24"/>
  <c r="AG58" i="24"/>
  <c r="AH58" i="24"/>
  <c r="AI58" i="24"/>
  <c r="AJ58" i="24"/>
  <c r="AK58" i="24"/>
  <c r="AL58" i="24"/>
  <c r="AN58" i="24"/>
  <c r="AO58" i="24"/>
  <c r="AP58" i="24"/>
  <c r="AQ58" i="24"/>
  <c r="AR58" i="24"/>
  <c r="AS58" i="24"/>
  <c r="AT58" i="24"/>
  <c r="AU58" i="24"/>
  <c r="AV58" i="24"/>
  <c r="AX58" i="24"/>
  <c r="AY58" i="24"/>
  <c r="AZ58" i="24"/>
  <c r="BA58" i="24"/>
  <c r="BB58" i="24"/>
  <c r="BC58" i="24"/>
  <c r="BD58" i="24"/>
  <c r="BE58" i="24"/>
  <c r="BF58" i="24"/>
  <c r="BI58" i="24"/>
  <c r="BJ58" i="24"/>
  <c r="BK58" i="24"/>
  <c r="BL58" i="24"/>
  <c r="BM58" i="24"/>
  <c r="BN58" i="24"/>
  <c r="BO58" i="24"/>
  <c r="BR58" i="24"/>
  <c r="BS58" i="24"/>
  <c r="BT58" i="24"/>
  <c r="BU58" i="24"/>
  <c r="BV58" i="24"/>
  <c r="A59" i="24"/>
  <c r="B59" i="24"/>
  <c r="C59" i="24"/>
  <c r="E59" i="24"/>
  <c r="G59" i="24"/>
  <c r="H59" i="24"/>
  <c r="I59" i="24"/>
  <c r="J59" i="24"/>
  <c r="K59" i="24"/>
  <c r="L59" i="24"/>
  <c r="M59" i="24"/>
  <c r="P59" i="24"/>
  <c r="Q59" i="24"/>
  <c r="S59" i="24"/>
  <c r="T59" i="24"/>
  <c r="U59" i="24"/>
  <c r="V59" i="24"/>
  <c r="W59" i="24"/>
  <c r="X59" i="24"/>
  <c r="Y59" i="24"/>
  <c r="Z59" i="24"/>
  <c r="AA59" i="24"/>
  <c r="AB59" i="24"/>
  <c r="AD59" i="24"/>
  <c r="AE59" i="24"/>
  <c r="AF59" i="24"/>
  <c r="AG59" i="24"/>
  <c r="AH59" i="24"/>
  <c r="AI59" i="24"/>
  <c r="AJ59" i="24"/>
  <c r="AK59" i="24"/>
  <c r="AL59" i="24"/>
  <c r="AN59" i="24"/>
  <c r="AO59" i="24"/>
  <c r="AP59" i="24"/>
  <c r="AQ59" i="24"/>
  <c r="AR59" i="24"/>
  <c r="AS59" i="24"/>
  <c r="AT59" i="24"/>
  <c r="AU59" i="24"/>
  <c r="AV59" i="24"/>
  <c r="AX59" i="24"/>
  <c r="AY59" i="24"/>
  <c r="AZ59" i="24"/>
  <c r="BA59" i="24"/>
  <c r="BB59" i="24"/>
  <c r="BC59" i="24"/>
  <c r="BD59" i="24"/>
  <c r="BE59" i="24"/>
  <c r="BF59" i="24"/>
  <c r="BI59" i="24"/>
  <c r="BJ59" i="24"/>
  <c r="BK59" i="24"/>
  <c r="BL59" i="24"/>
  <c r="BM59" i="24"/>
  <c r="BN59" i="24"/>
  <c r="BO59" i="24"/>
  <c r="BR59" i="24"/>
  <c r="BS59" i="24"/>
  <c r="BT59" i="24"/>
  <c r="BU59" i="24"/>
  <c r="BV59" i="24"/>
  <c r="A60" i="24"/>
  <c r="B60" i="24"/>
  <c r="C60" i="24"/>
  <c r="E60" i="24"/>
  <c r="G60" i="24"/>
  <c r="H60" i="24"/>
  <c r="I60" i="24"/>
  <c r="J60" i="24"/>
  <c r="K60" i="24"/>
  <c r="L60" i="24"/>
  <c r="M60" i="24"/>
  <c r="P60" i="24"/>
  <c r="Q60" i="24"/>
  <c r="S60" i="24"/>
  <c r="T60" i="24"/>
  <c r="U60" i="24"/>
  <c r="V60" i="24"/>
  <c r="W60" i="24"/>
  <c r="X60" i="24"/>
  <c r="Y60" i="24"/>
  <c r="Z60" i="24"/>
  <c r="AA60" i="24"/>
  <c r="AB60" i="24"/>
  <c r="AD60" i="24"/>
  <c r="AE60" i="24"/>
  <c r="AF60" i="24"/>
  <c r="AG60" i="24"/>
  <c r="AH60" i="24"/>
  <c r="AI60" i="24"/>
  <c r="AJ60" i="24"/>
  <c r="AK60" i="24"/>
  <c r="AL60" i="24"/>
  <c r="AN60" i="24"/>
  <c r="AO60" i="24"/>
  <c r="AP60" i="24"/>
  <c r="AQ60" i="24"/>
  <c r="AR60" i="24"/>
  <c r="AS60" i="24"/>
  <c r="AT60" i="24"/>
  <c r="AU60" i="24"/>
  <c r="AV60" i="24"/>
  <c r="AX60" i="24"/>
  <c r="AY60" i="24"/>
  <c r="AZ60" i="24"/>
  <c r="BA60" i="24"/>
  <c r="BB60" i="24"/>
  <c r="BC60" i="24"/>
  <c r="BD60" i="24"/>
  <c r="BE60" i="24"/>
  <c r="BF60" i="24"/>
  <c r="BI60" i="24"/>
  <c r="BJ60" i="24"/>
  <c r="BK60" i="24"/>
  <c r="BL60" i="24"/>
  <c r="BM60" i="24"/>
  <c r="BN60" i="24"/>
  <c r="BO60" i="24"/>
  <c r="BR60" i="24"/>
  <c r="BS60" i="24"/>
  <c r="BT60" i="24"/>
  <c r="BU60" i="24"/>
  <c r="BV60" i="24"/>
  <c r="A61" i="24"/>
  <c r="B61" i="24"/>
  <c r="C61" i="24"/>
  <c r="E61" i="24"/>
  <c r="G61" i="24"/>
  <c r="H61" i="24"/>
  <c r="I61" i="24"/>
  <c r="J61" i="24"/>
  <c r="K61" i="24"/>
  <c r="L61" i="24"/>
  <c r="M61" i="24"/>
  <c r="P61" i="24"/>
  <c r="Q61" i="24"/>
  <c r="S61" i="24"/>
  <c r="T61" i="24"/>
  <c r="U61" i="24"/>
  <c r="V61" i="24"/>
  <c r="W61" i="24"/>
  <c r="X61" i="24"/>
  <c r="Y61" i="24"/>
  <c r="Z61" i="24"/>
  <c r="AA61" i="24"/>
  <c r="AB61" i="24"/>
  <c r="AD61" i="24"/>
  <c r="AE61" i="24"/>
  <c r="AF61" i="24"/>
  <c r="AG61" i="24"/>
  <c r="AH61" i="24"/>
  <c r="AI61" i="24"/>
  <c r="AJ61" i="24"/>
  <c r="AK61" i="24"/>
  <c r="AL61" i="24"/>
  <c r="AN61" i="24"/>
  <c r="AO61" i="24"/>
  <c r="AP61" i="24"/>
  <c r="AQ61" i="24"/>
  <c r="AR61" i="24"/>
  <c r="AS61" i="24"/>
  <c r="AT61" i="24"/>
  <c r="AU61" i="24"/>
  <c r="AV61" i="24"/>
  <c r="AX61" i="24"/>
  <c r="AY61" i="24"/>
  <c r="AZ61" i="24"/>
  <c r="BA61" i="24"/>
  <c r="BB61" i="24"/>
  <c r="BC61" i="24"/>
  <c r="BD61" i="24"/>
  <c r="BE61" i="24"/>
  <c r="BF61" i="24"/>
  <c r="BI61" i="24"/>
  <c r="BJ61" i="24"/>
  <c r="BK61" i="24"/>
  <c r="BL61" i="24"/>
  <c r="BM61" i="24"/>
  <c r="BN61" i="24"/>
  <c r="BO61" i="24"/>
  <c r="BR61" i="24"/>
  <c r="BS61" i="24"/>
  <c r="BT61" i="24"/>
  <c r="BU61" i="24"/>
  <c r="BV61" i="24"/>
  <c r="A62" i="24"/>
  <c r="B62" i="24"/>
  <c r="C62" i="24"/>
  <c r="E62" i="24"/>
  <c r="G62" i="24"/>
  <c r="H62" i="24"/>
  <c r="I62" i="24"/>
  <c r="J62" i="24"/>
  <c r="K62" i="24"/>
  <c r="L62" i="24"/>
  <c r="M62" i="24"/>
  <c r="P62" i="24"/>
  <c r="Q62" i="24"/>
  <c r="S62" i="24"/>
  <c r="T62" i="24"/>
  <c r="U62" i="24"/>
  <c r="V62" i="24"/>
  <c r="W62" i="24"/>
  <c r="X62" i="24"/>
  <c r="Y62" i="24"/>
  <c r="Z62" i="24"/>
  <c r="AA62" i="24"/>
  <c r="AB62" i="24"/>
  <c r="AD62" i="24"/>
  <c r="AE62" i="24"/>
  <c r="AF62" i="24"/>
  <c r="AG62" i="24"/>
  <c r="AH62" i="24"/>
  <c r="AI62" i="24"/>
  <c r="AJ62" i="24"/>
  <c r="AK62" i="24"/>
  <c r="AL62" i="24"/>
  <c r="AN62" i="24"/>
  <c r="AO62" i="24"/>
  <c r="AP62" i="24"/>
  <c r="AQ62" i="24"/>
  <c r="AR62" i="24"/>
  <c r="AS62" i="24"/>
  <c r="AT62" i="24"/>
  <c r="AU62" i="24"/>
  <c r="AV62" i="24"/>
  <c r="AX62" i="24"/>
  <c r="AY62" i="24"/>
  <c r="AZ62" i="24"/>
  <c r="BA62" i="24"/>
  <c r="BB62" i="24"/>
  <c r="BC62" i="24"/>
  <c r="BD62" i="24"/>
  <c r="BE62" i="24"/>
  <c r="BF62" i="24"/>
  <c r="BI62" i="24"/>
  <c r="BJ62" i="24"/>
  <c r="BK62" i="24"/>
  <c r="BL62" i="24"/>
  <c r="BM62" i="24"/>
  <c r="BN62" i="24"/>
  <c r="BO62" i="24"/>
  <c r="BR62" i="24"/>
  <c r="BS62" i="24"/>
  <c r="BT62" i="24"/>
  <c r="BU62" i="24"/>
  <c r="BV62" i="24"/>
  <c r="A63" i="24"/>
  <c r="B63" i="24"/>
  <c r="C63" i="24"/>
  <c r="E63" i="24"/>
  <c r="G63" i="24"/>
  <c r="H63" i="24"/>
  <c r="I63" i="24"/>
  <c r="J63" i="24"/>
  <c r="K63" i="24"/>
  <c r="L63" i="24"/>
  <c r="M63" i="24"/>
  <c r="P63" i="24"/>
  <c r="Q63" i="24"/>
  <c r="S63" i="24"/>
  <c r="T63" i="24"/>
  <c r="U63" i="24"/>
  <c r="V63" i="24"/>
  <c r="W63" i="24"/>
  <c r="X63" i="24"/>
  <c r="Y63" i="24"/>
  <c r="Z63" i="24"/>
  <c r="AA63" i="24"/>
  <c r="AB63" i="24"/>
  <c r="AD63" i="24"/>
  <c r="AE63" i="24"/>
  <c r="AF63" i="24"/>
  <c r="AG63" i="24"/>
  <c r="AH63" i="24"/>
  <c r="AI63" i="24"/>
  <c r="AJ63" i="24"/>
  <c r="AK63" i="24"/>
  <c r="AL63" i="24"/>
  <c r="AN63" i="24"/>
  <c r="AO63" i="24"/>
  <c r="AP63" i="24"/>
  <c r="AQ63" i="24"/>
  <c r="AR63" i="24"/>
  <c r="AS63" i="24"/>
  <c r="AT63" i="24"/>
  <c r="AU63" i="24"/>
  <c r="AV63" i="24"/>
  <c r="AX63" i="24"/>
  <c r="AY63" i="24"/>
  <c r="AZ63" i="24"/>
  <c r="BA63" i="24"/>
  <c r="BB63" i="24"/>
  <c r="BC63" i="24"/>
  <c r="BD63" i="24"/>
  <c r="BE63" i="24"/>
  <c r="BF63" i="24"/>
  <c r="BI63" i="24"/>
  <c r="BJ63" i="24"/>
  <c r="BK63" i="24"/>
  <c r="BL63" i="24"/>
  <c r="BM63" i="24"/>
  <c r="BN63" i="24"/>
  <c r="BO63" i="24"/>
  <c r="BR63" i="24"/>
  <c r="BS63" i="24"/>
  <c r="BT63" i="24"/>
  <c r="BU63" i="24"/>
  <c r="BV63" i="24"/>
  <c r="A64" i="24"/>
  <c r="B64" i="24"/>
  <c r="C64" i="24"/>
  <c r="E64" i="24"/>
  <c r="G64" i="24"/>
  <c r="H64" i="24"/>
  <c r="I64" i="24"/>
  <c r="J64" i="24"/>
  <c r="K64" i="24"/>
  <c r="L64" i="24"/>
  <c r="M64" i="24"/>
  <c r="P64" i="24"/>
  <c r="Q64" i="24"/>
  <c r="S64" i="24"/>
  <c r="T64" i="24"/>
  <c r="U64" i="24"/>
  <c r="V64" i="24"/>
  <c r="W64" i="24"/>
  <c r="X64" i="24"/>
  <c r="Y64" i="24"/>
  <c r="Z64" i="24"/>
  <c r="AA64" i="24"/>
  <c r="AB64" i="24"/>
  <c r="AD64" i="24"/>
  <c r="AE64" i="24"/>
  <c r="AF64" i="24"/>
  <c r="AG64" i="24"/>
  <c r="AH64" i="24"/>
  <c r="AI64" i="24"/>
  <c r="AJ64" i="24"/>
  <c r="AK64" i="24"/>
  <c r="AL64" i="24"/>
  <c r="AN64" i="24"/>
  <c r="AO64" i="24"/>
  <c r="AP64" i="24"/>
  <c r="AQ64" i="24"/>
  <c r="AR64" i="24"/>
  <c r="AS64" i="24"/>
  <c r="AT64" i="24"/>
  <c r="AU64" i="24"/>
  <c r="AV64" i="24"/>
  <c r="AX64" i="24"/>
  <c r="AY64" i="24"/>
  <c r="AZ64" i="24"/>
  <c r="BA64" i="24"/>
  <c r="BB64" i="24"/>
  <c r="BC64" i="24"/>
  <c r="BD64" i="24"/>
  <c r="BE64" i="24"/>
  <c r="BF64" i="24"/>
  <c r="BI64" i="24"/>
  <c r="BJ64" i="24"/>
  <c r="BK64" i="24"/>
  <c r="BL64" i="24"/>
  <c r="BM64" i="24"/>
  <c r="BN64" i="24"/>
  <c r="BO64" i="24"/>
  <c r="BR64" i="24"/>
  <c r="BS64" i="24"/>
  <c r="BT64" i="24"/>
  <c r="BU64" i="24"/>
  <c r="BV64" i="24"/>
  <c r="A65" i="24"/>
  <c r="AD65" i="24"/>
  <c r="AN65" i="24"/>
  <c r="AX65" i="24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AF1" i="32"/>
  <c r="AG1" i="32"/>
  <c r="AH1" i="32"/>
  <c r="AI1" i="32"/>
  <c r="AJ1" i="32"/>
  <c r="AK1" i="32"/>
  <c r="AL1" i="32"/>
  <c r="AM1" i="32"/>
  <c r="AN1" i="32"/>
  <c r="AO1" i="3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AL4" i="32"/>
  <c r="AM4" i="32"/>
  <c r="AN4" i="32"/>
  <c r="AO4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AJ5" i="32"/>
  <c r="AK5" i="32"/>
  <c r="AL5" i="32"/>
  <c r="AM5" i="32"/>
  <c r="AN5" i="32"/>
  <c r="AO5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AJ6" i="32"/>
  <c r="AK6" i="32"/>
  <c r="AL6" i="32"/>
  <c r="AM6" i="32"/>
  <c r="AN6" i="32"/>
  <c r="AO6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AH7" i="32"/>
  <c r="AI7" i="32"/>
  <c r="AJ7" i="32"/>
  <c r="AK7" i="32"/>
  <c r="AL7" i="32"/>
  <c r="AM7" i="32"/>
  <c r="AN7" i="32"/>
  <c r="AO7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H8" i="32"/>
  <c r="AI8" i="32"/>
  <c r="AJ8" i="32"/>
  <c r="AK8" i="32"/>
  <c r="AL8" i="32"/>
  <c r="AM8" i="32"/>
  <c r="AN8" i="32"/>
  <c r="AO8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AD57" i="32"/>
  <c r="AE57" i="32"/>
  <c r="AF57" i="32"/>
  <c r="AG57" i="32"/>
  <c r="AH57" i="32"/>
  <c r="AI57" i="32"/>
  <c r="AJ57" i="32"/>
  <c r="AK57" i="32"/>
  <c r="AL57" i="32"/>
  <c r="AM57" i="32"/>
  <c r="AN57" i="32"/>
  <c r="AO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AO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AD59" i="32"/>
  <c r="AE59" i="32"/>
  <c r="AF59" i="32"/>
  <c r="AG59" i="32"/>
  <c r="AH59" i="32"/>
  <c r="AI59" i="32"/>
  <c r="AJ59" i="32"/>
  <c r="AK59" i="32"/>
  <c r="AL59" i="32"/>
  <c r="AM59" i="32"/>
  <c r="AN59" i="32"/>
  <c r="AO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AD60" i="32"/>
  <c r="AE60" i="32"/>
  <c r="AF60" i="32"/>
  <c r="AG60" i="32"/>
  <c r="AH60" i="32"/>
  <c r="AI60" i="32"/>
  <c r="AJ60" i="32"/>
  <c r="AK60" i="32"/>
  <c r="AL60" i="32"/>
  <c r="AM60" i="32"/>
  <c r="AN60" i="32"/>
  <c r="AO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AD61" i="32"/>
  <c r="AE61" i="32"/>
  <c r="AF61" i="32"/>
  <c r="AG61" i="32"/>
  <c r="AH61" i="32"/>
  <c r="AI61" i="32"/>
  <c r="AJ61" i="32"/>
  <c r="AK61" i="32"/>
  <c r="AL61" i="32"/>
  <c r="AM61" i="32"/>
  <c r="AN61" i="32"/>
  <c r="AO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AD62" i="32"/>
  <c r="AE62" i="32"/>
  <c r="AF62" i="32"/>
  <c r="AG62" i="32"/>
  <c r="AH62" i="32"/>
  <c r="AI62" i="32"/>
  <c r="AJ62" i="32"/>
  <c r="AK62" i="32"/>
  <c r="AL62" i="32"/>
  <c r="AM62" i="32"/>
  <c r="AN62" i="32"/>
  <c r="AO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AE63" i="32"/>
  <c r="AF63" i="32"/>
  <c r="AG63" i="32"/>
  <c r="AH63" i="32"/>
  <c r="AI63" i="32"/>
  <c r="AJ63" i="32"/>
  <c r="AK63" i="32"/>
  <c r="AL63" i="32"/>
  <c r="AM63" i="32"/>
  <c r="AN63" i="32"/>
  <c r="AO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AD64" i="32"/>
  <c r="AE64" i="32"/>
  <c r="AF64" i="32"/>
  <c r="AG64" i="32"/>
  <c r="AH64" i="32"/>
  <c r="AI64" i="32"/>
  <c r="AJ64" i="32"/>
  <c r="AK64" i="32"/>
  <c r="AL64" i="32"/>
  <c r="AM64" i="32"/>
  <c r="AN64" i="32"/>
  <c r="AO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AD65" i="32"/>
  <c r="AE65" i="32"/>
  <c r="AF65" i="32"/>
  <c r="AG65" i="32"/>
  <c r="AH65" i="32"/>
  <c r="AI65" i="32"/>
  <c r="AJ65" i="32"/>
  <c r="AK65" i="32"/>
  <c r="AL65" i="32"/>
  <c r="AM65" i="32"/>
  <c r="AN65" i="32"/>
  <c r="AO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AD66" i="32"/>
  <c r="AE66" i="32"/>
  <c r="AF66" i="32"/>
  <c r="AG66" i="32"/>
  <c r="AH66" i="32"/>
  <c r="AI66" i="32"/>
  <c r="AJ66" i="32"/>
  <c r="AK66" i="32"/>
  <c r="AL66" i="32"/>
  <c r="AM66" i="32"/>
  <c r="AN66" i="32"/>
  <c r="AO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AD67" i="32"/>
  <c r="AE67" i="32"/>
  <c r="AF67" i="32"/>
  <c r="AG67" i="32"/>
  <c r="AH67" i="32"/>
  <c r="AI67" i="32"/>
  <c r="AJ67" i="32"/>
  <c r="AK67" i="32"/>
  <c r="AL67" i="32"/>
  <c r="AM67" i="32"/>
  <c r="AN67" i="32"/>
  <c r="AO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E68" i="32"/>
  <c r="AF68" i="32"/>
  <c r="AG68" i="32"/>
  <c r="AH68" i="32"/>
  <c r="AI68" i="32"/>
  <c r="AJ68" i="32"/>
  <c r="AK68" i="32"/>
  <c r="AL68" i="32"/>
  <c r="AM68" i="32"/>
  <c r="AN68" i="32"/>
  <c r="AO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AD69" i="32"/>
  <c r="AE69" i="32"/>
  <c r="AF69" i="32"/>
  <c r="AG69" i="32"/>
  <c r="AH69" i="32"/>
  <c r="AI69" i="32"/>
  <c r="AJ69" i="32"/>
  <c r="AK69" i="32"/>
  <c r="AL69" i="32"/>
  <c r="AM69" i="32"/>
  <c r="AN69" i="32"/>
  <c r="AO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P70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AD70" i="32"/>
  <c r="AE70" i="32"/>
  <c r="AF70" i="32"/>
  <c r="AG70" i="32"/>
  <c r="AH70" i="32"/>
  <c r="AI70" i="32"/>
  <c r="AJ70" i="32"/>
  <c r="AK70" i="32"/>
  <c r="AL70" i="32"/>
  <c r="AM70" i="32"/>
  <c r="AN70" i="32"/>
  <c r="AO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F71" i="32"/>
  <c r="AG71" i="32"/>
  <c r="AH71" i="32"/>
  <c r="AI71" i="32"/>
  <c r="AJ71" i="32"/>
  <c r="AK71" i="32"/>
  <c r="AL71" i="32"/>
  <c r="AM71" i="32"/>
  <c r="AN71" i="32"/>
  <c r="AO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F72" i="32"/>
  <c r="AG72" i="32"/>
  <c r="AH72" i="32"/>
  <c r="AI72" i="32"/>
  <c r="AJ72" i="32"/>
  <c r="AK72" i="32"/>
  <c r="AL72" i="32"/>
  <c r="AM72" i="32"/>
  <c r="AN72" i="32"/>
  <c r="AO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F73" i="32"/>
  <c r="AG73" i="32"/>
  <c r="AH73" i="32"/>
  <c r="AI73" i="32"/>
  <c r="AJ73" i="32"/>
  <c r="AK73" i="32"/>
  <c r="AL73" i="32"/>
  <c r="AM73" i="32"/>
  <c r="AN73" i="32"/>
  <c r="AO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F74" i="32"/>
  <c r="AG74" i="32"/>
  <c r="AH74" i="32"/>
  <c r="AI74" i="32"/>
  <c r="AJ74" i="32"/>
  <c r="AK74" i="32"/>
  <c r="AL74" i="32"/>
  <c r="AM74" i="32"/>
  <c r="AN74" i="32"/>
  <c r="AO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F75" i="32"/>
  <c r="AG75" i="32"/>
  <c r="AH75" i="32"/>
  <c r="AI75" i="32"/>
  <c r="AJ75" i="32"/>
  <c r="AK75" i="32"/>
  <c r="AL75" i="32"/>
  <c r="AM75" i="32"/>
  <c r="AN75" i="32"/>
  <c r="AO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F76" i="32"/>
  <c r="AG76" i="32"/>
  <c r="AH76" i="32"/>
  <c r="AI76" i="32"/>
  <c r="AJ76" i="32"/>
  <c r="AK76" i="32"/>
  <c r="AL76" i="32"/>
  <c r="AM76" i="32"/>
  <c r="AN76" i="32"/>
  <c r="AO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F77" i="32"/>
  <c r="AG77" i="32"/>
  <c r="AH77" i="32"/>
  <c r="AI77" i="32"/>
  <c r="AJ77" i="32"/>
  <c r="AK77" i="32"/>
  <c r="AL77" i="32"/>
  <c r="AM77" i="32"/>
  <c r="AN77" i="32"/>
  <c r="AO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F78" i="32"/>
  <c r="AG78" i="32"/>
  <c r="AH78" i="32"/>
  <c r="AI78" i="32"/>
  <c r="AJ78" i="32"/>
  <c r="AK78" i="32"/>
  <c r="AL78" i="32"/>
  <c r="AM78" i="32"/>
  <c r="AN78" i="32"/>
  <c r="AO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F79" i="32"/>
  <c r="AG79" i="32"/>
  <c r="AH79" i="32"/>
  <c r="AI79" i="32"/>
  <c r="AJ79" i="32"/>
  <c r="AK79" i="32"/>
  <c r="AL79" i="32"/>
  <c r="AM79" i="32"/>
  <c r="AN79" i="32"/>
  <c r="AO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F80" i="32"/>
  <c r="AG80" i="32"/>
  <c r="AH80" i="32"/>
  <c r="AI80" i="32"/>
  <c r="AJ80" i="32"/>
  <c r="AK80" i="32"/>
  <c r="AL80" i="32"/>
  <c r="AM80" i="32"/>
  <c r="AN80" i="32"/>
  <c r="AO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F81" i="32"/>
  <c r="AG81" i="32"/>
  <c r="AH81" i="32"/>
  <c r="AI81" i="32"/>
  <c r="AJ81" i="32"/>
  <c r="AK81" i="32"/>
  <c r="AL81" i="32"/>
  <c r="AM81" i="32"/>
  <c r="AN81" i="32"/>
  <c r="AO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F82" i="32"/>
  <c r="AG82" i="32"/>
  <c r="AH82" i="32"/>
  <c r="AI82" i="32"/>
  <c r="AJ82" i="32"/>
  <c r="AK82" i="32"/>
  <c r="AL82" i="32"/>
  <c r="AM82" i="32"/>
  <c r="AN82" i="32"/>
  <c r="AO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F83" i="32"/>
  <c r="AG83" i="32"/>
  <c r="AH83" i="32"/>
  <c r="AI83" i="32"/>
  <c r="AJ83" i="32"/>
  <c r="AK83" i="32"/>
  <c r="AL83" i="32"/>
  <c r="AM83" i="32"/>
  <c r="AN83" i="32"/>
  <c r="AO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F84" i="32"/>
  <c r="AG84" i="32"/>
  <c r="AH84" i="32"/>
  <c r="AI84" i="32"/>
  <c r="AJ84" i="32"/>
  <c r="AK84" i="32"/>
  <c r="AL84" i="32"/>
  <c r="AM84" i="32"/>
  <c r="AN84" i="32"/>
  <c r="AO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F85" i="32"/>
  <c r="AG85" i="32"/>
  <c r="AH85" i="32"/>
  <c r="AI85" i="32"/>
  <c r="AJ85" i="32"/>
  <c r="AK85" i="32"/>
  <c r="AL85" i="32"/>
  <c r="AM85" i="32"/>
  <c r="AN85" i="32"/>
  <c r="AO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F86" i="32"/>
  <c r="AG86" i="32"/>
  <c r="AH86" i="32"/>
  <c r="AI86" i="32"/>
  <c r="AJ86" i="32"/>
  <c r="AK86" i="32"/>
  <c r="AL86" i="32"/>
  <c r="AM86" i="32"/>
  <c r="AN86" i="32"/>
  <c r="AO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F87" i="32"/>
  <c r="AG87" i="32"/>
  <c r="AH87" i="32"/>
  <c r="AI87" i="32"/>
  <c r="AJ87" i="32"/>
  <c r="AK87" i="32"/>
  <c r="AL87" i="32"/>
  <c r="AM87" i="32"/>
  <c r="AN87" i="32"/>
  <c r="AO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F91" i="32"/>
  <c r="AG91" i="32"/>
  <c r="AH91" i="32"/>
  <c r="AI91" i="32"/>
  <c r="AJ91" i="32"/>
  <c r="AK91" i="32"/>
  <c r="AL91" i="32"/>
  <c r="AM91" i="32"/>
  <c r="AN91" i="32"/>
  <c r="AO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F92" i="32"/>
  <c r="AG92" i="32"/>
  <c r="AH92" i="32"/>
  <c r="AI92" i="32"/>
  <c r="AJ92" i="32"/>
  <c r="AK92" i="32"/>
  <c r="AL92" i="32"/>
  <c r="AM92" i="32"/>
  <c r="AN92" i="32"/>
  <c r="AO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F93" i="32"/>
  <c r="AG93" i="32"/>
  <c r="AH93" i="32"/>
  <c r="AI93" i="32"/>
  <c r="AJ93" i="32"/>
  <c r="AK93" i="32"/>
  <c r="AL93" i="32"/>
  <c r="AM93" i="32"/>
  <c r="AN93" i="32"/>
  <c r="AO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F94" i="32"/>
  <c r="AG94" i="32"/>
  <c r="AH94" i="32"/>
  <c r="AI94" i="32"/>
  <c r="AJ94" i="32"/>
  <c r="AK94" i="32"/>
  <c r="AL94" i="32"/>
  <c r="AM94" i="32"/>
  <c r="AN94" i="32"/>
  <c r="AO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F95" i="32"/>
  <c r="AG95" i="32"/>
  <c r="AH95" i="32"/>
  <c r="AI95" i="32"/>
  <c r="AJ95" i="32"/>
  <c r="AK95" i="32"/>
  <c r="AL95" i="32"/>
  <c r="AM95" i="32"/>
  <c r="AN95" i="32"/>
  <c r="AO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F96" i="32"/>
  <c r="AG96" i="32"/>
  <c r="AH96" i="32"/>
  <c r="AI96" i="32"/>
  <c r="AJ96" i="32"/>
  <c r="AK96" i="32"/>
  <c r="AL96" i="32"/>
  <c r="AM96" i="32"/>
  <c r="AN96" i="32"/>
  <c r="AO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F97" i="32"/>
  <c r="AG97" i="32"/>
  <c r="AH97" i="32"/>
  <c r="AI97" i="32"/>
  <c r="AJ97" i="32"/>
  <c r="AK97" i="32"/>
  <c r="AL97" i="32"/>
  <c r="AM97" i="32"/>
  <c r="AN97" i="32"/>
  <c r="AO97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F98" i="32"/>
  <c r="AG98" i="32"/>
  <c r="AH98" i="32"/>
  <c r="AI98" i="32"/>
  <c r="AJ98" i="32"/>
  <c r="AK98" i="32"/>
  <c r="AL98" i="32"/>
  <c r="AM98" i="32"/>
  <c r="AN98" i="32"/>
  <c r="AO98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AN102" i="32"/>
  <c r="AO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AN103" i="32"/>
  <c r="AO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AN104" i="32"/>
  <c r="AO104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AN105" i="32"/>
  <c r="AO105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F106" i="32"/>
  <c r="AG106" i="32"/>
  <c r="AH106" i="32"/>
  <c r="AI106" i="32"/>
  <c r="AJ106" i="32"/>
  <c r="AK106" i="32"/>
  <c r="AL106" i="32"/>
  <c r="AM106" i="32"/>
  <c r="AN106" i="32"/>
  <c r="AO106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F107" i="32"/>
  <c r="AG107" i="32"/>
  <c r="AH107" i="32"/>
  <c r="AI107" i="32"/>
  <c r="AJ107" i="32"/>
  <c r="AK107" i="32"/>
  <c r="AL107" i="32"/>
  <c r="AM107" i="32"/>
  <c r="AN107" i="32"/>
  <c r="AO107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F109" i="32"/>
  <c r="AG109" i="32"/>
  <c r="AH109" i="32"/>
  <c r="AI109" i="32"/>
  <c r="AJ109" i="32"/>
  <c r="AK109" i="32"/>
  <c r="AL109" i="32"/>
  <c r="AM109" i="32"/>
  <c r="AN109" i="32"/>
  <c r="AO109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AN110" i="32"/>
  <c r="AO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F111" i="32"/>
  <c r="AG111" i="32"/>
  <c r="AH111" i="32"/>
  <c r="AI111" i="32"/>
  <c r="AJ111" i="32"/>
  <c r="AK111" i="32"/>
  <c r="AL111" i="32"/>
  <c r="AM111" i="32"/>
  <c r="AN111" i="32"/>
  <c r="AO111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F112" i="32"/>
  <c r="AG112" i="32"/>
  <c r="AH112" i="32"/>
  <c r="AI112" i="32"/>
  <c r="AJ112" i="32"/>
  <c r="AK112" i="32"/>
  <c r="AL112" i="32"/>
  <c r="AM112" i="32"/>
  <c r="AN112" i="32"/>
  <c r="AO112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F113" i="32"/>
  <c r="AG113" i="32"/>
  <c r="AH113" i="32"/>
  <c r="AI113" i="32"/>
  <c r="AJ113" i="32"/>
  <c r="AK113" i="32"/>
  <c r="AL113" i="32"/>
  <c r="AM113" i="32"/>
  <c r="AN113" i="32"/>
  <c r="AO113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F114" i="32"/>
  <c r="AG114" i="32"/>
  <c r="AH114" i="32"/>
  <c r="AI114" i="32"/>
  <c r="AJ114" i="32"/>
  <c r="AK114" i="32"/>
  <c r="AL114" i="32"/>
  <c r="AM114" i="32"/>
  <c r="AN114" i="32"/>
  <c r="AO114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F115" i="32"/>
  <c r="AG115" i="32"/>
  <c r="AH115" i="32"/>
  <c r="AI115" i="32"/>
  <c r="AJ115" i="32"/>
  <c r="AK115" i="32"/>
  <c r="AL115" i="32"/>
  <c r="AM115" i="32"/>
  <c r="AN115" i="32"/>
  <c r="AO115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F116" i="32"/>
  <c r="AG116" i="32"/>
  <c r="AH116" i="32"/>
  <c r="AI116" i="32"/>
  <c r="AJ116" i="32"/>
  <c r="AK116" i="32"/>
  <c r="AL116" i="32"/>
  <c r="AM116" i="32"/>
  <c r="AN116" i="32"/>
  <c r="AO116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F117" i="32"/>
  <c r="AG117" i="32"/>
  <c r="AH117" i="32"/>
  <c r="AI117" i="32"/>
  <c r="AJ117" i="32"/>
  <c r="AK117" i="32"/>
  <c r="AL117" i="32"/>
  <c r="AM117" i="32"/>
  <c r="AN117" i="32"/>
  <c r="AO117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F118" i="32"/>
  <c r="AG118" i="32"/>
  <c r="AH118" i="32"/>
  <c r="AI118" i="32"/>
  <c r="AJ118" i="32"/>
  <c r="AK118" i="32"/>
  <c r="AL118" i="32"/>
  <c r="AM118" i="32"/>
  <c r="AN118" i="32"/>
  <c r="AO118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AN119" i="32"/>
  <c r="AO119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F120" i="32"/>
  <c r="AG120" i="32"/>
  <c r="AH120" i="32"/>
  <c r="AI120" i="32"/>
  <c r="AJ120" i="32"/>
  <c r="AK120" i="32"/>
  <c r="AL120" i="32"/>
  <c r="AM120" i="32"/>
  <c r="AN120" i="32"/>
  <c r="AO120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F121" i="32"/>
  <c r="AG121" i="32"/>
  <c r="AH121" i="32"/>
  <c r="AI121" i="32"/>
  <c r="AJ121" i="32"/>
  <c r="AK121" i="32"/>
  <c r="AL121" i="32"/>
  <c r="AM121" i="32"/>
  <c r="AN121" i="32"/>
  <c r="AO121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F122" i="32"/>
  <c r="AG122" i="32"/>
  <c r="AH122" i="32"/>
  <c r="AI122" i="32"/>
  <c r="AJ122" i="32"/>
  <c r="AK122" i="32"/>
  <c r="AL122" i="32"/>
  <c r="AM122" i="32"/>
  <c r="AN122" i="32"/>
  <c r="AO122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F123" i="32"/>
  <c r="AG123" i="32"/>
  <c r="AH123" i="32"/>
  <c r="AI123" i="32"/>
  <c r="AJ123" i="32"/>
  <c r="AK123" i="32"/>
  <c r="AL123" i="32"/>
  <c r="AM123" i="32"/>
  <c r="AN123" i="32"/>
  <c r="AO123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F124" i="32"/>
  <c r="AG124" i="32"/>
  <c r="AH124" i="32"/>
  <c r="AI124" i="32"/>
  <c r="AJ124" i="32"/>
  <c r="AK124" i="32"/>
  <c r="AL124" i="32"/>
  <c r="AM124" i="32"/>
  <c r="AN124" i="32"/>
  <c r="AO124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F125" i="32"/>
  <c r="AG125" i="32"/>
  <c r="AH125" i="32"/>
  <c r="AI125" i="32"/>
  <c r="AJ125" i="32"/>
  <c r="AK125" i="32"/>
  <c r="AL125" i="32"/>
  <c r="AM125" i="32"/>
  <c r="AN125" i="32"/>
  <c r="AO125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F126" i="32"/>
  <c r="AG126" i="32"/>
  <c r="AH126" i="32"/>
  <c r="AI126" i="32"/>
  <c r="AJ126" i="32"/>
  <c r="AK126" i="32"/>
  <c r="AL126" i="32"/>
  <c r="AM126" i="32"/>
  <c r="AN126" i="32"/>
  <c r="AO126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F127" i="32"/>
  <c r="AG127" i="32"/>
  <c r="AH127" i="32"/>
  <c r="AI127" i="32"/>
  <c r="AJ127" i="32"/>
  <c r="AK127" i="32"/>
  <c r="AL127" i="32"/>
  <c r="AM127" i="32"/>
  <c r="AN127" i="32"/>
  <c r="AO127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F128" i="32"/>
  <c r="AG128" i="32"/>
  <c r="AH128" i="32"/>
  <c r="AI128" i="32"/>
  <c r="AJ128" i="32"/>
  <c r="AK128" i="32"/>
  <c r="AL128" i="32"/>
  <c r="AM128" i="32"/>
  <c r="AN128" i="32"/>
  <c r="AO128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F129" i="32"/>
  <c r="AG129" i="32"/>
  <c r="AH129" i="32"/>
  <c r="AI129" i="32"/>
  <c r="AJ129" i="32"/>
  <c r="AK129" i="32"/>
  <c r="AL129" i="32"/>
  <c r="AM129" i="32"/>
  <c r="AN129" i="32"/>
  <c r="AO129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F130" i="32"/>
  <c r="AG130" i="32"/>
  <c r="AH130" i="32"/>
  <c r="AI130" i="32"/>
  <c r="AJ130" i="32"/>
  <c r="AK130" i="32"/>
  <c r="AL130" i="32"/>
  <c r="AM130" i="32"/>
  <c r="AN130" i="32"/>
  <c r="AO130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F131" i="32"/>
  <c r="AG131" i="32"/>
  <c r="AH131" i="32"/>
  <c r="AI131" i="32"/>
  <c r="AJ131" i="32"/>
  <c r="AK131" i="32"/>
  <c r="AL131" i="32"/>
  <c r="AM131" i="32"/>
  <c r="AN131" i="32"/>
  <c r="AO131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F132" i="32"/>
  <c r="AG132" i="32"/>
  <c r="AH132" i="32"/>
  <c r="AI132" i="32"/>
  <c r="AJ132" i="32"/>
  <c r="AK132" i="32"/>
  <c r="AL132" i="32"/>
  <c r="AM132" i="32"/>
  <c r="AN132" i="32"/>
  <c r="AO132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F133" i="32"/>
  <c r="AG133" i="32"/>
  <c r="AH133" i="32"/>
  <c r="AI133" i="32"/>
  <c r="AJ133" i="32"/>
  <c r="AK133" i="32"/>
  <c r="AL133" i="32"/>
  <c r="AM133" i="32"/>
  <c r="AN133" i="32"/>
  <c r="AO133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F134" i="32"/>
  <c r="AG134" i="32"/>
  <c r="AH134" i="32"/>
  <c r="AI134" i="32"/>
  <c r="AJ134" i="32"/>
  <c r="AK134" i="32"/>
  <c r="AL134" i="32"/>
  <c r="AM134" i="32"/>
  <c r="AN134" i="32"/>
  <c r="AO134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F135" i="32"/>
  <c r="AG135" i="32"/>
  <c r="AH135" i="32"/>
  <c r="AI135" i="32"/>
  <c r="AJ135" i="32"/>
  <c r="AK135" i="32"/>
  <c r="AL135" i="32"/>
  <c r="AM135" i="32"/>
  <c r="AN135" i="32"/>
  <c r="AO135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F136" i="32"/>
  <c r="AG136" i="32"/>
  <c r="AH136" i="32"/>
  <c r="AI136" i="32"/>
  <c r="AJ136" i="32"/>
  <c r="AK136" i="32"/>
  <c r="AL136" i="32"/>
  <c r="AM136" i="32"/>
  <c r="AN136" i="32"/>
  <c r="AO136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F137" i="32"/>
  <c r="AG137" i="32"/>
  <c r="AH137" i="32"/>
  <c r="AI137" i="32"/>
  <c r="AJ137" i="32"/>
  <c r="AK137" i="32"/>
  <c r="AL137" i="32"/>
  <c r="AM137" i="32"/>
  <c r="AN137" i="32"/>
  <c r="AO137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F138" i="32"/>
  <c r="AG138" i="32"/>
  <c r="AH138" i="32"/>
  <c r="AI138" i="32"/>
  <c r="AJ138" i="32"/>
  <c r="AK138" i="32"/>
  <c r="AL138" i="32"/>
  <c r="AM138" i="32"/>
  <c r="AN138" i="32"/>
  <c r="AO138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F139" i="32"/>
  <c r="AG139" i="32"/>
  <c r="AH139" i="32"/>
  <c r="AI139" i="32"/>
  <c r="AJ139" i="32"/>
  <c r="AK139" i="32"/>
  <c r="AL139" i="32"/>
  <c r="AM139" i="32"/>
  <c r="AN139" i="32"/>
  <c r="AO139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F140" i="32"/>
  <c r="AG140" i="32"/>
  <c r="AH140" i="32"/>
  <c r="AI140" i="32"/>
  <c r="AJ140" i="32"/>
  <c r="AK140" i="32"/>
  <c r="AL140" i="32"/>
  <c r="AM140" i="32"/>
  <c r="AN140" i="32"/>
  <c r="AO140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F141" i="32"/>
  <c r="AG141" i="32"/>
  <c r="AH141" i="32"/>
  <c r="AI141" i="32"/>
  <c r="AJ141" i="32"/>
  <c r="AK141" i="32"/>
  <c r="AL141" i="32"/>
  <c r="AM141" i="32"/>
  <c r="AN141" i="32"/>
  <c r="AO141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F142" i="32"/>
  <c r="AG142" i="32"/>
  <c r="AH142" i="32"/>
  <c r="AI142" i="32"/>
  <c r="AJ142" i="32"/>
  <c r="AK142" i="32"/>
  <c r="AL142" i="32"/>
  <c r="AM142" i="32"/>
  <c r="AN142" i="32"/>
  <c r="AO142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F143" i="32"/>
  <c r="AG143" i="32"/>
  <c r="AH143" i="32"/>
  <c r="AI143" i="32"/>
  <c r="AJ143" i="32"/>
  <c r="AK143" i="32"/>
  <c r="AL143" i="32"/>
  <c r="AM143" i="32"/>
  <c r="AN143" i="32"/>
  <c r="AO143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F144" i="32"/>
  <c r="AG144" i="32"/>
  <c r="AH144" i="32"/>
  <c r="AI144" i="32"/>
  <c r="AJ144" i="32"/>
  <c r="AK144" i="32"/>
  <c r="AL144" i="32"/>
  <c r="AM144" i="32"/>
  <c r="AN144" i="32"/>
  <c r="AO144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F145" i="32"/>
  <c r="AG145" i="32"/>
  <c r="AH145" i="32"/>
  <c r="AI145" i="32"/>
  <c r="AJ145" i="32"/>
  <c r="AK145" i="32"/>
  <c r="AL145" i="32"/>
  <c r="AM145" i="32"/>
  <c r="AN145" i="32"/>
  <c r="AO145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F146" i="32"/>
  <c r="AG146" i="32"/>
  <c r="AH146" i="32"/>
  <c r="AI146" i="32"/>
  <c r="AJ146" i="32"/>
  <c r="AK146" i="32"/>
  <c r="AL146" i="32"/>
  <c r="AM146" i="32"/>
  <c r="AN146" i="32"/>
  <c r="AO146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F147" i="32"/>
  <c r="AG147" i="32"/>
  <c r="AH147" i="32"/>
  <c r="AI147" i="32"/>
  <c r="AJ147" i="32"/>
  <c r="AK147" i="32"/>
  <c r="AL147" i="32"/>
  <c r="AM147" i="32"/>
  <c r="AN147" i="32"/>
  <c r="AO147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F148" i="32"/>
  <c r="AG148" i="32"/>
  <c r="AH148" i="32"/>
  <c r="AI148" i="32"/>
  <c r="AJ148" i="32"/>
  <c r="AK148" i="32"/>
  <c r="AL148" i="32"/>
  <c r="AM148" i="32"/>
  <c r="AN148" i="32"/>
  <c r="AO148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F149" i="32"/>
  <c r="AG149" i="32"/>
  <c r="AH149" i="32"/>
  <c r="AI149" i="32"/>
  <c r="AJ149" i="32"/>
  <c r="AK149" i="32"/>
  <c r="AL149" i="32"/>
  <c r="AM149" i="32"/>
  <c r="AN149" i="32"/>
  <c r="AO149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F150" i="32"/>
  <c r="AG150" i="32"/>
  <c r="AH150" i="32"/>
  <c r="AI150" i="32"/>
  <c r="AJ150" i="32"/>
  <c r="AK150" i="32"/>
  <c r="AL150" i="32"/>
  <c r="AM150" i="32"/>
  <c r="AN150" i="32"/>
  <c r="AO150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F151" i="32"/>
  <c r="AG151" i="32"/>
  <c r="AH151" i="32"/>
  <c r="AI151" i="32"/>
  <c r="AJ151" i="32"/>
  <c r="AK151" i="32"/>
  <c r="AL151" i="32"/>
  <c r="AM151" i="32"/>
  <c r="AN151" i="32"/>
  <c r="AO151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F152" i="32"/>
  <c r="AG152" i="32"/>
  <c r="AH152" i="32"/>
  <c r="AI152" i="32"/>
  <c r="AJ152" i="32"/>
  <c r="AK152" i="32"/>
  <c r="AL152" i="32"/>
  <c r="AM152" i="32"/>
  <c r="AN152" i="32"/>
  <c r="AO152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F153" i="32"/>
  <c r="AG153" i="32"/>
  <c r="AH153" i="32"/>
  <c r="AI153" i="32"/>
  <c r="AJ153" i="32"/>
  <c r="AK153" i="32"/>
  <c r="AL153" i="32"/>
  <c r="AM153" i="32"/>
  <c r="AN153" i="32"/>
  <c r="AO153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F154" i="32"/>
  <c r="AG154" i="32"/>
  <c r="AH154" i="32"/>
  <c r="AI154" i="32"/>
  <c r="AJ154" i="32"/>
  <c r="AK154" i="32"/>
  <c r="AL154" i="32"/>
  <c r="AM154" i="32"/>
  <c r="AN154" i="32"/>
  <c r="AO154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F155" i="32"/>
  <c r="AG155" i="32"/>
  <c r="AH155" i="32"/>
  <c r="AI155" i="32"/>
  <c r="AJ155" i="32"/>
  <c r="AK155" i="32"/>
  <c r="AL155" i="32"/>
  <c r="AM155" i="32"/>
  <c r="AN155" i="32"/>
  <c r="AO155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F156" i="32"/>
  <c r="AG156" i="32"/>
  <c r="AH156" i="32"/>
  <c r="AI156" i="32"/>
  <c r="AJ156" i="32"/>
  <c r="AK156" i="32"/>
  <c r="AL156" i="32"/>
  <c r="AM156" i="32"/>
  <c r="AN156" i="32"/>
  <c r="AO156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F157" i="32"/>
  <c r="AG157" i="32"/>
  <c r="AH157" i="32"/>
  <c r="AI157" i="32"/>
  <c r="AJ157" i="32"/>
  <c r="AK157" i="32"/>
  <c r="AL157" i="32"/>
  <c r="AM157" i="32"/>
  <c r="AN157" i="32"/>
  <c r="AO157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F158" i="32"/>
  <c r="AG158" i="32"/>
  <c r="AH158" i="32"/>
  <c r="AI158" i="32"/>
  <c r="AJ158" i="32"/>
  <c r="AK158" i="32"/>
  <c r="AL158" i="32"/>
  <c r="AM158" i="32"/>
  <c r="AN158" i="32"/>
  <c r="AO158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F159" i="32"/>
  <c r="AG159" i="32"/>
  <c r="AH159" i="32"/>
  <c r="AI159" i="32"/>
  <c r="AJ159" i="32"/>
  <c r="AK159" i="32"/>
  <c r="AL159" i="32"/>
  <c r="AM159" i="32"/>
  <c r="AN159" i="32"/>
  <c r="AO159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F160" i="32"/>
  <c r="AG160" i="32"/>
  <c r="AH160" i="32"/>
  <c r="AI160" i="32"/>
  <c r="AJ160" i="32"/>
  <c r="AK160" i="32"/>
  <c r="AL160" i="32"/>
  <c r="AM160" i="32"/>
  <c r="AN160" i="32"/>
  <c r="AO160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F161" i="32"/>
  <c r="AG161" i="32"/>
  <c r="AH161" i="32"/>
  <c r="AI161" i="32"/>
  <c r="AJ161" i="32"/>
  <c r="AK161" i="32"/>
  <c r="AL161" i="32"/>
  <c r="AM161" i="32"/>
  <c r="AN161" i="32"/>
  <c r="AO161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F162" i="32"/>
  <c r="AG162" i="32"/>
  <c r="AH162" i="32"/>
  <c r="AI162" i="32"/>
  <c r="AJ162" i="32"/>
  <c r="AK162" i="32"/>
  <c r="AL162" i="32"/>
  <c r="AM162" i="32"/>
  <c r="AN162" i="32"/>
  <c r="AO162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F163" i="32"/>
  <c r="AG163" i="32"/>
  <c r="AH163" i="32"/>
  <c r="AI163" i="32"/>
  <c r="AJ163" i="32"/>
  <c r="AK163" i="32"/>
  <c r="AL163" i="32"/>
  <c r="AM163" i="32"/>
  <c r="AN163" i="32"/>
  <c r="AO163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F164" i="32"/>
  <c r="AG164" i="32"/>
  <c r="AH164" i="32"/>
  <c r="AI164" i="32"/>
  <c r="AJ164" i="32"/>
  <c r="AK164" i="32"/>
  <c r="AL164" i="32"/>
  <c r="AM164" i="32"/>
  <c r="AN164" i="32"/>
  <c r="AO164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F165" i="32"/>
  <c r="AG165" i="32"/>
  <c r="AH165" i="32"/>
  <c r="AI165" i="32"/>
  <c r="AJ165" i="32"/>
  <c r="AK165" i="32"/>
  <c r="AL165" i="32"/>
  <c r="AM165" i="32"/>
  <c r="AN165" i="32"/>
  <c r="AO165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F166" i="32"/>
  <c r="AG166" i="32"/>
  <c r="AH166" i="32"/>
  <c r="AI166" i="32"/>
  <c r="AJ166" i="32"/>
  <c r="AK166" i="32"/>
  <c r="AL166" i="32"/>
  <c r="AM166" i="32"/>
  <c r="AN166" i="32"/>
  <c r="AO166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F167" i="32"/>
  <c r="AG167" i="32"/>
  <c r="AH167" i="32"/>
  <c r="AI167" i="32"/>
  <c r="AJ167" i="32"/>
  <c r="AK167" i="32"/>
  <c r="AL167" i="32"/>
  <c r="AM167" i="32"/>
  <c r="AN167" i="32"/>
  <c r="AO167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F168" i="32"/>
  <c r="AG168" i="32"/>
  <c r="AH168" i="32"/>
  <c r="AI168" i="32"/>
  <c r="AJ168" i="32"/>
  <c r="AK168" i="32"/>
  <c r="AL168" i="32"/>
  <c r="AM168" i="32"/>
  <c r="AN168" i="32"/>
  <c r="AO168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F169" i="32"/>
  <c r="AG169" i="32"/>
  <c r="AH169" i="32"/>
  <c r="AI169" i="32"/>
  <c r="AJ169" i="32"/>
  <c r="AK169" i="32"/>
  <c r="AL169" i="32"/>
  <c r="AM169" i="32"/>
  <c r="AN169" i="32"/>
  <c r="AO169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F170" i="32"/>
  <c r="AG170" i="32"/>
  <c r="AH170" i="32"/>
  <c r="AI170" i="32"/>
  <c r="AJ170" i="32"/>
  <c r="AK170" i="32"/>
  <c r="AL170" i="32"/>
  <c r="AM170" i="32"/>
  <c r="AN170" i="32"/>
  <c r="AO170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F171" i="32"/>
  <c r="AG171" i="32"/>
  <c r="AH171" i="32"/>
  <c r="AI171" i="32"/>
  <c r="AJ171" i="32"/>
  <c r="AK171" i="32"/>
  <c r="AL171" i="32"/>
  <c r="AM171" i="32"/>
  <c r="AN171" i="32"/>
  <c r="AO171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F172" i="32"/>
  <c r="AG172" i="32"/>
  <c r="AH172" i="32"/>
  <c r="AI172" i="32"/>
  <c r="AJ172" i="32"/>
  <c r="AK172" i="32"/>
  <c r="AL172" i="32"/>
  <c r="AM172" i="32"/>
  <c r="AN172" i="32"/>
  <c r="AO172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F173" i="32"/>
  <c r="AG173" i="32"/>
  <c r="AH173" i="32"/>
  <c r="AI173" i="32"/>
  <c r="AJ173" i="32"/>
  <c r="AK173" i="32"/>
  <c r="AL173" i="32"/>
  <c r="AM173" i="32"/>
  <c r="AN173" i="32"/>
  <c r="AO173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F174" i="32"/>
  <c r="AG174" i="32"/>
  <c r="AH174" i="32"/>
  <c r="AI174" i="32"/>
  <c r="AJ174" i="32"/>
  <c r="AK174" i="32"/>
  <c r="AL174" i="32"/>
  <c r="AM174" i="32"/>
  <c r="AN174" i="32"/>
  <c r="AO174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F175" i="32"/>
  <c r="AG175" i="32"/>
  <c r="AH175" i="32"/>
  <c r="AI175" i="32"/>
  <c r="AJ175" i="32"/>
  <c r="AK175" i="32"/>
  <c r="AL175" i="32"/>
  <c r="AM175" i="32"/>
  <c r="AN175" i="32"/>
  <c r="AO175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F176" i="32"/>
  <c r="AG176" i="32"/>
  <c r="AH176" i="32"/>
  <c r="AI176" i="32"/>
  <c r="AJ176" i="32"/>
  <c r="AK176" i="32"/>
  <c r="AL176" i="32"/>
  <c r="AM176" i="32"/>
  <c r="AN176" i="32"/>
  <c r="AO17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F177" i="32"/>
  <c r="AG177" i="32"/>
  <c r="AH177" i="32"/>
  <c r="AI177" i="32"/>
  <c r="AJ177" i="32"/>
  <c r="AK177" i="32"/>
  <c r="AL177" i="32"/>
  <c r="AM177" i="32"/>
  <c r="AN177" i="32"/>
  <c r="AO177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F178" i="32"/>
  <c r="AG178" i="32"/>
  <c r="AH178" i="32"/>
  <c r="AI178" i="32"/>
  <c r="AJ178" i="32"/>
  <c r="AK178" i="32"/>
  <c r="AL178" i="32"/>
  <c r="AM178" i="32"/>
  <c r="AN178" i="32"/>
  <c r="AO178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F179" i="32"/>
  <c r="AG179" i="32"/>
  <c r="AH179" i="32"/>
  <c r="AI179" i="32"/>
  <c r="AJ179" i="32"/>
  <c r="AK179" i="32"/>
  <c r="AL179" i="32"/>
  <c r="AM179" i="32"/>
  <c r="AN179" i="32"/>
  <c r="AO179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F180" i="32"/>
  <c r="AG180" i="32"/>
  <c r="AH180" i="32"/>
  <c r="AI180" i="32"/>
  <c r="AJ180" i="32"/>
  <c r="AK180" i="32"/>
  <c r="AL180" i="32"/>
  <c r="AM180" i="32"/>
  <c r="AN180" i="32"/>
  <c r="AO180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F181" i="32"/>
  <c r="AG181" i="32"/>
  <c r="AH181" i="32"/>
  <c r="AI181" i="32"/>
  <c r="AJ181" i="32"/>
  <c r="AK181" i="32"/>
  <c r="AL181" i="32"/>
  <c r="AM181" i="32"/>
  <c r="AN181" i="32"/>
  <c r="AO181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F182" i="32"/>
  <c r="AG182" i="32"/>
  <c r="AH182" i="32"/>
  <c r="AI182" i="32"/>
  <c r="AJ182" i="32"/>
  <c r="AK182" i="32"/>
  <c r="AL182" i="32"/>
  <c r="AM182" i="32"/>
  <c r="AN182" i="32"/>
  <c r="AO182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F183" i="32"/>
  <c r="AG183" i="32"/>
  <c r="AH183" i="32"/>
  <c r="AI183" i="32"/>
  <c r="AJ183" i="32"/>
  <c r="AK183" i="32"/>
  <c r="AL183" i="32"/>
  <c r="AM183" i="32"/>
  <c r="AN183" i="32"/>
  <c r="AO183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F184" i="32"/>
  <c r="AG184" i="32"/>
  <c r="AH184" i="32"/>
  <c r="AI184" i="32"/>
  <c r="AJ184" i="32"/>
  <c r="AK184" i="32"/>
  <c r="AL184" i="32"/>
  <c r="AM184" i="32"/>
  <c r="AN184" i="32"/>
  <c r="AO184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F185" i="32"/>
  <c r="AG185" i="32"/>
  <c r="AH185" i="32"/>
  <c r="AI185" i="32"/>
  <c r="AJ185" i="32"/>
  <c r="AK185" i="32"/>
  <c r="AL185" i="32"/>
  <c r="AM185" i="32"/>
  <c r="AN185" i="32"/>
  <c r="AO185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F186" i="32"/>
  <c r="AG186" i="32"/>
  <c r="AH186" i="32"/>
  <c r="AI186" i="32"/>
  <c r="AJ186" i="32"/>
  <c r="AK186" i="32"/>
  <c r="AL186" i="32"/>
  <c r="AM186" i="32"/>
  <c r="AN186" i="32"/>
  <c r="AO186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F187" i="32"/>
  <c r="AG187" i="32"/>
  <c r="AH187" i="32"/>
  <c r="AI187" i="32"/>
  <c r="AJ187" i="32"/>
  <c r="AK187" i="32"/>
  <c r="AL187" i="32"/>
  <c r="AM187" i="32"/>
  <c r="AN187" i="32"/>
  <c r="AO187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F188" i="32"/>
  <c r="AG188" i="32"/>
  <c r="AH188" i="32"/>
  <c r="AI188" i="32"/>
  <c r="AJ188" i="32"/>
  <c r="AK188" i="32"/>
  <c r="AL188" i="32"/>
  <c r="AM188" i="32"/>
  <c r="AN188" i="32"/>
  <c r="AO188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F189" i="32"/>
  <c r="AG189" i="32"/>
  <c r="AH189" i="32"/>
  <c r="AI189" i="32"/>
  <c r="AJ189" i="32"/>
  <c r="AK189" i="32"/>
  <c r="AL189" i="32"/>
  <c r="AM189" i="32"/>
  <c r="AN189" i="32"/>
  <c r="AO189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F190" i="32"/>
  <c r="AG190" i="32"/>
  <c r="AH190" i="32"/>
  <c r="AI190" i="32"/>
  <c r="AJ190" i="32"/>
  <c r="AK190" i="32"/>
  <c r="AL190" i="32"/>
  <c r="AM190" i="32"/>
  <c r="AN190" i="32"/>
  <c r="AO190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F191" i="32"/>
  <c r="AG191" i="32"/>
  <c r="AH191" i="32"/>
  <c r="AI191" i="32"/>
  <c r="AJ191" i="32"/>
  <c r="AK191" i="32"/>
  <c r="AL191" i="32"/>
  <c r="AM191" i="32"/>
  <c r="AN191" i="32"/>
  <c r="AO191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F192" i="32"/>
  <c r="AG192" i="32"/>
  <c r="AH192" i="32"/>
  <c r="AI192" i="32"/>
  <c r="AJ192" i="32"/>
  <c r="AK192" i="32"/>
  <c r="AL192" i="32"/>
  <c r="AM192" i="32"/>
  <c r="AN192" i="32"/>
  <c r="AO192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F193" i="32"/>
  <c r="AG193" i="32"/>
  <c r="AH193" i="32"/>
  <c r="AI193" i="32"/>
  <c r="AJ193" i="32"/>
  <c r="AK193" i="32"/>
  <c r="AL193" i="32"/>
  <c r="AM193" i="32"/>
  <c r="AN193" i="32"/>
  <c r="AO193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F194" i="32"/>
  <c r="AG194" i="32"/>
  <c r="AH194" i="32"/>
  <c r="AI194" i="32"/>
  <c r="AJ194" i="32"/>
  <c r="AK194" i="32"/>
  <c r="AL194" i="32"/>
  <c r="AM194" i="32"/>
  <c r="AN194" i="32"/>
  <c r="AO194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F195" i="32"/>
  <c r="AG195" i="32"/>
  <c r="AH195" i="32"/>
  <c r="AI195" i="32"/>
  <c r="AJ195" i="32"/>
  <c r="AK195" i="32"/>
  <c r="AL195" i="32"/>
  <c r="AM195" i="32"/>
  <c r="AN195" i="32"/>
  <c r="AO195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F196" i="32"/>
  <c r="AG196" i="32"/>
  <c r="AH196" i="32"/>
  <c r="AI196" i="32"/>
  <c r="AJ196" i="32"/>
  <c r="AK196" i="32"/>
  <c r="AL196" i="32"/>
  <c r="AM196" i="32"/>
  <c r="AN196" i="32"/>
  <c r="AO196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F197" i="32"/>
  <c r="AG197" i="32"/>
  <c r="AH197" i="32"/>
  <c r="AI197" i="32"/>
  <c r="AJ197" i="32"/>
  <c r="AK197" i="32"/>
  <c r="AL197" i="32"/>
  <c r="AM197" i="32"/>
  <c r="AN197" i="32"/>
  <c r="AO197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F198" i="32"/>
  <c r="AG198" i="32"/>
  <c r="AH198" i="32"/>
  <c r="AI198" i="32"/>
  <c r="AJ198" i="32"/>
  <c r="AK198" i="32"/>
  <c r="AL198" i="32"/>
  <c r="AM198" i="32"/>
  <c r="AN198" i="32"/>
  <c r="AO198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F199" i="32"/>
  <c r="AG199" i="32"/>
  <c r="AH199" i="32"/>
  <c r="AI199" i="32"/>
  <c r="AJ199" i="32"/>
  <c r="AK199" i="32"/>
  <c r="AL199" i="32"/>
  <c r="AM199" i="32"/>
  <c r="AN199" i="32"/>
  <c r="AO199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F200" i="32"/>
  <c r="AG200" i="32"/>
  <c r="AH200" i="32"/>
  <c r="AI200" i="32"/>
  <c r="AJ200" i="32"/>
  <c r="AK200" i="32"/>
  <c r="AL200" i="32"/>
  <c r="AM200" i="32"/>
  <c r="AN200" i="32"/>
  <c r="AO200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F201" i="32"/>
  <c r="AG201" i="32"/>
  <c r="AH201" i="32"/>
  <c r="AI201" i="32"/>
  <c r="AJ201" i="32"/>
  <c r="AK201" i="32"/>
  <c r="AL201" i="32"/>
  <c r="AM201" i="32"/>
  <c r="AN201" i="32"/>
  <c r="AO201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F202" i="32"/>
  <c r="AG202" i="32"/>
  <c r="AH202" i="32"/>
  <c r="AI202" i="32"/>
  <c r="AJ202" i="32"/>
  <c r="AK202" i="32"/>
  <c r="AL202" i="32"/>
  <c r="AM202" i="32"/>
  <c r="AN202" i="32"/>
  <c r="AO202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F203" i="32"/>
  <c r="AG203" i="32"/>
  <c r="AH203" i="32"/>
  <c r="AI203" i="32"/>
  <c r="AJ203" i="32"/>
  <c r="AK203" i="32"/>
  <c r="AL203" i="32"/>
  <c r="AM203" i="32"/>
  <c r="AN203" i="32"/>
  <c r="AO203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F204" i="32"/>
  <c r="AG204" i="32"/>
  <c r="AH204" i="32"/>
  <c r="AI204" i="32"/>
  <c r="AJ204" i="32"/>
  <c r="AK204" i="32"/>
  <c r="AL204" i="32"/>
  <c r="AM204" i="32"/>
  <c r="AN204" i="32"/>
  <c r="AO204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F205" i="32"/>
  <c r="AG205" i="32"/>
  <c r="AH205" i="32"/>
  <c r="AI205" i="32"/>
  <c r="AJ205" i="32"/>
  <c r="AK205" i="32"/>
  <c r="AL205" i="32"/>
  <c r="AM205" i="32"/>
  <c r="AN205" i="32"/>
  <c r="AO205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F206" i="32"/>
  <c r="AG206" i="32"/>
  <c r="AH206" i="32"/>
  <c r="AI206" i="32"/>
  <c r="AJ206" i="32"/>
  <c r="AK206" i="32"/>
  <c r="AL206" i="32"/>
  <c r="AM206" i="32"/>
  <c r="AN206" i="32"/>
  <c r="AO206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F207" i="32"/>
  <c r="AG207" i="32"/>
  <c r="AH207" i="32"/>
  <c r="AI207" i="32"/>
  <c r="AJ207" i="32"/>
  <c r="AK207" i="32"/>
  <c r="AL207" i="32"/>
  <c r="AM207" i="32"/>
  <c r="AN207" i="32"/>
  <c r="AO207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F208" i="32"/>
  <c r="AG208" i="32"/>
  <c r="AH208" i="32"/>
  <c r="AI208" i="32"/>
  <c r="AJ208" i="32"/>
  <c r="AK208" i="32"/>
  <c r="AL208" i="32"/>
  <c r="AM208" i="32"/>
  <c r="AN208" i="32"/>
  <c r="AO208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F209" i="32"/>
  <c r="AG209" i="32"/>
  <c r="AH209" i="32"/>
  <c r="AI209" i="32"/>
  <c r="AJ209" i="32"/>
  <c r="AK209" i="32"/>
  <c r="AL209" i="32"/>
  <c r="AM209" i="32"/>
  <c r="AN209" i="32"/>
  <c r="AO209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F210" i="32"/>
  <c r="AG210" i="32"/>
  <c r="AH210" i="32"/>
  <c r="AI210" i="32"/>
  <c r="AJ210" i="32"/>
  <c r="AK210" i="32"/>
  <c r="AL210" i="32"/>
  <c r="AM210" i="32"/>
  <c r="AN210" i="32"/>
  <c r="AO210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F211" i="32"/>
  <c r="AG211" i="32"/>
  <c r="AH211" i="32"/>
  <c r="AI211" i="32"/>
  <c r="AJ211" i="32"/>
  <c r="AK211" i="32"/>
  <c r="AL211" i="32"/>
  <c r="AM211" i="32"/>
  <c r="AN211" i="32"/>
  <c r="AO211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F212" i="32"/>
  <c r="AG212" i="32"/>
  <c r="AH212" i="32"/>
  <c r="AI212" i="32"/>
  <c r="AJ212" i="32"/>
  <c r="AK212" i="32"/>
  <c r="AL212" i="32"/>
  <c r="AM212" i="32"/>
  <c r="AN212" i="32"/>
  <c r="AO212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F213" i="32"/>
  <c r="AG213" i="32"/>
  <c r="AH213" i="32"/>
  <c r="AI213" i="32"/>
  <c r="AJ213" i="32"/>
  <c r="AK213" i="32"/>
  <c r="AL213" i="32"/>
  <c r="AM213" i="32"/>
  <c r="AN213" i="32"/>
  <c r="AO213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F214" i="32"/>
  <c r="AG214" i="32"/>
  <c r="AH214" i="32"/>
  <c r="AI214" i="32"/>
  <c r="AJ214" i="32"/>
  <c r="AK214" i="32"/>
  <c r="AL214" i="32"/>
  <c r="AM214" i="32"/>
  <c r="AN214" i="32"/>
  <c r="AO214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F215" i="32"/>
  <c r="AG215" i="32"/>
  <c r="AH215" i="32"/>
  <c r="AI215" i="32"/>
  <c r="AJ215" i="32"/>
  <c r="AK215" i="32"/>
  <c r="AL215" i="32"/>
  <c r="AM215" i="32"/>
  <c r="AN215" i="32"/>
  <c r="AO215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F216" i="32"/>
  <c r="AG216" i="32"/>
  <c r="AH216" i="32"/>
  <c r="AI216" i="32"/>
  <c r="AJ216" i="32"/>
  <c r="AK216" i="32"/>
  <c r="AL216" i="32"/>
  <c r="AM216" i="32"/>
  <c r="AN216" i="32"/>
  <c r="AO216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F217" i="32"/>
  <c r="AG217" i="32"/>
  <c r="AH217" i="32"/>
  <c r="AI217" i="32"/>
  <c r="AJ217" i="32"/>
  <c r="AK217" i="32"/>
  <c r="AL217" i="32"/>
  <c r="AM217" i="32"/>
  <c r="AN217" i="32"/>
  <c r="AO217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F218" i="32"/>
  <c r="AG218" i="32"/>
  <c r="AH218" i="32"/>
  <c r="AI218" i="32"/>
  <c r="AJ218" i="32"/>
  <c r="AK218" i="32"/>
  <c r="AL218" i="32"/>
  <c r="AM218" i="32"/>
  <c r="AN218" i="32"/>
  <c r="AO218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F219" i="32"/>
  <c r="AG219" i="32"/>
  <c r="AH219" i="32"/>
  <c r="AI219" i="32"/>
  <c r="AJ219" i="32"/>
  <c r="AK219" i="32"/>
  <c r="AL219" i="32"/>
  <c r="AM219" i="32"/>
  <c r="AN219" i="32"/>
  <c r="AO219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F220" i="32"/>
  <c r="AG220" i="32"/>
  <c r="AH220" i="32"/>
  <c r="AI220" i="32"/>
  <c r="AJ220" i="32"/>
  <c r="AK220" i="32"/>
  <c r="AL220" i="32"/>
  <c r="AM220" i="32"/>
  <c r="AN220" i="32"/>
  <c r="AO220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F221" i="32"/>
  <c r="AG221" i="32"/>
  <c r="AH221" i="32"/>
  <c r="AI221" i="32"/>
  <c r="AJ221" i="32"/>
  <c r="AK221" i="32"/>
  <c r="AL221" i="32"/>
  <c r="AM221" i="32"/>
  <c r="AN221" i="32"/>
  <c r="AO221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F222" i="32"/>
  <c r="AG222" i="32"/>
  <c r="AH222" i="32"/>
  <c r="AI222" i="32"/>
  <c r="AJ222" i="32"/>
  <c r="AK222" i="32"/>
  <c r="AL222" i="32"/>
  <c r="AM222" i="32"/>
  <c r="AN222" i="32"/>
  <c r="AO222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F223" i="32"/>
  <c r="AG223" i="32"/>
  <c r="AH223" i="32"/>
  <c r="AI223" i="32"/>
  <c r="AJ223" i="32"/>
  <c r="AK223" i="32"/>
  <c r="AL223" i="32"/>
  <c r="AM223" i="32"/>
  <c r="AN223" i="32"/>
  <c r="AO223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F224" i="32"/>
  <c r="AG224" i="32"/>
  <c r="AH224" i="32"/>
  <c r="AI224" i="32"/>
  <c r="AJ224" i="32"/>
  <c r="AK224" i="32"/>
  <c r="AL224" i="32"/>
  <c r="AM224" i="32"/>
  <c r="AN224" i="32"/>
  <c r="AO224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F225" i="32"/>
  <c r="AG225" i="32"/>
  <c r="AH225" i="32"/>
  <c r="AI225" i="32"/>
  <c r="AJ225" i="32"/>
  <c r="AK225" i="32"/>
  <c r="AL225" i="32"/>
  <c r="AM225" i="32"/>
  <c r="AN225" i="32"/>
  <c r="AO225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F226" i="32"/>
  <c r="AG226" i="32"/>
  <c r="AH226" i="32"/>
  <c r="AI226" i="32"/>
  <c r="AJ226" i="32"/>
  <c r="AK226" i="32"/>
  <c r="AL226" i="32"/>
  <c r="AM226" i="32"/>
  <c r="AN226" i="32"/>
  <c r="AO226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F227" i="32"/>
  <c r="AG227" i="32"/>
  <c r="AH227" i="32"/>
  <c r="AI227" i="32"/>
  <c r="AJ227" i="32"/>
  <c r="AK227" i="32"/>
  <c r="AL227" i="32"/>
  <c r="AM227" i="32"/>
  <c r="AN227" i="32"/>
  <c r="AO227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F228" i="32"/>
  <c r="AG228" i="32"/>
  <c r="AH228" i="32"/>
  <c r="AI228" i="32"/>
  <c r="AJ228" i="32"/>
  <c r="AK228" i="32"/>
  <c r="AL228" i="32"/>
  <c r="AM228" i="32"/>
  <c r="AN228" i="32"/>
  <c r="AO228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F229" i="32"/>
  <c r="AG229" i="32"/>
  <c r="AH229" i="32"/>
  <c r="AI229" i="32"/>
  <c r="AJ229" i="32"/>
  <c r="AK229" i="32"/>
  <c r="AL229" i="32"/>
  <c r="AM229" i="32"/>
  <c r="AN229" i="32"/>
  <c r="AO229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F230" i="32"/>
  <c r="AG230" i="32"/>
  <c r="AH230" i="32"/>
  <c r="AI230" i="32"/>
  <c r="AJ230" i="32"/>
  <c r="AK230" i="32"/>
  <c r="AL230" i="32"/>
  <c r="AM230" i="32"/>
  <c r="AN230" i="32"/>
  <c r="AO230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F231" i="32"/>
  <c r="AG231" i="32"/>
  <c r="AH231" i="32"/>
  <c r="AI231" i="32"/>
  <c r="AJ231" i="32"/>
  <c r="AK231" i="32"/>
  <c r="AL231" i="32"/>
  <c r="AM231" i="32"/>
  <c r="AN231" i="32"/>
  <c r="AO231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F232" i="32"/>
  <c r="AG232" i="32"/>
  <c r="AH232" i="32"/>
  <c r="AI232" i="32"/>
  <c r="AJ232" i="32"/>
  <c r="AK232" i="32"/>
  <c r="AL232" i="32"/>
  <c r="AM232" i="32"/>
  <c r="AN232" i="32"/>
  <c r="AO232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F233" i="32"/>
  <c r="AG233" i="32"/>
  <c r="AH233" i="32"/>
  <c r="AI233" i="32"/>
  <c r="AJ233" i="32"/>
  <c r="AK233" i="32"/>
  <c r="AL233" i="32"/>
  <c r="AM233" i="32"/>
  <c r="AN233" i="32"/>
  <c r="AO233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F234" i="32"/>
  <c r="AG234" i="32"/>
  <c r="AH234" i="32"/>
  <c r="AI234" i="32"/>
  <c r="AJ234" i="32"/>
  <c r="AK234" i="32"/>
  <c r="AL234" i="32"/>
  <c r="AM234" i="32"/>
  <c r="AN234" i="32"/>
  <c r="AO234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F235" i="32"/>
  <c r="AG235" i="32"/>
  <c r="AH235" i="32"/>
  <c r="AI235" i="32"/>
  <c r="AJ235" i="32"/>
  <c r="AK235" i="32"/>
  <c r="AL235" i="32"/>
  <c r="AM235" i="32"/>
  <c r="AN235" i="32"/>
  <c r="AO235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F236" i="32"/>
  <c r="AG236" i="32"/>
  <c r="AH236" i="32"/>
  <c r="AI236" i="32"/>
  <c r="AJ236" i="32"/>
  <c r="AK236" i="32"/>
  <c r="AL236" i="32"/>
  <c r="AM236" i="32"/>
  <c r="AN236" i="32"/>
  <c r="AO236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F237" i="32"/>
  <c r="AG237" i="32"/>
  <c r="AH237" i="32"/>
  <c r="AI237" i="32"/>
  <c r="AJ237" i="32"/>
  <c r="AK237" i="32"/>
  <c r="AL237" i="32"/>
  <c r="AM237" i="32"/>
  <c r="AN237" i="32"/>
  <c r="AO237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F238" i="32"/>
  <c r="AG238" i="32"/>
  <c r="AH238" i="32"/>
  <c r="AI238" i="32"/>
  <c r="AJ238" i="32"/>
  <c r="AK238" i="32"/>
  <c r="AL238" i="32"/>
  <c r="AM238" i="32"/>
  <c r="AN238" i="32"/>
  <c r="AO238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F239" i="32"/>
  <c r="AG239" i="32"/>
  <c r="AH239" i="32"/>
  <c r="AI239" i="32"/>
  <c r="AJ239" i="32"/>
  <c r="AK239" i="32"/>
  <c r="AL239" i="32"/>
  <c r="AM239" i="32"/>
  <c r="AN239" i="32"/>
  <c r="AO239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F240" i="32"/>
  <c r="AG240" i="32"/>
  <c r="AH240" i="32"/>
  <c r="AI240" i="32"/>
  <c r="AJ240" i="32"/>
  <c r="AK240" i="32"/>
  <c r="AL240" i="32"/>
  <c r="AM240" i="32"/>
  <c r="AN240" i="32"/>
  <c r="AO240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F241" i="32"/>
  <c r="AG241" i="32"/>
  <c r="AH241" i="32"/>
  <c r="AI241" i="32"/>
  <c r="AJ241" i="32"/>
  <c r="AK241" i="32"/>
  <c r="AL241" i="32"/>
  <c r="AM241" i="32"/>
  <c r="AN241" i="32"/>
  <c r="AO241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F242" i="32"/>
  <c r="AG242" i="32"/>
  <c r="AH242" i="32"/>
  <c r="AI242" i="32"/>
  <c r="AJ242" i="32"/>
  <c r="AK242" i="32"/>
  <c r="AL242" i="32"/>
  <c r="AM242" i="32"/>
  <c r="AN242" i="32"/>
  <c r="AO242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F243" i="32"/>
  <c r="AG243" i="32"/>
  <c r="AH243" i="32"/>
  <c r="AI243" i="32"/>
  <c r="AJ243" i="32"/>
  <c r="AK243" i="32"/>
  <c r="AL243" i="32"/>
  <c r="AM243" i="32"/>
  <c r="AN243" i="32"/>
  <c r="AO243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F244" i="32"/>
  <c r="AG244" i="32"/>
  <c r="AH244" i="32"/>
  <c r="AI244" i="32"/>
  <c r="AJ244" i="32"/>
  <c r="AK244" i="32"/>
  <c r="AL244" i="32"/>
  <c r="AM244" i="32"/>
  <c r="AN244" i="32"/>
  <c r="AO244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F245" i="32"/>
  <c r="AG245" i="32"/>
  <c r="AH245" i="32"/>
  <c r="AI245" i="32"/>
  <c r="AJ245" i="32"/>
  <c r="AK245" i="32"/>
  <c r="AL245" i="32"/>
  <c r="AM245" i="32"/>
  <c r="AN245" i="32"/>
  <c r="AO245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F246" i="32"/>
  <c r="AG246" i="32"/>
  <c r="AH246" i="32"/>
  <c r="AI246" i="32"/>
  <c r="AJ246" i="32"/>
  <c r="AK246" i="32"/>
  <c r="AL246" i="32"/>
  <c r="AM246" i="32"/>
  <c r="AN246" i="32"/>
  <c r="AO246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F247" i="32"/>
  <c r="AG247" i="32"/>
  <c r="AH247" i="32"/>
  <c r="AI247" i="32"/>
  <c r="AJ247" i="32"/>
  <c r="AK247" i="32"/>
  <c r="AL247" i="32"/>
  <c r="AM247" i="32"/>
  <c r="AN247" i="32"/>
  <c r="AO247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F248" i="32"/>
  <c r="AG248" i="32"/>
  <c r="AH248" i="32"/>
  <c r="AI248" i="32"/>
  <c r="AJ248" i="32"/>
  <c r="AK248" i="32"/>
  <c r="AL248" i="32"/>
  <c r="AM248" i="32"/>
  <c r="AN248" i="32"/>
  <c r="AO248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F249" i="32"/>
  <c r="AG249" i="32"/>
  <c r="AH249" i="32"/>
  <c r="AI249" i="32"/>
  <c r="AJ249" i="32"/>
  <c r="AK249" i="32"/>
  <c r="AL249" i="32"/>
  <c r="AM249" i="32"/>
  <c r="AN249" i="32"/>
  <c r="AO249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F250" i="32"/>
  <c r="AG250" i="32"/>
  <c r="AH250" i="32"/>
  <c r="AI250" i="32"/>
  <c r="AJ250" i="32"/>
  <c r="AK250" i="32"/>
  <c r="AL250" i="32"/>
  <c r="AM250" i="32"/>
  <c r="AN250" i="32"/>
  <c r="AO250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F251" i="32"/>
  <c r="AG251" i="32"/>
  <c r="AH251" i="32"/>
  <c r="AI251" i="32"/>
  <c r="AJ251" i="32"/>
  <c r="AK251" i="32"/>
  <c r="AL251" i="32"/>
  <c r="AM251" i="32"/>
  <c r="AN251" i="32"/>
  <c r="AO251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F252" i="32"/>
  <c r="AG252" i="32"/>
  <c r="AH252" i="32"/>
  <c r="AI252" i="32"/>
  <c r="AJ252" i="32"/>
  <c r="AK252" i="32"/>
  <c r="AL252" i="32"/>
  <c r="AM252" i="32"/>
  <c r="AN252" i="32"/>
  <c r="AO252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F253" i="32"/>
  <c r="AG253" i="32"/>
  <c r="AH253" i="32"/>
  <c r="AI253" i="32"/>
  <c r="AJ253" i="32"/>
  <c r="AK253" i="32"/>
  <c r="AL253" i="32"/>
  <c r="AM253" i="32"/>
  <c r="AN253" i="32"/>
  <c r="AO253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F254" i="32"/>
  <c r="AG254" i="32"/>
  <c r="AH254" i="32"/>
  <c r="AI254" i="32"/>
  <c r="AJ254" i="32"/>
  <c r="AK254" i="32"/>
  <c r="AL254" i="32"/>
  <c r="AM254" i="32"/>
  <c r="AN254" i="32"/>
  <c r="AO254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F255" i="32"/>
  <c r="AG255" i="32"/>
  <c r="AH255" i="32"/>
  <c r="AI255" i="32"/>
  <c r="AJ255" i="32"/>
  <c r="AK255" i="32"/>
  <c r="AL255" i="32"/>
  <c r="AM255" i="32"/>
  <c r="AN255" i="32"/>
  <c r="AO255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F256" i="32"/>
  <c r="AG256" i="32"/>
  <c r="AH256" i="32"/>
  <c r="AI256" i="32"/>
  <c r="AJ256" i="32"/>
  <c r="AK256" i="32"/>
  <c r="AL256" i="32"/>
  <c r="AM256" i="32"/>
  <c r="AN256" i="32"/>
  <c r="AO256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F257" i="32"/>
  <c r="AG257" i="32"/>
  <c r="AH257" i="32"/>
  <c r="AI257" i="32"/>
  <c r="AJ257" i="32"/>
  <c r="AK257" i="32"/>
  <c r="AL257" i="32"/>
  <c r="AM257" i="32"/>
  <c r="AN257" i="32"/>
  <c r="AO257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F258" i="32"/>
  <c r="AG258" i="32"/>
  <c r="AH258" i="32"/>
  <c r="AI258" i="32"/>
  <c r="AJ258" i="32"/>
  <c r="AK258" i="32"/>
  <c r="AL258" i="32"/>
  <c r="AM258" i="32"/>
  <c r="AN258" i="32"/>
  <c r="AO258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F259" i="32"/>
  <c r="AG259" i="32"/>
  <c r="AH259" i="32"/>
  <c r="AI259" i="32"/>
  <c r="AJ259" i="32"/>
  <c r="AK259" i="32"/>
  <c r="AL259" i="32"/>
  <c r="AM259" i="32"/>
  <c r="AN259" i="32"/>
  <c r="AO259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F260" i="32"/>
  <c r="AG260" i="32"/>
  <c r="AH260" i="32"/>
  <c r="AI260" i="32"/>
  <c r="AJ260" i="32"/>
  <c r="AK260" i="32"/>
  <c r="AL260" i="32"/>
  <c r="AM260" i="32"/>
  <c r="AN260" i="32"/>
  <c r="AO260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F261" i="32"/>
  <c r="AG261" i="32"/>
  <c r="AH261" i="32"/>
  <c r="AI261" i="32"/>
  <c r="AJ261" i="32"/>
  <c r="AK261" i="32"/>
  <c r="AL261" i="32"/>
  <c r="AM261" i="32"/>
  <c r="AN261" i="32"/>
  <c r="AO261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F262" i="32"/>
  <c r="AG262" i="32"/>
  <c r="AH262" i="32"/>
  <c r="AI262" i="32"/>
  <c r="AJ262" i="32"/>
  <c r="AK262" i="32"/>
  <c r="AL262" i="32"/>
  <c r="AM262" i="32"/>
  <c r="AN262" i="32"/>
  <c r="AO262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F263" i="32"/>
  <c r="AG263" i="32"/>
  <c r="AH263" i="32"/>
  <c r="AI263" i="32"/>
  <c r="AJ263" i="32"/>
  <c r="AK263" i="32"/>
  <c r="AL263" i="32"/>
  <c r="AM263" i="32"/>
  <c r="AN263" i="32"/>
  <c r="AO263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F264" i="32"/>
  <c r="AG264" i="32"/>
  <c r="AH264" i="32"/>
  <c r="AI264" i="32"/>
  <c r="AJ264" i="32"/>
  <c r="AK264" i="32"/>
  <c r="AL264" i="32"/>
  <c r="AM264" i="32"/>
  <c r="AN264" i="32"/>
  <c r="AO264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F265" i="32"/>
  <c r="AG265" i="32"/>
  <c r="AH265" i="32"/>
  <c r="AI265" i="32"/>
  <c r="AJ265" i="32"/>
  <c r="AK265" i="32"/>
  <c r="AL265" i="32"/>
  <c r="AM265" i="32"/>
  <c r="AN265" i="32"/>
  <c r="AO265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F266" i="32"/>
  <c r="AG266" i="32"/>
  <c r="AH266" i="32"/>
  <c r="AI266" i="32"/>
  <c r="AJ266" i="32"/>
  <c r="AK266" i="32"/>
  <c r="AL266" i="32"/>
  <c r="AM266" i="32"/>
  <c r="AN266" i="32"/>
  <c r="AO266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F267" i="32"/>
  <c r="AG267" i="32"/>
  <c r="AH267" i="32"/>
  <c r="AI267" i="32"/>
  <c r="AJ267" i="32"/>
  <c r="AK267" i="32"/>
  <c r="AL267" i="32"/>
  <c r="AM267" i="32"/>
  <c r="AN267" i="32"/>
  <c r="AO267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F268" i="32"/>
  <c r="AG268" i="32"/>
  <c r="AH268" i="32"/>
  <c r="AI268" i="32"/>
  <c r="AJ268" i="32"/>
  <c r="AK268" i="32"/>
  <c r="AL268" i="32"/>
  <c r="AM268" i="32"/>
  <c r="AN268" i="32"/>
  <c r="AO268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F269" i="32"/>
  <c r="AG269" i="32"/>
  <c r="AH269" i="32"/>
  <c r="AI269" i="32"/>
  <c r="AJ269" i="32"/>
  <c r="AK269" i="32"/>
  <c r="AL269" i="32"/>
  <c r="AM269" i="32"/>
  <c r="AN269" i="32"/>
  <c r="AO269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F270" i="32"/>
  <c r="AG270" i="32"/>
  <c r="AH270" i="32"/>
  <c r="AI270" i="32"/>
  <c r="AJ270" i="32"/>
  <c r="AK270" i="32"/>
  <c r="AL270" i="32"/>
  <c r="AM270" i="32"/>
  <c r="AN270" i="32"/>
  <c r="AO270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F271" i="32"/>
  <c r="AG271" i="32"/>
  <c r="AH271" i="32"/>
  <c r="AI271" i="32"/>
  <c r="AJ271" i="32"/>
  <c r="AK271" i="32"/>
  <c r="AL271" i="32"/>
  <c r="AM271" i="32"/>
  <c r="AN271" i="32"/>
  <c r="AO271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F272" i="32"/>
  <c r="AG272" i="32"/>
  <c r="AH272" i="32"/>
  <c r="AI272" i="32"/>
  <c r="AJ272" i="32"/>
  <c r="AK272" i="32"/>
  <c r="AL272" i="32"/>
  <c r="AM272" i="32"/>
  <c r="AN272" i="32"/>
  <c r="AO272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F273" i="32"/>
  <c r="AG273" i="32"/>
  <c r="AH273" i="32"/>
  <c r="AI273" i="32"/>
  <c r="AJ273" i="32"/>
  <c r="AK273" i="32"/>
  <c r="AL273" i="32"/>
  <c r="AM273" i="32"/>
  <c r="AN273" i="32"/>
  <c r="AO273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F274" i="32"/>
  <c r="AG274" i="32"/>
  <c r="AH274" i="32"/>
  <c r="AI274" i="32"/>
  <c r="AJ274" i="32"/>
  <c r="AK274" i="32"/>
  <c r="AL274" i="32"/>
  <c r="AM274" i="32"/>
  <c r="AN274" i="32"/>
  <c r="AO274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F275" i="32"/>
  <c r="AG275" i="32"/>
  <c r="AH275" i="32"/>
  <c r="AI275" i="32"/>
  <c r="AJ275" i="32"/>
  <c r="AK275" i="32"/>
  <c r="AL275" i="32"/>
  <c r="AM275" i="32"/>
  <c r="AN275" i="32"/>
  <c r="AO275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F276" i="32"/>
  <c r="AG276" i="32"/>
  <c r="AH276" i="32"/>
  <c r="AI276" i="32"/>
  <c r="AJ276" i="32"/>
  <c r="AK276" i="32"/>
  <c r="AL276" i="32"/>
  <c r="AM276" i="32"/>
  <c r="AN276" i="32"/>
  <c r="AO276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F277" i="32"/>
  <c r="AG277" i="32"/>
  <c r="AH277" i="32"/>
  <c r="AI277" i="32"/>
  <c r="AJ277" i="32"/>
  <c r="AK277" i="32"/>
  <c r="AL277" i="32"/>
  <c r="AM277" i="32"/>
  <c r="AN277" i="32"/>
  <c r="AO277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F278" i="32"/>
  <c r="AG278" i="32"/>
  <c r="AH278" i="32"/>
  <c r="AI278" i="32"/>
  <c r="AJ278" i="32"/>
  <c r="AK278" i="32"/>
  <c r="AL278" i="32"/>
  <c r="AM278" i="32"/>
  <c r="AN278" i="32"/>
  <c r="AO278" i="32"/>
  <c r="C5" i="89"/>
  <c r="D5" i="89"/>
  <c r="E5" i="89"/>
  <c r="F5" i="89"/>
  <c r="G5" i="89"/>
  <c r="H5" i="89"/>
  <c r="I5" i="89"/>
  <c r="J5" i="89"/>
  <c r="K5" i="89"/>
  <c r="L5" i="89"/>
  <c r="M5" i="89"/>
  <c r="N5" i="89"/>
  <c r="O5" i="89"/>
  <c r="P5" i="89"/>
  <c r="Q5" i="89"/>
  <c r="R5" i="89"/>
  <c r="S5" i="89"/>
  <c r="T5" i="89"/>
  <c r="U5" i="89"/>
  <c r="V5" i="89"/>
  <c r="W5" i="89"/>
  <c r="X5" i="89"/>
  <c r="Y5" i="89"/>
  <c r="Z5" i="89"/>
  <c r="AA5" i="89"/>
  <c r="AB5" i="89"/>
  <c r="AC5" i="89"/>
  <c r="AD5" i="89"/>
  <c r="AE5" i="89"/>
  <c r="AF5" i="89"/>
  <c r="AG5" i="89"/>
  <c r="AH5" i="89"/>
  <c r="AI5" i="89"/>
  <c r="AJ5" i="89"/>
  <c r="AK5" i="89"/>
  <c r="AL5" i="89"/>
  <c r="AM5" i="89"/>
  <c r="AN5" i="89"/>
  <c r="AO5" i="89"/>
  <c r="AP5" i="89"/>
  <c r="AQ5" i="89"/>
  <c r="AR5" i="89"/>
  <c r="AS5" i="89"/>
  <c r="AT5" i="89"/>
  <c r="AU5" i="89"/>
  <c r="AV5" i="89"/>
  <c r="AW5" i="89"/>
  <c r="AX5" i="89"/>
  <c r="AY5" i="89"/>
  <c r="AZ5" i="89"/>
  <c r="BA5" i="89"/>
  <c r="BB5" i="89"/>
  <c r="BC5" i="89"/>
  <c r="BD5" i="89"/>
  <c r="BE5" i="89"/>
  <c r="BF5" i="89"/>
  <c r="BG5" i="89"/>
  <c r="BH5" i="89"/>
  <c r="BI5" i="89"/>
  <c r="BJ5" i="89"/>
  <c r="BK5" i="89"/>
</calcChain>
</file>

<file path=xl/comments1.xml><?xml version="1.0" encoding="utf-8"?>
<comments xmlns="http://schemas.openxmlformats.org/spreadsheetml/2006/main">
  <authors>
    <author>Larry May</author>
  </authors>
  <commentList>
    <comment ref="D21" authorId="0" shapeId="0">
      <text>
        <r>
          <rPr>
            <b/>
            <sz val="8"/>
            <color indexed="81"/>
            <rFont val="Tahoma"/>
          </rPr>
          <t>Larry May: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<sst xmlns="http://schemas.openxmlformats.org/spreadsheetml/2006/main" count="2052" uniqueCount="283">
  <si>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</si>
  <si>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</si>
  <si>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</si>
  <si>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</si>
  <si>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</si>
  <si>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</si>
  <si>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</si>
  <si>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</si>
  <si>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Curve Code</t>
  </si>
  <si>
    <t>NG</t>
  </si>
  <si>
    <t>Curve Type</t>
  </si>
  <si>
    <t>PR</t>
  </si>
  <si>
    <t>VO</t>
  </si>
  <si>
    <t>AA</t>
  </si>
  <si>
    <t>P</t>
  </si>
  <si>
    <t>R</t>
  </si>
  <si>
    <t>Book Code 1</t>
  </si>
  <si>
    <t>DATE</t>
  </si>
  <si>
    <t>Today</t>
  </si>
  <si>
    <t>MARKET</t>
  </si>
  <si>
    <t>EXPIRATION</t>
  </si>
  <si>
    <t>RATE</t>
  </si>
  <si>
    <t>VOL</t>
  </si>
  <si>
    <t>SETTLE</t>
  </si>
  <si>
    <t>MONTH</t>
  </si>
  <si>
    <t>days</t>
  </si>
  <si>
    <t>adj</t>
  </si>
  <si>
    <t>int rate</t>
  </si>
  <si>
    <t>IMPVOL</t>
  </si>
  <si>
    <t>DELTA</t>
  </si>
  <si>
    <t>GAMMA</t>
  </si>
  <si>
    <t>PRICES</t>
  </si>
  <si>
    <t xml:space="preserve">ADJ. </t>
  </si>
  <si>
    <t>THETA</t>
  </si>
  <si>
    <t>VEGA</t>
  </si>
  <si>
    <t>FIRST MONTH</t>
  </si>
  <si>
    <t>BASIS</t>
  </si>
  <si>
    <t xml:space="preserve">      SWAP PRICE:</t>
  </si>
  <si>
    <t>PREMIUM</t>
  </si>
  <si>
    <t>value</t>
  </si>
  <si>
    <t>SWAP</t>
  </si>
  <si>
    <t>ADJ SWAP</t>
  </si>
  <si>
    <t>START</t>
  </si>
  <si>
    <t>END</t>
  </si>
  <si>
    <t>0=NO, 1=YES</t>
  </si>
  <si>
    <t>CUSTOM</t>
  </si>
  <si>
    <t>VOLUME</t>
  </si>
  <si>
    <t>basis on off</t>
  </si>
  <si>
    <t>month</t>
  </si>
  <si>
    <t>STRIKE1</t>
  </si>
  <si>
    <t>STRIKE2</t>
  </si>
  <si>
    <t>OPT 1</t>
  </si>
  <si>
    <t>OPT 2</t>
  </si>
  <si>
    <t>LAST MONTH</t>
  </si>
  <si>
    <t>ADJ VOL1</t>
  </si>
  <si>
    <t>ADJ VOL2</t>
  </si>
  <si>
    <t>SWAP ADJ</t>
  </si>
  <si>
    <t>VOL ADJ</t>
  </si>
  <si>
    <t>XH</t>
  </si>
  <si>
    <t>telerate settle</t>
  </si>
  <si>
    <t>SWAPTION VOL</t>
  </si>
  <si>
    <t>NYMEX</t>
  </si>
  <si>
    <t>IF-ANR/OK</t>
  </si>
  <si>
    <t>IF-NGPL/MIDCON</t>
  </si>
  <si>
    <t>IF-NNG/DEMARCAT</t>
  </si>
  <si>
    <t>IF-NNG/TOK</t>
  </si>
  <si>
    <t>IF-NNG/VENT</t>
  </si>
  <si>
    <t>IF-NGPL/LA</t>
  </si>
  <si>
    <t>IF-NORAM/EAST</t>
  </si>
  <si>
    <t>IF-ONG/OKLAHOMA</t>
  </si>
  <si>
    <t>IF-PAN/TX/OK</t>
  </si>
  <si>
    <t>IF-WNG/TOK</t>
  </si>
  <si>
    <t>IF-TRUNKL/FLDZN</t>
  </si>
  <si>
    <t>IF-TRUNKL/LA</t>
  </si>
  <si>
    <t>MICH_CG-GD</t>
  </si>
  <si>
    <t>ML7/CG</t>
  </si>
  <si>
    <t>NGI/CHI. GATE</t>
  </si>
  <si>
    <t>NGI-PGE/CG</t>
  </si>
  <si>
    <t>IF-CGT/APPALAC</t>
  </si>
  <si>
    <t>IF-CNG/APPALACH</t>
  </si>
  <si>
    <t>IF-COLGULF/LA</t>
  </si>
  <si>
    <t>IF-FGT/Z1</t>
  </si>
  <si>
    <t>IF-FGT/Z2</t>
  </si>
  <si>
    <t>IF-FGT/Z3</t>
  </si>
  <si>
    <t>IF-HEHUB</t>
  </si>
  <si>
    <t>IF-SONAT/LA</t>
  </si>
  <si>
    <t>IF-TENN/LA</t>
  </si>
  <si>
    <t>IF-TETCO/ELA</t>
  </si>
  <si>
    <t>IF-TETCO/WLA</t>
  </si>
  <si>
    <t>IF-TGT/Z1</t>
  </si>
  <si>
    <t>IF-TRANSCO/Z1</t>
  </si>
  <si>
    <t>IF-TRUNKL/TX</t>
  </si>
  <si>
    <t>IF-TRANSCO/Z2</t>
  </si>
  <si>
    <t>IF-TRANSCO/Z3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</si>
  <si>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</si>
  <si>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</si>
  <si>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</si>
  <si>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</si>
  <si>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</si>
  <si>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</si>
  <si>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</si>
  <si>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IF-QUESTAR</t>
  </si>
  <si>
    <t>NGI-SOCAL</t>
  </si>
  <si>
    <t>DJ/BASIN/CIG</t>
  </si>
  <si>
    <t>IF-VALERO/TX</t>
  </si>
  <si>
    <t>IF-WAHA</t>
  </si>
  <si>
    <t>IF-TETCO/STX</t>
  </si>
  <si>
    <t>IF-ANR/LA</t>
  </si>
  <si>
    <t>IF-TENN/TX</t>
  </si>
  <si>
    <t>IF-TGT/ZSL</t>
  </si>
  <si>
    <t>IF-NGPLTXOK</t>
  </si>
  <si>
    <t>IF-KATY</t>
  </si>
  <si>
    <t>IF-TENN/LA_OFF</t>
  </si>
  <si>
    <t>D</t>
  </si>
  <si>
    <t>INTNS</t>
  </si>
  <si>
    <t>BASIS POINT</t>
  </si>
  <si>
    <t>CORRELATION</t>
  </si>
  <si>
    <t>VOL1</t>
  </si>
  <si>
    <t>VOL2</t>
  </si>
  <si>
    <t>STRIKE</t>
  </si>
  <si>
    <t>BASIS ADJ</t>
  </si>
  <si>
    <t>DAYS ADJ</t>
  </si>
  <si>
    <t>NYMEX SWAP</t>
  </si>
  <si>
    <t>SKEW 1</t>
  </si>
  <si>
    <t>SKEW 2</t>
  </si>
  <si>
    <t>OPT TYPE</t>
  </si>
  <si>
    <t>CAL 1</t>
  </si>
  <si>
    <t>CAL 2</t>
  </si>
  <si>
    <t>SKEW</t>
  </si>
  <si>
    <t>CAL 3</t>
  </si>
  <si>
    <t>CAL 4</t>
  </si>
  <si>
    <t>J-V</t>
  </si>
  <si>
    <t>ADJ</t>
  </si>
  <si>
    <t>STRADDLE</t>
  </si>
  <si>
    <t>BASIS SWAP</t>
  </si>
  <si>
    <t>ACTUAL EXP</t>
  </si>
  <si>
    <t>SWAP VOL MULTIPLE</t>
  </si>
  <si>
    <t>0PT 3</t>
  </si>
  <si>
    <t>INT RATE</t>
  </si>
  <si>
    <t>nymex</t>
  </si>
  <si>
    <t>xh</t>
  </si>
  <si>
    <t>JV01</t>
  </si>
  <si>
    <t>XH02</t>
  </si>
  <si>
    <t>CAL2</t>
  </si>
  <si>
    <t>CAL3</t>
  </si>
  <si>
    <t>CAL4</t>
  </si>
  <si>
    <t>Risk Type</t>
  </si>
  <si>
    <t>NGI/CHI.GATE</t>
  </si>
  <si>
    <t>IF-HPL/HSC</t>
  </si>
  <si>
    <t>DJ/BASIN/WEST</t>
  </si>
  <si>
    <t>KNX1</t>
  </si>
  <si>
    <t>summer</t>
  </si>
  <si>
    <t>winter</t>
  </si>
  <si>
    <t>OPT 4</t>
  </si>
  <si>
    <t>OPT 3</t>
  </si>
  <si>
    <t>OPT1</t>
  </si>
  <si>
    <t>SKEW ON/OFF</t>
  </si>
  <si>
    <t>STRIKE3</t>
  </si>
  <si>
    <t>STRIKE4</t>
  </si>
  <si>
    <t>ADJ VOL3</t>
  </si>
  <si>
    <t>ADJ VOL4</t>
  </si>
  <si>
    <t>GREEK</t>
  </si>
  <si>
    <t xml:space="preserve">      ADJ SWAP PRICE:</t>
  </si>
  <si>
    <t>SKEW 3</t>
  </si>
  <si>
    <t>SKEW 4</t>
  </si>
  <si>
    <t>CGPR-DAWN</t>
  </si>
  <si>
    <t>NYMEX ADJ</t>
  </si>
  <si>
    <t>EOL PRICE</t>
  </si>
  <si>
    <t>last</t>
  </si>
  <si>
    <t>\</t>
  </si>
  <si>
    <t>OPT2</t>
  </si>
  <si>
    <t>OPT3</t>
  </si>
  <si>
    <t>OPT4</t>
  </si>
  <si>
    <t>SWAP1</t>
  </si>
  <si>
    <t>SWAP2</t>
  </si>
  <si>
    <t>CORE ADJ</t>
  </si>
  <si>
    <t>CORRE</t>
  </si>
  <si>
    <t>IF-TETCO/M3</t>
  </si>
  <si>
    <t>FIRST DAY</t>
  </si>
  <si>
    <t>LAST DAY</t>
  </si>
  <si>
    <t>PRICING DAY</t>
  </si>
  <si>
    <t>vol1</t>
  </si>
  <si>
    <t>vol2</t>
  </si>
  <si>
    <t>NGI-MALIN</t>
  </si>
  <si>
    <t>x1h2</t>
  </si>
  <si>
    <t>vega</t>
  </si>
  <si>
    <t>if-hehub</t>
  </si>
  <si>
    <t>premium</t>
  </si>
  <si>
    <t>delta</t>
  </si>
  <si>
    <t>MRT-GDM</t>
  </si>
  <si>
    <t>IF-TETCO/ETX</t>
  </si>
  <si>
    <t>PIPE EXP</t>
  </si>
  <si>
    <t>OPT EXP</t>
  </si>
  <si>
    <t>combos</t>
  </si>
  <si>
    <t>settle, last or eol?</t>
  </si>
  <si>
    <t>1=call,2=put,3=straddle</t>
  </si>
  <si>
    <t>SWAP B(NYMEX)</t>
  </si>
  <si>
    <t>SWAP B ADJ(NYMEX)</t>
  </si>
  <si>
    <t>VOL A ADJ</t>
  </si>
  <si>
    <t>VOL B ADJ</t>
  </si>
  <si>
    <t>DELTA A</t>
  </si>
  <si>
    <t>DELTA B</t>
  </si>
  <si>
    <t>GAMMA A</t>
  </si>
  <si>
    <t>GAMMA B</t>
  </si>
  <si>
    <t>VEGA A</t>
  </si>
  <si>
    <t>VEGA B</t>
  </si>
  <si>
    <t>ETA</t>
  </si>
  <si>
    <t>jv</t>
  </si>
  <si>
    <t>NG DELTA</t>
  </si>
  <si>
    <t>NG GAMMA</t>
  </si>
  <si>
    <t>NG VEGA</t>
  </si>
  <si>
    <t>IF-WAHA-TX</t>
  </si>
  <si>
    <t>GDM-DAWN</t>
  </si>
  <si>
    <t>MICH/CONS</t>
  </si>
  <si>
    <t>if-waha-tx</t>
  </si>
  <si>
    <t>u</t>
  </si>
  <si>
    <t>v</t>
  </si>
  <si>
    <t>PIPE</t>
  </si>
  <si>
    <t>MONTH1</t>
  </si>
  <si>
    <t>MONTH2</t>
  </si>
  <si>
    <t>VOL CHANGE</t>
  </si>
  <si>
    <t>ANR/ML7-GDM</t>
  </si>
  <si>
    <t>EXT</t>
  </si>
  <si>
    <t>Swap  1</t>
  </si>
  <si>
    <t>Swap  2</t>
  </si>
  <si>
    <t>Months x</t>
  </si>
  <si>
    <t xml:space="preserve">Months </t>
  </si>
  <si>
    <t>Strike</t>
  </si>
  <si>
    <t>EXP</t>
  </si>
  <si>
    <t>PC</t>
  </si>
  <si>
    <t>VALUE</t>
  </si>
  <si>
    <t>disc1</t>
  </si>
  <si>
    <t>disc2</t>
  </si>
  <si>
    <t>x1yr</t>
  </si>
  <si>
    <t>x01 1yr</t>
  </si>
  <si>
    <t>ero</t>
  </si>
  <si>
    <t>swap vol</t>
  </si>
  <si>
    <t>rate</t>
  </si>
  <si>
    <t>INDEX STRIKE</t>
  </si>
  <si>
    <t>FWD START FLAG</t>
  </si>
  <si>
    <t>GAS D. VOL ADJ.</t>
  </si>
  <si>
    <t>FWD STRIKE</t>
  </si>
  <si>
    <t>FWD VOL</t>
  </si>
  <si>
    <t>Appalachia</t>
  </si>
  <si>
    <t>Rockies</t>
  </si>
  <si>
    <t>Alberta - Sumas</t>
  </si>
  <si>
    <t xml:space="preserve">Sithe Curve </t>
  </si>
  <si>
    <t>Market Area:  Chicago</t>
  </si>
  <si>
    <t>GAS DAILY VOL CURVE</t>
  </si>
  <si>
    <t>END DAYS</t>
  </si>
  <si>
    <t>BEG DAYS</t>
  </si>
  <si>
    <t>index premium</t>
  </si>
  <si>
    <t>x</t>
  </si>
  <si>
    <t>settle</t>
  </si>
  <si>
    <t>zh eol</t>
  </si>
  <si>
    <t>PCT INDEX</t>
  </si>
  <si>
    <t>PRICE</t>
  </si>
  <si>
    <t>NOW TO SET</t>
  </si>
  <si>
    <t>FWD START FLG</t>
  </si>
  <si>
    <t>BASIS OFFSET</t>
  </si>
  <si>
    <t>RET</t>
  </si>
  <si>
    <t>0PT 4</t>
  </si>
  <si>
    <t>euro vol</t>
  </si>
  <si>
    <t>10-day vol</t>
  </si>
  <si>
    <t>terminal vol</t>
  </si>
  <si>
    <t>total days</t>
  </si>
  <si>
    <t>days to prompt</t>
  </si>
  <si>
    <t>terminal days</t>
  </si>
  <si>
    <t>final vol</t>
  </si>
  <si>
    <t>implied vol</t>
  </si>
  <si>
    <t>nov</t>
  </si>
  <si>
    <t>dec</t>
  </si>
  <si>
    <t>jan</t>
  </si>
  <si>
    <t>feb</t>
  </si>
  <si>
    <t>LA - Onshore South</t>
  </si>
  <si>
    <t>HSC/East TX/Katy</t>
  </si>
  <si>
    <t>Ok - Mid Con</t>
  </si>
  <si>
    <t>Permian - SJ</t>
  </si>
  <si>
    <t>Vent - Demarc</t>
  </si>
  <si>
    <t>Market Area:  NE</t>
  </si>
  <si>
    <t>FGT</t>
  </si>
  <si>
    <t>Transco/Z6</t>
  </si>
  <si>
    <t>eol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</si>
</sst>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2">
    <numFmt numFmtId="6" formatCode="&quot;$&quot;#,##0_);[Red]\(&quot;$&quot;#,##0\)"/>
    <numFmt numFmtId="43" formatCode="_(* #,##0.00_);_(* \(#,##0.00\);_(* &quot;-&quot;??_);_(@_)"/>
    <numFmt numFmtId="164" formatCode="0.0%"/>
    <numFmt numFmtId="167" formatCode="0.000"/>
    <numFmt numFmtId="169" formatCode="0.000%"/>
    <numFmt numFmtId="170" formatCode="&quot;$&quot;#,##0"/>
    <numFmt numFmtId="172" formatCode="0.0000"/>
    <numFmt numFmtId="174" formatCode="#,##0.0000"/>
    <numFmt numFmtId="179" formatCode="_(* #,##0.000_);_(* \(#,##0.000\);_(* &quot;-&quot;??_);_(@_)"/>
    <numFmt numFmtId="186" formatCode="0.00000"/>
    <numFmt numFmtId="191" formatCode="0.0000_);[Red]\(0.0000\)"/>
    <numFmt numFmtId="192" formatCode="0.0000%"/>
    <numFmt numFmtId="193" formatCode="mmm\-yyyy"/>
    <numFmt numFmtId="194" formatCode="mmm\-yy_)"/>
    <numFmt numFmtId="195" formatCode="0.00_)"/>
    <numFmt numFmtId="196" formatCode="dd\-mmm\-yy"/>
    <numFmt numFmtId="200" formatCode="0.000_);[Red]\(0.000\)"/>
    <numFmt numFmtId="201" formatCode="0.00_);[Red]\(0.00\)"/>
    <numFmt numFmtId="202" formatCode="#,##0.000_);[Red]\(#,##0.000\)"/>
    <numFmt numFmtId="204" formatCode="0.00000_);[Red]\(0.00000\)"/>
    <numFmt numFmtId="205" formatCode="0_);[Red]\(0\)"/>
    <numFmt numFmtId="206" formatCode="dd\-mmm\-yyyy"/>
  </numFmts>
  <fonts count="52" x14ac:knownFonts="1">
    <font>
      <sz val="10"/>
      <name val="Arial"/>
    </font>
    <font>
      <sz val="10"/>
      <name val="Arial"/>
    </font>
    <font>
      <sz val="10"/>
      <name val="Courier"/>
    </font>
    <font>
      <sz val="10"/>
      <name val="Times New Roman"/>
      <family val="1"/>
    </font>
    <font>
      <sz val="8"/>
      <color indexed="12"/>
      <name val="Times New Roman"/>
      <family val="1"/>
    </font>
    <font>
      <b/>
      <sz val="8"/>
      <color indexed="16"/>
      <name val="Times New Roman"/>
      <family val="1"/>
    </font>
    <font>
      <sz val="8"/>
      <name val="Times New Roman"/>
      <family val="1"/>
    </font>
    <font>
      <sz val="8"/>
      <name val="Arial"/>
    </font>
    <font>
      <sz val="8"/>
      <color indexed="32"/>
      <name val="Times New Roman"/>
      <family val="1"/>
    </font>
    <font>
      <b/>
      <sz val="8"/>
      <name val="Times New Roman"/>
      <family val="1"/>
    </font>
    <font>
      <sz val="8"/>
      <name val="Courier"/>
    </font>
    <font>
      <sz val="9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</font>
    <font>
      <b/>
      <sz val="6"/>
      <name val="Arial"/>
    </font>
    <font>
      <b/>
      <sz val="6"/>
      <name val="MS Sans Serif"/>
    </font>
    <font>
      <b/>
      <sz val="6"/>
      <color indexed="8"/>
      <name val="Helv"/>
    </font>
    <font>
      <b/>
      <sz val="6"/>
      <name val="Helv"/>
    </font>
    <font>
      <b/>
      <sz val="8"/>
      <color indexed="8"/>
      <name val="Helv"/>
    </font>
    <font>
      <sz val="10"/>
      <name val="Arial"/>
      <family val="2"/>
    </font>
    <font>
      <sz val="10"/>
      <color indexed="56"/>
      <name val="Arial"/>
      <family val="2"/>
    </font>
    <font>
      <b/>
      <sz val="8"/>
      <color indexed="10"/>
      <name val="Arial"/>
      <family val="2"/>
    </font>
    <font>
      <b/>
      <sz val="8"/>
      <color indexed="10"/>
      <name val="MS Sans Serif"/>
      <family val="2"/>
    </font>
    <font>
      <b/>
      <sz val="8"/>
      <color indexed="10"/>
      <name val="MS Sans Serif"/>
    </font>
    <font>
      <b/>
      <sz val="8"/>
      <name val="MS Sans Serif"/>
      <family val="2"/>
    </font>
    <font>
      <b/>
      <sz val="8"/>
      <color indexed="10"/>
      <name val="Arial"/>
    </font>
    <font>
      <b/>
      <sz val="8.5"/>
      <name val="MS Sans Serif"/>
      <family val="2"/>
    </font>
    <font>
      <sz val="10"/>
      <color indexed="32"/>
      <name val="Times New Roman"/>
      <family val="1"/>
    </font>
    <font>
      <b/>
      <sz val="10"/>
      <name val="Times New Roman"/>
      <family val="1"/>
    </font>
    <font>
      <b/>
      <sz val="8"/>
      <color indexed="8"/>
      <name val="Arial"/>
      <family val="2"/>
    </font>
    <font>
      <b/>
      <sz val="6"/>
      <color indexed="10"/>
      <name val="Arial"/>
      <family val="2"/>
    </font>
    <font>
      <b/>
      <sz val="10"/>
      <name val="Arial"/>
    </font>
    <font>
      <b/>
      <sz val="10"/>
      <color indexed="10"/>
      <name val="Arial"/>
      <family val="2"/>
    </font>
    <font>
      <b/>
      <sz val="10"/>
      <name val="MS Sans Serif"/>
    </font>
    <font>
      <b/>
      <sz val="10"/>
      <color indexed="10"/>
      <name val="MS Sans Serif"/>
      <family val="2"/>
    </font>
    <font>
      <b/>
      <sz val="10"/>
      <color indexed="10"/>
      <name val="MS Sans Serif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8"/>
      <name val="MS Sans Serif"/>
    </font>
    <font>
      <b/>
      <sz val="10"/>
      <color indexed="18"/>
      <name val="Arial"/>
    </font>
    <font>
      <b/>
      <sz val="10"/>
      <color indexed="18"/>
      <name val="MS Sans Serif"/>
      <family val="2"/>
    </font>
    <font>
      <b/>
      <sz val="8"/>
      <color indexed="18"/>
      <name val="Arial"/>
      <family val="2"/>
    </font>
    <font>
      <b/>
      <sz val="6"/>
      <color indexed="18"/>
      <name val="Arial"/>
      <family val="2"/>
    </font>
    <font>
      <b/>
      <sz val="8"/>
      <color indexed="18"/>
      <name val="MS Sans Serif"/>
    </font>
    <font>
      <b/>
      <sz val="8"/>
      <name val="Arial"/>
      <family val="2"/>
    </font>
    <font>
      <b/>
      <sz val="10"/>
      <color indexed="10"/>
      <name val="Times New Roman"/>
      <family val="1"/>
    </font>
    <font>
      <b/>
      <sz val="10"/>
      <color indexed="16"/>
      <name val="Times New Roman"/>
      <family val="1"/>
    </font>
    <font>
      <b/>
      <sz val="5"/>
      <name val="MS Sans Serif"/>
      <family val="2"/>
    </font>
    <font>
      <sz val="8"/>
      <color indexed="81"/>
      <name val="Tahoma"/>
    </font>
    <font>
      <b/>
      <sz val="8"/>
      <color indexed="81"/>
      <name val="Tahoma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/>
  </cellStyleXfs>
  <cellXfs count="286">
    <xf numFmtId="0" fontId="0" fillId="0" borderId="0" xfId="0"/>
    <xf numFmtId="37" fontId="4" fillId="0" borderId="0" xfId="2" applyNumberFormat="1" applyFont="1" applyFill="1" applyBorder="1" applyProtection="1"/>
    <xf numFmtId="0" fontId="6" fillId="0" borderId="0" xfId="2" applyFont="1"/>
    <xf numFmtId="0" fontId="7" fillId="0" borderId="0" xfId="0" applyFont="1"/>
    <xf numFmtId="0" fontId="6" fillId="0" borderId="1" xfId="2" applyFont="1" applyBorder="1" applyAlignment="1">
      <alignment horizontal="centerContinuous"/>
    </xf>
    <xf numFmtId="0" fontId="6" fillId="0" borderId="2" xfId="2" applyFont="1" applyBorder="1" applyAlignment="1">
      <alignment horizontal="centerContinuous"/>
    </xf>
    <xf numFmtId="0" fontId="6" fillId="0" borderId="0" xfId="2" applyFont="1" applyBorder="1" applyAlignment="1">
      <alignment horizontal="centerContinuous"/>
    </xf>
    <xf numFmtId="0" fontId="6" fillId="0" borderId="3" xfId="2" applyFont="1" applyBorder="1" applyAlignment="1">
      <alignment horizontal="centerContinuous"/>
    </xf>
    <xf numFmtId="0" fontId="9" fillId="0" borderId="4" xfId="2" applyFont="1" applyBorder="1" applyAlignment="1">
      <alignment horizontal="center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7" xfId="2" applyFont="1" applyBorder="1" applyAlignment="1">
      <alignment horizontal="center"/>
    </xf>
    <xf numFmtId="0" fontId="9" fillId="0" borderId="8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6" fillId="0" borderId="0" xfId="2" applyFont="1" applyFill="1" applyBorder="1" applyAlignment="1">
      <alignment horizontal="right"/>
    </xf>
    <xf numFmtId="17" fontId="6" fillId="0" borderId="10" xfId="2" applyNumberFormat="1" applyFont="1" applyBorder="1"/>
    <xf numFmtId="17" fontId="6" fillId="0" borderId="11" xfId="2" applyNumberFormat="1" applyFont="1" applyBorder="1"/>
    <xf numFmtId="15" fontId="6" fillId="0" borderId="12" xfId="2" applyNumberFormat="1" applyFont="1" applyBorder="1"/>
    <xf numFmtId="15" fontId="6" fillId="0" borderId="2" xfId="2" applyNumberFormat="1" applyFont="1" applyBorder="1"/>
    <xf numFmtId="15" fontId="6" fillId="0" borderId="6" xfId="2" applyNumberFormat="1" applyFont="1" applyBorder="1"/>
    <xf numFmtId="15" fontId="6" fillId="0" borderId="3" xfId="2" applyNumberFormat="1" applyFont="1" applyBorder="1"/>
    <xf numFmtId="15" fontId="6" fillId="0" borderId="8" xfId="2" applyNumberFormat="1" applyFont="1" applyBorder="1"/>
    <xf numFmtId="15" fontId="6" fillId="0" borderId="13" xfId="2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11" fillId="0" borderId="0" xfId="0" applyFont="1"/>
    <xf numFmtId="0" fontId="11" fillId="0" borderId="0" xfId="0" applyFont="1" applyAlignment="1">
      <alignment horizontal="center"/>
    </xf>
    <xf numFmtId="17" fontId="11" fillId="0" borderId="0" xfId="0" applyNumberFormat="1" applyFont="1"/>
    <xf numFmtId="17" fontId="11" fillId="0" borderId="0" xfId="0" applyNumberFormat="1" applyFont="1" applyAlignment="1">
      <alignment horizontal="right"/>
    </xf>
    <xf numFmtId="0" fontId="11" fillId="2" borderId="0" xfId="0" applyFont="1" applyFill="1" applyAlignment="1">
      <alignment horizontal="center"/>
    </xf>
    <xf numFmtId="17" fontId="5" fillId="0" borderId="1" xfId="2" applyNumberFormat="1" applyFont="1" applyBorder="1" applyAlignment="1">
      <alignment horizontal="centerContinuous"/>
    </xf>
    <xf numFmtId="17" fontId="6" fillId="0" borderId="0" xfId="2" applyNumberFormat="1" applyFont="1" applyBorder="1" applyAlignment="1">
      <alignment horizontal="centerContinuous"/>
    </xf>
    <xf numFmtId="17" fontId="9" fillId="0" borderId="14" xfId="2" applyNumberFormat="1" applyFont="1" applyBorder="1" applyAlignment="1">
      <alignment horizontal="center"/>
    </xf>
    <xf numFmtId="17" fontId="9" fillId="0" borderId="15" xfId="2" applyNumberFormat="1" applyFont="1" applyBorder="1" applyAlignment="1">
      <alignment horizontal="center"/>
    </xf>
    <xf numFmtId="17" fontId="9" fillId="0" borderId="16" xfId="2" applyNumberFormat="1" applyFont="1" applyBorder="1" applyAlignment="1">
      <alignment horizontal="center"/>
    </xf>
    <xf numFmtId="17" fontId="6" fillId="0" borderId="1" xfId="2" applyNumberFormat="1" applyFont="1" applyBorder="1"/>
    <xf numFmtId="17" fontId="6" fillId="0" borderId="0" xfId="2" applyNumberFormat="1" applyFont="1" applyBorder="1"/>
    <xf numFmtId="17" fontId="5" fillId="0" borderId="0" xfId="2" applyNumberFormat="1" applyFont="1" applyBorder="1"/>
    <xf numFmtId="0" fontId="6" fillId="0" borderId="0" xfId="2" applyFont="1" applyBorder="1"/>
    <xf numFmtId="0" fontId="6" fillId="0" borderId="0" xfId="2" applyFont="1" applyBorder="1" applyAlignment="1">
      <alignment horizontal="right"/>
    </xf>
    <xf numFmtId="14" fontId="6" fillId="0" borderId="0" xfId="2" applyNumberFormat="1" applyFont="1" applyBorder="1"/>
    <xf numFmtId="17" fontId="6" fillId="0" borderId="0" xfId="2" applyNumberFormat="1" applyFont="1" applyBorder="1" applyProtection="1"/>
    <xf numFmtId="17" fontId="10" fillId="0" borderId="0" xfId="2" applyNumberFormat="1" applyFont="1" applyBorder="1"/>
    <xf numFmtId="167" fontId="10" fillId="0" borderId="0" xfId="2" applyNumberFormat="1" applyFont="1" applyBorder="1"/>
    <xf numFmtId="10" fontId="10" fillId="0" borderId="0" xfId="2" applyNumberFormat="1" applyFont="1" applyBorder="1"/>
    <xf numFmtId="0" fontId="10" fillId="0" borderId="0" xfId="2" applyFont="1" applyBorder="1"/>
    <xf numFmtId="0" fontId="7" fillId="0" borderId="0" xfId="0" applyFont="1" applyBorder="1"/>
    <xf numFmtId="0" fontId="6" fillId="0" borderId="0" xfId="2" applyFont="1" applyFill="1" applyBorder="1"/>
    <xf numFmtId="17" fontId="5" fillId="0" borderId="0" xfId="2" applyNumberFormat="1" applyFont="1" applyFill="1" applyBorder="1"/>
    <xf numFmtId="17" fontId="8" fillId="0" borderId="0" xfId="2" applyNumberFormat="1" applyFont="1" applyFill="1" applyBorder="1" applyAlignment="1">
      <alignment horizontal="right"/>
    </xf>
    <xf numFmtId="14" fontId="6" fillId="0" borderId="0" xfId="2" applyNumberFormat="1" applyFont="1" applyFill="1" applyBorder="1"/>
    <xf numFmtId="17" fontId="6" fillId="0" borderId="0" xfId="2" applyNumberFormat="1" applyFont="1" applyFill="1" applyBorder="1" applyProtection="1"/>
    <xf numFmtId="17" fontId="10" fillId="0" borderId="0" xfId="2" applyNumberFormat="1" applyFont="1" applyFill="1" applyBorder="1"/>
    <xf numFmtId="167" fontId="10" fillId="0" borderId="0" xfId="2" applyNumberFormat="1" applyFont="1" applyFill="1" applyBorder="1"/>
    <xf numFmtId="0" fontId="12" fillId="0" borderId="0" xfId="0" applyFont="1"/>
    <xf numFmtId="0" fontId="13" fillId="0" borderId="0" xfId="0" applyFont="1"/>
    <xf numFmtId="0" fontId="13" fillId="0" borderId="0" xfId="0" applyFont="1" applyBorder="1"/>
    <xf numFmtId="0" fontId="14" fillId="0" borderId="0" xfId="0" applyFont="1"/>
    <xf numFmtId="14" fontId="14" fillId="0" borderId="0" xfId="0" applyNumberFormat="1" applyFont="1"/>
    <xf numFmtId="0" fontId="13" fillId="0" borderId="17" xfId="0" applyFont="1" applyBorder="1"/>
    <xf numFmtId="0" fontId="14" fillId="0" borderId="17" xfId="0" applyFont="1" applyBorder="1"/>
    <xf numFmtId="14" fontId="13" fillId="0" borderId="0" xfId="0" applyNumberFormat="1" applyFont="1" applyBorder="1"/>
    <xf numFmtId="0" fontId="14" fillId="0" borderId="0" xfId="0" applyFont="1" applyBorder="1"/>
    <xf numFmtId="0" fontId="13" fillId="0" borderId="0" xfId="0" applyFont="1" applyBorder="1" applyProtection="1"/>
    <xf numFmtId="0" fontId="14" fillId="0" borderId="18" xfId="0" applyFont="1" applyBorder="1"/>
    <xf numFmtId="0" fontId="13" fillId="0" borderId="18" xfId="0" applyFont="1" applyBorder="1"/>
    <xf numFmtId="17" fontId="13" fillId="2" borderId="0" xfId="0" applyNumberFormat="1" applyFont="1" applyFill="1" applyBorder="1" applyAlignment="1">
      <alignment horizontal="center"/>
    </xf>
    <xf numFmtId="167" fontId="13" fillId="0" borderId="0" xfId="0" applyNumberFormat="1" applyFont="1"/>
    <xf numFmtId="10" fontId="13" fillId="0" borderId="0" xfId="0" applyNumberFormat="1" applyFont="1"/>
    <xf numFmtId="15" fontId="13" fillId="0" borderId="0" xfId="0" applyNumberFormat="1" applyFont="1" applyBorder="1"/>
    <xf numFmtId="167" fontId="13" fillId="2" borderId="0" xfId="0" applyNumberFormat="1" applyFont="1" applyFill="1" applyBorder="1" applyProtection="1">
      <protection locked="0"/>
    </xf>
    <xf numFmtId="167" fontId="14" fillId="0" borderId="0" xfId="0" applyNumberFormat="1" applyFont="1" applyBorder="1"/>
    <xf numFmtId="0" fontId="14" fillId="0" borderId="19" xfId="0" applyFont="1" applyBorder="1"/>
    <xf numFmtId="0" fontId="14" fillId="0" borderId="20" xfId="0" applyFont="1" applyBorder="1"/>
    <xf numFmtId="0" fontId="14" fillId="0" borderId="21" xfId="0" applyFont="1" applyBorder="1"/>
    <xf numFmtId="0" fontId="13" fillId="2" borderId="0" xfId="0" applyFont="1" applyFill="1" applyBorder="1"/>
    <xf numFmtId="0" fontId="13" fillId="2" borderId="22" xfId="0" applyFont="1" applyFill="1" applyBorder="1"/>
    <xf numFmtId="0" fontId="15" fillId="0" borderId="0" xfId="0" applyFont="1"/>
    <xf numFmtId="17" fontId="15" fillId="0" borderId="0" xfId="0" applyNumberFormat="1" applyFont="1"/>
    <xf numFmtId="0" fontId="16" fillId="0" borderId="0" xfId="0" applyFont="1" applyBorder="1"/>
    <xf numFmtId="10" fontId="16" fillId="2" borderId="22" xfId="0" applyNumberFormat="1" applyFont="1" applyFill="1" applyBorder="1" applyProtection="1">
      <protection locked="0"/>
    </xf>
    <xf numFmtId="167" fontId="16" fillId="2" borderId="22" xfId="0" applyNumberFormat="1" applyFont="1" applyFill="1" applyBorder="1" applyProtection="1">
      <protection locked="0"/>
    </xf>
    <xf numFmtId="2" fontId="16" fillId="2" borderId="22" xfId="0" applyNumberFormat="1" applyFont="1" applyFill="1" applyBorder="1" applyProtection="1">
      <protection locked="0"/>
    </xf>
    <xf numFmtId="0" fontId="15" fillId="0" borderId="0" xfId="0" applyFont="1" applyBorder="1"/>
    <xf numFmtId="0" fontId="15" fillId="0" borderId="15" xfId="0" applyFont="1" applyBorder="1"/>
    <xf numFmtId="0" fontId="15" fillId="0" borderId="22" xfId="0" applyFont="1" applyBorder="1"/>
    <xf numFmtId="0" fontId="16" fillId="0" borderId="22" xfId="0" applyFont="1" applyBorder="1"/>
    <xf numFmtId="0" fontId="15" fillId="0" borderId="22" xfId="0" applyFont="1" applyBorder="1" applyProtection="1">
      <protection locked="0"/>
    </xf>
    <xf numFmtId="0" fontId="16" fillId="0" borderId="22" xfId="0" quotePrefix="1" applyFont="1" applyBorder="1"/>
    <xf numFmtId="10" fontId="16" fillId="0" borderId="22" xfId="0" applyNumberFormat="1" applyFont="1" applyBorder="1" applyProtection="1">
      <protection locked="0"/>
    </xf>
    <xf numFmtId="0" fontId="15" fillId="0" borderId="22" xfId="0" applyFont="1" applyBorder="1" applyAlignment="1" applyProtection="1">
      <alignment horizontal="center"/>
      <protection locked="0"/>
    </xf>
    <xf numFmtId="167" fontId="16" fillId="0" borderId="22" xfId="0" applyNumberFormat="1" applyFont="1" applyBorder="1" applyProtection="1">
      <protection locked="0"/>
    </xf>
    <xf numFmtId="2" fontId="16" fillId="0" borderId="22" xfId="0" applyNumberFormat="1" applyFont="1" applyBorder="1" applyProtection="1">
      <protection locked="0"/>
    </xf>
    <xf numFmtId="2" fontId="16" fillId="0" borderId="0" xfId="0" applyNumberFormat="1" applyFont="1" applyBorder="1" applyProtection="1">
      <protection locked="0"/>
    </xf>
    <xf numFmtId="2" fontId="16" fillId="0" borderId="0" xfId="0" applyNumberFormat="1" applyFont="1" applyProtection="1">
      <protection locked="0"/>
    </xf>
    <xf numFmtId="2" fontId="15" fillId="2" borderId="0" xfId="0" applyNumberFormat="1" applyFont="1" applyFill="1" applyBorder="1" applyProtection="1"/>
    <xf numFmtId="167" fontId="17" fillId="0" borderId="22" xfId="0" applyNumberFormat="1" applyFont="1" applyFill="1" applyBorder="1" applyAlignment="1" applyProtection="1">
      <alignment horizontal="center"/>
      <protection locked="0"/>
    </xf>
    <xf numFmtId="172" fontId="17" fillId="0" borderId="22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Fill="1" applyBorder="1" applyAlignment="1" applyProtection="1">
      <alignment horizontal="center"/>
      <protection locked="0"/>
    </xf>
    <xf numFmtId="172" fontId="15" fillId="0" borderId="0" xfId="0" applyNumberFormat="1" applyFont="1"/>
    <xf numFmtId="0" fontId="16" fillId="0" borderId="23" xfId="0" applyFont="1" applyBorder="1" applyProtection="1">
      <protection locked="0"/>
    </xf>
    <xf numFmtId="17" fontId="16" fillId="2" borderId="22" xfId="0" applyNumberFormat="1" applyFont="1" applyFill="1" applyBorder="1"/>
    <xf numFmtId="167" fontId="16" fillId="0" borderId="22" xfId="0" applyNumberFormat="1" applyFont="1" applyBorder="1"/>
    <xf numFmtId="0" fontId="16" fillId="2" borderId="22" xfId="0" applyFont="1" applyFill="1" applyBorder="1" applyProtection="1">
      <protection locked="0"/>
    </xf>
    <xf numFmtId="167" fontId="16" fillId="2" borderId="22" xfId="0" applyNumberFormat="1" applyFont="1" applyFill="1" applyBorder="1"/>
    <xf numFmtId="1" fontId="16" fillId="2" borderId="22" xfId="0" applyNumberFormat="1" applyFont="1" applyFill="1" applyBorder="1" applyProtection="1">
      <protection locked="0"/>
    </xf>
    <xf numFmtId="10" fontId="16" fillId="2" borderId="0" xfId="0" applyNumberFormat="1" applyFont="1" applyFill="1" applyBorder="1" applyProtection="1">
      <protection locked="0"/>
    </xf>
    <xf numFmtId="167" fontId="16" fillId="2" borderId="0" xfId="0" applyNumberFormat="1" applyFont="1" applyFill="1" applyBorder="1" applyProtection="1">
      <protection locked="0"/>
    </xf>
    <xf numFmtId="186" fontId="15" fillId="0" borderId="0" xfId="0" applyNumberFormat="1" applyFont="1"/>
    <xf numFmtId="167" fontId="15" fillId="0" borderId="0" xfId="0" applyNumberFormat="1" applyFont="1" applyBorder="1"/>
    <xf numFmtId="17" fontId="18" fillId="0" borderId="19" xfId="0" applyNumberFormat="1" applyFont="1" applyBorder="1"/>
    <xf numFmtId="167" fontId="17" fillId="0" borderId="0" xfId="0" applyNumberFormat="1" applyFont="1" applyFill="1" applyBorder="1" applyAlignment="1" applyProtection="1">
      <alignment horizontal="center"/>
      <protection locked="0"/>
    </xf>
    <xf numFmtId="10" fontId="18" fillId="0" borderId="0" xfId="0" applyNumberFormat="1" applyFont="1" applyBorder="1"/>
    <xf numFmtId="10" fontId="17" fillId="0" borderId="0" xfId="0" applyNumberFormat="1" applyFont="1" applyFill="1" applyBorder="1" applyAlignment="1" applyProtection="1">
      <alignment horizontal="center"/>
      <protection locked="0"/>
    </xf>
    <xf numFmtId="0" fontId="18" fillId="0" borderId="0" xfId="0" applyFont="1" applyBorder="1"/>
    <xf numFmtId="15" fontId="16" fillId="2" borderId="3" xfId="0" applyNumberFormat="1" applyFont="1" applyFill="1" applyBorder="1" applyAlignment="1">
      <alignment horizontal="center"/>
    </xf>
    <xf numFmtId="15" fontId="16" fillId="2" borderId="3" xfId="0" applyNumberFormat="1" applyFont="1" applyFill="1" applyBorder="1" applyAlignment="1"/>
    <xf numFmtId="17" fontId="18" fillId="0" borderId="19" xfId="0" quotePrefix="1" applyNumberFormat="1" applyFont="1" applyBorder="1"/>
    <xf numFmtId="14" fontId="16" fillId="2" borderId="3" xfId="0" applyNumberFormat="1" applyFont="1" applyFill="1" applyBorder="1" applyAlignment="1">
      <alignment horizontal="center"/>
    </xf>
    <xf numFmtId="9" fontId="17" fillId="0" borderId="0" xfId="0" applyNumberFormat="1" applyFont="1" applyFill="1" applyBorder="1" applyAlignment="1" applyProtection="1">
      <alignment horizontal="center"/>
      <protection locked="0"/>
    </xf>
    <xf numFmtId="17" fontId="18" fillId="0" borderId="0" xfId="0" quotePrefix="1" applyNumberFormat="1" applyFont="1" applyBorder="1"/>
    <xf numFmtId="14" fontId="16" fillId="2" borderId="13" xfId="0" applyNumberFormat="1" applyFont="1" applyFill="1" applyBorder="1" applyAlignment="1">
      <alignment horizontal="center"/>
    </xf>
    <xf numFmtId="14" fontId="16" fillId="3" borderId="3" xfId="0" applyNumberFormat="1" applyFont="1" applyFill="1" applyBorder="1" applyAlignment="1">
      <alignment horizontal="center"/>
    </xf>
    <xf numFmtId="14" fontId="16" fillId="3" borderId="13" xfId="0" applyNumberFormat="1" applyFont="1" applyFill="1" applyBorder="1" applyAlignment="1">
      <alignment horizontal="center"/>
    </xf>
    <xf numFmtId="17" fontId="15" fillId="0" borderId="19" xfId="0" applyNumberFormat="1" applyFont="1" applyBorder="1"/>
    <xf numFmtId="17" fontId="15" fillId="0" borderId="0" xfId="0" applyNumberFormat="1" applyFont="1" applyBorder="1"/>
    <xf numFmtId="14" fontId="18" fillId="0" borderId="0" xfId="0" applyNumberFormat="1" applyFont="1" applyBorder="1"/>
    <xf numFmtId="14" fontId="15" fillId="0" borderId="19" xfId="0" applyNumberFormat="1" applyFont="1" applyBorder="1"/>
    <xf numFmtId="10" fontId="15" fillId="0" borderId="0" xfId="0" applyNumberFormat="1" applyFont="1" applyBorder="1"/>
    <xf numFmtId="10" fontId="14" fillId="0" borderId="0" xfId="0" applyNumberFormat="1" applyFont="1"/>
    <xf numFmtId="2" fontId="14" fillId="0" borderId="0" xfId="0" applyNumberFormat="1" applyFont="1"/>
    <xf numFmtId="0" fontId="15" fillId="0" borderId="0" xfId="0" quotePrefix="1" applyFont="1"/>
    <xf numFmtId="167" fontId="15" fillId="0" borderId="0" xfId="0" applyNumberFormat="1" applyFont="1"/>
    <xf numFmtId="0" fontId="15" fillId="0" borderId="0" xfId="0" applyFont="1" applyBorder="1" applyProtection="1">
      <protection locked="0"/>
    </xf>
    <xf numFmtId="15" fontId="16" fillId="2" borderId="0" xfId="0" applyNumberFormat="1" applyFont="1" applyFill="1" applyBorder="1" applyAlignment="1">
      <alignment horizontal="center"/>
    </xf>
    <xf numFmtId="14" fontId="15" fillId="0" borderId="0" xfId="0" applyNumberFormat="1" applyFont="1" applyBorder="1"/>
    <xf numFmtId="2" fontId="15" fillId="0" borderId="0" xfId="0" applyNumberFormat="1" applyFont="1"/>
    <xf numFmtId="170" fontId="15" fillId="0" borderId="0" xfId="0" applyNumberFormat="1" applyFont="1"/>
    <xf numFmtId="0" fontId="16" fillId="0" borderId="0" xfId="0" quotePrefix="1" applyFont="1" applyBorder="1"/>
    <xf numFmtId="172" fontId="17" fillId="0" borderId="0" xfId="0" applyNumberFormat="1" applyFont="1" applyFill="1" applyBorder="1" applyAlignment="1" applyProtection="1">
      <alignment horizontal="center"/>
      <protection locked="0"/>
    </xf>
    <xf numFmtId="3" fontId="15" fillId="0" borderId="0" xfId="0" applyNumberFormat="1" applyFont="1"/>
    <xf numFmtId="192" fontId="13" fillId="0" borderId="0" xfId="0" applyNumberFormat="1" applyFont="1" applyBorder="1"/>
    <xf numFmtId="192" fontId="13" fillId="0" borderId="0" xfId="0" applyNumberFormat="1" applyFont="1" applyBorder="1" applyProtection="1"/>
    <xf numFmtId="192" fontId="13" fillId="0" borderId="18" xfId="0" applyNumberFormat="1" applyFont="1" applyBorder="1"/>
    <xf numFmtId="192" fontId="14" fillId="0" borderId="0" xfId="0" applyNumberFormat="1" applyFont="1" applyBorder="1"/>
    <xf numFmtId="193" fontId="3" fillId="0" borderId="24" xfId="0" applyNumberFormat="1" applyFont="1" applyBorder="1" applyAlignment="1">
      <alignment vertical="top" wrapText="1"/>
    </xf>
    <xf numFmtId="172" fontId="19" fillId="0" borderId="22" xfId="0" applyNumberFormat="1" applyFont="1" applyFill="1" applyBorder="1" applyAlignment="1" applyProtection="1">
      <alignment horizontal="center"/>
      <protection locked="0"/>
    </xf>
    <xf numFmtId="0" fontId="20" fillId="0" borderId="0" xfId="3" applyFont="1"/>
    <xf numFmtId="2" fontId="20" fillId="4" borderId="0" xfId="3" applyNumberFormat="1" applyFont="1" applyFill="1"/>
    <xf numFmtId="194" fontId="20" fillId="0" borderId="0" xfId="3" applyNumberFormat="1" applyFont="1" applyFill="1" applyProtection="1"/>
    <xf numFmtId="195" fontId="20" fillId="0" borderId="0" xfId="3" applyNumberFormat="1" applyFont="1" applyFill="1" applyProtection="1"/>
    <xf numFmtId="195" fontId="21" fillId="0" borderId="0" xfId="3" applyNumberFormat="1" applyFont="1" applyFill="1" applyProtection="1"/>
    <xf numFmtId="17" fontId="22" fillId="0" borderId="0" xfId="0" applyNumberFormat="1" applyFont="1"/>
    <xf numFmtId="17" fontId="14" fillId="0" borderId="0" xfId="0" applyNumberFormat="1" applyFont="1"/>
    <xf numFmtId="167" fontId="19" fillId="0" borderId="22" xfId="0" applyNumberFormat="1" applyFont="1" applyFill="1" applyBorder="1" applyAlignment="1" applyProtection="1">
      <alignment horizontal="center"/>
      <protection locked="0"/>
    </xf>
    <xf numFmtId="167" fontId="14" fillId="0" borderId="0" xfId="0" applyNumberFormat="1" applyFont="1"/>
    <xf numFmtId="0" fontId="23" fillId="2" borderId="22" xfId="0" applyFont="1" applyFill="1" applyBorder="1"/>
    <xf numFmtId="10" fontId="24" fillId="2" borderId="22" xfId="0" applyNumberFormat="1" applyFont="1" applyFill="1" applyBorder="1" applyProtection="1">
      <protection locked="0"/>
    </xf>
    <xf numFmtId="0" fontId="24" fillId="2" borderId="22" xfId="0" applyFont="1" applyFill="1" applyBorder="1"/>
    <xf numFmtId="14" fontId="25" fillId="2" borderId="22" xfId="0" applyNumberFormat="1" applyFont="1" applyFill="1" applyBorder="1"/>
    <xf numFmtId="0" fontId="26" fillId="0" borderId="0" xfId="0" applyFont="1"/>
    <xf numFmtId="0" fontId="13" fillId="0" borderId="22" xfId="0" applyFont="1" applyBorder="1"/>
    <xf numFmtId="0" fontId="26" fillId="0" borderId="22" xfId="0" applyFont="1" applyBorder="1"/>
    <xf numFmtId="0" fontId="23" fillId="0" borderId="22" xfId="0" quotePrefix="1" applyFont="1" applyBorder="1"/>
    <xf numFmtId="10" fontId="23" fillId="2" borderId="22" xfId="0" applyNumberFormat="1" applyFont="1" applyFill="1" applyBorder="1" applyProtection="1">
      <protection locked="0"/>
    </xf>
    <xf numFmtId="167" fontId="16" fillId="0" borderId="0" xfId="0" applyNumberFormat="1" applyFont="1" applyBorder="1"/>
    <xf numFmtId="10" fontId="24" fillId="2" borderId="0" xfId="0" applyNumberFormat="1" applyFont="1" applyFill="1" applyBorder="1" applyProtection="1">
      <protection locked="0"/>
    </xf>
    <xf numFmtId="167" fontId="27" fillId="2" borderId="0" xfId="0" applyNumberFormat="1" applyFont="1" applyFill="1" applyBorder="1" applyProtection="1">
      <protection locked="0"/>
    </xf>
    <xf numFmtId="1" fontId="22" fillId="0" borderId="0" xfId="0" applyNumberFormat="1" applyFont="1"/>
    <xf numFmtId="1" fontId="16" fillId="2" borderId="22" xfId="0" applyNumberFormat="1" applyFont="1" applyFill="1" applyBorder="1"/>
    <xf numFmtId="17" fontId="28" fillId="5" borderId="22" xfId="0" applyNumberFormat="1" applyFont="1" applyFill="1" applyBorder="1" applyAlignment="1">
      <alignment horizontal="right"/>
    </xf>
    <xf numFmtId="17" fontId="0" fillId="0" borderId="0" xfId="0" applyNumberFormat="1"/>
    <xf numFmtId="9" fontId="3" fillId="0" borderId="0" xfId="0" applyNumberFormat="1" applyFont="1"/>
    <xf numFmtId="17" fontId="28" fillId="5" borderId="0" xfId="0" applyNumberFormat="1" applyFont="1" applyFill="1" applyBorder="1" applyAlignment="1">
      <alignment horizontal="right"/>
    </xf>
    <xf numFmtId="1" fontId="29" fillId="0" borderId="0" xfId="0" applyNumberFormat="1" applyFont="1" applyAlignment="1">
      <alignment horizontal="center"/>
    </xf>
    <xf numFmtId="17" fontId="12" fillId="0" borderId="0" xfId="0" applyNumberFormat="1" applyFont="1"/>
    <xf numFmtId="10" fontId="12" fillId="0" borderId="0" xfId="0" applyNumberFormat="1" applyFont="1"/>
    <xf numFmtId="1" fontId="12" fillId="0" borderId="0" xfId="0" applyNumberFormat="1" applyFont="1"/>
    <xf numFmtId="172" fontId="11" fillId="0" borderId="0" xfId="0" applyNumberFormat="1" applyFont="1"/>
    <xf numFmtId="172" fontId="11" fillId="0" borderId="0" xfId="1" applyNumberFormat="1" applyFont="1"/>
    <xf numFmtId="179" fontId="11" fillId="0" borderId="0" xfId="1" applyNumberFormat="1" applyFont="1"/>
    <xf numFmtId="1" fontId="16" fillId="2" borderId="0" xfId="0" applyNumberFormat="1" applyFont="1" applyFill="1" applyBorder="1" applyProtection="1">
      <protection locked="0"/>
    </xf>
    <xf numFmtId="9" fontId="29" fillId="0" borderId="0" xfId="0" applyNumberFormat="1" applyFont="1" applyAlignment="1">
      <alignment horizontal="center"/>
    </xf>
    <xf numFmtId="17" fontId="30" fillId="0" borderId="0" xfId="0" applyNumberFormat="1" applyFont="1"/>
    <xf numFmtId="0" fontId="15" fillId="0" borderId="25" xfId="0" applyFont="1" applyBorder="1" applyProtection="1">
      <protection locked="0"/>
    </xf>
    <xf numFmtId="0" fontId="15" fillId="0" borderId="26" xfId="0" applyFont="1" applyBorder="1" applyProtection="1">
      <protection locked="0"/>
    </xf>
    <xf numFmtId="0" fontId="15" fillId="0" borderId="26" xfId="0" applyFont="1" applyBorder="1"/>
    <xf numFmtId="0" fontId="31" fillId="0" borderId="0" xfId="0" applyFont="1" applyBorder="1"/>
    <xf numFmtId="200" fontId="13" fillId="0" borderId="0" xfId="0" applyNumberFormat="1" applyFont="1"/>
    <xf numFmtId="191" fontId="14" fillId="0" borderId="0" xfId="0" applyNumberFormat="1" applyFont="1"/>
    <xf numFmtId="191" fontId="14" fillId="0" borderId="27" xfId="0" applyNumberFormat="1" applyFont="1" applyBorder="1"/>
    <xf numFmtId="167" fontId="16" fillId="0" borderId="0" xfId="0" applyNumberFormat="1" applyFont="1" applyBorder="1" applyProtection="1">
      <protection locked="0"/>
    </xf>
    <xf numFmtId="0" fontId="16" fillId="0" borderId="0" xfId="0" applyFont="1" applyBorder="1" applyProtection="1">
      <protection locked="0"/>
    </xf>
    <xf numFmtId="191" fontId="12" fillId="0" borderId="0" xfId="0" applyNumberFormat="1" applyFont="1" applyBorder="1"/>
    <xf numFmtId="0" fontId="33" fillId="0" borderId="0" xfId="0" applyFont="1"/>
    <xf numFmtId="200" fontId="12" fillId="0" borderId="0" xfId="0" applyNumberFormat="1" applyFont="1"/>
    <xf numFmtId="17" fontId="33" fillId="0" borderId="0" xfId="0" applyNumberFormat="1" applyFont="1"/>
    <xf numFmtId="200" fontId="33" fillId="0" borderId="0" xfId="0" applyNumberFormat="1" applyFont="1"/>
    <xf numFmtId="0" fontId="32" fillId="0" borderId="0" xfId="0" applyFont="1" applyBorder="1"/>
    <xf numFmtId="0" fontId="35" fillId="0" borderId="0" xfId="0" quotePrefix="1" applyFont="1" applyBorder="1"/>
    <xf numFmtId="0" fontId="35" fillId="2" borderId="0" xfId="0" applyFont="1" applyFill="1" applyBorder="1"/>
    <xf numFmtId="10" fontId="36" fillId="2" borderId="0" xfId="0" applyNumberFormat="1" applyFont="1" applyFill="1" applyBorder="1" applyProtection="1">
      <protection locked="0"/>
    </xf>
    <xf numFmtId="0" fontId="33" fillId="0" borderId="0" xfId="0" applyFont="1" applyBorder="1"/>
    <xf numFmtId="0" fontId="34" fillId="0" borderId="0" xfId="0" quotePrefix="1" applyFont="1" applyBorder="1"/>
    <xf numFmtId="0" fontId="32" fillId="0" borderId="0" xfId="0" applyFont="1" applyBorder="1" applyProtection="1">
      <protection locked="0"/>
    </xf>
    <xf numFmtId="167" fontId="16" fillId="2" borderId="0" xfId="0" quotePrefix="1" applyNumberFormat="1" applyFont="1" applyFill="1" applyBorder="1" applyProtection="1">
      <protection locked="0"/>
    </xf>
    <xf numFmtId="10" fontId="15" fillId="0" borderId="0" xfId="0" applyNumberFormat="1" applyFont="1"/>
    <xf numFmtId="191" fontId="15" fillId="0" borderId="0" xfId="0" applyNumberFormat="1" applyFont="1" applyBorder="1"/>
    <xf numFmtId="38" fontId="12" fillId="0" borderId="0" xfId="0" applyNumberFormat="1" applyFont="1" applyBorder="1"/>
    <xf numFmtId="0" fontId="35" fillId="0" borderId="0" xfId="0" applyFont="1" applyBorder="1"/>
    <xf numFmtId="15" fontId="17" fillId="0" borderId="22" xfId="0" applyNumberFormat="1" applyFont="1" applyFill="1" applyBorder="1" applyAlignment="1" applyProtection="1">
      <alignment horizontal="center"/>
      <protection locked="0"/>
    </xf>
    <xf numFmtId="15" fontId="16" fillId="2" borderId="0" xfId="0" applyNumberFormat="1" applyFont="1" applyFill="1" applyBorder="1" applyProtection="1">
      <protection locked="0"/>
    </xf>
    <xf numFmtId="10" fontId="23" fillId="2" borderId="0" xfId="0" applyNumberFormat="1" applyFont="1" applyFill="1" applyBorder="1" applyProtection="1">
      <protection locked="0"/>
    </xf>
    <xf numFmtId="202" fontId="15" fillId="0" borderId="0" xfId="0" applyNumberFormat="1" applyFont="1" applyBorder="1"/>
    <xf numFmtId="200" fontId="15" fillId="0" borderId="0" xfId="0" applyNumberFormat="1" applyFont="1" applyBorder="1"/>
    <xf numFmtId="0" fontId="12" fillId="0" borderId="0" xfId="0" applyFont="1" applyBorder="1"/>
    <xf numFmtId="169" fontId="16" fillId="2" borderId="22" xfId="0" applyNumberFormat="1" applyFont="1" applyFill="1" applyBorder="1" applyProtection="1">
      <protection locked="0"/>
    </xf>
    <xf numFmtId="0" fontId="20" fillId="4" borderId="0" xfId="3" applyFont="1" applyFill="1"/>
    <xf numFmtId="195" fontId="37" fillId="0" borderId="0" xfId="3" applyNumberFormat="1" applyFont="1" applyFill="1" applyProtection="1"/>
    <xf numFmtId="195" fontId="38" fillId="0" borderId="0" xfId="3" applyNumberFormat="1" applyFont="1" applyFill="1" applyProtection="1">
      <protection locked="0"/>
    </xf>
    <xf numFmtId="195" fontId="37" fillId="0" borderId="0" xfId="3" applyNumberFormat="1" applyFont="1" applyFill="1" applyProtection="1">
      <protection locked="0"/>
    </xf>
    <xf numFmtId="200" fontId="39" fillId="0" borderId="0" xfId="0" applyNumberFormat="1" applyFont="1"/>
    <xf numFmtId="17" fontId="39" fillId="0" borderId="0" xfId="0" applyNumberFormat="1" applyFont="1"/>
    <xf numFmtId="10" fontId="40" fillId="2" borderId="0" xfId="0" applyNumberFormat="1" applyFont="1" applyFill="1" applyBorder="1" applyProtection="1">
      <protection locked="0"/>
    </xf>
    <xf numFmtId="0" fontId="39" fillId="0" borderId="0" xfId="0" applyFont="1" applyBorder="1"/>
    <xf numFmtId="0" fontId="40" fillId="0" borderId="0" xfId="0" quotePrefix="1" applyFont="1" applyBorder="1"/>
    <xf numFmtId="0" fontId="41" fillId="0" borderId="0" xfId="0" applyFont="1" applyBorder="1"/>
    <xf numFmtId="0" fontId="42" fillId="0" borderId="0" xfId="0" quotePrefix="1" applyFont="1" applyBorder="1"/>
    <xf numFmtId="0" fontId="42" fillId="2" borderId="0" xfId="0" applyFont="1" applyFill="1" applyBorder="1"/>
    <xf numFmtId="17" fontId="43" fillId="0" borderId="0" xfId="0" applyNumberFormat="1" applyFont="1"/>
    <xf numFmtId="0" fontId="44" fillId="0" borderId="0" xfId="0" applyFont="1"/>
    <xf numFmtId="191" fontId="15" fillId="0" borderId="0" xfId="0" applyNumberFormat="1" applyFont="1"/>
    <xf numFmtId="167" fontId="23" fillId="0" borderId="22" xfId="0" quotePrefix="1" applyNumberFormat="1" applyFont="1" applyBorder="1"/>
    <xf numFmtId="167" fontId="16" fillId="2" borderId="0" xfId="0" applyNumberFormat="1" applyFont="1" applyFill="1" applyBorder="1"/>
    <xf numFmtId="169" fontId="15" fillId="0" borderId="0" xfId="0" applyNumberFormat="1" applyFont="1"/>
    <xf numFmtId="2" fontId="16" fillId="2" borderId="0" xfId="0" applyNumberFormat="1" applyFont="1" applyFill="1" applyBorder="1" applyProtection="1">
      <protection locked="0"/>
    </xf>
    <xf numFmtId="204" fontId="16" fillId="2" borderId="0" xfId="0" quotePrefix="1" applyNumberFormat="1" applyFont="1" applyFill="1" applyBorder="1" applyProtection="1">
      <protection locked="0"/>
    </xf>
    <xf numFmtId="0" fontId="0" fillId="6" borderId="28" xfId="0" applyFill="1" applyBorder="1" applyAlignment="1">
      <alignment horizontal="center"/>
    </xf>
    <xf numFmtId="191" fontId="14" fillId="0" borderId="0" xfId="0" applyNumberFormat="1" applyFont="1" applyBorder="1"/>
    <xf numFmtId="10" fontId="45" fillId="2" borderId="0" xfId="0" applyNumberFormat="1" applyFont="1" applyFill="1" applyBorder="1" applyProtection="1">
      <protection locked="0"/>
    </xf>
    <xf numFmtId="200" fontId="14" fillId="0" borderId="0" xfId="0" applyNumberFormat="1" applyFont="1" applyBorder="1"/>
    <xf numFmtId="201" fontId="14" fillId="0" borderId="0" xfId="0" applyNumberFormat="1" applyFont="1"/>
    <xf numFmtId="200" fontId="43" fillId="0" borderId="29" xfId="0" applyNumberFormat="1" applyFont="1" applyBorder="1"/>
    <xf numFmtId="167" fontId="14" fillId="0" borderId="29" xfId="0" applyNumberFormat="1" applyFont="1" applyBorder="1"/>
    <xf numFmtId="170" fontId="13" fillId="0" borderId="0" xfId="0" applyNumberFormat="1" applyFont="1" applyBorder="1"/>
    <xf numFmtId="0" fontId="46" fillId="0" borderId="0" xfId="0" applyFont="1" applyFill="1"/>
    <xf numFmtId="167" fontId="46" fillId="7" borderId="0" xfId="0" applyNumberFormat="1" applyFont="1" applyFill="1"/>
    <xf numFmtId="0" fontId="0" fillId="2" borderId="0" xfId="0" applyFill="1"/>
    <xf numFmtId="0" fontId="12" fillId="2" borderId="0" xfId="0" applyFont="1" applyFill="1" applyAlignment="1">
      <alignment horizontal="center"/>
    </xf>
    <xf numFmtId="194" fontId="37" fillId="0" borderId="0" xfId="3" applyNumberFormat="1" applyFont="1" applyFill="1" applyProtection="1"/>
    <xf numFmtId="167" fontId="42" fillId="0" borderId="30" xfId="0" quotePrefix="1" applyNumberFormat="1" applyFont="1" applyBorder="1"/>
    <xf numFmtId="200" fontId="42" fillId="0" borderId="0" xfId="0" quotePrefix="1" applyNumberFormat="1" applyFont="1" applyBorder="1"/>
    <xf numFmtId="167" fontId="0" fillId="0" borderId="0" xfId="0" applyNumberFormat="1"/>
    <xf numFmtId="15" fontId="0" fillId="0" borderId="0" xfId="0" applyNumberFormat="1"/>
    <xf numFmtId="0" fontId="42" fillId="0" borderId="0" xfId="0" applyFont="1" applyBorder="1"/>
    <xf numFmtId="9" fontId="47" fillId="0" borderId="0" xfId="0" applyNumberFormat="1" applyFont="1"/>
    <xf numFmtId="10" fontId="33" fillId="0" borderId="0" xfId="0" applyNumberFormat="1" applyFont="1"/>
    <xf numFmtId="38" fontId="0" fillId="0" borderId="0" xfId="0" applyNumberFormat="1"/>
    <xf numFmtId="196" fontId="15" fillId="0" borderId="0" xfId="0" applyNumberFormat="1" applyFont="1"/>
    <xf numFmtId="0" fontId="3" fillId="0" borderId="0" xfId="0" applyFont="1"/>
    <xf numFmtId="17" fontId="48" fillId="0" borderId="0" xfId="0" applyNumberFormat="1" applyFont="1"/>
    <xf numFmtId="17" fontId="28" fillId="8" borderId="22" xfId="0" applyNumberFormat="1" applyFont="1" applyFill="1" applyBorder="1" applyAlignment="1">
      <alignment horizontal="right"/>
    </xf>
    <xf numFmtId="0" fontId="3" fillId="0" borderId="2" xfId="0" applyFont="1" applyBorder="1"/>
    <xf numFmtId="0" fontId="3" fillId="0" borderId="3" xfId="0" applyFont="1" applyBorder="1"/>
    <xf numFmtId="0" fontId="3" fillId="0" borderId="22" xfId="0" applyFont="1" applyBorder="1" applyAlignment="1">
      <alignment horizontal="center"/>
    </xf>
    <xf numFmtId="164" fontId="0" fillId="0" borderId="0" xfId="0" applyNumberFormat="1"/>
    <xf numFmtId="9" fontId="16" fillId="2" borderId="0" xfId="0" applyNumberFormat="1" applyFont="1" applyFill="1" applyBorder="1"/>
    <xf numFmtId="205" fontId="33" fillId="0" borderId="0" xfId="0" applyNumberFormat="1" applyFont="1"/>
    <xf numFmtId="14" fontId="0" fillId="0" borderId="0" xfId="0" applyNumberFormat="1"/>
    <xf numFmtId="10" fontId="0" fillId="0" borderId="0" xfId="0" quotePrefix="1" applyNumberFormat="1"/>
    <xf numFmtId="0" fontId="0" fillId="0" borderId="0" xfId="0" quotePrefix="1"/>
    <xf numFmtId="17" fontId="46" fillId="0" borderId="0" xfId="0" applyNumberFormat="1" applyFont="1"/>
    <xf numFmtId="6" fontId="49" fillId="0" borderId="0" xfId="0" applyNumberFormat="1" applyFont="1" applyBorder="1"/>
    <xf numFmtId="170" fontId="15" fillId="0" borderId="0" xfId="0" applyNumberFormat="1" applyFont="1" applyBorder="1"/>
    <xf numFmtId="15" fontId="13" fillId="2" borderId="0" xfId="0" applyNumberFormat="1" applyFont="1" applyFill="1" applyBorder="1" applyAlignment="1">
      <alignment horizontal="center"/>
    </xf>
    <xf numFmtId="1" fontId="14" fillId="0" borderId="0" xfId="0" applyNumberFormat="1" applyFont="1"/>
    <xf numFmtId="174" fontId="13" fillId="0" borderId="0" xfId="0" applyNumberFormat="1" applyFont="1" applyBorder="1"/>
    <xf numFmtId="14" fontId="32" fillId="0" borderId="0" xfId="0" applyNumberFormat="1" applyFont="1" applyBorder="1"/>
    <xf numFmtId="1" fontId="32" fillId="0" borderId="0" xfId="0" applyNumberFormat="1" applyFont="1" applyBorder="1"/>
    <xf numFmtId="167" fontId="32" fillId="0" borderId="0" xfId="0" applyNumberFormat="1" applyFont="1" applyBorder="1"/>
    <xf numFmtId="167" fontId="23" fillId="0" borderId="0" xfId="0" quotePrefix="1" applyNumberFormat="1" applyFont="1" applyBorder="1"/>
    <xf numFmtId="0" fontId="23" fillId="2" borderId="0" xfId="0" applyFont="1" applyFill="1" applyBorder="1"/>
    <xf numFmtId="0" fontId="24" fillId="2" borderId="0" xfId="0" applyFont="1" applyFill="1" applyBorder="1"/>
    <xf numFmtId="15" fontId="14" fillId="0" borderId="0" xfId="0" applyNumberFormat="1" applyFont="1"/>
    <xf numFmtId="206" fontId="0" fillId="0" borderId="0" xfId="0" applyNumberFormat="1"/>
    <xf numFmtId="172" fontId="0" fillId="0" borderId="0" xfId="0" applyNumberFormat="1"/>
  </cellXfs>
  <cellStyles count="4">
    <cellStyle name="Comma" xfId="1" builtinId="3"/>
    <cellStyle name="Normal" xfId="0" builtinId="0"/>
    <cellStyle name="Normal_Curves" xfId="2"/>
    <cellStyle name="Normal_modelmark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PTIONMO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 OPTION"/>
      <sheetName val="PIPE OPTION"/>
      <sheetName val="SPREAD STRIPS"/>
      <sheetName val="BS STRIPS"/>
      <sheetName val="STRADDLES"/>
    </sheetNames>
    <sheetDataSet>
      <sheetData sheetId="0"/>
      <sheetData sheetId="1"/>
      <sheetData sheetId="2"/>
      <sheetData sheetId="3"/>
      <sheetData sheetId="4">
        <row r="5">
          <cell r="A5">
            <v>1</v>
          </cell>
          <cell r="B5">
            <v>36434</v>
          </cell>
          <cell r="C5">
            <v>2.5449999999999999</v>
          </cell>
          <cell r="D5">
            <v>0.255</v>
          </cell>
          <cell r="E5">
            <v>0.26</v>
          </cell>
          <cell r="F5" t="e">
            <v>#VALUE!</v>
          </cell>
          <cell r="G5" t="e">
            <v>#VALUE!</v>
          </cell>
          <cell r="H5">
            <v>36431</v>
          </cell>
          <cell r="I5">
            <v>5.5E-2</v>
          </cell>
          <cell r="J5">
            <v>1</v>
          </cell>
        </row>
        <row r="6">
          <cell r="A6">
            <v>2</v>
          </cell>
          <cell r="B6">
            <v>36465</v>
          </cell>
          <cell r="C6">
            <v>2.79</v>
          </cell>
          <cell r="D6">
            <v>0.4</v>
          </cell>
          <cell r="E6">
            <v>0.42499999999999999</v>
          </cell>
          <cell r="F6" t="e">
            <v>#VALUE!</v>
          </cell>
          <cell r="G6" t="e">
            <v>#VALUE!</v>
          </cell>
          <cell r="H6">
            <v>36462</v>
          </cell>
          <cell r="I6">
            <v>5.5E-2</v>
          </cell>
          <cell r="J6">
            <v>2</v>
          </cell>
        </row>
        <row r="7">
          <cell r="A7">
            <v>3</v>
          </cell>
          <cell r="B7">
            <v>36495</v>
          </cell>
          <cell r="C7">
            <v>2.9350000000000001</v>
          </cell>
          <cell r="D7">
            <v>0.55000000000000004</v>
          </cell>
          <cell r="E7">
            <v>0.56999999999999995</v>
          </cell>
          <cell r="F7" t="e">
            <v>#VALUE!</v>
          </cell>
          <cell r="G7" t="e">
            <v>#VALUE!</v>
          </cell>
          <cell r="H7">
            <v>36492</v>
          </cell>
          <cell r="I7">
            <v>5.5E-2</v>
          </cell>
          <cell r="J7">
            <v>3</v>
          </cell>
        </row>
        <row r="8">
          <cell r="A8">
            <v>4</v>
          </cell>
          <cell r="B8">
            <v>36526</v>
          </cell>
          <cell r="C8">
            <v>2.9649999999999999</v>
          </cell>
          <cell r="D8">
            <v>0.67</v>
          </cell>
          <cell r="E8">
            <v>0.7</v>
          </cell>
          <cell r="F8" t="e">
            <v>#VALUE!</v>
          </cell>
          <cell r="G8" t="e">
            <v>#VALUE!</v>
          </cell>
          <cell r="H8">
            <v>36523</v>
          </cell>
          <cell r="I8">
            <v>5.5E-2</v>
          </cell>
          <cell r="J8">
            <v>4</v>
          </cell>
        </row>
        <row r="9">
          <cell r="A9">
            <v>5</v>
          </cell>
          <cell r="B9">
            <v>36557</v>
          </cell>
          <cell r="C9">
            <v>2.8</v>
          </cell>
          <cell r="D9">
            <v>0.68</v>
          </cell>
          <cell r="E9">
            <v>0.71</v>
          </cell>
          <cell r="F9" t="e">
            <v>#VALUE!</v>
          </cell>
          <cell r="G9" t="e">
            <v>#VALUE!</v>
          </cell>
          <cell r="H9">
            <v>36554</v>
          </cell>
          <cell r="I9">
            <v>5.5E-2</v>
          </cell>
          <cell r="J9">
            <v>5</v>
          </cell>
        </row>
        <row r="10">
          <cell r="A10">
            <v>6</v>
          </cell>
          <cell r="B10">
            <v>36586</v>
          </cell>
          <cell r="C10">
            <v>2.6549999999999998</v>
          </cell>
          <cell r="D10">
            <v>0.61</v>
          </cell>
          <cell r="E10">
            <v>0.63</v>
          </cell>
          <cell r="F10" t="e">
            <v>#VALUE!</v>
          </cell>
          <cell r="G10" t="e">
            <v>#VALUE!</v>
          </cell>
          <cell r="H10">
            <v>36583</v>
          </cell>
          <cell r="I10">
            <v>5.5E-2</v>
          </cell>
          <cell r="J10">
            <v>6</v>
          </cell>
        </row>
        <row r="11">
          <cell r="A11">
            <v>7</v>
          </cell>
          <cell r="B11">
            <v>36617</v>
          </cell>
          <cell r="C11">
            <v>2.78</v>
          </cell>
          <cell r="D11">
            <v>0.23</v>
          </cell>
          <cell r="E11">
            <v>0.245</v>
          </cell>
          <cell r="F11">
            <v>1.9822032038497837</v>
          </cell>
          <cell r="G11">
            <v>2.1116053019955809</v>
          </cell>
          <cell r="H11">
            <v>36614</v>
          </cell>
          <cell r="I11">
            <v>5.5E-2</v>
          </cell>
          <cell r="J11">
            <v>7</v>
          </cell>
        </row>
        <row r="12">
          <cell r="A12">
            <v>8</v>
          </cell>
          <cell r="B12">
            <v>36647</v>
          </cell>
          <cell r="C12">
            <v>2.6</v>
          </cell>
          <cell r="D12">
            <v>0.23</v>
          </cell>
          <cell r="E12">
            <v>0.245</v>
          </cell>
          <cell r="F12">
            <v>0.38241229349510431</v>
          </cell>
          <cell r="G12">
            <v>0.4073807079135538</v>
          </cell>
          <cell r="H12">
            <v>36644</v>
          </cell>
          <cell r="I12">
            <v>5.5E-2</v>
          </cell>
          <cell r="J12">
            <v>8</v>
          </cell>
        </row>
        <row r="13">
          <cell r="A13">
            <v>9</v>
          </cell>
          <cell r="B13">
            <v>36678</v>
          </cell>
          <cell r="C13">
            <v>2.5499999999999998</v>
          </cell>
          <cell r="D13">
            <v>0.23499999999999999</v>
          </cell>
          <cell r="E13">
            <v>0.255</v>
          </cell>
          <cell r="F13">
            <v>0.28303493053449985</v>
          </cell>
          <cell r="G13">
            <v>0.30715400741827553</v>
          </cell>
          <cell r="H13">
            <v>36675</v>
          </cell>
          <cell r="I13">
            <v>5.5E-2</v>
          </cell>
          <cell r="J13">
            <v>9</v>
          </cell>
        </row>
        <row r="14">
          <cell r="A14">
            <v>10</v>
          </cell>
          <cell r="B14">
            <v>36708</v>
          </cell>
          <cell r="C14">
            <v>2.56</v>
          </cell>
          <cell r="D14">
            <v>0.245</v>
          </cell>
          <cell r="E14">
            <v>0.26500000000000001</v>
          </cell>
          <cell r="F14">
            <v>0.24239585513568612</v>
          </cell>
          <cell r="G14">
            <v>0.26221085659869647</v>
          </cell>
          <cell r="H14">
            <v>36705</v>
          </cell>
          <cell r="I14">
            <v>5.5E-2</v>
          </cell>
          <cell r="J14">
            <v>10</v>
          </cell>
        </row>
        <row r="15">
          <cell r="A15">
            <v>11</v>
          </cell>
          <cell r="B15">
            <v>36739</v>
          </cell>
          <cell r="C15">
            <v>2.57</v>
          </cell>
          <cell r="D15">
            <v>0.25</v>
          </cell>
          <cell r="E15">
            <v>0.27</v>
          </cell>
          <cell r="F15">
            <v>0.21408544347477293</v>
          </cell>
          <cell r="G15">
            <v>0.23123713992784656</v>
          </cell>
          <cell r="H15">
            <v>36736</v>
          </cell>
          <cell r="I15">
            <v>5.5E-2</v>
          </cell>
          <cell r="J15">
            <v>11</v>
          </cell>
        </row>
        <row r="16">
          <cell r="A16">
            <v>12</v>
          </cell>
          <cell r="B16">
            <v>36770</v>
          </cell>
          <cell r="C16">
            <v>2.59</v>
          </cell>
          <cell r="D16">
            <v>0.25</v>
          </cell>
          <cell r="E16">
            <v>0.26963273073376581</v>
          </cell>
          <cell r="F16">
            <v>0.19073879807389971</v>
          </cell>
          <cell r="G16">
            <v>0.20573929141766858</v>
          </cell>
          <cell r="H16">
            <v>36767</v>
          </cell>
          <cell r="I16">
            <v>5.5E-2</v>
          </cell>
          <cell r="J16">
            <v>12</v>
          </cell>
        </row>
        <row r="17">
          <cell r="A17">
            <v>13</v>
          </cell>
          <cell r="B17">
            <v>36800</v>
          </cell>
          <cell r="C17">
            <v>2.6</v>
          </cell>
          <cell r="D17">
            <v>0.2491200887863827</v>
          </cell>
          <cell r="E17">
            <v>0.26905034525819849</v>
          </cell>
          <cell r="F17">
            <v>0.17399884026245935</v>
          </cell>
          <cell r="G17">
            <v>0.18793925409543244</v>
          </cell>
          <cell r="H17">
            <v>36797</v>
          </cell>
          <cell r="I17">
            <v>5.5E-2</v>
          </cell>
          <cell r="J17">
            <v>13</v>
          </cell>
        </row>
        <row r="18">
          <cell r="A18">
            <v>14</v>
          </cell>
          <cell r="B18">
            <v>36831</v>
          </cell>
          <cell r="C18">
            <v>2.65</v>
          </cell>
          <cell r="D18">
            <v>0.25505907418081364</v>
          </cell>
          <cell r="E18">
            <v>0.26977451098007021</v>
          </cell>
          <cell r="F18">
            <v>0.16245306959384831</v>
          </cell>
          <cell r="G18">
            <v>0.17183905395293622</v>
          </cell>
          <cell r="H18">
            <v>36828</v>
          </cell>
          <cell r="I18">
            <v>5.5E-2</v>
          </cell>
          <cell r="J18">
            <v>14</v>
          </cell>
        </row>
        <row r="19">
          <cell r="A19">
            <v>15</v>
          </cell>
          <cell r="B19">
            <v>36861</v>
          </cell>
          <cell r="C19">
            <v>2.7</v>
          </cell>
          <cell r="D19">
            <v>0.25511982857935722</v>
          </cell>
          <cell r="E19">
            <v>0.26983874288230902</v>
          </cell>
          <cell r="F19">
            <v>0.15007312843094928</v>
          </cell>
          <cell r="G19">
            <v>0.15874356475391935</v>
          </cell>
          <cell r="H19">
            <v>36858</v>
          </cell>
          <cell r="I19">
            <v>5.5E-2</v>
          </cell>
          <cell r="J19">
            <v>15</v>
          </cell>
        </row>
        <row r="20">
          <cell r="A20">
            <v>16</v>
          </cell>
          <cell r="B20">
            <v>36892</v>
          </cell>
          <cell r="C20">
            <v>2.8</v>
          </cell>
          <cell r="D20">
            <v>0.24141827362104884</v>
          </cell>
          <cell r="E20">
            <v>0.25107526964839133</v>
          </cell>
          <cell r="F20">
            <v>0.12961150484538173</v>
          </cell>
          <cell r="G20">
            <v>0.13480214507776422</v>
          </cell>
          <cell r="H20">
            <v>36889</v>
          </cell>
          <cell r="I20">
            <v>5.5E-2</v>
          </cell>
          <cell r="J20">
            <v>16</v>
          </cell>
        </row>
        <row r="21">
          <cell r="A21">
            <v>17</v>
          </cell>
          <cell r="B21">
            <v>36923</v>
          </cell>
          <cell r="C21">
            <v>2.65</v>
          </cell>
          <cell r="D21">
            <v>0.24635306427426373</v>
          </cell>
          <cell r="E21">
            <v>0.25601428361882306</v>
          </cell>
          <cell r="F21">
            <v>0.13313571557326603</v>
          </cell>
          <cell r="G21">
            <v>0.13836405484393077</v>
          </cell>
          <cell r="H21">
            <v>36920</v>
          </cell>
          <cell r="I21">
            <v>5.5E-2</v>
          </cell>
          <cell r="J21">
            <v>17</v>
          </cell>
        </row>
        <row r="22">
          <cell r="A22">
            <v>18</v>
          </cell>
          <cell r="B22">
            <v>36951</v>
          </cell>
          <cell r="C22">
            <v>2.5499999999999998</v>
          </cell>
          <cell r="D22">
            <v>0.24829945928049479</v>
          </cell>
          <cell r="E22">
            <v>0.25803694532274157</v>
          </cell>
          <cell r="F22">
            <v>0.1340671817511527</v>
          </cell>
          <cell r="G22">
            <v>0.13933288335170993</v>
          </cell>
          <cell r="H22">
            <v>36948</v>
          </cell>
          <cell r="I22">
            <v>5.5E-2</v>
          </cell>
          <cell r="J22">
            <v>18</v>
          </cell>
        </row>
        <row r="23">
          <cell r="A23">
            <v>19</v>
          </cell>
          <cell r="B23">
            <v>36982</v>
          </cell>
          <cell r="C23">
            <v>2.5</v>
          </cell>
          <cell r="D23">
            <v>0.24706293291155523</v>
          </cell>
          <cell r="E23">
            <v>0.25675191245278528</v>
          </cell>
          <cell r="F23">
            <v>0.13078897065828252</v>
          </cell>
          <cell r="G23">
            <v>0.13592632315363914</v>
          </cell>
          <cell r="H23">
            <v>36979</v>
          </cell>
          <cell r="I23">
            <v>5.5E-2</v>
          </cell>
          <cell r="J23">
            <v>19</v>
          </cell>
        </row>
        <row r="24">
          <cell r="A24">
            <v>20</v>
          </cell>
          <cell r="B24">
            <v>37012</v>
          </cell>
          <cell r="C24">
            <v>2.6</v>
          </cell>
          <cell r="D24">
            <v>0.25129464244520316</v>
          </cell>
          <cell r="E24">
            <v>0.26114952657228008</v>
          </cell>
          <cell r="F24">
            <v>0.12352364292889247</v>
          </cell>
          <cell r="G24">
            <v>0.12837548722783712</v>
          </cell>
          <cell r="H24">
            <v>37009</v>
          </cell>
          <cell r="I24">
            <v>5.5E-2</v>
          </cell>
          <cell r="J24">
            <v>20</v>
          </cell>
        </row>
        <row r="25">
          <cell r="A25">
            <v>21</v>
          </cell>
          <cell r="B25">
            <v>37043</v>
          </cell>
          <cell r="C25">
            <v>2.5499999999999998</v>
          </cell>
          <cell r="D25">
            <v>0.24561714130843093</v>
          </cell>
          <cell r="E25">
            <v>0.25525050919092251</v>
          </cell>
          <cell r="F25">
            <v>0.11909996020781881</v>
          </cell>
          <cell r="G25">
            <v>0.12377879010961493</v>
          </cell>
          <cell r="H25">
            <v>37040</v>
          </cell>
          <cell r="I25">
            <v>5.5E-2</v>
          </cell>
          <cell r="J25">
            <v>21</v>
          </cell>
        </row>
        <row r="26">
          <cell r="A26">
            <v>22</v>
          </cell>
          <cell r="B26">
            <v>37073</v>
          </cell>
          <cell r="C26">
            <v>2.56</v>
          </cell>
          <cell r="D26">
            <v>0.25054839756749292</v>
          </cell>
          <cell r="E26">
            <v>0.2603739740460953</v>
          </cell>
          <cell r="F26">
            <v>0.11750764635319828</v>
          </cell>
          <cell r="G26">
            <v>0.12212382216485987</v>
          </cell>
          <cell r="H26">
            <v>37070</v>
          </cell>
          <cell r="I26">
            <v>5.5E-2</v>
          </cell>
          <cell r="J26">
            <v>22</v>
          </cell>
        </row>
        <row r="27">
          <cell r="A27">
            <v>23</v>
          </cell>
          <cell r="B27">
            <v>37104</v>
          </cell>
          <cell r="C27">
            <v>2.57</v>
          </cell>
          <cell r="D27">
            <v>0.25054839756749292</v>
          </cell>
          <cell r="E27">
            <v>0.2603739740460953</v>
          </cell>
          <cell r="F27">
            <v>0.1137983036341783</v>
          </cell>
          <cell r="G27">
            <v>0.11826900404009162</v>
          </cell>
          <cell r="H27">
            <v>37101</v>
          </cell>
          <cell r="I27">
            <v>5.5E-2</v>
          </cell>
          <cell r="J27">
            <v>23</v>
          </cell>
        </row>
        <row r="28">
          <cell r="A28">
            <v>24</v>
          </cell>
          <cell r="B28">
            <v>37135</v>
          </cell>
          <cell r="C28">
            <v>2.59</v>
          </cell>
          <cell r="D28">
            <v>0.25054839756749292</v>
          </cell>
          <cell r="E28">
            <v>0.2603739740460953</v>
          </cell>
          <cell r="F28">
            <v>0.11000292903800983</v>
          </cell>
          <cell r="G28">
            <v>0.11432475227513826</v>
          </cell>
          <cell r="H28">
            <v>37132</v>
          </cell>
          <cell r="I28">
            <v>5.5E-2</v>
          </cell>
          <cell r="J28">
            <v>24</v>
          </cell>
        </row>
        <row r="29">
          <cell r="A29">
            <v>25</v>
          </cell>
          <cell r="B29">
            <v>37165</v>
          </cell>
          <cell r="C29">
            <v>2.6</v>
          </cell>
          <cell r="D29">
            <v>0.25054839756749292</v>
          </cell>
          <cell r="E29">
            <v>0.2603739740460953</v>
          </cell>
          <cell r="F29">
            <v>0.10702171403882836</v>
          </cell>
          <cell r="G29">
            <v>0.11122670928221422</v>
          </cell>
          <cell r="H29">
            <v>37162</v>
          </cell>
          <cell r="I29">
            <v>5.5E-2</v>
          </cell>
          <cell r="J29">
            <v>25</v>
          </cell>
        </row>
        <row r="30">
          <cell r="A30">
            <v>26</v>
          </cell>
          <cell r="B30">
            <v>37196</v>
          </cell>
          <cell r="C30">
            <v>2.65</v>
          </cell>
          <cell r="D30">
            <v>0.25054839756749292</v>
          </cell>
          <cell r="E30">
            <v>0.2603739740460953</v>
          </cell>
          <cell r="F30">
            <v>0.10262762360774048</v>
          </cell>
          <cell r="G30">
            <v>0.10666015659836528</v>
          </cell>
          <cell r="H30">
            <v>37193</v>
          </cell>
          <cell r="I30">
            <v>5.5E-2</v>
          </cell>
          <cell r="J30">
            <v>26</v>
          </cell>
        </row>
        <row r="31">
          <cell r="A31">
            <v>27</v>
          </cell>
          <cell r="B31">
            <v>37226</v>
          </cell>
          <cell r="C31">
            <v>2.7</v>
          </cell>
          <cell r="D31">
            <v>0.25054839756749292</v>
          </cell>
          <cell r="E31">
            <v>0.2603739740460953</v>
          </cell>
          <cell r="F31">
            <v>9.8654979481112293E-2</v>
          </cell>
          <cell r="G31">
            <v>0.10253164683282888</v>
          </cell>
          <cell r="H31">
            <v>37223</v>
          </cell>
          <cell r="I31">
            <v>5.5E-2</v>
          </cell>
          <cell r="J31">
            <v>27</v>
          </cell>
        </row>
        <row r="32">
          <cell r="A32">
            <v>28</v>
          </cell>
          <cell r="B32">
            <v>37257</v>
          </cell>
          <cell r="C32">
            <v>2.8</v>
          </cell>
          <cell r="D32">
            <v>0.24141827362104884</v>
          </cell>
          <cell r="E32">
            <v>0.25107526964839133</v>
          </cell>
          <cell r="F32">
            <v>8.982043121076097E-2</v>
          </cell>
          <cell r="G32">
            <v>9.3420489509811536E-2</v>
          </cell>
          <cell r="H32">
            <v>37254</v>
          </cell>
          <cell r="I32">
            <v>5.5E-2</v>
          </cell>
          <cell r="J32">
            <v>28</v>
          </cell>
        </row>
        <row r="33">
          <cell r="A33">
            <v>29</v>
          </cell>
          <cell r="B33">
            <v>37288</v>
          </cell>
          <cell r="C33">
            <v>2.65</v>
          </cell>
          <cell r="D33">
            <v>0.24635306427426373</v>
          </cell>
          <cell r="E33">
            <v>0.25601428361882306</v>
          </cell>
          <cell r="F33">
            <v>9.5034064903172233E-2</v>
          </cell>
          <cell r="G33">
            <v>9.8769483303350433E-2</v>
          </cell>
          <cell r="H33">
            <v>37285</v>
          </cell>
          <cell r="I33">
            <v>5.5E-2</v>
          </cell>
          <cell r="J33">
            <v>29</v>
          </cell>
        </row>
        <row r="34">
          <cell r="A34">
            <v>30</v>
          </cell>
          <cell r="B34">
            <v>37316</v>
          </cell>
          <cell r="C34">
            <v>2.5499999999999998</v>
          </cell>
          <cell r="D34">
            <v>0.24829945928049479</v>
          </cell>
          <cell r="E34">
            <v>0.25803694532274157</v>
          </cell>
          <cell r="F34">
            <v>9.7945390540615643E-2</v>
          </cell>
          <cell r="G34">
            <v>0.10179612789925836</v>
          </cell>
          <cell r="H34">
            <v>37313</v>
          </cell>
          <cell r="I34">
            <v>5.5E-2</v>
          </cell>
          <cell r="J34">
            <v>30</v>
          </cell>
        </row>
        <row r="35">
          <cell r="A35">
            <v>31</v>
          </cell>
          <cell r="B35">
            <v>37347</v>
          </cell>
          <cell r="C35">
            <v>2.5</v>
          </cell>
          <cell r="D35">
            <v>0.24706293291155523</v>
          </cell>
          <cell r="E35">
            <v>0.25675191245278528</v>
          </cell>
          <cell r="F35">
            <v>9.7726419486686103E-2</v>
          </cell>
          <cell r="G35">
            <v>0.10156928294070047</v>
          </cell>
          <cell r="H35">
            <v>37344</v>
          </cell>
          <cell r="I35">
            <v>5.5E-2</v>
          </cell>
          <cell r="J35">
            <v>31</v>
          </cell>
        </row>
        <row r="36">
          <cell r="A36">
            <v>32</v>
          </cell>
          <cell r="B36">
            <v>37377</v>
          </cell>
          <cell r="C36">
            <v>2.6</v>
          </cell>
          <cell r="D36">
            <v>0.25129464244520316</v>
          </cell>
          <cell r="E36">
            <v>0.26114952657228008</v>
          </cell>
          <cell r="F36">
            <v>9.408387652478116E-2</v>
          </cell>
          <cell r="G36">
            <v>9.7783924942479575E-2</v>
          </cell>
          <cell r="H36">
            <v>37374</v>
          </cell>
          <cell r="I36">
            <v>5.5E-2</v>
          </cell>
          <cell r="J36">
            <v>32</v>
          </cell>
        </row>
        <row r="37">
          <cell r="A37">
            <v>33</v>
          </cell>
          <cell r="B37">
            <v>37408</v>
          </cell>
          <cell r="C37">
            <v>2.5499999999999998</v>
          </cell>
          <cell r="D37">
            <v>0.24561714130843093</v>
          </cell>
          <cell r="E37">
            <v>0.25525050919092251</v>
          </cell>
          <cell r="F37">
            <v>9.2326714728162923E-2</v>
          </cell>
          <cell r="G37">
            <v>9.5958759235481764E-2</v>
          </cell>
          <cell r="H37">
            <v>37405</v>
          </cell>
          <cell r="I37">
            <v>5.5E-2</v>
          </cell>
          <cell r="J37">
            <v>33</v>
          </cell>
        </row>
        <row r="38">
          <cell r="A38">
            <v>34</v>
          </cell>
          <cell r="B38">
            <v>37438</v>
          </cell>
          <cell r="C38">
            <v>2.56</v>
          </cell>
          <cell r="D38">
            <v>0.25054839756749292</v>
          </cell>
          <cell r="E38">
            <v>0.2603739740460953</v>
          </cell>
          <cell r="F38">
            <v>9.249484799729446E-2</v>
          </cell>
          <cell r="G38">
            <v>9.6133907787163728E-2</v>
          </cell>
          <cell r="H38">
            <v>37435</v>
          </cell>
          <cell r="I38">
            <v>5.5E-2</v>
          </cell>
          <cell r="J38">
            <v>34</v>
          </cell>
        </row>
        <row r="39">
          <cell r="A39">
            <v>35</v>
          </cell>
          <cell r="B39">
            <v>37469</v>
          </cell>
          <cell r="C39">
            <v>2.57</v>
          </cell>
          <cell r="D39">
            <v>0.25054839756749292</v>
          </cell>
          <cell r="E39">
            <v>0.2603739740460953</v>
          </cell>
          <cell r="F39">
            <v>9.085479284511816E-2</v>
          </cell>
          <cell r="G39">
            <v>9.4430111633039479E-2</v>
          </cell>
          <cell r="H39">
            <v>37466</v>
          </cell>
          <cell r="I39">
            <v>5.5E-2</v>
          </cell>
          <cell r="J39">
            <v>35</v>
          </cell>
        </row>
        <row r="40">
          <cell r="A40">
            <v>36</v>
          </cell>
          <cell r="B40">
            <v>37500</v>
          </cell>
          <cell r="C40">
            <v>2.59</v>
          </cell>
          <cell r="D40">
            <v>0.25054839756749292</v>
          </cell>
          <cell r="E40">
            <v>0.2603739740460953</v>
          </cell>
          <cell r="F40">
            <v>8.8956655522534706E-2</v>
          </cell>
          <cell r="G40">
            <v>9.2458102731023853E-2</v>
          </cell>
          <cell r="H40">
            <v>37497</v>
          </cell>
          <cell r="I40">
            <v>5.5E-2</v>
          </cell>
          <cell r="J40">
            <v>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cls" advise="1">
        <values>
          <value>
            <val>5.508</val>
          </value>
        </values>
      </ddeItem>
      <ddeItem name="NGc1 LAST" advise="1">
        <values>
          <value>
            <val>5.5209999999999999</val>
          </value>
        </values>
      </ddeItem>
      <ddeItem name="NGc10 cls">
        <values>
          <value>
            <val>4.4249999999999998</val>
          </value>
        </values>
      </ddeItem>
      <ddeItem name="NGc10 LAST" advise="1">
        <values>
          <value>
            <val>4.6500000000000004</val>
          </value>
        </values>
      </ddeItem>
      <ddeItem name="NGc11 cls">
        <values>
          <value>
            <val>4.415</val>
          </value>
        </values>
      </ddeItem>
      <ddeItem name="NGc11 LAST" advise="1">
        <values>
          <value>
            <val>4.6399999999999997</val>
          </value>
        </values>
      </ddeItem>
      <ddeItem name="NGc12 cls">
        <values>
          <value>
            <val>4.42</val>
          </value>
        </values>
      </ddeItem>
      <ddeItem name="NGc12 LAST" advise="1">
        <values>
          <value>
            <val>4.6449999999999996</val>
          </value>
        </values>
      </ddeItem>
      <ddeItem name="NGc13 cls">
        <values>
          <value>
            <val>4.5490000000000004</val>
          </value>
        </values>
      </ddeItem>
      <ddeItem name="NGc13 LAST" advise="1">
        <values>
          <value>
            <val>0</val>
          </value>
        </values>
      </ddeItem>
      <ddeItem name="NGc14 cls">
        <values>
          <value>
            <val>4.665</val>
          </value>
        </values>
      </ddeItem>
      <ddeItem name="NGc14 LAST" advise="1">
        <values>
          <value>
            <val>0</val>
          </value>
        </values>
      </ddeItem>
      <ddeItem name="NGc15 cls">
        <values>
          <value>
            <val>4.6500000000000004</val>
          </value>
        </values>
      </ddeItem>
      <ddeItem name="NGc15 LAST" advise="1">
        <values>
          <value>
            <val>0</val>
          </value>
        </values>
      </ddeItem>
      <ddeItem name="NGc16 cls">
        <values>
          <value>
            <val>4.4530000000000003</val>
          </value>
        </values>
      </ddeItem>
      <ddeItem name="NGc16 LAST" advise="1">
        <values>
          <value>
            <val>0</val>
          </value>
        </values>
      </ddeItem>
      <ddeItem name="NGc17 cls">
        <values>
          <value>
            <val>4.2489999999999997</val>
          </value>
        </values>
      </ddeItem>
      <ddeItem name="NGc17 LAST" advise="1">
        <values>
          <value>
            <val>0</val>
          </value>
        </values>
      </ddeItem>
      <ddeItem name="NGc18 cls">
        <values>
          <value>
            <val>4.04</val>
          </value>
        </values>
      </ddeItem>
      <ddeItem name="NGc18 LAST" advise="1">
        <values>
          <value>
            <val>0</val>
          </value>
        </values>
      </ddeItem>
      <ddeItem name="NGc19 cls">
        <values>
          <value>
            <val>3.9769999999999999</val>
          </value>
        </values>
      </ddeItem>
      <ddeItem name="NGc19 LAST" advise="1">
        <values>
          <value>
            <val>0</val>
          </value>
        </values>
      </ddeItem>
      <ddeItem name="NGc2 cls">
        <values>
          <value>
            <val>5.2359999999999998</val>
          </value>
        </values>
      </ddeItem>
      <ddeItem name="NGc2 LAST" advise="1">
        <values>
          <value>
            <val>5.6139999999999999</val>
          </value>
        </values>
      </ddeItem>
      <ddeItem name="NGc20 cls">
        <values>
          <value>
            <val>3.9670000000000001</val>
          </value>
        </values>
      </ddeItem>
      <ddeItem name="NGc20 LAST" advise="1">
        <values>
          <value>
            <val>0</val>
          </value>
        </values>
      </ddeItem>
      <ddeItem name="NGc21 cls">
        <values>
          <value>
            <val>3.9750000000000001</val>
          </value>
        </values>
      </ddeItem>
      <ddeItem name="NGc21 LAST" advise="1">
        <values>
          <value>
            <val>0</val>
          </value>
        </values>
      </ddeItem>
      <ddeItem name="NGc22 cls">
        <values>
          <value>
            <val>3.9849999999999999</val>
          </value>
        </values>
      </ddeItem>
      <ddeItem name="NGc22 LAST" advise="1">
        <values>
          <value>
            <val>0</val>
          </value>
        </values>
      </ddeItem>
      <ddeItem name="NGc23 cls">
        <values>
          <value>
            <val>4</val>
          </value>
        </values>
      </ddeItem>
      <ddeItem name="NGc23 LAST" advise="1">
        <values>
          <value>
            <val>0</val>
          </value>
        </values>
      </ddeItem>
      <ddeItem name="NGc24 cls">
        <values>
          <value>
            <val>4</val>
          </value>
        </values>
      </ddeItem>
      <ddeItem name="NGc24 LAST" advise="1">
        <values>
          <value>
            <val>0</val>
          </value>
        </values>
      </ddeItem>
      <ddeItem name="NGc25 cls">
        <values>
          <value>
            <val>4.133</val>
          </value>
        </values>
      </ddeItem>
      <ddeItem name="NGc25 LAST" advise="1">
        <values>
          <value>
            <val>0</val>
          </value>
        </values>
      </ddeItem>
      <ddeItem name="NGc26 cls">
        <values>
          <value>
            <val>4.2309999999999999</val>
          </value>
        </values>
      </ddeItem>
      <ddeItem name="NGc26 LAST" advise="1">
        <values>
          <value>
            <val>0</val>
          </value>
        </values>
      </ddeItem>
      <ddeItem name="NGc27 cls">
        <values>
          <value>
            <val>4.2560000000000002</val>
          </value>
        </values>
      </ddeItem>
      <ddeItem name="NGc27 LAST" advise="1">
        <values>
          <value>
            <val>0</val>
          </value>
        </values>
      </ddeItem>
      <ddeItem name="NGc28 cls">
        <values>
          <value>
            <val>4.1059999999999999</val>
          </value>
        </values>
      </ddeItem>
      <ddeItem name="NGc28 LAST" advise="1">
        <values>
          <value>
            <val>0</val>
          </value>
        </values>
      </ddeItem>
      <ddeItem name="NGc29 cls">
        <values>
          <value>
            <val>3.9239999999999999</val>
          </value>
        </values>
      </ddeItem>
      <ddeItem name="NGc29 LAST" advise="1">
        <values>
          <value>
            <val>0</val>
          </value>
        </values>
      </ddeItem>
      <ddeItem name="NGc3 cls">
        <values>
          <value>
            <val>5.2110000000000003</val>
          </value>
        </values>
      </ddeItem>
      <ddeItem name="NGc3 LAST" advise="1">
        <values>
          <value>
            <val>5.57</val>
          </value>
        </values>
      </ddeItem>
      <ddeItem name="NGc30 cls">
        <values>
          <value>
            <val>3.7320000000000002</val>
          </value>
        </values>
      </ddeItem>
      <ddeItem name="NGc30 LAST" advise="1">
        <values>
          <value>
            <val>0</val>
          </value>
        </values>
      </ddeItem>
      <ddeItem name="NGc31 cls">
        <values>
          <value>
            <val>3.6859999999999999</val>
          </value>
        </values>
      </ddeItem>
      <ddeItem name="NGc31 LAST" advise="1">
        <values>
          <value>
            <val>0</val>
          </value>
        </values>
      </ddeItem>
      <ddeItem name="NGc32 cls">
        <values>
          <value>
            <val>3.6949999999999998</val>
          </value>
        </values>
      </ddeItem>
      <ddeItem name="NGc32 LAST" advise="1">
        <values>
          <value>
            <val>0</val>
          </value>
        </values>
      </ddeItem>
      <ddeItem name="NGc33 cls">
        <values>
          <value>
            <val>3.7029999999999998</val>
          </value>
        </values>
      </ddeItem>
      <ddeItem name="NGc33 LAST" advise="1">
        <values>
          <value>
            <val>0</val>
          </value>
        </values>
      </ddeItem>
      <ddeItem name="NGc34 cls">
        <values>
          <value>
            <val>3.7050000000000001</val>
          </value>
        </values>
      </ddeItem>
      <ddeItem name="NGc34 LAST" advise="1">
        <values>
          <value>
            <val>0</val>
          </value>
        </values>
      </ddeItem>
      <ddeItem name="NGc35 cls">
        <values>
          <value>
            <val>3.6949999999999998</val>
          </value>
        </values>
      </ddeItem>
      <ddeItem name="NGc35 LAST" advise="1">
        <values>
          <value>
            <val>0</val>
          </value>
        </values>
      </ddeItem>
      <ddeItem name="NGc36 cls">
        <values>
          <value>
            <val>3.69</val>
          </value>
        </values>
      </ddeItem>
      <ddeItem name="NGc36 LAST" advise="1">
        <values>
          <value>
            <val>0</val>
          </value>
        </values>
      </ddeItem>
      <ddeItem name="NGc4 cls">
        <values>
          <value>
            <val>5.0010000000000003</val>
          </value>
        </values>
      </ddeItem>
      <ddeItem name="NGc4 LAST" advise="1">
        <values>
          <value>
            <val>5.3</val>
          </value>
        </values>
      </ddeItem>
      <ddeItem name="NGc5 cls">
        <values>
          <value>
            <val>4.7640000000000002</val>
          </value>
        </values>
      </ddeItem>
      <ddeItem name="NGc5 LAST" advise="1">
        <values>
          <value>
            <val>5.0750000000000002</val>
          </value>
        </values>
      </ddeItem>
      <ddeItem name="NGc6 cls">
        <values>
          <value>
            <val>4.5270000000000001</val>
          </value>
        </values>
      </ddeItem>
      <ddeItem name="NGc6 LAST" advise="1">
        <values>
          <value>
            <val>4.7949999999999999</val>
          </value>
        </values>
      </ddeItem>
      <ddeItem name="NGc7 cls">
        <values>
          <value>
            <val>4.4470000000000001</val>
          </value>
        </values>
      </ddeItem>
      <ddeItem name="NGc7 LAST" advise="1">
        <values>
          <value>
            <val>4.6900000000000004</val>
          </value>
        </values>
      </ddeItem>
      <ddeItem name="NGc8 cls">
        <values>
          <value>
            <val>4.4320000000000004</val>
          </value>
        </values>
      </ddeItem>
      <ddeItem name="NGc8 LAST" advise="1">
        <values>
          <value>
            <val>4.67</val>
          </value>
        </values>
      </ddeItem>
      <ddeItem name="NGc9 cls">
        <values>
          <value>
            <val>4.4249999999999998</val>
          </value>
        </values>
      </ddeItem>
      <ddeItem name="NGc9 LAST" advise="1">
        <values>
          <value>
            <val>5.625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127"/>
  <sheetViews>
    <sheetView tabSelected="1" workbookViewId="0"/>
  </sheetViews>
  <sheetFormatPr defaultRowHeight="13.2" x14ac:dyDescent="0.25"/>
  <cols>
    <col min="1" max="1" width="16.6640625" style="77" customWidth="1"/>
    <col min="2" max="4" width="9.109375" style="77" customWidth="1"/>
    <col min="5" max="5" width="10.109375" style="77" customWidth="1"/>
    <col min="6" max="13" width="9.109375" style="77" customWidth="1"/>
    <col min="14" max="14" width="10.109375" style="77" customWidth="1"/>
    <col min="15" max="34" width="9.109375" style="77" customWidth="1"/>
  </cols>
  <sheetData>
    <row r="1" spans="1:50" x14ac:dyDescent="0.25">
      <c r="A1" s="57"/>
      <c r="B1" s="168"/>
      <c r="C1" s="57"/>
      <c r="D1" s="57" t="s">
        <v>24</v>
      </c>
      <c r="E1" s="57"/>
      <c r="F1" s="57"/>
      <c r="H1" s="80" t="s">
        <v>38</v>
      </c>
      <c r="I1" s="80" t="s">
        <v>29</v>
      </c>
      <c r="J1" s="80" t="s">
        <v>30</v>
      </c>
      <c r="K1" s="80" t="s">
        <v>34</v>
      </c>
      <c r="L1" s="80" t="s">
        <v>33</v>
      </c>
      <c r="AQ1" s="77"/>
      <c r="AR1" s="77"/>
      <c r="AS1" s="77"/>
      <c r="AT1" s="77"/>
      <c r="AU1" s="77"/>
      <c r="AV1" s="77"/>
      <c r="AW1" s="77"/>
      <c r="AX1" s="77"/>
    </row>
    <row r="2" spans="1:50" x14ac:dyDescent="0.25">
      <c r="A2" s="76"/>
      <c r="B2" s="168"/>
      <c r="C2" s="153"/>
      <c r="D2" s="58">
        <v>36892</v>
      </c>
      <c r="E2" s="57"/>
      <c r="F2" s="57"/>
      <c r="H2" s="146">
        <f>AE20</f>
        <v>0.20704855737957295</v>
      </c>
      <c r="I2" s="146">
        <f>AF20</f>
        <v>0.34649060551538891</v>
      </c>
      <c r="J2" s="146">
        <f>AG20</f>
        <v>3.2554418888540881E-2</v>
      </c>
      <c r="K2" s="146">
        <f>AH20</f>
        <v>3.4874271950603563E-3</v>
      </c>
      <c r="L2" s="146">
        <f>AI20</f>
        <v>2.1631084838383705E-2</v>
      </c>
      <c r="O2" s="82"/>
      <c r="P2" s="80"/>
      <c r="Q2" s="83"/>
      <c r="R2" s="77" t="e">
        <f>IF(#REF!=3,IF(B7=1,"CALL","PUT"),"STRADDLE")</f>
        <v>#REF!</v>
      </c>
      <c r="S2" s="83"/>
      <c r="T2" s="83"/>
      <c r="U2" s="83"/>
      <c r="V2" s="83"/>
      <c r="W2" s="83"/>
      <c r="X2" s="83"/>
      <c r="Y2" s="84"/>
      <c r="Z2" s="83"/>
      <c r="AA2" s="84"/>
      <c r="AB2" s="83"/>
      <c r="AQ2" s="77"/>
      <c r="AR2" s="77"/>
      <c r="AS2" s="77"/>
      <c r="AT2" s="77"/>
      <c r="AU2" s="77"/>
      <c r="AV2" s="77"/>
      <c r="AW2" s="77"/>
      <c r="AX2" s="77"/>
    </row>
    <row r="3" spans="1:50" x14ac:dyDescent="0.25">
      <c r="A3" s="154" t="s">
        <v>37</v>
      </c>
      <c r="B3" s="163">
        <v>4.46</v>
      </c>
      <c r="D3" s="57"/>
      <c r="E3" s="57"/>
      <c r="F3" s="57"/>
      <c r="H3" s="137"/>
      <c r="I3" s="140"/>
      <c r="J3" s="140"/>
      <c r="K3" s="137"/>
      <c r="L3" s="137"/>
      <c r="O3" s="82"/>
      <c r="P3" s="80"/>
      <c r="Q3" s="83"/>
      <c r="R3" s="77" t="e">
        <f>IF(#REF!=3,IF(C7=1,"CALL","PUT"),"STRADDLE")</f>
        <v>#REF!</v>
      </c>
      <c r="S3" s="83"/>
      <c r="T3" s="83"/>
      <c r="U3" s="83"/>
      <c r="V3" s="83"/>
      <c r="W3" s="83"/>
      <c r="X3" s="83"/>
      <c r="Y3" s="84"/>
      <c r="Z3" s="83"/>
      <c r="AA3" s="84"/>
      <c r="AB3" s="83"/>
      <c r="AQ3" s="77"/>
      <c r="AR3" s="77"/>
      <c r="AS3" s="77"/>
      <c r="AT3" s="77"/>
      <c r="AU3" s="77"/>
      <c r="AV3" s="77"/>
      <c r="AW3" s="77"/>
      <c r="AX3" s="77"/>
    </row>
    <row r="4" spans="1:50" x14ac:dyDescent="0.25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2"/>
      <c r="P4" s="80"/>
      <c r="Q4" s="83"/>
      <c r="R4" s="83"/>
      <c r="S4" s="83"/>
      <c r="T4" s="83"/>
      <c r="U4" s="83"/>
      <c r="V4" s="83"/>
      <c r="W4" s="83"/>
      <c r="X4" s="83"/>
      <c r="Y4" s="84"/>
      <c r="Z4" s="83"/>
      <c r="AA4" s="84"/>
      <c r="AB4" s="83"/>
      <c r="AQ4" s="77"/>
      <c r="AR4" s="77"/>
      <c r="AS4" s="77"/>
      <c r="AT4" s="77"/>
      <c r="AU4" s="77"/>
      <c r="AV4" s="77"/>
      <c r="AW4" s="77"/>
      <c r="AX4" s="77"/>
    </row>
    <row r="5" spans="1:50" x14ac:dyDescent="0.25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 t="s">
        <v>30</v>
      </c>
      <c r="K5" s="80" t="s">
        <v>34</v>
      </c>
      <c r="L5" s="80" t="s">
        <v>33</v>
      </c>
      <c r="O5" s="82"/>
      <c r="P5" s="80"/>
      <c r="Q5" s="83"/>
      <c r="R5" s="83"/>
      <c r="S5" s="83"/>
      <c r="T5" s="83"/>
      <c r="U5" s="83"/>
      <c r="V5" s="83"/>
      <c r="W5" s="83"/>
      <c r="X5" s="83"/>
      <c r="Y5" s="84"/>
      <c r="Z5" s="83"/>
      <c r="AA5" s="84"/>
      <c r="AB5" s="83"/>
      <c r="AQ5" s="77"/>
      <c r="AR5" s="77"/>
      <c r="AS5" s="77"/>
      <c r="AT5" s="77"/>
      <c r="AU5" s="77"/>
      <c r="AV5" s="77"/>
      <c r="AW5" s="77"/>
      <c r="AX5" s="77"/>
    </row>
    <row r="6" spans="1:50" x14ac:dyDescent="0.25">
      <c r="A6" s="57" t="s">
        <v>119</v>
      </c>
      <c r="B6" s="163">
        <v>4.37</v>
      </c>
      <c r="C6" s="163">
        <v>4.3899999999999997</v>
      </c>
      <c r="D6" s="57"/>
      <c r="E6" s="57"/>
      <c r="F6" s="57"/>
      <c r="H6" s="146">
        <f>AL20</f>
        <v>6.0455098369318984E-2</v>
      </c>
      <c r="I6" s="146">
        <f>AM20</f>
        <v>-0.3534483274467039</v>
      </c>
      <c r="J6" s="146">
        <f>AN20</f>
        <v>1.8068622880732219E-2</v>
      </c>
      <c r="K6" s="146">
        <f>AO20</f>
        <v>1.7903545214068809E-3</v>
      </c>
      <c r="L6" s="146">
        <f>AP20</f>
        <v>1.0535425827257959E-2</v>
      </c>
      <c r="O6" s="82"/>
      <c r="P6" s="80"/>
      <c r="Q6" s="83"/>
      <c r="R6" s="83"/>
      <c r="S6" s="83"/>
      <c r="T6" s="83"/>
      <c r="U6" s="83"/>
      <c r="V6" s="83"/>
      <c r="W6" s="83"/>
      <c r="X6" s="83"/>
      <c r="Y6" s="84"/>
      <c r="Z6" s="83"/>
      <c r="AA6" s="84"/>
      <c r="AB6" s="83"/>
      <c r="AQ6" s="77"/>
      <c r="AR6" s="77"/>
      <c r="AS6" s="77"/>
      <c r="AT6" s="77"/>
      <c r="AU6" s="77"/>
      <c r="AV6" s="77"/>
      <c r="AW6" s="77"/>
      <c r="AX6" s="77"/>
    </row>
    <row r="7" spans="1:50" x14ac:dyDescent="0.25">
      <c r="A7" s="57" t="s">
        <v>125</v>
      </c>
      <c r="B7" s="156">
        <v>3</v>
      </c>
      <c r="C7" s="156">
        <v>2</v>
      </c>
      <c r="D7" s="57"/>
      <c r="E7" s="57"/>
      <c r="F7" s="57"/>
      <c r="H7" s="137"/>
      <c r="I7" s="140"/>
      <c r="J7" s="140"/>
      <c r="K7" s="137"/>
      <c r="L7" s="137"/>
      <c r="O7" s="82"/>
      <c r="P7" s="80"/>
      <c r="Q7" s="83"/>
      <c r="R7" s="83"/>
      <c r="S7" s="83"/>
      <c r="T7" s="83"/>
      <c r="U7" s="83"/>
      <c r="W7" s="83"/>
      <c r="X7" s="83"/>
      <c r="Y7" s="84"/>
      <c r="Z7" s="83"/>
      <c r="AA7" s="84"/>
      <c r="AB7" s="83"/>
      <c r="AQ7" s="95"/>
      <c r="AR7" s="95"/>
      <c r="AS7" s="77"/>
      <c r="AT7" s="77"/>
      <c r="AU7" s="77"/>
      <c r="AV7" s="77"/>
      <c r="AW7" s="77"/>
      <c r="AX7" s="77"/>
    </row>
    <row r="8" spans="1:50" x14ac:dyDescent="0.25">
      <c r="A8" s="57" t="s">
        <v>57</v>
      </c>
      <c r="B8" s="164">
        <v>0.51</v>
      </c>
      <c r="C8" s="164">
        <v>0.48</v>
      </c>
      <c r="D8" s="57"/>
      <c r="E8" s="57"/>
      <c r="F8" s="57"/>
      <c r="G8" s="57"/>
      <c r="O8" s="82"/>
      <c r="P8" s="80"/>
      <c r="Q8" s="83"/>
      <c r="R8" s="83"/>
      <c r="S8" s="83"/>
      <c r="T8" s="83"/>
      <c r="U8" s="83"/>
      <c r="W8" s="83"/>
      <c r="X8" s="83"/>
      <c r="Y8" s="84"/>
      <c r="Z8" s="83"/>
      <c r="AA8" s="84"/>
      <c r="AB8" s="83"/>
      <c r="AQ8" s="95"/>
      <c r="AR8" s="95"/>
      <c r="AS8" s="77"/>
      <c r="AT8" s="77"/>
      <c r="AU8" s="77"/>
      <c r="AV8" s="77"/>
      <c r="AW8" s="77"/>
      <c r="AX8" s="77"/>
    </row>
    <row r="9" spans="1:50" x14ac:dyDescent="0.25">
      <c r="A9" s="57"/>
      <c r="B9" s="212"/>
      <c r="C9" s="212"/>
      <c r="D9" s="57"/>
      <c r="E9" s="57"/>
      <c r="F9" s="57"/>
      <c r="G9" s="57"/>
      <c r="O9" s="82"/>
      <c r="P9" s="80"/>
      <c r="Q9" s="83"/>
      <c r="R9" s="83"/>
      <c r="S9" s="83"/>
      <c r="T9" s="83"/>
      <c r="U9" s="83"/>
      <c r="W9" s="83"/>
      <c r="X9" s="83"/>
      <c r="Y9" s="84"/>
      <c r="Z9" s="83"/>
      <c r="AA9" s="84"/>
      <c r="AB9" s="83"/>
      <c r="AQ9" s="95"/>
      <c r="AR9" s="95"/>
      <c r="AS9" s="77"/>
      <c r="AT9" s="77"/>
      <c r="AU9" s="77"/>
      <c r="AV9" s="77"/>
      <c r="AW9" s="77"/>
      <c r="AX9" s="77"/>
    </row>
    <row r="10" spans="1:50" x14ac:dyDescent="0.25">
      <c r="A10" s="77" t="s">
        <v>178</v>
      </c>
      <c r="B10" s="210">
        <v>36678</v>
      </c>
      <c r="C10" s="138"/>
      <c r="D10" s="57"/>
      <c r="E10" s="57"/>
      <c r="F10" s="57"/>
      <c r="G10" s="57"/>
      <c r="I10" s="77">
        <f>3*L22*I2</f>
        <v>9.3552463489155002</v>
      </c>
      <c r="O10" s="82"/>
      <c r="P10" s="80"/>
      <c r="Q10" s="83"/>
      <c r="R10" s="83"/>
      <c r="S10" s="83"/>
      <c r="T10" s="83"/>
      <c r="U10" s="83"/>
      <c r="W10" s="83"/>
      <c r="X10" s="83"/>
      <c r="Y10" s="84"/>
      <c r="Z10" s="83"/>
      <c r="AA10" s="84"/>
      <c r="AB10" s="83"/>
      <c r="AQ10" s="95"/>
      <c r="AR10" s="95"/>
      <c r="AS10" s="77"/>
      <c r="AT10" s="77"/>
      <c r="AU10" s="77"/>
      <c r="AV10" s="77"/>
      <c r="AW10" s="77"/>
      <c r="AX10" s="77"/>
    </row>
    <row r="11" spans="1:50" x14ac:dyDescent="0.25">
      <c r="A11" s="77" t="s">
        <v>179</v>
      </c>
      <c r="B11" s="210">
        <v>36707</v>
      </c>
      <c r="C11" s="96"/>
      <c r="D11" s="57"/>
      <c r="E11" s="57"/>
      <c r="F11" s="57"/>
      <c r="G11" s="57"/>
      <c r="O11" s="82"/>
      <c r="P11" s="80"/>
      <c r="Q11" s="83"/>
      <c r="R11" s="83"/>
      <c r="S11" s="83"/>
      <c r="T11" s="83"/>
      <c r="U11" s="83"/>
      <c r="W11" s="83"/>
      <c r="X11" s="83"/>
      <c r="Y11" s="84"/>
      <c r="Z11" s="83"/>
      <c r="AA11" s="84"/>
      <c r="AB11" s="83"/>
      <c r="AQ11" s="95"/>
      <c r="AR11" s="95"/>
      <c r="AS11" s="77"/>
      <c r="AT11" s="77"/>
      <c r="AU11" s="77"/>
      <c r="AV11" s="77"/>
      <c r="AW11" s="77"/>
      <c r="AX11" s="77"/>
    </row>
    <row r="12" spans="1:50" x14ac:dyDescent="0.25">
      <c r="A12" s="77" t="s">
        <v>180</v>
      </c>
      <c r="B12" s="210">
        <v>36698</v>
      </c>
      <c r="C12" s="97"/>
      <c r="D12" s="57"/>
      <c r="E12" s="57"/>
      <c r="F12" s="57"/>
      <c r="G12" s="57"/>
      <c r="O12" s="82"/>
      <c r="P12" s="80"/>
      <c r="Q12" s="83"/>
      <c r="R12" s="83"/>
      <c r="S12" s="83"/>
      <c r="T12" s="83"/>
      <c r="U12" s="83"/>
      <c r="W12" s="83"/>
      <c r="X12" s="83"/>
      <c r="Y12" s="84"/>
      <c r="Z12" s="83"/>
      <c r="AA12" s="84"/>
      <c r="AB12" s="83"/>
      <c r="AQ12" s="95"/>
      <c r="AR12" s="95"/>
      <c r="AS12" s="77"/>
      <c r="AT12" s="77"/>
      <c r="AU12" s="77"/>
      <c r="AV12" s="77"/>
      <c r="AW12" s="77"/>
      <c r="AX12" s="77"/>
    </row>
    <row r="13" spans="1:50" x14ac:dyDescent="0.25">
      <c r="A13" s="161"/>
      <c r="B13" s="162"/>
      <c r="C13" s="131"/>
      <c r="D13" s="57"/>
      <c r="E13" s="57"/>
      <c r="F13" s="57"/>
      <c r="G13" s="57"/>
      <c r="O13" s="82"/>
      <c r="P13" s="80"/>
      <c r="Q13" s="83"/>
      <c r="R13" s="83"/>
      <c r="S13" s="83"/>
      <c r="T13" s="83"/>
      <c r="U13" s="83"/>
      <c r="W13" s="83"/>
      <c r="X13" s="83"/>
      <c r="Y13" s="84"/>
      <c r="Z13" s="83"/>
      <c r="AA13" s="84"/>
      <c r="AB13" s="83"/>
      <c r="AD13" s="77" t="e">
        <f>AD20/Z22</f>
        <v>#DIV/0!</v>
      </c>
      <c r="AQ13" s="95"/>
      <c r="AR13" s="95"/>
      <c r="AS13" s="77"/>
      <c r="AT13" s="77"/>
      <c r="AU13" s="77"/>
      <c r="AV13" s="77"/>
      <c r="AW13" s="77"/>
      <c r="AX13" s="77"/>
    </row>
    <row r="14" spans="1:50" x14ac:dyDescent="0.25">
      <c r="A14" s="57"/>
      <c r="B14" s="57"/>
      <c r="C14" s="57"/>
      <c r="D14" s="57"/>
      <c r="E14" s="57"/>
      <c r="F14" s="57"/>
      <c r="G14" s="57"/>
      <c r="H14" s="77">
        <f>((62.5/25)*24)-(1.5*24)</f>
        <v>24</v>
      </c>
      <c r="K14" s="77">
        <f>L22*3*I2</f>
        <v>9.3552463489155002</v>
      </c>
      <c r="O14" s="92"/>
      <c r="P14" s="89"/>
      <c r="Q14" s="83"/>
      <c r="R14" s="83"/>
      <c r="S14" s="83"/>
      <c r="T14" s="83"/>
      <c r="U14" s="83"/>
      <c r="W14" s="83"/>
      <c r="X14" s="83"/>
      <c r="Y14" s="84"/>
      <c r="Z14" s="83"/>
      <c r="AA14" s="84"/>
      <c r="AB14" s="83"/>
      <c r="AQ14" s="95"/>
      <c r="AR14" s="95"/>
      <c r="AS14" s="77"/>
      <c r="AT14" s="77"/>
      <c r="AU14" s="77"/>
      <c r="AV14" s="77"/>
      <c r="AW14" s="77"/>
      <c r="AX14" s="77"/>
    </row>
    <row r="15" spans="1:50" x14ac:dyDescent="0.25">
      <c r="G15" s="57"/>
      <c r="H15" s="137"/>
      <c r="I15" s="137"/>
      <c r="J15" s="137"/>
      <c r="K15" s="137"/>
      <c r="O15" s="93"/>
      <c r="P15" s="89"/>
      <c r="Q15" s="83"/>
      <c r="R15" s="83"/>
      <c r="S15" s="83"/>
      <c r="T15" s="83"/>
      <c r="U15" s="83"/>
      <c r="W15" s="83"/>
      <c r="X15" s="83"/>
      <c r="Y15" s="84"/>
      <c r="Z15" s="83"/>
      <c r="AA15" s="84"/>
      <c r="AB15" s="83"/>
      <c r="AE15" s="77">
        <f>AE20/31</f>
        <v>6.6789857219217083E-3</v>
      </c>
      <c r="AL15">
        <f>AL20/AE20</f>
        <v>0.29198512240048757</v>
      </c>
      <c r="AQ15" s="95"/>
      <c r="AR15" s="95"/>
      <c r="AS15" s="77"/>
      <c r="AT15" s="77"/>
      <c r="AU15" s="77"/>
      <c r="AV15" s="77"/>
      <c r="AW15" s="77"/>
      <c r="AX15" s="77"/>
    </row>
    <row r="16" spans="1:50" x14ac:dyDescent="0.25">
      <c r="G16" s="57"/>
      <c r="O16" s="93"/>
      <c r="P16" s="89"/>
      <c r="Q16" s="83"/>
      <c r="R16" s="83"/>
      <c r="S16" s="83"/>
      <c r="T16" s="83"/>
      <c r="U16" s="83"/>
      <c r="W16" s="83"/>
      <c r="X16" s="83"/>
      <c r="Y16" s="84"/>
      <c r="Z16" s="83"/>
      <c r="AA16" s="84"/>
      <c r="AB16" s="83"/>
      <c r="AQ16" s="95"/>
      <c r="AR16" s="95"/>
      <c r="AS16" s="77"/>
      <c r="AT16" s="77"/>
      <c r="AU16" s="77"/>
      <c r="AV16" s="77"/>
      <c r="AW16" s="77"/>
      <c r="AX16" s="77"/>
    </row>
    <row r="17" spans="1:48" x14ac:dyDescent="0.25">
      <c r="G17" s="57"/>
      <c r="L17" s="93"/>
      <c r="M17" s="93"/>
      <c r="N17" s="89"/>
      <c r="O17" s="83"/>
      <c r="P17" s="83"/>
      <c r="Q17" s="83"/>
      <c r="R17" s="83"/>
      <c r="S17" s="83"/>
      <c r="U17" s="83"/>
      <c r="V17" s="83"/>
      <c r="W17" s="84"/>
      <c r="X17" s="83"/>
      <c r="Y17" s="84"/>
      <c r="Z17" s="83"/>
      <c r="AG17"/>
      <c r="AH17"/>
      <c r="AO17" s="95"/>
      <c r="AP17" s="95"/>
      <c r="AQ17" s="77"/>
      <c r="AR17" s="77"/>
      <c r="AS17" s="77"/>
      <c r="AT17" s="77"/>
      <c r="AU17" s="77"/>
      <c r="AV17" s="77"/>
    </row>
    <row r="18" spans="1:48" x14ac:dyDescent="0.25">
      <c r="G18" s="57"/>
      <c r="L18" s="93"/>
      <c r="M18" s="93"/>
      <c r="N18" s="89"/>
      <c r="O18" s="83"/>
      <c r="P18" s="83"/>
      <c r="Q18" s="83"/>
      <c r="R18" s="83"/>
      <c r="S18" s="83"/>
      <c r="U18" s="83"/>
      <c r="V18" s="83"/>
      <c r="W18" s="84"/>
      <c r="X18" s="83"/>
      <c r="Y18" s="84"/>
      <c r="Z18" s="83"/>
      <c r="AG18"/>
      <c r="AH18"/>
      <c r="AO18" s="95"/>
      <c r="AP18" s="95"/>
      <c r="AQ18" s="77"/>
      <c r="AR18" s="77"/>
      <c r="AS18" s="77"/>
      <c r="AT18" s="77"/>
      <c r="AU18" s="77"/>
      <c r="AV18" s="77"/>
    </row>
    <row r="19" spans="1:48" x14ac:dyDescent="0.25">
      <c r="G19" s="57"/>
      <c r="L19" s="93"/>
      <c r="M19" s="93"/>
      <c r="N19" s="89"/>
      <c r="O19" s="83"/>
      <c r="P19" s="83"/>
      <c r="Q19" s="83"/>
      <c r="R19" s="83"/>
      <c r="S19" s="83"/>
      <c r="U19" s="83"/>
      <c r="V19" s="83"/>
      <c r="W19" s="83"/>
      <c r="X19" s="83"/>
      <c r="Y19" s="84"/>
      <c r="Z19" s="83"/>
      <c r="AG19"/>
      <c r="AH19"/>
      <c r="AO19" s="95"/>
      <c r="AP19" s="95"/>
      <c r="AQ19" s="77"/>
      <c r="AR19" s="77"/>
      <c r="AS19" s="77"/>
      <c r="AT19" s="77"/>
      <c r="AU19" s="77"/>
      <c r="AV19" s="77"/>
    </row>
    <row r="20" spans="1:48" x14ac:dyDescent="0.25">
      <c r="H20" s="91"/>
      <c r="I20" s="191"/>
      <c r="J20" s="191"/>
      <c r="K20" s="191"/>
      <c r="L20" s="94"/>
      <c r="M20" s="94"/>
      <c r="N20" s="80" t="s">
        <v>51</v>
      </c>
      <c r="O20" s="83" t="s">
        <v>52</v>
      </c>
      <c r="P20" s="80" t="s">
        <v>51</v>
      </c>
      <c r="Q20" s="83" t="s">
        <v>52</v>
      </c>
      <c r="R20" s="80" t="s">
        <v>51</v>
      </c>
      <c r="S20" s="83" t="s">
        <v>52</v>
      </c>
      <c r="T20" s="80" t="s">
        <v>51</v>
      </c>
      <c r="U20" s="83" t="s">
        <v>52</v>
      </c>
      <c r="V20" s="80" t="s">
        <v>51</v>
      </c>
      <c r="W20" s="83" t="s">
        <v>52</v>
      </c>
      <c r="X20" s="83"/>
      <c r="Y20" s="84"/>
      <c r="Z20" s="83"/>
      <c r="AC20" s="108"/>
      <c r="AD20" s="108"/>
      <c r="AE20" s="108">
        <f>SUM(AE25:AE55)/$L22</f>
        <v>0.20704855737957295</v>
      </c>
      <c r="AF20" s="108">
        <f>SUM(AF25:AF55)/$L22</f>
        <v>0.34649060551538891</v>
      </c>
      <c r="AG20" s="108">
        <f>SUM(AG25:AG55)/$L22</f>
        <v>3.2554418888540881E-2</v>
      </c>
      <c r="AH20" s="108">
        <f>SUM(AH25:AH55)/$L22</f>
        <v>3.4874271950603563E-3</v>
      </c>
      <c r="AI20" s="108">
        <f>SUM(AI25:AI55)/$L22</f>
        <v>2.1631084838383705E-2</v>
      </c>
      <c r="AK20" s="108"/>
      <c r="AL20" s="108">
        <f>SUM(AL25:AL55)/$L22</f>
        <v>6.0455098369318984E-2</v>
      </c>
      <c r="AM20" s="108">
        <f>SUM(AM25:AM55)/$L22</f>
        <v>-0.3534483274467039</v>
      </c>
      <c r="AN20" s="108">
        <f>SUM(AN25:AN55)/$L22</f>
        <v>1.8068622880732219E-2</v>
      </c>
      <c r="AO20" s="108">
        <f>SUM(AO25:AO55)/$L22</f>
        <v>1.7903545214068809E-3</v>
      </c>
      <c r="AP20" s="108">
        <f>SUM(AP25:AP55)/$L22</f>
        <v>1.0535425827257959E-2</v>
      </c>
      <c r="AQ20" s="77"/>
      <c r="AR20" s="77"/>
      <c r="AS20" s="77"/>
      <c r="AT20" s="77"/>
      <c r="AU20" s="77"/>
      <c r="AV20" s="77"/>
    </row>
    <row r="21" spans="1:48" x14ac:dyDescent="0.25">
      <c r="G21" s="80"/>
      <c r="N21" s="83" t="s">
        <v>39</v>
      </c>
      <c r="O21" s="83" t="s">
        <v>39</v>
      </c>
      <c r="P21" s="83" t="s">
        <v>29</v>
      </c>
      <c r="Q21" s="83" t="s">
        <v>29</v>
      </c>
      <c r="R21" s="84" t="s">
        <v>30</v>
      </c>
      <c r="S21" s="84" t="s">
        <v>30</v>
      </c>
      <c r="T21" s="83" t="s">
        <v>33</v>
      </c>
      <c r="U21" s="83" t="s">
        <v>33</v>
      </c>
      <c r="V21" s="84" t="s">
        <v>34</v>
      </c>
      <c r="W21" s="84" t="s">
        <v>34</v>
      </c>
      <c r="X21" s="83"/>
      <c r="Y21" s="84"/>
      <c r="Z21" s="83"/>
      <c r="AG21"/>
      <c r="AH21"/>
      <c r="AK21" s="77"/>
      <c r="AL21" s="77"/>
      <c r="AM21" s="77"/>
      <c r="AQ21" s="77"/>
      <c r="AR21" s="77"/>
      <c r="AS21" s="77"/>
      <c r="AT21" s="77"/>
      <c r="AU21" s="77"/>
      <c r="AV21" s="77"/>
    </row>
    <row r="22" spans="1:48" x14ac:dyDescent="0.25">
      <c r="D22" s="98"/>
      <c r="E22" s="97"/>
      <c r="F22" s="98"/>
      <c r="G22" s="98"/>
      <c r="L22" s="94">
        <f>SUM(L25:L55)</f>
        <v>9</v>
      </c>
      <c r="M22" s="94"/>
      <c r="N22" s="83">
        <f>$B7</f>
        <v>3</v>
      </c>
      <c r="O22" s="83">
        <f>$C7</f>
        <v>2</v>
      </c>
      <c r="P22" s="83">
        <f>$B7</f>
        <v>3</v>
      </c>
      <c r="Q22" s="83">
        <f>$C7</f>
        <v>2</v>
      </c>
      <c r="R22" s="83">
        <f>$B7</f>
        <v>3</v>
      </c>
      <c r="S22" s="83">
        <f>$C7</f>
        <v>2</v>
      </c>
      <c r="T22" s="83">
        <f>$B7</f>
        <v>3</v>
      </c>
      <c r="U22" s="83">
        <f>$C7</f>
        <v>2</v>
      </c>
      <c r="V22" s="83">
        <f>$B7</f>
        <v>3</v>
      </c>
      <c r="W22" s="83">
        <f>$C7</f>
        <v>2</v>
      </c>
      <c r="Y22" s="84"/>
      <c r="Z22" s="136"/>
      <c r="AG22"/>
      <c r="AH22"/>
      <c r="AK22" s="77"/>
      <c r="AL22" s="77"/>
      <c r="AM22" s="77"/>
      <c r="AQ22" s="80"/>
      <c r="AR22" s="80"/>
      <c r="AS22" s="80"/>
      <c r="AT22" s="80"/>
      <c r="AU22" s="80"/>
      <c r="AV22" s="80"/>
    </row>
    <row r="23" spans="1:48" ht="13.8" thickBot="1" x14ac:dyDescent="0.3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1</v>
      </c>
      <c r="P23" s="77">
        <v>2</v>
      </c>
      <c r="Q23" s="77">
        <v>2</v>
      </c>
      <c r="R23" s="77">
        <v>3</v>
      </c>
      <c r="S23" s="77">
        <v>3</v>
      </c>
      <c r="T23" s="77">
        <v>5</v>
      </c>
      <c r="U23" s="77">
        <v>5</v>
      </c>
      <c r="V23" s="77">
        <v>4</v>
      </c>
      <c r="W23" s="77">
        <v>4</v>
      </c>
      <c r="AD23" s="96"/>
      <c r="AE23" s="80" t="s">
        <v>38</v>
      </c>
      <c r="AF23" s="80" t="s">
        <v>29</v>
      </c>
      <c r="AG23" s="80" t="s">
        <v>30</v>
      </c>
      <c r="AH23" s="80" t="s">
        <v>34</v>
      </c>
      <c r="AI23" s="80" t="s">
        <v>33</v>
      </c>
      <c r="AK23" s="96"/>
      <c r="AL23" s="80" t="s">
        <v>38</v>
      </c>
      <c r="AM23" s="80" t="s">
        <v>29</v>
      </c>
      <c r="AN23" s="80" t="s">
        <v>30</v>
      </c>
      <c r="AO23" s="80" t="s">
        <v>34</v>
      </c>
      <c r="AP23" s="80" t="s">
        <v>33</v>
      </c>
      <c r="AQ23" s="83"/>
      <c r="AR23" s="83"/>
      <c r="AS23" s="84"/>
      <c r="AT23" s="77"/>
      <c r="AU23" s="77"/>
      <c r="AV23" s="77"/>
    </row>
    <row r="24" spans="1:48" ht="14.4" thickTop="1" thickBot="1" x14ac:dyDescent="0.3">
      <c r="A24" s="100" t="s">
        <v>24</v>
      </c>
      <c r="B24" s="100" t="s">
        <v>40</v>
      </c>
      <c r="C24" s="100" t="s">
        <v>49</v>
      </c>
      <c r="D24" s="100" t="s">
        <v>50</v>
      </c>
      <c r="E24" s="100" t="s">
        <v>181</v>
      </c>
      <c r="F24" s="100" t="s">
        <v>182</v>
      </c>
      <c r="H24" s="100" t="s">
        <v>27</v>
      </c>
      <c r="I24" s="192"/>
      <c r="J24" s="192"/>
      <c r="K24" s="192"/>
      <c r="L24" s="83"/>
      <c r="M24" s="83" t="s">
        <v>25</v>
      </c>
      <c r="N24" s="83"/>
      <c r="O24" s="83"/>
      <c r="P24" s="83"/>
      <c r="Q24" s="83"/>
      <c r="R24" s="83"/>
      <c r="S24" s="83"/>
      <c r="T24" s="83"/>
      <c r="U24" s="83"/>
      <c r="V24" s="83"/>
      <c r="W24" s="83"/>
      <c r="AD24" s="84"/>
      <c r="AG24"/>
      <c r="AH24"/>
      <c r="AK24" s="84"/>
      <c r="AL24" s="77"/>
      <c r="AM24" s="77"/>
      <c r="AQ24" s="83"/>
      <c r="AR24" s="83"/>
      <c r="AS24" s="84"/>
      <c r="AT24" s="83"/>
      <c r="AU24" s="77"/>
      <c r="AV24" s="84"/>
    </row>
    <row r="25" spans="1:48" ht="13.8" thickTop="1" x14ac:dyDescent="0.25">
      <c r="A25" s="169">
        <v>1</v>
      </c>
      <c r="B25" s="102">
        <f>B3</f>
        <v>4.46</v>
      </c>
      <c r="C25" s="104">
        <f t="shared" ref="C25:D55" si="0">B$6</f>
        <v>4.37</v>
      </c>
      <c r="D25" s="104">
        <f t="shared" si="0"/>
        <v>4.3899999999999997</v>
      </c>
      <c r="E25" s="80">
        <f t="shared" ref="E25:E55" si="1">B$8</f>
        <v>0.51</v>
      </c>
      <c r="F25" s="80">
        <f t="shared" ref="F25:F55" si="2">C$8</f>
        <v>0.48</v>
      </c>
      <c r="H25" s="80">
        <f>VLOOKUP(D2,STRADDLE,12,FALSE)</f>
        <v>6.9105661664927015E-2</v>
      </c>
      <c r="I25" s="211">
        <f>B10</f>
        <v>36678</v>
      </c>
      <c r="J25" s="211">
        <f>IF(K25=6,I25-1,IF(K25=7,I25-2,I25))</f>
        <v>36678</v>
      </c>
      <c r="K25" s="181">
        <f>WEEKDAY(B10,2)</f>
        <v>4</v>
      </c>
      <c r="L25" s="181">
        <f t="shared" ref="L25:L55" si="3">IF(I25&gt;B$11,0,IF(M25&lt;1,0,1))</f>
        <v>0</v>
      </c>
      <c r="M25" s="181">
        <f t="shared" ref="M25:M55" si="4">J25-B$12</f>
        <v>-20</v>
      </c>
      <c r="N25" s="107">
        <f t="shared" ref="N25:N55" si="5">IF($L25=0,0,bsd(N$23,N$22,$B25,$C25,$M25,$E25,$H25,0.1))</f>
        <v>0</v>
      </c>
      <c r="O25" s="107">
        <f t="shared" ref="O25:O55" si="6">IF($L25=0,0,bsd(O$23,O$22,$B25,$D25,$M25,$F25,$H25,0.1))</f>
        <v>0</v>
      </c>
      <c r="P25" s="107">
        <f t="shared" ref="P25:P55" si="7">IF($L25=0,0,bsd(P$23,P$22,$B25,$C25,$M25,$E25,$H25,0.1))</f>
        <v>0</v>
      </c>
      <c r="Q25" s="107">
        <f t="shared" ref="Q25:Q55" si="8">IF($L25=0,0,bsd(Q$23,Q$22,$B25,$D25,$M25,$F25,$H25,0.1))</f>
        <v>0</v>
      </c>
      <c r="R25" s="107">
        <f t="shared" ref="R25:R55" si="9">IF($L25=0,0,bsd(R$23,R$22,$B25,$C25,$M25,$E25,$H25,0.1))</f>
        <v>0</v>
      </c>
      <c r="S25" s="107">
        <f t="shared" ref="S25:S55" si="10">IF($L25=0,0,bsd(S$23,S$22,$B25,$D25,$M25,$F25,$H25,0.1))</f>
        <v>0</v>
      </c>
      <c r="T25" s="107">
        <f t="shared" ref="T25:T55" si="11">IF($L25=0,0,bsd(T$23,T$22,$B25,$C25,$M25,$E25,$H25,0.1))</f>
        <v>0</v>
      </c>
      <c r="U25" s="107">
        <f t="shared" ref="U25:U55" si="12">IF($L25=0,0,bsd(U$23,U$22,$B25,$D25,$M25,$F25,$H25,0.1))</f>
        <v>0</v>
      </c>
      <c r="V25" s="107">
        <f t="shared" ref="V25:V55" si="13">IF($L25=0,0,bsd(V$23,V$22,$B25,$C25,$M25,$E25,$H25,0.1))</f>
        <v>0</v>
      </c>
      <c r="W25" s="107">
        <f t="shared" ref="W25:W55" si="14">IF($L25=0,0,bsd(W$23,W$22,$B25,$D25,$M25,$F25,$H25,0.1))</f>
        <v>0</v>
      </c>
      <c r="Y25" s="82"/>
      <c r="Z25" s="82"/>
      <c r="AA25" s="169"/>
      <c r="AD25" s="108"/>
      <c r="AE25" s="109">
        <f>$L25*N25</f>
        <v>0</v>
      </c>
      <c r="AF25" s="109">
        <f>$L25*P25</f>
        <v>0</v>
      </c>
      <c r="AG25" s="109">
        <f>$L25*R25</f>
        <v>0</v>
      </c>
      <c r="AH25" s="109">
        <f>$L25*T25</f>
        <v>0</v>
      </c>
      <c r="AI25" s="109">
        <f>$L25*V25</f>
        <v>0</v>
      </c>
      <c r="AK25" s="108"/>
      <c r="AL25" s="109">
        <f t="shared" ref="AL25:AL55" si="15">$L25*O25</f>
        <v>0</v>
      </c>
      <c r="AM25" s="109">
        <f t="shared" ref="AM25:AM55" si="16">$L25*Q25</f>
        <v>0</v>
      </c>
      <c r="AN25" s="109">
        <f t="shared" ref="AN25:AN55" si="17">$L25*S25</f>
        <v>0</v>
      </c>
      <c r="AO25" s="109">
        <f t="shared" ref="AO25:AO55" si="18">$L25*U25</f>
        <v>0</v>
      </c>
      <c r="AP25" s="109">
        <f t="shared" ref="AP25:AP55" si="19">$L25*W25</f>
        <v>0</v>
      </c>
      <c r="AQ25" s="128"/>
      <c r="AR25" s="109"/>
      <c r="AS25" s="128"/>
      <c r="AT25" s="99"/>
      <c r="AU25" s="99"/>
      <c r="AV25" s="99"/>
    </row>
    <row r="26" spans="1:48" x14ac:dyDescent="0.25">
      <c r="A26" s="169">
        <f>A25+1</f>
        <v>2</v>
      </c>
      <c r="B26" s="102">
        <f>B25</f>
        <v>4.46</v>
      </c>
      <c r="C26" s="104">
        <f t="shared" si="0"/>
        <v>4.37</v>
      </c>
      <c r="D26" s="104">
        <f t="shared" si="0"/>
        <v>4.3899999999999997</v>
      </c>
      <c r="E26" s="80">
        <f t="shared" si="1"/>
        <v>0.51</v>
      </c>
      <c r="F26" s="80">
        <f t="shared" si="2"/>
        <v>0.48</v>
      </c>
      <c r="H26" s="80">
        <f>H25</f>
        <v>6.9105661664927015E-2</v>
      </c>
      <c r="I26" s="211">
        <f>I25+1</f>
        <v>36679</v>
      </c>
      <c r="J26" s="211">
        <f t="shared" ref="J26:J55" si="20">IF(K26=6,I26-1,IF(K26=7,I26-2,I26))</f>
        <v>36679</v>
      </c>
      <c r="K26" s="181">
        <f>WEEKDAY(I26,2)</f>
        <v>5</v>
      </c>
      <c r="L26" s="181">
        <f t="shared" si="3"/>
        <v>0</v>
      </c>
      <c r="M26" s="181">
        <f t="shared" si="4"/>
        <v>-19</v>
      </c>
      <c r="N26" s="107">
        <f>IF($L26=0,0,bsd(N$23,N$22,$B26,$C26,$M26,$E26,$H26,0.1))</f>
        <v>0</v>
      </c>
      <c r="O26" s="107">
        <f t="shared" si="6"/>
        <v>0</v>
      </c>
      <c r="P26" s="107">
        <f t="shared" si="7"/>
        <v>0</v>
      </c>
      <c r="Q26" s="107">
        <f t="shared" si="8"/>
        <v>0</v>
      </c>
      <c r="R26" s="107">
        <f t="shared" si="9"/>
        <v>0</v>
      </c>
      <c r="S26" s="107">
        <f t="shared" si="10"/>
        <v>0</v>
      </c>
      <c r="T26" s="107">
        <f t="shared" si="11"/>
        <v>0</v>
      </c>
      <c r="U26" s="107">
        <f t="shared" si="12"/>
        <v>0</v>
      </c>
      <c r="V26" s="107">
        <f t="shared" si="13"/>
        <v>0</v>
      </c>
      <c r="W26" s="107">
        <f t="shared" si="14"/>
        <v>0</v>
      </c>
      <c r="Y26" s="82"/>
      <c r="Z26" s="82"/>
      <c r="AA26" s="169"/>
      <c r="AD26" s="108"/>
      <c r="AE26" s="109">
        <f t="shared" ref="AE26:AE55" si="21">$L26*N26</f>
        <v>0</v>
      </c>
      <c r="AF26" s="109">
        <f t="shared" ref="AF26:AF55" si="22">$L26*P26</f>
        <v>0</v>
      </c>
      <c r="AG26" s="109">
        <f t="shared" ref="AG26:AG55" si="23">$L26*R26</f>
        <v>0</v>
      </c>
      <c r="AH26" s="109">
        <f t="shared" ref="AH26:AH55" si="24">$L26*T26</f>
        <v>0</v>
      </c>
      <c r="AI26" s="109">
        <f t="shared" ref="AI26:AI55" si="25">$L26*V26</f>
        <v>0</v>
      </c>
      <c r="AK26" s="108"/>
      <c r="AL26" s="109">
        <f t="shared" si="15"/>
        <v>0</v>
      </c>
      <c r="AM26" s="109">
        <f t="shared" si="16"/>
        <v>0</v>
      </c>
      <c r="AN26" s="109">
        <f t="shared" si="17"/>
        <v>0</v>
      </c>
      <c r="AO26" s="109">
        <f t="shared" si="18"/>
        <v>0</v>
      </c>
      <c r="AP26" s="109">
        <f t="shared" si="19"/>
        <v>0</v>
      </c>
      <c r="AQ26" s="128"/>
      <c r="AR26" s="109"/>
      <c r="AS26" s="128"/>
      <c r="AT26" s="99"/>
      <c r="AU26" s="99"/>
      <c r="AV26" s="99"/>
    </row>
    <row r="27" spans="1:48" x14ac:dyDescent="0.25">
      <c r="A27" s="169">
        <f t="shared" ref="A27:A55" si="26">A26+1</f>
        <v>3</v>
      </c>
      <c r="B27" s="102">
        <f t="shared" ref="B27:B55" si="27">B26</f>
        <v>4.46</v>
      </c>
      <c r="C27" s="104">
        <f t="shared" si="0"/>
        <v>4.37</v>
      </c>
      <c r="D27" s="104">
        <f t="shared" si="0"/>
        <v>4.3899999999999997</v>
      </c>
      <c r="E27" s="80">
        <f t="shared" si="1"/>
        <v>0.51</v>
      </c>
      <c r="F27" s="80">
        <f t="shared" si="2"/>
        <v>0.48</v>
      </c>
      <c r="H27" s="80">
        <f t="shared" ref="H27:H55" si="28">H26</f>
        <v>6.9105661664927015E-2</v>
      </c>
      <c r="I27" s="211">
        <f t="shared" ref="I27:I55" si="29">I26+1</f>
        <v>36680</v>
      </c>
      <c r="J27" s="211">
        <f t="shared" si="20"/>
        <v>36679</v>
      </c>
      <c r="K27" s="181">
        <f t="shared" ref="K27:K55" si="30">WEEKDAY(I27,2)</f>
        <v>6</v>
      </c>
      <c r="L27" s="181">
        <f t="shared" si="3"/>
        <v>0</v>
      </c>
      <c r="M27" s="181">
        <f t="shared" si="4"/>
        <v>-19</v>
      </c>
      <c r="N27" s="107">
        <f t="shared" si="5"/>
        <v>0</v>
      </c>
      <c r="O27" s="107">
        <f t="shared" si="6"/>
        <v>0</v>
      </c>
      <c r="P27" s="107">
        <f t="shared" si="7"/>
        <v>0</v>
      </c>
      <c r="Q27" s="107">
        <f t="shared" si="8"/>
        <v>0</v>
      </c>
      <c r="R27" s="107">
        <f t="shared" si="9"/>
        <v>0</v>
      </c>
      <c r="S27" s="107">
        <f t="shared" si="10"/>
        <v>0</v>
      </c>
      <c r="T27" s="107">
        <f t="shared" si="11"/>
        <v>0</v>
      </c>
      <c r="U27" s="107">
        <f t="shared" si="12"/>
        <v>0</v>
      </c>
      <c r="V27" s="107">
        <f t="shared" si="13"/>
        <v>0</v>
      </c>
      <c r="W27" s="107">
        <f t="shared" si="14"/>
        <v>0</v>
      </c>
      <c r="Y27" s="82"/>
      <c r="Z27" s="82"/>
      <c r="AA27" s="169"/>
      <c r="AD27" s="108"/>
      <c r="AE27" s="109">
        <f t="shared" si="21"/>
        <v>0</v>
      </c>
      <c r="AF27" s="109">
        <f t="shared" si="22"/>
        <v>0</v>
      </c>
      <c r="AG27" s="109">
        <f t="shared" si="23"/>
        <v>0</v>
      </c>
      <c r="AH27" s="109">
        <f t="shared" si="24"/>
        <v>0</v>
      </c>
      <c r="AI27" s="109">
        <f t="shared" si="25"/>
        <v>0</v>
      </c>
      <c r="AK27" s="108"/>
      <c r="AL27" s="109">
        <f t="shared" si="15"/>
        <v>0</v>
      </c>
      <c r="AM27" s="109">
        <f t="shared" si="16"/>
        <v>0</v>
      </c>
      <c r="AN27" s="109">
        <f t="shared" si="17"/>
        <v>0</v>
      </c>
      <c r="AO27" s="109">
        <f t="shared" si="18"/>
        <v>0</v>
      </c>
      <c r="AP27" s="109">
        <f t="shared" si="19"/>
        <v>0</v>
      </c>
      <c r="AQ27" s="128"/>
      <c r="AR27" s="109"/>
      <c r="AS27" s="128"/>
      <c r="AT27" s="99"/>
      <c r="AU27" s="99"/>
      <c r="AV27" s="99"/>
    </row>
    <row r="28" spans="1:48" x14ac:dyDescent="0.25">
      <c r="A28" s="169">
        <f t="shared" si="26"/>
        <v>4</v>
      </c>
      <c r="B28" s="102">
        <f t="shared" si="27"/>
        <v>4.46</v>
      </c>
      <c r="C28" s="104">
        <f t="shared" si="0"/>
        <v>4.37</v>
      </c>
      <c r="D28" s="104">
        <f t="shared" si="0"/>
        <v>4.3899999999999997</v>
      </c>
      <c r="E28" s="80">
        <f t="shared" si="1"/>
        <v>0.51</v>
      </c>
      <c r="F28" s="80">
        <f t="shared" si="2"/>
        <v>0.48</v>
      </c>
      <c r="H28" s="80">
        <f t="shared" si="28"/>
        <v>6.9105661664927015E-2</v>
      </c>
      <c r="I28" s="211">
        <f t="shared" si="29"/>
        <v>36681</v>
      </c>
      <c r="J28" s="211">
        <f t="shared" si="20"/>
        <v>36679</v>
      </c>
      <c r="K28" s="181">
        <f t="shared" si="30"/>
        <v>7</v>
      </c>
      <c r="L28" s="181">
        <f t="shared" si="3"/>
        <v>0</v>
      </c>
      <c r="M28" s="181">
        <f t="shared" si="4"/>
        <v>-19</v>
      </c>
      <c r="N28" s="107">
        <f t="shared" si="5"/>
        <v>0</v>
      </c>
      <c r="O28" s="107">
        <f t="shared" si="6"/>
        <v>0</v>
      </c>
      <c r="P28" s="107">
        <f t="shared" si="7"/>
        <v>0</v>
      </c>
      <c r="Q28" s="107">
        <f t="shared" si="8"/>
        <v>0</v>
      </c>
      <c r="R28" s="107">
        <f t="shared" si="9"/>
        <v>0</v>
      </c>
      <c r="S28" s="107">
        <f t="shared" si="10"/>
        <v>0</v>
      </c>
      <c r="T28" s="107">
        <f t="shared" si="11"/>
        <v>0</v>
      </c>
      <c r="U28" s="107">
        <f t="shared" si="12"/>
        <v>0</v>
      </c>
      <c r="V28" s="107">
        <f t="shared" si="13"/>
        <v>0</v>
      </c>
      <c r="W28" s="107">
        <f t="shared" si="14"/>
        <v>0</v>
      </c>
      <c r="Y28" s="82"/>
      <c r="Z28" s="82"/>
      <c r="AA28" s="169"/>
      <c r="AD28" s="108"/>
      <c r="AE28" s="109">
        <f t="shared" si="21"/>
        <v>0</v>
      </c>
      <c r="AF28" s="109">
        <f t="shared" si="22"/>
        <v>0</v>
      </c>
      <c r="AG28" s="109">
        <f t="shared" si="23"/>
        <v>0</v>
      </c>
      <c r="AH28" s="109">
        <f t="shared" si="24"/>
        <v>0</v>
      </c>
      <c r="AI28" s="109">
        <f t="shared" si="25"/>
        <v>0</v>
      </c>
      <c r="AK28" s="108"/>
      <c r="AL28" s="109">
        <f t="shared" si="15"/>
        <v>0</v>
      </c>
      <c r="AM28" s="109">
        <f t="shared" si="16"/>
        <v>0</v>
      </c>
      <c r="AN28" s="109">
        <f t="shared" si="17"/>
        <v>0</v>
      </c>
      <c r="AO28" s="109">
        <f t="shared" si="18"/>
        <v>0</v>
      </c>
      <c r="AP28" s="109">
        <f t="shared" si="19"/>
        <v>0</v>
      </c>
      <c r="AQ28" s="128"/>
      <c r="AR28" s="109"/>
      <c r="AS28" s="128"/>
      <c r="AT28" s="99"/>
      <c r="AU28" s="99"/>
      <c r="AV28" s="99"/>
    </row>
    <row r="29" spans="1:48" x14ac:dyDescent="0.25">
      <c r="A29" s="169">
        <f t="shared" si="26"/>
        <v>5</v>
      </c>
      <c r="B29" s="102">
        <f t="shared" si="27"/>
        <v>4.46</v>
      </c>
      <c r="C29" s="104">
        <f t="shared" si="0"/>
        <v>4.37</v>
      </c>
      <c r="D29" s="104">
        <f t="shared" si="0"/>
        <v>4.3899999999999997</v>
      </c>
      <c r="E29" s="80">
        <f t="shared" si="1"/>
        <v>0.51</v>
      </c>
      <c r="F29" s="80">
        <f t="shared" si="2"/>
        <v>0.48</v>
      </c>
      <c r="H29" s="80">
        <f t="shared" si="28"/>
        <v>6.9105661664927015E-2</v>
      </c>
      <c r="I29" s="211">
        <f t="shared" si="29"/>
        <v>36682</v>
      </c>
      <c r="J29" s="211">
        <f t="shared" si="20"/>
        <v>36682</v>
      </c>
      <c r="K29" s="181">
        <f t="shared" si="30"/>
        <v>1</v>
      </c>
      <c r="L29" s="181">
        <f t="shared" si="3"/>
        <v>0</v>
      </c>
      <c r="M29" s="181">
        <f t="shared" si="4"/>
        <v>-16</v>
      </c>
      <c r="N29" s="107">
        <f t="shared" si="5"/>
        <v>0</v>
      </c>
      <c r="O29" s="107">
        <f t="shared" si="6"/>
        <v>0</v>
      </c>
      <c r="P29" s="107">
        <f t="shared" si="7"/>
        <v>0</v>
      </c>
      <c r="Q29" s="107">
        <f t="shared" si="8"/>
        <v>0</v>
      </c>
      <c r="R29" s="107">
        <f t="shared" si="9"/>
        <v>0</v>
      </c>
      <c r="S29" s="107">
        <f t="shared" si="10"/>
        <v>0</v>
      </c>
      <c r="T29" s="107">
        <f t="shared" si="11"/>
        <v>0</v>
      </c>
      <c r="U29" s="107">
        <f t="shared" si="12"/>
        <v>0</v>
      </c>
      <c r="V29" s="107">
        <f t="shared" si="13"/>
        <v>0</v>
      </c>
      <c r="W29" s="107">
        <f t="shared" si="14"/>
        <v>0</v>
      </c>
      <c r="Y29" s="82"/>
      <c r="Z29" s="82"/>
      <c r="AA29" s="169"/>
      <c r="AD29" s="108"/>
      <c r="AE29" s="109">
        <f t="shared" si="21"/>
        <v>0</v>
      </c>
      <c r="AF29" s="109">
        <f t="shared" si="22"/>
        <v>0</v>
      </c>
      <c r="AG29" s="109">
        <f t="shared" si="23"/>
        <v>0</v>
      </c>
      <c r="AH29" s="109">
        <f t="shared" si="24"/>
        <v>0</v>
      </c>
      <c r="AI29" s="109">
        <f t="shared" si="25"/>
        <v>0</v>
      </c>
      <c r="AK29" s="108"/>
      <c r="AL29" s="109">
        <f t="shared" si="15"/>
        <v>0</v>
      </c>
      <c r="AM29" s="109">
        <f t="shared" si="16"/>
        <v>0</v>
      </c>
      <c r="AN29" s="109">
        <f t="shared" si="17"/>
        <v>0</v>
      </c>
      <c r="AO29" s="109">
        <f t="shared" si="18"/>
        <v>0</v>
      </c>
      <c r="AP29" s="109">
        <f t="shared" si="19"/>
        <v>0</v>
      </c>
      <c r="AQ29" s="128"/>
      <c r="AR29" s="109"/>
      <c r="AS29" s="128"/>
      <c r="AT29" s="99"/>
      <c r="AU29" s="99"/>
      <c r="AV29" s="99"/>
    </row>
    <row r="30" spans="1:48" x14ac:dyDescent="0.25">
      <c r="A30" s="169">
        <f t="shared" si="26"/>
        <v>6</v>
      </c>
      <c r="B30" s="102">
        <f t="shared" si="27"/>
        <v>4.46</v>
      </c>
      <c r="C30" s="104">
        <f t="shared" si="0"/>
        <v>4.37</v>
      </c>
      <c r="D30" s="104">
        <f t="shared" si="0"/>
        <v>4.3899999999999997</v>
      </c>
      <c r="E30" s="80">
        <f t="shared" si="1"/>
        <v>0.51</v>
      </c>
      <c r="F30" s="80">
        <f t="shared" si="2"/>
        <v>0.48</v>
      </c>
      <c r="H30" s="80">
        <f t="shared" si="28"/>
        <v>6.9105661664927015E-2</v>
      </c>
      <c r="I30" s="211">
        <f t="shared" si="29"/>
        <v>36683</v>
      </c>
      <c r="J30" s="211">
        <f t="shared" si="20"/>
        <v>36683</v>
      </c>
      <c r="K30" s="181">
        <f t="shared" si="30"/>
        <v>2</v>
      </c>
      <c r="L30" s="181">
        <f t="shared" si="3"/>
        <v>0</v>
      </c>
      <c r="M30" s="181">
        <f t="shared" si="4"/>
        <v>-15</v>
      </c>
      <c r="N30" s="107">
        <f t="shared" si="5"/>
        <v>0</v>
      </c>
      <c r="O30" s="107">
        <f t="shared" si="6"/>
        <v>0</v>
      </c>
      <c r="P30" s="107">
        <f t="shared" si="7"/>
        <v>0</v>
      </c>
      <c r="Q30" s="107">
        <f t="shared" si="8"/>
        <v>0</v>
      </c>
      <c r="R30" s="107">
        <f t="shared" si="9"/>
        <v>0</v>
      </c>
      <c r="S30" s="107">
        <f t="shared" si="10"/>
        <v>0</v>
      </c>
      <c r="T30" s="107">
        <f t="shared" si="11"/>
        <v>0</v>
      </c>
      <c r="U30" s="107">
        <f t="shared" si="12"/>
        <v>0</v>
      </c>
      <c r="V30" s="107">
        <f t="shared" si="13"/>
        <v>0</v>
      </c>
      <c r="W30" s="107">
        <f t="shared" si="14"/>
        <v>0</v>
      </c>
      <c r="Y30" s="82"/>
      <c r="Z30" s="82"/>
      <c r="AA30" s="169"/>
      <c r="AD30" s="108"/>
      <c r="AE30" s="109">
        <f t="shared" si="21"/>
        <v>0</v>
      </c>
      <c r="AF30" s="109">
        <f t="shared" si="22"/>
        <v>0</v>
      </c>
      <c r="AG30" s="109">
        <f t="shared" si="23"/>
        <v>0</v>
      </c>
      <c r="AH30" s="109">
        <f t="shared" si="24"/>
        <v>0</v>
      </c>
      <c r="AI30" s="109">
        <f t="shared" si="25"/>
        <v>0</v>
      </c>
      <c r="AK30" s="108"/>
      <c r="AL30" s="109">
        <f t="shared" si="15"/>
        <v>0</v>
      </c>
      <c r="AM30" s="109">
        <f t="shared" si="16"/>
        <v>0</v>
      </c>
      <c r="AN30" s="109">
        <f t="shared" si="17"/>
        <v>0</v>
      </c>
      <c r="AO30" s="109">
        <f t="shared" si="18"/>
        <v>0</v>
      </c>
      <c r="AP30" s="109">
        <f t="shared" si="19"/>
        <v>0</v>
      </c>
      <c r="AQ30" s="128"/>
      <c r="AR30" s="109"/>
      <c r="AS30" s="128"/>
      <c r="AT30" s="99"/>
      <c r="AU30" s="99"/>
      <c r="AV30" s="99"/>
    </row>
    <row r="31" spans="1:48" x14ac:dyDescent="0.25">
      <c r="A31" s="169">
        <f t="shared" si="26"/>
        <v>7</v>
      </c>
      <c r="B31" s="102">
        <f t="shared" si="27"/>
        <v>4.46</v>
      </c>
      <c r="C31" s="104">
        <f t="shared" si="0"/>
        <v>4.37</v>
      </c>
      <c r="D31" s="104">
        <f t="shared" si="0"/>
        <v>4.3899999999999997</v>
      </c>
      <c r="E31" s="80">
        <f t="shared" si="1"/>
        <v>0.51</v>
      </c>
      <c r="F31" s="80">
        <f t="shared" si="2"/>
        <v>0.48</v>
      </c>
      <c r="H31" s="80">
        <f t="shared" si="28"/>
        <v>6.9105661664927015E-2</v>
      </c>
      <c r="I31" s="211">
        <f t="shared" si="29"/>
        <v>36684</v>
      </c>
      <c r="J31" s="211">
        <f t="shared" si="20"/>
        <v>36684</v>
      </c>
      <c r="K31" s="181">
        <f t="shared" si="30"/>
        <v>3</v>
      </c>
      <c r="L31" s="181">
        <f t="shared" si="3"/>
        <v>0</v>
      </c>
      <c r="M31" s="181">
        <f t="shared" si="4"/>
        <v>-14</v>
      </c>
      <c r="N31" s="107">
        <f t="shared" si="5"/>
        <v>0</v>
      </c>
      <c r="O31" s="107">
        <f t="shared" si="6"/>
        <v>0</v>
      </c>
      <c r="P31" s="107">
        <f t="shared" si="7"/>
        <v>0</v>
      </c>
      <c r="Q31" s="107">
        <f t="shared" si="8"/>
        <v>0</v>
      </c>
      <c r="R31" s="107">
        <f t="shared" si="9"/>
        <v>0</v>
      </c>
      <c r="S31" s="107">
        <f t="shared" si="10"/>
        <v>0</v>
      </c>
      <c r="T31" s="107">
        <f t="shared" si="11"/>
        <v>0</v>
      </c>
      <c r="U31" s="107">
        <f t="shared" si="12"/>
        <v>0</v>
      </c>
      <c r="V31" s="107">
        <f t="shared" si="13"/>
        <v>0</v>
      </c>
      <c r="W31" s="107">
        <f t="shared" si="14"/>
        <v>0</v>
      </c>
      <c r="Y31" s="82"/>
      <c r="Z31" s="82"/>
      <c r="AA31" s="169"/>
      <c r="AD31" s="108"/>
      <c r="AE31" s="109">
        <f t="shared" si="21"/>
        <v>0</v>
      </c>
      <c r="AF31" s="109">
        <f t="shared" si="22"/>
        <v>0</v>
      </c>
      <c r="AG31" s="109">
        <f t="shared" si="23"/>
        <v>0</v>
      </c>
      <c r="AH31" s="109">
        <f t="shared" si="24"/>
        <v>0</v>
      </c>
      <c r="AI31" s="109">
        <f t="shared" si="25"/>
        <v>0</v>
      </c>
      <c r="AK31" s="108"/>
      <c r="AL31" s="109">
        <f t="shared" si="15"/>
        <v>0</v>
      </c>
      <c r="AM31" s="109">
        <f t="shared" si="16"/>
        <v>0</v>
      </c>
      <c r="AN31" s="109">
        <f t="shared" si="17"/>
        <v>0</v>
      </c>
      <c r="AO31" s="109">
        <f t="shared" si="18"/>
        <v>0</v>
      </c>
      <c r="AP31" s="109">
        <f t="shared" si="19"/>
        <v>0</v>
      </c>
      <c r="AQ31" s="128"/>
      <c r="AR31" s="109"/>
      <c r="AS31" s="128"/>
      <c r="AT31" s="99"/>
      <c r="AU31" s="99"/>
      <c r="AV31" s="99"/>
    </row>
    <row r="32" spans="1:48" x14ac:dyDescent="0.25">
      <c r="A32" s="169">
        <f t="shared" si="26"/>
        <v>8</v>
      </c>
      <c r="B32" s="102">
        <f t="shared" si="27"/>
        <v>4.46</v>
      </c>
      <c r="C32" s="104">
        <f t="shared" si="0"/>
        <v>4.37</v>
      </c>
      <c r="D32" s="104">
        <f t="shared" si="0"/>
        <v>4.3899999999999997</v>
      </c>
      <c r="E32" s="80">
        <f t="shared" si="1"/>
        <v>0.51</v>
      </c>
      <c r="F32" s="80">
        <f t="shared" si="2"/>
        <v>0.48</v>
      </c>
      <c r="H32" s="80">
        <f t="shared" si="28"/>
        <v>6.9105661664927015E-2</v>
      </c>
      <c r="I32" s="211">
        <f t="shared" si="29"/>
        <v>36685</v>
      </c>
      <c r="J32" s="211">
        <f t="shared" si="20"/>
        <v>36685</v>
      </c>
      <c r="K32" s="181">
        <f t="shared" si="30"/>
        <v>4</v>
      </c>
      <c r="L32" s="181">
        <f t="shared" si="3"/>
        <v>0</v>
      </c>
      <c r="M32" s="181">
        <f t="shared" si="4"/>
        <v>-13</v>
      </c>
      <c r="N32" s="107">
        <f t="shared" si="5"/>
        <v>0</v>
      </c>
      <c r="O32" s="107">
        <f t="shared" si="6"/>
        <v>0</v>
      </c>
      <c r="P32" s="107">
        <f t="shared" si="7"/>
        <v>0</v>
      </c>
      <c r="Q32" s="107">
        <f t="shared" si="8"/>
        <v>0</v>
      </c>
      <c r="R32" s="107">
        <f t="shared" si="9"/>
        <v>0</v>
      </c>
      <c r="S32" s="107">
        <f t="shared" si="10"/>
        <v>0</v>
      </c>
      <c r="T32" s="107">
        <f t="shared" si="11"/>
        <v>0</v>
      </c>
      <c r="U32" s="107">
        <f t="shared" si="12"/>
        <v>0</v>
      </c>
      <c r="V32" s="107">
        <f t="shared" si="13"/>
        <v>0</v>
      </c>
      <c r="W32" s="107">
        <f t="shared" si="14"/>
        <v>0</v>
      </c>
      <c r="Y32" s="82"/>
      <c r="Z32" s="82"/>
      <c r="AA32" s="169"/>
      <c r="AD32" s="108"/>
      <c r="AE32" s="109">
        <f t="shared" si="21"/>
        <v>0</v>
      </c>
      <c r="AF32" s="109">
        <f t="shared" si="22"/>
        <v>0</v>
      </c>
      <c r="AG32" s="109">
        <f t="shared" si="23"/>
        <v>0</v>
      </c>
      <c r="AH32" s="109">
        <f t="shared" si="24"/>
        <v>0</v>
      </c>
      <c r="AI32" s="109">
        <f t="shared" si="25"/>
        <v>0</v>
      </c>
      <c r="AK32" s="108"/>
      <c r="AL32" s="109">
        <f t="shared" si="15"/>
        <v>0</v>
      </c>
      <c r="AM32" s="109">
        <f t="shared" si="16"/>
        <v>0</v>
      </c>
      <c r="AN32" s="109">
        <f t="shared" si="17"/>
        <v>0</v>
      </c>
      <c r="AO32" s="109">
        <f t="shared" si="18"/>
        <v>0</v>
      </c>
      <c r="AP32" s="109">
        <f t="shared" si="19"/>
        <v>0</v>
      </c>
      <c r="AQ32" s="128"/>
      <c r="AR32" s="109"/>
      <c r="AS32" s="128"/>
      <c r="AT32" s="99"/>
      <c r="AU32" s="99"/>
      <c r="AV32" s="99"/>
    </row>
    <row r="33" spans="1:48" x14ac:dyDescent="0.25">
      <c r="A33" s="169">
        <f t="shared" si="26"/>
        <v>9</v>
      </c>
      <c r="B33" s="102">
        <f t="shared" si="27"/>
        <v>4.46</v>
      </c>
      <c r="C33" s="104">
        <f t="shared" si="0"/>
        <v>4.37</v>
      </c>
      <c r="D33" s="104">
        <f t="shared" si="0"/>
        <v>4.3899999999999997</v>
      </c>
      <c r="E33" s="80">
        <f t="shared" si="1"/>
        <v>0.51</v>
      </c>
      <c r="F33" s="80">
        <f t="shared" si="2"/>
        <v>0.48</v>
      </c>
      <c r="H33" s="80">
        <f t="shared" si="28"/>
        <v>6.9105661664927015E-2</v>
      </c>
      <c r="I33" s="211">
        <f t="shared" si="29"/>
        <v>36686</v>
      </c>
      <c r="J33" s="211">
        <f t="shared" si="20"/>
        <v>36686</v>
      </c>
      <c r="K33" s="181">
        <f t="shared" si="30"/>
        <v>5</v>
      </c>
      <c r="L33" s="181">
        <f t="shared" si="3"/>
        <v>0</v>
      </c>
      <c r="M33" s="181">
        <f t="shared" si="4"/>
        <v>-12</v>
      </c>
      <c r="N33" s="107">
        <f>IF($L33=0,0,bsd(N$23,N$22,$B33,$C33,$M33,$E33,$H33,0.1))</f>
        <v>0</v>
      </c>
      <c r="O33" s="107">
        <f t="shared" si="6"/>
        <v>0</v>
      </c>
      <c r="P33" s="107">
        <f t="shared" si="7"/>
        <v>0</v>
      </c>
      <c r="Q33" s="107">
        <f t="shared" si="8"/>
        <v>0</v>
      </c>
      <c r="R33" s="107">
        <f>IF($L33=0,0,bsd(R$23,R$22,$B33,$C33,$M33,$E33,$H33,0.1))</f>
        <v>0</v>
      </c>
      <c r="S33" s="107">
        <f t="shared" si="10"/>
        <v>0</v>
      </c>
      <c r="T33" s="107">
        <f t="shared" si="11"/>
        <v>0</v>
      </c>
      <c r="U33" s="107">
        <f t="shared" si="12"/>
        <v>0</v>
      </c>
      <c r="V33" s="107">
        <f t="shared" si="13"/>
        <v>0</v>
      </c>
      <c r="W33" s="107">
        <f t="shared" si="14"/>
        <v>0</v>
      </c>
      <c r="Y33" s="82"/>
      <c r="Z33" s="82"/>
      <c r="AA33" s="169"/>
      <c r="AD33" s="108"/>
      <c r="AE33" s="109">
        <f t="shared" si="21"/>
        <v>0</v>
      </c>
      <c r="AF33" s="109">
        <f t="shared" si="22"/>
        <v>0</v>
      </c>
      <c r="AG33" s="109">
        <f t="shared" si="23"/>
        <v>0</v>
      </c>
      <c r="AH33" s="109">
        <f t="shared" si="24"/>
        <v>0</v>
      </c>
      <c r="AI33" s="109">
        <f t="shared" si="25"/>
        <v>0</v>
      </c>
      <c r="AK33" s="108"/>
      <c r="AL33" s="109">
        <f t="shared" si="15"/>
        <v>0</v>
      </c>
      <c r="AM33" s="109">
        <f t="shared" si="16"/>
        <v>0</v>
      </c>
      <c r="AN33" s="109">
        <f t="shared" si="17"/>
        <v>0</v>
      </c>
      <c r="AO33" s="109">
        <f t="shared" si="18"/>
        <v>0</v>
      </c>
      <c r="AP33" s="109">
        <f t="shared" si="19"/>
        <v>0</v>
      </c>
      <c r="AQ33" s="128"/>
      <c r="AR33" s="109"/>
      <c r="AS33" s="128"/>
      <c r="AT33" s="99"/>
      <c r="AU33" s="99"/>
      <c r="AV33" s="99"/>
    </row>
    <row r="34" spans="1:48" x14ac:dyDescent="0.25">
      <c r="A34" s="169">
        <f t="shared" si="26"/>
        <v>10</v>
      </c>
      <c r="B34" s="102">
        <f t="shared" si="27"/>
        <v>4.46</v>
      </c>
      <c r="C34" s="104">
        <f t="shared" si="0"/>
        <v>4.37</v>
      </c>
      <c r="D34" s="104">
        <f t="shared" si="0"/>
        <v>4.3899999999999997</v>
      </c>
      <c r="E34" s="80">
        <f t="shared" si="1"/>
        <v>0.51</v>
      </c>
      <c r="F34" s="80">
        <f t="shared" si="2"/>
        <v>0.48</v>
      </c>
      <c r="H34" s="80">
        <f t="shared" si="28"/>
        <v>6.9105661664927015E-2</v>
      </c>
      <c r="I34" s="211">
        <f t="shared" si="29"/>
        <v>36687</v>
      </c>
      <c r="J34" s="211">
        <f t="shared" si="20"/>
        <v>36686</v>
      </c>
      <c r="K34" s="181">
        <f t="shared" si="30"/>
        <v>6</v>
      </c>
      <c r="L34" s="181">
        <f t="shared" si="3"/>
        <v>0</v>
      </c>
      <c r="M34" s="181">
        <f t="shared" si="4"/>
        <v>-12</v>
      </c>
      <c r="N34" s="107">
        <f t="shared" si="5"/>
        <v>0</v>
      </c>
      <c r="O34" s="107">
        <f t="shared" si="6"/>
        <v>0</v>
      </c>
      <c r="P34" s="107">
        <f t="shared" si="7"/>
        <v>0</v>
      </c>
      <c r="Q34" s="107">
        <f t="shared" si="8"/>
        <v>0</v>
      </c>
      <c r="R34" s="107">
        <f t="shared" si="9"/>
        <v>0</v>
      </c>
      <c r="S34" s="107">
        <f t="shared" si="10"/>
        <v>0</v>
      </c>
      <c r="T34" s="107">
        <f t="shared" si="11"/>
        <v>0</v>
      </c>
      <c r="U34" s="107">
        <f t="shared" si="12"/>
        <v>0</v>
      </c>
      <c r="V34" s="107">
        <f t="shared" si="13"/>
        <v>0</v>
      </c>
      <c r="W34" s="107">
        <f t="shared" si="14"/>
        <v>0</v>
      </c>
      <c r="Y34" s="82"/>
      <c r="Z34" s="82"/>
      <c r="AA34" s="169"/>
      <c r="AD34" s="108"/>
      <c r="AE34" s="109">
        <f t="shared" si="21"/>
        <v>0</v>
      </c>
      <c r="AF34" s="109">
        <f t="shared" si="22"/>
        <v>0</v>
      </c>
      <c r="AG34" s="109">
        <f t="shared" si="23"/>
        <v>0</v>
      </c>
      <c r="AH34" s="109">
        <f t="shared" si="24"/>
        <v>0</v>
      </c>
      <c r="AI34" s="109">
        <f t="shared" si="25"/>
        <v>0</v>
      </c>
      <c r="AK34" s="108"/>
      <c r="AL34" s="109">
        <f t="shared" si="15"/>
        <v>0</v>
      </c>
      <c r="AM34" s="109">
        <f t="shared" si="16"/>
        <v>0</v>
      </c>
      <c r="AN34" s="109">
        <f t="shared" si="17"/>
        <v>0</v>
      </c>
      <c r="AO34" s="109">
        <f t="shared" si="18"/>
        <v>0</v>
      </c>
      <c r="AP34" s="109">
        <f t="shared" si="19"/>
        <v>0</v>
      </c>
      <c r="AQ34" s="128"/>
      <c r="AR34" s="109"/>
      <c r="AS34" s="128"/>
      <c r="AT34" s="99"/>
      <c r="AU34" s="99"/>
      <c r="AV34" s="99"/>
    </row>
    <row r="35" spans="1:48" x14ac:dyDescent="0.25">
      <c r="A35" s="169">
        <f t="shared" si="26"/>
        <v>11</v>
      </c>
      <c r="B35" s="102">
        <f t="shared" si="27"/>
        <v>4.46</v>
      </c>
      <c r="C35" s="104">
        <f t="shared" si="0"/>
        <v>4.37</v>
      </c>
      <c r="D35" s="104">
        <f t="shared" si="0"/>
        <v>4.3899999999999997</v>
      </c>
      <c r="E35" s="80">
        <f t="shared" si="1"/>
        <v>0.51</v>
      </c>
      <c r="F35" s="80">
        <f t="shared" si="2"/>
        <v>0.48</v>
      </c>
      <c r="H35" s="80">
        <f t="shared" si="28"/>
        <v>6.9105661664927015E-2</v>
      </c>
      <c r="I35" s="211">
        <f t="shared" si="29"/>
        <v>36688</v>
      </c>
      <c r="J35" s="211">
        <f t="shared" si="20"/>
        <v>36686</v>
      </c>
      <c r="K35" s="181">
        <f t="shared" si="30"/>
        <v>7</v>
      </c>
      <c r="L35" s="181">
        <f t="shared" si="3"/>
        <v>0</v>
      </c>
      <c r="M35" s="181">
        <f t="shared" si="4"/>
        <v>-12</v>
      </c>
      <c r="N35" s="107">
        <f t="shared" si="5"/>
        <v>0</v>
      </c>
      <c r="O35" s="107">
        <f t="shared" si="6"/>
        <v>0</v>
      </c>
      <c r="P35" s="107">
        <f t="shared" si="7"/>
        <v>0</v>
      </c>
      <c r="Q35" s="107">
        <f t="shared" si="8"/>
        <v>0</v>
      </c>
      <c r="R35" s="107">
        <f t="shared" si="9"/>
        <v>0</v>
      </c>
      <c r="S35" s="107">
        <f t="shared" si="10"/>
        <v>0</v>
      </c>
      <c r="T35" s="107">
        <f t="shared" si="11"/>
        <v>0</v>
      </c>
      <c r="U35" s="107">
        <f t="shared" si="12"/>
        <v>0</v>
      </c>
      <c r="V35" s="107">
        <f t="shared" si="13"/>
        <v>0</v>
      </c>
      <c r="W35" s="107">
        <f t="shared" si="14"/>
        <v>0</v>
      </c>
      <c r="Y35" s="82"/>
      <c r="Z35" s="82"/>
      <c r="AA35" s="169"/>
      <c r="AD35" s="108"/>
      <c r="AE35" s="109">
        <f t="shared" si="21"/>
        <v>0</v>
      </c>
      <c r="AF35" s="109">
        <f t="shared" si="22"/>
        <v>0</v>
      </c>
      <c r="AG35" s="109">
        <f t="shared" si="23"/>
        <v>0</v>
      </c>
      <c r="AH35" s="109">
        <f t="shared" si="24"/>
        <v>0</v>
      </c>
      <c r="AI35" s="109">
        <f t="shared" si="25"/>
        <v>0</v>
      </c>
      <c r="AK35" s="108"/>
      <c r="AL35" s="109">
        <f t="shared" si="15"/>
        <v>0</v>
      </c>
      <c r="AM35" s="109">
        <f t="shared" si="16"/>
        <v>0</v>
      </c>
      <c r="AN35" s="109">
        <f t="shared" si="17"/>
        <v>0</v>
      </c>
      <c r="AO35" s="109">
        <f t="shared" si="18"/>
        <v>0</v>
      </c>
      <c r="AP35" s="109">
        <f t="shared" si="19"/>
        <v>0</v>
      </c>
      <c r="AQ35" s="128"/>
      <c r="AR35" s="109"/>
      <c r="AS35" s="128"/>
      <c r="AT35" s="99"/>
      <c r="AU35" s="99"/>
      <c r="AV35" s="99"/>
    </row>
    <row r="36" spans="1:48" x14ac:dyDescent="0.25">
      <c r="A36" s="169">
        <f t="shared" si="26"/>
        <v>12</v>
      </c>
      <c r="B36" s="102">
        <f t="shared" si="27"/>
        <v>4.46</v>
      </c>
      <c r="C36" s="104">
        <f t="shared" si="0"/>
        <v>4.37</v>
      </c>
      <c r="D36" s="104">
        <f t="shared" si="0"/>
        <v>4.3899999999999997</v>
      </c>
      <c r="E36" s="80">
        <f t="shared" si="1"/>
        <v>0.51</v>
      </c>
      <c r="F36" s="80">
        <f t="shared" si="2"/>
        <v>0.48</v>
      </c>
      <c r="H36" s="80">
        <f t="shared" si="28"/>
        <v>6.9105661664927015E-2</v>
      </c>
      <c r="I36" s="211">
        <f t="shared" si="29"/>
        <v>36689</v>
      </c>
      <c r="J36" s="211">
        <f t="shared" si="20"/>
        <v>36689</v>
      </c>
      <c r="K36" s="181">
        <f t="shared" si="30"/>
        <v>1</v>
      </c>
      <c r="L36" s="181">
        <f t="shared" si="3"/>
        <v>0</v>
      </c>
      <c r="M36" s="181">
        <f t="shared" si="4"/>
        <v>-9</v>
      </c>
      <c r="N36" s="107">
        <f t="shared" si="5"/>
        <v>0</v>
      </c>
      <c r="O36" s="107">
        <f t="shared" si="6"/>
        <v>0</v>
      </c>
      <c r="P36" s="107">
        <f t="shared" si="7"/>
        <v>0</v>
      </c>
      <c r="Q36" s="107">
        <f t="shared" si="8"/>
        <v>0</v>
      </c>
      <c r="R36" s="107">
        <f t="shared" si="9"/>
        <v>0</v>
      </c>
      <c r="S36" s="107">
        <f t="shared" si="10"/>
        <v>0</v>
      </c>
      <c r="T36" s="107">
        <f t="shared" si="11"/>
        <v>0</v>
      </c>
      <c r="U36" s="107">
        <f t="shared" si="12"/>
        <v>0</v>
      </c>
      <c r="V36" s="107">
        <f t="shared" si="13"/>
        <v>0</v>
      </c>
      <c r="W36" s="107">
        <f t="shared" si="14"/>
        <v>0</v>
      </c>
      <c r="Y36" s="82"/>
      <c r="Z36" s="82"/>
      <c r="AA36" s="169"/>
      <c r="AD36" s="108"/>
      <c r="AE36" s="109">
        <f t="shared" si="21"/>
        <v>0</v>
      </c>
      <c r="AF36" s="109">
        <f t="shared" si="22"/>
        <v>0</v>
      </c>
      <c r="AG36" s="109">
        <f t="shared" si="23"/>
        <v>0</v>
      </c>
      <c r="AH36" s="109">
        <f t="shared" si="24"/>
        <v>0</v>
      </c>
      <c r="AI36" s="109">
        <f t="shared" si="25"/>
        <v>0</v>
      </c>
      <c r="AK36" s="108"/>
      <c r="AL36" s="109">
        <f t="shared" si="15"/>
        <v>0</v>
      </c>
      <c r="AM36" s="109">
        <f t="shared" si="16"/>
        <v>0</v>
      </c>
      <c r="AN36" s="109">
        <f t="shared" si="17"/>
        <v>0</v>
      </c>
      <c r="AO36" s="109">
        <f t="shared" si="18"/>
        <v>0</v>
      </c>
      <c r="AP36" s="109">
        <f t="shared" si="19"/>
        <v>0</v>
      </c>
      <c r="AQ36" s="128"/>
      <c r="AR36" s="109"/>
      <c r="AS36" s="128"/>
      <c r="AT36" s="99"/>
      <c r="AU36" s="99"/>
      <c r="AV36" s="99"/>
    </row>
    <row r="37" spans="1:48" x14ac:dyDescent="0.25">
      <c r="A37" s="169">
        <f t="shared" si="26"/>
        <v>13</v>
      </c>
      <c r="B37" s="102">
        <f t="shared" si="27"/>
        <v>4.46</v>
      </c>
      <c r="C37" s="104">
        <f t="shared" si="0"/>
        <v>4.37</v>
      </c>
      <c r="D37" s="104">
        <f t="shared" si="0"/>
        <v>4.3899999999999997</v>
      </c>
      <c r="E37" s="80">
        <f t="shared" si="1"/>
        <v>0.51</v>
      </c>
      <c r="F37" s="80">
        <f t="shared" si="2"/>
        <v>0.48</v>
      </c>
      <c r="H37" s="80">
        <f t="shared" si="28"/>
        <v>6.9105661664927015E-2</v>
      </c>
      <c r="I37" s="211">
        <f t="shared" si="29"/>
        <v>36690</v>
      </c>
      <c r="J37" s="211">
        <f t="shared" si="20"/>
        <v>36690</v>
      </c>
      <c r="K37" s="181">
        <f t="shared" si="30"/>
        <v>2</v>
      </c>
      <c r="L37" s="181">
        <f t="shared" si="3"/>
        <v>0</v>
      </c>
      <c r="M37" s="181">
        <f t="shared" si="4"/>
        <v>-8</v>
      </c>
      <c r="N37" s="107">
        <f t="shared" si="5"/>
        <v>0</v>
      </c>
      <c r="O37" s="107">
        <f t="shared" si="6"/>
        <v>0</v>
      </c>
      <c r="P37" s="107">
        <f t="shared" si="7"/>
        <v>0</v>
      </c>
      <c r="Q37" s="107">
        <f t="shared" si="8"/>
        <v>0</v>
      </c>
      <c r="R37" s="107">
        <f t="shared" si="9"/>
        <v>0</v>
      </c>
      <c r="S37" s="107">
        <f t="shared" si="10"/>
        <v>0</v>
      </c>
      <c r="T37" s="107">
        <f t="shared" si="11"/>
        <v>0</v>
      </c>
      <c r="U37" s="107">
        <f t="shared" si="12"/>
        <v>0</v>
      </c>
      <c r="V37" s="107">
        <f t="shared" si="13"/>
        <v>0</v>
      </c>
      <c r="W37" s="107">
        <f t="shared" si="14"/>
        <v>0</v>
      </c>
      <c r="Y37" s="82"/>
      <c r="Z37" s="82"/>
      <c r="AA37" s="169"/>
      <c r="AD37" s="108"/>
      <c r="AE37" s="109">
        <f t="shared" si="21"/>
        <v>0</v>
      </c>
      <c r="AF37" s="109">
        <f t="shared" si="22"/>
        <v>0</v>
      </c>
      <c r="AG37" s="109">
        <f t="shared" si="23"/>
        <v>0</v>
      </c>
      <c r="AH37" s="109">
        <f t="shared" si="24"/>
        <v>0</v>
      </c>
      <c r="AI37" s="109">
        <f t="shared" si="25"/>
        <v>0</v>
      </c>
      <c r="AK37" s="108"/>
      <c r="AL37" s="109">
        <f t="shared" si="15"/>
        <v>0</v>
      </c>
      <c r="AM37" s="109">
        <f t="shared" si="16"/>
        <v>0</v>
      </c>
      <c r="AN37" s="109">
        <f t="shared" si="17"/>
        <v>0</v>
      </c>
      <c r="AO37" s="109">
        <f t="shared" si="18"/>
        <v>0</v>
      </c>
      <c r="AP37" s="109">
        <f t="shared" si="19"/>
        <v>0</v>
      </c>
      <c r="AQ37" s="128"/>
      <c r="AR37" s="109"/>
      <c r="AS37" s="128"/>
      <c r="AT37" s="99"/>
      <c r="AU37" s="99"/>
      <c r="AV37" s="99"/>
    </row>
    <row r="38" spans="1:48" x14ac:dyDescent="0.25">
      <c r="A38" s="169">
        <f t="shared" si="26"/>
        <v>14</v>
      </c>
      <c r="B38" s="102">
        <f t="shared" si="27"/>
        <v>4.46</v>
      </c>
      <c r="C38" s="104">
        <f t="shared" si="0"/>
        <v>4.37</v>
      </c>
      <c r="D38" s="104">
        <f t="shared" si="0"/>
        <v>4.3899999999999997</v>
      </c>
      <c r="E38" s="80">
        <f t="shared" si="1"/>
        <v>0.51</v>
      </c>
      <c r="F38" s="80">
        <f t="shared" si="2"/>
        <v>0.48</v>
      </c>
      <c r="H38" s="80">
        <f t="shared" si="28"/>
        <v>6.9105661664927015E-2</v>
      </c>
      <c r="I38" s="211">
        <f t="shared" si="29"/>
        <v>36691</v>
      </c>
      <c r="J38" s="211">
        <f t="shared" si="20"/>
        <v>36691</v>
      </c>
      <c r="K38" s="181">
        <f t="shared" si="30"/>
        <v>3</v>
      </c>
      <c r="L38" s="181">
        <f t="shared" si="3"/>
        <v>0</v>
      </c>
      <c r="M38" s="181">
        <f t="shared" si="4"/>
        <v>-7</v>
      </c>
      <c r="N38" s="107">
        <f t="shared" si="5"/>
        <v>0</v>
      </c>
      <c r="O38" s="107">
        <f t="shared" si="6"/>
        <v>0</v>
      </c>
      <c r="P38" s="107">
        <f t="shared" si="7"/>
        <v>0</v>
      </c>
      <c r="Q38" s="107">
        <f t="shared" si="8"/>
        <v>0</v>
      </c>
      <c r="R38" s="107">
        <f t="shared" si="9"/>
        <v>0</v>
      </c>
      <c r="S38" s="107">
        <f t="shared" si="10"/>
        <v>0</v>
      </c>
      <c r="T38" s="107">
        <f t="shared" si="11"/>
        <v>0</v>
      </c>
      <c r="U38" s="107">
        <f t="shared" si="12"/>
        <v>0</v>
      </c>
      <c r="V38" s="107">
        <f t="shared" si="13"/>
        <v>0</v>
      </c>
      <c r="W38" s="107">
        <f t="shared" si="14"/>
        <v>0</v>
      </c>
      <c r="Y38" s="82"/>
      <c r="Z38" s="82"/>
      <c r="AA38" s="169"/>
      <c r="AD38" s="108"/>
      <c r="AE38" s="109">
        <f t="shared" si="21"/>
        <v>0</v>
      </c>
      <c r="AF38" s="109">
        <f t="shared" si="22"/>
        <v>0</v>
      </c>
      <c r="AG38" s="109">
        <f t="shared" si="23"/>
        <v>0</v>
      </c>
      <c r="AH38" s="109">
        <f t="shared" si="24"/>
        <v>0</v>
      </c>
      <c r="AI38" s="109">
        <f t="shared" si="25"/>
        <v>0</v>
      </c>
      <c r="AK38" s="108"/>
      <c r="AL38" s="109">
        <f t="shared" si="15"/>
        <v>0</v>
      </c>
      <c r="AM38" s="109">
        <f t="shared" si="16"/>
        <v>0</v>
      </c>
      <c r="AN38" s="109">
        <f t="shared" si="17"/>
        <v>0</v>
      </c>
      <c r="AO38" s="109">
        <f t="shared" si="18"/>
        <v>0</v>
      </c>
      <c r="AP38" s="109">
        <f t="shared" si="19"/>
        <v>0</v>
      </c>
      <c r="AQ38" s="128"/>
      <c r="AR38" s="109"/>
      <c r="AS38" s="128"/>
      <c r="AT38" s="99"/>
      <c r="AU38" s="99"/>
      <c r="AV38" s="99"/>
    </row>
    <row r="39" spans="1:48" x14ac:dyDescent="0.25">
      <c r="A39" s="169">
        <f t="shared" si="26"/>
        <v>15</v>
      </c>
      <c r="B39" s="102">
        <f t="shared" si="27"/>
        <v>4.46</v>
      </c>
      <c r="C39" s="104">
        <f t="shared" si="0"/>
        <v>4.37</v>
      </c>
      <c r="D39" s="104">
        <f t="shared" si="0"/>
        <v>4.3899999999999997</v>
      </c>
      <c r="E39" s="80">
        <f t="shared" si="1"/>
        <v>0.51</v>
      </c>
      <c r="F39" s="80">
        <f t="shared" si="2"/>
        <v>0.48</v>
      </c>
      <c r="H39" s="80">
        <f t="shared" si="28"/>
        <v>6.9105661664927015E-2</v>
      </c>
      <c r="I39" s="211">
        <f t="shared" si="29"/>
        <v>36692</v>
      </c>
      <c r="J39" s="211">
        <f t="shared" si="20"/>
        <v>36692</v>
      </c>
      <c r="K39" s="181">
        <f t="shared" si="30"/>
        <v>4</v>
      </c>
      <c r="L39" s="181">
        <f t="shared" si="3"/>
        <v>0</v>
      </c>
      <c r="M39" s="181">
        <f t="shared" si="4"/>
        <v>-6</v>
      </c>
      <c r="N39" s="107">
        <f t="shared" si="5"/>
        <v>0</v>
      </c>
      <c r="O39" s="107">
        <f t="shared" si="6"/>
        <v>0</v>
      </c>
      <c r="P39" s="107">
        <f t="shared" si="7"/>
        <v>0</v>
      </c>
      <c r="Q39" s="107">
        <f t="shared" si="8"/>
        <v>0</v>
      </c>
      <c r="R39" s="107">
        <f t="shared" si="9"/>
        <v>0</v>
      </c>
      <c r="S39" s="107">
        <f t="shared" si="10"/>
        <v>0</v>
      </c>
      <c r="T39" s="107">
        <f t="shared" si="11"/>
        <v>0</v>
      </c>
      <c r="U39" s="107">
        <f t="shared" si="12"/>
        <v>0</v>
      </c>
      <c r="V39" s="107">
        <f t="shared" si="13"/>
        <v>0</v>
      </c>
      <c r="W39" s="107">
        <f t="shared" si="14"/>
        <v>0</v>
      </c>
      <c r="Y39" s="82"/>
      <c r="Z39" s="82"/>
      <c r="AA39" s="169"/>
      <c r="AD39" s="108"/>
      <c r="AE39" s="109">
        <f t="shared" si="21"/>
        <v>0</v>
      </c>
      <c r="AF39" s="109">
        <f t="shared" si="22"/>
        <v>0</v>
      </c>
      <c r="AG39" s="109">
        <f t="shared" si="23"/>
        <v>0</v>
      </c>
      <c r="AH39" s="109">
        <f t="shared" si="24"/>
        <v>0</v>
      </c>
      <c r="AI39" s="109">
        <f t="shared" si="25"/>
        <v>0</v>
      </c>
      <c r="AK39" s="108"/>
      <c r="AL39" s="109">
        <f t="shared" si="15"/>
        <v>0</v>
      </c>
      <c r="AM39" s="109">
        <f t="shared" si="16"/>
        <v>0</v>
      </c>
      <c r="AN39" s="109">
        <f t="shared" si="17"/>
        <v>0</v>
      </c>
      <c r="AO39" s="109">
        <f t="shared" si="18"/>
        <v>0</v>
      </c>
      <c r="AP39" s="109">
        <f t="shared" si="19"/>
        <v>0</v>
      </c>
      <c r="AQ39" s="128"/>
      <c r="AR39" s="109"/>
      <c r="AS39" s="128"/>
      <c r="AT39" s="99"/>
      <c r="AU39" s="99"/>
      <c r="AV39" s="99"/>
    </row>
    <row r="40" spans="1:48" x14ac:dyDescent="0.25">
      <c r="A40" s="169">
        <f t="shared" si="26"/>
        <v>16</v>
      </c>
      <c r="B40" s="102">
        <f t="shared" si="27"/>
        <v>4.46</v>
      </c>
      <c r="C40" s="104">
        <f t="shared" si="0"/>
        <v>4.37</v>
      </c>
      <c r="D40" s="104">
        <f t="shared" si="0"/>
        <v>4.3899999999999997</v>
      </c>
      <c r="E40" s="80">
        <f t="shared" si="1"/>
        <v>0.51</v>
      </c>
      <c r="F40" s="80">
        <f t="shared" si="2"/>
        <v>0.48</v>
      </c>
      <c r="H40" s="80">
        <f t="shared" si="28"/>
        <v>6.9105661664927015E-2</v>
      </c>
      <c r="I40" s="211">
        <f t="shared" si="29"/>
        <v>36693</v>
      </c>
      <c r="J40" s="211">
        <f t="shared" si="20"/>
        <v>36693</v>
      </c>
      <c r="K40" s="181">
        <f t="shared" si="30"/>
        <v>5</v>
      </c>
      <c r="L40" s="181">
        <f t="shared" si="3"/>
        <v>0</v>
      </c>
      <c r="M40" s="181">
        <f t="shared" si="4"/>
        <v>-5</v>
      </c>
      <c r="N40" s="107">
        <f t="shared" si="5"/>
        <v>0</v>
      </c>
      <c r="O40" s="107">
        <f t="shared" si="6"/>
        <v>0</v>
      </c>
      <c r="P40" s="107">
        <f t="shared" si="7"/>
        <v>0</v>
      </c>
      <c r="Q40" s="107">
        <f t="shared" si="8"/>
        <v>0</v>
      </c>
      <c r="R40" s="107">
        <f t="shared" si="9"/>
        <v>0</v>
      </c>
      <c r="S40" s="107">
        <f t="shared" si="10"/>
        <v>0</v>
      </c>
      <c r="T40" s="107">
        <f t="shared" si="11"/>
        <v>0</v>
      </c>
      <c r="U40" s="107">
        <f t="shared" si="12"/>
        <v>0</v>
      </c>
      <c r="V40" s="107">
        <f t="shared" si="13"/>
        <v>0</v>
      </c>
      <c r="W40" s="107">
        <f t="shared" si="14"/>
        <v>0</v>
      </c>
      <c r="Y40" s="82"/>
      <c r="Z40" s="82"/>
      <c r="AA40" s="169"/>
      <c r="AD40" s="108"/>
      <c r="AE40" s="109">
        <f t="shared" si="21"/>
        <v>0</v>
      </c>
      <c r="AF40" s="109">
        <f t="shared" si="22"/>
        <v>0</v>
      </c>
      <c r="AG40" s="109">
        <f t="shared" si="23"/>
        <v>0</v>
      </c>
      <c r="AH40" s="109">
        <f t="shared" si="24"/>
        <v>0</v>
      </c>
      <c r="AI40" s="109">
        <f t="shared" si="25"/>
        <v>0</v>
      </c>
      <c r="AK40" s="108"/>
      <c r="AL40" s="109">
        <f t="shared" si="15"/>
        <v>0</v>
      </c>
      <c r="AM40" s="109">
        <f t="shared" si="16"/>
        <v>0</v>
      </c>
      <c r="AN40" s="109">
        <f t="shared" si="17"/>
        <v>0</v>
      </c>
      <c r="AO40" s="109">
        <f t="shared" si="18"/>
        <v>0</v>
      </c>
      <c r="AP40" s="109">
        <f t="shared" si="19"/>
        <v>0</v>
      </c>
      <c r="AQ40" s="128"/>
      <c r="AR40" s="109"/>
      <c r="AS40" s="128"/>
      <c r="AT40" s="99"/>
      <c r="AU40" s="99"/>
      <c r="AV40" s="99"/>
    </row>
    <row r="41" spans="1:48" x14ac:dyDescent="0.25">
      <c r="A41" s="169">
        <f t="shared" si="26"/>
        <v>17</v>
      </c>
      <c r="B41" s="102">
        <f t="shared" si="27"/>
        <v>4.46</v>
      </c>
      <c r="C41" s="104">
        <f t="shared" si="0"/>
        <v>4.37</v>
      </c>
      <c r="D41" s="104">
        <f t="shared" si="0"/>
        <v>4.3899999999999997</v>
      </c>
      <c r="E41" s="80">
        <f t="shared" si="1"/>
        <v>0.51</v>
      </c>
      <c r="F41" s="80">
        <f t="shared" si="2"/>
        <v>0.48</v>
      </c>
      <c r="H41" s="80">
        <f t="shared" si="28"/>
        <v>6.9105661664927015E-2</v>
      </c>
      <c r="I41" s="211">
        <f t="shared" si="29"/>
        <v>36694</v>
      </c>
      <c r="J41" s="211">
        <f t="shared" si="20"/>
        <v>36693</v>
      </c>
      <c r="K41" s="181">
        <f t="shared" si="30"/>
        <v>6</v>
      </c>
      <c r="L41" s="181">
        <f t="shared" si="3"/>
        <v>0</v>
      </c>
      <c r="M41" s="181">
        <f t="shared" si="4"/>
        <v>-5</v>
      </c>
      <c r="N41" s="107">
        <f t="shared" si="5"/>
        <v>0</v>
      </c>
      <c r="O41" s="107">
        <f t="shared" si="6"/>
        <v>0</v>
      </c>
      <c r="P41" s="107">
        <f t="shared" si="7"/>
        <v>0</v>
      </c>
      <c r="Q41" s="107">
        <f t="shared" si="8"/>
        <v>0</v>
      </c>
      <c r="R41" s="107">
        <f t="shared" si="9"/>
        <v>0</v>
      </c>
      <c r="S41" s="107">
        <f t="shared" si="10"/>
        <v>0</v>
      </c>
      <c r="T41" s="107">
        <f t="shared" si="11"/>
        <v>0</v>
      </c>
      <c r="U41" s="107">
        <f t="shared" si="12"/>
        <v>0</v>
      </c>
      <c r="V41" s="107">
        <f t="shared" si="13"/>
        <v>0</v>
      </c>
      <c r="W41" s="107">
        <f t="shared" si="14"/>
        <v>0</v>
      </c>
      <c r="Y41" s="82"/>
      <c r="Z41" s="82"/>
      <c r="AA41" s="169"/>
      <c r="AD41" s="108"/>
      <c r="AE41" s="109">
        <f t="shared" si="21"/>
        <v>0</v>
      </c>
      <c r="AF41" s="109">
        <f t="shared" si="22"/>
        <v>0</v>
      </c>
      <c r="AG41" s="109">
        <f t="shared" si="23"/>
        <v>0</v>
      </c>
      <c r="AH41" s="109">
        <f t="shared" si="24"/>
        <v>0</v>
      </c>
      <c r="AI41" s="109">
        <f t="shared" si="25"/>
        <v>0</v>
      </c>
      <c r="AK41" s="108"/>
      <c r="AL41" s="109">
        <f t="shared" si="15"/>
        <v>0</v>
      </c>
      <c r="AM41" s="109">
        <f t="shared" si="16"/>
        <v>0</v>
      </c>
      <c r="AN41" s="109">
        <f t="shared" si="17"/>
        <v>0</v>
      </c>
      <c r="AO41" s="109">
        <f t="shared" si="18"/>
        <v>0</v>
      </c>
      <c r="AP41" s="109">
        <f t="shared" si="19"/>
        <v>0</v>
      </c>
      <c r="AQ41" s="128"/>
      <c r="AR41" s="109"/>
      <c r="AS41" s="128"/>
      <c r="AT41" s="99"/>
      <c r="AU41" s="99"/>
      <c r="AV41" s="99"/>
    </row>
    <row r="42" spans="1:48" x14ac:dyDescent="0.25">
      <c r="A42" s="169">
        <f t="shared" si="26"/>
        <v>18</v>
      </c>
      <c r="B42" s="102">
        <f t="shared" si="27"/>
        <v>4.46</v>
      </c>
      <c r="C42" s="104">
        <f t="shared" si="0"/>
        <v>4.37</v>
      </c>
      <c r="D42" s="104">
        <f t="shared" si="0"/>
        <v>4.3899999999999997</v>
      </c>
      <c r="E42" s="80">
        <f t="shared" si="1"/>
        <v>0.51</v>
      </c>
      <c r="F42" s="80">
        <f t="shared" si="2"/>
        <v>0.48</v>
      </c>
      <c r="H42" s="80">
        <f t="shared" si="28"/>
        <v>6.9105661664927015E-2</v>
      </c>
      <c r="I42" s="211">
        <f t="shared" si="29"/>
        <v>36695</v>
      </c>
      <c r="J42" s="211">
        <f t="shared" si="20"/>
        <v>36693</v>
      </c>
      <c r="K42" s="181">
        <f t="shared" si="30"/>
        <v>7</v>
      </c>
      <c r="L42" s="181">
        <f t="shared" si="3"/>
        <v>0</v>
      </c>
      <c r="M42" s="181">
        <f t="shared" si="4"/>
        <v>-5</v>
      </c>
      <c r="N42" s="107">
        <f t="shared" si="5"/>
        <v>0</v>
      </c>
      <c r="O42" s="107">
        <f t="shared" si="6"/>
        <v>0</v>
      </c>
      <c r="P42" s="107">
        <f t="shared" si="7"/>
        <v>0</v>
      </c>
      <c r="Q42" s="107">
        <f t="shared" si="8"/>
        <v>0</v>
      </c>
      <c r="R42" s="107">
        <f t="shared" si="9"/>
        <v>0</v>
      </c>
      <c r="S42" s="107">
        <f t="shared" si="10"/>
        <v>0</v>
      </c>
      <c r="T42" s="107">
        <f t="shared" si="11"/>
        <v>0</v>
      </c>
      <c r="U42" s="107">
        <f t="shared" si="12"/>
        <v>0</v>
      </c>
      <c r="V42" s="107">
        <f t="shared" si="13"/>
        <v>0</v>
      </c>
      <c r="W42" s="107">
        <f t="shared" si="14"/>
        <v>0</v>
      </c>
      <c r="Y42" s="82"/>
      <c r="Z42" s="82"/>
      <c r="AA42" s="169"/>
      <c r="AD42" s="108"/>
      <c r="AE42" s="109">
        <f t="shared" si="21"/>
        <v>0</v>
      </c>
      <c r="AF42" s="109">
        <f t="shared" si="22"/>
        <v>0</v>
      </c>
      <c r="AG42" s="109">
        <f t="shared" si="23"/>
        <v>0</v>
      </c>
      <c r="AH42" s="109">
        <f t="shared" si="24"/>
        <v>0</v>
      </c>
      <c r="AI42" s="109">
        <f t="shared" si="25"/>
        <v>0</v>
      </c>
      <c r="AK42" s="108"/>
      <c r="AL42" s="109">
        <f t="shared" si="15"/>
        <v>0</v>
      </c>
      <c r="AM42" s="109">
        <f t="shared" si="16"/>
        <v>0</v>
      </c>
      <c r="AN42" s="109">
        <f t="shared" si="17"/>
        <v>0</v>
      </c>
      <c r="AO42" s="109">
        <f t="shared" si="18"/>
        <v>0</v>
      </c>
      <c r="AP42" s="109">
        <f t="shared" si="19"/>
        <v>0</v>
      </c>
      <c r="AQ42" s="128"/>
      <c r="AR42" s="109"/>
      <c r="AS42" s="128"/>
      <c r="AT42" s="99"/>
      <c r="AU42" s="99"/>
      <c r="AV42" s="99"/>
    </row>
    <row r="43" spans="1:48" x14ac:dyDescent="0.25">
      <c r="A43" s="169">
        <f t="shared" si="26"/>
        <v>19</v>
      </c>
      <c r="B43" s="102">
        <f t="shared" si="27"/>
        <v>4.46</v>
      </c>
      <c r="C43" s="104">
        <f t="shared" si="0"/>
        <v>4.37</v>
      </c>
      <c r="D43" s="104">
        <f t="shared" si="0"/>
        <v>4.3899999999999997</v>
      </c>
      <c r="E43" s="80">
        <f t="shared" si="1"/>
        <v>0.51</v>
      </c>
      <c r="F43" s="80">
        <f t="shared" si="2"/>
        <v>0.48</v>
      </c>
      <c r="H43" s="80">
        <f t="shared" si="28"/>
        <v>6.9105661664927015E-2</v>
      </c>
      <c r="I43" s="211">
        <f t="shared" si="29"/>
        <v>36696</v>
      </c>
      <c r="J43" s="211">
        <f t="shared" si="20"/>
        <v>36696</v>
      </c>
      <c r="K43" s="181">
        <f t="shared" si="30"/>
        <v>1</v>
      </c>
      <c r="L43" s="181">
        <f t="shared" si="3"/>
        <v>0</v>
      </c>
      <c r="M43" s="181">
        <f t="shared" si="4"/>
        <v>-2</v>
      </c>
      <c r="N43" s="107">
        <f t="shared" si="5"/>
        <v>0</v>
      </c>
      <c r="O43" s="107">
        <f t="shared" si="6"/>
        <v>0</v>
      </c>
      <c r="P43" s="107">
        <f t="shared" si="7"/>
        <v>0</v>
      </c>
      <c r="Q43" s="107">
        <f t="shared" si="8"/>
        <v>0</v>
      </c>
      <c r="R43" s="107">
        <f t="shared" si="9"/>
        <v>0</v>
      </c>
      <c r="S43" s="107">
        <f t="shared" si="10"/>
        <v>0</v>
      </c>
      <c r="T43" s="107">
        <f t="shared" si="11"/>
        <v>0</v>
      </c>
      <c r="U43" s="107">
        <f>IF($L43=0,0,bsd(U$23,U$22,$B43,$D43,$M43,$F43,$H43,0.1))</f>
        <v>0</v>
      </c>
      <c r="V43" s="107">
        <f t="shared" si="13"/>
        <v>0</v>
      </c>
      <c r="W43" s="107">
        <f t="shared" si="14"/>
        <v>0</v>
      </c>
      <c r="Y43" s="82"/>
      <c r="Z43" s="82"/>
      <c r="AA43" s="169"/>
      <c r="AD43" s="108"/>
      <c r="AE43" s="109">
        <f t="shared" si="21"/>
        <v>0</v>
      </c>
      <c r="AF43" s="109">
        <f t="shared" si="22"/>
        <v>0</v>
      </c>
      <c r="AG43" s="109">
        <f t="shared" si="23"/>
        <v>0</v>
      </c>
      <c r="AH43" s="109">
        <f t="shared" si="24"/>
        <v>0</v>
      </c>
      <c r="AI43" s="109">
        <f t="shared" si="25"/>
        <v>0</v>
      </c>
      <c r="AK43" s="108"/>
      <c r="AL43" s="109">
        <f t="shared" si="15"/>
        <v>0</v>
      </c>
      <c r="AM43" s="109">
        <f t="shared" si="16"/>
        <v>0</v>
      </c>
      <c r="AN43" s="109">
        <f t="shared" si="17"/>
        <v>0</v>
      </c>
      <c r="AO43" s="109">
        <f t="shared" si="18"/>
        <v>0</v>
      </c>
      <c r="AP43" s="109">
        <f t="shared" si="19"/>
        <v>0</v>
      </c>
      <c r="AQ43" s="128"/>
      <c r="AR43" s="109"/>
      <c r="AS43" s="128"/>
      <c r="AT43" s="99"/>
      <c r="AU43" s="99"/>
      <c r="AV43" s="99"/>
    </row>
    <row r="44" spans="1:48" x14ac:dyDescent="0.25">
      <c r="A44" s="169">
        <f t="shared" si="26"/>
        <v>20</v>
      </c>
      <c r="B44" s="102">
        <f t="shared" si="27"/>
        <v>4.46</v>
      </c>
      <c r="C44" s="104">
        <f t="shared" si="0"/>
        <v>4.37</v>
      </c>
      <c r="D44" s="104">
        <f t="shared" si="0"/>
        <v>4.3899999999999997</v>
      </c>
      <c r="E44" s="80">
        <f t="shared" si="1"/>
        <v>0.51</v>
      </c>
      <c r="F44" s="80">
        <f t="shared" si="2"/>
        <v>0.48</v>
      </c>
      <c r="H44" s="80">
        <f t="shared" si="28"/>
        <v>6.9105661664927015E-2</v>
      </c>
      <c r="I44" s="211">
        <f t="shared" si="29"/>
        <v>36697</v>
      </c>
      <c r="J44" s="211">
        <f t="shared" si="20"/>
        <v>36697</v>
      </c>
      <c r="K44" s="181">
        <f t="shared" si="30"/>
        <v>2</v>
      </c>
      <c r="L44" s="181">
        <f t="shared" si="3"/>
        <v>0</v>
      </c>
      <c r="M44" s="181">
        <f t="shared" si="4"/>
        <v>-1</v>
      </c>
      <c r="N44" s="107">
        <f t="shared" si="5"/>
        <v>0</v>
      </c>
      <c r="O44" s="107">
        <f t="shared" si="6"/>
        <v>0</v>
      </c>
      <c r="P44" s="107">
        <f t="shared" si="7"/>
        <v>0</v>
      </c>
      <c r="Q44" s="107">
        <f t="shared" si="8"/>
        <v>0</v>
      </c>
      <c r="R44" s="107">
        <f t="shared" si="9"/>
        <v>0</v>
      </c>
      <c r="S44" s="107">
        <f t="shared" si="10"/>
        <v>0</v>
      </c>
      <c r="T44" s="107">
        <f t="shared" si="11"/>
        <v>0</v>
      </c>
      <c r="U44" s="107">
        <f t="shared" si="12"/>
        <v>0</v>
      </c>
      <c r="V44" s="107">
        <f t="shared" si="13"/>
        <v>0</v>
      </c>
      <c r="W44" s="107">
        <f t="shared" si="14"/>
        <v>0</v>
      </c>
      <c r="Y44" s="82"/>
      <c r="Z44" s="82"/>
      <c r="AA44" s="169"/>
      <c r="AD44" s="108"/>
      <c r="AE44" s="109">
        <f t="shared" si="21"/>
        <v>0</v>
      </c>
      <c r="AF44" s="109">
        <f t="shared" si="22"/>
        <v>0</v>
      </c>
      <c r="AG44" s="109">
        <f t="shared" si="23"/>
        <v>0</v>
      </c>
      <c r="AH44" s="109">
        <f t="shared" si="24"/>
        <v>0</v>
      </c>
      <c r="AI44" s="109">
        <f t="shared" si="25"/>
        <v>0</v>
      </c>
      <c r="AK44" s="108"/>
      <c r="AL44" s="109">
        <f t="shared" si="15"/>
        <v>0</v>
      </c>
      <c r="AM44" s="109">
        <f t="shared" si="16"/>
        <v>0</v>
      </c>
      <c r="AN44" s="109">
        <f t="shared" si="17"/>
        <v>0</v>
      </c>
      <c r="AO44" s="109">
        <f t="shared" si="18"/>
        <v>0</v>
      </c>
      <c r="AP44" s="109">
        <f t="shared" si="19"/>
        <v>0</v>
      </c>
      <c r="AQ44" s="128"/>
      <c r="AR44" s="109"/>
      <c r="AS44" s="128"/>
      <c r="AT44" s="99"/>
      <c r="AU44" s="99"/>
      <c r="AV44" s="99"/>
    </row>
    <row r="45" spans="1:48" x14ac:dyDescent="0.25">
      <c r="A45" s="169">
        <f t="shared" si="26"/>
        <v>21</v>
      </c>
      <c r="B45" s="102">
        <f t="shared" si="27"/>
        <v>4.46</v>
      </c>
      <c r="C45" s="104">
        <f t="shared" si="0"/>
        <v>4.37</v>
      </c>
      <c r="D45" s="104">
        <f t="shared" si="0"/>
        <v>4.3899999999999997</v>
      </c>
      <c r="E45" s="80">
        <f t="shared" si="1"/>
        <v>0.51</v>
      </c>
      <c r="F45" s="80">
        <f t="shared" si="2"/>
        <v>0.48</v>
      </c>
      <c r="H45" s="80">
        <f t="shared" si="28"/>
        <v>6.9105661664927015E-2</v>
      </c>
      <c r="I45" s="211">
        <f t="shared" si="29"/>
        <v>36698</v>
      </c>
      <c r="J45" s="211">
        <f t="shared" si="20"/>
        <v>36698</v>
      </c>
      <c r="K45" s="181">
        <f t="shared" si="30"/>
        <v>3</v>
      </c>
      <c r="L45" s="181">
        <f t="shared" si="3"/>
        <v>0</v>
      </c>
      <c r="M45" s="181">
        <f t="shared" si="4"/>
        <v>0</v>
      </c>
      <c r="N45" s="107">
        <f t="shared" si="5"/>
        <v>0</v>
      </c>
      <c r="O45" s="107">
        <f t="shared" si="6"/>
        <v>0</v>
      </c>
      <c r="P45" s="107">
        <f t="shared" si="7"/>
        <v>0</v>
      </c>
      <c r="Q45" s="107">
        <f t="shared" si="8"/>
        <v>0</v>
      </c>
      <c r="R45" s="107">
        <f t="shared" si="9"/>
        <v>0</v>
      </c>
      <c r="S45" s="107">
        <f t="shared" si="10"/>
        <v>0</v>
      </c>
      <c r="T45" s="107">
        <f t="shared" si="11"/>
        <v>0</v>
      </c>
      <c r="U45" s="107">
        <f t="shared" si="12"/>
        <v>0</v>
      </c>
      <c r="V45" s="107">
        <f t="shared" si="13"/>
        <v>0</v>
      </c>
      <c r="W45" s="107">
        <f t="shared" si="14"/>
        <v>0</v>
      </c>
      <c r="Y45" s="82"/>
      <c r="Z45" s="82"/>
      <c r="AA45" s="169"/>
      <c r="AD45" s="108"/>
      <c r="AE45" s="109">
        <f t="shared" si="21"/>
        <v>0</v>
      </c>
      <c r="AF45" s="109">
        <f t="shared" si="22"/>
        <v>0</v>
      </c>
      <c r="AG45" s="109">
        <f t="shared" si="23"/>
        <v>0</v>
      </c>
      <c r="AH45" s="109">
        <f t="shared" si="24"/>
        <v>0</v>
      </c>
      <c r="AI45" s="109">
        <f t="shared" si="25"/>
        <v>0</v>
      </c>
      <c r="AK45" s="108"/>
      <c r="AL45" s="109">
        <f t="shared" si="15"/>
        <v>0</v>
      </c>
      <c r="AM45" s="109">
        <f t="shared" si="16"/>
        <v>0</v>
      </c>
      <c r="AN45" s="109">
        <f t="shared" si="17"/>
        <v>0</v>
      </c>
      <c r="AO45" s="109">
        <f t="shared" si="18"/>
        <v>0</v>
      </c>
      <c r="AP45" s="109">
        <f t="shared" si="19"/>
        <v>0</v>
      </c>
      <c r="AQ45" s="128"/>
      <c r="AR45" s="109"/>
      <c r="AS45" s="128"/>
      <c r="AT45" s="99"/>
      <c r="AU45" s="99"/>
      <c r="AV45" s="99"/>
    </row>
    <row r="46" spans="1:48" x14ac:dyDescent="0.25">
      <c r="A46" s="169">
        <f t="shared" si="26"/>
        <v>22</v>
      </c>
      <c r="B46" s="102">
        <f t="shared" si="27"/>
        <v>4.46</v>
      </c>
      <c r="C46" s="104">
        <f t="shared" si="0"/>
        <v>4.37</v>
      </c>
      <c r="D46" s="104">
        <f t="shared" si="0"/>
        <v>4.3899999999999997</v>
      </c>
      <c r="E46" s="80">
        <f t="shared" si="1"/>
        <v>0.51</v>
      </c>
      <c r="F46" s="80">
        <f t="shared" si="2"/>
        <v>0.48</v>
      </c>
      <c r="H46" s="80">
        <f t="shared" si="28"/>
        <v>6.9105661664927015E-2</v>
      </c>
      <c r="I46" s="211">
        <f t="shared" si="29"/>
        <v>36699</v>
      </c>
      <c r="J46" s="211">
        <f t="shared" si="20"/>
        <v>36699</v>
      </c>
      <c r="K46" s="181">
        <f t="shared" si="30"/>
        <v>4</v>
      </c>
      <c r="L46" s="181">
        <f t="shared" si="3"/>
        <v>1</v>
      </c>
      <c r="M46" s="181">
        <f t="shared" si="4"/>
        <v>1</v>
      </c>
      <c r="N46" s="107">
        <f t="shared" si="5"/>
        <v>0.12016852448968074</v>
      </c>
      <c r="O46" s="107">
        <f t="shared" si="6"/>
        <v>1.7859717557115351E-2</v>
      </c>
      <c r="P46" s="107">
        <f t="shared" si="7"/>
        <v>0.5627423060845993</v>
      </c>
      <c r="Q46" s="107">
        <f t="shared" si="8"/>
        <v>-0.26031845337799991</v>
      </c>
      <c r="R46" s="107">
        <f t="shared" si="9"/>
        <v>4.9562763797735679E-2</v>
      </c>
      <c r="S46" s="107">
        <f t="shared" si="10"/>
        <v>2.8972979020410537E-2</v>
      </c>
      <c r="T46" s="107">
        <f t="shared" si="11"/>
        <v>1.3847890224907289E-3</v>
      </c>
      <c r="U46" s="107">
        <f t="shared" si="12"/>
        <v>7.6070620725321447E-4</v>
      </c>
      <c r="V46" s="107">
        <f t="shared" si="13"/>
        <v>3.1709163385301053E-2</v>
      </c>
      <c r="W46" s="107">
        <f t="shared" si="14"/>
        <v>1.5969611685935359E-2</v>
      </c>
      <c r="Y46" s="82"/>
      <c r="Z46" s="82"/>
      <c r="AA46" s="169"/>
      <c r="AD46" s="108"/>
      <c r="AE46" s="109">
        <f t="shared" si="21"/>
        <v>0.12016852448968074</v>
      </c>
      <c r="AF46" s="109">
        <f t="shared" si="22"/>
        <v>0.5627423060845993</v>
      </c>
      <c r="AG46" s="109">
        <f t="shared" si="23"/>
        <v>4.9562763797735679E-2</v>
      </c>
      <c r="AH46" s="109">
        <f t="shared" si="24"/>
        <v>1.3847890224907289E-3</v>
      </c>
      <c r="AI46" s="109">
        <f t="shared" si="25"/>
        <v>3.1709163385301053E-2</v>
      </c>
      <c r="AK46" s="108"/>
      <c r="AL46" s="109">
        <f t="shared" si="15"/>
        <v>1.7859717557115351E-2</v>
      </c>
      <c r="AM46" s="109">
        <f t="shared" si="16"/>
        <v>-0.26031845337799991</v>
      </c>
      <c r="AN46" s="109">
        <f t="shared" si="17"/>
        <v>2.8972979020410537E-2</v>
      </c>
      <c r="AO46" s="109">
        <f t="shared" si="18"/>
        <v>7.6070620725321447E-4</v>
      </c>
      <c r="AP46" s="109">
        <f t="shared" si="19"/>
        <v>1.5969611685935359E-2</v>
      </c>
      <c r="AQ46" s="128"/>
      <c r="AR46" s="109"/>
      <c r="AS46" s="128"/>
      <c r="AT46" s="99"/>
      <c r="AU46" s="99"/>
      <c r="AV46" s="99"/>
    </row>
    <row r="47" spans="1:48" x14ac:dyDescent="0.25">
      <c r="A47" s="169">
        <f t="shared" si="26"/>
        <v>23</v>
      </c>
      <c r="B47" s="102">
        <f t="shared" si="27"/>
        <v>4.46</v>
      </c>
      <c r="C47" s="104">
        <f t="shared" si="0"/>
        <v>4.37</v>
      </c>
      <c r="D47" s="104">
        <f t="shared" si="0"/>
        <v>4.3899999999999997</v>
      </c>
      <c r="E47" s="80">
        <f t="shared" si="1"/>
        <v>0.51</v>
      </c>
      <c r="F47" s="80">
        <f t="shared" si="2"/>
        <v>0.48</v>
      </c>
      <c r="H47" s="80">
        <f t="shared" si="28"/>
        <v>6.9105661664927015E-2</v>
      </c>
      <c r="I47" s="211">
        <f t="shared" si="29"/>
        <v>36700</v>
      </c>
      <c r="J47" s="211">
        <f t="shared" si="20"/>
        <v>36700</v>
      </c>
      <c r="K47" s="181">
        <f t="shared" si="30"/>
        <v>5</v>
      </c>
      <c r="L47" s="181">
        <f t="shared" si="3"/>
        <v>1</v>
      </c>
      <c r="M47" s="181">
        <f t="shared" si="4"/>
        <v>2</v>
      </c>
      <c r="N47" s="107">
        <f t="shared" si="5"/>
        <v>0.15184893848708514</v>
      </c>
      <c r="O47" s="107">
        <f t="shared" si="6"/>
        <v>3.3822925586777686E-2</v>
      </c>
      <c r="P47" s="107">
        <f t="shared" si="7"/>
        <v>0.42358847216014522</v>
      </c>
      <c r="Q47" s="107">
        <f t="shared" si="8"/>
        <v>-0.32156214929098209</v>
      </c>
      <c r="R47" s="107">
        <f t="shared" si="9"/>
        <v>4.0542801711686227E-2</v>
      </c>
      <c r="S47" s="107">
        <f t="shared" si="10"/>
        <v>2.2619572433783403E-2</v>
      </c>
      <c r="T47" s="107">
        <f t="shared" si="11"/>
        <v>2.2587837327305849E-3</v>
      </c>
      <c r="U47" s="107">
        <f t="shared" si="12"/>
        <v>1.1851611225073277E-3</v>
      </c>
      <c r="V47" s="107">
        <f t="shared" si="13"/>
        <v>2.6519150148484272E-2</v>
      </c>
      <c r="W47" s="107">
        <f t="shared" si="14"/>
        <v>1.2993679914955258E-2</v>
      </c>
      <c r="Y47" s="82"/>
      <c r="Z47" s="82"/>
      <c r="AA47" s="169"/>
      <c r="AD47" s="108"/>
      <c r="AE47" s="109">
        <f t="shared" si="21"/>
        <v>0.15184893848708514</v>
      </c>
      <c r="AF47" s="109">
        <f t="shared" si="22"/>
        <v>0.42358847216014522</v>
      </c>
      <c r="AG47" s="109">
        <f t="shared" si="23"/>
        <v>4.0542801711686227E-2</v>
      </c>
      <c r="AH47" s="109">
        <f t="shared" si="24"/>
        <v>2.2587837327305849E-3</v>
      </c>
      <c r="AI47" s="109">
        <f t="shared" si="25"/>
        <v>2.6519150148484272E-2</v>
      </c>
      <c r="AK47" s="108"/>
      <c r="AL47" s="109">
        <f t="shared" si="15"/>
        <v>3.3822925586777686E-2</v>
      </c>
      <c r="AM47" s="109">
        <f t="shared" si="16"/>
        <v>-0.32156214929098209</v>
      </c>
      <c r="AN47" s="109">
        <f t="shared" si="17"/>
        <v>2.2619572433783403E-2</v>
      </c>
      <c r="AO47" s="109">
        <f t="shared" si="18"/>
        <v>1.1851611225073277E-3</v>
      </c>
      <c r="AP47" s="109">
        <f t="shared" si="19"/>
        <v>1.2993679914955258E-2</v>
      </c>
      <c r="AQ47" s="128"/>
      <c r="AR47" s="109"/>
      <c r="AS47" s="128"/>
      <c r="AT47" s="99"/>
      <c r="AU47" s="99"/>
      <c r="AV47" s="99"/>
    </row>
    <row r="48" spans="1:48" x14ac:dyDescent="0.25">
      <c r="A48" s="169">
        <f t="shared" si="26"/>
        <v>24</v>
      </c>
      <c r="B48" s="102">
        <f t="shared" si="27"/>
        <v>4.46</v>
      </c>
      <c r="C48" s="104">
        <f t="shared" si="0"/>
        <v>4.37</v>
      </c>
      <c r="D48" s="104">
        <f t="shared" si="0"/>
        <v>4.3899999999999997</v>
      </c>
      <c r="E48" s="80">
        <f t="shared" si="1"/>
        <v>0.51</v>
      </c>
      <c r="F48" s="80">
        <f t="shared" si="2"/>
        <v>0.48</v>
      </c>
      <c r="H48" s="80">
        <f t="shared" si="28"/>
        <v>6.9105661664927015E-2</v>
      </c>
      <c r="I48" s="211">
        <f t="shared" si="29"/>
        <v>36701</v>
      </c>
      <c r="J48" s="211">
        <f t="shared" si="20"/>
        <v>36700</v>
      </c>
      <c r="K48" s="181">
        <f t="shared" si="30"/>
        <v>6</v>
      </c>
      <c r="L48" s="181">
        <f t="shared" si="3"/>
        <v>1</v>
      </c>
      <c r="M48" s="181">
        <f t="shared" si="4"/>
        <v>2</v>
      </c>
      <c r="N48" s="107">
        <f t="shared" si="5"/>
        <v>0.15184893848708514</v>
      </c>
      <c r="O48" s="107">
        <f t="shared" si="6"/>
        <v>3.3822925586777686E-2</v>
      </c>
      <c r="P48" s="107">
        <f t="shared" si="7"/>
        <v>0.42358847216014522</v>
      </c>
      <c r="Q48" s="107">
        <f t="shared" si="8"/>
        <v>-0.32156214929098209</v>
      </c>
      <c r="R48" s="107">
        <f t="shared" si="9"/>
        <v>4.0542801711686227E-2</v>
      </c>
      <c r="S48" s="107">
        <f t="shared" si="10"/>
        <v>2.2619572433783403E-2</v>
      </c>
      <c r="T48" s="107">
        <f t="shared" si="11"/>
        <v>2.2587837327305849E-3</v>
      </c>
      <c r="U48" s="107">
        <f t="shared" si="12"/>
        <v>1.1851611225073277E-3</v>
      </c>
      <c r="V48" s="107">
        <f t="shared" si="13"/>
        <v>2.6519150148484272E-2</v>
      </c>
      <c r="W48" s="107">
        <f t="shared" si="14"/>
        <v>1.2993679914955258E-2</v>
      </c>
      <c r="Y48" s="82"/>
      <c r="Z48" s="82"/>
      <c r="AA48" s="169"/>
      <c r="AD48" s="108"/>
      <c r="AE48" s="109">
        <f t="shared" si="21"/>
        <v>0.15184893848708514</v>
      </c>
      <c r="AF48" s="109">
        <f t="shared" si="22"/>
        <v>0.42358847216014522</v>
      </c>
      <c r="AG48" s="109">
        <f t="shared" si="23"/>
        <v>4.0542801711686227E-2</v>
      </c>
      <c r="AH48" s="109">
        <f t="shared" si="24"/>
        <v>2.2587837327305849E-3</v>
      </c>
      <c r="AI48" s="109">
        <f t="shared" si="25"/>
        <v>2.6519150148484272E-2</v>
      </c>
      <c r="AK48" s="108"/>
      <c r="AL48" s="109">
        <f t="shared" si="15"/>
        <v>3.3822925586777686E-2</v>
      </c>
      <c r="AM48" s="109">
        <f t="shared" si="16"/>
        <v>-0.32156214929098209</v>
      </c>
      <c r="AN48" s="109">
        <f t="shared" si="17"/>
        <v>2.2619572433783403E-2</v>
      </c>
      <c r="AO48" s="109">
        <f t="shared" si="18"/>
        <v>1.1851611225073277E-3</v>
      </c>
      <c r="AP48" s="109">
        <f t="shared" si="19"/>
        <v>1.2993679914955258E-2</v>
      </c>
      <c r="AQ48" s="128"/>
      <c r="AR48" s="109"/>
      <c r="AS48" s="128"/>
      <c r="AT48" s="99"/>
      <c r="AU48" s="99"/>
      <c r="AV48" s="99"/>
    </row>
    <row r="49" spans="1:48" x14ac:dyDescent="0.25">
      <c r="A49" s="169">
        <f t="shared" si="26"/>
        <v>25</v>
      </c>
      <c r="B49" s="102">
        <f t="shared" si="27"/>
        <v>4.46</v>
      </c>
      <c r="C49" s="104">
        <f t="shared" si="0"/>
        <v>4.37</v>
      </c>
      <c r="D49" s="104">
        <f t="shared" si="0"/>
        <v>4.3899999999999997</v>
      </c>
      <c r="E49" s="80">
        <f t="shared" si="1"/>
        <v>0.51</v>
      </c>
      <c r="F49" s="80">
        <f t="shared" si="2"/>
        <v>0.48</v>
      </c>
      <c r="H49" s="80">
        <f t="shared" si="28"/>
        <v>6.9105661664927015E-2</v>
      </c>
      <c r="I49" s="211">
        <f t="shared" si="29"/>
        <v>36702</v>
      </c>
      <c r="J49" s="211">
        <f t="shared" si="20"/>
        <v>36700</v>
      </c>
      <c r="K49" s="181">
        <f t="shared" si="30"/>
        <v>7</v>
      </c>
      <c r="L49" s="181">
        <f t="shared" si="3"/>
        <v>1</v>
      </c>
      <c r="M49" s="181">
        <f t="shared" si="4"/>
        <v>2</v>
      </c>
      <c r="N49" s="107">
        <f t="shared" si="5"/>
        <v>0.15184893848708514</v>
      </c>
      <c r="O49" s="107">
        <f t="shared" si="6"/>
        <v>3.3822925586777686E-2</v>
      </c>
      <c r="P49" s="107">
        <f t="shared" si="7"/>
        <v>0.42358847216014522</v>
      </c>
      <c r="Q49" s="107">
        <f t="shared" si="8"/>
        <v>-0.32156214929098209</v>
      </c>
      <c r="R49" s="107">
        <f t="shared" si="9"/>
        <v>4.0542801711686227E-2</v>
      </c>
      <c r="S49" s="107">
        <f t="shared" si="10"/>
        <v>2.2619572433783403E-2</v>
      </c>
      <c r="T49" s="107">
        <f t="shared" si="11"/>
        <v>2.2587837327305849E-3</v>
      </c>
      <c r="U49" s="107">
        <f t="shared" si="12"/>
        <v>1.1851611225073277E-3</v>
      </c>
      <c r="V49" s="107">
        <f t="shared" si="13"/>
        <v>2.6519150148484272E-2</v>
      </c>
      <c r="W49" s="107">
        <f t="shared" si="14"/>
        <v>1.2993679914955258E-2</v>
      </c>
      <c r="Y49" s="82"/>
      <c r="Z49" s="82"/>
      <c r="AA49" s="169"/>
      <c r="AD49" s="108"/>
      <c r="AE49" s="109">
        <f t="shared" si="21"/>
        <v>0.15184893848708514</v>
      </c>
      <c r="AF49" s="109">
        <f t="shared" si="22"/>
        <v>0.42358847216014522</v>
      </c>
      <c r="AG49" s="109">
        <f t="shared" si="23"/>
        <v>4.0542801711686227E-2</v>
      </c>
      <c r="AH49" s="109">
        <f t="shared" si="24"/>
        <v>2.2587837327305849E-3</v>
      </c>
      <c r="AI49" s="109">
        <f t="shared" si="25"/>
        <v>2.6519150148484272E-2</v>
      </c>
      <c r="AK49" s="108"/>
      <c r="AL49" s="109">
        <f t="shared" si="15"/>
        <v>3.3822925586777686E-2</v>
      </c>
      <c r="AM49" s="109">
        <f t="shared" si="16"/>
        <v>-0.32156214929098209</v>
      </c>
      <c r="AN49" s="109">
        <f t="shared" si="17"/>
        <v>2.2619572433783403E-2</v>
      </c>
      <c r="AO49" s="109">
        <f t="shared" si="18"/>
        <v>1.1851611225073277E-3</v>
      </c>
      <c r="AP49" s="109">
        <f t="shared" si="19"/>
        <v>1.2993679914955258E-2</v>
      </c>
      <c r="AQ49" s="128"/>
      <c r="AR49" s="109"/>
      <c r="AS49" s="128"/>
      <c r="AT49" s="99"/>
      <c r="AU49" s="99"/>
      <c r="AV49" s="99"/>
    </row>
    <row r="50" spans="1:48" x14ac:dyDescent="0.25">
      <c r="A50" s="169">
        <f t="shared" si="26"/>
        <v>26</v>
      </c>
      <c r="B50" s="102">
        <f t="shared" si="27"/>
        <v>4.46</v>
      </c>
      <c r="C50" s="104">
        <f t="shared" si="0"/>
        <v>4.37</v>
      </c>
      <c r="D50" s="104">
        <f t="shared" si="0"/>
        <v>4.3899999999999997</v>
      </c>
      <c r="E50" s="80">
        <f t="shared" si="1"/>
        <v>0.51</v>
      </c>
      <c r="F50" s="80">
        <f t="shared" si="2"/>
        <v>0.48</v>
      </c>
      <c r="H50" s="80">
        <f t="shared" si="28"/>
        <v>6.9105661664927015E-2</v>
      </c>
      <c r="I50" s="211">
        <f t="shared" si="29"/>
        <v>36703</v>
      </c>
      <c r="J50" s="211">
        <f t="shared" si="20"/>
        <v>36703</v>
      </c>
      <c r="K50" s="181">
        <f t="shared" si="30"/>
        <v>1</v>
      </c>
      <c r="L50" s="181">
        <f t="shared" si="3"/>
        <v>1</v>
      </c>
      <c r="M50" s="181">
        <f t="shared" si="4"/>
        <v>5</v>
      </c>
      <c r="N50" s="107">
        <f t="shared" si="5"/>
        <v>0.2221684752120332</v>
      </c>
      <c r="O50" s="107">
        <f t="shared" si="6"/>
        <v>6.8002188805646124E-2</v>
      </c>
      <c r="P50" s="107">
        <f t="shared" si="7"/>
        <v>0.28936168279020835</v>
      </c>
      <c r="Q50" s="107">
        <f t="shared" si="8"/>
        <v>-0.3780450517582814</v>
      </c>
      <c r="R50" s="107">
        <f t="shared" si="9"/>
        <v>2.7977883804495902E-2</v>
      </c>
      <c r="S50" s="107">
        <f t="shared" si="10"/>
        <v>1.5178746074670109E-2</v>
      </c>
      <c r="T50" s="107">
        <f t="shared" si="11"/>
        <v>3.8880890468986351E-3</v>
      </c>
      <c r="U50" s="107">
        <f t="shared" si="12"/>
        <v>1.9846930638904858E-3</v>
      </c>
      <c r="V50" s="107">
        <f t="shared" si="13"/>
        <v>1.900054273209939E-2</v>
      </c>
      <c r="W50" s="107">
        <f t="shared" si="14"/>
        <v>9.1164246037402918E-3</v>
      </c>
      <c r="Y50" s="82"/>
      <c r="Z50" s="82"/>
      <c r="AA50" s="169"/>
      <c r="AD50" s="108"/>
      <c r="AE50" s="109">
        <f t="shared" si="21"/>
        <v>0.2221684752120332</v>
      </c>
      <c r="AF50" s="109">
        <f t="shared" si="22"/>
        <v>0.28936168279020835</v>
      </c>
      <c r="AG50" s="109">
        <f t="shared" si="23"/>
        <v>2.7977883804495902E-2</v>
      </c>
      <c r="AH50" s="109">
        <f t="shared" si="24"/>
        <v>3.8880890468986351E-3</v>
      </c>
      <c r="AI50" s="109">
        <f t="shared" si="25"/>
        <v>1.900054273209939E-2</v>
      </c>
      <c r="AK50" s="108"/>
      <c r="AL50" s="109">
        <f t="shared" si="15"/>
        <v>6.8002188805646124E-2</v>
      </c>
      <c r="AM50" s="109">
        <f t="shared" si="16"/>
        <v>-0.3780450517582814</v>
      </c>
      <c r="AN50" s="109">
        <f t="shared" si="17"/>
        <v>1.5178746074670109E-2</v>
      </c>
      <c r="AO50" s="109">
        <f t="shared" si="18"/>
        <v>1.9846930638904858E-3</v>
      </c>
      <c r="AP50" s="109">
        <f t="shared" si="19"/>
        <v>9.1164246037402918E-3</v>
      </c>
      <c r="AQ50" s="128"/>
      <c r="AR50" s="109"/>
      <c r="AS50" s="128"/>
      <c r="AT50" s="99"/>
      <c r="AU50" s="99"/>
      <c r="AV50" s="99"/>
    </row>
    <row r="51" spans="1:48" x14ac:dyDescent="0.25">
      <c r="A51" s="169">
        <f t="shared" si="26"/>
        <v>27</v>
      </c>
      <c r="B51" s="102">
        <f t="shared" si="27"/>
        <v>4.46</v>
      </c>
      <c r="C51" s="104">
        <f t="shared" si="0"/>
        <v>4.37</v>
      </c>
      <c r="D51" s="104">
        <f t="shared" si="0"/>
        <v>4.3899999999999997</v>
      </c>
      <c r="E51" s="80">
        <f t="shared" si="1"/>
        <v>0.51</v>
      </c>
      <c r="F51" s="80">
        <f t="shared" si="2"/>
        <v>0.48</v>
      </c>
      <c r="H51" s="80">
        <f t="shared" si="28"/>
        <v>6.9105661664927015E-2</v>
      </c>
      <c r="I51" s="211">
        <f t="shared" si="29"/>
        <v>36704</v>
      </c>
      <c r="J51" s="211">
        <f t="shared" si="20"/>
        <v>36704</v>
      </c>
      <c r="K51" s="181">
        <f t="shared" si="30"/>
        <v>2</v>
      </c>
      <c r="L51" s="181">
        <f t="shared" si="3"/>
        <v>1</v>
      </c>
      <c r="M51" s="181">
        <f t="shared" si="4"/>
        <v>6</v>
      </c>
      <c r="N51" s="107">
        <f t="shared" si="5"/>
        <v>0.24112336632971476</v>
      </c>
      <c r="O51" s="107">
        <f t="shared" si="6"/>
        <v>7.7104015393298919E-2</v>
      </c>
      <c r="P51" s="107">
        <f t="shared" si="7"/>
        <v>0.26919294604552385</v>
      </c>
      <c r="Q51" s="107">
        <f t="shared" si="8"/>
        <v>-0.38630162957650555</v>
      </c>
      <c r="R51" s="107">
        <f t="shared" si="9"/>
        <v>2.5787328511208515E-2</v>
      </c>
      <c r="S51" s="107">
        <f t="shared" si="10"/>
        <v>1.3946986334760885E-2</v>
      </c>
      <c r="T51" s="107">
        <f t="shared" si="11"/>
        <v>4.298777040504298E-3</v>
      </c>
      <c r="U51" s="107">
        <f t="shared" si="12"/>
        <v>2.1876502780595608E-3</v>
      </c>
      <c r="V51" s="107">
        <f t="shared" si="13"/>
        <v>1.7612488776391544E-2</v>
      </c>
      <c r="W51" s="107">
        <f t="shared" si="14"/>
        <v>8.428263501583988E-3</v>
      </c>
      <c r="Y51" s="82"/>
      <c r="Z51" s="82"/>
      <c r="AA51" s="169"/>
      <c r="AD51" s="108"/>
      <c r="AE51" s="109">
        <f t="shared" si="21"/>
        <v>0.24112336632971476</v>
      </c>
      <c r="AF51" s="109">
        <f t="shared" si="22"/>
        <v>0.26919294604552385</v>
      </c>
      <c r="AG51" s="109">
        <f t="shared" si="23"/>
        <v>2.5787328511208515E-2</v>
      </c>
      <c r="AH51" s="109">
        <f t="shared" si="24"/>
        <v>4.298777040504298E-3</v>
      </c>
      <c r="AI51" s="109">
        <f t="shared" si="25"/>
        <v>1.7612488776391544E-2</v>
      </c>
      <c r="AK51" s="108"/>
      <c r="AL51" s="109">
        <f t="shared" si="15"/>
        <v>7.7104015393298919E-2</v>
      </c>
      <c r="AM51" s="109">
        <f t="shared" si="16"/>
        <v>-0.38630162957650555</v>
      </c>
      <c r="AN51" s="109">
        <f t="shared" si="17"/>
        <v>1.3946986334760885E-2</v>
      </c>
      <c r="AO51" s="109">
        <f t="shared" si="18"/>
        <v>2.1876502780595608E-3</v>
      </c>
      <c r="AP51" s="109">
        <f t="shared" si="19"/>
        <v>8.428263501583988E-3</v>
      </c>
      <c r="AQ51" s="128"/>
      <c r="AR51" s="109"/>
      <c r="AS51" s="128"/>
      <c r="AT51" s="99"/>
      <c r="AU51" s="99"/>
      <c r="AV51" s="99"/>
    </row>
    <row r="52" spans="1:48" x14ac:dyDescent="0.25">
      <c r="A52" s="169">
        <f t="shared" si="26"/>
        <v>28</v>
      </c>
      <c r="B52" s="102">
        <f t="shared" si="27"/>
        <v>4.46</v>
      </c>
      <c r="C52" s="104">
        <f t="shared" si="0"/>
        <v>4.37</v>
      </c>
      <c r="D52" s="104">
        <f t="shared" si="0"/>
        <v>4.3899999999999997</v>
      </c>
      <c r="E52" s="80">
        <f t="shared" si="1"/>
        <v>0.51</v>
      </c>
      <c r="F52" s="80">
        <f t="shared" si="2"/>
        <v>0.48</v>
      </c>
      <c r="H52" s="80">
        <f t="shared" si="28"/>
        <v>6.9105661664927015E-2</v>
      </c>
      <c r="I52" s="211">
        <f t="shared" si="29"/>
        <v>36705</v>
      </c>
      <c r="J52" s="211">
        <f t="shared" si="20"/>
        <v>36705</v>
      </c>
      <c r="K52" s="181">
        <f t="shared" si="30"/>
        <v>3</v>
      </c>
      <c r="L52" s="181">
        <f t="shared" si="3"/>
        <v>1</v>
      </c>
      <c r="M52" s="181">
        <f t="shared" si="4"/>
        <v>7</v>
      </c>
      <c r="N52" s="107">
        <f t="shared" si="5"/>
        <v>0.25868687821183589</v>
      </c>
      <c r="O52" s="107">
        <f t="shared" si="6"/>
        <v>8.5516088230552789E-2</v>
      </c>
      <c r="P52" s="107">
        <f t="shared" si="7"/>
        <v>0.25368912199326077</v>
      </c>
      <c r="Q52" s="107">
        <f t="shared" si="8"/>
        <v>-0.39258975872134105</v>
      </c>
      <c r="R52" s="107">
        <f t="shared" si="9"/>
        <v>2.4038597762294174E-2</v>
      </c>
      <c r="S52" s="107">
        <f t="shared" si="10"/>
        <v>1.2972457728176134E-2</v>
      </c>
      <c r="T52" s="107">
        <f t="shared" si="11"/>
        <v>4.6736234065267723E-3</v>
      </c>
      <c r="U52" s="107">
        <f t="shared" si="12"/>
        <v>2.3732425822302616E-3</v>
      </c>
      <c r="V52" s="107">
        <f t="shared" si="13"/>
        <v>1.6487813864366707E-2</v>
      </c>
      <c r="W52" s="107">
        <f t="shared" si="14"/>
        <v>7.8749364257224563E-3</v>
      </c>
      <c r="Y52" s="82"/>
      <c r="Z52" s="82"/>
      <c r="AA52" s="169"/>
      <c r="AD52" s="108"/>
      <c r="AE52" s="109">
        <f t="shared" si="21"/>
        <v>0.25868687821183589</v>
      </c>
      <c r="AF52" s="109">
        <f t="shared" si="22"/>
        <v>0.25368912199326077</v>
      </c>
      <c r="AG52" s="109">
        <f t="shared" si="23"/>
        <v>2.4038597762294174E-2</v>
      </c>
      <c r="AH52" s="109">
        <f t="shared" si="24"/>
        <v>4.6736234065267723E-3</v>
      </c>
      <c r="AI52" s="109">
        <f t="shared" si="25"/>
        <v>1.6487813864366707E-2</v>
      </c>
      <c r="AK52" s="108"/>
      <c r="AL52" s="109">
        <f t="shared" si="15"/>
        <v>8.5516088230552789E-2</v>
      </c>
      <c r="AM52" s="109">
        <f t="shared" si="16"/>
        <v>-0.39258975872134105</v>
      </c>
      <c r="AN52" s="109">
        <f t="shared" si="17"/>
        <v>1.2972457728176134E-2</v>
      </c>
      <c r="AO52" s="109">
        <f t="shared" si="18"/>
        <v>2.3732425822302616E-3</v>
      </c>
      <c r="AP52" s="109">
        <f t="shared" si="19"/>
        <v>7.8749364257224563E-3</v>
      </c>
      <c r="AQ52" s="128"/>
      <c r="AR52" s="109"/>
      <c r="AS52" s="128"/>
      <c r="AT52" s="99"/>
      <c r="AU52" s="99"/>
      <c r="AV52" s="99"/>
    </row>
    <row r="53" spans="1:48" x14ac:dyDescent="0.25">
      <c r="A53" s="169">
        <f t="shared" si="26"/>
        <v>29</v>
      </c>
      <c r="B53" s="102">
        <f t="shared" si="27"/>
        <v>4.46</v>
      </c>
      <c r="C53" s="104">
        <f t="shared" si="0"/>
        <v>4.37</v>
      </c>
      <c r="D53" s="104">
        <f t="shared" si="0"/>
        <v>4.3899999999999997</v>
      </c>
      <c r="E53" s="80">
        <f t="shared" si="1"/>
        <v>0.51</v>
      </c>
      <c r="F53" s="80">
        <f t="shared" si="2"/>
        <v>0.48</v>
      </c>
      <c r="H53" s="80">
        <f t="shared" si="28"/>
        <v>6.9105661664927015E-2</v>
      </c>
      <c r="I53" s="211">
        <f t="shared" si="29"/>
        <v>36706</v>
      </c>
      <c r="J53" s="211">
        <f t="shared" si="20"/>
        <v>36706</v>
      </c>
      <c r="K53" s="181">
        <f t="shared" si="30"/>
        <v>4</v>
      </c>
      <c r="L53" s="181">
        <f t="shared" si="3"/>
        <v>1</v>
      </c>
      <c r="M53" s="181">
        <f t="shared" si="4"/>
        <v>8</v>
      </c>
      <c r="N53" s="107">
        <f t="shared" si="5"/>
        <v>0.27512260342465411</v>
      </c>
      <c r="O53" s="107">
        <f t="shared" si="6"/>
        <v>9.3373346386139477E-2</v>
      </c>
      <c r="P53" s="107">
        <f t="shared" si="7"/>
        <v>0.24136024856369215</v>
      </c>
      <c r="Q53" s="107">
        <f t="shared" si="8"/>
        <v>-0.39754464270625273</v>
      </c>
      <c r="R53" s="107">
        <f t="shared" si="9"/>
        <v>2.2601414288074561E-2</v>
      </c>
      <c r="S53" s="107">
        <f t="shared" si="10"/>
        <v>1.2176688253023643E-2</v>
      </c>
      <c r="T53" s="107">
        <f t="shared" si="11"/>
        <v>5.0204875719046527E-3</v>
      </c>
      <c r="U53" s="107">
        <f t="shared" si="12"/>
        <v>2.545229852730202E-3</v>
      </c>
      <c r="V53" s="107">
        <f t="shared" si="13"/>
        <v>1.5552772685341942E-2</v>
      </c>
      <c r="W53" s="107">
        <f t="shared" si="14"/>
        <v>7.4174848065902133E-3</v>
      </c>
      <c r="Y53" s="82"/>
      <c r="Z53" s="82"/>
      <c r="AA53" s="169"/>
      <c r="AD53" s="108"/>
      <c r="AE53" s="109">
        <f t="shared" si="21"/>
        <v>0.27512260342465411</v>
      </c>
      <c r="AF53" s="109">
        <f t="shared" si="22"/>
        <v>0.24136024856369215</v>
      </c>
      <c r="AG53" s="109">
        <f t="shared" si="23"/>
        <v>2.2601414288074561E-2</v>
      </c>
      <c r="AH53" s="109">
        <f t="shared" si="24"/>
        <v>5.0204875719046527E-3</v>
      </c>
      <c r="AI53" s="109">
        <f t="shared" si="25"/>
        <v>1.5552772685341942E-2</v>
      </c>
      <c r="AK53" s="108"/>
      <c r="AL53" s="109">
        <f t="shared" si="15"/>
        <v>9.3373346386139477E-2</v>
      </c>
      <c r="AM53" s="109">
        <f t="shared" si="16"/>
        <v>-0.39754464270625273</v>
      </c>
      <c r="AN53" s="109">
        <f t="shared" si="17"/>
        <v>1.2176688253023643E-2</v>
      </c>
      <c r="AO53" s="109">
        <f t="shared" si="18"/>
        <v>2.545229852730202E-3</v>
      </c>
      <c r="AP53" s="109">
        <f t="shared" si="19"/>
        <v>7.4174848065902133E-3</v>
      </c>
      <c r="AQ53" s="128"/>
      <c r="AR53" s="109"/>
      <c r="AS53" s="128"/>
      <c r="AT53" s="99"/>
      <c r="AU53" s="99"/>
      <c r="AV53" s="99"/>
    </row>
    <row r="54" spans="1:48" x14ac:dyDescent="0.25">
      <c r="A54" s="169">
        <f t="shared" si="26"/>
        <v>30</v>
      </c>
      <c r="B54" s="102">
        <f t="shared" si="27"/>
        <v>4.46</v>
      </c>
      <c r="C54" s="104">
        <f t="shared" si="0"/>
        <v>4.37</v>
      </c>
      <c r="D54" s="104">
        <f t="shared" si="0"/>
        <v>4.3899999999999997</v>
      </c>
      <c r="E54" s="80">
        <f t="shared" si="1"/>
        <v>0.51</v>
      </c>
      <c r="F54" s="80">
        <f t="shared" si="2"/>
        <v>0.48</v>
      </c>
      <c r="H54" s="80">
        <f t="shared" si="28"/>
        <v>6.9105661664927015E-2</v>
      </c>
      <c r="I54" s="211">
        <f t="shared" si="29"/>
        <v>36707</v>
      </c>
      <c r="J54" s="211">
        <f t="shared" si="20"/>
        <v>36707</v>
      </c>
      <c r="K54" s="181">
        <f t="shared" si="30"/>
        <v>5</v>
      </c>
      <c r="L54" s="181">
        <f t="shared" si="3"/>
        <v>1</v>
      </c>
      <c r="M54" s="181">
        <f t="shared" si="4"/>
        <v>9</v>
      </c>
      <c r="N54" s="107">
        <f t="shared" si="5"/>
        <v>0.29062035328698244</v>
      </c>
      <c r="O54" s="107">
        <f t="shared" si="6"/>
        <v>0.10077175219078516</v>
      </c>
      <c r="P54" s="107">
        <f t="shared" si="7"/>
        <v>0.23130372768077967</v>
      </c>
      <c r="Q54" s="107">
        <f t="shared" si="8"/>
        <v>-0.40154896300700782</v>
      </c>
      <c r="R54" s="107">
        <f t="shared" si="9"/>
        <v>2.1393376698000455E-2</v>
      </c>
      <c r="S54" s="107">
        <f t="shared" si="10"/>
        <v>1.1511031214198447E-2</v>
      </c>
      <c r="T54" s="107">
        <f t="shared" si="11"/>
        <v>5.3447274690263669E-3</v>
      </c>
      <c r="U54" s="107">
        <f t="shared" si="12"/>
        <v>2.7061853409762193E-3</v>
      </c>
      <c r="V54" s="107">
        <f t="shared" si="13"/>
        <v>1.4759531656499902E-2</v>
      </c>
      <c r="W54" s="107">
        <f t="shared" si="14"/>
        <v>7.0310716768835491E-3</v>
      </c>
      <c r="Y54" s="82"/>
      <c r="Z54" s="82"/>
      <c r="AA54" s="169"/>
      <c r="AD54" s="108"/>
      <c r="AE54" s="109">
        <f t="shared" si="21"/>
        <v>0.29062035328698244</v>
      </c>
      <c r="AF54" s="109">
        <f t="shared" si="22"/>
        <v>0.23130372768077967</v>
      </c>
      <c r="AG54" s="109">
        <f t="shared" si="23"/>
        <v>2.1393376698000455E-2</v>
      </c>
      <c r="AH54" s="109">
        <f t="shared" si="24"/>
        <v>5.3447274690263669E-3</v>
      </c>
      <c r="AI54" s="109">
        <f t="shared" si="25"/>
        <v>1.4759531656499902E-2</v>
      </c>
      <c r="AK54" s="108"/>
      <c r="AL54" s="109">
        <f t="shared" si="15"/>
        <v>0.10077175219078516</v>
      </c>
      <c r="AM54" s="109">
        <f t="shared" si="16"/>
        <v>-0.40154896300700782</v>
      </c>
      <c r="AN54" s="109">
        <f t="shared" si="17"/>
        <v>1.1511031214198447E-2</v>
      </c>
      <c r="AO54" s="109">
        <f t="shared" si="18"/>
        <v>2.7061853409762193E-3</v>
      </c>
      <c r="AP54" s="109">
        <f t="shared" si="19"/>
        <v>7.0310716768835491E-3</v>
      </c>
      <c r="AQ54" s="128"/>
      <c r="AR54" s="109"/>
      <c r="AS54" s="128"/>
      <c r="AT54" s="99"/>
      <c r="AU54" s="99"/>
      <c r="AV54" s="99"/>
    </row>
    <row r="55" spans="1:48" x14ac:dyDescent="0.25">
      <c r="A55" s="169">
        <f t="shared" si="26"/>
        <v>31</v>
      </c>
      <c r="B55" s="102">
        <f t="shared" si="27"/>
        <v>4.46</v>
      </c>
      <c r="C55" s="104">
        <f t="shared" si="0"/>
        <v>4.37</v>
      </c>
      <c r="D55" s="104">
        <f t="shared" si="0"/>
        <v>4.3899999999999997</v>
      </c>
      <c r="E55" s="80">
        <f t="shared" si="1"/>
        <v>0.51</v>
      </c>
      <c r="F55" s="80">
        <f t="shared" si="2"/>
        <v>0.48</v>
      </c>
      <c r="H55" s="80">
        <f t="shared" si="28"/>
        <v>6.9105661664927015E-2</v>
      </c>
      <c r="I55" s="211">
        <f t="shared" si="29"/>
        <v>36708</v>
      </c>
      <c r="J55" s="211">
        <f t="shared" si="20"/>
        <v>36707</v>
      </c>
      <c r="K55" s="181">
        <f t="shared" si="30"/>
        <v>6</v>
      </c>
      <c r="L55" s="181">
        <f t="shared" si="3"/>
        <v>0</v>
      </c>
      <c r="M55" s="181">
        <f t="shared" si="4"/>
        <v>9</v>
      </c>
      <c r="N55" s="107">
        <f t="shared" si="5"/>
        <v>0</v>
      </c>
      <c r="O55" s="107">
        <f t="shared" si="6"/>
        <v>0</v>
      </c>
      <c r="P55" s="107">
        <f t="shared" si="7"/>
        <v>0</v>
      </c>
      <c r="Q55" s="107">
        <f t="shared" si="8"/>
        <v>0</v>
      </c>
      <c r="R55" s="107">
        <f t="shared" si="9"/>
        <v>0</v>
      </c>
      <c r="S55" s="107">
        <f t="shared" si="10"/>
        <v>0</v>
      </c>
      <c r="T55" s="107">
        <f t="shared" si="11"/>
        <v>0</v>
      </c>
      <c r="U55" s="107">
        <f t="shared" si="12"/>
        <v>0</v>
      </c>
      <c r="V55" s="107">
        <f t="shared" si="13"/>
        <v>0</v>
      </c>
      <c r="W55" s="107">
        <f t="shared" si="14"/>
        <v>0</v>
      </c>
      <c r="Y55" s="82"/>
      <c r="Z55" s="82"/>
      <c r="AA55" s="169"/>
      <c r="AD55" s="108"/>
      <c r="AE55" s="109">
        <f t="shared" si="21"/>
        <v>0</v>
      </c>
      <c r="AF55" s="109">
        <f t="shared" si="22"/>
        <v>0</v>
      </c>
      <c r="AG55" s="109">
        <f t="shared" si="23"/>
        <v>0</v>
      </c>
      <c r="AH55" s="109">
        <f t="shared" si="24"/>
        <v>0</v>
      </c>
      <c r="AI55" s="109">
        <f t="shared" si="25"/>
        <v>0</v>
      </c>
      <c r="AK55" s="108"/>
      <c r="AL55" s="109">
        <f t="shared" si="15"/>
        <v>0</v>
      </c>
      <c r="AM55" s="109">
        <f t="shared" si="16"/>
        <v>0</v>
      </c>
      <c r="AN55" s="109">
        <f t="shared" si="17"/>
        <v>0</v>
      </c>
      <c r="AO55" s="109">
        <f t="shared" si="18"/>
        <v>0</v>
      </c>
      <c r="AP55" s="109">
        <f t="shared" si="19"/>
        <v>0</v>
      </c>
      <c r="AQ55" s="128"/>
      <c r="AR55" s="109"/>
      <c r="AS55" s="128"/>
      <c r="AT55" s="99"/>
      <c r="AU55" s="99"/>
      <c r="AV55" s="99"/>
    </row>
    <row r="56" spans="1:48" x14ac:dyDescent="0.25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114"/>
      <c r="P56" s="83"/>
      <c r="Q56" s="83"/>
      <c r="R56" s="83"/>
      <c r="S56" s="83"/>
      <c r="T56" s="83"/>
      <c r="U56" s="83"/>
      <c r="V56" s="83"/>
      <c r="W56" s="83"/>
      <c r="X56" s="83"/>
      <c r="Y56" s="84"/>
      <c r="Z56" s="83"/>
      <c r="AA56" s="84"/>
      <c r="AB56" s="83"/>
    </row>
    <row r="57" spans="1:48" x14ac:dyDescent="0.25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114"/>
      <c r="P57" s="83"/>
      <c r="Q57" s="83"/>
      <c r="R57" s="83"/>
      <c r="S57" s="83"/>
      <c r="T57" s="83"/>
      <c r="U57" s="83"/>
      <c r="V57" s="83"/>
      <c r="W57" s="83"/>
      <c r="X57" s="83"/>
      <c r="Y57" s="84"/>
      <c r="Z57" s="83"/>
      <c r="AA57" s="84"/>
      <c r="AB57" s="83"/>
    </row>
    <row r="58" spans="1:48" x14ac:dyDescent="0.25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114"/>
      <c r="P58" s="83"/>
      <c r="Q58" s="83"/>
      <c r="R58" s="83"/>
      <c r="S58" s="83"/>
      <c r="T58" s="83"/>
      <c r="U58" s="83"/>
      <c r="V58" s="83"/>
      <c r="W58" s="83"/>
      <c r="X58" s="83"/>
      <c r="Y58" s="84"/>
      <c r="Z58" s="83"/>
      <c r="AA58" s="84"/>
      <c r="AB58" s="83"/>
    </row>
    <row r="59" spans="1:48" x14ac:dyDescent="0.25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114"/>
      <c r="P59" s="83"/>
      <c r="Q59" s="83"/>
      <c r="R59" s="83"/>
      <c r="S59" s="83"/>
      <c r="T59" s="83"/>
      <c r="U59" s="83"/>
      <c r="V59" s="83"/>
      <c r="W59" s="83"/>
      <c r="X59" s="83"/>
      <c r="Y59" s="84"/>
      <c r="Z59" s="83"/>
      <c r="AA59" s="84"/>
      <c r="AB59" s="83"/>
    </row>
    <row r="60" spans="1:48" x14ac:dyDescent="0.25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114"/>
      <c r="P60" s="83"/>
      <c r="Q60" s="83"/>
      <c r="R60" s="83"/>
      <c r="S60" s="83"/>
      <c r="T60" s="83"/>
      <c r="U60" s="83"/>
      <c r="V60" s="83"/>
      <c r="W60" s="83"/>
      <c r="X60" s="83"/>
      <c r="Y60" s="84"/>
      <c r="Z60" s="83"/>
      <c r="AA60" s="84"/>
      <c r="AB60" s="83"/>
    </row>
    <row r="61" spans="1:48" x14ac:dyDescent="0.25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114"/>
      <c r="P61" s="83"/>
      <c r="Q61" s="83"/>
      <c r="R61" s="83"/>
      <c r="S61" s="83"/>
      <c r="T61" s="83"/>
      <c r="U61" s="83"/>
      <c r="V61" s="83"/>
      <c r="W61" s="83"/>
      <c r="X61" s="83"/>
      <c r="Y61" s="84"/>
      <c r="Z61" s="83"/>
      <c r="AA61" s="84"/>
      <c r="AB61" s="83"/>
    </row>
    <row r="62" spans="1:48" x14ac:dyDescent="0.25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114"/>
      <c r="P62" s="83"/>
      <c r="Q62" s="83"/>
      <c r="R62" s="83"/>
      <c r="S62" s="83"/>
      <c r="T62" s="83"/>
      <c r="U62" s="83"/>
      <c r="V62" s="83"/>
      <c r="W62" s="83"/>
      <c r="X62" s="83"/>
      <c r="Y62" s="84"/>
      <c r="Z62" s="83"/>
      <c r="AA62" s="84"/>
      <c r="AB62" s="83"/>
    </row>
    <row r="63" spans="1:48" x14ac:dyDescent="0.25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114"/>
      <c r="P63" s="83"/>
      <c r="Q63" s="83"/>
      <c r="R63" s="83"/>
      <c r="S63" s="83"/>
      <c r="T63" s="83"/>
      <c r="U63" s="83"/>
      <c r="V63" s="83"/>
      <c r="W63" s="83"/>
      <c r="X63" s="83"/>
      <c r="Y63" s="84"/>
      <c r="Z63" s="83"/>
      <c r="AA63" s="84"/>
      <c r="AB63" s="83"/>
    </row>
    <row r="64" spans="1:48" x14ac:dyDescent="0.25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114"/>
      <c r="P64" s="83"/>
      <c r="Q64" s="83"/>
      <c r="R64" s="83"/>
      <c r="S64" s="83"/>
      <c r="T64" s="83"/>
      <c r="U64" s="83"/>
      <c r="V64" s="83"/>
      <c r="W64" s="83"/>
      <c r="X64" s="83"/>
      <c r="Y64" s="84"/>
      <c r="Z64" s="83"/>
      <c r="AA64" s="84"/>
      <c r="AB64" s="83"/>
    </row>
    <row r="65" spans="1:28" x14ac:dyDescent="0.25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114"/>
      <c r="P65" s="83"/>
      <c r="Q65" s="83"/>
      <c r="R65" s="83" t="s">
        <v>42</v>
      </c>
      <c r="S65" s="83"/>
      <c r="T65" s="83"/>
      <c r="U65" s="83"/>
      <c r="V65" s="83"/>
      <c r="W65" s="83"/>
      <c r="X65" s="83"/>
      <c r="Y65" s="84"/>
      <c r="Z65" s="83"/>
      <c r="AA65" s="84"/>
      <c r="AB65" s="83"/>
    </row>
    <row r="66" spans="1:28" x14ac:dyDescent="0.25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114"/>
      <c r="P66" s="83"/>
      <c r="Q66" s="83"/>
      <c r="R66" s="83" t="s">
        <v>43</v>
      </c>
      <c r="S66" s="83"/>
      <c r="T66" s="83"/>
      <c r="U66" s="83"/>
      <c r="V66" s="83"/>
      <c r="W66" s="83"/>
      <c r="X66" s="83"/>
      <c r="Y66" s="84"/>
      <c r="Z66" s="83"/>
      <c r="AA66" s="84"/>
      <c r="AB66" s="83"/>
    </row>
    <row r="67" spans="1:28" x14ac:dyDescent="0.25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114"/>
      <c r="P67" s="83"/>
      <c r="Q67" s="83"/>
      <c r="R67" s="83"/>
      <c r="S67" s="83"/>
      <c r="T67" s="83"/>
      <c r="U67" s="83"/>
      <c r="V67" s="83"/>
      <c r="W67" s="83"/>
      <c r="X67" s="83"/>
      <c r="Y67" s="84"/>
      <c r="Z67" s="83"/>
      <c r="AA67" s="84"/>
      <c r="AB67" s="83"/>
    </row>
    <row r="68" spans="1:28" x14ac:dyDescent="0.25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114"/>
      <c r="P68" s="83"/>
      <c r="Q68" s="83"/>
      <c r="R68" s="83"/>
      <c r="S68" s="83"/>
      <c r="T68" s="83"/>
      <c r="U68" s="83"/>
      <c r="V68" s="83"/>
      <c r="W68" s="83"/>
      <c r="X68" s="83"/>
      <c r="Y68" s="84"/>
      <c r="Z68" s="83"/>
      <c r="AA68" s="84"/>
      <c r="AB68" s="83"/>
    </row>
    <row r="69" spans="1:28" x14ac:dyDescent="0.25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114"/>
      <c r="Q69" s="83"/>
      <c r="R69" s="83"/>
      <c r="S69" s="83"/>
      <c r="T69" s="83"/>
      <c r="U69" s="83"/>
      <c r="V69" s="83"/>
      <c r="W69" s="83"/>
      <c r="X69" s="83"/>
      <c r="Y69" s="84"/>
      <c r="Z69" s="83"/>
      <c r="AA69" s="84"/>
      <c r="AB69" s="83"/>
    </row>
    <row r="70" spans="1:28" x14ac:dyDescent="0.25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114"/>
      <c r="Q70" s="83"/>
      <c r="R70" s="83"/>
      <c r="S70" s="83"/>
      <c r="T70" s="83"/>
      <c r="U70" s="83"/>
      <c r="V70" s="83"/>
      <c r="W70" s="83"/>
      <c r="X70" s="83"/>
      <c r="Y70" s="84"/>
      <c r="Z70" s="83"/>
      <c r="AA70" s="84"/>
      <c r="AB70" s="83"/>
    </row>
    <row r="71" spans="1:28" x14ac:dyDescent="0.25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114"/>
      <c r="Q71" s="83"/>
      <c r="R71" s="83"/>
      <c r="S71" s="83"/>
      <c r="T71" s="83"/>
      <c r="U71" s="83"/>
      <c r="V71" s="83"/>
      <c r="W71" s="83"/>
      <c r="X71" s="83"/>
      <c r="Y71" s="84"/>
      <c r="Z71" s="83"/>
      <c r="AA71" s="84"/>
      <c r="AB71" s="83"/>
    </row>
    <row r="72" spans="1:28" x14ac:dyDescent="0.25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114"/>
      <c r="Q72" s="83"/>
      <c r="R72" s="83"/>
      <c r="S72" s="83"/>
      <c r="T72" s="83"/>
      <c r="U72" s="83"/>
      <c r="V72" s="83"/>
      <c r="W72" s="83"/>
      <c r="X72" s="83"/>
      <c r="Y72" s="84"/>
      <c r="Z72" s="83"/>
      <c r="AA72" s="84"/>
      <c r="AB72" s="83"/>
    </row>
    <row r="73" spans="1:28" x14ac:dyDescent="0.25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114"/>
      <c r="Q73" s="83"/>
      <c r="R73" s="83"/>
      <c r="S73" s="83"/>
      <c r="T73" s="83"/>
      <c r="U73" s="83"/>
      <c r="V73" s="83"/>
      <c r="W73" s="83"/>
      <c r="X73" s="83"/>
      <c r="Y73" s="84"/>
      <c r="Z73" s="83"/>
      <c r="AA73" s="84"/>
      <c r="AB73" s="83"/>
    </row>
    <row r="74" spans="1:28" x14ac:dyDescent="0.25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114"/>
      <c r="Q74" s="83"/>
      <c r="R74" s="83"/>
      <c r="S74" s="83"/>
      <c r="T74" s="83"/>
      <c r="U74" s="83"/>
      <c r="V74" s="83"/>
      <c r="W74" s="83"/>
      <c r="X74" s="83"/>
      <c r="Y74" s="84"/>
      <c r="Z74" s="83"/>
      <c r="AA74" s="84"/>
      <c r="AB74" s="83"/>
    </row>
    <row r="75" spans="1:28" x14ac:dyDescent="0.25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114"/>
      <c r="Q75" s="83"/>
      <c r="R75" s="83"/>
      <c r="S75" s="83"/>
      <c r="T75" s="83"/>
      <c r="U75" s="83"/>
      <c r="V75" s="83"/>
      <c r="W75" s="83"/>
      <c r="X75" s="83"/>
      <c r="Y75" s="84"/>
      <c r="Z75" s="83"/>
      <c r="AA75" s="84"/>
      <c r="AB75" s="83"/>
    </row>
    <row r="76" spans="1:28" x14ac:dyDescent="0.25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114"/>
      <c r="Q76" s="83"/>
      <c r="R76" s="83"/>
      <c r="S76" s="83"/>
      <c r="T76" s="83"/>
      <c r="U76" s="83"/>
      <c r="V76" s="83"/>
      <c r="W76" s="83"/>
      <c r="X76" s="83"/>
      <c r="Y76" s="84"/>
      <c r="Z76" s="83"/>
      <c r="AA76" s="84"/>
      <c r="AB76" s="83"/>
    </row>
    <row r="77" spans="1:28" x14ac:dyDescent="0.25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114"/>
      <c r="Q77" s="83"/>
      <c r="R77" s="83"/>
      <c r="S77" s="83"/>
      <c r="T77" s="83"/>
      <c r="U77" s="83"/>
      <c r="V77" s="83"/>
      <c r="W77" s="83"/>
      <c r="X77" s="83"/>
      <c r="Y77" s="84"/>
      <c r="Z77" s="83"/>
      <c r="AA77" s="84"/>
      <c r="AB77" s="83"/>
    </row>
    <row r="78" spans="1:28" x14ac:dyDescent="0.25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114"/>
      <c r="Q78" s="83"/>
      <c r="R78" s="83"/>
      <c r="S78" s="83"/>
      <c r="T78" s="83"/>
      <c r="U78" s="83"/>
      <c r="V78" s="83"/>
      <c r="W78" s="83"/>
      <c r="X78" s="83"/>
      <c r="Y78" s="84"/>
      <c r="Z78" s="83"/>
      <c r="AA78" s="84"/>
      <c r="AB78" s="83"/>
    </row>
    <row r="79" spans="1:28" x14ac:dyDescent="0.25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114"/>
      <c r="Q79" s="83"/>
      <c r="R79" s="83"/>
      <c r="S79" s="83"/>
      <c r="T79" s="83"/>
      <c r="U79" s="83"/>
      <c r="V79" s="83"/>
      <c r="W79" s="83"/>
      <c r="X79" s="83"/>
      <c r="Y79" s="84"/>
      <c r="Z79" s="83"/>
      <c r="AA79" s="84"/>
      <c r="AB79" s="83"/>
    </row>
    <row r="80" spans="1:28" x14ac:dyDescent="0.25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114"/>
      <c r="Q80" s="83"/>
      <c r="R80" s="83"/>
      <c r="S80" s="83"/>
      <c r="T80" s="83"/>
      <c r="U80" s="83"/>
      <c r="V80" s="83"/>
      <c r="W80" s="83"/>
      <c r="X80" s="83"/>
      <c r="Y80" s="84"/>
      <c r="Z80" s="83"/>
      <c r="AA80" s="84"/>
      <c r="AB80" s="83"/>
    </row>
    <row r="81" spans="2:28" ht="13.8" thickBot="1" x14ac:dyDescent="0.3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114"/>
      <c r="Q81" s="83"/>
      <c r="R81" s="83"/>
      <c r="S81" s="83"/>
      <c r="T81" s="83"/>
      <c r="U81" s="83"/>
      <c r="V81" s="83"/>
      <c r="W81" s="83"/>
      <c r="X81" s="83"/>
      <c r="Y81" s="84"/>
      <c r="Z81" s="83"/>
      <c r="AA81" s="84"/>
      <c r="AB81" s="83"/>
    </row>
    <row r="82" spans="2:28" x14ac:dyDescent="0.25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114"/>
      <c r="Q82" s="83"/>
      <c r="R82" s="83"/>
      <c r="S82" s="83"/>
      <c r="T82" s="83"/>
      <c r="U82" s="83"/>
      <c r="V82" s="83"/>
      <c r="W82" s="83"/>
      <c r="X82" s="83"/>
      <c r="Y82" s="84"/>
      <c r="Z82" s="83"/>
      <c r="AA82" s="84"/>
      <c r="AB82" s="83"/>
    </row>
    <row r="83" spans="2:28" ht="13.8" thickBot="1" x14ac:dyDescent="0.3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114"/>
      <c r="Q83" s="83"/>
      <c r="R83" s="83"/>
      <c r="S83" s="83"/>
      <c r="T83" s="83"/>
      <c r="U83" s="83"/>
      <c r="V83" s="83"/>
      <c r="W83" s="83"/>
      <c r="X83" s="83"/>
      <c r="Y83" s="84"/>
      <c r="Z83" s="83"/>
      <c r="AA83" s="84"/>
      <c r="AB83" s="83"/>
    </row>
    <row r="84" spans="2:28" ht="13.8" thickBot="1" x14ac:dyDescent="0.3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114"/>
      <c r="Q84" s="83"/>
      <c r="R84" s="83"/>
      <c r="S84" s="83"/>
      <c r="T84" s="83"/>
      <c r="U84" s="83"/>
      <c r="V84" s="83"/>
      <c r="W84" s="83"/>
      <c r="X84" s="83"/>
      <c r="Y84" s="84"/>
      <c r="Z84" s="83"/>
      <c r="AA84" s="84"/>
      <c r="AB84" s="83"/>
    </row>
    <row r="85" spans="2:28" x14ac:dyDescent="0.25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4"/>
      <c r="Z85" s="83"/>
      <c r="AA85" s="84"/>
      <c r="AB85" s="83"/>
    </row>
    <row r="86" spans="2:28" x14ac:dyDescent="0.25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4"/>
      <c r="Z86" s="83"/>
      <c r="AA86" s="84"/>
      <c r="AB86" s="83"/>
    </row>
    <row r="87" spans="2:28" x14ac:dyDescent="0.25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4"/>
      <c r="Z87" s="83"/>
      <c r="AA87" s="84"/>
      <c r="AB87" s="83"/>
    </row>
    <row r="88" spans="2:28" x14ac:dyDescent="0.25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4"/>
      <c r="Z88" s="83"/>
      <c r="AA88" s="84"/>
      <c r="AB88" s="83"/>
    </row>
    <row r="89" spans="2:28" x14ac:dyDescent="0.25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4"/>
      <c r="Z89" s="83"/>
      <c r="AA89" s="84"/>
      <c r="AB89" s="83"/>
    </row>
    <row r="90" spans="2:28" x14ac:dyDescent="0.25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4"/>
      <c r="Z90" s="83"/>
      <c r="AA90" s="84"/>
      <c r="AB90" s="83"/>
    </row>
    <row r="91" spans="2:28" x14ac:dyDescent="0.25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4"/>
      <c r="Z91" s="83"/>
      <c r="AA91" s="84"/>
      <c r="AB91" s="83"/>
    </row>
    <row r="92" spans="2:28" x14ac:dyDescent="0.25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4"/>
      <c r="Z92" s="83"/>
      <c r="AA92" s="84"/>
      <c r="AB92" s="83"/>
    </row>
    <row r="93" spans="2:28" x14ac:dyDescent="0.25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4"/>
      <c r="Z93" s="83"/>
      <c r="AA93" s="84"/>
      <c r="AB93" s="83"/>
    </row>
    <row r="94" spans="2:28" x14ac:dyDescent="0.25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4"/>
      <c r="Z94" s="83"/>
      <c r="AA94" s="84"/>
      <c r="AB94" s="83"/>
    </row>
    <row r="95" spans="2:28" x14ac:dyDescent="0.25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4"/>
      <c r="Z95" s="83"/>
      <c r="AA95" s="84"/>
      <c r="AB95" s="83"/>
    </row>
    <row r="96" spans="2:28" x14ac:dyDescent="0.25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4"/>
      <c r="Z96" s="83"/>
      <c r="AA96" s="84"/>
      <c r="AB96" s="83"/>
    </row>
    <row r="97" spans="2:28" x14ac:dyDescent="0.25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4"/>
      <c r="Z97" s="83"/>
      <c r="AA97" s="84"/>
      <c r="AB97" s="83"/>
    </row>
    <row r="98" spans="2:28" x14ac:dyDescent="0.25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4"/>
      <c r="Z98" s="83"/>
      <c r="AA98" s="84"/>
      <c r="AB98" s="83"/>
    </row>
    <row r="99" spans="2:28" x14ac:dyDescent="0.25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4"/>
      <c r="Z99" s="83"/>
      <c r="AA99" s="84"/>
      <c r="AB99" s="83"/>
    </row>
    <row r="100" spans="2:28" x14ac:dyDescent="0.25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4"/>
      <c r="Z100" s="83"/>
      <c r="AA100" s="84"/>
      <c r="AB100" s="83"/>
    </row>
    <row r="101" spans="2:28" x14ac:dyDescent="0.25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4"/>
      <c r="Z101" s="83"/>
      <c r="AA101" s="84"/>
      <c r="AB101" s="83"/>
    </row>
    <row r="102" spans="2:28" x14ac:dyDescent="0.25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4"/>
      <c r="Z102" s="83"/>
      <c r="AA102" s="84"/>
      <c r="AB102" s="83"/>
    </row>
    <row r="103" spans="2:28" x14ac:dyDescent="0.25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4"/>
      <c r="Z103" s="83"/>
      <c r="AA103" s="84"/>
      <c r="AB103" s="83"/>
    </row>
    <row r="104" spans="2:28" x14ac:dyDescent="0.25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4"/>
      <c r="Z104" s="83"/>
      <c r="AA104" s="84"/>
      <c r="AB104" s="83"/>
    </row>
    <row r="105" spans="2:28" x14ac:dyDescent="0.25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4"/>
      <c r="Z105" s="83"/>
      <c r="AA105" s="84"/>
      <c r="AB105" s="83"/>
    </row>
    <row r="106" spans="2:28" x14ac:dyDescent="0.25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4"/>
      <c r="Z106" s="83"/>
      <c r="AA106" s="84"/>
      <c r="AB106" s="83"/>
    </row>
    <row r="107" spans="2:28" x14ac:dyDescent="0.25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4"/>
      <c r="Z107" s="83"/>
      <c r="AA107" s="84"/>
      <c r="AB107" s="83"/>
    </row>
    <row r="108" spans="2:28" x14ac:dyDescent="0.25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4"/>
      <c r="Z108" s="83"/>
      <c r="AA108" s="84"/>
      <c r="AB108" s="83"/>
    </row>
    <row r="109" spans="2:28" x14ac:dyDescent="0.25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4"/>
      <c r="Z109" s="83"/>
      <c r="AA109" s="84"/>
      <c r="AB109" s="83"/>
    </row>
    <row r="110" spans="2:28" x14ac:dyDescent="0.25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4"/>
      <c r="Z110" s="83"/>
      <c r="AA110" s="84"/>
      <c r="AB110" s="83"/>
    </row>
    <row r="111" spans="2:28" x14ac:dyDescent="0.25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4"/>
      <c r="Z111" s="83"/>
      <c r="AA111" s="84"/>
      <c r="AB111" s="83"/>
    </row>
    <row r="112" spans="2:28" x14ac:dyDescent="0.25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4"/>
      <c r="Z112" s="83"/>
      <c r="AA112" s="84"/>
      <c r="AB112" s="83"/>
    </row>
    <row r="113" spans="2:28" x14ac:dyDescent="0.25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4"/>
      <c r="Z113" s="83"/>
      <c r="AA113" s="84"/>
      <c r="AB113" s="83"/>
    </row>
    <row r="114" spans="2:28" x14ac:dyDescent="0.25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4"/>
      <c r="Z114" s="83"/>
      <c r="AA114" s="84"/>
      <c r="AB114" s="83"/>
    </row>
    <row r="115" spans="2:28" x14ac:dyDescent="0.25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4"/>
      <c r="Z115" s="83"/>
      <c r="AA115" s="84"/>
      <c r="AB115" s="83"/>
    </row>
    <row r="116" spans="2:28" x14ac:dyDescent="0.25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4"/>
      <c r="Z116" s="83"/>
      <c r="AA116" s="84"/>
      <c r="AB116" s="83"/>
    </row>
    <row r="117" spans="2:28" x14ac:dyDescent="0.25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4"/>
      <c r="Z117" s="83"/>
      <c r="AA117" s="84"/>
      <c r="AB117" s="83"/>
    </row>
    <row r="118" spans="2:28" x14ac:dyDescent="0.25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4"/>
      <c r="Z118" s="83"/>
      <c r="AA118" s="84"/>
      <c r="AB118" s="83"/>
    </row>
    <row r="119" spans="2:28" x14ac:dyDescent="0.25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4"/>
      <c r="Z119" s="83"/>
      <c r="AA119" s="84"/>
      <c r="AB119" s="83"/>
    </row>
    <row r="120" spans="2:28" x14ac:dyDescent="0.25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4"/>
      <c r="Z120" s="83"/>
      <c r="AA120" s="84"/>
      <c r="AB120" s="83"/>
    </row>
    <row r="121" spans="2:28" x14ac:dyDescent="0.25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4"/>
      <c r="Z121" s="83"/>
      <c r="AA121" s="84"/>
      <c r="AB121" s="83"/>
    </row>
    <row r="122" spans="2:28" x14ac:dyDescent="0.25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4"/>
      <c r="Z122" s="83"/>
      <c r="AA122" s="84"/>
      <c r="AB122" s="83"/>
    </row>
    <row r="123" spans="2:28" x14ac:dyDescent="0.25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4"/>
      <c r="Z123" s="83"/>
      <c r="AA123" s="84"/>
      <c r="AB123" s="83"/>
    </row>
    <row r="124" spans="2:28" x14ac:dyDescent="0.25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4"/>
      <c r="Z124" s="83"/>
      <c r="AA124" s="84"/>
      <c r="AB124" s="83"/>
    </row>
    <row r="125" spans="2:28" x14ac:dyDescent="0.25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4"/>
      <c r="Z125" s="83"/>
      <c r="AA125" s="84"/>
      <c r="AB125" s="83"/>
    </row>
    <row r="126" spans="2:28" x14ac:dyDescent="0.25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4"/>
      <c r="Z126" s="83"/>
      <c r="AA126" s="84"/>
      <c r="AB126" s="83"/>
    </row>
    <row r="127" spans="2:28" x14ac:dyDescent="0.25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4"/>
      <c r="Z127" s="83"/>
      <c r="AA127" s="84"/>
      <c r="AB127" s="83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B523"/>
  <sheetViews>
    <sheetView workbookViewId="0">
      <pane xSplit="2" ySplit="17" topLeftCell="C18" activePane="bottomRight" state="frozen"/>
      <selection pane="topRight" activeCell="C1" sqref="C1"/>
      <selection pane="bottomLeft" activeCell="A9" sqref="A9"/>
      <selection pane="bottomRight" activeCell="H22" sqref="H22"/>
    </sheetView>
  </sheetViews>
  <sheetFormatPr defaultRowHeight="13.2" x14ac:dyDescent="0.25"/>
  <cols>
    <col min="1" max="1" width="9.6640625" style="57" customWidth="1"/>
    <col min="2" max="3" width="8.6640625" style="57" customWidth="1"/>
    <col min="4" max="4" width="12.6640625" style="57" customWidth="1"/>
    <col min="5" max="5" width="8.6640625" style="57" customWidth="1"/>
    <col min="6" max="10" width="12.6640625" style="57" customWidth="1"/>
    <col min="11" max="11" width="7.6640625" style="57" customWidth="1"/>
    <col min="12" max="12" width="12" style="57" bestFit="1" customWidth="1"/>
    <col min="13" max="22" width="12.6640625" style="57" customWidth="1"/>
    <col min="23" max="23" width="8.6640625" style="57" customWidth="1"/>
    <col min="24" max="25" width="10.6640625" style="57" customWidth="1"/>
    <col min="26" max="26" width="8.6640625" style="57" customWidth="1"/>
    <col min="27" max="27" width="12" style="57" customWidth="1"/>
    <col min="28" max="54" width="9.109375" style="57" customWidth="1"/>
  </cols>
  <sheetData>
    <row r="1" spans="1:28" x14ac:dyDescent="0.25">
      <c r="A1" s="56" t="s">
        <v>194</v>
      </c>
      <c r="C1" s="57" t="s">
        <v>282</v>
      </c>
      <c r="D1" s="56"/>
      <c r="E1" s="62" t="s">
        <v>155</v>
      </c>
      <c r="F1" s="62" t="s">
        <v>170</v>
      </c>
      <c r="G1" s="144" t="s">
        <v>171</v>
      </c>
      <c r="H1" s="62" t="s">
        <v>172</v>
      </c>
      <c r="I1" s="160" t="s">
        <v>95</v>
      </c>
      <c r="J1" s="160" t="s">
        <v>68</v>
      </c>
      <c r="X1" s="59"/>
      <c r="Y1" s="56" t="s">
        <v>18</v>
      </c>
      <c r="Z1" s="60"/>
      <c r="AA1" s="60"/>
      <c r="AB1" s="60"/>
    </row>
    <row r="2" spans="1:28" x14ac:dyDescent="0.25">
      <c r="A2" s="56"/>
      <c r="D2" s="62" t="s">
        <v>217</v>
      </c>
      <c r="E2" s="160" t="s">
        <v>95</v>
      </c>
      <c r="F2" s="160" t="s">
        <v>74</v>
      </c>
      <c r="G2" s="160" t="s">
        <v>74</v>
      </c>
      <c r="H2" s="160" t="s">
        <v>100</v>
      </c>
      <c r="I2" s="160" t="s">
        <v>78</v>
      </c>
      <c r="J2" s="61"/>
      <c r="W2" s="129">
        <v>1.5</v>
      </c>
      <c r="Z2" s="62"/>
      <c r="AA2" s="62"/>
      <c r="AB2" s="62"/>
    </row>
    <row r="3" spans="1:28" x14ac:dyDescent="0.25">
      <c r="A3" s="56" t="s">
        <v>59</v>
      </c>
      <c r="C3" s="57" t="s">
        <v>168</v>
      </c>
      <c r="D3" s="71" t="s">
        <v>218</v>
      </c>
      <c r="E3" s="229">
        <v>36831</v>
      </c>
      <c r="F3" s="229">
        <v>36831</v>
      </c>
      <c r="G3" s="229">
        <v>36831</v>
      </c>
      <c r="H3" s="229">
        <v>36982</v>
      </c>
      <c r="I3" s="160" t="s">
        <v>98</v>
      </c>
      <c r="K3" s="57" t="s">
        <v>132</v>
      </c>
      <c r="L3" s="61" t="s">
        <v>167</v>
      </c>
      <c r="W3" s="129"/>
      <c r="Z3" s="62"/>
      <c r="AA3" s="62"/>
      <c r="AB3" s="62"/>
    </row>
    <row r="4" spans="1:28" ht="13.8" thickBot="1" x14ac:dyDescent="0.3">
      <c r="A4" s="56" t="s">
        <v>216</v>
      </c>
      <c r="B4" s="155">
        <f>AVERAGE(F18:F19)</f>
        <v>5.5596250000000005</v>
      </c>
      <c r="C4" s="155">
        <f>D18</f>
        <v>5.5080000000000009</v>
      </c>
      <c r="D4" s="71" t="s">
        <v>219</v>
      </c>
      <c r="E4" s="229">
        <v>36951</v>
      </c>
      <c r="F4" s="229">
        <v>36831</v>
      </c>
      <c r="G4" s="229">
        <v>36951</v>
      </c>
      <c r="H4" s="229">
        <v>37165</v>
      </c>
      <c r="I4" s="160" t="s">
        <v>70</v>
      </c>
      <c r="K4"/>
      <c r="L4"/>
      <c r="M4" t="s">
        <v>253</v>
      </c>
      <c r="N4" t="s">
        <v>254</v>
      </c>
      <c r="O4" t="s">
        <v>188</v>
      </c>
      <c r="W4" s="129"/>
      <c r="Z4" s="62"/>
      <c r="AA4" s="62"/>
      <c r="AB4" s="62"/>
    </row>
    <row r="5" spans="1:28" ht="13.8" thickTop="1" x14ac:dyDescent="0.25">
      <c r="A5" s="56" t="s">
        <v>58</v>
      </c>
      <c r="B5" s="155">
        <f>AVERAGE(F18:F22)</f>
        <v>5.41</v>
      </c>
      <c r="C5" s="155">
        <f>AVERAGE(D18:D22)</f>
        <v>5.3954000000000004</v>
      </c>
      <c r="D5" s="71" t="s">
        <v>61</v>
      </c>
      <c r="E5" s="243">
        <f>'opt calc'!$B9</f>
        <v>5.4111672185430457</v>
      </c>
      <c r="F5" s="243">
        <f>'opt calc'!$D9</f>
        <v>5.51</v>
      </c>
      <c r="G5" s="243">
        <f>'opt calc'!$F9</f>
        <v>5.4211672185430464</v>
      </c>
      <c r="H5" s="243">
        <f>'opt calc'!$H9</f>
        <v>4.6846562082777048</v>
      </c>
      <c r="I5" s="160" t="s">
        <v>100</v>
      </c>
      <c r="K5" s="57" t="s">
        <v>252</v>
      </c>
      <c r="L5" s="190">
        <v>5.5</v>
      </c>
      <c r="M5" s="189">
        <f>D18</f>
        <v>5.5080000000000009</v>
      </c>
      <c r="O5" s="189">
        <f t="shared" ref="O5:O11" si="0">IF(L5&gt;0,P5,0)</f>
        <v>-8.0000000000008953E-3</v>
      </c>
      <c r="P5" s="189">
        <f>L5-M5</f>
        <v>-8.0000000000008953E-3</v>
      </c>
      <c r="W5" s="129"/>
      <c r="Z5" s="62"/>
      <c r="AA5" s="62"/>
      <c r="AB5" s="62"/>
    </row>
    <row r="6" spans="1:28" ht="13.8" thickBot="1" x14ac:dyDescent="0.3">
      <c r="A6" s="57" t="s">
        <v>131</v>
      </c>
      <c r="B6" s="155">
        <f>AVERAGE(F23:F29)</f>
        <v>4.6850000000000005</v>
      </c>
      <c r="C6" s="155">
        <f>AVERAGE(D23:D29)</f>
        <v>4.6771428571428562</v>
      </c>
      <c r="D6" s="62" t="s">
        <v>36</v>
      </c>
      <c r="E6" s="240">
        <f>'opt calc'!$B11</f>
        <v>-3.9569536423840646E-2</v>
      </c>
      <c r="F6" s="240">
        <f>'opt calc'!$D11</f>
        <v>0.25499999999999989</v>
      </c>
      <c r="G6" s="240">
        <f>'opt calc'!$F11</f>
        <v>0.26980132450331062</v>
      </c>
      <c r="H6" s="240">
        <f>'opt calc'!$H11</f>
        <v>-0.59878504672897304</v>
      </c>
      <c r="I6" s="160" t="s">
        <v>76</v>
      </c>
      <c r="K6" s="57" t="s">
        <v>58</v>
      </c>
      <c r="L6" s="190">
        <v>5.41</v>
      </c>
      <c r="M6" s="189">
        <f>AVERAGE(D19:D22)</f>
        <v>5.3672500000000003</v>
      </c>
      <c r="N6" s="57">
        <f>((L6*5)-L5)/4</f>
        <v>5.3875000000000002</v>
      </c>
      <c r="O6" s="189">
        <f t="shared" si="0"/>
        <v>2.0249999999999879E-2</v>
      </c>
      <c r="P6" s="189">
        <f>N6-M6</f>
        <v>2.0249999999999879E-2</v>
      </c>
      <c r="W6" s="129"/>
      <c r="Z6" s="62"/>
      <c r="AA6" s="62"/>
      <c r="AB6" s="62"/>
    </row>
    <row r="7" spans="1:28" ht="13.8" thickTop="1" x14ac:dyDescent="0.25">
      <c r="A7" s="57" t="s">
        <v>184</v>
      </c>
      <c r="B7" s="155">
        <f>AVERAGE(F33:F37)</f>
        <v>4.3038800000000004</v>
      </c>
      <c r="C7" s="155">
        <f>AVERAGE(D30:D34)</f>
        <v>4.7297999999999991</v>
      </c>
      <c r="D7" s="155" t="s">
        <v>56</v>
      </c>
      <c r="E7" s="242">
        <v>0</v>
      </c>
      <c r="F7" s="242">
        <v>0.01</v>
      </c>
      <c r="G7" s="242">
        <v>0.01</v>
      </c>
      <c r="H7" s="242">
        <v>0</v>
      </c>
      <c r="I7" s="160" t="s">
        <v>106</v>
      </c>
      <c r="K7" s="56" t="s">
        <v>141</v>
      </c>
      <c r="L7" s="190">
        <v>4.6849999999999996</v>
      </c>
      <c r="M7" s="189">
        <f>C6</f>
        <v>4.6771428571428562</v>
      </c>
      <c r="O7" s="189">
        <f t="shared" si="0"/>
        <v>7.857142857143451E-3</v>
      </c>
      <c r="P7" s="189">
        <f>L7-M7</f>
        <v>7.857142857143451E-3</v>
      </c>
      <c r="W7" s="129"/>
      <c r="Z7" s="62"/>
      <c r="AA7" s="62"/>
      <c r="AB7" s="62"/>
    </row>
    <row r="8" spans="1:28" x14ac:dyDescent="0.25">
      <c r="A8" s="56" t="s">
        <v>126</v>
      </c>
      <c r="B8" s="155">
        <f>AVERAGE(F22:F33)</f>
        <v>4.7410874999999999</v>
      </c>
      <c r="C8" s="155">
        <f>AVERAGE(D20:D31)</f>
        <v>4.8561666666666667</v>
      </c>
      <c r="D8" s="57" t="s">
        <v>57</v>
      </c>
      <c r="E8" s="239">
        <v>0</v>
      </c>
      <c r="F8" s="239">
        <v>0</v>
      </c>
      <c r="G8" s="239">
        <v>-5.0000000000000001E-3</v>
      </c>
      <c r="H8" s="239">
        <v>0</v>
      </c>
      <c r="I8" s="160" t="s">
        <v>74</v>
      </c>
      <c r="J8" s="160" t="s">
        <v>177</v>
      </c>
      <c r="K8" s="56" t="s">
        <v>142</v>
      </c>
      <c r="L8" s="190">
        <f>L7</f>
        <v>4.6849999999999996</v>
      </c>
      <c r="M8" s="189">
        <f>C7</f>
        <v>4.7297999999999991</v>
      </c>
      <c r="O8" s="189">
        <f t="shared" si="0"/>
        <v>-4.4799999999999507E-2</v>
      </c>
      <c r="P8" s="189">
        <f>L8-M8</f>
        <v>-4.4799999999999507E-2</v>
      </c>
      <c r="W8" s="129"/>
      <c r="Z8" s="62"/>
      <c r="AA8" s="62"/>
      <c r="AB8" s="62"/>
    </row>
    <row r="9" spans="1:28" x14ac:dyDescent="0.25">
      <c r="A9" s="56" t="s">
        <v>127</v>
      </c>
      <c r="B9" s="155">
        <f>AVERAGE(F35:F46)</f>
        <v>4.2111666666666672</v>
      </c>
      <c r="C9" s="155">
        <f>AVERAGE(D32:D43)</f>
        <v>4.3135833333333329</v>
      </c>
      <c r="D9" s="57" t="s">
        <v>128</v>
      </c>
      <c r="E9" s="224">
        <v>1</v>
      </c>
      <c r="F9" s="224">
        <v>1</v>
      </c>
      <c r="G9" s="224">
        <v>1</v>
      </c>
      <c r="H9" s="224">
        <v>1</v>
      </c>
      <c r="I9" s="160" t="s">
        <v>94</v>
      </c>
      <c r="J9" s="160" t="s">
        <v>89</v>
      </c>
      <c r="K9" s="56" t="s">
        <v>143</v>
      </c>
      <c r="L9" s="190">
        <f>C9</f>
        <v>4.3135833333333329</v>
      </c>
      <c r="M9" s="189">
        <f>C9</f>
        <v>4.3135833333333329</v>
      </c>
      <c r="O9" s="189">
        <f t="shared" si="0"/>
        <v>0</v>
      </c>
      <c r="P9" s="189">
        <f>L9-M9</f>
        <v>0</v>
      </c>
      <c r="W9" s="129"/>
      <c r="Z9" s="62"/>
      <c r="AA9" s="62"/>
      <c r="AB9" s="62"/>
    </row>
    <row r="10" spans="1:28" x14ac:dyDescent="0.25">
      <c r="A10" s="56" t="s">
        <v>129</v>
      </c>
      <c r="B10" s="155">
        <f>AVERAGE(F47:F58)</f>
        <v>3.922166666666667</v>
      </c>
      <c r="C10" s="155">
        <f>AVERAGE(D44:D55)</f>
        <v>3.9859166666666668</v>
      </c>
      <c r="D10" s="57" t="s">
        <v>125</v>
      </c>
      <c r="E10" s="224">
        <v>2</v>
      </c>
      <c r="F10" s="224">
        <v>3</v>
      </c>
      <c r="G10" s="224">
        <v>3</v>
      </c>
      <c r="H10" s="224">
        <v>3</v>
      </c>
      <c r="I10" s="160" t="s">
        <v>97</v>
      </c>
      <c r="J10" s="160" t="s">
        <v>85</v>
      </c>
      <c r="K10" s="56" t="s">
        <v>144</v>
      </c>
      <c r="L10" s="190">
        <f>C10</f>
        <v>3.9859166666666668</v>
      </c>
      <c r="M10" s="189">
        <f>C10</f>
        <v>3.9859166666666668</v>
      </c>
      <c r="O10" s="189">
        <f t="shared" si="0"/>
        <v>0</v>
      </c>
      <c r="P10" s="189">
        <f>L10-M10</f>
        <v>0</v>
      </c>
      <c r="W10" s="129"/>
      <c r="Z10" s="62"/>
      <c r="AA10" s="62"/>
      <c r="AB10" s="62"/>
    </row>
    <row r="11" spans="1:28" ht="13.8" thickBot="1" x14ac:dyDescent="0.3">
      <c r="A11" s="56" t="s">
        <v>130</v>
      </c>
      <c r="B11" s="155">
        <f>AVERAGE(F59:F70)</f>
        <v>3.8360833333333333</v>
      </c>
      <c r="C11" s="155">
        <f>AVERAGE(D56:D67)</f>
        <v>3.8446666666666669</v>
      </c>
      <c r="D11" s="57" t="s">
        <v>119</v>
      </c>
      <c r="E11" s="250">
        <v>5.37</v>
      </c>
      <c r="F11" s="250">
        <v>5.4</v>
      </c>
      <c r="G11" s="250">
        <v>5.4</v>
      </c>
      <c r="H11" s="250">
        <v>3.9</v>
      </c>
      <c r="I11" s="160" t="s">
        <v>66</v>
      </c>
      <c r="J11" s="160" t="s">
        <v>110</v>
      </c>
      <c r="K11" s="56" t="s">
        <v>145</v>
      </c>
      <c r="L11" s="190">
        <f>C11</f>
        <v>3.8446666666666669</v>
      </c>
      <c r="M11" s="189">
        <f>C11</f>
        <v>3.8446666666666669</v>
      </c>
      <c r="O11" s="189">
        <f t="shared" si="0"/>
        <v>0</v>
      </c>
      <c r="P11" s="189">
        <f>L11-M11</f>
        <v>0</v>
      </c>
      <c r="W11" s="129"/>
      <c r="Z11" s="62"/>
      <c r="AA11" s="62"/>
      <c r="AB11" s="62"/>
    </row>
    <row r="12" spans="1:28" ht="13.8" thickTop="1" x14ac:dyDescent="0.25">
      <c r="A12" s="56"/>
      <c r="B12" s="155"/>
      <c r="C12" s="155"/>
      <c r="D12" s="57" t="s">
        <v>38</v>
      </c>
      <c r="E12" s="155">
        <f ca="1">'opt calc'!$B21</f>
        <v>0.54893698409202274</v>
      </c>
      <c r="F12" s="155">
        <f ca="1">'opt calc'!$D21</f>
        <v>0.54781275079202174</v>
      </c>
      <c r="G12" s="155">
        <f ca="1">'opt calc'!$F21</f>
        <v>1.1392911754702879</v>
      </c>
      <c r="H12" s="155">
        <f ca="1">'opt calc'!$H21</f>
        <v>1.0044798898369487</v>
      </c>
      <c r="I12" s="160" t="s">
        <v>96</v>
      </c>
      <c r="J12" s="160" t="s">
        <v>99</v>
      </c>
      <c r="K12" s="56"/>
      <c r="L12" s="238"/>
      <c r="M12" s="189"/>
      <c r="N12" s="189"/>
      <c r="O12" s="189"/>
      <c r="W12" s="129"/>
      <c r="Z12" s="62"/>
      <c r="AA12" s="62"/>
      <c r="AB12" s="62"/>
    </row>
    <row r="13" spans="1:28" x14ac:dyDescent="0.25">
      <c r="A13" s="56"/>
      <c r="B13" s="155"/>
      <c r="C13" s="155"/>
      <c r="D13" s="57" t="s">
        <v>29</v>
      </c>
      <c r="E13" s="241">
        <f ca="1">'opt calc'!$B22</f>
        <v>-0.4243041595388769</v>
      </c>
      <c r="F13" s="241">
        <f ca="1">'opt calc'!$D22</f>
        <v>0.50481858850974204</v>
      </c>
      <c r="G13" s="241">
        <f ca="1">'opt calc'!$F22</f>
        <v>0.31409651034204344</v>
      </c>
      <c r="H13" s="241">
        <f ca="1">'opt calc'!$H22</f>
        <v>0.23299842444874269</v>
      </c>
      <c r="I13" s="160" t="s">
        <v>87</v>
      </c>
      <c r="J13" s="160" t="s">
        <v>211</v>
      </c>
      <c r="K13" s="56"/>
      <c r="L13" s="238"/>
      <c r="M13" s="189"/>
      <c r="N13" s="189"/>
      <c r="O13" s="189"/>
      <c r="W13" s="129"/>
      <c r="Z13" s="62"/>
      <c r="AA13" s="62"/>
      <c r="AB13" s="62"/>
    </row>
    <row r="14" spans="1:28" x14ac:dyDescent="0.25">
      <c r="A14" s="56"/>
      <c r="B14" s="155">
        <f>29.9/4.78</f>
        <v>6.2552301255230116</v>
      </c>
      <c r="C14" s="155"/>
      <c r="D14" s="57" t="s">
        <v>34</v>
      </c>
      <c r="E14" s="155">
        <f ca="1">'opt calc'!$B23</f>
        <v>8.9284896736871767E-3</v>
      </c>
      <c r="F14" s="155">
        <f ca="1">'opt calc'!$D23</f>
        <v>7.3858481317010671E-3</v>
      </c>
      <c r="G14" s="155">
        <f ca="1">'opt calc'!$F23</f>
        <v>1.7839914433797517E-2</v>
      </c>
      <c r="H14" s="155">
        <f ca="1">'opt calc'!$H23</f>
        <v>2.4636105082404686E-2</v>
      </c>
      <c r="I14" s="160" t="s">
        <v>86</v>
      </c>
      <c r="J14" s="160" t="s">
        <v>97</v>
      </c>
      <c r="K14" s="56">
        <f>SQRT(255)</f>
        <v>15.968719422671311</v>
      </c>
      <c r="L14" s="238">
        <f>(I18/K14)*F18</f>
        <v>0.1825443808513211</v>
      </c>
      <c r="M14" s="189"/>
      <c r="N14" s="189"/>
      <c r="O14" s="189"/>
      <c r="W14" s="129"/>
      <c r="Z14" s="62"/>
      <c r="AA14" s="62"/>
      <c r="AB14" s="62"/>
    </row>
    <row r="15" spans="1:28" x14ac:dyDescent="0.25">
      <c r="A15" s="272">
        <f>58*0.0475*30.5*10000*8</f>
        <v>6722200</v>
      </c>
      <c r="B15" s="155"/>
      <c r="C15" s="155"/>
      <c r="E15" s="155">
        <f ca="1">E12-F12</f>
        <v>1.1242333000009985E-3</v>
      </c>
      <c r="F15" s="276">
        <f ca="1">E15-0.03375</f>
        <v>-3.2625766699999004E-2</v>
      </c>
      <c r="G15" s="155">
        <f ca="1">G12-H12</f>
        <v>0.13481128563333922</v>
      </c>
      <c r="H15" s="141"/>
      <c r="I15" s="160" t="s">
        <v>211</v>
      </c>
      <c r="J15" s="160" t="s">
        <v>62</v>
      </c>
      <c r="K15" s="56"/>
      <c r="L15" s="238"/>
      <c r="M15" s="189"/>
      <c r="N15" s="189"/>
      <c r="O15" s="189"/>
      <c r="W15" s="129"/>
      <c r="Z15" s="62"/>
      <c r="AA15" s="62"/>
      <c r="AB15" s="62"/>
    </row>
    <row r="16" spans="1:28" x14ac:dyDescent="0.25">
      <c r="A16" s="55"/>
      <c r="B16" s="55"/>
      <c r="E16" s="57">
        <f ca="1">E12-(F12*2)</f>
        <v>-0.54668851749202074</v>
      </c>
      <c r="G16" s="63" t="s">
        <v>23</v>
      </c>
      <c r="H16" s="142"/>
      <c r="I16" s="160" t="s">
        <v>94</v>
      </c>
      <c r="J16" s="160" t="s">
        <v>102</v>
      </c>
      <c r="O16" s="57" t="s">
        <v>98</v>
      </c>
      <c r="W16" s="130">
        <f>W2</f>
        <v>1.5</v>
      </c>
      <c r="Z16" s="62"/>
      <c r="AA16" s="62"/>
      <c r="AB16" s="62"/>
    </row>
    <row r="17" spans="1:31" ht="13.8" thickBot="1" x14ac:dyDescent="0.3">
      <c r="A17" s="64"/>
      <c r="B17" s="65" t="s">
        <v>24</v>
      </c>
      <c r="C17" s="65" t="s">
        <v>19</v>
      </c>
      <c r="D17" s="65" t="s">
        <v>23</v>
      </c>
      <c r="E17" s="65" t="s">
        <v>32</v>
      </c>
      <c r="F17" s="65" t="s">
        <v>31</v>
      </c>
      <c r="G17" s="65" t="s">
        <v>22</v>
      </c>
      <c r="H17" s="143" t="s">
        <v>220</v>
      </c>
      <c r="I17" s="65" t="s">
        <v>22</v>
      </c>
      <c r="J17" s="56" t="s">
        <v>133</v>
      </c>
      <c r="L17" s="65" t="s">
        <v>20</v>
      </c>
      <c r="M17" s="59" t="s">
        <v>21</v>
      </c>
      <c r="O17" s="57" t="s">
        <v>36</v>
      </c>
      <c r="P17" s="57" t="s">
        <v>132</v>
      </c>
      <c r="Q17" s="57" t="s">
        <v>40</v>
      </c>
      <c r="S17" s="57" t="s">
        <v>57</v>
      </c>
      <c r="T17" s="57" t="s">
        <v>133</v>
      </c>
      <c r="Z17" s="62"/>
      <c r="AA17" s="62"/>
    </row>
    <row r="18" spans="1:31" x14ac:dyDescent="0.25">
      <c r="A18" s="55">
        <v>1</v>
      </c>
      <c r="B18" s="66">
        <v>36831</v>
      </c>
      <c r="C18" s="55">
        <f t="shared" ref="C18:C52" si="1">IF(TSETTLE="SETTLE",Z18,AA18)</f>
        <v>5.5250000000000004</v>
      </c>
      <c r="D18" s="55">
        <f t="shared" ref="D18:D81" si="2">VLOOKUP($B18,curvesettle,2,FALSE)</f>
        <v>5.5080000000000009</v>
      </c>
      <c r="E18" s="188">
        <f>O$5</f>
        <v>-8.0000000000008953E-3</v>
      </c>
      <c r="F18" s="55">
        <f>IF(C$1="settle",D18,IF(C$1="EOL",D18+E18,IF(C18=0,D18,C18)))</f>
        <v>5.5</v>
      </c>
      <c r="G18" s="68">
        <f t="shared" ref="G18:G81" si="3">VLOOKUP($B18,curvesettle,3,FALSE)</f>
        <v>0.5</v>
      </c>
      <c r="H18" s="68">
        <v>0.03</v>
      </c>
      <c r="I18" s="68">
        <f>G18+H18</f>
        <v>0.53</v>
      </c>
      <c r="J18" s="67">
        <f ca="1">bsd(1,3,$F18,$F18,$L18-TODAY(),$I18,$M18,W18/2)</f>
        <v>0.45412099618807034</v>
      </c>
      <c r="K18" s="57">
        <f t="shared" ref="K18:K49" si="4">A18</f>
        <v>1</v>
      </c>
      <c r="L18" s="69">
        <f t="shared" ref="L18:L49" si="5">VLOOKUP(B18,expiration,3,FALSE)</f>
        <v>36825</v>
      </c>
      <c r="M18" s="59">
        <f t="shared" ref="M18:M81" si="6">VLOOKUP($B18,curvesettle,4,FALSE)</f>
        <v>6.7910289826999995E-2</v>
      </c>
      <c r="O18" s="102">
        <f t="shared" ref="O18:O40" si="7">VLOOKUP(B18,curvesettle,HLOOKUP($O$16,curvesettle,2,FALSE))</f>
        <v>-0.43</v>
      </c>
      <c r="P18" s="57">
        <v>-1.4999999999999999E-2</v>
      </c>
      <c r="Q18" s="155">
        <f t="shared" ref="Q18:Q28" si="8">P18+O18+F18</f>
        <v>5.0549999999999997</v>
      </c>
      <c r="R18" s="155">
        <v>2.87</v>
      </c>
      <c r="S18" s="68">
        <v>-0.01</v>
      </c>
      <c r="T18" s="67">
        <f t="shared" ref="T18:T28" ca="1" si="9">bsd(1,3,$Q18,$R18,$L18-TODAY()+1,$I18+S18,$M18,AD18/2)</f>
        <v>2.1789111653592879</v>
      </c>
      <c r="U18" s="67">
        <f t="shared" ref="U18:U28" ca="1" si="10">bsd(1,3,$Q18,$R18,$L18-TODAY()+1,$I18,$M18,AE18/2)</f>
        <v>2.1789111697894405</v>
      </c>
      <c r="V18" s="67">
        <f ca="1">bsd(2,3,$Q18,$Q18,$L18-TODAY()+1,$I18,$M18,AF18/2)</f>
        <v>4.2723394928030289E-2</v>
      </c>
      <c r="Z18" s="55">
        <f>[2]!'NGc1 cls'</f>
        <v>5.508</v>
      </c>
      <c r="AA18" s="55">
        <f>[2]!'NGc1 LAST'</f>
        <v>5.5250000000000004</v>
      </c>
      <c r="AE18" s="57">
        <f>(G18/SQRT(252))*F18</f>
        <v>0.17323371679589578</v>
      </c>
    </row>
    <row r="19" spans="1:31" x14ac:dyDescent="0.25">
      <c r="A19" s="55">
        <f t="shared" ref="A19:A82" si="11">A18+1</f>
        <v>2</v>
      </c>
      <c r="B19" s="66">
        <v>36861</v>
      </c>
      <c r="C19" s="55">
        <f t="shared" si="1"/>
        <v>5.62</v>
      </c>
      <c r="D19" s="55">
        <f t="shared" si="2"/>
        <v>5.5990000000000002</v>
      </c>
      <c r="E19" s="188">
        <f>O$6</f>
        <v>2.0249999999999879E-2</v>
      </c>
      <c r="F19" s="55">
        <f t="shared" ref="F19:F82" si="12">IF(C$1="settle",D19,IF(C$1="EOL",D19+E19,IF(C19=0,D19,C19)))</f>
        <v>5.6192500000000001</v>
      </c>
      <c r="G19" s="68">
        <f t="shared" si="3"/>
        <v>0.5575</v>
      </c>
      <c r="H19" s="68">
        <v>0.02</v>
      </c>
      <c r="I19" s="68">
        <f t="shared" ref="I19:I82" si="13">G19+H19</f>
        <v>0.57750000000000001</v>
      </c>
      <c r="J19" s="67">
        <f ca="1">bsd(1,3,$F19,$F19,$L19-TODAY(),$I19,$M19,W19/2)</f>
        <v>0.90974147790993953</v>
      </c>
      <c r="K19" s="57">
        <f t="shared" si="4"/>
        <v>2</v>
      </c>
      <c r="L19" s="69">
        <f t="shared" si="5"/>
        <v>36857</v>
      </c>
      <c r="M19" s="59">
        <f t="shared" si="6"/>
        <v>6.8072990494705027E-2</v>
      </c>
      <c r="O19" s="102">
        <f t="shared" si="7"/>
        <v>-0.29499999999999998</v>
      </c>
      <c r="P19" s="57">
        <v>-1.4999999999999999E-2</v>
      </c>
      <c r="Q19" s="155">
        <f t="shared" si="8"/>
        <v>5.3092500000000005</v>
      </c>
      <c r="R19" s="155">
        <v>2.87</v>
      </c>
      <c r="S19" s="68">
        <v>-0.01</v>
      </c>
      <c r="T19" s="67">
        <f t="shared" ca="1" si="9"/>
        <v>2.4185211364996273</v>
      </c>
      <c r="U19" s="67">
        <f t="shared" ca="1" si="10"/>
        <v>2.4186457300837314</v>
      </c>
      <c r="Z19" s="55">
        <f>[2]!'NGc2 cls'</f>
        <v>5.2359999999999998</v>
      </c>
      <c r="AA19" s="55">
        <f>[2]!'NGc2 LAST'</f>
        <v>5.62</v>
      </c>
    </row>
    <row r="20" spans="1:31" x14ac:dyDescent="0.25">
      <c r="A20" s="55">
        <f t="shared" si="11"/>
        <v>3</v>
      </c>
      <c r="B20" s="66">
        <v>36892</v>
      </c>
      <c r="C20" s="55">
        <f t="shared" si="1"/>
        <v>5.57</v>
      </c>
      <c r="D20" s="55">
        <f t="shared" si="2"/>
        <v>5.5110000000000001</v>
      </c>
      <c r="E20" s="188">
        <f>O$6</f>
        <v>2.0249999999999879E-2</v>
      </c>
      <c r="F20" s="55">
        <f t="shared" si="12"/>
        <v>5.53125</v>
      </c>
      <c r="G20" s="68">
        <f t="shared" si="3"/>
        <v>0.61499999999999999</v>
      </c>
      <c r="H20" s="68">
        <v>0.02</v>
      </c>
      <c r="I20" s="68">
        <f t="shared" si="13"/>
        <v>0.63500000000000001</v>
      </c>
      <c r="J20" s="67">
        <f t="shared" ref="J20:J48" ca="1" si="14">bsd(1,3,$F20,$F20,$L20-TODAY(),$I20,$M20,W20/2)</f>
        <v>1.2481246911751764</v>
      </c>
      <c r="K20" s="57">
        <f t="shared" si="4"/>
        <v>3</v>
      </c>
      <c r="L20" s="69">
        <f t="shared" si="5"/>
        <v>36886</v>
      </c>
      <c r="M20" s="59">
        <f t="shared" si="6"/>
        <v>6.9105661664927015E-2</v>
      </c>
      <c r="O20" s="102">
        <f t="shared" si="7"/>
        <v>-0.24</v>
      </c>
      <c r="P20" s="57">
        <v>-1.4999999999999999E-2</v>
      </c>
      <c r="Q20" s="155">
        <f t="shared" si="8"/>
        <v>5.2762500000000001</v>
      </c>
      <c r="R20" s="155">
        <v>2.88</v>
      </c>
      <c r="S20" s="68">
        <v>-0.01</v>
      </c>
      <c r="T20" s="67">
        <f t="shared" ca="1" si="9"/>
        <v>2.3752193611947776</v>
      </c>
      <c r="U20" s="67">
        <f t="shared" ca="1" si="10"/>
        <v>2.3767268946438884</v>
      </c>
      <c r="Z20" s="55">
        <f>[2]!'NGc3 cls'</f>
        <v>5.2110000000000003</v>
      </c>
      <c r="AA20" s="55">
        <f>[2]!'NGc3 LAST'</f>
        <v>5.57</v>
      </c>
    </row>
    <row r="21" spans="1:31" x14ac:dyDescent="0.25">
      <c r="A21" s="55">
        <f t="shared" si="11"/>
        <v>4</v>
      </c>
      <c r="B21" s="66">
        <v>36923</v>
      </c>
      <c r="C21" s="55">
        <f t="shared" si="1"/>
        <v>5.3</v>
      </c>
      <c r="D21" s="55">
        <f t="shared" si="2"/>
        <v>5.3010000000000002</v>
      </c>
      <c r="E21" s="188">
        <f>O$6</f>
        <v>2.0249999999999879E-2</v>
      </c>
      <c r="F21" s="55">
        <f t="shared" si="12"/>
        <v>5.32125</v>
      </c>
      <c r="G21" s="68">
        <f t="shared" si="3"/>
        <v>0.61499999999999999</v>
      </c>
      <c r="H21" s="68">
        <v>0.02</v>
      </c>
      <c r="I21" s="68">
        <f t="shared" si="13"/>
        <v>0.63500000000000001</v>
      </c>
      <c r="J21" s="67">
        <f t="shared" ca="1" si="14"/>
        <v>1.417027942388863</v>
      </c>
      <c r="K21" s="57">
        <f t="shared" si="4"/>
        <v>4</v>
      </c>
      <c r="L21" s="69">
        <f t="shared" si="5"/>
        <v>36917</v>
      </c>
      <c r="M21" s="59">
        <f t="shared" si="6"/>
        <v>6.9309377444934012E-2</v>
      </c>
      <c r="O21" s="102">
        <f t="shared" si="7"/>
        <v>-0.24</v>
      </c>
      <c r="P21" s="57">
        <v>-1.4999999999999999E-2</v>
      </c>
      <c r="Q21" s="155">
        <f t="shared" si="8"/>
        <v>5.0662500000000001</v>
      </c>
      <c r="R21" s="155">
        <v>2.88</v>
      </c>
      <c r="S21" s="68">
        <v>-0.03</v>
      </c>
      <c r="T21" s="67">
        <f t="shared" ca="1" si="9"/>
        <v>2.1841183991813917</v>
      </c>
      <c r="U21" s="67">
        <f t="shared" ca="1" si="10"/>
        <v>2.1957314864479662</v>
      </c>
      <c r="Z21" s="55">
        <f>[2]!'NGc4 cls'</f>
        <v>5.0010000000000003</v>
      </c>
      <c r="AA21" s="55">
        <f>[2]!'NGc4 LAST'</f>
        <v>5.3</v>
      </c>
    </row>
    <row r="22" spans="1:31" x14ac:dyDescent="0.25">
      <c r="A22" s="55">
        <f t="shared" si="11"/>
        <v>5</v>
      </c>
      <c r="B22" s="66">
        <v>36951</v>
      </c>
      <c r="C22" s="55">
        <f t="shared" si="1"/>
        <v>5.0750000000000002</v>
      </c>
      <c r="D22" s="55">
        <f t="shared" si="2"/>
        <v>5.0579999999999998</v>
      </c>
      <c r="E22" s="188">
        <f>O$6</f>
        <v>2.0249999999999879E-2</v>
      </c>
      <c r="F22" s="55">
        <f t="shared" si="12"/>
        <v>5.0782499999999997</v>
      </c>
      <c r="G22" s="68">
        <f t="shared" si="3"/>
        <v>0.56499999999999995</v>
      </c>
      <c r="H22" s="68">
        <v>1.9999999999999907E-2</v>
      </c>
      <c r="I22" s="68">
        <f t="shared" si="13"/>
        <v>0.58499999999999985</v>
      </c>
      <c r="J22" s="67">
        <f t="shared" ca="1" si="14"/>
        <v>1.392997129134657</v>
      </c>
      <c r="K22" s="57">
        <f t="shared" si="4"/>
        <v>5</v>
      </c>
      <c r="L22" s="69">
        <f t="shared" si="5"/>
        <v>36945</v>
      </c>
      <c r="M22" s="59">
        <f t="shared" si="6"/>
        <v>6.8979786635393017E-2</v>
      </c>
      <c r="O22" s="102">
        <f t="shared" si="7"/>
        <v>-0.28999999999999998</v>
      </c>
      <c r="P22" s="57">
        <v>-1.4999999999999999E-2</v>
      </c>
      <c r="Q22" s="155">
        <f t="shared" si="8"/>
        <v>4.77325</v>
      </c>
      <c r="R22" s="155">
        <v>2.88</v>
      </c>
      <c r="S22" s="68">
        <v>-0.03</v>
      </c>
      <c r="T22" s="67">
        <f t="shared" ca="1" si="9"/>
        <v>1.9168446455566315</v>
      </c>
      <c r="U22" s="67">
        <f t="shared" ca="1" si="10"/>
        <v>1.9347592973555248</v>
      </c>
      <c r="Z22" s="55">
        <f>[2]!'NGc5 cls'</f>
        <v>4.7640000000000002</v>
      </c>
      <c r="AA22" s="55">
        <f>[2]!'NGc5 LAST'</f>
        <v>5.0750000000000002</v>
      </c>
    </row>
    <row r="23" spans="1:31" x14ac:dyDescent="0.25">
      <c r="A23" s="55">
        <f t="shared" si="11"/>
        <v>6</v>
      </c>
      <c r="B23" s="66">
        <v>36982</v>
      </c>
      <c r="C23" s="55">
        <f t="shared" si="1"/>
        <v>4.7949999999999999</v>
      </c>
      <c r="D23" s="55">
        <f t="shared" si="2"/>
        <v>4.7949999999999999</v>
      </c>
      <c r="E23" s="188">
        <f t="shared" ref="E23:E29" si="15">O$7</f>
        <v>7.857142857143451E-3</v>
      </c>
      <c r="F23" s="55">
        <f t="shared" si="12"/>
        <v>4.8028571428571434</v>
      </c>
      <c r="G23" s="68">
        <f t="shared" si="3"/>
        <v>0.44500000000000001</v>
      </c>
      <c r="H23" s="68">
        <v>1.4999999999999999E-2</v>
      </c>
      <c r="I23" s="68">
        <f t="shared" si="13"/>
        <v>0.46</v>
      </c>
      <c r="J23" s="67">
        <f ca="1">bsd(1,3,$F23,$F23,$L23-TODAY(),$I23,$M23,W23/2)</f>
        <v>1.1476425046333993</v>
      </c>
      <c r="K23" s="57">
        <f t="shared" si="4"/>
        <v>6</v>
      </c>
      <c r="L23" s="69">
        <f t="shared" si="5"/>
        <v>36977</v>
      </c>
      <c r="M23" s="59">
        <f t="shared" si="6"/>
        <v>6.8660331219909013E-2</v>
      </c>
      <c r="O23" s="102">
        <f t="shared" si="7"/>
        <v>-0.36249999999999999</v>
      </c>
      <c r="Q23" s="155">
        <f t="shared" si="8"/>
        <v>4.4403571428571436</v>
      </c>
      <c r="R23" s="155">
        <v>3</v>
      </c>
      <c r="S23" s="68">
        <v>-0.01</v>
      </c>
      <c r="T23" s="67">
        <f t="shared" ca="1" si="9"/>
        <v>1.4955246538415548</v>
      </c>
      <c r="U23" s="67">
        <f t="shared" ca="1" si="10"/>
        <v>1.5039022317743898</v>
      </c>
      <c r="Z23" s="55">
        <f>[2]!'NGc6 cls'</f>
        <v>4.5270000000000001</v>
      </c>
      <c r="AA23" s="55">
        <f>[2]!'NGc6 LAST'</f>
        <v>4.7949999999999999</v>
      </c>
    </row>
    <row r="24" spans="1:31" x14ac:dyDescent="0.25">
      <c r="A24" s="55">
        <f t="shared" si="11"/>
        <v>7</v>
      </c>
      <c r="B24" s="66">
        <v>37012</v>
      </c>
      <c r="C24" s="55">
        <f t="shared" si="1"/>
        <v>4.6900000000000004</v>
      </c>
      <c r="D24" s="55">
        <f t="shared" si="2"/>
        <v>4.6900000000000004</v>
      </c>
      <c r="E24" s="188">
        <f t="shared" si="15"/>
        <v>7.857142857143451E-3</v>
      </c>
      <c r="F24" s="55">
        <f t="shared" si="12"/>
        <v>4.6978571428571438</v>
      </c>
      <c r="G24" s="68">
        <f t="shared" si="3"/>
        <v>0.39750000000000002</v>
      </c>
      <c r="H24" s="68">
        <v>1.2500000000000001E-2</v>
      </c>
      <c r="I24" s="68">
        <f t="shared" si="13"/>
        <v>0.41000000000000003</v>
      </c>
      <c r="J24" s="67">
        <f ca="1">bsd(1,3,$F24,$F24,$L24-TODAY(),$I24,$M24,W24/2)</f>
        <v>1.0789418859125401</v>
      </c>
      <c r="K24" s="57">
        <f t="shared" si="4"/>
        <v>7</v>
      </c>
      <c r="L24" s="69">
        <f t="shared" si="5"/>
        <v>37006</v>
      </c>
      <c r="M24" s="59">
        <f t="shared" si="6"/>
        <v>6.8423538768242004E-2</v>
      </c>
      <c r="O24" s="102">
        <f t="shared" si="7"/>
        <v>-0.36249999999999999</v>
      </c>
      <c r="Q24" s="155">
        <f t="shared" si="8"/>
        <v>4.335357142857144</v>
      </c>
      <c r="R24" s="155">
        <v>3</v>
      </c>
      <c r="S24" s="68">
        <v>-0.01</v>
      </c>
      <c r="T24" s="67">
        <f t="shared" ca="1" si="9"/>
        <v>1.3882244711988125</v>
      </c>
      <c r="U24" s="67">
        <f t="shared" ca="1" si="10"/>
        <v>1.3975357619975581</v>
      </c>
      <c r="Z24" s="55">
        <f>[2]!'NGc7 cls'</f>
        <v>4.4470000000000001</v>
      </c>
      <c r="AA24" s="55">
        <f>[2]!'NGc7 LAST'</f>
        <v>4.6900000000000004</v>
      </c>
    </row>
    <row r="25" spans="1:31" x14ac:dyDescent="0.25">
      <c r="A25" s="55">
        <f t="shared" si="11"/>
        <v>8</v>
      </c>
      <c r="B25" s="66">
        <v>37043</v>
      </c>
      <c r="C25" s="55">
        <f t="shared" si="1"/>
        <v>4.67</v>
      </c>
      <c r="D25" s="55">
        <f t="shared" si="2"/>
        <v>4.67</v>
      </c>
      <c r="E25" s="188">
        <f t="shared" si="15"/>
        <v>7.857142857143451E-3</v>
      </c>
      <c r="F25" s="55">
        <f t="shared" si="12"/>
        <v>4.6778571428571434</v>
      </c>
      <c r="G25" s="68">
        <f t="shared" si="3"/>
        <v>0.39</v>
      </c>
      <c r="H25" s="68">
        <v>0.01</v>
      </c>
      <c r="I25" s="68">
        <f t="shared" si="13"/>
        <v>0.4</v>
      </c>
      <c r="J25" s="67">
        <f t="shared" ca="1" si="14"/>
        <v>1.1193332958005544</v>
      </c>
      <c r="K25" s="57">
        <f t="shared" si="4"/>
        <v>8</v>
      </c>
      <c r="L25" s="69">
        <f t="shared" si="5"/>
        <v>37036</v>
      </c>
      <c r="M25" s="59">
        <f t="shared" si="6"/>
        <v>6.8178853254346028E-2</v>
      </c>
      <c r="O25" s="102">
        <f t="shared" si="7"/>
        <v>-0.36249999999999999</v>
      </c>
      <c r="Q25" s="155">
        <f t="shared" si="8"/>
        <v>4.3153571428571436</v>
      </c>
      <c r="R25" s="155">
        <v>3</v>
      </c>
      <c r="S25" s="68">
        <v>-0.01</v>
      </c>
      <c r="T25" s="67">
        <f t="shared" ca="1" si="9"/>
        <v>1.3825731612548571</v>
      </c>
      <c r="U25" s="67">
        <f t="shared" ca="1" si="10"/>
        <v>1.3933676275781823</v>
      </c>
      <c r="Z25" s="55">
        <f>[2]!'NGc8 cls'</f>
        <v>4.4320000000000004</v>
      </c>
      <c r="AA25" s="55">
        <f>[2]!'NGc8 LAST'</f>
        <v>4.67</v>
      </c>
    </row>
    <row r="26" spans="1:31" x14ac:dyDescent="0.25">
      <c r="A26" s="55">
        <f t="shared" si="11"/>
        <v>9</v>
      </c>
      <c r="B26" s="66">
        <v>37073</v>
      </c>
      <c r="C26" s="55">
        <f t="shared" si="1"/>
        <v>5.625</v>
      </c>
      <c r="D26" s="55">
        <f t="shared" si="2"/>
        <v>4.6500000000000004</v>
      </c>
      <c r="E26" s="188">
        <f t="shared" si="15"/>
        <v>7.857142857143451E-3</v>
      </c>
      <c r="F26" s="55">
        <f t="shared" si="12"/>
        <v>4.6578571428571438</v>
      </c>
      <c r="G26" s="68">
        <f t="shared" si="3"/>
        <v>0.39</v>
      </c>
      <c r="H26" s="68">
        <v>0.01</v>
      </c>
      <c r="I26" s="68">
        <f t="shared" si="13"/>
        <v>0.4</v>
      </c>
      <c r="J26" s="67">
        <f ca="1">bsd(1,3,$F26,$F26,$L26-TODAY(),$I26,$M26,W26/2)</f>
        <v>1.1835578463007139</v>
      </c>
      <c r="K26" s="57">
        <f t="shared" si="4"/>
        <v>9</v>
      </c>
      <c r="L26" s="69">
        <f t="shared" si="5"/>
        <v>37068</v>
      </c>
      <c r="M26" s="59">
        <f t="shared" si="6"/>
        <v>6.7968845436110023E-2</v>
      </c>
      <c r="O26" s="102">
        <f t="shared" si="7"/>
        <v>-0.34749999999999998</v>
      </c>
      <c r="Q26" s="155">
        <f t="shared" si="8"/>
        <v>4.3103571428571437</v>
      </c>
      <c r="R26" s="155">
        <v>3</v>
      </c>
      <c r="S26" s="68">
        <v>-0.01</v>
      </c>
      <c r="T26" s="67">
        <f t="shared" ca="1" si="9"/>
        <v>1.4001829497930696</v>
      </c>
      <c r="U26" s="67">
        <f t="shared" ca="1" si="10"/>
        <v>1.4126838537490605</v>
      </c>
      <c r="Z26" s="55">
        <f>[2]!'NGc9 cls'</f>
        <v>4.4249999999999998</v>
      </c>
      <c r="AA26" s="55">
        <f>[2]!'NGc9 LAST'</f>
        <v>5.625</v>
      </c>
    </row>
    <row r="27" spans="1:31" x14ac:dyDescent="0.25">
      <c r="A27" s="55">
        <f t="shared" si="11"/>
        <v>10</v>
      </c>
      <c r="B27" s="66">
        <v>37104</v>
      </c>
      <c r="C27" s="55">
        <f t="shared" si="1"/>
        <v>4.6500000000000004</v>
      </c>
      <c r="D27" s="55">
        <f t="shared" si="2"/>
        <v>4.6500000000000004</v>
      </c>
      <c r="E27" s="188">
        <f t="shared" si="15"/>
        <v>7.857142857143451E-3</v>
      </c>
      <c r="F27" s="55">
        <f t="shared" si="12"/>
        <v>4.6578571428571438</v>
      </c>
      <c r="G27" s="68">
        <f t="shared" si="3"/>
        <v>0.39</v>
      </c>
      <c r="H27" s="68">
        <v>0.01</v>
      </c>
      <c r="I27" s="68">
        <f t="shared" si="13"/>
        <v>0.4</v>
      </c>
      <c r="J27" s="67">
        <f t="shared" ca="1" si="14"/>
        <v>1.2432483368837235</v>
      </c>
      <c r="K27" s="57">
        <f t="shared" si="4"/>
        <v>10</v>
      </c>
      <c r="L27" s="69">
        <f t="shared" si="5"/>
        <v>37098</v>
      </c>
      <c r="M27" s="59">
        <f t="shared" si="6"/>
        <v>6.7801871192309029E-2</v>
      </c>
      <c r="O27" s="102">
        <f t="shared" si="7"/>
        <v>-0.34749999999999998</v>
      </c>
      <c r="Q27" s="155">
        <f t="shared" si="8"/>
        <v>4.3103571428571437</v>
      </c>
      <c r="R27" s="155">
        <v>3</v>
      </c>
      <c r="S27" s="68">
        <v>-0.01</v>
      </c>
      <c r="T27" s="67">
        <f t="shared" ca="1" si="9"/>
        <v>1.4204560279966838</v>
      </c>
      <c r="U27" s="67">
        <f t="shared" ca="1" si="10"/>
        <v>1.4344101564364982</v>
      </c>
      <c r="Z27" s="55">
        <f>[2]!'NGc10 cls'</f>
        <v>4.4249999999999998</v>
      </c>
      <c r="AA27" s="55">
        <f>[2]!'NGc10 LAST'</f>
        <v>4.6500000000000004</v>
      </c>
    </row>
    <row r="28" spans="1:31" x14ac:dyDescent="0.25">
      <c r="A28" s="55">
        <f t="shared" si="11"/>
        <v>11</v>
      </c>
      <c r="B28" s="66">
        <v>37135</v>
      </c>
      <c r="C28" s="55">
        <f t="shared" si="1"/>
        <v>4.6399999999999997</v>
      </c>
      <c r="D28" s="55">
        <f t="shared" si="2"/>
        <v>4.6399999999999997</v>
      </c>
      <c r="E28" s="188">
        <f t="shared" si="15"/>
        <v>7.857142857143451E-3</v>
      </c>
      <c r="F28" s="55">
        <f t="shared" si="12"/>
        <v>4.6478571428571431</v>
      </c>
      <c r="G28" s="68">
        <f t="shared" si="3"/>
        <v>0.39250000000000002</v>
      </c>
      <c r="H28" s="68">
        <v>0.01</v>
      </c>
      <c r="I28" s="68">
        <f t="shared" si="13"/>
        <v>0.40250000000000002</v>
      </c>
      <c r="J28" s="67">
        <f ca="1">bsd(1,3,$F28,$F28,$L28-TODAY(),$I28,$M28,W28/2)</f>
        <v>1.3094040995168181</v>
      </c>
      <c r="K28" s="57">
        <f t="shared" si="4"/>
        <v>11</v>
      </c>
      <c r="L28" s="69">
        <f t="shared" si="5"/>
        <v>37131</v>
      </c>
      <c r="M28" s="59">
        <f t="shared" si="6"/>
        <v>6.7634896957736015E-2</v>
      </c>
      <c r="O28" s="102">
        <f t="shared" si="7"/>
        <v>-0.34749999999999998</v>
      </c>
      <c r="Q28" s="155">
        <f t="shared" si="8"/>
        <v>4.300357142857143</v>
      </c>
      <c r="R28" s="155">
        <v>3</v>
      </c>
      <c r="S28" s="68">
        <v>-0.01</v>
      </c>
      <c r="T28" s="67">
        <f t="shared" ca="1" si="9"/>
        <v>1.4392882435083636</v>
      </c>
      <c r="U28" s="67">
        <f t="shared" ca="1" si="10"/>
        <v>1.4548961117062038</v>
      </c>
      <c r="Z28" s="55">
        <f>[2]!'NGc11 cls'</f>
        <v>4.415</v>
      </c>
      <c r="AA28" s="55">
        <f>[2]!'NGc11 LAST'</f>
        <v>4.6399999999999997</v>
      </c>
    </row>
    <row r="29" spans="1:31" x14ac:dyDescent="0.25">
      <c r="A29" s="55">
        <f t="shared" si="11"/>
        <v>12</v>
      </c>
      <c r="B29" s="66">
        <v>37165</v>
      </c>
      <c r="C29" s="55">
        <f t="shared" si="1"/>
        <v>4.6449999999999996</v>
      </c>
      <c r="D29" s="55">
        <f t="shared" si="2"/>
        <v>4.6449999999999996</v>
      </c>
      <c r="E29" s="188">
        <f t="shared" si="15"/>
        <v>7.857142857143451E-3</v>
      </c>
      <c r="F29" s="55">
        <f t="shared" si="12"/>
        <v>4.652857142857143</v>
      </c>
      <c r="G29" s="68">
        <f t="shared" si="3"/>
        <v>0.4</v>
      </c>
      <c r="H29" s="68">
        <v>0.01</v>
      </c>
      <c r="I29" s="68">
        <f t="shared" si="13"/>
        <v>0.41000000000000003</v>
      </c>
      <c r="J29" s="67">
        <f t="shared" ca="1" si="14"/>
        <v>1.3843619877047022</v>
      </c>
      <c r="K29" s="57">
        <f t="shared" si="4"/>
        <v>12</v>
      </c>
      <c r="L29" s="69">
        <f t="shared" si="5"/>
        <v>37159</v>
      </c>
      <c r="M29" s="59">
        <f t="shared" si="6"/>
        <v>6.7495051666686026E-2</v>
      </c>
      <c r="O29" s="102">
        <f t="shared" si="7"/>
        <v>-0.34250000000000003</v>
      </c>
      <c r="Z29" s="55">
        <f>[2]!'NGc12 cls'</f>
        <v>4.42</v>
      </c>
      <c r="AA29" s="55">
        <f>[2]!'NGc12 LAST'</f>
        <v>4.6449999999999996</v>
      </c>
    </row>
    <row r="30" spans="1:31" x14ac:dyDescent="0.25">
      <c r="A30" s="55">
        <f t="shared" si="11"/>
        <v>13</v>
      </c>
      <c r="B30" s="66">
        <v>37196</v>
      </c>
      <c r="C30" s="55">
        <f t="shared" si="1"/>
        <v>0</v>
      </c>
      <c r="D30" s="55">
        <f t="shared" si="2"/>
        <v>4.774</v>
      </c>
      <c r="E30" s="188">
        <f>O$8</f>
        <v>-4.4799999999999507E-2</v>
      </c>
      <c r="F30" s="55">
        <f t="shared" si="12"/>
        <v>4.7292000000000005</v>
      </c>
      <c r="G30" s="68">
        <f t="shared" si="3"/>
        <v>0.40749999999999997</v>
      </c>
      <c r="H30" s="68">
        <v>7.4999999999999512E-3</v>
      </c>
      <c r="I30" s="68">
        <f t="shared" si="13"/>
        <v>0.41499999999999992</v>
      </c>
      <c r="J30" s="67">
        <f t="shared" ca="1" si="14"/>
        <v>1.4768544548668063</v>
      </c>
      <c r="K30" s="57">
        <f t="shared" si="4"/>
        <v>13</v>
      </c>
      <c r="L30" s="69">
        <f t="shared" si="5"/>
        <v>37190</v>
      </c>
      <c r="M30" s="59">
        <f t="shared" si="6"/>
        <v>6.7386024174300008E-2</v>
      </c>
      <c r="O30" s="102">
        <f t="shared" si="7"/>
        <v>-0.23749999999999999</v>
      </c>
      <c r="Z30" s="55">
        <f>[2]!'NGc13 cls'</f>
        <v>4.5490000000000004</v>
      </c>
      <c r="AA30" s="55">
        <f>[2]!'NGc13 LAST'</f>
        <v>0</v>
      </c>
    </row>
    <row r="31" spans="1:31" x14ac:dyDescent="0.25">
      <c r="A31" s="55">
        <f t="shared" si="11"/>
        <v>14</v>
      </c>
      <c r="B31" s="66">
        <v>37226</v>
      </c>
      <c r="C31" s="55">
        <f t="shared" si="1"/>
        <v>0</v>
      </c>
      <c r="D31" s="55">
        <f t="shared" si="2"/>
        <v>4.8899999999999997</v>
      </c>
      <c r="E31" s="188">
        <f>O$8</f>
        <v>-4.4799999999999507E-2</v>
      </c>
      <c r="F31" s="55">
        <f t="shared" si="12"/>
        <v>4.8452000000000002</v>
      </c>
      <c r="G31" s="68">
        <f t="shared" si="3"/>
        <v>0.41</v>
      </c>
      <c r="H31" s="68">
        <v>7.4999999999999512E-3</v>
      </c>
      <c r="I31" s="68">
        <f t="shared" si="13"/>
        <v>0.41749999999999993</v>
      </c>
      <c r="J31" s="67">
        <f t="shared" ca="1" si="14"/>
        <v>1.5748668715913539</v>
      </c>
      <c r="K31" s="57">
        <f t="shared" si="4"/>
        <v>14</v>
      </c>
      <c r="L31" s="69">
        <f t="shared" si="5"/>
        <v>37222</v>
      </c>
      <c r="M31" s="59">
        <f t="shared" si="6"/>
        <v>6.7280513701545003E-2</v>
      </c>
      <c r="O31" s="102">
        <f t="shared" si="7"/>
        <v>-0.23749999999999999</v>
      </c>
      <c r="Z31" s="55">
        <f>[2]!'NGc14 cls'</f>
        <v>4.665</v>
      </c>
      <c r="AA31" s="55">
        <f>[2]!'NGc14 LAST'</f>
        <v>0</v>
      </c>
    </row>
    <row r="32" spans="1:31" x14ac:dyDescent="0.25">
      <c r="A32" s="55">
        <f t="shared" si="11"/>
        <v>15</v>
      </c>
      <c r="B32" s="66">
        <v>37257</v>
      </c>
      <c r="C32" s="55">
        <f t="shared" si="1"/>
        <v>0</v>
      </c>
      <c r="D32" s="55">
        <f t="shared" si="2"/>
        <v>4.87</v>
      </c>
      <c r="E32" s="188">
        <f>O$8</f>
        <v>-4.4799999999999507E-2</v>
      </c>
      <c r="F32" s="55">
        <f t="shared" si="12"/>
        <v>4.8252000000000006</v>
      </c>
      <c r="G32" s="68">
        <f t="shared" si="3"/>
        <v>0.41499999999999998</v>
      </c>
      <c r="H32" s="68">
        <v>7.5000000000000067E-3</v>
      </c>
      <c r="I32" s="68">
        <f t="shared" si="13"/>
        <v>0.42249999999999999</v>
      </c>
      <c r="J32" s="67">
        <f t="shared" ca="1" si="14"/>
        <v>1.6322938114127408</v>
      </c>
      <c r="K32" s="57">
        <f t="shared" si="4"/>
        <v>15</v>
      </c>
      <c r="L32" s="69">
        <f t="shared" si="5"/>
        <v>37251</v>
      </c>
      <c r="M32" s="59">
        <f t="shared" si="6"/>
        <v>6.7210917417546021E-2</v>
      </c>
      <c r="O32" s="102">
        <f t="shared" si="7"/>
        <v>-0.23749999999999999</v>
      </c>
      <c r="Z32" s="55">
        <f>[2]!'NGc15 cls'</f>
        <v>4.6500000000000004</v>
      </c>
      <c r="AA32" s="55">
        <f>[2]!'NGc15 LAST'</f>
        <v>0</v>
      </c>
    </row>
    <row r="33" spans="1:28" x14ac:dyDescent="0.25">
      <c r="A33" s="55">
        <f t="shared" si="11"/>
        <v>16</v>
      </c>
      <c r="B33" s="66">
        <v>37288</v>
      </c>
      <c r="C33" s="55">
        <f t="shared" si="1"/>
        <v>0</v>
      </c>
      <c r="D33" s="55">
        <f t="shared" si="2"/>
        <v>4.665</v>
      </c>
      <c r="E33" s="188">
        <f>O$8</f>
        <v>-4.4799999999999507E-2</v>
      </c>
      <c r="F33" s="55">
        <f t="shared" si="12"/>
        <v>4.6202000000000005</v>
      </c>
      <c r="G33" s="68">
        <f t="shared" si="3"/>
        <v>0.40500000000000003</v>
      </c>
      <c r="H33" s="68">
        <v>7.5000000000000067E-3</v>
      </c>
      <c r="I33" s="68">
        <f t="shared" si="13"/>
        <v>0.41250000000000003</v>
      </c>
      <c r="J33" s="67">
        <f t="shared" ca="1" si="14"/>
        <v>1.5722420117819649</v>
      </c>
      <c r="K33" s="57">
        <f t="shared" si="4"/>
        <v>16</v>
      </c>
      <c r="L33" s="69">
        <f t="shared" si="5"/>
        <v>37284</v>
      </c>
      <c r="M33" s="59">
        <f t="shared" si="6"/>
        <v>6.7195918181784026E-2</v>
      </c>
      <c r="O33" s="102">
        <f t="shared" si="7"/>
        <v>-0.23749999999999999</v>
      </c>
      <c r="Z33" s="55">
        <f>[2]!'NGc16 cls'</f>
        <v>4.4530000000000003</v>
      </c>
      <c r="AA33" s="55">
        <f>[2]!'NGc16 LAST'</f>
        <v>0</v>
      </c>
    </row>
    <row r="34" spans="1:28" x14ac:dyDescent="0.25">
      <c r="A34" s="55">
        <f t="shared" si="11"/>
        <v>17</v>
      </c>
      <c r="B34" s="66">
        <v>37316</v>
      </c>
      <c r="C34" s="55">
        <f t="shared" si="1"/>
        <v>0</v>
      </c>
      <c r="D34" s="55">
        <f t="shared" si="2"/>
        <v>4.45</v>
      </c>
      <c r="E34" s="188">
        <f>O$8</f>
        <v>-4.4799999999999507E-2</v>
      </c>
      <c r="F34" s="55">
        <f t="shared" si="12"/>
        <v>4.4052000000000007</v>
      </c>
      <c r="G34" s="68">
        <f t="shared" si="3"/>
        <v>0.36749999999999999</v>
      </c>
      <c r="H34" s="68">
        <v>7.5000000000000067E-3</v>
      </c>
      <c r="I34" s="68">
        <f t="shared" si="13"/>
        <v>0.375</v>
      </c>
      <c r="J34" s="67">
        <f t="shared" ca="1" si="14"/>
        <v>1.3969581360023975</v>
      </c>
      <c r="K34" s="57">
        <f t="shared" si="4"/>
        <v>17</v>
      </c>
      <c r="L34" s="69">
        <f t="shared" si="5"/>
        <v>37312</v>
      </c>
      <c r="M34" s="59">
        <f t="shared" si="6"/>
        <v>6.718237048503102E-2</v>
      </c>
      <c r="O34" s="102">
        <f t="shared" si="7"/>
        <v>-0.23749999999999999</v>
      </c>
      <c r="Z34" s="55">
        <f>[2]!'NGc17 cls'</f>
        <v>4.2489999999999997</v>
      </c>
      <c r="AA34" s="55">
        <f>[2]!'NGc17 LAST'</f>
        <v>0</v>
      </c>
    </row>
    <row r="35" spans="1:28" x14ac:dyDescent="0.25">
      <c r="A35" s="55">
        <f t="shared" si="11"/>
        <v>18</v>
      </c>
      <c r="B35" s="66">
        <v>37347</v>
      </c>
      <c r="C35" s="55">
        <f t="shared" si="1"/>
        <v>0</v>
      </c>
      <c r="D35" s="55">
        <f t="shared" si="2"/>
        <v>4.22</v>
      </c>
      <c r="E35" s="188">
        <f t="shared" ref="E35:E43" si="16">O$9</f>
        <v>0</v>
      </c>
      <c r="F35" s="55">
        <f t="shared" si="12"/>
        <v>4.22</v>
      </c>
      <c r="G35" s="68">
        <f t="shared" si="3"/>
        <v>0.3175</v>
      </c>
      <c r="H35" s="68">
        <v>5.0000000000000001E-3</v>
      </c>
      <c r="I35" s="68">
        <f t="shared" si="13"/>
        <v>0.32250000000000001</v>
      </c>
      <c r="J35" s="67">
        <f t="shared" ca="1" si="14"/>
        <v>1.1786311553887359</v>
      </c>
      <c r="K35" s="57">
        <f t="shared" si="4"/>
        <v>18</v>
      </c>
      <c r="L35" s="69">
        <f t="shared" si="5"/>
        <v>37340</v>
      </c>
      <c r="M35" s="59">
        <f t="shared" si="6"/>
        <v>6.7154701987139034E-2</v>
      </c>
      <c r="O35" s="102">
        <f t="shared" si="7"/>
        <v>-0.23499999999999999</v>
      </c>
      <c r="Z35" s="55">
        <f>[2]!'NGc18 cls'</f>
        <v>4.04</v>
      </c>
      <c r="AA35" s="55">
        <f>[2]!'NGc18 LAST'</f>
        <v>0</v>
      </c>
    </row>
    <row r="36" spans="1:28" x14ac:dyDescent="0.25">
      <c r="A36" s="55">
        <f t="shared" si="11"/>
        <v>19</v>
      </c>
      <c r="B36" s="66">
        <v>37377</v>
      </c>
      <c r="C36" s="55">
        <f t="shared" si="1"/>
        <v>0</v>
      </c>
      <c r="D36" s="55">
        <f t="shared" si="2"/>
        <v>4.1470000000000002</v>
      </c>
      <c r="E36" s="188">
        <f t="shared" si="16"/>
        <v>0</v>
      </c>
      <c r="F36" s="55">
        <f t="shared" si="12"/>
        <v>4.1470000000000002</v>
      </c>
      <c r="G36" s="68">
        <f t="shared" si="3"/>
        <v>0.30499999999999999</v>
      </c>
      <c r="H36" s="68">
        <v>5.0000000000000001E-3</v>
      </c>
      <c r="I36" s="68">
        <f t="shared" si="13"/>
        <v>0.31</v>
      </c>
      <c r="J36" s="67">
        <f t="shared" ca="1" si="14"/>
        <v>1.1392278510677305</v>
      </c>
      <c r="K36" s="57">
        <f t="shared" si="4"/>
        <v>19</v>
      </c>
      <c r="L36" s="69">
        <f t="shared" si="5"/>
        <v>37371</v>
      </c>
      <c r="M36" s="59">
        <f t="shared" si="6"/>
        <v>6.7109170785683001E-2</v>
      </c>
      <c r="O36" s="102">
        <f t="shared" si="7"/>
        <v>-0.23499999999999999</v>
      </c>
      <c r="Z36" s="55">
        <f>[2]!'NGc19 cls'</f>
        <v>3.9769999999999999</v>
      </c>
      <c r="AA36" s="55">
        <f>[2]!'NGc19 LAST'</f>
        <v>0</v>
      </c>
    </row>
    <row r="37" spans="1:28" x14ac:dyDescent="0.25">
      <c r="A37" s="55">
        <f t="shared" si="11"/>
        <v>20</v>
      </c>
      <c r="B37" s="66">
        <v>37408</v>
      </c>
      <c r="C37" s="55">
        <f t="shared" si="1"/>
        <v>0</v>
      </c>
      <c r="D37" s="55">
        <f t="shared" si="2"/>
        <v>4.1269999999999998</v>
      </c>
      <c r="E37" s="188">
        <f t="shared" si="16"/>
        <v>0</v>
      </c>
      <c r="F37" s="55">
        <f t="shared" si="12"/>
        <v>4.1269999999999998</v>
      </c>
      <c r="G37" s="68">
        <f t="shared" si="3"/>
        <v>0.30499999999999999</v>
      </c>
      <c r="H37" s="68">
        <v>5.0000000000000001E-3</v>
      </c>
      <c r="I37" s="68">
        <f t="shared" si="13"/>
        <v>0.31</v>
      </c>
      <c r="J37" s="67">
        <f t="shared" ca="1" si="14"/>
        <v>1.1592746418129738</v>
      </c>
      <c r="K37" s="57">
        <f t="shared" si="4"/>
        <v>20</v>
      </c>
      <c r="L37" s="69">
        <f t="shared" si="5"/>
        <v>37404</v>
      </c>
      <c r="M37" s="59">
        <f t="shared" si="6"/>
        <v>6.7062121878233016E-2</v>
      </c>
      <c r="O37" s="102">
        <f t="shared" si="7"/>
        <v>-0.23499999999999999</v>
      </c>
      <c r="Z37" s="55">
        <f>[2]!'NGc20 cls'</f>
        <v>3.9670000000000001</v>
      </c>
      <c r="AA37" s="55">
        <f>[2]!'NGc20 LAST'</f>
        <v>0</v>
      </c>
    </row>
    <row r="38" spans="1:28" x14ac:dyDescent="0.25">
      <c r="A38" s="55">
        <f t="shared" si="11"/>
        <v>21</v>
      </c>
      <c r="B38" s="66">
        <v>37438</v>
      </c>
      <c r="C38" s="55">
        <f t="shared" si="1"/>
        <v>0</v>
      </c>
      <c r="D38" s="55">
        <f t="shared" si="2"/>
        <v>4.1349999999999998</v>
      </c>
      <c r="E38" s="188">
        <f t="shared" si="16"/>
        <v>0</v>
      </c>
      <c r="F38" s="55">
        <f t="shared" si="12"/>
        <v>4.1349999999999998</v>
      </c>
      <c r="G38" s="68">
        <f t="shared" si="3"/>
        <v>0.30499999999999999</v>
      </c>
      <c r="H38" s="68">
        <v>5.0000000000000001E-3</v>
      </c>
      <c r="I38" s="68">
        <f t="shared" si="13"/>
        <v>0.31</v>
      </c>
      <c r="J38" s="67">
        <f t="shared" ca="1" si="14"/>
        <v>1.1822396537609703</v>
      </c>
      <c r="K38" s="57">
        <f t="shared" si="4"/>
        <v>21</v>
      </c>
      <c r="L38" s="69">
        <f t="shared" si="5"/>
        <v>37432</v>
      </c>
      <c r="M38" s="59">
        <f t="shared" si="6"/>
        <v>6.7026404688942012E-2</v>
      </c>
      <c r="O38" s="102">
        <f t="shared" si="7"/>
        <v>-0.23499999999999999</v>
      </c>
      <c r="Z38" s="55">
        <f>[2]!'NGc21 cls'</f>
        <v>3.9750000000000001</v>
      </c>
      <c r="AA38" s="55">
        <f>[2]!'NGc21 LAST'</f>
        <v>0</v>
      </c>
    </row>
    <row r="39" spans="1:28" x14ac:dyDescent="0.25">
      <c r="A39" s="55">
        <f t="shared" si="11"/>
        <v>22</v>
      </c>
      <c r="B39" s="66">
        <v>37469</v>
      </c>
      <c r="C39" s="55">
        <f t="shared" si="1"/>
        <v>0</v>
      </c>
      <c r="D39" s="55">
        <f t="shared" si="2"/>
        <v>4.1449999999999996</v>
      </c>
      <c r="E39" s="188">
        <f t="shared" si="16"/>
        <v>0</v>
      </c>
      <c r="F39" s="55">
        <f t="shared" si="12"/>
        <v>4.1449999999999996</v>
      </c>
      <c r="G39" s="68">
        <f t="shared" si="3"/>
        <v>0.30499999999999999</v>
      </c>
      <c r="H39" s="68">
        <v>5.0000000000000001E-3</v>
      </c>
      <c r="I39" s="68">
        <f t="shared" si="13"/>
        <v>0.31</v>
      </c>
      <c r="J39" s="67">
        <f t="shared" ca="1" si="14"/>
        <v>1.2070624258353591</v>
      </c>
      <c r="K39" s="57">
        <f t="shared" si="4"/>
        <v>22</v>
      </c>
      <c r="L39" s="69">
        <f t="shared" si="5"/>
        <v>37463</v>
      </c>
      <c r="M39" s="59">
        <f t="shared" si="6"/>
        <v>6.700563728235201E-2</v>
      </c>
      <c r="O39" s="102">
        <f t="shared" si="7"/>
        <v>-0.23499999999999999</v>
      </c>
      <c r="Z39" s="55">
        <f>[2]!'NGc22 cls'</f>
        <v>3.9849999999999999</v>
      </c>
      <c r="AA39" s="55">
        <f>[2]!'NGc22 LAST'</f>
        <v>0</v>
      </c>
      <c r="AB39" s="71"/>
    </row>
    <row r="40" spans="1:28" x14ac:dyDescent="0.25">
      <c r="A40" s="55">
        <f t="shared" si="11"/>
        <v>23</v>
      </c>
      <c r="B40" s="66">
        <v>37500</v>
      </c>
      <c r="C40" s="55">
        <f t="shared" si="1"/>
        <v>0</v>
      </c>
      <c r="D40" s="55">
        <f t="shared" si="2"/>
        <v>4.16</v>
      </c>
      <c r="E40" s="188">
        <f t="shared" si="16"/>
        <v>0</v>
      </c>
      <c r="F40" s="55">
        <f t="shared" si="12"/>
        <v>4.16</v>
      </c>
      <c r="G40" s="68">
        <f t="shared" si="3"/>
        <v>0.30499999999999999</v>
      </c>
      <c r="H40" s="68">
        <v>5.0000000000000001E-3</v>
      </c>
      <c r="I40" s="68">
        <f t="shared" si="13"/>
        <v>0.31</v>
      </c>
      <c r="J40" s="67">
        <f t="shared" ca="1" si="14"/>
        <v>1.2331534266738076</v>
      </c>
      <c r="K40" s="57">
        <f t="shared" si="4"/>
        <v>23</v>
      </c>
      <c r="L40" s="69">
        <f t="shared" si="5"/>
        <v>37495</v>
      </c>
      <c r="M40" s="59">
        <f t="shared" si="6"/>
        <v>6.6984869875904018E-2</v>
      </c>
      <c r="O40" s="102">
        <f t="shared" si="7"/>
        <v>-0.23499999999999999</v>
      </c>
      <c r="Z40" s="55">
        <f>[2]!'NGc23 cls'</f>
        <v>4</v>
      </c>
      <c r="AA40" s="55">
        <f>[2]!'NGc23 LAST'</f>
        <v>0</v>
      </c>
      <c r="AB40" s="71"/>
    </row>
    <row r="41" spans="1:28" x14ac:dyDescent="0.25">
      <c r="A41" s="55">
        <f t="shared" si="11"/>
        <v>24</v>
      </c>
      <c r="B41" s="66">
        <v>37530</v>
      </c>
      <c r="C41" s="55">
        <f t="shared" si="1"/>
        <v>0</v>
      </c>
      <c r="D41" s="55">
        <f t="shared" si="2"/>
        <v>4.16</v>
      </c>
      <c r="E41" s="188">
        <f t="shared" si="16"/>
        <v>0</v>
      </c>
      <c r="F41" s="55">
        <f t="shared" si="12"/>
        <v>4.16</v>
      </c>
      <c r="G41" s="68">
        <f t="shared" si="3"/>
        <v>0.3125</v>
      </c>
      <c r="H41" s="68">
        <v>5.0000000000000001E-3</v>
      </c>
      <c r="I41" s="68">
        <f t="shared" si="13"/>
        <v>0.3175</v>
      </c>
      <c r="J41" s="67">
        <f t="shared" ca="1" si="14"/>
        <v>1.2817835416267664</v>
      </c>
      <c r="K41" s="57">
        <f t="shared" si="4"/>
        <v>24</v>
      </c>
      <c r="L41" s="69">
        <f t="shared" si="5"/>
        <v>37524</v>
      </c>
      <c r="M41" s="59">
        <f t="shared" si="6"/>
        <v>6.6970040815954021E-2</v>
      </c>
      <c r="Z41" s="55">
        <f>[2]!'NGc24 cls'</f>
        <v>4</v>
      </c>
      <c r="AA41" s="55">
        <f>[2]!'NGc24 LAST'</f>
        <v>0</v>
      </c>
      <c r="AB41" s="71"/>
    </row>
    <row r="42" spans="1:28" x14ac:dyDescent="0.25">
      <c r="A42" s="55">
        <f t="shared" si="11"/>
        <v>25</v>
      </c>
      <c r="B42" s="66">
        <v>37561</v>
      </c>
      <c r="C42" s="55">
        <f t="shared" si="1"/>
        <v>0</v>
      </c>
      <c r="D42" s="55">
        <f t="shared" si="2"/>
        <v>4.2930000000000001</v>
      </c>
      <c r="E42" s="188">
        <f t="shared" si="16"/>
        <v>0</v>
      </c>
      <c r="F42" s="55">
        <f t="shared" si="12"/>
        <v>4.2930000000000001</v>
      </c>
      <c r="G42" s="68">
        <f t="shared" si="3"/>
        <v>0.3175</v>
      </c>
      <c r="H42" s="68">
        <v>5.0000000000000001E-3</v>
      </c>
      <c r="I42" s="68">
        <f t="shared" si="13"/>
        <v>0.32250000000000001</v>
      </c>
      <c r="J42" s="67">
        <f t="shared" ca="1" si="14"/>
        <v>1.3651774765673248</v>
      </c>
      <c r="K42" s="57">
        <f t="shared" si="4"/>
        <v>25</v>
      </c>
      <c r="L42" s="69">
        <f t="shared" si="5"/>
        <v>37557</v>
      </c>
      <c r="M42" s="59">
        <f t="shared" si="6"/>
        <v>6.6962272595738004E-2</v>
      </c>
      <c r="Z42" s="55">
        <f>[2]!'NGc25 cls'</f>
        <v>4.133</v>
      </c>
      <c r="AA42" s="55">
        <f>[2]!'NGc25 LAST'</f>
        <v>0</v>
      </c>
      <c r="AB42" s="71"/>
    </row>
    <row r="43" spans="1:28" x14ac:dyDescent="0.25">
      <c r="A43" s="55">
        <f t="shared" si="11"/>
        <v>26</v>
      </c>
      <c r="B43" s="66">
        <v>37591</v>
      </c>
      <c r="C43" s="55">
        <f t="shared" si="1"/>
        <v>0</v>
      </c>
      <c r="D43" s="55">
        <f t="shared" si="2"/>
        <v>4.391</v>
      </c>
      <c r="E43" s="188">
        <f t="shared" si="16"/>
        <v>0</v>
      </c>
      <c r="F43" s="55">
        <f t="shared" si="12"/>
        <v>4.391</v>
      </c>
      <c r="G43" s="68">
        <f t="shared" si="3"/>
        <v>0.3175</v>
      </c>
      <c r="H43" s="68">
        <v>5.0000000000000001E-3</v>
      </c>
      <c r="I43" s="68">
        <f t="shared" si="13"/>
        <v>0.32250000000000001</v>
      </c>
      <c r="J43" s="67">
        <f t="shared" ca="1" si="14"/>
        <v>1.4145739011464267</v>
      </c>
      <c r="K43" s="57">
        <f t="shared" si="4"/>
        <v>26</v>
      </c>
      <c r="L43" s="69">
        <f t="shared" si="5"/>
        <v>37585</v>
      </c>
      <c r="M43" s="59">
        <f t="shared" si="6"/>
        <v>6.6954754963290009E-2</v>
      </c>
      <c r="Z43" s="55">
        <f>[2]!'NGc26 cls'</f>
        <v>4.2309999999999999</v>
      </c>
      <c r="AA43" s="55">
        <f>[2]!'NGc26 LAST'</f>
        <v>0</v>
      </c>
      <c r="AB43" s="71"/>
    </row>
    <row r="44" spans="1:28" x14ac:dyDescent="0.25">
      <c r="A44" s="55">
        <f t="shared" si="11"/>
        <v>27</v>
      </c>
      <c r="B44" s="66">
        <v>37622</v>
      </c>
      <c r="C44" s="55">
        <f t="shared" si="1"/>
        <v>0</v>
      </c>
      <c r="D44" s="55">
        <f t="shared" si="2"/>
        <v>4.4160000000000004</v>
      </c>
      <c r="E44" s="188">
        <f t="shared" ref="E44:E55" si="17">O$10</f>
        <v>0</v>
      </c>
      <c r="F44" s="55">
        <f t="shared" si="12"/>
        <v>4.4160000000000004</v>
      </c>
      <c r="G44" s="68">
        <f t="shared" si="3"/>
        <v>0.315</v>
      </c>
      <c r="H44" s="68">
        <v>5.0000000000000001E-3</v>
      </c>
      <c r="I44" s="68">
        <f t="shared" si="13"/>
        <v>0.32</v>
      </c>
      <c r="J44" s="67">
        <f t="shared" ca="1" si="14"/>
        <v>1.4310940097359635</v>
      </c>
      <c r="K44" s="57">
        <f t="shared" si="4"/>
        <v>27</v>
      </c>
      <c r="L44" s="69">
        <f t="shared" si="5"/>
        <v>37616</v>
      </c>
      <c r="M44" s="59">
        <f t="shared" si="6"/>
        <v>6.6961437138174998E-2</v>
      </c>
      <c r="W44" s="67"/>
      <c r="X44" s="69"/>
      <c r="Y44" s="62"/>
      <c r="Z44" s="55">
        <f>[2]!'NGc27 cls'</f>
        <v>4.2560000000000002</v>
      </c>
      <c r="AA44" s="55">
        <f>[2]!'NGc27 LAST'</f>
        <v>0</v>
      </c>
      <c r="AB44" s="71"/>
    </row>
    <row r="45" spans="1:28" x14ac:dyDescent="0.25">
      <c r="A45" s="55">
        <f t="shared" si="11"/>
        <v>28</v>
      </c>
      <c r="B45" s="66">
        <v>37653</v>
      </c>
      <c r="C45" s="55">
        <f t="shared" si="1"/>
        <v>0</v>
      </c>
      <c r="D45" s="55">
        <f t="shared" si="2"/>
        <v>4.2610000000000001</v>
      </c>
      <c r="E45" s="188">
        <f t="shared" si="17"/>
        <v>0</v>
      </c>
      <c r="F45" s="55">
        <f t="shared" si="12"/>
        <v>4.2610000000000001</v>
      </c>
      <c r="G45" s="68">
        <f t="shared" si="3"/>
        <v>0.3125</v>
      </c>
      <c r="H45" s="68">
        <v>5.0000000000000001E-3</v>
      </c>
      <c r="I45" s="68">
        <f t="shared" si="13"/>
        <v>0.3175</v>
      </c>
      <c r="J45" s="67">
        <f t="shared" ca="1" si="14"/>
        <v>1.3890400861641892</v>
      </c>
      <c r="K45" s="57">
        <f t="shared" si="4"/>
        <v>28</v>
      </c>
      <c r="L45" s="69">
        <f t="shared" si="5"/>
        <v>37649</v>
      </c>
      <c r="M45" s="59">
        <f t="shared" si="6"/>
        <v>6.6985666221496029E-2</v>
      </c>
      <c r="W45" s="67"/>
      <c r="X45" s="69"/>
      <c r="Y45" s="62"/>
      <c r="Z45" s="55">
        <f>[2]!'NGc28 cls'</f>
        <v>4.1059999999999999</v>
      </c>
      <c r="AA45" s="55">
        <f>[2]!'NGc28 LAST'</f>
        <v>0</v>
      </c>
      <c r="AB45" s="71"/>
    </row>
    <row r="46" spans="1:28" x14ac:dyDescent="0.25">
      <c r="A46" s="55">
        <f t="shared" si="11"/>
        <v>29</v>
      </c>
      <c r="B46" s="66">
        <v>37681</v>
      </c>
      <c r="C46" s="55">
        <f t="shared" si="1"/>
        <v>0</v>
      </c>
      <c r="D46" s="55">
        <f t="shared" si="2"/>
        <v>4.0790000000000006</v>
      </c>
      <c r="E46" s="188">
        <f t="shared" si="17"/>
        <v>0</v>
      </c>
      <c r="F46" s="55">
        <f t="shared" si="12"/>
        <v>4.0790000000000006</v>
      </c>
      <c r="G46" s="68">
        <f t="shared" si="3"/>
        <v>0.3</v>
      </c>
      <c r="H46" s="68">
        <v>5.0000000000000001E-3</v>
      </c>
      <c r="I46" s="68">
        <f t="shared" si="13"/>
        <v>0.30499999999999999</v>
      </c>
      <c r="J46" s="67">
        <f t="shared" ca="1" si="14"/>
        <v>1.2923754387544681</v>
      </c>
      <c r="K46" s="57">
        <f t="shared" si="4"/>
        <v>29</v>
      </c>
      <c r="L46" s="69">
        <f t="shared" si="5"/>
        <v>37677</v>
      </c>
      <c r="M46" s="59">
        <f t="shared" si="6"/>
        <v>6.7007550554985015E-2</v>
      </c>
      <c r="W46" s="67"/>
      <c r="X46" s="69"/>
      <c r="Y46" s="62"/>
      <c r="Z46" s="55">
        <f>[2]!'NGc29 cls'</f>
        <v>3.9239999999999999</v>
      </c>
      <c r="AA46" s="55">
        <f>[2]!'NGc29 LAST'</f>
        <v>0</v>
      </c>
      <c r="AB46" s="71"/>
    </row>
    <row r="47" spans="1:28" x14ac:dyDescent="0.25">
      <c r="A47" s="55">
        <f t="shared" si="11"/>
        <v>30</v>
      </c>
      <c r="B47" s="66">
        <v>37712</v>
      </c>
      <c r="C47" s="55">
        <f t="shared" si="1"/>
        <v>0</v>
      </c>
      <c r="D47" s="55">
        <f t="shared" si="2"/>
        <v>3.887</v>
      </c>
      <c r="E47" s="188">
        <f t="shared" si="17"/>
        <v>0</v>
      </c>
      <c r="F47" s="55">
        <f t="shared" si="12"/>
        <v>3.887</v>
      </c>
      <c r="G47" s="68">
        <f t="shared" si="3"/>
        <v>0.28249999999999997</v>
      </c>
      <c r="H47" s="68">
        <v>2.4999999999999467E-3</v>
      </c>
      <c r="I47" s="68">
        <f t="shared" si="13"/>
        <v>0.28499999999999992</v>
      </c>
      <c r="J47" s="67">
        <f t="shared" ca="1" si="14"/>
        <v>1.1646786499238431</v>
      </c>
      <c r="K47" s="57">
        <f t="shared" si="4"/>
        <v>30</v>
      </c>
      <c r="L47" s="69">
        <f t="shared" si="5"/>
        <v>37706</v>
      </c>
      <c r="M47" s="59">
        <f t="shared" si="6"/>
        <v>6.7022813744333012E-2</v>
      </c>
      <c r="W47" s="67"/>
      <c r="X47" s="69"/>
      <c r="Y47" s="62"/>
      <c r="Z47" s="55">
        <f>[2]!'NGc30 cls'</f>
        <v>3.7320000000000002</v>
      </c>
      <c r="AA47" s="55">
        <f>[2]!'NGc30 LAST'</f>
        <v>0</v>
      </c>
      <c r="AB47" s="71"/>
    </row>
    <row r="48" spans="1:28" x14ac:dyDescent="0.25">
      <c r="A48" s="55">
        <f t="shared" si="11"/>
        <v>31</v>
      </c>
      <c r="B48" s="66">
        <v>37742</v>
      </c>
      <c r="C48" s="55">
        <f t="shared" si="1"/>
        <v>0</v>
      </c>
      <c r="D48" s="55">
        <f t="shared" si="2"/>
        <v>3.8410000000000002</v>
      </c>
      <c r="E48" s="188">
        <f t="shared" si="17"/>
        <v>0</v>
      </c>
      <c r="F48" s="55">
        <f t="shared" si="12"/>
        <v>3.8410000000000002</v>
      </c>
      <c r="G48" s="68">
        <f t="shared" si="3"/>
        <v>0.27750000000000002</v>
      </c>
      <c r="H48" s="68">
        <v>2.5000000000000001E-3</v>
      </c>
      <c r="I48" s="68">
        <f t="shared" si="13"/>
        <v>0.28000000000000003</v>
      </c>
      <c r="J48" s="67">
        <f t="shared" ca="1" si="14"/>
        <v>1.1431988309747281</v>
      </c>
      <c r="K48" s="57">
        <f t="shared" si="4"/>
        <v>31</v>
      </c>
      <c r="L48" s="69">
        <f t="shared" si="5"/>
        <v>37736</v>
      </c>
      <c r="M48" s="59">
        <f t="shared" si="6"/>
        <v>6.702568117120801E-2</v>
      </c>
      <c r="W48" s="67"/>
      <c r="X48" s="69"/>
      <c r="Y48" s="62"/>
      <c r="Z48" s="55">
        <f>[2]!'NGc31 cls'</f>
        <v>3.6859999999999999</v>
      </c>
      <c r="AA48" s="55">
        <f>[2]!'NGc31 LAST'</f>
        <v>0</v>
      </c>
      <c r="AB48" s="71"/>
    </row>
    <row r="49" spans="1:28" x14ac:dyDescent="0.25">
      <c r="A49" s="55">
        <f t="shared" si="11"/>
        <v>32</v>
      </c>
      <c r="B49" s="66">
        <v>37773</v>
      </c>
      <c r="C49" s="55">
        <f t="shared" si="1"/>
        <v>0</v>
      </c>
      <c r="D49" s="55">
        <f t="shared" si="2"/>
        <v>3.85</v>
      </c>
      <c r="E49" s="188">
        <f t="shared" si="17"/>
        <v>0</v>
      </c>
      <c r="F49" s="55">
        <f t="shared" si="12"/>
        <v>3.85</v>
      </c>
      <c r="G49" s="68">
        <f t="shared" si="3"/>
        <v>0.27500000000000002</v>
      </c>
      <c r="H49" s="68">
        <v>2.5000000000000001E-3</v>
      </c>
      <c r="I49" s="68">
        <f t="shared" si="13"/>
        <v>0.27750000000000002</v>
      </c>
      <c r="J49" s="56"/>
      <c r="K49" s="57">
        <f t="shared" si="4"/>
        <v>32</v>
      </c>
      <c r="L49" s="69">
        <f t="shared" si="5"/>
        <v>37768</v>
      </c>
      <c r="M49" s="59">
        <f t="shared" si="6"/>
        <v>6.7028644178983021E-2</v>
      </c>
      <c r="W49" s="67"/>
      <c r="X49" s="69"/>
      <c r="Y49" s="62"/>
      <c r="Z49" s="55">
        <f>[2]!'NGc32 cls'</f>
        <v>3.6949999999999998</v>
      </c>
      <c r="AA49" s="55">
        <f>[2]!'NGc32 LAST'</f>
        <v>0</v>
      </c>
      <c r="AB49" s="71"/>
    </row>
    <row r="50" spans="1:28" x14ac:dyDescent="0.25">
      <c r="A50" s="55">
        <f t="shared" si="11"/>
        <v>33</v>
      </c>
      <c r="B50" s="66">
        <v>37803</v>
      </c>
      <c r="C50" s="55">
        <f t="shared" si="1"/>
        <v>0</v>
      </c>
      <c r="D50" s="55">
        <f t="shared" si="2"/>
        <v>3.8580000000000001</v>
      </c>
      <c r="E50" s="188">
        <f t="shared" si="17"/>
        <v>0</v>
      </c>
      <c r="F50" s="55">
        <f t="shared" si="12"/>
        <v>3.8580000000000001</v>
      </c>
      <c r="G50" s="68">
        <f t="shared" si="3"/>
        <v>0.27500000000000002</v>
      </c>
      <c r="H50" s="68">
        <v>2.5000000000000001E-3</v>
      </c>
      <c r="I50" s="68">
        <f t="shared" si="13"/>
        <v>0.27750000000000002</v>
      </c>
      <c r="J50" s="56"/>
      <c r="K50" s="57">
        <f t="shared" ref="K50:K81" si="18">A50</f>
        <v>33</v>
      </c>
      <c r="L50" s="69">
        <f t="shared" ref="L50:L81" si="19">VLOOKUP(B50,expiration,3,FALSE)</f>
        <v>37797</v>
      </c>
      <c r="M50" s="59">
        <f t="shared" si="6"/>
        <v>6.703397730408199E-2</v>
      </c>
      <c r="W50" s="67"/>
      <c r="X50" s="69"/>
      <c r="Y50" s="62"/>
      <c r="Z50" s="55">
        <f>[2]!'NGc33 cls'</f>
        <v>3.7029999999999998</v>
      </c>
      <c r="AA50" s="55">
        <f>[2]!'NGc33 LAST'</f>
        <v>0</v>
      </c>
      <c r="AB50" s="71"/>
    </row>
    <row r="51" spans="1:28" x14ac:dyDescent="0.25">
      <c r="A51" s="55">
        <f t="shared" si="11"/>
        <v>34</v>
      </c>
      <c r="B51" s="66">
        <v>37834</v>
      </c>
      <c r="C51" s="55">
        <f t="shared" si="1"/>
        <v>0</v>
      </c>
      <c r="D51" s="55">
        <f t="shared" si="2"/>
        <v>3.86</v>
      </c>
      <c r="E51" s="188">
        <f t="shared" si="17"/>
        <v>0</v>
      </c>
      <c r="F51" s="55">
        <f t="shared" si="12"/>
        <v>3.86</v>
      </c>
      <c r="G51" s="68">
        <f t="shared" si="3"/>
        <v>0.27500000000000002</v>
      </c>
      <c r="H51" s="68">
        <v>2.5000000000000001E-3</v>
      </c>
      <c r="I51" s="68">
        <f t="shared" si="13"/>
        <v>0.27750000000000002</v>
      </c>
      <c r="J51" s="56"/>
      <c r="K51" s="57">
        <f t="shared" si="18"/>
        <v>34</v>
      </c>
      <c r="L51" s="69">
        <f t="shared" si="19"/>
        <v>37830</v>
      </c>
      <c r="M51" s="59">
        <f t="shared" si="6"/>
        <v>6.7043031177898019E-2</v>
      </c>
      <c r="W51" s="67"/>
      <c r="X51" s="69"/>
      <c r="Y51" s="62"/>
      <c r="Z51" s="55">
        <f>[2]!'NGc34 cls'</f>
        <v>3.7050000000000001</v>
      </c>
      <c r="AA51" s="55">
        <f>[2]!'NGc34 LAST'</f>
        <v>0</v>
      </c>
      <c r="AB51" s="71"/>
    </row>
    <row r="52" spans="1:28" x14ac:dyDescent="0.25">
      <c r="A52" s="55">
        <f t="shared" si="11"/>
        <v>35</v>
      </c>
      <c r="B52" s="66">
        <v>37865</v>
      </c>
      <c r="C52" s="55">
        <f t="shared" si="1"/>
        <v>0</v>
      </c>
      <c r="D52" s="55">
        <f t="shared" si="2"/>
        <v>3.85</v>
      </c>
      <c r="E52" s="188">
        <f t="shared" si="17"/>
        <v>0</v>
      </c>
      <c r="F52" s="55">
        <f t="shared" si="12"/>
        <v>3.85</v>
      </c>
      <c r="G52" s="68">
        <f t="shared" si="3"/>
        <v>0.27500000000000002</v>
      </c>
      <c r="H52" s="68">
        <v>2.5000000000000001E-3</v>
      </c>
      <c r="I52" s="68">
        <f t="shared" si="13"/>
        <v>0.27750000000000002</v>
      </c>
      <c r="J52" s="56"/>
      <c r="K52" s="57">
        <f t="shared" si="18"/>
        <v>35</v>
      </c>
      <c r="L52" s="69">
        <f t="shared" si="19"/>
        <v>37859</v>
      </c>
      <c r="M52" s="59">
        <f t="shared" si="6"/>
        <v>6.7052085051740026E-2</v>
      </c>
      <c r="W52" s="67"/>
      <c r="X52" s="69"/>
      <c r="Y52" s="62"/>
      <c r="Z52" s="55">
        <f>[2]!'NGc35 cls'</f>
        <v>3.6949999999999998</v>
      </c>
      <c r="AA52" s="55">
        <f>[2]!'NGc35 LAST'</f>
        <v>0</v>
      </c>
      <c r="AB52" s="71"/>
    </row>
    <row r="53" spans="1:28" x14ac:dyDescent="0.25">
      <c r="A53" s="55">
        <f t="shared" si="11"/>
        <v>36</v>
      </c>
      <c r="B53" s="66">
        <v>37895</v>
      </c>
      <c r="C53" s="55"/>
      <c r="D53" s="55">
        <f t="shared" si="2"/>
        <v>3.8450000000000002</v>
      </c>
      <c r="E53" s="188">
        <f t="shared" si="17"/>
        <v>0</v>
      </c>
      <c r="F53" s="55">
        <f t="shared" si="12"/>
        <v>3.8450000000000002</v>
      </c>
      <c r="G53" s="68">
        <f t="shared" si="3"/>
        <v>0.27500000000000002</v>
      </c>
      <c r="H53" s="68">
        <v>2.5000000000000001E-3</v>
      </c>
      <c r="I53" s="68">
        <f t="shared" si="13"/>
        <v>0.27750000000000002</v>
      </c>
      <c r="J53" s="56"/>
      <c r="K53" s="57">
        <f t="shared" si="18"/>
        <v>36</v>
      </c>
      <c r="L53" s="69">
        <f t="shared" si="19"/>
        <v>37889</v>
      </c>
      <c r="M53" s="59">
        <f t="shared" si="6"/>
        <v>6.7063079859774014E-2</v>
      </c>
      <c r="W53" s="67"/>
      <c r="X53" s="69"/>
      <c r="Y53" s="62"/>
      <c r="Z53" s="55">
        <f>[2]!'NGc36 cls'</f>
        <v>3.69</v>
      </c>
      <c r="AA53" s="55">
        <f>[2]!'NGc36 LAST'</f>
        <v>0</v>
      </c>
      <c r="AB53" s="71"/>
    </row>
    <row r="54" spans="1:28" x14ac:dyDescent="0.25">
      <c r="A54" s="55">
        <f t="shared" si="11"/>
        <v>37</v>
      </c>
      <c r="B54" s="66">
        <v>37926</v>
      </c>
      <c r="C54" s="55"/>
      <c r="D54" s="55">
        <f t="shared" si="2"/>
        <v>3.9830000000000001</v>
      </c>
      <c r="E54" s="188">
        <f t="shared" si="17"/>
        <v>0</v>
      </c>
      <c r="F54" s="55">
        <f t="shared" si="12"/>
        <v>3.9830000000000001</v>
      </c>
      <c r="G54" s="68">
        <f t="shared" si="3"/>
        <v>0.28249999999999997</v>
      </c>
      <c r="H54" s="68">
        <v>2.4999999999999467E-3</v>
      </c>
      <c r="I54" s="68">
        <f t="shared" si="13"/>
        <v>0.28499999999999992</v>
      </c>
      <c r="J54" s="56"/>
      <c r="K54" s="57">
        <f t="shared" si="18"/>
        <v>37</v>
      </c>
      <c r="L54" s="69">
        <f t="shared" si="19"/>
        <v>37922</v>
      </c>
      <c r="M54" s="59">
        <f t="shared" si="6"/>
        <v>6.7077245364551022E-2</v>
      </c>
      <c r="W54" s="67"/>
      <c r="X54" s="69"/>
      <c r="Y54" s="62"/>
      <c r="Z54" s="62"/>
      <c r="AA54" s="70"/>
      <c r="AB54" s="71"/>
    </row>
    <row r="55" spans="1:28" x14ac:dyDescent="0.25">
      <c r="A55" s="55">
        <f t="shared" si="11"/>
        <v>38</v>
      </c>
      <c r="B55" s="66">
        <v>37956</v>
      </c>
      <c r="C55" s="55"/>
      <c r="D55" s="55">
        <f t="shared" si="2"/>
        <v>4.101</v>
      </c>
      <c r="E55" s="188">
        <f t="shared" si="17"/>
        <v>0</v>
      </c>
      <c r="F55" s="55">
        <f t="shared" si="12"/>
        <v>4.101</v>
      </c>
      <c r="G55" s="68">
        <f t="shared" si="3"/>
        <v>0.28749999999999998</v>
      </c>
      <c r="H55" s="68">
        <v>2.5000000000000001E-3</v>
      </c>
      <c r="I55" s="68">
        <f t="shared" si="13"/>
        <v>0.28999999999999998</v>
      </c>
      <c r="J55" s="56"/>
      <c r="K55" s="57">
        <f t="shared" si="18"/>
        <v>38</v>
      </c>
      <c r="L55" s="69">
        <f t="shared" si="19"/>
        <v>37949</v>
      </c>
      <c r="M55" s="59">
        <f t="shared" si="6"/>
        <v>6.7090953917624013E-2</v>
      </c>
      <c r="W55" s="67"/>
      <c r="X55" s="69"/>
      <c r="Y55" s="62"/>
      <c r="Z55" s="62"/>
      <c r="AA55" s="70"/>
      <c r="AB55" s="71"/>
    </row>
    <row r="56" spans="1:28" x14ac:dyDescent="0.25">
      <c r="A56" s="55">
        <f t="shared" si="11"/>
        <v>39</v>
      </c>
      <c r="B56" s="66">
        <v>37987</v>
      </c>
      <c r="C56" s="55"/>
      <c r="D56" s="55">
        <f t="shared" si="2"/>
        <v>4.141</v>
      </c>
      <c r="E56" s="188">
        <f t="shared" ref="E56:E87" si="20">O$11</f>
        <v>0</v>
      </c>
      <c r="F56" s="55">
        <f t="shared" si="12"/>
        <v>4.141</v>
      </c>
      <c r="G56" s="68">
        <f t="shared" si="3"/>
        <v>0.3</v>
      </c>
      <c r="H56" s="68">
        <v>2.5000000000000001E-3</v>
      </c>
      <c r="I56" s="68">
        <f t="shared" si="13"/>
        <v>0.30249999999999999</v>
      </c>
      <c r="J56" s="56"/>
      <c r="K56" s="57">
        <f t="shared" si="18"/>
        <v>39</v>
      </c>
      <c r="L56" s="69">
        <f t="shared" si="19"/>
        <v>37981</v>
      </c>
      <c r="M56" s="59">
        <f t="shared" si="6"/>
        <v>6.7114237261102022E-2</v>
      </c>
      <c r="W56" s="67"/>
      <c r="X56" s="69"/>
      <c r="Y56" s="62"/>
      <c r="Z56" s="62"/>
      <c r="AA56" s="70"/>
      <c r="AB56" s="71"/>
    </row>
    <row r="57" spans="1:28" x14ac:dyDescent="0.25">
      <c r="A57" s="55">
        <f t="shared" si="11"/>
        <v>40</v>
      </c>
      <c r="B57" s="66">
        <v>38018</v>
      </c>
      <c r="C57" s="55"/>
      <c r="D57" s="55">
        <f t="shared" si="2"/>
        <v>4.0010000000000003</v>
      </c>
      <c r="E57" s="188">
        <f t="shared" si="20"/>
        <v>0</v>
      </c>
      <c r="F57" s="55">
        <f t="shared" si="12"/>
        <v>4.0010000000000003</v>
      </c>
      <c r="G57" s="68">
        <f t="shared" si="3"/>
        <v>0.28999999999999998</v>
      </c>
      <c r="H57" s="68">
        <v>2.5000000000000001E-3</v>
      </c>
      <c r="I57" s="68">
        <f t="shared" si="13"/>
        <v>0.29249999999999998</v>
      </c>
      <c r="J57" s="56"/>
      <c r="K57" s="57">
        <f t="shared" si="18"/>
        <v>40</v>
      </c>
      <c r="L57" s="69">
        <f t="shared" si="19"/>
        <v>38013</v>
      </c>
      <c r="M57" s="59">
        <f t="shared" si="6"/>
        <v>6.7147246299340019E-2</v>
      </c>
      <c r="W57" s="67"/>
      <c r="X57" s="69"/>
      <c r="Y57" s="62"/>
      <c r="Z57" s="62"/>
      <c r="AA57" s="70"/>
      <c r="AB57" s="71"/>
    </row>
    <row r="58" spans="1:28" x14ac:dyDescent="0.25">
      <c r="A58" s="55">
        <f t="shared" si="11"/>
        <v>41</v>
      </c>
      <c r="B58" s="66">
        <v>38047</v>
      </c>
      <c r="C58" s="55"/>
      <c r="D58" s="55">
        <f t="shared" si="2"/>
        <v>3.8490000000000006</v>
      </c>
      <c r="E58" s="188">
        <f t="shared" si="20"/>
        <v>0</v>
      </c>
      <c r="F58" s="55">
        <f t="shared" si="12"/>
        <v>3.8490000000000006</v>
      </c>
      <c r="G58" s="68">
        <f t="shared" si="3"/>
        <v>0.28999999999999998</v>
      </c>
      <c r="H58" s="68">
        <v>2.5000000000000001E-3</v>
      </c>
      <c r="I58" s="68">
        <f t="shared" si="13"/>
        <v>0.29249999999999998</v>
      </c>
      <c r="J58" s="56"/>
      <c r="K58" s="57">
        <f t="shared" si="18"/>
        <v>41</v>
      </c>
      <c r="L58" s="69">
        <f t="shared" si="19"/>
        <v>38041</v>
      </c>
      <c r="M58" s="59">
        <f t="shared" si="6"/>
        <v>6.7178125722534995E-2</v>
      </c>
      <c r="W58" s="67"/>
      <c r="X58" s="69"/>
      <c r="Y58" s="62"/>
      <c r="Z58" s="62"/>
      <c r="AA58" s="70"/>
      <c r="AB58" s="71"/>
    </row>
    <row r="59" spans="1:28" x14ac:dyDescent="0.25">
      <c r="A59" s="55">
        <f t="shared" si="11"/>
        <v>42</v>
      </c>
      <c r="B59" s="66">
        <f t="shared" ref="B59:B90" si="21">DATE(YEAR(B58),MONTH(B58)+1,1)</f>
        <v>38078</v>
      </c>
      <c r="C59" s="55"/>
      <c r="D59" s="55">
        <f t="shared" si="2"/>
        <v>3.6970000000000001</v>
      </c>
      <c r="E59" s="188">
        <f t="shared" si="20"/>
        <v>0</v>
      </c>
      <c r="F59" s="55">
        <f t="shared" si="12"/>
        <v>3.6970000000000001</v>
      </c>
      <c r="G59" s="68">
        <f t="shared" si="3"/>
        <v>0.27250000000000002</v>
      </c>
      <c r="H59" s="68">
        <v>2.5000000000000001E-3</v>
      </c>
      <c r="I59" s="68">
        <f t="shared" si="13"/>
        <v>0.27500000000000002</v>
      </c>
      <c r="J59" s="56"/>
      <c r="K59" s="57">
        <f t="shared" si="18"/>
        <v>42</v>
      </c>
      <c r="L59" s="69">
        <f t="shared" si="19"/>
        <v>38072</v>
      </c>
      <c r="M59" s="59">
        <f t="shared" si="6"/>
        <v>6.720393639415001E-2</v>
      </c>
      <c r="W59" s="67"/>
      <c r="X59" s="69"/>
      <c r="Y59" s="62"/>
      <c r="Z59" s="62"/>
      <c r="AA59" s="70"/>
      <c r="AB59" s="71"/>
    </row>
    <row r="60" spans="1:28" x14ac:dyDescent="0.25">
      <c r="A60" s="55">
        <f t="shared" si="11"/>
        <v>43</v>
      </c>
      <c r="B60" s="66">
        <f t="shared" si="21"/>
        <v>38108</v>
      </c>
      <c r="C60" s="55"/>
      <c r="D60" s="55">
        <f t="shared" si="2"/>
        <v>3.6810000000000005</v>
      </c>
      <c r="E60" s="188">
        <f t="shared" si="20"/>
        <v>0</v>
      </c>
      <c r="F60" s="55">
        <f t="shared" si="12"/>
        <v>3.6810000000000005</v>
      </c>
      <c r="G60" s="68">
        <f t="shared" si="3"/>
        <v>0.27250000000000002</v>
      </c>
      <c r="H60" s="68">
        <v>2.5000000000000001E-3</v>
      </c>
      <c r="I60" s="68">
        <f t="shared" si="13"/>
        <v>0.27500000000000002</v>
      </c>
      <c r="J60" s="56"/>
      <c r="K60" s="57">
        <f t="shared" si="18"/>
        <v>43</v>
      </c>
      <c r="L60" s="69">
        <f t="shared" si="19"/>
        <v>38104</v>
      </c>
      <c r="M60" s="59">
        <f t="shared" si="6"/>
        <v>6.7221483890901004E-2</v>
      </c>
      <c r="W60" s="67"/>
      <c r="X60" s="69"/>
      <c r="Y60" s="62"/>
      <c r="Z60" s="62"/>
      <c r="AA60" s="70"/>
      <c r="AB60" s="71"/>
    </row>
    <row r="61" spans="1:28" x14ac:dyDescent="0.25">
      <c r="A61" s="55">
        <f t="shared" si="11"/>
        <v>44</v>
      </c>
      <c r="B61" s="66">
        <f t="shared" si="21"/>
        <v>38139</v>
      </c>
      <c r="C61" s="55"/>
      <c r="D61" s="55">
        <f t="shared" si="2"/>
        <v>3.71</v>
      </c>
      <c r="E61" s="188">
        <f t="shared" si="20"/>
        <v>0</v>
      </c>
      <c r="F61" s="55">
        <f t="shared" si="12"/>
        <v>3.71</v>
      </c>
      <c r="G61" s="68">
        <f t="shared" si="3"/>
        <v>0.27250000000000002</v>
      </c>
      <c r="H61" s="68">
        <v>2.5000000000000001E-3</v>
      </c>
      <c r="I61" s="68">
        <f t="shared" si="13"/>
        <v>0.27500000000000002</v>
      </c>
      <c r="J61" s="56"/>
      <c r="K61" s="57">
        <f t="shared" si="18"/>
        <v>44</v>
      </c>
      <c r="L61" s="69">
        <f t="shared" si="19"/>
        <v>38132</v>
      </c>
      <c r="M61" s="59">
        <f t="shared" si="6"/>
        <v>6.7239616304318003E-2</v>
      </c>
      <c r="W61" s="67"/>
      <c r="X61" s="69"/>
      <c r="Y61" s="62"/>
      <c r="Z61" s="62"/>
      <c r="AA61" s="70"/>
      <c r="AB61" s="71"/>
    </row>
    <row r="62" spans="1:28" x14ac:dyDescent="0.25">
      <c r="A62" s="55">
        <f t="shared" si="11"/>
        <v>45</v>
      </c>
      <c r="B62" s="66">
        <f t="shared" si="21"/>
        <v>38169</v>
      </c>
      <c r="C62" s="55"/>
      <c r="D62" s="55">
        <f t="shared" si="2"/>
        <v>3.738</v>
      </c>
      <c r="E62" s="188">
        <f t="shared" si="20"/>
        <v>0</v>
      </c>
      <c r="F62" s="55">
        <f t="shared" si="12"/>
        <v>3.738</v>
      </c>
      <c r="G62" s="68">
        <f t="shared" si="3"/>
        <v>0.27</v>
      </c>
      <c r="H62" s="68">
        <v>2.5000000000000001E-3</v>
      </c>
      <c r="I62" s="68">
        <f t="shared" si="13"/>
        <v>0.27250000000000002</v>
      </c>
      <c r="J62" s="56"/>
      <c r="K62" s="57">
        <f t="shared" si="18"/>
        <v>45</v>
      </c>
      <c r="L62" s="69">
        <f t="shared" si="19"/>
        <v>38163</v>
      </c>
      <c r="M62" s="59">
        <f t="shared" si="6"/>
        <v>6.7258810033214017E-2</v>
      </c>
      <c r="W62" s="67"/>
      <c r="X62" s="69"/>
      <c r="Y62" s="62"/>
      <c r="Z62" s="62"/>
      <c r="AA62" s="70"/>
      <c r="AB62" s="71"/>
    </row>
    <row r="63" spans="1:28" x14ac:dyDescent="0.25">
      <c r="A63" s="55">
        <f t="shared" si="11"/>
        <v>46</v>
      </c>
      <c r="B63" s="66">
        <f t="shared" si="21"/>
        <v>38200</v>
      </c>
      <c r="C63" s="55"/>
      <c r="D63" s="55">
        <f t="shared" si="2"/>
        <v>3.76</v>
      </c>
      <c r="E63" s="188">
        <f t="shared" si="20"/>
        <v>0</v>
      </c>
      <c r="F63" s="55">
        <f t="shared" si="12"/>
        <v>3.76</v>
      </c>
      <c r="G63" s="68">
        <f t="shared" si="3"/>
        <v>0.27</v>
      </c>
      <c r="H63" s="68">
        <v>2.5000000000000001E-3</v>
      </c>
      <c r="I63" s="68">
        <f t="shared" si="13"/>
        <v>0.27250000000000002</v>
      </c>
      <c r="J63" s="56"/>
      <c r="K63" s="57">
        <f t="shared" si="18"/>
        <v>46</v>
      </c>
      <c r="L63" s="69">
        <f t="shared" si="19"/>
        <v>38195</v>
      </c>
      <c r="M63" s="59">
        <f t="shared" si="6"/>
        <v>6.7280453138038016E-2</v>
      </c>
      <c r="W63" s="67"/>
      <c r="X63" s="69"/>
      <c r="Y63" s="62"/>
      <c r="Z63" s="62"/>
      <c r="AA63" s="70"/>
      <c r="AB63" s="71"/>
    </row>
    <row r="64" spans="1:28" x14ac:dyDescent="0.25">
      <c r="A64" s="55">
        <f t="shared" si="11"/>
        <v>47</v>
      </c>
      <c r="B64" s="66">
        <f t="shared" si="21"/>
        <v>38231</v>
      </c>
      <c r="C64" s="55"/>
      <c r="D64" s="55">
        <f t="shared" si="2"/>
        <v>3.78</v>
      </c>
      <c r="E64" s="188">
        <f t="shared" si="20"/>
        <v>0</v>
      </c>
      <c r="F64" s="55">
        <f t="shared" si="12"/>
        <v>3.78</v>
      </c>
      <c r="G64" s="68">
        <f t="shared" si="3"/>
        <v>0.27</v>
      </c>
      <c r="H64" s="68">
        <v>2.5000000000000001E-3</v>
      </c>
      <c r="I64" s="68">
        <f t="shared" si="13"/>
        <v>0.27250000000000002</v>
      </c>
      <c r="J64" s="56"/>
      <c r="K64" s="57">
        <f t="shared" si="18"/>
        <v>47</v>
      </c>
      <c r="L64" s="69">
        <f t="shared" si="19"/>
        <v>38225</v>
      </c>
      <c r="M64" s="59">
        <f t="shared" si="6"/>
        <v>6.7302096243017001E-2</v>
      </c>
      <c r="W64" s="67"/>
      <c r="X64" s="69"/>
      <c r="Y64" s="62"/>
      <c r="Z64" s="62"/>
      <c r="AA64" s="70"/>
      <c r="AB64" s="71"/>
    </row>
    <row r="65" spans="1:54" x14ac:dyDescent="0.25">
      <c r="A65" s="55">
        <f t="shared" si="11"/>
        <v>48</v>
      </c>
      <c r="B65" s="66">
        <f t="shared" si="21"/>
        <v>38261</v>
      </c>
      <c r="C65"/>
      <c r="D65" s="55">
        <f t="shared" si="2"/>
        <v>3.7949999999999999</v>
      </c>
      <c r="E65" s="188">
        <f t="shared" si="20"/>
        <v>0</v>
      </c>
      <c r="F65" s="55">
        <f t="shared" si="12"/>
        <v>3.7949999999999999</v>
      </c>
      <c r="G65" s="68">
        <f t="shared" si="3"/>
        <v>0.27</v>
      </c>
      <c r="H65" s="68">
        <v>2.5000000000000001E-3</v>
      </c>
      <c r="I65" s="68">
        <f t="shared" si="13"/>
        <v>0.27250000000000002</v>
      </c>
      <c r="J65" s="56"/>
      <c r="K65" s="57">
        <f t="shared" si="18"/>
        <v>48</v>
      </c>
      <c r="L65" s="69">
        <f t="shared" si="19"/>
        <v>38257</v>
      </c>
      <c r="M65" s="59">
        <f t="shared" si="6"/>
        <v>6.7324451147970005E-2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pans="1:54" x14ac:dyDescent="0.25">
      <c r="A66" s="55">
        <f t="shared" si="11"/>
        <v>49</v>
      </c>
      <c r="B66" s="66">
        <f t="shared" si="21"/>
        <v>38292</v>
      </c>
      <c r="C66"/>
      <c r="D66" s="55">
        <f t="shared" si="2"/>
        <v>3.9330000000000003</v>
      </c>
      <c r="E66" s="188">
        <f t="shared" si="20"/>
        <v>0</v>
      </c>
      <c r="F66" s="55">
        <f t="shared" si="12"/>
        <v>3.9330000000000003</v>
      </c>
      <c r="G66" s="68">
        <f t="shared" si="3"/>
        <v>0.27250000000000002</v>
      </c>
      <c r="H66" s="68">
        <v>2.5000000000000001E-3</v>
      </c>
      <c r="I66" s="68">
        <f t="shared" si="13"/>
        <v>0.27500000000000002</v>
      </c>
      <c r="J66" s="56"/>
      <c r="K66" s="57">
        <f t="shared" si="18"/>
        <v>49</v>
      </c>
      <c r="L66" s="69">
        <f t="shared" si="19"/>
        <v>38286</v>
      </c>
      <c r="M66" s="59">
        <f t="shared" si="6"/>
        <v>6.7348908463566004E-2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pans="1:54" x14ac:dyDescent="0.25">
      <c r="A67" s="55">
        <f t="shared" si="11"/>
        <v>50</v>
      </c>
      <c r="B67" s="66">
        <f t="shared" si="21"/>
        <v>38322</v>
      </c>
      <c r="C67"/>
      <c r="D67" s="55">
        <f t="shared" si="2"/>
        <v>4.0510000000000002</v>
      </c>
      <c r="E67" s="188">
        <f t="shared" si="20"/>
        <v>0</v>
      </c>
      <c r="F67" s="55">
        <f t="shared" si="12"/>
        <v>4.0510000000000002</v>
      </c>
      <c r="G67" s="68">
        <f t="shared" si="3"/>
        <v>0.27500000000000002</v>
      </c>
      <c r="H67" s="68">
        <v>2.5000000000000001E-3</v>
      </c>
      <c r="I67" s="68">
        <f t="shared" si="13"/>
        <v>0.27750000000000002</v>
      </c>
      <c r="J67" s="56"/>
      <c r="K67" s="57">
        <f t="shared" si="18"/>
        <v>50</v>
      </c>
      <c r="L67" s="69">
        <f t="shared" si="19"/>
        <v>38315</v>
      </c>
      <c r="M67" s="59">
        <f t="shared" si="6"/>
        <v>6.7372576833686013E-2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pans="1:54" x14ac:dyDescent="0.25">
      <c r="A68" s="55">
        <f t="shared" si="11"/>
        <v>51</v>
      </c>
      <c r="B68" s="66">
        <f t="shared" si="21"/>
        <v>38353</v>
      </c>
      <c r="C68"/>
      <c r="D68" s="55">
        <f t="shared" si="2"/>
        <v>4.1029999999999998</v>
      </c>
      <c r="E68" s="188">
        <f t="shared" si="20"/>
        <v>0</v>
      </c>
      <c r="F68" s="55">
        <f t="shared" si="12"/>
        <v>4.1029999999999998</v>
      </c>
      <c r="G68" s="68">
        <f t="shared" si="3"/>
        <v>0.28000000000000003</v>
      </c>
      <c r="H68" s="68">
        <v>2.5000000000000001E-3</v>
      </c>
      <c r="I68" s="68">
        <f t="shared" si="13"/>
        <v>0.28250000000000003</v>
      </c>
      <c r="J68" s="56"/>
      <c r="K68" s="57">
        <f t="shared" si="18"/>
        <v>51</v>
      </c>
      <c r="L68" s="69">
        <f t="shared" si="19"/>
        <v>38348</v>
      </c>
      <c r="M68" s="59">
        <f t="shared" si="6"/>
        <v>6.7426183759436015E-2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pans="1:54" x14ac:dyDescent="0.25">
      <c r="A69" s="55">
        <f t="shared" si="11"/>
        <v>52</v>
      </c>
      <c r="B69" s="66">
        <f t="shared" si="21"/>
        <v>38384</v>
      </c>
      <c r="C69"/>
      <c r="D69" s="55">
        <f t="shared" si="2"/>
        <v>3.9670000000000001</v>
      </c>
      <c r="E69" s="188">
        <f t="shared" si="20"/>
        <v>0</v>
      </c>
      <c r="F69" s="55">
        <f t="shared" si="12"/>
        <v>3.9670000000000001</v>
      </c>
      <c r="G69" s="68">
        <f t="shared" si="3"/>
        <v>0.26750000000000002</v>
      </c>
      <c r="H69" s="68">
        <v>2.5000000000000001E-3</v>
      </c>
      <c r="I69" s="68">
        <f t="shared" si="13"/>
        <v>0.27</v>
      </c>
      <c r="J69" s="56"/>
      <c r="K69" s="57">
        <f t="shared" si="18"/>
        <v>52</v>
      </c>
      <c r="L69" s="69">
        <f t="shared" si="19"/>
        <v>38378</v>
      </c>
      <c r="M69" s="59">
        <f t="shared" si="6"/>
        <v>6.7503796247758027E-2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pans="1:54" x14ac:dyDescent="0.25">
      <c r="A70" s="55">
        <f t="shared" si="11"/>
        <v>53</v>
      </c>
      <c r="B70" s="66">
        <f t="shared" si="21"/>
        <v>38412</v>
      </c>
      <c r="C70"/>
      <c r="D70" s="55">
        <f t="shared" si="2"/>
        <v>3.8180000000000001</v>
      </c>
      <c r="E70" s="188">
        <f t="shared" si="20"/>
        <v>0</v>
      </c>
      <c r="F70" s="55">
        <f t="shared" si="12"/>
        <v>3.8180000000000001</v>
      </c>
      <c r="G70" s="68">
        <f t="shared" si="3"/>
        <v>0.26</v>
      </c>
      <c r="H70" s="68">
        <v>2.5000000000000001E-3</v>
      </c>
      <c r="I70" s="68">
        <f t="shared" si="13"/>
        <v>0.26250000000000001</v>
      </c>
      <c r="J70" s="56"/>
      <c r="K70" s="57">
        <f t="shared" si="18"/>
        <v>53</v>
      </c>
      <c r="L70" s="69">
        <f t="shared" si="19"/>
        <v>38406</v>
      </c>
      <c r="M70" s="59">
        <f t="shared" si="6"/>
        <v>6.7573897851825993E-2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</row>
    <row r="71" spans="1:54" x14ac:dyDescent="0.25">
      <c r="A71" s="55">
        <f t="shared" si="11"/>
        <v>54</v>
      </c>
      <c r="B71" s="66">
        <f t="shared" si="21"/>
        <v>38443</v>
      </c>
      <c r="C71"/>
      <c r="D71" s="55">
        <f t="shared" si="2"/>
        <v>3.6690000000000005</v>
      </c>
      <c r="E71" s="188">
        <f t="shared" si="20"/>
        <v>0</v>
      </c>
      <c r="F71" s="55">
        <f t="shared" si="12"/>
        <v>3.6690000000000005</v>
      </c>
      <c r="G71" s="68">
        <f t="shared" si="3"/>
        <v>0.245</v>
      </c>
      <c r="H71" s="68">
        <v>2.5000000000000001E-3</v>
      </c>
      <c r="I71" s="68">
        <f t="shared" si="13"/>
        <v>0.2475</v>
      </c>
      <c r="J71" s="56"/>
      <c r="K71" s="57">
        <f t="shared" si="18"/>
        <v>54</v>
      </c>
      <c r="L71" s="69">
        <f t="shared" si="19"/>
        <v>38439</v>
      </c>
      <c r="M71" s="59">
        <f t="shared" si="6"/>
        <v>6.7651510343943025E-2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</row>
    <row r="72" spans="1:54" x14ac:dyDescent="0.25">
      <c r="A72" s="55">
        <f t="shared" si="11"/>
        <v>55</v>
      </c>
      <c r="B72" s="66">
        <f t="shared" si="21"/>
        <v>38473</v>
      </c>
      <c r="C72"/>
      <c r="D72" s="55">
        <f t="shared" si="2"/>
        <v>3.6540000000000004</v>
      </c>
      <c r="E72" s="188">
        <f t="shared" si="20"/>
        <v>0</v>
      </c>
      <c r="F72" s="55">
        <f t="shared" si="12"/>
        <v>3.6540000000000004</v>
      </c>
      <c r="G72" s="68">
        <f t="shared" si="3"/>
        <v>0.24249999999999999</v>
      </c>
      <c r="H72" s="68">
        <v>0</v>
      </c>
      <c r="I72" s="68">
        <f t="shared" si="13"/>
        <v>0.24249999999999999</v>
      </c>
      <c r="J72" s="56"/>
      <c r="K72" s="57">
        <f t="shared" si="18"/>
        <v>55</v>
      </c>
      <c r="L72" s="69">
        <f t="shared" si="19"/>
        <v>38468</v>
      </c>
      <c r="M72" s="59">
        <f t="shared" si="6"/>
        <v>6.7726619209179995E-2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</row>
    <row r="73" spans="1:54" x14ac:dyDescent="0.25">
      <c r="A73" s="55">
        <f t="shared" si="11"/>
        <v>56</v>
      </c>
      <c r="B73" s="66">
        <f t="shared" si="21"/>
        <v>38504</v>
      </c>
      <c r="C73"/>
      <c r="D73" s="55">
        <f t="shared" si="2"/>
        <v>3.6840000000000006</v>
      </c>
      <c r="E73" s="188">
        <f t="shared" si="20"/>
        <v>0</v>
      </c>
      <c r="F73" s="55">
        <f t="shared" si="12"/>
        <v>3.6840000000000006</v>
      </c>
      <c r="G73" s="68">
        <f t="shared" si="3"/>
        <v>0.24249999999999999</v>
      </c>
      <c r="H73" s="68">
        <v>0</v>
      </c>
      <c r="I73" s="68">
        <f t="shared" si="13"/>
        <v>0.24249999999999999</v>
      </c>
      <c r="J73" s="56"/>
      <c r="K73" s="57">
        <f t="shared" si="18"/>
        <v>56</v>
      </c>
      <c r="L73" s="69">
        <f t="shared" si="19"/>
        <v>38497</v>
      </c>
      <c r="M73" s="59">
        <f t="shared" si="6"/>
        <v>6.7804231705220014E-2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</row>
    <row r="74" spans="1:54" x14ac:dyDescent="0.25">
      <c r="A74" s="55">
        <f t="shared" si="11"/>
        <v>57</v>
      </c>
      <c r="B74" s="66">
        <f t="shared" si="21"/>
        <v>38534</v>
      </c>
      <c r="C74"/>
      <c r="D74" s="55">
        <f t="shared" si="2"/>
        <v>3.7119999999999997</v>
      </c>
      <c r="E74" s="188">
        <f t="shared" si="20"/>
        <v>0</v>
      </c>
      <c r="F74" s="55">
        <f t="shared" si="12"/>
        <v>3.7119999999999997</v>
      </c>
      <c r="G74" s="68">
        <f t="shared" si="3"/>
        <v>0.24249999999999999</v>
      </c>
      <c r="H74" s="68">
        <v>0</v>
      </c>
      <c r="I74" s="68">
        <f t="shared" si="13"/>
        <v>0.24249999999999999</v>
      </c>
      <c r="J74" s="56"/>
      <c r="K74" s="57">
        <f t="shared" si="18"/>
        <v>57</v>
      </c>
      <c r="L74" s="69">
        <f t="shared" si="19"/>
        <v>38530</v>
      </c>
      <c r="M74" s="59">
        <f t="shared" si="6"/>
        <v>6.787934057425403E-2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</row>
    <row r="75" spans="1:54" x14ac:dyDescent="0.25">
      <c r="A75" s="55">
        <f t="shared" si="11"/>
        <v>58</v>
      </c>
      <c r="B75" s="66">
        <f t="shared" si="21"/>
        <v>38565</v>
      </c>
      <c r="C75"/>
      <c r="D75" s="55">
        <f t="shared" si="2"/>
        <v>3.7340000000000004</v>
      </c>
      <c r="E75" s="188">
        <f t="shared" si="20"/>
        <v>0</v>
      </c>
      <c r="F75" s="55">
        <f t="shared" si="12"/>
        <v>3.7340000000000004</v>
      </c>
      <c r="G75" s="68">
        <f t="shared" si="3"/>
        <v>0.24249999999999999</v>
      </c>
      <c r="H75" s="68">
        <v>0</v>
      </c>
      <c r="I75" s="68">
        <f t="shared" si="13"/>
        <v>0.24249999999999999</v>
      </c>
      <c r="J75" s="56"/>
      <c r="K75" s="57">
        <f t="shared" si="18"/>
        <v>58</v>
      </c>
      <c r="L75" s="69">
        <f t="shared" si="19"/>
        <v>38559</v>
      </c>
      <c r="M75" s="59">
        <f t="shared" si="6"/>
        <v>6.7956953074217993E-2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</row>
    <row r="76" spans="1:54" x14ac:dyDescent="0.25">
      <c r="A76" s="55">
        <f t="shared" si="11"/>
        <v>59</v>
      </c>
      <c r="B76" s="66">
        <f t="shared" si="21"/>
        <v>38596</v>
      </c>
      <c r="C76"/>
      <c r="D76" s="55">
        <f t="shared" si="2"/>
        <v>3.7530000000000001</v>
      </c>
      <c r="E76" s="188">
        <f t="shared" si="20"/>
        <v>0</v>
      </c>
      <c r="F76" s="55">
        <f t="shared" si="12"/>
        <v>3.7530000000000001</v>
      </c>
      <c r="G76" s="68">
        <f t="shared" si="3"/>
        <v>0.24249999999999999</v>
      </c>
      <c r="H76" s="68">
        <v>0</v>
      </c>
      <c r="I76" s="68">
        <f t="shared" si="13"/>
        <v>0.24249999999999999</v>
      </c>
      <c r="J76" s="56"/>
      <c r="K76" s="57">
        <f t="shared" si="18"/>
        <v>59</v>
      </c>
      <c r="L76" s="69">
        <f t="shared" si="19"/>
        <v>38590</v>
      </c>
      <c r="M76" s="59">
        <f t="shared" si="6"/>
        <v>6.8034565576175016E-2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</row>
    <row r="77" spans="1:54" x14ac:dyDescent="0.25">
      <c r="A77" s="55">
        <f t="shared" si="11"/>
        <v>60</v>
      </c>
      <c r="B77" s="66">
        <f t="shared" si="21"/>
        <v>38626</v>
      </c>
      <c r="C77"/>
      <c r="D77" s="55">
        <f t="shared" si="2"/>
        <v>3.7669999999999999</v>
      </c>
      <c r="E77" s="188">
        <f t="shared" si="20"/>
        <v>0</v>
      </c>
      <c r="F77" s="55">
        <f t="shared" si="12"/>
        <v>3.7669999999999999</v>
      </c>
      <c r="G77" s="68">
        <f t="shared" si="3"/>
        <v>0.24249999999999999</v>
      </c>
      <c r="H77" s="68">
        <v>0</v>
      </c>
      <c r="I77" s="68">
        <f t="shared" si="13"/>
        <v>0.24249999999999999</v>
      </c>
      <c r="J77" s="56"/>
      <c r="K77" s="57">
        <f t="shared" si="18"/>
        <v>60</v>
      </c>
      <c r="L77" s="69">
        <f t="shared" si="19"/>
        <v>38622</v>
      </c>
      <c r="M77" s="59">
        <f t="shared" si="6"/>
        <v>6.8109674450935007E-2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</row>
    <row r="78" spans="1:54" x14ac:dyDescent="0.25">
      <c r="A78" s="55">
        <f t="shared" si="11"/>
        <v>61</v>
      </c>
      <c r="B78" s="66">
        <f t="shared" si="21"/>
        <v>38657</v>
      </c>
      <c r="C78"/>
      <c r="D78" s="55">
        <f t="shared" si="2"/>
        <v>3.9</v>
      </c>
      <c r="E78" s="188">
        <f t="shared" si="20"/>
        <v>0</v>
      </c>
      <c r="F78" s="55">
        <f t="shared" si="12"/>
        <v>3.9</v>
      </c>
      <c r="G78" s="68">
        <f t="shared" si="3"/>
        <v>0.24249999999999999</v>
      </c>
      <c r="H78" s="68">
        <v>0</v>
      </c>
      <c r="I78" s="68">
        <f t="shared" si="13"/>
        <v>0.24249999999999999</v>
      </c>
      <c r="J78" s="56"/>
      <c r="K78" s="57">
        <f t="shared" si="18"/>
        <v>61</v>
      </c>
      <c r="L78" s="69">
        <f t="shared" si="19"/>
        <v>38651</v>
      </c>
      <c r="M78" s="59">
        <f t="shared" si="6"/>
        <v>6.8163734881168003E-2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</row>
    <row r="79" spans="1:54" x14ac:dyDescent="0.25">
      <c r="A79" s="55">
        <f t="shared" si="11"/>
        <v>62</v>
      </c>
      <c r="B79" s="66">
        <f t="shared" si="21"/>
        <v>38687</v>
      </c>
      <c r="C79"/>
      <c r="D79" s="55">
        <f t="shared" si="2"/>
        <v>4.0149999999999997</v>
      </c>
      <c r="E79" s="188">
        <f t="shared" si="20"/>
        <v>0</v>
      </c>
      <c r="F79" s="55">
        <f t="shared" si="12"/>
        <v>4.0149999999999997</v>
      </c>
      <c r="G79" s="68">
        <f t="shared" si="3"/>
        <v>0.245</v>
      </c>
      <c r="H79" s="68">
        <v>0</v>
      </c>
      <c r="I79" s="68">
        <f t="shared" si="13"/>
        <v>0.245</v>
      </c>
      <c r="J79" s="56"/>
      <c r="K79" s="57">
        <f t="shared" si="18"/>
        <v>62</v>
      </c>
      <c r="L79" s="69">
        <f t="shared" si="19"/>
        <v>38681</v>
      </c>
      <c r="M79" s="59">
        <f t="shared" si="6"/>
        <v>6.8201656270724012E-2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</row>
    <row r="80" spans="1:54" x14ac:dyDescent="0.25">
      <c r="A80" s="55">
        <f t="shared" si="11"/>
        <v>63</v>
      </c>
      <c r="B80" s="66">
        <f t="shared" si="21"/>
        <v>38718</v>
      </c>
      <c r="C80"/>
      <c r="D80" s="55">
        <f t="shared" si="2"/>
        <v>4.1050000000000004</v>
      </c>
      <c r="E80" s="188">
        <f t="shared" si="20"/>
        <v>0</v>
      </c>
      <c r="F80" s="55">
        <f t="shared" si="12"/>
        <v>4.1050000000000004</v>
      </c>
      <c r="G80" s="68">
        <f t="shared" si="3"/>
        <v>0.245</v>
      </c>
      <c r="H80" s="68">
        <v>0</v>
      </c>
      <c r="I80" s="68">
        <f t="shared" si="13"/>
        <v>0.245</v>
      </c>
      <c r="J80" s="56"/>
      <c r="K80" s="57">
        <f t="shared" si="18"/>
        <v>63</v>
      </c>
      <c r="L80" s="69">
        <f t="shared" si="19"/>
        <v>38713</v>
      </c>
      <c r="M80" s="59">
        <f t="shared" si="6"/>
        <v>6.8240841707098016E-2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</row>
    <row r="81" spans="1:54" x14ac:dyDescent="0.25">
      <c r="A81" s="55">
        <f t="shared" si="11"/>
        <v>64</v>
      </c>
      <c r="B81" s="66">
        <f t="shared" si="21"/>
        <v>38749</v>
      </c>
      <c r="C81"/>
      <c r="D81" s="55">
        <f t="shared" si="2"/>
        <v>3.9730000000000003</v>
      </c>
      <c r="E81" s="188">
        <f t="shared" si="20"/>
        <v>0</v>
      </c>
      <c r="F81" s="55">
        <f t="shared" si="12"/>
        <v>3.9730000000000003</v>
      </c>
      <c r="G81" s="68">
        <f t="shared" si="3"/>
        <v>0.24249999999999999</v>
      </c>
      <c r="H81" s="68">
        <v>0</v>
      </c>
      <c r="I81" s="68">
        <f t="shared" si="13"/>
        <v>0.24249999999999999</v>
      </c>
      <c r="J81" s="56"/>
      <c r="K81" s="57">
        <f t="shared" si="18"/>
        <v>64</v>
      </c>
      <c r="L81" s="69">
        <f t="shared" si="19"/>
        <v>38743</v>
      </c>
      <c r="M81" s="59">
        <f t="shared" si="6"/>
        <v>6.8280027143980002E-2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1:54" x14ac:dyDescent="0.25">
      <c r="A82" s="55">
        <f t="shared" si="11"/>
        <v>65</v>
      </c>
      <c r="B82" s="66">
        <f t="shared" si="21"/>
        <v>38777</v>
      </c>
      <c r="C82"/>
      <c r="D82" s="55">
        <f t="shared" ref="D82:D137" si="22">VLOOKUP($B82,curvesettle,2,FALSE)</f>
        <v>3.827</v>
      </c>
      <c r="E82" s="188">
        <f t="shared" si="20"/>
        <v>0</v>
      </c>
      <c r="F82" s="55">
        <f t="shared" si="12"/>
        <v>3.827</v>
      </c>
      <c r="G82" s="68">
        <f t="shared" ref="G82:G137" si="23">VLOOKUP($B82,curvesettle,3,FALSE)</f>
        <v>0.23499999999999999</v>
      </c>
      <c r="H82" s="68">
        <v>0</v>
      </c>
      <c r="I82" s="68">
        <f t="shared" si="13"/>
        <v>0.23499999999999999</v>
      </c>
      <c r="J82" s="56"/>
      <c r="K82" s="57">
        <f t="shared" ref="K82:K113" si="24">A82</f>
        <v>65</v>
      </c>
      <c r="L82" s="69">
        <f t="shared" ref="L82:L113" si="25">VLOOKUP(B82,expiration,3,FALSE)</f>
        <v>38771</v>
      </c>
      <c r="M82" s="59">
        <f t="shared" ref="M82:M137" si="26">VLOOKUP($B82,curvesettle,4,FALSE)</f>
        <v>6.8315420442246019E-2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</row>
    <row r="83" spans="1:54" x14ac:dyDescent="0.25">
      <c r="A83" s="55">
        <f t="shared" ref="A83:A137" si="27">A82+1</f>
        <v>66</v>
      </c>
      <c r="B83" s="66">
        <f t="shared" si="21"/>
        <v>38808</v>
      </c>
      <c r="C83"/>
      <c r="D83" s="55">
        <f t="shared" si="22"/>
        <v>3.6810000000000005</v>
      </c>
      <c r="E83" s="188">
        <f t="shared" si="20"/>
        <v>0</v>
      </c>
      <c r="F83" s="55">
        <f t="shared" ref="F83:F137" si="28">IF(C$1="settle",D83,IF(C$1="EOL",D83+E83,IF(C83=0,D83,C83)))</f>
        <v>3.6810000000000005</v>
      </c>
      <c r="G83" s="68">
        <f t="shared" si="23"/>
        <v>0.23499999999999999</v>
      </c>
      <c r="H83" s="68">
        <v>0</v>
      </c>
      <c r="I83" s="68">
        <f t="shared" ref="I83:I137" si="29">G83+H83</f>
        <v>0.23499999999999999</v>
      </c>
      <c r="J83" s="56"/>
      <c r="K83" s="57">
        <f t="shared" si="24"/>
        <v>66</v>
      </c>
      <c r="L83" s="69">
        <f t="shared" si="25"/>
        <v>38804</v>
      </c>
      <c r="M83" s="59">
        <f t="shared" si="26"/>
        <v>6.8354605880095023E-2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</row>
    <row r="84" spans="1:54" x14ac:dyDescent="0.25">
      <c r="A84" s="55">
        <f t="shared" si="27"/>
        <v>67</v>
      </c>
      <c r="B84" s="66">
        <f t="shared" si="21"/>
        <v>38838</v>
      </c>
      <c r="C84"/>
      <c r="D84" s="55">
        <f t="shared" si="22"/>
        <v>3.6669999999999998</v>
      </c>
      <c r="E84" s="188">
        <f t="shared" si="20"/>
        <v>0</v>
      </c>
      <c r="F84" s="55">
        <f t="shared" si="28"/>
        <v>3.6669999999999998</v>
      </c>
      <c r="G84" s="68">
        <f t="shared" si="23"/>
        <v>0.23250000000000001</v>
      </c>
      <c r="H84" s="68">
        <v>0</v>
      </c>
      <c r="I84" s="68">
        <f t="shared" si="29"/>
        <v>0.23250000000000001</v>
      </c>
      <c r="J84" s="56"/>
      <c r="K84" s="57">
        <f t="shared" si="24"/>
        <v>67</v>
      </c>
      <c r="L84" s="69">
        <f t="shared" si="25"/>
        <v>38832</v>
      </c>
      <c r="M84" s="59">
        <f t="shared" si="26"/>
        <v>6.8392527272046005E-2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</row>
    <row r="85" spans="1:54" x14ac:dyDescent="0.25">
      <c r="A85" s="55">
        <f t="shared" si="27"/>
        <v>68</v>
      </c>
      <c r="B85" s="66">
        <f t="shared" si="21"/>
        <v>38869</v>
      </c>
      <c r="C85"/>
      <c r="D85" s="55">
        <f t="shared" si="22"/>
        <v>3.6980000000000004</v>
      </c>
      <c r="E85" s="188">
        <f t="shared" si="20"/>
        <v>0</v>
      </c>
      <c r="F85" s="55">
        <f t="shared" si="28"/>
        <v>3.6980000000000004</v>
      </c>
      <c r="G85" s="68">
        <f t="shared" si="23"/>
        <v>0.23250000000000001</v>
      </c>
      <c r="H85" s="68">
        <v>0</v>
      </c>
      <c r="I85" s="68">
        <f t="shared" si="29"/>
        <v>0.23250000000000001</v>
      </c>
      <c r="J85" s="56"/>
      <c r="K85" s="57">
        <f t="shared" si="24"/>
        <v>68</v>
      </c>
      <c r="L85" s="69">
        <f t="shared" si="25"/>
        <v>38862</v>
      </c>
      <c r="M85" s="59">
        <f t="shared" si="26"/>
        <v>6.8431712710895015E-2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</row>
    <row r="86" spans="1:54" x14ac:dyDescent="0.25">
      <c r="A86" s="55">
        <f t="shared" si="27"/>
        <v>69</v>
      </c>
      <c r="B86" s="66">
        <f t="shared" si="21"/>
        <v>38899</v>
      </c>
      <c r="C86"/>
      <c r="D86" s="55">
        <f t="shared" si="22"/>
        <v>3.7260000000000004</v>
      </c>
      <c r="E86" s="188">
        <f t="shared" si="20"/>
        <v>0</v>
      </c>
      <c r="F86" s="55">
        <f t="shared" si="28"/>
        <v>3.7260000000000004</v>
      </c>
      <c r="G86" s="68">
        <f t="shared" si="23"/>
        <v>0.23250000000000001</v>
      </c>
      <c r="H86" s="68">
        <v>0</v>
      </c>
      <c r="I86" s="68">
        <f t="shared" si="29"/>
        <v>0.23250000000000001</v>
      </c>
      <c r="J86" s="56"/>
      <c r="K86" s="57">
        <f t="shared" si="24"/>
        <v>69</v>
      </c>
      <c r="L86" s="69">
        <f t="shared" si="25"/>
        <v>38895</v>
      </c>
      <c r="M86" s="59">
        <f t="shared" si="26"/>
        <v>6.8469634103813001E-2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</row>
    <row r="87" spans="1:54" x14ac:dyDescent="0.25">
      <c r="A87" s="55">
        <f t="shared" si="27"/>
        <v>70</v>
      </c>
      <c r="B87" s="66">
        <f t="shared" si="21"/>
        <v>38930</v>
      </c>
      <c r="C87"/>
      <c r="D87" s="55">
        <f t="shared" si="22"/>
        <v>3.7480000000000002</v>
      </c>
      <c r="E87" s="188">
        <f t="shared" si="20"/>
        <v>0</v>
      </c>
      <c r="F87" s="55">
        <f t="shared" si="28"/>
        <v>3.7480000000000002</v>
      </c>
      <c r="G87" s="68">
        <f t="shared" si="23"/>
        <v>0.23250000000000001</v>
      </c>
      <c r="H87" s="68">
        <v>0</v>
      </c>
      <c r="I87" s="68">
        <f t="shared" si="29"/>
        <v>0.23250000000000001</v>
      </c>
      <c r="J87" s="56"/>
      <c r="K87" s="57">
        <f t="shared" si="24"/>
        <v>70</v>
      </c>
      <c r="L87" s="69">
        <f t="shared" si="25"/>
        <v>38924</v>
      </c>
      <c r="M87" s="59">
        <f t="shared" si="26"/>
        <v>6.8508819543663016E-2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</row>
    <row r="88" spans="1:54" x14ac:dyDescent="0.25">
      <c r="A88" s="55">
        <f t="shared" si="27"/>
        <v>71</v>
      </c>
      <c r="B88" s="66">
        <f t="shared" si="21"/>
        <v>38961</v>
      </c>
      <c r="C88"/>
      <c r="D88" s="55">
        <f t="shared" si="22"/>
        <v>3.7660000000000005</v>
      </c>
      <c r="E88" s="188">
        <f t="shared" ref="E88:E119" si="30">O$11</f>
        <v>0</v>
      </c>
      <c r="F88" s="55">
        <f t="shared" si="28"/>
        <v>3.7660000000000005</v>
      </c>
      <c r="G88" s="68">
        <f t="shared" si="23"/>
        <v>0.23250000000000001</v>
      </c>
      <c r="H88" s="68">
        <v>0</v>
      </c>
      <c r="I88" s="68">
        <f t="shared" si="29"/>
        <v>0.23250000000000001</v>
      </c>
      <c r="J88" s="56"/>
      <c r="K88" s="57">
        <f t="shared" si="24"/>
        <v>71</v>
      </c>
      <c r="L88" s="69">
        <f t="shared" si="25"/>
        <v>38957</v>
      </c>
      <c r="M88" s="59">
        <f t="shared" si="26"/>
        <v>6.8548004984020014E-2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</row>
    <row r="89" spans="1:54" x14ac:dyDescent="0.25">
      <c r="A89" s="55">
        <f t="shared" si="27"/>
        <v>72</v>
      </c>
      <c r="B89" s="66">
        <f t="shared" si="21"/>
        <v>38991</v>
      </c>
      <c r="C89"/>
      <c r="D89" s="55">
        <f t="shared" si="22"/>
        <v>3.7790000000000004</v>
      </c>
      <c r="E89" s="188">
        <f t="shared" si="30"/>
        <v>0</v>
      </c>
      <c r="F89" s="55">
        <f t="shared" si="28"/>
        <v>3.7790000000000004</v>
      </c>
      <c r="G89" s="68">
        <f t="shared" si="23"/>
        <v>0.23250000000000001</v>
      </c>
      <c r="H89" s="68">
        <v>0</v>
      </c>
      <c r="I89" s="68">
        <f t="shared" si="29"/>
        <v>0.23250000000000001</v>
      </c>
      <c r="J89" s="56"/>
      <c r="K89" s="57">
        <f t="shared" si="24"/>
        <v>72</v>
      </c>
      <c r="L89" s="69">
        <f t="shared" si="25"/>
        <v>38986</v>
      </c>
      <c r="M89" s="59">
        <f t="shared" si="26"/>
        <v>6.8585926378397014E-2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</row>
    <row r="90" spans="1:54" x14ac:dyDescent="0.25">
      <c r="A90" s="55">
        <f t="shared" si="27"/>
        <v>73</v>
      </c>
      <c r="B90" s="66">
        <f t="shared" si="21"/>
        <v>39022</v>
      </c>
      <c r="C90"/>
      <c r="D90" s="55">
        <f t="shared" si="22"/>
        <v>3.907</v>
      </c>
      <c r="E90" s="188">
        <f t="shared" si="30"/>
        <v>0</v>
      </c>
      <c r="F90" s="55">
        <f t="shared" si="28"/>
        <v>3.907</v>
      </c>
      <c r="G90" s="68">
        <f t="shared" si="23"/>
        <v>0.23499999999999999</v>
      </c>
      <c r="H90" s="68">
        <v>0</v>
      </c>
      <c r="I90" s="68">
        <f t="shared" si="29"/>
        <v>0.23499999999999999</v>
      </c>
      <c r="J90" s="56"/>
      <c r="K90" s="57">
        <f t="shared" si="24"/>
        <v>73</v>
      </c>
      <c r="L90" s="69">
        <f t="shared" si="25"/>
        <v>39016</v>
      </c>
      <c r="M90" s="59">
        <f t="shared" si="26"/>
        <v>6.8625111819754017E-2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</row>
    <row r="91" spans="1:54" x14ac:dyDescent="0.25">
      <c r="A91" s="55">
        <f t="shared" si="27"/>
        <v>74</v>
      </c>
      <c r="B91" s="66">
        <f t="shared" ref="B91:B122" si="31">DATE(YEAR(B90),MONTH(B90)+1,1)</f>
        <v>39052</v>
      </c>
      <c r="C91"/>
      <c r="D91" s="55">
        <f t="shared" si="22"/>
        <v>4.0190000000000001</v>
      </c>
      <c r="E91" s="188">
        <f t="shared" si="30"/>
        <v>0</v>
      </c>
      <c r="F91" s="55">
        <f t="shared" si="28"/>
        <v>4.0190000000000001</v>
      </c>
      <c r="G91" s="68">
        <f t="shared" si="23"/>
        <v>0.245</v>
      </c>
      <c r="H91" s="68">
        <v>0</v>
      </c>
      <c r="I91" s="68">
        <f t="shared" si="29"/>
        <v>0.245</v>
      </c>
      <c r="J91" s="56"/>
      <c r="K91" s="57">
        <f t="shared" si="24"/>
        <v>74</v>
      </c>
      <c r="L91" s="69">
        <f t="shared" si="25"/>
        <v>39048</v>
      </c>
      <c r="M91" s="59">
        <f t="shared" si="26"/>
        <v>6.866303321509902E-2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</row>
    <row r="92" spans="1:54" x14ac:dyDescent="0.25">
      <c r="A92" s="55">
        <f t="shared" si="27"/>
        <v>75</v>
      </c>
      <c r="B92" s="66">
        <f t="shared" si="31"/>
        <v>39083</v>
      </c>
      <c r="C92"/>
      <c r="D92" s="55">
        <f t="shared" si="22"/>
        <v>4.1219999999999999</v>
      </c>
      <c r="E92" s="188">
        <f t="shared" si="30"/>
        <v>0</v>
      </c>
      <c r="F92" s="55">
        <f t="shared" si="28"/>
        <v>4.1219999999999999</v>
      </c>
      <c r="G92" s="68">
        <f t="shared" si="23"/>
        <v>0.2475</v>
      </c>
      <c r="H92" s="68">
        <v>0</v>
      </c>
      <c r="I92" s="68">
        <f t="shared" si="29"/>
        <v>0.2475</v>
      </c>
      <c r="J92" s="56"/>
      <c r="K92" s="57">
        <f t="shared" si="24"/>
        <v>75</v>
      </c>
      <c r="L92" s="69">
        <f t="shared" si="25"/>
        <v>39077</v>
      </c>
      <c r="M92" s="59">
        <f t="shared" si="26"/>
        <v>6.8702218657456002E-2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</row>
    <row r="93" spans="1:54" x14ac:dyDescent="0.25">
      <c r="A93" s="55">
        <f t="shared" si="27"/>
        <v>76</v>
      </c>
      <c r="B93" s="66">
        <f t="shared" si="31"/>
        <v>39114</v>
      </c>
      <c r="C93"/>
      <c r="D93" s="55">
        <f t="shared" si="22"/>
        <v>3.9940000000000002</v>
      </c>
      <c r="E93" s="188">
        <f t="shared" si="30"/>
        <v>0</v>
      </c>
      <c r="F93" s="55">
        <f t="shared" si="28"/>
        <v>3.9940000000000002</v>
      </c>
      <c r="G93" s="68">
        <f t="shared" si="23"/>
        <v>0.23499999999999999</v>
      </c>
      <c r="H93" s="68">
        <v>0</v>
      </c>
      <c r="I93" s="68">
        <f t="shared" si="29"/>
        <v>0.23499999999999999</v>
      </c>
      <c r="J93" s="56"/>
      <c r="K93" s="57">
        <f t="shared" si="24"/>
        <v>76</v>
      </c>
      <c r="L93" s="69">
        <f t="shared" si="25"/>
        <v>39108</v>
      </c>
      <c r="M93" s="59">
        <f t="shared" si="26"/>
        <v>6.8741404100320022E-2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</row>
    <row r="94" spans="1:54" x14ac:dyDescent="0.25">
      <c r="A94" s="55">
        <f t="shared" si="27"/>
        <v>77</v>
      </c>
      <c r="B94" s="66">
        <f t="shared" si="31"/>
        <v>39142</v>
      </c>
      <c r="C94"/>
      <c r="D94" s="55">
        <f t="shared" si="22"/>
        <v>3.8510000000000004</v>
      </c>
      <c r="E94" s="188">
        <f t="shared" si="30"/>
        <v>0</v>
      </c>
      <c r="F94" s="55">
        <f t="shared" si="28"/>
        <v>3.8510000000000004</v>
      </c>
      <c r="G94" s="68">
        <f t="shared" si="23"/>
        <v>0.22500000000000001</v>
      </c>
      <c r="H94" s="68">
        <v>0</v>
      </c>
      <c r="I94" s="68">
        <f t="shared" si="29"/>
        <v>0.22500000000000001</v>
      </c>
      <c r="J94" s="56"/>
      <c r="K94" s="57">
        <f t="shared" si="24"/>
        <v>77</v>
      </c>
      <c r="L94" s="69">
        <f t="shared" si="25"/>
        <v>39136</v>
      </c>
      <c r="M94" s="59">
        <f t="shared" si="26"/>
        <v>6.8776797404000001E-2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</row>
    <row r="95" spans="1:54" x14ac:dyDescent="0.25">
      <c r="A95" s="55">
        <f t="shared" si="27"/>
        <v>78</v>
      </c>
      <c r="B95" s="66">
        <f t="shared" si="31"/>
        <v>39173</v>
      </c>
      <c r="C95"/>
      <c r="D95" s="55">
        <f t="shared" si="22"/>
        <v>3.7080000000000002</v>
      </c>
      <c r="E95" s="188">
        <f t="shared" si="30"/>
        <v>0</v>
      </c>
      <c r="F95" s="55">
        <f t="shared" si="28"/>
        <v>3.7080000000000002</v>
      </c>
      <c r="G95" s="68">
        <f t="shared" si="23"/>
        <v>0.22500000000000001</v>
      </c>
      <c r="H95" s="68">
        <v>0</v>
      </c>
      <c r="I95" s="68">
        <f t="shared" si="29"/>
        <v>0.22500000000000001</v>
      </c>
      <c r="J95" s="56"/>
      <c r="K95" s="57">
        <f t="shared" si="24"/>
        <v>78</v>
      </c>
      <c r="L95" s="69">
        <f t="shared" si="25"/>
        <v>39168</v>
      </c>
      <c r="M95" s="59">
        <f t="shared" si="26"/>
        <v>6.8815982847822033E-2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</row>
    <row r="96" spans="1:54" x14ac:dyDescent="0.25">
      <c r="A96" s="55">
        <f t="shared" si="27"/>
        <v>79</v>
      </c>
      <c r="B96" s="66">
        <f t="shared" si="31"/>
        <v>39203</v>
      </c>
      <c r="C96"/>
      <c r="D96" s="55">
        <f t="shared" si="22"/>
        <v>3.6949999999999998</v>
      </c>
      <c r="E96" s="188">
        <f t="shared" si="30"/>
        <v>0</v>
      </c>
      <c r="F96" s="55">
        <f t="shared" si="28"/>
        <v>3.6949999999999998</v>
      </c>
      <c r="G96" s="68">
        <f t="shared" si="23"/>
        <v>0.22500000000000001</v>
      </c>
      <c r="H96" s="68">
        <v>0</v>
      </c>
      <c r="I96" s="68">
        <f t="shared" si="29"/>
        <v>0.22500000000000001</v>
      </c>
      <c r="J96" s="56"/>
      <c r="K96" s="57">
        <f t="shared" si="24"/>
        <v>79</v>
      </c>
      <c r="L96" s="69">
        <f t="shared" si="25"/>
        <v>39197</v>
      </c>
      <c r="M96" s="59">
        <f t="shared" si="26"/>
        <v>6.8853904245560996E-2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</row>
    <row r="97" spans="1:54" x14ac:dyDescent="0.25">
      <c r="A97" s="55">
        <f t="shared" si="27"/>
        <v>80</v>
      </c>
      <c r="B97" s="66">
        <f t="shared" si="31"/>
        <v>39234</v>
      </c>
      <c r="C97"/>
      <c r="D97" s="55">
        <f t="shared" si="22"/>
        <v>3.7269999999999999</v>
      </c>
      <c r="E97" s="188">
        <f t="shared" si="30"/>
        <v>0</v>
      </c>
      <c r="F97" s="55">
        <f t="shared" si="28"/>
        <v>3.7269999999999999</v>
      </c>
      <c r="G97" s="68">
        <f t="shared" si="23"/>
        <v>0.215</v>
      </c>
      <c r="H97" s="68">
        <v>0</v>
      </c>
      <c r="I97" s="68">
        <f t="shared" si="29"/>
        <v>0.215</v>
      </c>
      <c r="J97" s="56"/>
      <c r="K97" s="57">
        <f t="shared" si="24"/>
        <v>80</v>
      </c>
      <c r="L97" s="69">
        <f t="shared" si="25"/>
        <v>39227</v>
      </c>
      <c r="M97" s="59">
        <f t="shared" si="26"/>
        <v>6.8893089690393025E-2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</row>
    <row r="98" spans="1:54" x14ac:dyDescent="0.25">
      <c r="A98" s="55">
        <f t="shared" si="27"/>
        <v>81</v>
      </c>
      <c r="B98" s="66">
        <f t="shared" si="31"/>
        <v>39264</v>
      </c>
      <c r="C98"/>
      <c r="D98" s="55">
        <f t="shared" si="22"/>
        <v>3.7549999999999999</v>
      </c>
      <c r="E98" s="188">
        <f t="shared" si="30"/>
        <v>0</v>
      </c>
      <c r="F98" s="55">
        <f t="shared" si="28"/>
        <v>3.7549999999999999</v>
      </c>
      <c r="G98" s="68">
        <f t="shared" si="23"/>
        <v>0.215</v>
      </c>
      <c r="H98" s="68">
        <v>0</v>
      </c>
      <c r="I98" s="68">
        <f t="shared" si="29"/>
        <v>0.215</v>
      </c>
      <c r="J98" s="56"/>
      <c r="K98" s="57">
        <f t="shared" si="24"/>
        <v>81</v>
      </c>
      <c r="L98" s="69">
        <f t="shared" si="25"/>
        <v>39259</v>
      </c>
      <c r="M98" s="59">
        <f t="shared" si="26"/>
        <v>6.8931011089100019E-2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</row>
    <row r="99" spans="1:54" x14ac:dyDescent="0.25">
      <c r="A99" s="55">
        <f t="shared" si="27"/>
        <v>82</v>
      </c>
      <c r="B99" s="66">
        <f t="shared" si="31"/>
        <v>39295</v>
      </c>
      <c r="C99"/>
      <c r="D99" s="55">
        <f t="shared" si="22"/>
        <v>3.7770000000000001</v>
      </c>
      <c r="E99" s="188">
        <f t="shared" si="30"/>
        <v>0</v>
      </c>
      <c r="F99" s="55">
        <f t="shared" si="28"/>
        <v>3.7770000000000001</v>
      </c>
      <c r="G99" s="68">
        <f t="shared" si="23"/>
        <v>0.215</v>
      </c>
      <c r="H99" s="68">
        <v>0</v>
      </c>
      <c r="I99" s="68">
        <f t="shared" si="29"/>
        <v>0.215</v>
      </c>
      <c r="J99" s="56"/>
      <c r="K99" s="57">
        <f t="shared" si="24"/>
        <v>82</v>
      </c>
      <c r="L99" s="69">
        <f t="shared" si="25"/>
        <v>39289</v>
      </c>
      <c r="M99" s="59">
        <f t="shared" si="26"/>
        <v>6.8970196534931014E-2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</row>
    <row r="100" spans="1:54" x14ac:dyDescent="0.25">
      <c r="A100" s="55">
        <f t="shared" si="27"/>
        <v>83</v>
      </c>
      <c r="B100" s="66">
        <f t="shared" si="31"/>
        <v>39326</v>
      </c>
      <c r="C100"/>
      <c r="D100" s="55">
        <f t="shared" si="22"/>
        <v>3.7940000000000005</v>
      </c>
      <c r="E100" s="188">
        <f t="shared" si="30"/>
        <v>0</v>
      </c>
      <c r="F100" s="55">
        <f t="shared" si="28"/>
        <v>3.7940000000000005</v>
      </c>
      <c r="G100" s="68">
        <f t="shared" si="23"/>
        <v>0.215</v>
      </c>
      <c r="H100" s="68">
        <v>0</v>
      </c>
      <c r="I100" s="68">
        <f t="shared" si="29"/>
        <v>0.215</v>
      </c>
      <c r="J100" s="56"/>
      <c r="K100" s="57">
        <f t="shared" si="24"/>
        <v>83</v>
      </c>
      <c r="L100" s="69">
        <f t="shared" si="25"/>
        <v>39322</v>
      </c>
      <c r="M100" s="59">
        <f t="shared" si="26"/>
        <v>6.9009381981270018E-2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</row>
    <row r="101" spans="1:54" x14ac:dyDescent="0.25">
      <c r="A101" s="55">
        <f t="shared" si="27"/>
        <v>84</v>
      </c>
      <c r="B101" s="66">
        <f t="shared" si="31"/>
        <v>39356</v>
      </c>
      <c r="C101"/>
      <c r="D101" s="55">
        <f t="shared" si="22"/>
        <v>3.8060000000000005</v>
      </c>
      <c r="E101" s="188">
        <f t="shared" si="30"/>
        <v>0</v>
      </c>
      <c r="F101" s="55">
        <f t="shared" si="28"/>
        <v>3.8060000000000005</v>
      </c>
      <c r="G101" s="68">
        <f t="shared" si="23"/>
        <v>0.20499999999999999</v>
      </c>
      <c r="H101" s="68">
        <v>0</v>
      </c>
      <c r="I101" s="68">
        <f t="shared" si="29"/>
        <v>0.20499999999999999</v>
      </c>
      <c r="J101" s="56"/>
      <c r="K101" s="57">
        <f t="shared" si="24"/>
        <v>84</v>
      </c>
      <c r="L101" s="69">
        <f t="shared" si="25"/>
        <v>39350</v>
      </c>
      <c r="M101" s="59">
        <f t="shared" si="26"/>
        <v>6.9047303381436012E-2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</row>
    <row r="102" spans="1:54" x14ac:dyDescent="0.25">
      <c r="A102" s="55">
        <f t="shared" si="27"/>
        <v>85</v>
      </c>
      <c r="B102" s="66">
        <f t="shared" si="31"/>
        <v>39387</v>
      </c>
      <c r="C102"/>
      <c r="D102" s="55">
        <f t="shared" si="22"/>
        <v>3.9290000000000003</v>
      </c>
      <c r="E102" s="188">
        <f t="shared" si="30"/>
        <v>0</v>
      </c>
      <c r="F102" s="55">
        <f t="shared" si="28"/>
        <v>3.9290000000000003</v>
      </c>
      <c r="G102" s="68">
        <f t="shared" si="23"/>
        <v>0.20499999999999999</v>
      </c>
      <c r="H102" s="68">
        <v>0</v>
      </c>
      <c r="I102" s="68">
        <f t="shared" si="29"/>
        <v>0.20499999999999999</v>
      </c>
      <c r="J102" s="56"/>
      <c r="K102" s="57">
        <f t="shared" si="24"/>
        <v>85</v>
      </c>
      <c r="L102" s="69">
        <f t="shared" si="25"/>
        <v>39381</v>
      </c>
      <c r="M102" s="59">
        <f t="shared" si="26"/>
        <v>6.9081397708176034E-2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</row>
    <row r="103" spans="1:54" x14ac:dyDescent="0.25">
      <c r="A103" s="55">
        <f t="shared" si="27"/>
        <v>86</v>
      </c>
      <c r="B103" s="66">
        <f t="shared" si="31"/>
        <v>39417</v>
      </c>
      <c r="C103"/>
      <c r="D103" s="55">
        <f t="shared" si="22"/>
        <v>4.0380000000000003</v>
      </c>
      <c r="E103" s="188">
        <f t="shared" si="30"/>
        <v>0</v>
      </c>
      <c r="F103" s="55">
        <f t="shared" si="28"/>
        <v>4.0380000000000003</v>
      </c>
      <c r="G103" s="68">
        <f t="shared" si="23"/>
        <v>0.20499999999999999</v>
      </c>
      <c r="H103" s="68">
        <v>0</v>
      </c>
      <c r="I103" s="68">
        <f t="shared" si="29"/>
        <v>0.20499999999999999</v>
      </c>
      <c r="J103" s="56"/>
      <c r="K103" s="57">
        <f t="shared" si="24"/>
        <v>86</v>
      </c>
      <c r="L103" s="69">
        <f t="shared" si="25"/>
        <v>39413</v>
      </c>
      <c r="M103" s="59">
        <f t="shared" si="26"/>
        <v>6.9110334778685015E-2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</row>
    <row r="104" spans="1:54" x14ac:dyDescent="0.25">
      <c r="A104" s="55">
        <f t="shared" si="27"/>
        <v>87</v>
      </c>
      <c r="B104" s="66">
        <f t="shared" si="31"/>
        <v>39448</v>
      </c>
      <c r="C104"/>
      <c r="D104" s="55">
        <f t="shared" si="22"/>
        <v>4.1540000000000008</v>
      </c>
      <c r="E104" s="188">
        <f t="shared" si="30"/>
        <v>0</v>
      </c>
      <c r="F104" s="55">
        <f t="shared" si="28"/>
        <v>4.1540000000000008</v>
      </c>
      <c r="G104" s="68">
        <f t="shared" si="23"/>
        <v>0.20499999999999999</v>
      </c>
      <c r="H104" s="68">
        <v>0</v>
      </c>
      <c r="I104" s="68">
        <f t="shared" si="29"/>
        <v>0.20499999999999999</v>
      </c>
      <c r="J104" s="56"/>
      <c r="K104" s="57">
        <f t="shared" si="24"/>
        <v>87</v>
      </c>
      <c r="L104" s="69">
        <f t="shared" si="25"/>
        <v>39442</v>
      </c>
      <c r="M104" s="59">
        <f t="shared" si="26"/>
        <v>6.9140236418503018E-2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</row>
    <row r="105" spans="1:54" x14ac:dyDescent="0.25">
      <c r="A105" s="55">
        <f t="shared" si="27"/>
        <v>88</v>
      </c>
      <c r="B105" s="66">
        <f t="shared" si="31"/>
        <v>39479</v>
      </c>
      <c r="C105"/>
      <c r="D105" s="55">
        <f t="shared" si="22"/>
        <v>4.03</v>
      </c>
      <c r="E105" s="188">
        <f t="shared" si="30"/>
        <v>0</v>
      </c>
      <c r="F105" s="55">
        <f t="shared" si="28"/>
        <v>4.03</v>
      </c>
      <c r="G105" s="68">
        <f t="shared" si="23"/>
        <v>0.20499999999999999</v>
      </c>
      <c r="H105" s="68">
        <v>0</v>
      </c>
      <c r="I105" s="68">
        <f t="shared" si="29"/>
        <v>0.20499999999999999</v>
      </c>
      <c r="J105" s="56"/>
      <c r="K105" s="57">
        <f t="shared" si="24"/>
        <v>88</v>
      </c>
      <c r="L105" s="69">
        <f t="shared" si="25"/>
        <v>39475</v>
      </c>
      <c r="M105" s="59">
        <f t="shared" si="26"/>
        <v>6.9170138058617006E-2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pans="1:54" x14ac:dyDescent="0.25">
      <c r="A106" s="55">
        <f t="shared" si="27"/>
        <v>89</v>
      </c>
      <c r="B106" s="66">
        <f t="shared" si="31"/>
        <v>39508</v>
      </c>
      <c r="C106"/>
      <c r="D106" s="55">
        <f t="shared" si="22"/>
        <v>3.89</v>
      </c>
      <c r="E106" s="188">
        <f t="shared" si="30"/>
        <v>0</v>
      </c>
      <c r="F106" s="55">
        <f t="shared" si="28"/>
        <v>3.89</v>
      </c>
      <c r="G106" s="68">
        <f t="shared" si="23"/>
        <v>0.20499999999999999</v>
      </c>
      <c r="H106" s="68">
        <v>0</v>
      </c>
      <c r="I106" s="68">
        <f t="shared" si="29"/>
        <v>0.20499999999999999</v>
      </c>
      <c r="J106" s="56"/>
      <c r="K106" s="57">
        <f t="shared" si="24"/>
        <v>89</v>
      </c>
      <c r="L106" s="69">
        <f t="shared" si="25"/>
        <v>39504</v>
      </c>
      <c r="M106" s="59">
        <f t="shared" si="26"/>
        <v>6.9198110560927006E-2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pans="1:54" x14ac:dyDescent="0.25">
      <c r="A107" s="55">
        <f t="shared" si="27"/>
        <v>90</v>
      </c>
      <c r="B107" s="66">
        <f t="shared" si="31"/>
        <v>39539</v>
      </c>
      <c r="C107"/>
      <c r="D107" s="55">
        <f t="shared" si="22"/>
        <v>3.75</v>
      </c>
      <c r="E107" s="188">
        <f t="shared" si="30"/>
        <v>0</v>
      </c>
      <c r="F107" s="55">
        <f t="shared" si="28"/>
        <v>3.75</v>
      </c>
      <c r="G107" s="68">
        <f t="shared" si="23"/>
        <v>0.20499999999999999</v>
      </c>
      <c r="H107" s="68">
        <v>0</v>
      </c>
      <c r="I107" s="68">
        <f t="shared" si="29"/>
        <v>0.20499999999999999</v>
      </c>
      <c r="J107" s="56"/>
      <c r="K107" s="57">
        <f t="shared" si="24"/>
        <v>90</v>
      </c>
      <c r="L107" s="69">
        <f t="shared" si="25"/>
        <v>39533</v>
      </c>
      <c r="M107" s="59">
        <f t="shared" si="26"/>
        <v>6.9228012201613023E-2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pans="1:54" x14ac:dyDescent="0.25">
      <c r="A108" s="55">
        <f t="shared" si="27"/>
        <v>91</v>
      </c>
      <c r="B108" s="66">
        <f t="shared" si="31"/>
        <v>39569</v>
      </c>
      <c r="C108"/>
      <c r="D108" s="55">
        <f t="shared" si="22"/>
        <v>3.738</v>
      </c>
      <c r="E108" s="188">
        <f t="shared" si="30"/>
        <v>0</v>
      </c>
      <c r="F108" s="55">
        <f t="shared" si="28"/>
        <v>3.738</v>
      </c>
      <c r="G108" s="68">
        <f t="shared" si="23"/>
        <v>0.20499999999999999</v>
      </c>
      <c r="H108" s="68">
        <v>0</v>
      </c>
      <c r="I108" s="68">
        <f t="shared" si="29"/>
        <v>0.20499999999999999</v>
      </c>
      <c r="J108" s="56"/>
      <c r="K108" s="57">
        <f t="shared" si="24"/>
        <v>91</v>
      </c>
      <c r="L108" s="69">
        <f t="shared" si="25"/>
        <v>39563</v>
      </c>
      <c r="M108" s="59">
        <f t="shared" si="26"/>
        <v>6.9256949273527019E-2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pans="1:54" x14ac:dyDescent="0.25">
      <c r="A109" s="55">
        <f t="shared" si="27"/>
        <v>92</v>
      </c>
      <c r="B109" s="66">
        <f t="shared" si="31"/>
        <v>39600</v>
      </c>
      <c r="C109"/>
      <c r="D109" s="55">
        <f t="shared" si="22"/>
        <v>3.7710000000000004</v>
      </c>
      <c r="E109" s="188">
        <f t="shared" si="30"/>
        <v>0</v>
      </c>
      <c r="F109" s="55">
        <f t="shared" si="28"/>
        <v>3.7710000000000004</v>
      </c>
      <c r="G109" s="68">
        <f t="shared" si="23"/>
        <v>0.20499999999999999</v>
      </c>
      <c r="H109" s="68">
        <v>0</v>
      </c>
      <c r="I109" s="68">
        <f t="shared" si="29"/>
        <v>0.20499999999999999</v>
      </c>
      <c r="J109" s="56"/>
      <c r="K109" s="57">
        <f t="shared" si="24"/>
        <v>92</v>
      </c>
      <c r="L109" s="69">
        <f t="shared" si="25"/>
        <v>39595</v>
      </c>
      <c r="M109" s="59">
        <f t="shared" si="26"/>
        <v>6.9286850914795015E-2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pans="1:54" x14ac:dyDescent="0.25">
      <c r="A110" s="55">
        <f t="shared" si="27"/>
        <v>93</v>
      </c>
      <c r="B110" s="66">
        <f t="shared" si="31"/>
        <v>39630</v>
      </c>
      <c r="C110"/>
      <c r="D110" s="55">
        <f t="shared" si="22"/>
        <v>3.7990000000000004</v>
      </c>
      <c r="E110" s="188">
        <f t="shared" si="30"/>
        <v>0</v>
      </c>
      <c r="F110" s="55">
        <f t="shared" si="28"/>
        <v>3.7990000000000004</v>
      </c>
      <c r="G110" s="68">
        <f t="shared" si="23"/>
        <v>0.185</v>
      </c>
      <c r="H110" s="68">
        <v>0</v>
      </c>
      <c r="I110" s="68">
        <f t="shared" si="29"/>
        <v>0.185</v>
      </c>
      <c r="J110" s="56"/>
      <c r="K110" s="57">
        <f t="shared" si="24"/>
        <v>93</v>
      </c>
      <c r="L110" s="69">
        <f t="shared" si="25"/>
        <v>39624</v>
      </c>
      <c r="M110" s="59">
        <f t="shared" si="26"/>
        <v>6.9315787987271019E-2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pans="1:54" x14ac:dyDescent="0.25">
      <c r="A111" s="55">
        <f t="shared" si="27"/>
        <v>94</v>
      </c>
      <c r="B111" s="66">
        <f t="shared" si="31"/>
        <v>39661</v>
      </c>
      <c r="C111"/>
      <c r="D111" s="55">
        <f t="shared" si="22"/>
        <v>3.8210000000000002</v>
      </c>
      <c r="E111" s="188">
        <f t="shared" si="30"/>
        <v>0</v>
      </c>
      <c r="F111" s="55">
        <f t="shared" si="28"/>
        <v>3.8210000000000002</v>
      </c>
      <c r="G111" s="68">
        <f t="shared" si="23"/>
        <v>0.185</v>
      </c>
      <c r="H111" s="68">
        <v>0</v>
      </c>
      <c r="I111" s="68">
        <f t="shared" si="29"/>
        <v>0.185</v>
      </c>
      <c r="J111" s="56"/>
      <c r="K111" s="57">
        <f t="shared" si="24"/>
        <v>94</v>
      </c>
      <c r="L111" s="69">
        <f t="shared" si="25"/>
        <v>39657</v>
      </c>
      <c r="M111" s="59">
        <f t="shared" si="26"/>
        <v>6.9345689629121007E-2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pans="1:54" x14ac:dyDescent="0.25">
      <c r="A112" s="55">
        <f t="shared" si="27"/>
        <v>95</v>
      </c>
      <c r="B112" s="66">
        <f t="shared" si="31"/>
        <v>39692</v>
      </c>
      <c r="C112"/>
      <c r="D112" s="55">
        <f t="shared" si="22"/>
        <v>3.8369999999999997</v>
      </c>
      <c r="E112" s="188">
        <f t="shared" si="30"/>
        <v>0</v>
      </c>
      <c r="F112" s="55">
        <f t="shared" si="28"/>
        <v>3.8369999999999997</v>
      </c>
      <c r="G112" s="68">
        <f t="shared" si="23"/>
        <v>0.185</v>
      </c>
      <c r="H112" s="68">
        <v>0</v>
      </c>
      <c r="I112" s="68">
        <f t="shared" si="29"/>
        <v>0.185</v>
      </c>
      <c r="J112" s="56"/>
      <c r="K112" s="57">
        <f t="shared" si="24"/>
        <v>95</v>
      </c>
      <c r="L112" s="69">
        <f t="shared" si="25"/>
        <v>39686</v>
      </c>
      <c r="M112" s="59">
        <f t="shared" si="26"/>
        <v>6.9375591271267009E-2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pans="1:54" x14ac:dyDescent="0.25">
      <c r="A113" s="55">
        <f t="shared" si="27"/>
        <v>96</v>
      </c>
      <c r="B113" s="66">
        <f t="shared" si="31"/>
        <v>39722</v>
      </c>
      <c r="C113"/>
      <c r="D113" s="55">
        <f t="shared" si="22"/>
        <v>3.8480000000000003</v>
      </c>
      <c r="E113" s="188">
        <f t="shared" si="30"/>
        <v>0</v>
      </c>
      <c r="F113" s="55">
        <f t="shared" si="28"/>
        <v>3.8480000000000003</v>
      </c>
      <c r="G113" s="68">
        <f t="shared" si="23"/>
        <v>0.185</v>
      </c>
      <c r="H113" s="68">
        <v>0</v>
      </c>
      <c r="I113" s="68">
        <f t="shared" si="29"/>
        <v>0.185</v>
      </c>
      <c r="J113" s="56"/>
      <c r="K113" s="57">
        <f t="shared" si="24"/>
        <v>96</v>
      </c>
      <c r="L113" s="69">
        <f t="shared" si="25"/>
        <v>39716</v>
      </c>
      <c r="M113" s="59">
        <f t="shared" si="26"/>
        <v>6.9404528344593E-2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pans="1:54" x14ac:dyDescent="0.25">
      <c r="A114" s="55">
        <f t="shared" si="27"/>
        <v>97</v>
      </c>
      <c r="B114" s="66">
        <f t="shared" si="31"/>
        <v>39753</v>
      </c>
      <c r="C114"/>
      <c r="D114" s="55">
        <f t="shared" si="22"/>
        <v>3.9660000000000002</v>
      </c>
      <c r="E114" s="188">
        <f t="shared" si="30"/>
        <v>0</v>
      </c>
      <c r="F114" s="55">
        <f t="shared" si="28"/>
        <v>3.9660000000000002</v>
      </c>
      <c r="G114" s="68">
        <f t="shared" si="23"/>
        <v>0.185</v>
      </c>
      <c r="H114" s="68">
        <v>0</v>
      </c>
      <c r="I114" s="68">
        <f t="shared" si="29"/>
        <v>0.185</v>
      </c>
      <c r="J114" s="56"/>
      <c r="K114" s="57">
        <f t="shared" ref="K114:K137" si="32">A114</f>
        <v>97</v>
      </c>
      <c r="L114" s="69">
        <f t="shared" ref="L114:L137" si="33">VLOOKUP(B114,expiration,3,FALSE)</f>
        <v>39749</v>
      </c>
      <c r="M114" s="59">
        <f t="shared" si="26"/>
        <v>6.9434429987320009E-2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pans="1:54" x14ac:dyDescent="0.25">
      <c r="A115" s="55">
        <f t="shared" si="27"/>
        <v>98</v>
      </c>
      <c r="B115" s="66">
        <f t="shared" si="31"/>
        <v>39783</v>
      </c>
      <c r="C115"/>
      <c r="D115" s="55">
        <f t="shared" si="22"/>
        <v>4.0720000000000001</v>
      </c>
      <c r="E115" s="188">
        <f t="shared" si="30"/>
        <v>0</v>
      </c>
      <c r="F115" s="55">
        <f t="shared" si="28"/>
        <v>4.0720000000000001</v>
      </c>
      <c r="G115" s="68">
        <f t="shared" si="23"/>
        <v>0.185</v>
      </c>
      <c r="H115" s="68">
        <v>0</v>
      </c>
      <c r="I115" s="68">
        <f t="shared" si="29"/>
        <v>0.185</v>
      </c>
      <c r="J115" s="56"/>
      <c r="K115" s="57">
        <f t="shared" si="32"/>
        <v>98</v>
      </c>
      <c r="L115" s="69">
        <f t="shared" si="33"/>
        <v>39776</v>
      </c>
      <c r="M115" s="59">
        <f t="shared" si="26"/>
        <v>6.9463367061209008E-2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pans="1:54" x14ac:dyDescent="0.25">
      <c r="A116" s="55">
        <f t="shared" si="27"/>
        <v>99</v>
      </c>
      <c r="B116" s="66">
        <f t="shared" si="31"/>
        <v>39814</v>
      </c>
      <c r="C116"/>
      <c r="D116" s="55">
        <f t="shared" si="22"/>
        <v>4.2010000000000005</v>
      </c>
      <c r="E116" s="188">
        <f t="shared" si="30"/>
        <v>0</v>
      </c>
      <c r="F116" s="55">
        <f t="shared" si="28"/>
        <v>4.2010000000000005</v>
      </c>
      <c r="G116" s="68">
        <f t="shared" si="23"/>
        <v>0.185</v>
      </c>
      <c r="H116" s="68">
        <v>0</v>
      </c>
      <c r="I116" s="68">
        <f t="shared" si="29"/>
        <v>0.185</v>
      </c>
      <c r="J116" s="56"/>
      <c r="K116" s="57">
        <f t="shared" si="32"/>
        <v>99</v>
      </c>
      <c r="L116" s="69">
        <f t="shared" si="33"/>
        <v>39808</v>
      </c>
      <c r="M116" s="59">
        <f t="shared" si="26"/>
        <v>6.9493268704519023E-2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pans="1:54" x14ac:dyDescent="0.25">
      <c r="A117" s="55">
        <f t="shared" si="27"/>
        <v>100</v>
      </c>
      <c r="B117" s="66">
        <f t="shared" si="31"/>
        <v>39845</v>
      </c>
      <c r="C117"/>
      <c r="D117" s="55">
        <f t="shared" si="22"/>
        <v>4.0810000000000004</v>
      </c>
      <c r="E117" s="188">
        <f t="shared" si="30"/>
        <v>0</v>
      </c>
      <c r="F117" s="55">
        <f t="shared" si="28"/>
        <v>4.0810000000000004</v>
      </c>
      <c r="G117" s="68">
        <f t="shared" si="23"/>
        <v>0.185</v>
      </c>
      <c r="H117" s="68">
        <v>0</v>
      </c>
      <c r="I117" s="68">
        <f t="shared" si="29"/>
        <v>0.185</v>
      </c>
      <c r="J117" s="56"/>
      <c r="K117" s="57">
        <f t="shared" si="32"/>
        <v>100</v>
      </c>
      <c r="L117" s="69">
        <f t="shared" si="33"/>
        <v>39840</v>
      </c>
      <c r="M117" s="59">
        <f t="shared" si="26"/>
        <v>6.9523170348124025E-2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pans="1:54" x14ac:dyDescent="0.25">
      <c r="A118" s="55">
        <f t="shared" si="27"/>
        <v>101</v>
      </c>
      <c r="B118" s="66">
        <f t="shared" si="31"/>
        <v>39873</v>
      </c>
      <c r="C118"/>
      <c r="D118" s="55">
        <f t="shared" si="22"/>
        <v>3.9440000000000004</v>
      </c>
      <c r="E118" s="188">
        <f t="shared" si="30"/>
        <v>0</v>
      </c>
      <c r="F118" s="55">
        <f t="shared" si="28"/>
        <v>3.9440000000000004</v>
      </c>
      <c r="G118" s="68">
        <f t="shared" si="23"/>
        <v>0.17499999999999999</v>
      </c>
      <c r="H118" s="68">
        <v>0</v>
      </c>
      <c r="I118" s="68">
        <f t="shared" si="29"/>
        <v>0.17499999999999999</v>
      </c>
      <c r="J118" s="56"/>
      <c r="K118" s="57">
        <f t="shared" si="32"/>
        <v>101</v>
      </c>
      <c r="L118" s="69">
        <f t="shared" si="33"/>
        <v>39868</v>
      </c>
      <c r="M118" s="59">
        <f t="shared" si="26"/>
        <v>6.9550178284537995E-2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pans="1:54" x14ac:dyDescent="0.25">
      <c r="A119" s="55">
        <f t="shared" si="27"/>
        <v>102</v>
      </c>
      <c r="B119" s="66">
        <f t="shared" si="31"/>
        <v>39904</v>
      </c>
      <c r="C119"/>
      <c r="D119" s="55">
        <f t="shared" si="22"/>
        <v>3.8069999999999999</v>
      </c>
      <c r="E119" s="188">
        <f t="shared" si="30"/>
        <v>0</v>
      </c>
      <c r="F119" s="55">
        <f t="shared" si="28"/>
        <v>3.8069999999999999</v>
      </c>
      <c r="G119" s="68">
        <f t="shared" si="23"/>
        <v>0.17499999999999999</v>
      </c>
      <c r="H119" s="68">
        <v>0</v>
      </c>
      <c r="I119" s="68">
        <f t="shared" si="29"/>
        <v>0.17499999999999999</v>
      </c>
      <c r="J119" s="56"/>
      <c r="K119" s="57">
        <f t="shared" si="32"/>
        <v>102</v>
      </c>
      <c r="L119" s="69">
        <f t="shared" si="33"/>
        <v>39898</v>
      </c>
      <c r="M119" s="59">
        <f t="shared" si="26"/>
        <v>6.9580079928707017E-2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</row>
    <row r="120" spans="1:54" x14ac:dyDescent="0.25">
      <c r="A120" s="55">
        <f t="shared" si="27"/>
        <v>103</v>
      </c>
      <c r="B120" s="66">
        <f t="shared" si="31"/>
        <v>39934</v>
      </c>
      <c r="C120"/>
      <c r="D120" s="55">
        <f t="shared" si="22"/>
        <v>3.7960000000000003</v>
      </c>
      <c r="E120" s="188">
        <f t="shared" ref="E120:E137" si="34">O$11</f>
        <v>0</v>
      </c>
      <c r="F120" s="55">
        <f t="shared" si="28"/>
        <v>3.7960000000000003</v>
      </c>
      <c r="G120" s="68">
        <f t="shared" si="23"/>
        <v>0.17499999999999999</v>
      </c>
      <c r="H120" s="68">
        <v>0</v>
      </c>
      <c r="I120" s="68">
        <f t="shared" si="29"/>
        <v>0.17499999999999999</v>
      </c>
      <c r="J120" s="56"/>
      <c r="K120" s="57">
        <f t="shared" si="32"/>
        <v>103</v>
      </c>
      <c r="L120" s="69">
        <f t="shared" si="33"/>
        <v>39930</v>
      </c>
      <c r="M120" s="59">
        <f t="shared" si="26"/>
        <v>6.9609017003989013E-2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</row>
    <row r="121" spans="1:54" x14ac:dyDescent="0.25">
      <c r="A121" s="55">
        <f t="shared" si="27"/>
        <v>104</v>
      </c>
      <c r="B121" s="66">
        <f t="shared" si="31"/>
        <v>39965</v>
      </c>
      <c r="C121"/>
      <c r="D121" s="55">
        <f t="shared" si="22"/>
        <v>3.83</v>
      </c>
      <c r="E121" s="188">
        <f t="shared" si="34"/>
        <v>0</v>
      </c>
      <c r="F121" s="55">
        <f t="shared" si="28"/>
        <v>3.83</v>
      </c>
      <c r="G121" s="68">
        <f t="shared" si="23"/>
        <v>0.17499999999999999</v>
      </c>
      <c r="H121" s="68">
        <v>0</v>
      </c>
      <c r="I121" s="68">
        <f t="shared" si="29"/>
        <v>0.17499999999999999</v>
      </c>
      <c r="J121" s="56"/>
      <c r="K121" s="57">
        <f t="shared" si="32"/>
        <v>104</v>
      </c>
      <c r="L121" s="69">
        <f t="shared" si="33"/>
        <v>39959</v>
      </c>
      <c r="M121" s="59">
        <f t="shared" si="26"/>
        <v>6.9638918648740014E-2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</row>
    <row r="122" spans="1:54" x14ac:dyDescent="0.25">
      <c r="A122" s="55">
        <f t="shared" si="27"/>
        <v>105</v>
      </c>
      <c r="B122" s="66">
        <f t="shared" si="31"/>
        <v>39995</v>
      </c>
      <c r="C122"/>
      <c r="D122" s="55">
        <f t="shared" si="22"/>
        <v>3.8580000000000001</v>
      </c>
      <c r="E122" s="188">
        <f t="shared" si="34"/>
        <v>0</v>
      </c>
      <c r="F122" s="55">
        <f t="shared" si="28"/>
        <v>3.8580000000000001</v>
      </c>
      <c r="G122" s="68">
        <f t="shared" si="23"/>
        <v>0.17499999999999999</v>
      </c>
      <c r="H122" s="68">
        <v>0</v>
      </c>
      <c r="I122" s="68">
        <f t="shared" si="29"/>
        <v>0.17499999999999999</v>
      </c>
      <c r="J122" s="56"/>
      <c r="K122" s="57">
        <f t="shared" si="32"/>
        <v>105</v>
      </c>
      <c r="L122" s="69">
        <f t="shared" si="33"/>
        <v>39989</v>
      </c>
      <c r="M122" s="59">
        <f t="shared" si="26"/>
        <v>6.9667855724585018E-2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</row>
    <row r="123" spans="1:54" x14ac:dyDescent="0.25">
      <c r="A123" s="55">
        <f t="shared" si="27"/>
        <v>106</v>
      </c>
      <c r="B123" s="66">
        <f t="shared" ref="B123:B137" si="35">DATE(YEAR(B122),MONTH(B122)+1,1)</f>
        <v>40026</v>
      </c>
      <c r="C123"/>
      <c r="D123" s="55">
        <f t="shared" si="22"/>
        <v>3.88</v>
      </c>
      <c r="E123" s="188">
        <f t="shared" si="34"/>
        <v>0</v>
      </c>
      <c r="F123" s="55">
        <f t="shared" si="28"/>
        <v>3.88</v>
      </c>
      <c r="G123" s="68">
        <f t="shared" si="23"/>
        <v>0.17499999999999999</v>
      </c>
      <c r="H123" s="68">
        <v>0</v>
      </c>
      <c r="I123" s="68">
        <f t="shared" si="29"/>
        <v>0.17499999999999999</v>
      </c>
      <c r="J123" s="56"/>
      <c r="K123" s="57">
        <f t="shared" si="32"/>
        <v>106</v>
      </c>
      <c r="L123" s="69">
        <f t="shared" si="33"/>
        <v>40022</v>
      </c>
      <c r="M123" s="59">
        <f t="shared" si="26"/>
        <v>6.9697757369917013E-2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</row>
    <row r="124" spans="1:54" x14ac:dyDescent="0.25">
      <c r="A124" s="55">
        <f t="shared" si="27"/>
        <v>107</v>
      </c>
      <c r="B124" s="66">
        <f t="shared" si="35"/>
        <v>40057</v>
      </c>
      <c r="C124"/>
      <c r="D124" s="55">
        <f t="shared" si="22"/>
        <v>3.895</v>
      </c>
      <c r="E124" s="188">
        <f t="shared" si="34"/>
        <v>0</v>
      </c>
      <c r="F124" s="55">
        <f t="shared" si="28"/>
        <v>3.895</v>
      </c>
      <c r="G124" s="68">
        <f t="shared" si="23"/>
        <v>0.17499999999999999</v>
      </c>
      <c r="H124" s="68">
        <v>0</v>
      </c>
      <c r="I124" s="68">
        <f t="shared" si="29"/>
        <v>0.17499999999999999</v>
      </c>
      <c r="J124" s="56"/>
      <c r="K124" s="57">
        <f t="shared" si="32"/>
        <v>107</v>
      </c>
      <c r="L124" s="69">
        <f t="shared" si="33"/>
        <v>40051</v>
      </c>
      <c r="M124" s="59">
        <f t="shared" si="26"/>
        <v>6.9727659015545007E-2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</row>
    <row r="125" spans="1:54" x14ac:dyDescent="0.25">
      <c r="A125" s="55">
        <f t="shared" si="27"/>
        <v>108</v>
      </c>
      <c r="B125" s="66">
        <f t="shared" si="35"/>
        <v>40087</v>
      </c>
      <c r="C125"/>
      <c r="D125" s="55">
        <f t="shared" si="22"/>
        <v>3.9049999999999998</v>
      </c>
      <c r="E125" s="188">
        <f t="shared" si="34"/>
        <v>0</v>
      </c>
      <c r="F125" s="55">
        <f t="shared" si="28"/>
        <v>3.9049999999999998</v>
      </c>
      <c r="G125" s="68">
        <f t="shared" si="23"/>
        <v>0.17499999999999999</v>
      </c>
      <c r="H125" s="68">
        <v>0</v>
      </c>
      <c r="I125" s="68">
        <f t="shared" si="29"/>
        <v>0.17499999999999999</v>
      </c>
      <c r="J125" s="56"/>
      <c r="K125" s="57">
        <f t="shared" si="32"/>
        <v>108</v>
      </c>
      <c r="L125" s="69">
        <f t="shared" si="33"/>
        <v>40081</v>
      </c>
      <c r="M125" s="59">
        <f t="shared" si="26"/>
        <v>6.9756596092240011E-2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</row>
    <row r="126" spans="1:54" x14ac:dyDescent="0.25">
      <c r="A126" s="55">
        <f t="shared" si="27"/>
        <v>109</v>
      </c>
      <c r="B126" s="66">
        <f t="shared" si="35"/>
        <v>40118</v>
      </c>
      <c r="C126"/>
      <c r="D126" s="55">
        <f t="shared" si="22"/>
        <v>4.0179999999999998</v>
      </c>
      <c r="E126" s="188">
        <f t="shared" si="34"/>
        <v>0</v>
      </c>
      <c r="F126" s="55">
        <f t="shared" si="28"/>
        <v>4.0179999999999998</v>
      </c>
      <c r="G126" s="68">
        <f t="shared" si="23"/>
        <v>0.17499999999999999</v>
      </c>
      <c r="H126" s="68">
        <v>0</v>
      </c>
      <c r="I126" s="68">
        <f t="shared" si="29"/>
        <v>0.17499999999999999</v>
      </c>
      <c r="J126" s="56"/>
      <c r="K126" s="57">
        <f t="shared" si="32"/>
        <v>109</v>
      </c>
      <c r="L126" s="69">
        <f t="shared" si="33"/>
        <v>40113</v>
      </c>
      <c r="M126" s="59">
        <f t="shared" si="26"/>
        <v>6.9786497738449013E-2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</row>
    <row r="127" spans="1:54" x14ac:dyDescent="0.25">
      <c r="A127" s="55">
        <f t="shared" si="27"/>
        <v>110</v>
      </c>
      <c r="B127" s="66">
        <f t="shared" si="35"/>
        <v>40148</v>
      </c>
      <c r="C127"/>
      <c r="D127" s="55">
        <f t="shared" si="22"/>
        <v>4.1210000000000004</v>
      </c>
      <c r="E127" s="188">
        <f t="shared" si="34"/>
        <v>0</v>
      </c>
      <c r="F127" s="55">
        <f t="shared" si="28"/>
        <v>4.1210000000000004</v>
      </c>
      <c r="G127" s="68">
        <f t="shared" si="23"/>
        <v>0.17499999999999999</v>
      </c>
      <c r="H127" s="68">
        <v>0</v>
      </c>
      <c r="I127" s="68">
        <f t="shared" si="29"/>
        <v>0.17499999999999999</v>
      </c>
      <c r="J127" s="56"/>
      <c r="K127" s="57">
        <f t="shared" si="32"/>
        <v>110</v>
      </c>
      <c r="L127" s="69">
        <f t="shared" si="33"/>
        <v>40141</v>
      </c>
      <c r="M127" s="59">
        <f t="shared" si="26"/>
        <v>6.9815434815708011E-2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</row>
    <row r="128" spans="1:54" x14ac:dyDescent="0.25">
      <c r="A128" s="55">
        <f t="shared" si="27"/>
        <v>111</v>
      </c>
      <c r="B128" s="66">
        <f t="shared" si="35"/>
        <v>40179</v>
      </c>
      <c r="C128"/>
      <c r="D128" s="55">
        <f t="shared" si="22"/>
        <v>4.258</v>
      </c>
      <c r="E128" s="188">
        <f t="shared" si="34"/>
        <v>0</v>
      </c>
      <c r="F128" s="55">
        <f t="shared" si="28"/>
        <v>4.258</v>
      </c>
      <c r="G128" s="68">
        <f t="shared" si="23"/>
        <v>0.17499999999999999</v>
      </c>
      <c r="H128" s="68">
        <v>0</v>
      </c>
      <c r="I128" s="68">
        <f t="shared" si="29"/>
        <v>0.17499999999999999</v>
      </c>
      <c r="J128" s="56"/>
      <c r="K128" s="57">
        <f t="shared" si="32"/>
        <v>111</v>
      </c>
      <c r="L128" s="69">
        <f t="shared" si="33"/>
        <v>40175</v>
      </c>
      <c r="M128" s="59">
        <f t="shared" si="26"/>
        <v>6.9845336462499019E-2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</row>
    <row r="129" spans="1:54" x14ac:dyDescent="0.25">
      <c r="A129" s="55">
        <f t="shared" si="27"/>
        <v>112</v>
      </c>
      <c r="B129" s="66">
        <f t="shared" si="35"/>
        <v>40210</v>
      </c>
      <c r="C129"/>
      <c r="D129" s="55">
        <f t="shared" si="22"/>
        <v>4.1420000000000003</v>
      </c>
      <c r="E129" s="188">
        <f t="shared" si="34"/>
        <v>0</v>
      </c>
      <c r="F129" s="55">
        <f t="shared" si="28"/>
        <v>4.1420000000000003</v>
      </c>
      <c r="G129" s="68">
        <f t="shared" si="23"/>
        <v>0.17499999999999999</v>
      </c>
      <c r="H129" s="68">
        <v>0</v>
      </c>
      <c r="I129" s="68">
        <f t="shared" si="29"/>
        <v>0.17499999999999999</v>
      </c>
      <c r="J129" s="56"/>
      <c r="K129" s="57">
        <f t="shared" si="32"/>
        <v>112</v>
      </c>
      <c r="L129" s="69">
        <f t="shared" si="33"/>
        <v>40204</v>
      </c>
      <c r="M129" s="59">
        <f t="shared" si="26"/>
        <v>6.9875238109586027E-2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</row>
    <row r="130" spans="1:54" x14ac:dyDescent="0.25">
      <c r="A130" s="55">
        <f t="shared" si="27"/>
        <v>113</v>
      </c>
      <c r="B130" s="66">
        <f t="shared" si="35"/>
        <v>40238</v>
      </c>
      <c r="C130"/>
      <c r="D130" s="55">
        <f t="shared" si="22"/>
        <v>4.008</v>
      </c>
      <c r="E130" s="188">
        <f t="shared" si="34"/>
        <v>0</v>
      </c>
      <c r="F130" s="55">
        <f t="shared" si="28"/>
        <v>4.008</v>
      </c>
      <c r="G130" s="68">
        <f t="shared" si="23"/>
        <v>0.17</v>
      </c>
      <c r="H130" s="68">
        <v>0</v>
      </c>
      <c r="I130" s="68">
        <f t="shared" si="29"/>
        <v>0.17</v>
      </c>
      <c r="J130" s="56"/>
      <c r="K130" s="57">
        <f t="shared" si="32"/>
        <v>113</v>
      </c>
      <c r="L130" s="69">
        <f t="shared" si="33"/>
        <v>40232</v>
      </c>
      <c r="M130" s="59">
        <f t="shared" si="26"/>
        <v>6.9902246049144023E-2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</row>
    <row r="131" spans="1:54" x14ac:dyDescent="0.25">
      <c r="A131" s="55">
        <f t="shared" si="27"/>
        <v>114</v>
      </c>
      <c r="B131" s="66">
        <f t="shared" si="35"/>
        <v>40269</v>
      </c>
      <c r="C131"/>
      <c r="D131" s="55">
        <f t="shared" si="22"/>
        <v>3.8740000000000006</v>
      </c>
      <c r="E131" s="188">
        <f t="shared" si="34"/>
        <v>0</v>
      </c>
      <c r="F131" s="55">
        <f t="shared" si="28"/>
        <v>3.8740000000000006</v>
      </c>
      <c r="G131" s="68">
        <f t="shared" si="23"/>
        <v>0.17</v>
      </c>
      <c r="H131" s="68">
        <v>0</v>
      </c>
      <c r="I131" s="68">
        <f t="shared" si="29"/>
        <v>0.17</v>
      </c>
      <c r="J131" s="56"/>
      <c r="K131" s="57">
        <f t="shared" si="32"/>
        <v>114</v>
      </c>
      <c r="L131" s="69">
        <f t="shared" si="33"/>
        <v>40263</v>
      </c>
      <c r="M131" s="59">
        <f t="shared" si="26"/>
        <v>6.9932147696794025E-2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</row>
    <row r="132" spans="1:54" x14ac:dyDescent="0.25">
      <c r="A132" s="55">
        <f t="shared" si="27"/>
        <v>115</v>
      </c>
      <c r="B132" s="66">
        <f t="shared" si="35"/>
        <v>40299</v>
      </c>
      <c r="C132"/>
      <c r="D132" s="55">
        <f t="shared" si="22"/>
        <v>3.8640000000000003</v>
      </c>
      <c r="E132" s="188">
        <f t="shared" si="34"/>
        <v>0</v>
      </c>
      <c r="F132" s="55">
        <f t="shared" si="28"/>
        <v>3.8640000000000003</v>
      </c>
      <c r="G132" s="68">
        <f t="shared" si="23"/>
        <v>0.17</v>
      </c>
      <c r="H132" s="68">
        <v>0</v>
      </c>
      <c r="I132" s="68">
        <f t="shared" si="29"/>
        <v>0.17</v>
      </c>
      <c r="J132" s="56"/>
      <c r="K132" s="57">
        <f t="shared" si="32"/>
        <v>115</v>
      </c>
      <c r="L132" s="69">
        <f t="shared" si="33"/>
        <v>40295</v>
      </c>
      <c r="M132" s="59">
        <f t="shared" si="26"/>
        <v>6.9961084775446034E-2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</row>
    <row r="133" spans="1:54" x14ac:dyDescent="0.25">
      <c r="A133" s="55">
        <f t="shared" si="27"/>
        <v>116</v>
      </c>
      <c r="B133" s="66">
        <f t="shared" si="35"/>
        <v>40330</v>
      </c>
      <c r="C133"/>
      <c r="D133" s="55">
        <f t="shared" si="22"/>
        <v>3.8990000000000005</v>
      </c>
      <c r="E133" s="188">
        <f t="shared" si="34"/>
        <v>0</v>
      </c>
      <c r="F133" s="55">
        <f t="shared" si="28"/>
        <v>3.8990000000000005</v>
      </c>
      <c r="G133" s="68">
        <f t="shared" si="23"/>
        <v>0.17</v>
      </c>
      <c r="H133" s="68">
        <v>0</v>
      </c>
      <c r="I133" s="68">
        <f t="shared" si="29"/>
        <v>0.17</v>
      </c>
      <c r="J133" s="56"/>
      <c r="K133" s="57">
        <f t="shared" si="32"/>
        <v>116</v>
      </c>
      <c r="L133" s="69">
        <f t="shared" si="33"/>
        <v>40323</v>
      </c>
      <c r="M133" s="59">
        <f t="shared" si="26"/>
        <v>6.9990986423677015E-2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</row>
    <row r="134" spans="1:54" x14ac:dyDescent="0.25">
      <c r="A134" s="55">
        <f t="shared" si="27"/>
        <v>117</v>
      </c>
      <c r="B134" s="66">
        <f t="shared" si="35"/>
        <v>40360</v>
      </c>
      <c r="C134"/>
      <c r="D134" s="55">
        <f t="shared" si="22"/>
        <v>3.927</v>
      </c>
      <c r="E134" s="188">
        <f t="shared" si="34"/>
        <v>0</v>
      </c>
      <c r="F134" s="55">
        <f t="shared" si="28"/>
        <v>3.927</v>
      </c>
      <c r="G134" s="68">
        <f t="shared" si="23"/>
        <v>0.17</v>
      </c>
      <c r="H134" s="68">
        <v>0</v>
      </c>
      <c r="I134" s="68">
        <f t="shared" si="29"/>
        <v>0.17</v>
      </c>
      <c r="J134" s="56"/>
      <c r="K134" s="57">
        <f t="shared" si="32"/>
        <v>117</v>
      </c>
      <c r="L134" s="69">
        <f t="shared" si="33"/>
        <v>40354</v>
      </c>
      <c r="M134" s="59">
        <f t="shared" si="26"/>
        <v>7.0019923502892004E-2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</row>
    <row r="135" spans="1:54" x14ac:dyDescent="0.25">
      <c r="A135" s="55">
        <f t="shared" si="27"/>
        <v>118</v>
      </c>
      <c r="B135" s="66">
        <f t="shared" si="35"/>
        <v>40391</v>
      </c>
      <c r="C135"/>
      <c r="D135" s="55">
        <f t="shared" si="22"/>
        <v>3.9490000000000003</v>
      </c>
      <c r="E135" s="188">
        <f t="shared" si="34"/>
        <v>0</v>
      </c>
      <c r="F135" s="55">
        <f t="shared" si="28"/>
        <v>3.9490000000000003</v>
      </c>
      <c r="G135" s="68">
        <f t="shared" si="23"/>
        <v>0.17</v>
      </c>
      <c r="H135" s="68">
        <v>0</v>
      </c>
      <c r="I135" s="68">
        <f t="shared" si="29"/>
        <v>0.17</v>
      </c>
      <c r="J135" s="56"/>
      <c r="K135" s="57">
        <f t="shared" si="32"/>
        <v>118</v>
      </c>
      <c r="L135" s="69">
        <f t="shared" si="33"/>
        <v>40386</v>
      </c>
      <c r="M135" s="59">
        <f t="shared" si="26"/>
        <v>7.0049825151705006E-2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</row>
    <row r="136" spans="1:54" x14ac:dyDescent="0.25">
      <c r="A136" s="55">
        <f t="shared" si="27"/>
        <v>119</v>
      </c>
      <c r="B136" s="66">
        <f t="shared" si="35"/>
        <v>40422</v>
      </c>
      <c r="C136"/>
      <c r="D136" s="55">
        <f t="shared" si="22"/>
        <v>3.9630000000000001</v>
      </c>
      <c r="E136" s="188">
        <f t="shared" si="34"/>
        <v>0</v>
      </c>
      <c r="F136" s="55">
        <f t="shared" si="28"/>
        <v>3.9630000000000001</v>
      </c>
      <c r="G136" s="68">
        <f t="shared" si="23"/>
        <v>0.17</v>
      </c>
      <c r="H136" s="68">
        <v>0</v>
      </c>
      <c r="I136" s="68">
        <f t="shared" si="29"/>
        <v>0.17</v>
      </c>
      <c r="J136" s="56"/>
      <c r="K136" s="57">
        <f t="shared" si="32"/>
        <v>119</v>
      </c>
      <c r="L136" s="69">
        <f t="shared" si="33"/>
        <v>40416</v>
      </c>
      <c r="M136" s="59">
        <f t="shared" si="26"/>
        <v>7.0079726800814021E-2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</row>
    <row r="137" spans="1:54" x14ac:dyDescent="0.25">
      <c r="A137" s="55">
        <f t="shared" si="27"/>
        <v>120</v>
      </c>
      <c r="B137" s="66">
        <f t="shared" si="35"/>
        <v>40452</v>
      </c>
      <c r="C137"/>
      <c r="D137" s="55">
        <f t="shared" si="22"/>
        <v>3.972</v>
      </c>
      <c r="E137" s="188">
        <f t="shared" si="34"/>
        <v>0</v>
      </c>
      <c r="F137" s="55">
        <f t="shared" si="28"/>
        <v>3.972</v>
      </c>
      <c r="G137" s="68">
        <f t="shared" si="23"/>
        <v>0.17</v>
      </c>
      <c r="H137" s="68">
        <v>0</v>
      </c>
      <c r="I137" s="68">
        <f t="shared" si="29"/>
        <v>0.17</v>
      </c>
      <c r="J137" s="56"/>
      <c r="K137" s="57">
        <f t="shared" si="32"/>
        <v>120</v>
      </c>
      <c r="L137" s="69">
        <f t="shared" si="33"/>
        <v>40448</v>
      </c>
      <c r="M137" s="59">
        <f t="shared" si="26"/>
        <v>7.0108663880878011E-2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</row>
    <row r="138" spans="1:54" x14ac:dyDescent="0.25">
      <c r="A138"/>
      <c r="B138"/>
      <c r="C138"/>
      <c r="D138"/>
      <c r="E138"/>
      <c r="F138"/>
      <c r="G138"/>
      <c r="H138" s="68">
        <v>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</row>
    <row r="139" spans="1:54" x14ac:dyDescent="0.25">
      <c r="A139"/>
      <c r="B139"/>
      <c r="C139"/>
      <c r="D139"/>
      <c r="E139"/>
      <c r="F139"/>
      <c r="G139"/>
      <c r="H139" s="68">
        <v>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</row>
    <row r="140" spans="1:54" x14ac:dyDescent="0.25">
      <c r="A140"/>
      <c r="B140"/>
      <c r="C140"/>
      <c r="D140"/>
      <c r="E140"/>
      <c r="F140"/>
      <c r="G140"/>
      <c r="H140" s="68">
        <v>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</row>
    <row r="141" spans="1:54" x14ac:dyDescent="0.25">
      <c r="A141"/>
      <c r="B141"/>
      <c r="C141"/>
      <c r="D141"/>
      <c r="E141"/>
      <c r="F141"/>
      <c r="G141"/>
      <c r="H141" s="68">
        <v>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</row>
    <row r="142" spans="1:54" x14ac:dyDescent="0.25">
      <c r="A142"/>
      <c r="B142"/>
      <c r="C142"/>
      <c r="D142"/>
      <c r="E142"/>
      <c r="F142"/>
      <c r="G142"/>
      <c r="H142" s="68">
        <v>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</row>
    <row r="143" spans="1:54" x14ac:dyDescent="0.25">
      <c r="A143"/>
      <c r="B143"/>
      <c r="C143"/>
      <c r="D143"/>
      <c r="E143"/>
      <c r="F143"/>
      <c r="G143"/>
      <c r="H143" s="68">
        <v>0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</row>
    <row r="144" spans="1:54" x14ac:dyDescent="0.25">
      <c r="A144"/>
      <c r="B144"/>
      <c r="C144"/>
      <c r="D144"/>
      <c r="E144"/>
      <c r="F144"/>
      <c r="G144"/>
      <c r="H144" s="68">
        <v>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</row>
    <row r="145" spans="1:54" x14ac:dyDescent="0.25">
      <c r="A145"/>
      <c r="B145"/>
      <c r="C145"/>
      <c r="D145"/>
      <c r="E145"/>
      <c r="F145"/>
      <c r="G145"/>
      <c r="H145" s="68">
        <v>0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</row>
    <row r="146" spans="1:54" x14ac:dyDescent="0.25">
      <c r="A146"/>
      <c r="B146"/>
      <c r="C146"/>
      <c r="D146"/>
      <c r="E146"/>
      <c r="F146"/>
      <c r="G146"/>
      <c r="H146" s="68">
        <v>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</row>
    <row r="147" spans="1:54" x14ac:dyDescent="0.25">
      <c r="A147"/>
      <c r="B147"/>
      <c r="C147"/>
      <c r="D147"/>
      <c r="E147"/>
      <c r="F147"/>
      <c r="G147"/>
      <c r="H147" s="68">
        <v>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</row>
    <row r="148" spans="1:54" x14ac:dyDescent="0.25">
      <c r="A148"/>
      <c r="B148"/>
      <c r="C148"/>
      <c r="D148"/>
      <c r="E148"/>
      <c r="F148"/>
      <c r="G148"/>
      <c r="H148" s="68">
        <v>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</row>
    <row r="149" spans="1:54" x14ac:dyDescent="0.25">
      <c r="A149"/>
      <c r="B149"/>
      <c r="C149"/>
      <c r="D149"/>
      <c r="E149"/>
      <c r="F149"/>
      <c r="G149"/>
      <c r="H149" s="68">
        <v>0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</row>
    <row r="150" spans="1:54" x14ac:dyDescent="0.25">
      <c r="A150"/>
      <c r="B150"/>
      <c r="C150"/>
      <c r="D150"/>
      <c r="E150"/>
      <c r="F150"/>
      <c r="G150"/>
      <c r="H150" s="68">
        <v>0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</row>
    <row r="151" spans="1:54" x14ac:dyDescent="0.25">
      <c r="A151"/>
      <c r="B151"/>
      <c r="C151"/>
      <c r="D151"/>
      <c r="E151"/>
      <c r="F151"/>
      <c r="G151"/>
      <c r="H151" s="68">
        <v>0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</row>
    <row r="152" spans="1:54" x14ac:dyDescent="0.25">
      <c r="A152"/>
      <c r="B152"/>
      <c r="C152"/>
      <c r="D152"/>
      <c r="E152"/>
      <c r="F152"/>
      <c r="G152"/>
      <c r="H152" s="68">
        <v>0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</row>
    <row r="153" spans="1:54" x14ac:dyDescent="0.25">
      <c r="A153"/>
      <c r="B153"/>
      <c r="C153"/>
      <c r="D153"/>
      <c r="E153"/>
      <c r="F153"/>
      <c r="G153"/>
      <c r="H153" s="68">
        <v>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</row>
    <row r="154" spans="1:54" x14ac:dyDescent="0.25">
      <c r="A154"/>
      <c r="B154"/>
      <c r="C154"/>
      <c r="D154"/>
      <c r="E154"/>
      <c r="F154"/>
      <c r="G154"/>
      <c r="H154" s="68">
        <v>0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</row>
    <row r="155" spans="1:54" x14ac:dyDescent="0.25">
      <c r="A155"/>
      <c r="B155"/>
      <c r="C155"/>
      <c r="D155"/>
      <c r="E155"/>
      <c r="F155"/>
      <c r="G155"/>
      <c r="H155" s="68">
        <v>0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</row>
    <row r="156" spans="1:54" x14ac:dyDescent="0.25">
      <c r="A156"/>
      <c r="B156"/>
      <c r="C156"/>
      <c r="D156"/>
      <c r="E156"/>
      <c r="F156"/>
      <c r="G156"/>
      <c r="H156" s="68">
        <v>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</row>
    <row r="157" spans="1:54" x14ac:dyDescent="0.25">
      <c r="A157"/>
      <c r="B157"/>
      <c r="C157"/>
      <c r="D157"/>
      <c r="E157"/>
      <c r="F157"/>
      <c r="G157"/>
      <c r="H157" s="68">
        <v>0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</row>
    <row r="158" spans="1:54" x14ac:dyDescent="0.25">
      <c r="A158"/>
      <c r="B158"/>
      <c r="C158"/>
      <c r="D158"/>
      <c r="E158"/>
      <c r="F158"/>
      <c r="G158"/>
      <c r="H158" s="68">
        <v>0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</row>
    <row r="159" spans="1:54" x14ac:dyDescent="0.25">
      <c r="A159"/>
      <c r="B159"/>
      <c r="C159"/>
      <c r="D159"/>
      <c r="E159"/>
      <c r="F159"/>
      <c r="G159"/>
      <c r="H159" s="68">
        <v>0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</row>
    <row r="160" spans="1:54" x14ac:dyDescent="0.25">
      <c r="A160"/>
      <c r="B160"/>
      <c r="C160"/>
      <c r="D160"/>
      <c r="E160"/>
      <c r="F160"/>
      <c r="G160"/>
      <c r="H160" s="68">
        <v>0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</row>
    <row r="161" spans="1:54" x14ac:dyDescent="0.25">
      <c r="A161"/>
      <c r="B161"/>
      <c r="C161"/>
      <c r="D161"/>
      <c r="E161"/>
      <c r="F161"/>
      <c r="G161"/>
      <c r="H161" s="68">
        <v>0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</row>
    <row r="162" spans="1:54" x14ac:dyDescent="0.25">
      <c r="A162"/>
      <c r="B162"/>
      <c r="C162"/>
      <c r="D162"/>
      <c r="E162"/>
      <c r="F162"/>
      <c r="G162"/>
      <c r="H162" s="68">
        <v>0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</row>
    <row r="163" spans="1:54" x14ac:dyDescent="0.25">
      <c r="A163"/>
      <c r="B163"/>
      <c r="C163"/>
      <c r="D163"/>
      <c r="E163"/>
      <c r="F163"/>
      <c r="G163"/>
      <c r="H163" s="68">
        <v>0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</row>
    <row r="164" spans="1:54" x14ac:dyDescent="0.25">
      <c r="A164"/>
      <c r="B164"/>
      <c r="C164"/>
      <c r="D164"/>
      <c r="E164"/>
      <c r="F164"/>
      <c r="G164"/>
      <c r="H164" s="68">
        <v>0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</row>
    <row r="165" spans="1:54" x14ac:dyDescent="0.25">
      <c r="A165"/>
      <c r="B165"/>
      <c r="C165"/>
      <c r="D165"/>
      <c r="E165"/>
      <c r="F165"/>
      <c r="G165"/>
      <c r="H165" s="68">
        <v>0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</row>
    <row r="166" spans="1:54" x14ac:dyDescent="0.25">
      <c r="A166"/>
      <c r="B166"/>
      <c r="C166"/>
      <c r="D166"/>
      <c r="E166"/>
      <c r="F166"/>
      <c r="G166"/>
      <c r="H166" s="68">
        <v>0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</row>
    <row r="167" spans="1:54" x14ac:dyDescent="0.25">
      <c r="A167"/>
      <c r="B167"/>
      <c r="C167"/>
      <c r="D167"/>
      <c r="E167"/>
      <c r="F167"/>
      <c r="G167"/>
      <c r="H167" s="68">
        <v>0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</row>
    <row r="168" spans="1:54" x14ac:dyDescent="0.25">
      <c r="A168"/>
      <c r="B168"/>
      <c r="C168"/>
      <c r="D168"/>
      <c r="E168"/>
      <c r="F168"/>
      <c r="G168"/>
      <c r="H168" s="68">
        <v>0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</row>
    <row r="169" spans="1:54" x14ac:dyDescent="0.25">
      <c r="A169"/>
      <c r="B169"/>
      <c r="C169"/>
      <c r="D169"/>
      <c r="E169"/>
      <c r="F169"/>
      <c r="G169"/>
      <c r="H169" s="68">
        <v>0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</row>
    <row r="170" spans="1:54" x14ac:dyDescent="0.25">
      <c r="A170"/>
      <c r="B170"/>
      <c r="C170"/>
      <c r="D170"/>
      <c r="E170"/>
      <c r="F170"/>
      <c r="G170"/>
      <c r="H170" s="68">
        <v>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</row>
    <row r="171" spans="1:54" x14ac:dyDescent="0.25">
      <c r="A171"/>
      <c r="B171"/>
      <c r="C171"/>
      <c r="D171"/>
      <c r="E171"/>
      <c r="F171"/>
      <c r="G171"/>
      <c r="H171" s="68">
        <v>0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</row>
    <row r="172" spans="1:54" x14ac:dyDescent="0.25">
      <c r="A172"/>
      <c r="B172"/>
      <c r="C172"/>
      <c r="D172"/>
      <c r="E172"/>
      <c r="F172"/>
      <c r="G172"/>
      <c r="H172" s="68">
        <v>0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</row>
    <row r="173" spans="1:54" x14ac:dyDescent="0.25">
      <c r="A173"/>
      <c r="B173"/>
      <c r="C173"/>
      <c r="D173"/>
      <c r="E173"/>
      <c r="F173"/>
      <c r="G173"/>
      <c r="H173" s="68">
        <v>0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</row>
    <row r="174" spans="1:54" x14ac:dyDescent="0.25">
      <c r="A174"/>
      <c r="B174"/>
      <c r="C174"/>
      <c r="D174"/>
      <c r="E174"/>
      <c r="F174"/>
      <c r="G174"/>
      <c r="H174" s="68">
        <v>0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</row>
    <row r="175" spans="1:54" x14ac:dyDescent="0.25">
      <c r="A175"/>
      <c r="B175"/>
      <c r="C175"/>
      <c r="D175"/>
      <c r="E175"/>
      <c r="F175"/>
      <c r="G175"/>
      <c r="H175" s="68">
        <v>0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</row>
    <row r="176" spans="1:54" x14ac:dyDescent="0.25">
      <c r="A176"/>
      <c r="B176"/>
      <c r="C176"/>
      <c r="D176"/>
      <c r="E176"/>
      <c r="F176"/>
      <c r="G176"/>
      <c r="H176" s="68">
        <v>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</row>
    <row r="177" spans="1:54" x14ac:dyDescent="0.25">
      <c r="A177"/>
      <c r="B177"/>
      <c r="C177"/>
      <c r="D177"/>
      <c r="E177"/>
      <c r="F177"/>
      <c r="G177"/>
      <c r="H177" s="68">
        <v>0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</row>
    <row r="178" spans="1:54" x14ac:dyDescent="0.25">
      <c r="A178"/>
      <c r="B178"/>
      <c r="C178"/>
      <c r="D178"/>
      <c r="E178"/>
      <c r="F178"/>
      <c r="G178"/>
      <c r="H178" s="68">
        <v>0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</row>
    <row r="179" spans="1:54" x14ac:dyDescent="0.25">
      <c r="A179"/>
      <c r="B179"/>
      <c r="C179"/>
      <c r="D179"/>
      <c r="E179"/>
      <c r="F179"/>
      <c r="G179"/>
      <c r="H179" s="68">
        <v>0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</row>
    <row r="180" spans="1:54" x14ac:dyDescent="0.25">
      <c r="A180"/>
      <c r="B180"/>
      <c r="C180"/>
      <c r="D180"/>
      <c r="E180"/>
      <c r="F180"/>
      <c r="G180"/>
      <c r="H180" s="68">
        <v>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</row>
    <row r="181" spans="1:54" x14ac:dyDescent="0.25">
      <c r="A181"/>
      <c r="B181"/>
      <c r="C181"/>
      <c r="D181"/>
      <c r="E181"/>
      <c r="F181"/>
      <c r="G181"/>
      <c r="H181" s="68">
        <v>0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</row>
    <row r="182" spans="1:54" x14ac:dyDescent="0.25">
      <c r="A182"/>
      <c r="B182"/>
      <c r="C182"/>
      <c r="D182"/>
      <c r="E182"/>
      <c r="F182"/>
      <c r="G182"/>
      <c r="H182" s="68">
        <v>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</row>
    <row r="183" spans="1:54" x14ac:dyDescent="0.25">
      <c r="A183"/>
      <c r="B183"/>
      <c r="C183"/>
      <c r="D183"/>
      <c r="E183"/>
      <c r="F183"/>
      <c r="G183"/>
      <c r="H183" s="68">
        <v>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</row>
    <row r="184" spans="1:54" x14ac:dyDescent="0.25">
      <c r="A184"/>
      <c r="B184"/>
      <c r="C184"/>
      <c r="D184"/>
      <c r="E184"/>
      <c r="F184"/>
      <c r="G184"/>
      <c r="H184" s="68">
        <v>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</row>
    <row r="185" spans="1:54" x14ac:dyDescent="0.25">
      <c r="A185"/>
      <c r="B185"/>
      <c r="C185"/>
      <c r="D185"/>
      <c r="E185"/>
      <c r="F185"/>
      <c r="G185"/>
      <c r="H185" s="68">
        <v>0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</row>
    <row r="186" spans="1:54" x14ac:dyDescent="0.25">
      <c r="A186"/>
      <c r="B186"/>
      <c r="C186"/>
      <c r="D186"/>
      <c r="E186"/>
      <c r="F186"/>
      <c r="G186"/>
      <c r="H186" s="68">
        <v>0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</row>
    <row r="187" spans="1:54" x14ac:dyDescent="0.25">
      <c r="A187"/>
      <c r="B187"/>
      <c r="C187"/>
      <c r="D187"/>
      <c r="E187"/>
      <c r="F187"/>
      <c r="G187"/>
      <c r="H187" s="68">
        <v>0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</row>
    <row r="188" spans="1:54" x14ac:dyDescent="0.25">
      <c r="A188"/>
      <c r="B188"/>
      <c r="C188"/>
      <c r="D188"/>
      <c r="E188"/>
      <c r="F188"/>
      <c r="G188"/>
      <c r="H188" s="68">
        <v>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</row>
    <row r="189" spans="1:54" x14ac:dyDescent="0.25">
      <c r="A189"/>
      <c r="B189"/>
      <c r="C189"/>
      <c r="D189"/>
      <c r="E189"/>
      <c r="F189"/>
      <c r="G189"/>
      <c r="H189" s="68">
        <v>0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</row>
    <row r="190" spans="1:54" x14ac:dyDescent="0.25">
      <c r="A190"/>
      <c r="B190"/>
      <c r="C190"/>
      <c r="D190"/>
      <c r="E190"/>
      <c r="F190"/>
      <c r="G190"/>
      <c r="H190" s="68">
        <v>0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</row>
    <row r="191" spans="1:54" x14ac:dyDescent="0.25">
      <c r="A191"/>
      <c r="B191"/>
      <c r="C191"/>
      <c r="D191"/>
      <c r="E191"/>
      <c r="F191"/>
      <c r="G191"/>
      <c r="H191" s="68">
        <v>0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</row>
    <row r="192" spans="1:54" x14ac:dyDescent="0.25">
      <c r="A192"/>
      <c r="B192"/>
      <c r="C192"/>
      <c r="D192"/>
      <c r="E192"/>
      <c r="F192"/>
      <c r="G192"/>
      <c r="H192" s="68">
        <v>0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</row>
    <row r="193" spans="1:54" x14ac:dyDescent="0.25">
      <c r="A193"/>
      <c r="B193"/>
      <c r="C193"/>
      <c r="D193"/>
      <c r="E193"/>
      <c r="F193"/>
      <c r="G193"/>
      <c r="H193" s="68">
        <v>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</row>
    <row r="194" spans="1:54" x14ac:dyDescent="0.25">
      <c r="A194"/>
      <c r="B194"/>
      <c r="C194"/>
      <c r="D194"/>
      <c r="E194"/>
      <c r="F194"/>
      <c r="G194"/>
      <c r="H194" s="68">
        <v>0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</row>
    <row r="195" spans="1:54" x14ac:dyDescent="0.25">
      <c r="A195"/>
      <c r="B195"/>
      <c r="C195"/>
      <c r="D195"/>
      <c r="E195"/>
      <c r="F195"/>
      <c r="G195"/>
      <c r="H195" s="68">
        <v>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</row>
    <row r="196" spans="1:54" x14ac:dyDescent="0.25">
      <c r="A196"/>
      <c r="B196"/>
      <c r="C196"/>
      <c r="D196"/>
      <c r="E196"/>
      <c r="F196"/>
      <c r="G196"/>
      <c r="H196" s="68">
        <v>0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</row>
    <row r="197" spans="1:54" x14ac:dyDescent="0.25">
      <c r="A197"/>
      <c r="B197"/>
      <c r="C197"/>
      <c r="D197"/>
      <c r="E197"/>
      <c r="F197"/>
      <c r="G197"/>
      <c r="H197" s="68">
        <v>0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</row>
    <row r="198" spans="1:54" x14ac:dyDescent="0.25">
      <c r="A198"/>
      <c r="B198"/>
      <c r="C198"/>
      <c r="D198"/>
      <c r="E198"/>
      <c r="F198"/>
      <c r="G198"/>
      <c r="H198" s="68">
        <v>0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</row>
    <row r="199" spans="1:54" x14ac:dyDescent="0.25">
      <c r="A199"/>
      <c r="B199"/>
      <c r="C199"/>
      <c r="D199"/>
      <c r="E199"/>
      <c r="F199"/>
      <c r="G199"/>
      <c r="H199" s="68">
        <v>0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</row>
    <row r="200" spans="1:54" x14ac:dyDescent="0.25">
      <c r="A200"/>
      <c r="B200"/>
      <c r="C200"/>
      <c r="D200"/>
      <c r="E200"/>
      <c r="F200"/>
      <c r="G200"/>
      <c r="H200" s="68">
        <v>0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</row>
    <row r="201" spans="1:54" x14ac:dyDescent="0.25">
      <c r="A201"/>
      <c r="B201"/>
      <c r="C201"/>
      <c r="D201"/>
      <c r="E201"/>
      <c r="F201"/>
      <c r="G201"/>
      <c r="H201" s="68">
        <v>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</row>
    <row r="202" spans="1:54" x14ac:dyDescent="0.25">
      <c r="A202"/>
      <c r="B202"/>
      <c r="C202"/>
      <c r="D202"/>
      <c r="E202"/>
      <c r="F202"/>
      <c r="G202"/>
      <c r="H202" s="68">
        <v>0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</row>
    <row r="203" spans="1:54" x14ac:dyDescent="0.25">
      <c r="A203"/>
      <c r="B203"/>
      <c r="C203"/>
      <c r="D203"/>
      <c r="E203"/>
      <c r="F203"/>
      <c r="G203"/>
      <c r="H203" s="68">
        <v>0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</row>
    <row r="204" spans="1:54" x14ac:dyDescent="0.25">
      <c r="A204"/>
      <c r="B204"/>
      <c r="C204"/>
      <c r="D204"/>
      <c r="E204"/>
      <c r="F204"/>
      <c r="G204"/>
      <c r="H204" s="68">
        <v>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</row>
    <row r="205" spans="1:54" x14ac:dyDescent="0.25">
      <c r="A205"/>
      <c r="B205"/>
      <c r="C205"/>
      <c r="D205"/>
      <c r="E205"/>
      <c r="F205"/>
      <c r="G205"/>
      <c r="H205" s="68">
        <v>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</row>
    <row r="206" spans="1:54" x14ac:dyDescent="0.25">
      <c r="A206"/>
      <c r="B206"/>
      <c r="C206"/>
      <c r="D206"/>
      <c r="E206"/>
      <c r="F206"/>
      <c r="G206"/>
      <c r="H206" s="68">
        <v>0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</row>
    <row r="207" spans="1:54" x14ac:dyDescent="0.25">
      <c r="A207"/>
      <c r="B207"/>
      <c r="C207"/>
      <c r="D207"/>
      <c r="E207"/>
      <c r="F207"/>
      <c r="G207"/>
      <c r="H207" s="68">
        <v>0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</row>
    <row r="208" spans="1:54" x14ac:dyDescent="0.25">
      <c r="A208"/>
      <c r="B208"/>
      <c r="C208"/>
      <c r="D208"/>
      <c r="E208"/>
      <c r="F208"/>
      <c r="G208"/>
      <c r="H208" s="68">
        <v>0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</row>
    <row r="209" spans="1:54" x14ac:dyDescent="0.25">
      <c r="A209"/>
      <c r="B209"/>
      <c r="C209"/>
      <c r="D209"/>
      <c r="E209"/>
      <c r="F209"/>
      <c r="G209"/>
      <c r="H209" s="68">
        <v>0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</row>
    <row r="210" spans="1:54" x14ac:dyDescent="0.25">
      <c r="A210"/>
      <c r="B210"/>
      <c r="C210"/>
      <c r="D210"/>
      <c r="E210"/>
      <c r="F210"/>
      <c r="G210"/>
      <c r="H210" s="68">
        <v>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</row>
    <row r="211" spans="1:54" x14ac:dyDescent="0.25">
      <c r="A211"/>
      <c r="B211"/>
      <c r="C211"/>
      <c r="D211"/>
      <c r="E211"/>
      <c r="F211"/>
      <c r="G211"/>
      <c r="H211" s="68">
        <v>0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</row>
    <row r="212" spans="1:54" x14ac:dyDescent="0.25">
      <c r="A212"/>
      <c r="B212"/>
      <c r="C212"/>
      <c r="D212"/>
      <c r="E212"/>
      <c r="F212"/>
      <c r="G212"/>
      <c r="H212" s="68">
        <v>0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</row>
    <row r="213" spans="1:54" x14ac:dyDescent="0.25">
      <c r="A213"/>
      <c r="B213"/>
      <c r="C213"/>
      <c r="D213"/>
      <c r="E213"/>
      <c r="F213"/>
      <c r="G213"/>
      <c r="H213" s="68">
        <v>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</row>
    <row r="214" spans="1:54" x14ac:dyDescent="0.25">
      <c r="A214"/>
      <c r="B214"/>
      <c r="C214"/>
      <c r="D214"/>
      <c r="E214"/>
      <c r="F214"/>
      <c r="G214"/>
      <c r="H214" s="68">
        <v>0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</row>
    <row r="215" spans="1:54" x14ac:dyDescent="0.25">
      <c r="A215"/>
      <c r="B215"/>
      <c r="C215"/>
      <c r="D215"/>
      <c r="E215"/>
      <c r="F215"/>
      <c r="G215"/>
      <c r="H215" s="68">
        <v>0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</row>
    <row r="216" spans="1:54" x14ac:dyDescent="0.25">
      <c r="A216"/>
      <c r="B216"/>
      <c r="C216"/>
      <c r="D216"/>
      <c r="E216"/>
      <c r="F216"/>
      <c r="G216"/>
      <c r="H216" s="68">
        <v>0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</row>
    <row r="217" spans="1:54" x14ac:dyDescent="0.25">
      <c r="A217"/>
      <c r="B217"/>
      <c r="C217"/>
      <c r="D217"/>
      <c r="E217"/>
      <c r="F217"/>
      <c r="G217"/>
      <c r="H217" s="68">
        <v>0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</row>
    <row r="218" spans="1:54" x14ac:dyDescent="0.25">
      <c r="A218"/>
      <c r="B218"/>
      <c r="C218"/>
      <c r="D218"/>
      <c r="E218"/>
      <c r="F218"/>
      <c r="G218"/>
      <c r="H218" s="68">
        <v>0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</row>
    <row r="219" spans="1:54" x14ac:dyDescent="0.25">
      <c r="A219"/>
      <c r="B219"/>
      <c r="C219"/>
      <c r="D219"/>
      <c r="E219"/>
      <c r="F219"/>
      <c r="G219"/>
      <c r="H219" s="68">
        <v>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</row>
    <row r="220" spans="1:54" x14ac:dyDescent="0.25">
      <c r="A220"/>
      <c r="B220"/>
      <c r="C220"/>
      <c r="D220"/>
      <c r="E220"/>
      <c r="F220"/>
      <c r="G220"/>
      <c r="H220" s="68">
        <v>0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</row>
    <row r="221" spans="1:54" x14ac:dyDescent="0.25">
      <c r="A221"/>
      <c r="B221"/>
      <c r="C221"/>
      <c r="D221"/>
      <c r="E221"/>
      <c r="F221"/>
      <c r="G221"/>
      <c r="H221" s="68">
        <v>0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</row>
    <row r="222" spans="1:54" x14ac:dyDescent="0.25">
      <c r="A222"/>
      <c r="B222"/>
      <c r="C222"/>
      <c r="D222"/>
      <c r="E222"/>
      <c r="F222"/>
      <c r="G222"/>
      <c r="H222" s="68">
        <v>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</row>
    <row r="223" spans="1:54" x14ac:dyDescent="0.25">
      <c r="A223"/>
      <c r="B223"/>
      <c r="C223"/>
      <c r="D223"/>
      <c r="E223"/>
      <c r="F223"/>
      <c r="G223"/>
      <c r="H223" s="68">
        <v>0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</row>
    <row r="224" spans="1:54" x14ac:dyDescent="0.25">
      <c r="A224"/>
      <c r="B224"/>
      <c r="C224"/>
      <c r="D224"/>
      <c r="E224"/>
      <c r="F224"/>
      <c r="G224"/>
      <c r="H224" s="68">
        <v>0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</row>
    <row r="225" spans="1:54" x14ac:dyDescent="0.25">
      <c r="A225"/>
      <c r="B225"/>
      <c r="C225"/>
      <c r="D225"/>
      <c r="E225"/>
      <c r="F225"/>
      <c r="G225"/>
      <c r="H225" s="68">
        <v>0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</row>
    <row r="226" spans="1:54" x14ac:dyDescent="0.25">
      <c r="A226"/>
      <c r="B226"/>
      <c r="C226"/>
      <c r="D226"/>
      <c r="E226"/>
      <c r="F226"/>
      <c r="G226"/>
      <c r="H226" s="68">
        <v>0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</row>
    <row r="227" spans="1:54" x14ac:dyDescent="0.25">
      <c r="A227"/>
      <c r="B227"/>
      <c r="C227"/>
      <c r="D227"/>
      <c r="E227"/>
      <c r="F227"/>
      <c r="G227"/>
      <c r="H227" s="68">
        <v>0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</row>
    <row r="228" spans="1:54" x14ac:dyDescent="0.25">
      <c r="A228"/>
      <c r="B228"/>
      <c r="C228"/>
      <c r="D228"/>
      <c r="E228"/>
      <c r="F228"/>
      <c r="G228"/>
      <c r="H228" s="68">
        <v>0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</row>
    <row r="229" spans="1:54" x14ac:dyDescent="0.25">
      <c r="A229"/>
      <c r="B229"/>
      <c r="C229"/>
      <c r="D229"/>
      <c r="E229"/>
      <c r="F229"/>
      <c r="G229"/>
      <c r="H229" s="68">
        <v>0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</row>
    <row r="230" spans="1:54" x14ac:dyDescent="0.25">
      <c r="A230"/>
      <c r="B230"/>
      <c r="C230"/>
      <c r="D230"/>
      <c r="E230"/>
      <c r="F230"/>
      <c r="G230"/>
      <c r="H230" s="68">
        <v>0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</row>
    <row r="231" spans="1:54" x14ac:dyDescent="0.25">
      <c r="A231"/>
      <c r="B231"/>
      <c r="C231"/>
      <c r="D231"/>
      <c r="E231"/>
      <c r="F231"/>
      <c r="G231"/>
      <c r="H231" s="68">
        <v>0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</row>
    <row r="232" spans="1:54" x14ac:dyDescent="0.25">
      <c r="A232"/>
      <c r="B232"/>
      <c r="C232"/>
      <c r="D232"/>
      <c r="E232"/>
      <c r="F232"/>
      <c r="G232"/>
      <c r="H232" s="68">
        <v>0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</row>
    <row r="233" spans="1:54" x14ac:dyDescent="0.25">
      <c r="A233"/>
      <c r="B233"/>
      <c r="C233"/>
      <c r="D233"/>
      <c r="E233"/>
      <c r="F233"/>
      <c r="G233"/>
      <c r="H233" s="68">
        <v>0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</row>
    <row r="234" spans="1:54" x14ac:dyDescent="0.25">
      <c r="A234"/>
      <c r="B234"/>
      <c r="C234"/>
      <c r="D234"/>
      <c r="E234"/>
      <c r="F234"/>
      <c r="G234"/>
      <c r="H234" s="68">
        <v>0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</row>
    <row r="235" spans="1:54" x14ac:dyDescent="0.25">
      <c r="A235"/>
      <c r="B235"/>
      <c r="C235"/>
      <c r="D235"/>
      <c r="E235"/>
      <c r="F235"/>
      <c r="G235"/>
      <c r="H235" s="68">
        <v>0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</row>
    <row r="236" spans="1:54" x14ac:dyDescent="0.25">
      <c r="A236"/>
      <c r="B236"/>
      <c r="C236"/>
      <c r="D236"/>
      <c r="E236"/>
      <c r="F236"/>
      <c r="G236"/>
      <c r="H236" s="68">
        <v>0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</row>
    <row r="237" spans="1:54" x14ac:dyDescent="0.25">
      <c r="A237"/>
      <c r="B237"/>
      <c r="C237"/>
      <c r="D237"/>
      <c r="E237"/>
      <c r="F237"/>
      <c r="G237"/>
      <c r="H237" s="68">
        <v>0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</row>
    <row r="238" spans="1:54" x14ac:dyDescent="0.25">
      <c r="A238"/>
      <c r="B238"/>
      <c r="C238"/>
      <c r="D238"/>
      <c r="E238"/>
      <c r="F238"/>
      <c r="G238"/>
      <c r="H238" s="68">
        <v>0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</row>
    <row r="239" spans="1:54" x14ac:dyDescent="0.25">
      <c r="A239"/>
      <c r="B239"/>
      <c r="C239"/>
      <c r="D239"/>
      <c r="E239"/>
      <c r="F239"/>
      <c r="G239"/>
      <c r="H239" s="68">
        <v>0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</row>
    <row r="240" spans="1:54" x14ac:dyDescent="0.25">
      <c r="A240"/>
      <c r="B240"/>
      <c r="C240"/>
      <c r="D240"/>
      <c r="E240"/>
      <c r="F240"/>
      <c r="G240"/>
      <c r="H240" s="68">
        <v>0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</row>
    <row r="241" spans="1:54" x14ac:dyDescent="0.25">
      <c r="A241"/>
      <c r="B241"/>
      <c r="C241"/>
      <c r="D241"/>
      <c r="E241"/>
      <c r="F241"/>
      <c r="G241"/>
      <c r="H241" s="68">
        <v>0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</row>
    <row r="242" spans="1:54" x14ac:dyDescent="0.25">
      <c r="A242"/>
      <c r="B242"/>
      <c r="C242"/>
      <c r="D242"/>
      <c r="E242"/>
      <c r="F242"/>
      <c r="G242"/>
      <c r="H242" s="68">
        <v>0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</row>
    <row r="243" spans="1:54" x14ac:dyDescent="0.25">
      <c r="A243"/>
      <c r="B243"/>
      <c r="C243"/>
      <c r="D243"/>
      <c r="E243"/>
      <c r="F243"/>
      <c r="G243"/>
      <c r="H243" s="68">
        <v>0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</row>
    <row r="244" spans="1:54" x14ac:dyDescent="0.25">
      <c r="A244"/>
      <c r="B244"/>
      <c r="C244"/>
      <c r="D244"/>
      <c r="E244"/>
      <c r="F244"/>
      <c r="G244"/>
      <c r="H244" s="68">
        <v>0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</row>
    <row r="245" spans="1:54" x14ac:dyDescent="0.25">
      <c r="A245"/>
      <c r="B245"/>
      <c r="C245"/>
      <c r="D245"/>
      <c r="E245"/>
      <c r="F245"/>
      <c r="G245"/>
      <c r="H245" s="68">
        <v>0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</row>
    <row r="246" spans="1:54" x14ac:dyDescent="0.25">
      <c r="A246"/>
      <c r="B246"/>
      <c r="C246"/>
      <c r="D246"/>
      <c r="E246"/>
      <c r="F246"/>
      <c r="G246"/>
      <c r="H246" s="68">
        <v>0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</row>
    <row r="247" spans="1:54" x14ac:dyDescent="0.25">
      <c r="A247"/>
      <c r="B247"/>
      <c r="C247"/>
      <c r="D247"/>
      <c r="E247"/>
      <c r="F247"/>
      <c r="G247"/>
      <c r="H247" s="68">
        <v>0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</row>
    <row r="248" spans="1:54" x14ac:dyDescent="0.25">
      <c r="A248"/>
      <c r="B248"/>
      <c r="C248"/>
      <c r="D248"/>
      <c r="E248"/>
      <c r="F248"/>
      <c r="G248"/>
      <c r="H248" s="68">
        <v>0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</row>
    <row r="249" spans="1:54" x14ac:dyDescent="0.25">
      <c r="A249"/>
      <c r="B249"/>
      <c r="C249"/>
      <c r="D249"/>
      <c r="E249"/>
      <c r="F249"/>
      <c r="G249"/>
      <c r="H249" s="68">
        <v>0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</row>
    <row r="250" spans="1:54" x14ac:dyDescent="0.25">
      <c r="A250"/>
      <c r="B250"/>
      <c r="C250"/>
      <c r="D250"/>
      <c r="E250"/>
      <c r="F250"/>
      <c r="G250"/>
      <c r="H250" s="68">
        <v>0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</row>
    <row r="251" spans="1:54" x14ac:dyDescent="0.25">
      <c r="A251"/>
      <c r="B251"/>
      <c r="C251"/>
      <c r="D251"/>
      <c r="E251"/>
      <c r="F251"/>
      <c r="G251"/>
      <c r="H251" s="68">
        <v>0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</row>
    <row r="252" spans="1:54" x14ac:dyDescent="0.25">
      <c r="A252"/>
      <c r="B252"/>
      <c r="C252"/>
      <c r="D252"/>
      <c r="E252"/>
      <c r="F252"/>
      <c r="G252"/>
      <c r="H252" s="68">
        <v>0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</row>
    <row r="253" spans="1:54" x14ac:dyDescent="0.25">
      <c r="A253"/>
      <c r="B253"/>
      <c r="C253"/>
      <c r="D253"/>
      <c r="E253"/>
      <c r="F253"/>
      <c r="G253"/>
      <c r="H253" s="68">
        <v>0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</row>
    <row r="254" spans="1:54" x14ac:dyDescent="0.25">
      <c r="A254"/>
      <c r="B254"/>
      <c r="C254"/>
      <c r="D254"/>
      <c r="E254"/>
      <c r="F254"/>
      <c r="G254"/>
      <c r="H254" s="68">
        <v>0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</row>
    <row r="255" spans="1:54" x14ac:dyDescent="0.25">
      <c r="A255"/>
      <c r="B255"/>
      <c r="C255"/>
      <c r="D255"/>
      <c r="E255"/>
      <c r="F255"/>
      <c r="G255"/>
      <c r="H255" s="68">
        <v>0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</row>
    <row r="256" spans="1:54" x14ac:dyDescent="0.25">
      <c r="A256"/>
      <c r="B256"/>
      <c r="C256"/>
      <c r="D256"/>
      <c r="E256"/>
      <c r="F256"/>
      <c r="G256"/>
      <c r="H256" s="68">
        <v>0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</row>
    <row r="257" spans="1:54" x14ac:dyDescent="0.25">
      <c r="A257"/>
      <c r="B257"/>
      <c r="C257"/>
      <c r="D257"/>
      <c r="E257"/>
      <c r="F257"/>
      <c r="G257"/>
      <c r="H257" s="68">
        <v>0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</row>
    <row r="258" spans="1:54" x14ac:dyDescent="0.25">
      <c r="A258"/>
      <c r="B258"/>
      <c r="C258"/>
      <c r="D258"/>
      <c r="E258"/>
      <c r="F258"/>
      <c r="G258"/>
      <c r="H258" s="68">
        <v>0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</row>
    <row r="259" spans="1:54" x14ac:dyDescent="0.25">
      <c r="A259"/>
      <c r="B259"/>
      <c r="C259"/>
      <c r="D259"/>
      <c r="E259"/>
      <c r="F259"/>
      <c r="G259"/>
      <c r="H259" s="68">
        <v>0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</row>
    <row r="260" spans="1:54" x14ac:dyDescent="0.25">
      <c r="A260"/>
      <c r="B260"/>
      <c r="C260"/>
      <c r="D260"/>
      <c r="E260"/>
      <c r="F260"/>
      <c r="G260"/>
      <c r="H260" s="68">
        <v>0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</row>
    <row r="261" spans="1:54" x14ac:dyDescent="0.25">
      <c r="A261"/>
      <c r="B261"/>
      <c r="C261"/>
      <c r="D261"/>
      <c r="E261"/>
      <c r="F261"/>
      <c r="G261"/>
      <c r="H261" s="68">
        <v>0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</row>
    <row r="262" spans="1:54" x14ac:dyDescent="0.25">
      <c r="A262"/>
      <c r="B262"/>
      <c r="C262"/>
      <c r="D262"/>
      <c r="E262"/>
      <c r="F262"/>
      <c r="G262"/>
      <c r="H262" s="68">
        <v>0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</row>
    <row r="263" spans="1:54" x14ac:dyDescent="0.25">
      <c r="A263"/>
      <c r="B263"/>
      <c r="C263"/>
      <c r="D263"/>
      <c r="E263"/>
      <c r="F263"/>
      <c r="G263"/>
      <c r="H263" s="68">
        <v>0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</row>
    <row r="264" spans="1:54" x14ac:dyDescent="0.25">
      <c r="A264"/>
      <c r="B264"/>
      <c r="C264"/>
      <c r="D264"/>
      <c r="E264"/>
      <c r="F264"/>
      <c r="G264"/>
      <c r="H264" s="68">
        <v>0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</row>
    <row r="265" spans="1:54" x14ac:dyDescent="0.25">
      <c r="A265"/>
      <c r="B265"/>
      <c r="C265"/>
      <c r="D265"/>
      <c r="E265"/>
      <c r="F265"/>
      <c r="G265"/>
      <c r="H265" s="68">
        <v>0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</row>
    <row r="266" spans="1:54" x14ac:dyDescent="0.25">
      <c r="A266"/>
      <c r="B266"/>
      <c r="C266"/>
      <c r="D266"/>
      <c r="E266"/>
      <c r="F266"/>
      <c r="G266"/>
      <c r="H266" s="68">
        <v>0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</row>
    <row r="267" spans="1:54" x14ac:dyDescent="0.25">
      <c r="A267"/>
      <c r="B267"/>
      <c r="C267"/>
      <c r="D267"/>
      <c r="E267"/>
      <c r="F267"/>
      <c r="G267"/>
      <c r="H267" s="68">
        <v>0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</row>
    <row r="268" spans="1:54" x14ac:dyDescent="0.25">
      <c r="A268"/>
      <c r="B268"/>
      <c r="C268"/>
      <c r="D268"/>
      <c r="E268"/>
      <c r="F268"/>
      <c r="G268"/>
      <c r="H268" s="68">
        <v>0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</row>
    <row r="269" spans="1:54" x14ac:dyDescent="0.25">
      <c r="A269"/>
      <c r="B269"/>
      <c r="C269"/>
      <c r="D269"/>
      <c r="E269"/>
      <c r="F269"/>
      <c r="G269"/>
      <c r="H269" s="68">
        <v>0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</row>
    <row r="270" spans="1:54" x14ac:dyDescent="0.25">
      <c r="A270"/>
      <c r="B270"/>
      <c r="C270"/>
      <c r="D270"/>
      <c r="E270"/>
      <c r="F270"/>
      <c r="G270"/>
      <c r="H270" s="68">
        <v>0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</row>
    <row r="271" spans="1:54" x14ac:dyDescent="0.25">
      <c r="A271"/>
      <c r="B271"/>
      <c r="C271"/>
      <c r="D271"/>
      <c r="E271"/>
      <c r="F271"/>
      <c r="G271"/>
      <c r="H271" s="68">
        <v>0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</row>
    <row r="272" spans="1:54" x14ac:dyDescent="0.25">
      <c r="A272"/>
      <c r="B272"/>
      <c r="C272"/>
      <c r="D272"/>
      <c r="E272"/>
      <c r="F272"/>
      <c r="G272"/>
      <c r="H272" s="68">
        <v>0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</row>
    <row r="273" spans="1:54" x14ac:dyDescent="0.25">
      <c r="A273"/>
      <c r="B273"/>
      <c r="C273"/>
      <c r="D273"/>
      <c r="E273"/>
      <c r="F273"/>
      <c r="G273"/>
      <c r="H273" s="68">
        <v>0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</row>
    <row r="274" spans="1:54" x14ac:dyDescent="0.25">
      <c r="A274"/>
      <c r="B274"/>
      <c r="C274"/>
      <c r="D274"/>
      <c r="E274"/>
      <c r="F274"/>
      <c r="G274"/>
      <c r="H274" s="68">
        <v>0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</row>
    <row r="275" spans="1:54" x14ac:dyDescent="0.25">
      <c r="A275"/>
      <c r="B275"/>
      <c r="C275"/>
      <c r="D275"/>
      <c r="E275"/>
      <c r="F275"/>
      <c r="G275"/>
      <c r="H275" s="68">
        <v>0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</row>
    <row r="276" spans="1:54" x14ac:dyDescent="0.25">
      <c r="A276"/>
      <c r="B276"/>
      <c r="C276"/>
      <c r="D276"/>
      <c r="E276"/>
      <c r="F276"/>
      <c r="G276"/>
      <c r="H276" s="68">
        <v>0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</row>
    <row r="277" spans="1:54" x14ac:dyDescent="0.25">
      <c r="A277"/>
      <c r="B277"/>
      <c r="C277"/>
      <c r="D277"/>
      <c r="E277"/>
      <c r="F277"/>
      <c r="G277"/>
      <c r="H277" s="68">
        <v>0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</row>
    <row r="278" spans="1:54" x14ac:dyDescent="0.25">
      <c r="A278"/>
      <c r="B278"/>
      <c r="C278"/>
      <c r="D278"/>
      <c r="E278"/>
      <c r="F278"/>
      <c r="G278"/>
      <c r="H278" s="68">
        <v>0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</row>
    <row r="279" spans="1:54" x14ac:dyDescent="0.25">
      <c r="A279"/>
      <c r="B279"/>
      <c r="C279"/>
      <c r="D279"/>
      <c r="E279"/>
      <c r="F279"/>
      <c r="G279"/>
      <c r="H279" s="68">
        <v>0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</row>
    <row r="280" spans="1:54" x14ac:dyDescent="0.25">
      <c r="A280"/>
      <c r="B280"/>
      <c r="C280"/>
      <c r="D280"/>
      <c r="E280"/>
      <c r="F280"/>
      <c r="G280"/>
      <c r="H280" s="68">
        <v>0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</row>
    <row r="281" spans="1:54" x14ac:dyDescent="0.25">
      <c r="A281"/>
      <c r="B281"/>
      <c r="C281"/>
      <c r="D281"/>
      <c r="E281"/>
      <c r="F281"/>
      <c r="G281"/>
      <c r="H281" s="68">
        <v>0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</row>
    <row r="282" spans="1:54" x14ac:dyDescent="0.25">
      <c r="A282"/>
      <c r="B282"/>
      <c r="C282"/>
      <c r="D282"/>
      <c r="E282"/>
      <c r="F282"/>
      <c r="G282"/>
      <c r="H282" s="68">
        <v>0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</row>
    <row r="283" spans="1:54" x14ac:dyDescent="0.25">
      <c r="A283"/>
      <c r="B283"/>
      <c r="C283"/>
      <c r="D283"/>
      <c r="E283"/>
      <c r="F283"/>
      <c r="G283"/>
      <c r="H283" s="68">
        <v>0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</row>
    <row r="284" spans="1:54" x14ac:dyDescent="0.25">
      <c r="A284"/>
      <c r="B284"/>
      <c r="C284"/>
      <c r="D284"/>
      <c r="E284"/>
      <c r="F284"/>
      <c r="G284"/>
      <c r="H284" s="68">
        <v>0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</row>
    <row r="285" spans="1:54" x14ac:dyDescent="0.25">
      <c r="A285"/>
      <c r="B285"/>
      <c r="C285"/>
      <c r="D285"/>
      <c r="E285"/>
      <c r="F285"/>
      <c r="G285"/>
      <c r="H285" s="68">
        <v>0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</row>
    <row r="286" spans="1:54" x14ac:dyDescent="0.25">
      <c r="A286"/>
      <c r="B286"/>
      <c r="C286"/>
      <c r="D286"/>
      <c r="E286"/>
      <c r="F286"/>
      <c r="G286"/>
      <c r="H286" s="68">
        <v>0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</row>
    <row r="287" spans="1:54" x14ac:dyDescent="0.25">
      <c r="A287"/>
      <c r="B287"/>
      <c r="C287"/>
      <c r="D287"/>
      <c r="E287"/>
      <c r="F287"/>
      <c r="G287"/>
      <c r="H287" s="68">
        <v>0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</row>
    <row r="288" spans="1:54" x14ac:dyDescent="0.25">
      <c r="A288"/>
      <c r="B288"/>
      <c r="C288"/>
      <c r="D288"/>
      <c r="E288"/>
      <c r="F288"/>
      <c r="G288"/>
      <c r="H288" s="68">
        <v>0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</row>
    <row r="289" spans="1:54" x14ac:dyDescent="0.25">
      <c r="A289"/>
      <c r="B289"/>
      <c r="C289"/>
      <c r="D289"/>
      <c r="E289"/>
      <c r="F289"/>
      <c r="G289"/>
      <c r="H289" s="68">
        <v>0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</row>
    <row r="290" spans="1:54" x14ac:dyDescent="0.25">
      <c r="A290"/>
      <c r="B290"/>
      <c r="C290"/>
      <c r="D290"/>
      <c r="E290"/>
      <c r="F290"/>
      <c r="G290"/>
      <c r="H290" s="68">
        <v>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</row>
    <row r="291" spans="1:54" x14ac:dyDescent="0.25">
      <c r="A291"/>
      <c r="B291"/>
      <c r="C291"/>
      <c r="D291"/>
      <c r="E291"/>
      <c r="F291"/>
      <c r="G291"/>
      <c r="H291" s="68">
        <v>0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</row>
    <row r="292" spans="1:54" x14ac:dyDescent="0.25">
      <c r="A292"/>
      <c r="B292"/>
      <c r="C292"/>
      <c r="D292"/>
      <c r="E292"/>
      <c r="F292"/>
      <c r="G292"/>
      <c r="H292" s="68">
        <v>0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</row>
    <row r="293" spans="1:54" x14ac:dyDescent="0.25">
      <c r="A293"/>
      <c r="B293"/>
      <c r="C293"/>
      <c r="D293"/>
      <c r="E293"/>
      <c r="F293"/>
      <c r="G293"/>
      <c r="H293" s="68">
        <v>0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</row>
    <row r="294" spans="1:54" x14ac:dyDescent="0.25">
      <c r="A294"/>
      <c r="B294"/>
      <c r="C294"/>
      <c r="D294"/>
      <c r="E294"/>
      <c r="F294"/>
      <c r="G294"/>
      <c r="H294" s="68">
        <v>0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</row>
    <row r="295" spans="1:54" x14ac:dyDescent="0.25">
      <c r="A295"/>
      <c r="B295"/>
      <c r="C295"/>
      <c r="D295"/>
      <c r="E295"/>
      <c r="F295"/>
      <c r="G295"/>
      <c r="H295" s="68">
        <v>0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</row>
    <row r="296" spans="1:54" x14ac:dyDescent="0.25">
      <c r="A296"/>
      <c r="B296"/>
      <c r="C296"/>
      <c r="D296"/>
      <c r="E296"/>
      <c r="F296"/>
      <c r="G296"/>
      <c r="H296" s="68">
        <v>0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</row>
    <row r="297" spans="1:54" x14ac:dyDescent="0.25">
      <c r="A297"/>
      <c r="B297"/>
      <c r="C297"/>
      <c r="D297"/>
      <c r="E297"/>
      <c r="F297"/>
      <c r="G297"/>
      <c r="H297" s="68">
        <v>0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</row>
    <row r="298" spans="1:54" x14ac:dyDescent="0.25">
      <c r="A298"/>
      <c r="B298"/>
      <c r="C298"/>
      <c r="D298"/>
      <c r="E298"/>
      <c r="F298"/>
      <c r="G298"/>
      <c r="H298" s="68">
        <v>0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</row>
    <row r="299" spans="1:54" x14ac:dyDescent="0.25">
      <c r="A299"/>
      <c r="B299"/>
      <c r="C299"/>
      <c r="D299"/>
      <c r="E299"/>
      <c r="F299"/>
      <c r="G299"/>
      <c r="H299" s="68">
        <v>0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</row>
    <row r="300" spans="1:54" x14ac:dyDescent="0.25">
      <c r="A300"/>
      <c r="B300"/>
      <c r="C300"/>
      <c r="D300"/>
      <c r="E300"/>
      <c r="F300"/>
      <c r="G300"/>
      <c r="H300" s="68">
        <v>0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</row>
    <row r="301" spans="1:54" x14ac:dyDescent="0.25">
      <c r="A301"/>
      <c r="B301"/>
      <c r="C301"/>
      <c r="D301"/>
      <c r="E301"/>
      <c r="F301"/>
      <c r="G301"/>
      <c r="H301" s="68">
        <v>0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</row>
    <row r="302" spans="1:54" x14ac:dyDescent="0.25">
      <c r="A302"/>
      <c r="B302"/>
      <c r="C302"/>
      <c r="D302"/>
      <c r="E302"/>
      <c r="F302"/>
      <c r="G302"/>
      <c r="H302" s="68">
        <v>0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</row>
    <row r="303" spans="1:54" x14ac:dyDescent="0.25">
      <c r="A303"/>
      <c r="B303"/>
      <c r="C303"/>
      <c r="D303"/>
      <c r="E303"/>
      <c r="F303"/>
      <c r="G303"/>
      <c r="H303" s="68">
        <v>0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</row>
    <row r="304" spans="1:54" x14ac:dyDescent="0.25">
      <c r="A304"/>
      <c r="B304"/>
      <c r="C304"/>
      <c r="D304"/>
      <c r="E304"/>
      <c r="F304"/>
      <c r="G304"/>
      <c r="H304" s="68">
        <v>0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</row>
    <row r="305" spans="1:54" x14ac:dyDescent="0.25">
      <c r="A305"/>
      <c r="B305"/>
      <c r="C305"/>
      <c r="D305"/>
      <c r="E305"/>
      <c r="F305"/>
      <c r="G305"/>
      <c r="H305" s="68">
        <v>0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</row>
    <row r="306" spans="1:54" x14ac:dyDescent="0.25">
      <c r="A306"/>
      <c r="B306"/>
      <c r="C306"/>
      <c r="D306"/>
      <c r="E306"/>
      <c r="F306"/>
      <c r="G306"/>
      <c r="H306" s="68">
        <v>0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</row>
    <row r="307" spans="1:54" x14ac:dyDescent="0.25">
      <c r="A307"/>
      <c r="B307"/>
      <c r="C307"/>
      <c r="D307"/>
      <c r="E307"/>
      <c r="F307"/>
      <c r="G307"/>
      <c r="H307" s="68">
        <v>0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</row>
    <row r="308" spans="1:54" x14ac:dyDescent="0.25">
      <c r="A308"/>
      <c r="B308"/>
      <c r="C308"/>
      <c r="D308"/>
      <c r="E308"/>
      <c r="F308"/>
      <c r="G308"/>
      <c r="H308" s="68">
        <v>0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</row>
    <row r="309" spans="1:54" x14ac:dyDescent="0.25">
      <c r="A309"/>
      <c r="B309"/>
      <c r="C309"/>
      <c r="D309"/>
      <c r="E309"/>
      <c r="F309"/>
      <c r="G309"/>
      <c r="H309" s="68">
        <v>0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</row>
    <row r="310" spans="1:54" x14ac:dyDescent="0.25">
      <c r="A310"/>
      <c r="B310"/>
      <c r="C310"/>
      <c r="D310"/>
      <c r="E310"/>
      <c r="F310"/>
      <c r="G310"/>
      <c r="H310" s="68">
        <v>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</row>
    <row r="311" spans="1:54" x14ac:dyDescent="0.25">
      <c r="A311"/>
      <c r="B311"/>
      <c r="C311"/>
      <c r="D311"/>
      <c r="E311"/>
      <c r="F311"/>
      <c r="G311"/>
      <c r="H311" s="68">
        <v>0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</row>
    <row r="312" spans="1:54" x14ac:dyDescent="0.25">
      <c r="A312"/>
      <c r="B312"/>
      <c r="C312"/>
      <c r="D312"/>
      <c r="E312"/>
      <c r="F312"/>
      <c r="G312"/>
      <c r="H312" s="68">
        <v>0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</row>
    <row r="313" spans="1:54" x14ac:dyDescent="0.25">
      <c r="A313"/>
      <c r="B313"/>
      <c r="C313"/>
      <c r="D313"/>
      <c r="E313"/>
      <c r="F313"/>
      <c r="G313"/>
      <c r="H313" s="68">
        <v>0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</row>
    <row r="314" spans="1:54" x14ac:dyDescent="0.25">
      <c r="A314"/>
      <c r="B314"/>
      <c r="C314"/>
      <c r="D314"/>
      <c r="E314"/>
      <c r="F314"/>
      <c r="G314"/>
      <c r="H314" s="68">
        <v>0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</row>
    <row r="315" spans="1:54" x14ac:dyDescent="0.25">
      <c r="A315"/>
      <c r="B315"/>
      <c r="C315"/>
      <c r="D315"/>
      <c r="E315"/>
      <c r="F315"/>
      <c r="G315"/>
      <c r="H315" s="68">
        <v>0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</row>
    <row r="316" spans="1:54" x14ac:dyDescent="0.25">
      <c r="A316"/>
      <c r="B316"/>
      <c r="C316"/>
      <c r="D316"/>
      <c r="E316"/>
      <c r="F316"/>
      <c r="G316"/>
      <c r="H316" s="68">
        <v>0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</row>
    <row r="317" spans="1:54" x14ac:dyDescent="0.25">
      <c r="A317"/>
      <c r="B317"/>
      <c r="C317"/>
      <c r="D317"/>
      <c r="E317"/>
      <c r="F317"/>
      <c r="G317"/>
      <c r="H317" s="68">
        <v>0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</row>
    <row r="318" spans="1:54" x14ac:dyDescent="0.25">
      <c r="A318"/>
      <c r="B318"/>
      <c r="C318"/>
      <c r="D318"/>
      <c r="E318"/>
      <c r="F318"/>
      <c r="G318"/>
      <c r="H318" s="68">
        <v>0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</row>
    <row r="319" spans="1:54" x14ac:dyDescent="0.25">
      <c r="A319"/>
      <c r="B319"/>
      <c r="C319"/>
      <c r="D319"/>
      <c r="E319"/>
      <c r="F319"/>
      <c r="G319"/>
      <c r="H319" s="68">
        <v>0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</row>
    <row r="320" spans="1:54" x14ac:dyDescent="0.25">
      <c r="A320"/>
      <c r="B320"/>
      <c r="C320"/>
      <c r="D320"/>
      <c r="E320"/>
      <c r="F320"/>
      <c r="G320"/>
      <c r="H320" s="68">
        <v>0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</row>
    <row r="321" spans="1:54" x14ac:dyDescent="0.25">
      <c r="A321"/>
      <c r="B321"/>
      <c r="C321"/>
      <c r="D321"/>
      <c r="E321"/>
      <c r="F321"/>
      <c r="G321"/>
      <c r="H321" s="68">
        <v>0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</row>
    <row r="322" spans="1:54" x14ac:dyDescent="0.25">
      <c r="A322"/>
      <c r="B322"/>
      <c r="C322"/>
      <c r="D322"/>
      <c r="E322"/>
      <c r="F322"/>
      <c r="G322"/>
      <c r="H322" s="68">
        <v>0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</row>
    <row r="323" spans="1:54" x14ac:dyDescent="0.25">
      <c r="A323"/>
      <c r="B323"/>
      <c r="C323"/>
      <c r="D323"/>
      <c r="E323"/>
      <c r="F323"/>
      <c r="G323"/>
      <c r="H323" s="68">
        <v>0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</row>
    <row r="324" spans="1:54" x14ac:dyDescent="0.25">
      <c r="A324"/>
      <c r="B324"/>
      <c r="C324"/>
      <c r="D324"/>
      <c r="E324"/>
      <c r="F324"/>
      <c r="G324"/>
      <c r="H324" s="68">
        <v>0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</row>
    <row r="325" spans="1:54" x14ac:dyDescent="0.25">
      <c r="A325"/>
      <c r="B325"/>
      <c r="C325"/>
      <c r="D325"/>
      <c r="E325"/>
      <c r="F325"/>
      <c r="G325"/>
      <c r="H325" s="68">
        <v>0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</row>
    <row r="326" spans="1:54" x14ac:dyDescent="0.25">
      <c r="A326"/>
      <c r="B326"/>
      <c r="C326"/>
      <c r="D326"/>
      <c r="E326"/>
      <c r="F326"/>
      <c r="G326"/>
      <c r="H326" s="68">
        <v>0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</row>
    <row r="327" spans="1:54" x14ac:dyDescent="0.25">
      <c r="A327"/>
      <c r="B327"/>
      <c r="C327"/>
      <c r="D327"/>
      <c r="E327"/>
      <c r="F327"/>
      <c r="G327"/>
      <c r="H327" s="68">
        <v>0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</row>
    <row r="328" spans="1:54" x14ac:dyDescent="0.25">
      <c r="A328"/>
      <c r="B328"/>
      <c r="C328"/>
      <c r="D328"/>
      <c r="E328"/>
      <c r="F328"/>
      <c r="G328"/>
      <c r="H328" s="68">
        <v>0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</row>
    <row r="329" spans="1:54" x14ac:dyDescent="0.25">
      <c r="A329"/>
      <c r="B329"/>
      <c r="C329"/>
      <c r="D329"/>
      <c r="E329"/>
      <c r="F329"/>
      <c r="G329"/>
      <c r="H329" s="68">
        <v>0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</row>
    <row r="330" spans="1:54" x14ac:dyDescent="0.25">
      <c r="A330"/>
      <c r="B330"/>
      <c r="C330"/>
      <c r="D330"/>
      <c r="E330"/>
      <c r="F330"/>
      <c r="G330"/>
      <c r="H330" s="68">
        <v>0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</row>
    <row r="331" spans="1:54" x14ac:dyDescent="0.25">
      <c r="A331"/>
      <c r="B331"/>
      <c r="C331"/>
      <c r="D331"/>
      <c r="E331"/>
      <c r="F331"/>
      <c r="G331"/>
      <c r="H331" s="68">
        <v>0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</row>
    <row r="332" spans="1:54" x14ac:dyDescent="0.25">
      <c r="A332"/>
      <c r="B332"/>
      <c r="C332"/>
      <c r="D332"/>
      <c r="E332"/>
      <c r="F332"/>
      <c r="G332"/>
      <c r="H332" s="68">
        <v>0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</row>
    <row r="333" spans="1:54" x14ac:dyDescent="0.25">
      <c r="A333"/>
      <c r="B333"/>
      <c r="C333"/>
      <c r="D333"/>
      <c r="E333"/>
      <c r="F333"/>
      <c r="G333"/>
      <c r="H333" s="68">
        <v>0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</row>
    <row r="334" spans="1:54" x14ac:dyDescent="0.25">
      <c r="A334"/>
      <c r="B334"/>
      <c r="C334"/>
      <c r="D334"/>
      <c r="E334"/>
      <c r="F334"/>
      <c r="G334"/>
      <c r="H334" s="68">
        <v>0</v>
      </c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</row>
    <row r="335" spans="1:54" x14ac:dyDescent="0.25">
      <c r="A335"/>
      <c r="B335"/>
      <c r="C335"/>
      <c r="D335"/>
      <c r="E335"/>
      <c r="F335"/>
      <c r="G335"/>
      <c r="H335" s="68">
        <v>0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</row>
    <row r="336" spans="1:54" x14ac:dyDescent="0.25">
      <c r="A336"/>
      <c r="B336"/>
      <c r="C336"/>
      <c r="D336"/>
      <c r="E336"/>
      <c r="F336"/>
      <c r="G336"/>
      <c r="H336" s="68">
        <v>0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</row>
    <row r="337" spans="1:54" x14ac:dyDescent="0.25">
      <c r="A337"/>
      <c r="B337"/>
      <c r="C337"/>
      <c r="D337"/>
      <c r="E337"/>
      <c r="F337"/>
      <c r="G337"/>
      <c r="H337" s="68">
        <v>0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</row>
    <row r="338" spans="1:54" x14ac:dyDescent="0.25">
      <c r="A338"/>
      <c r="B338"/>
      <c r="C338"/>
      <c r="D338"/>
      <c r="E338"/>
      <c r="F338"/>
      <c r="G338"/>
      <c r="H338" s="68">
        <v>0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</row>
    <row r="339" spans="1:54" x14ac:dyDescent="0.25">
      <c r="A339"/>
      <c r="B339"/>
      <c r="C339"/>
      <c r="D339"/>
      <c r="E339"/>
      <c r="F339"/>
      <c r="G339"/>
      <c r="H339" s="68">
        <v>0</v>
      </c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</row>
    <row r="340" spans="1:54" x14ac:dyDescent="0.25">
      <c r="A340"/>
      <c r="B340"/>
      <c r="C340"/>
      <c r="D340"/>
      <c r="E340"/>
      <c r="F340"/>
      <c r="G340"/>
      <c r="H340" s="68">
        <v>0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</row>
    <row r="341" spans="1:54" x14ac:dyDescent="0.25">
      <c r="A341"/>
      <c r="B341"/>
      <c r="C341"/>
      <c r="D341"/>
      <c r="E341"/>
      <c r="F341"/>
      <c r="G341"/>
      <c r="H341" s="68">
        <v>0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</row>
    <row r="342" spans="1:54" x14ac:dyDescent="0.25">
      <c r="A342"/>
      <c r="B342"/>
      <c r="C342"/>
      <c r="D342"/>
      <c r="E342"/>
      <c r="F342"/>
      <c r="G342"/>
      <c r="H342" s="68">
        <v>0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</row>
    <row r="343" spans="1:54" x14ac:dyDescent="0.25">
      <c r="A343"/>
      <c r="B343"/>
      <c r="C343"/>
      <c r="D343"/>
      <c r="E343"/>
      <c r="F343"/>
      <c r="G343"/>
      <c r="H343" s="68">
        <v>0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</row>
    <row r="344" spans="1:54" x14ac:dyDescent="0.25">
      <c r="A344"/>
      <c r="B344"/>
      <c r="C344"/>
      <c r="D344"/>
      <c r="E344"/>
      <c r="F344"/>
      <c r="G344"/>
      <c r="H344" s="68">
        <v>0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</row>
    <row r="345" spans="1:54" x14ac:dyDescent="0.25">
      <c r="A345"/>
      <c r="B345"/>
      <c r="C345"/>
      <c r="D345"/>
      <c r="E345"/>
      <c r="F345"/>
      <c r="G345"/>
      <c r="H345" s="68">
        <v>0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</row>
    <row r="346" spans="1:5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</row>
    <row r="347" spans="1:5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</row>
    <row r="348" spans="1:5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</row>
    <row r="349" spans="1:5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</row>
    <row r="350" spans="1:5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</row>
    <row r="351" spans="1:5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</row>
    <row r="352" spans="1:5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</row>
    <row r="353" spans="1:5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</row>
    <row r="354" spans="1:5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</row>
    <row r="355" spans="1:5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</row>
    <row r="356" spans="1:5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</row>
    <row r="357" spans="1:5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</row>
    <row r="358" spans="1:5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</row>
    <row r="359" spans="1:5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</row>
    <row r="360" spans="1:5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</row>
    <row r="361" spans="1:5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</row>
    <row r="362" spans="1:5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</row>
    <row r="363" spans="1:5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</row>
    <row r="364" spans="1:5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</row>
    <row r="365" spans="1:5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</row>
    <row r="366" spans="1:5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</row>
    <row r="367" spans="1:5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</row>
    <row r="368" spans="1:5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 spans="1:5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 spans="1:5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 spans="1:5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 spans="1:5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 spans="1:5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 spans="1:5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 spans="1:5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 spans="1:5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 spans="1:5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 spans="1:5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 spans="1:5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 spans="1:5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 spans="1:5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 spans="1:5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 spans="1:5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 spans="1:5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 spans="1:5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 spans="1:5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 spans="1:5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 spans="1:5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 spans="1:5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 spans="1:5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 spans="1:5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 spans="1:5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 spans="1:5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 spans="1:5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 spans="1:5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 spans="1:5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 spans="1:5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 spans="1:5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 spans="1:5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 spans="1:5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 spans="1:5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 spans="1:5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 spans="1:5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 spans="1:5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 spans="1:5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 spans="1:5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 spans="1:5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 spans="1:54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 spans="1:54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 spans="1:54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 spans="1:54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 spans="1:54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 spans="1:54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 spans="1:54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 spans="1:54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 spans="1:54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 spans="1:54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 spans="1:54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 spans="1:54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 spans="1:54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 spans="1:54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 spans="1:54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 spans="1:54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 spans="1:54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 spans="1:54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 spans="1:54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 spans="1:54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 spans="1:54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 spans="1:54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 spans="1:54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 spans="1:54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 spans="1:54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 spans="1:54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 spans="1:54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 spans="1:54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 spans="1:54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 spans="1:54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</row>
    <row r="438" spans="1:54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</row>
    <row r="439" spans="1:54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</row>
    <row r="440" spans="1:54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</row>
    <row r="441" spans="1:54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</row>
    <row r="442" spans="1:54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</row>
    <row r="443" spans="1:54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</row>
    <row r="444" spans="1:54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</row>
    <row r="445" spans="1:54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</row>
    <row r="446" spans="1:54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</row>
    <row r="447" spans="1:54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</row>
    <row r="448" spans="1:54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</row>
    <row r="449" spans="1:54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</row>
    <row r="450" spans="1:54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</row>
    <row r="451" spans="1:54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</row>
    <row r="452" spans="1:54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</row>
    <row r="453" spans="1:54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</row>
    <row r="454" spans="1:54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</row>
    <row r="455" spans="1:54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</row>
    <row r="456" spans="1:54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</row>
    <row r="457" spans="1:54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</row>
    <row r="458" spans="1:54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</row>
    <row r="459" spans="1:54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</row>
    <row r="460" spans="1:54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</row>
    <row r="461" spans="1:54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</row>
    <row r="462" spans="1:54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</row>
    <row r="463" spans="1:54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</row>
    <row r="464" spans="1:54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</row>
    <row r="465" spans="1:5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</row>
    <row r="466" spans="1:5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</row>
    <row r="467" spans="1:5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</row>
    <row r="468" spans="1:5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</row>
    <row r="469" spans="1:5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</row>
    <row r="470" spans="1:5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</row>
    <row r="471" spans="1:5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</row>
    <row r="472" spans="1:5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</row>
    <row r="473" spans="1:5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</row>
    <row r="474" spans="1:5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</row>
    <row r="475" spans="1:5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</row>
    <row r="476" spans="1:5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</row>
    <row r="477" spans="1:5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</row>
    <row r="478" spans="1:5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</row>
    <row r="479" spans="1:5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</row>
    <row r="480" spans="1:5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</row>
    <row r="481" spans="1:5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</row>
    <row r="482" spans="1:5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</row>
    <row r="483" spans="1:5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</row>
    <row r="484" spans="1:5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</row>
    <row r="485" spans="1:5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</row>
    <row r="486" spans="1:5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</row>
    <row r="487" spans="1:5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</row>
    <row r="488" spans="1:5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</row>
    <row r="489" spans="1:5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</row>
    <row r="490" spans="1:5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</row>
    <row r="491" spans="1:5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</row>
    <row r="492" spans="1:5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</row>
    <row r="493" spans="1:5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</row>
    <row r="494" spans="1:5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</row>
    <row r="495" spans="1:5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</row>
    <row r="496" spans="1:54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</row>
    <row r="497" spans="1:54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</row>
    <row r="498" spans="1:54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</row>
    <row r="499" spans="1:54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</row>
    <row r="500" spans="1:54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</row>
    <row r="501" spans="1:54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</row>
    <row r="502" spans="1:54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</row>
    <row r="503" spans="1:54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</row>
    <row r="504" spans="1:54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</row>
    <row r="505" spans="1:54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</row>
    <row r="506" spans="1:54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</row>
    <row r="507" spans="1:54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</row>
    <row r="508" spans="1:54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</row>
    <row r="509" spans="1:54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</row>
    <row r="510" spans="1:54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</row>
    <row r="511" spans="1:54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</row>
    <row r="512" spans="1:54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</row>
    <row r="513" spans="1:28" x14ac:dyDescent="0.25">
      <c r="A513" s="7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</row>
    <row r="514" spans="1:28" x14ac:dyDescent="0.25">
      <c r="A514" s="7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</row>
    <row r="515" spans="1:28" x14ac:dyDescent="0.25">
      <c r="A515" s="7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</row>
    <row r="516" spans="1:28" x14ac:dyDescent="0.25">
      <c r="A516" s="7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</row>
    <row r="517" spans="1:28" x14ac:dyDescent="0.25">
      <c r="A517" s="7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</row>
    <row r="518" spans="1:28" x14ac:dyDescent="0.25">
      <c r="A518" s="7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</row>
    <row r="519" spans="1:28" x14ac:dyDescent="0.25">
      <c r="A519" s="7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</row>
    <row r="520" spans="1:28" x14ac:dyDescent="0.25">
      <c r="A520" s="7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</row>
    <row r="521" spans="1:28" x14ac:dyDescent="0.25">
      <c r="A521" s="7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</row>
    <row r="522" spans="1:28" x14ac:dyDescent="0.25">
      <c r="A522" s="7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</row>
    <row r="523" spans="1:28" x14ac:dyDescent="0.25">
      <c r="A523" s="73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:H57"/>
  <sheetViews>
    <sheetView topLeftCell="A6" workbookViewId="0">
      <selection activeCell="A35" sqref="A35"/>
    </sheetView>
  </sheetViews>
  <sheetFormatPr defaultRowHeight="13.2" x14ac:dyDescent="0.25"/>
  <cols>
    <col min="1" max="1" width="18.6640625" style="160" bestFit="1" customWidth="1"/>
  </cols>
  <sheetData>
    <row r="4" spans="1:7" x14ac:dyDescent="0.25">
      <c r="A4" s="160" t="s">
        <v>103</v>
      </c>
    </row>
    <row r="5" spans="1:7" x14ac:dyDescent="0.25">
      <c r="A5" s="160" t="s">
        <v>107</v>
      </c>
    </row>
    <row r="6" spans="1:7" x14ac:dyDescent="0.25">
      <c r="A6" s="160" t="s">
        <v>62</v>
      </c>
    </row>
    <row r="7" spans="1:7" x14ac:dyDescent="0.25">
      <c r="A7" s="160" t="s">
        <v>78</v>
      </c>
    </row>
    <row r="8" spans="1:7" x14ac:dyDescent="0.25">
      <c r="A8" s="160" t="s">
        <v>96</v>
      </c>
      <c r="G8" s="160" t="s">
        <v>85</v>
      </c>
    </row>
    <row r="9" spans="1:7" x14ac:dyDescent="0.25">
      <c r="A9" s="160" t="s">
        <v>79</v>
      </c>
      <c r="G9" s="160" t="s">
        <v>87</v>
      </c>
    </row>
    <row r="10" spans="1:7" x14ac:dyDescent="0.25">
      <c r="A10" s="160" t="s">
        <v>80</v>
      </c>
      <c r="G10" s="160" t="s">
        <v>73</v>
      </c>
    </row>
    <row r="11" spans="1:7" x14ac:dyDescent="0.25">
      <c r="A11" s="160" t="s">
        <v>97</v>
      </c>
    </row>
    <row r="12" spans="1:7" x14ac:dyDescent="0.25">
      <c r="A12" s="160" t="s">
        <v>98</v>
      </c>
    </row>
    <row r="13" spans="1:7" x14ac:dyDescent="0.25">
      <c r="A13" s="160" t="s">
        <v>81</v>
      </c>
    </row>
    <row r="14" spans="1:7" x14ac:dyDescent="0.25">
      <c r="A14" s="160" t="s">
        <v>82</v>
      </c>
    </row>
    <row r="15" spans="1:7" x14ac:dyDescent="0.25">
      <c r="A15" s="160" t="s">
        <v>83</v>
      </c>
    </row>
    <row r="16" spans="1:7" x14ac:dyDescent="0.25">
      <c r="A16" s="160" t="s">
        <v>84</v>
      </c>
    </row>
    <row r="17" spans="1:8" x14ac:dyDescent="0.25">
      <c r="A17" s="160" t="s">
        <v>95</v>
      </c>
    </row>
    <row r="18" spans="1:8" x14ac:dyDescent="0.25">
      <c r="A18" s="160" t="s">
        <v>111</v>
      </c>
    </row>
    <row r="19" spans="1:8" x14ac:dyDescent="0.25">
      <c r="A19" s="160" t="s">
        <v>67</v>
      </c>
      <c r="F19" s="160" t="s">
        <v>89</v>
      </c>
    </row>
    <row r="20" spans="1:8" x14ac:dyDescent="0.25">
      <c r="A20" s="160" t="s">
        <v>63</v>
      </c>
      <c r="F20" s="160" t="s">
        <v>68</v>
      </c>
      <c r="H20" s="160" t="s">
        <v>87</v>
      </c>
    </row>
    <row r="21" spans="1:8" x14ac:dyDescent="0.25">
      <c r="A21" s="160" t="s">
        <v>110</v>
      </c>
      <c r="H21" s="160" t="s">
        <v>86</v>
      </c>
    </row>
    <row r="22" spans="1:8" x14ac:dyDescent="0.25">
      <c r="A22" s="160" t="s">
        <v>64</v>
      </c>
    </row>
    <row r="23" spans="1:8" x14ac:dyDescent="0.25">
      <c r="A23" s="160" t="s">
        <v>65</v>
      </c>
    </row>
    <row r="24" spans="1:8" x14ac:dyDescent="0.25">
      <c r="A24" s="160" t="s">
        <v>66</v>
      </c>
    </row>
    <row r="25" spans="1:8" x14ac:dyDescent="0.25">
      <c r="A25" s="160" t="s">
        <v>68</v>
      </c>
    </row>
    <row r="26" spans="1:8" x14ac:dyDescent="0.25">
      <c r="A26" s="160" t="s">
        <v>99</v>
      </c>
    </row>
    <row r="27" spans="1:8" x14ac:dyDescent="0.25">
      <c r="A27" s="160" t="s">
        <v>100</v>
      </c>
    </row>
    <row r="28" spans="1:8" x14ac:dyDescent="0.25">
      <c r="A28" s="160" t="s">
        <v>69</v>
      </c>
    </row>
    <row r="29" spans="1:8" x14ac:dyDescent="0.25">
      <c r="A29" s="160" t="s">
        <v>70</v>
      </c>
      <c r="F29" s="160" t="s">
        <v>95</v>
      </c>
    </row>
    <row r="30" spans="1:8" x14ac:dyDescent="0.25">
      <c r="A30" s="160" t="s">
        <v>101</v>
      </c>
      <c r="F30" s="160" t="s">
        <v>78</v>
      </c>
    </row>
    <row r="31" spans="1:8" x14ac:dyDescent="0.25">
      <c r="A31" s="160" t="s">
        <v>85</v>
      </c>
      <c r="F31" s="160" t="s">
        <v>98</v>
      </c>
    </row>
    <row r="32" spans="1:8" x14ac:dyDescent="0.25">
      <c r="A32" s="160" t="s">
        <v>86</v>
      </c>
      <c r="F32" s="160" t="s">
        <v>70</v>
      </c>
    </row>
    <row r="33" spans="1:6" x14ac:dyDescent="0.25">
      <c r="A33" s="160" t="s">
        <v>112</v>
      </c>
      <c r="F33" s="160" t="s">
        <v>100</v>
      </c>
    </row>
    <row r="34" spans="1:6" x14ac:dyDescent="0.25">
      <c r="A34" s="160" t="s">
        <v>108</v>
      </c>
      <c r="F34" s="160" t="s">
        <v>76</v>
      </c>
    </row>
    <row r="35" spans="1:6" x14ac:dyDescent="0.25">
      <c r="A35" s="160" t="s">
        <v>87</v>
      </c>
      <c r="F35" s="160" t="s">
        <v>102</v>
      </c>
    </row>
    <row r="36" spans="1:6" x14ac:dyDescent="0.25">
      <c r="A36" s="160" t="s">
        <v>106</v>
      </c>
      <c r="F36" s="160" t="s">
        <v>74</v>
      </c>
    </row>
    <row r="37" spans="1:6" x14ac:dyDescent="0.25">
      <c r="A37" s="160" t="s">
        <v>88</v>
      </c>
      <c r="F37" s="160" t="s">
        <v>94</v>
      </c>
    </row>
    <row r="38" spans="1:6" x14ac:dyDescent="0.25">
      <c r="A38" s="160" t="s">
        <v>89</v>
      </c>
    </row>
    <row r="39" spans="1:6" x14ac:dyDescent="0.25">
      <c r="A39" s="160" t="s">
        <v>109</v>
      </c>
    </row>
    <row r="40" spans="1:6" x14ac:dyDescent="0.25">
      <c r="A40" s="160" t="s">
        <v>90</v>
      </c>
    </row>
    <row r="41" spans="1:6" x14ac:dyDescent="0.25">
      <c r="A41" s="160" t="s">
        <v>92</v>
      </c>
    </row>
    <row r="42" spans="1:6" x14ac:dyDescent="0.25">
      <c r="A42" s="160" t="s">
        <v>93</v>
      </c>
    </row>
    <row r="43" spans="1:6" x14ac:dyDescent="0.25">
      <c r="A43" s="160" t="s">
        <v>94</v>
      </c>
      <c r="F43" s="160" t="s">
        <v>68</v>
      </c>
    </row>
    <row r="44" spans="1:6" x14ac:dyDescent="0.25">
      <c r="A44" s="160" t="s">
        <v>72</v>
      </c>
      <c r="F44" s="160" t="s">
        <v>89</v>
      </c>
    </row>
    <row r="45" spans="1:6" x14ac:dyDescent="0.25">
      <c r="A45" s="160" t="s">
        <v>73</v>
      </c>
    </row>
    <row r="46" spans="1:6" x14ac:dyDescent="0.25">
      <c r="A46" s="160" t="s">
        <v>91</v>
      </c>
    </row>
    <row r="47" spans="1:6" x14ac:dyDescent="0.25">
      <c r="A47" s="160" t="s">
        <v>104</v>
      </c>
    </row>
    <row r="48" spans="1:6" x14ac:dyDescent="0.25">
      <c r="A48" s="160" t="s">
        <v>211</v>
      </c>
    </row>
    <row r="49" spans="1:1" x14ac:dyDescent="0.25">
      <c r="A49" s="160" t="s">
        <v>71</v>
      </c>
    </row>
    <row r="50" spans="1:1" x14ac:dyDescent="0.25">
      <c r="A50" s="160" t="s">
        <v>74</v>
      </c>
    </row>
    <row r="51" spans="1:1" x14ac:dyDescent="0.25">
      <c r="A51" s="160" t="s">
        <v>75</v>
      </c>
    </row>
    <row r="52" spans="1:1" x14ac:dyDescent="0.25">
      <c r="A52" s="160" t="s">
        <v>76</v>
      </c>
    </row>
    <row r="53" spans="1:1" x14ac:dyDescent="0.25">
      <c r="A53" s="160" t="s">
        <v>77</v>
      </c>
    </row>
    <row r="54" spans="1:1" x14ac:dyDescent="0.25">
      <c r="A54" s="160" t="s">
        <v>102</v>
      </c>
    </row>
    <row r="55" spans="1:1" x14ac:dyDescent="0.25">
      <c r="A55" s="160" t="s">
        <v>183</v>
      </c>
    </row>
    <row r="56" spans="1:1" x14ac:dyDescent="0.25">
      <c r="A56" s="160" t="s">
        <v>177</v>
      </c>
    </row>
    <row r="57" spans="1:1" x14ac:dyDescent="0.25">
      <c r="A57" s="160" t="s">
        <v>99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9:D33"/>
  <sheetViews>
    <sheetView workbookViewId="0">
      <selection sqref="A1:I14"/>
    </sheetView>
  </sheetViews>
  <sheetFormatPr defaultRowHeight="13.2" x14ac:dyDescent="0.25"/>
  <sheetData>
    <row r="19" spans="1:4" x14ac:dyDescent="0.25">
      <c r="A19" s="160" t="s">
        <v>155</v>
      </c>
      <c r="B19" s="160" t="s">
        <v>170</v>
      </c>
      <c r="C19" s="160" t="s">
        <v>171</v>
      </c>
      <c r="D19" s="160" t="s">
        <v>172</v>
      </c>
    </row>
    <row r="20" spans="1:4" x14ac:dyDescent="0.25">
      <c r="A20" s="229" t="s">
        <v>95</v>
      </c>
      <c r="B20" s="229" t="s">
        <v>95</v>
      </c>
      <c r="C20" s="229" t="s">
        <v>95</v>
      </c>
      <c r="D20" s="229" t="s">
        <v>95</v>
      </c>
    </row>
    <row r="21" spans="1:4" ht="13.8" thickBot="1" x14ac:dyDescent="0.3">
      <c r="A21" s="229">
        <v>36831</v>
      </c>
      <c r="B21" s="229">
        <v>36831</v>
      </c>
      <c r="C21" s="229">
        <v>36861</v>
      </c>
      <c r="D21" s="229">
        <v>36861</v>
      </c>
    </row>
    <row r="22" spans="1:4" ht="13.8" thickTop="1" x14ac:dyDescent="0.25">
      <c r="A22" s="243">
        <v>36951</v>
      </c>
      <c r="B22" s="243">
        <v>36951</v>
      </c>
      <c r="C22" s="243">
        <v>36951</v>
      </c>
      <c r="D22" s="243">
        <v>36951</v>
      </c>
    </row>
    <row r="23" spans="1:4" ht="13.8" thickBot="1" x14ac:dyDescent="0.3">
      <c r="A23" s="240">
        <v>5.0709519867549666</v>
      </c>
      <c r="B23" s="240">
        <v>5.0709519867549666</v>
      </c>
      <c r="C23" s="240">
        <v>5.0538326446280992</v>
      </c>
      <c r="D23" s="240">
        <v>5.0538326446280992</v>
      </c>
    </row>
    <row r="24" spans="1:4" ht="13.8" thickTop="1" x14ac:dyDescent="0.25">
      <c r="A24" s="242">
        <v>-4.2582781456952823E-2</v>
      </c>
      <c r="B24" s="242">
        <v>-4.2582781456952823E-2</v>
      </c>
      <c r="C24" s="242">
        <v>-4.7561983471074321E-2</v>
      </c>
      <c r="D24" s="242">
        <v>-4.7561983471074321E-2</v>
      </c>
    </row>
    <row r="25" spans="1:4" x14ac:dyDescent="0.25">
      <c r="A25" s="239">
        <v>0</v>
      </c>
      <c r="B25" s="239">
        <v>0</v>
      </c>
      <c r="C25" s="239">
        <v>0</v>
      </c>
      <c r="D25" s="239">
        <v>0</v>
      </c>
    </row>
    <row r="26" spans="1:4" x14ac:dyDescent="0.25">
      <c r="A26" s="224">
        <v>-0.01</v>
      </c>
      <c r="B26" s="224">
        <v>-0.01</v>
      </c>
      <c r="C26" s="224">
        <v>-0.01</v>
      </c>
      <c r="D26" s="224">
        <v>-0.01</v>
      </c>
    </row>
    <row r="27" spans="1:4" x14ac:dyDescent="0.25">
      <c r="A27" s="224">
        <v>1</v>
      </c>
      <c r="B27" s="224">
        <v>1</v>
      </c>
      <c r="C27" s="224">
        <v>1</v>
      </c>
      <c r="D27" s="224">
        <v>1</v>
      </c>
    </row>
    <row r="28" spans="1:4" ht="13.8" thickBot="1" x14ac:dyDescent="0.3">
      <c r="A28" s="250">
        <v>2</v>
      </c>
      <c r="B28" s="250">
        <v>2</v>
      </c>
      <c r="C28" s="250">
        <v>2</v>
      </c>
      <c r="D28" s="250">
        <v>2</v>
      </c>
    </row>
    <row r="29" spans="1:4" ht="13.8" thickTop="1" x14ac:dyDescent="0.25">
      <c r="A29" s="155">
        <v>4.0999999999999996</v>
      </c>
      <c r="B29" s="155">
        <v>4.47</v>
      </c>
      <c r="C29" s="155">
        <v>3.95</v>
      </c>
      <c r="D29" s="155">
        <v>4.32</v>
      </c>
    </row>
    <row r="30" spans="1:4" x14ac:dyDescent="0.25">
      <c r="A30" s="241">
        <v>0.13215193063511743</v>
      </c>
      <c r="B30" s="241">
        <v>0.22972213443578537</v>
      </c>
      <c r="C30" s="241">
        <v>0.1287819637267594</v>
      </c>
      <c r="D30" s="241">
        <v>0.2299654358024783</v>
      </c>
    </row>
    <row r="31" spans="1:4" x14ac:dyDescent="0.25">
      <c r="A31" s="155">
        <v>-0.14413857930075302</v>
      </c>
      <c r="B31" s="155">
        <v>-0.23147488191630378</v>
      </c>
      <c r="C31" s="155">
        <v>-0.14557461288166015</v>
      </c>
      <c r="D31" s="155">
        <v>-0.2322101004771544</v>
      </c>
    </row>
    <row r="32" spans="1:4" x14ac:dyDescent="0.25">
      <c r="A32" s="155">
        <v>5.2245704628224336E-3</v>
      </c>
      <c r="B32" s="244">
        <v>6.8172514590579599E-3</v>
      </c>
      <c r="C32" s="155">
        <v>5.6963652299934376E-3</v>
      </c>
      <c r="D32" s="141">
        <v>7.5166964975607823E-3</v>
      </c>
    </row>
    <row r="33" spans="1:3" x14ac:dyDescent="0.25">
      <c r="A33">
        <v>-9.7570203800667943E-2</v>
      </c>
      <c r="B33">
        <v>-0.13132020380066795</v>
      </c>
      <c r="C33">
        <v>-0.1011834720757189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D136"/>
  <sheetViews>
    <sheetView workbookViewId="0"/>
  </sheetViews>
  <sheetFormatPr defaultRowHeight="13.2" x14ac:dyDescent="0.25"/>
  <cols>
    <col min="1" max="1" width="16.6640625" style="77" customWidth="1"/>
    <col min="2" max="4" width="12.6640625" style="77" customWidth="1"/>
    <col min="5" max="6" width="10.109375" style="77" customWidth="1"/>
    <col min="7" max="18" width="9.109375" style="77" customWidth="1"/>
    <col min="19" max="19" width="10.109375" style="77" customWidth="1"/>
    <col min="20" max="66" width="9.109375" style="77" customWidth="1"/>
  </cols>
  <sheetData>
    <row r="1" spans="1:82" x14ac:dyDescent="0.25">
      <c r="B1" s="57" t="s">
        <v>51</v>
      </c>
      <c r="C1" s="57" t="s">
        <v>52</v>
      </c>
      <c r="D1" s="77" t="s">
        <v>137</v>
      </c>
      <c r="E1" s="77" t="s">
        <v>261</v>
      </c>
      <c r="K1" s="77">
        <f>summerstrip</f>
        <v>5.5596250000000005</v>
      </c>
      <c r="L1" s="77">
        <f>winterstrip</f>
        <v>5.41</v>
      </c>
    </row>
    <row r="2" spans="1:82" x14ac:dyDescent="0.25">
      <c r="A2" s="57" t="s">
        <v>35</v>
      </c>
      <c r="B2" s="152"/>
      <c r="C2" s="152"/>
      <c r="D2" s="152"/>
      <c r="E2" s="152"/>
      <c r="F2" s="152"/>
      <c r="G2" s="155" t="e">
        <f>SWAPTIONSWAP1</f>
        <v>#N/A</v>
      </c>
      <c r="H2" s="155" t="e">
        <f>SWAPTIONSWAP2</f>
        <v>#N/A</v>
      </c>
      <c r="I2" s="155" t="e">
        <f>SWAPTIONSWAP3</f>
        <v>#N/A</v>
      </c>
      <c r="J2"/>
      <c r="K2"/>
      <c r="L2"/>
      <c r="M2"/>
      <c r="N2"/>
      <c r="BW2" s="77"/>
      <c r="BX2" s="77"/>
      <c r="BY2" s="77"/>
      <c r="BZ2" s="77"/>
      <c r="CA2" s="77"/>
      <c r="CB2" s="77"/>
      <c r="CC2" s="77"/>
      <c r="CD2" s="77"/>
    </row>
    <row r="3" spans="1:82" x14ac:dyDescent="0.25">
      <c r="A3" s="76" t="s">
        <v>53</v>
      </c>
      <c r="B3" s="152"/>
      <c r="C3" s="152"/>
      <c r="D3" s="152"/>
      <c r="E3" s="152"/>
      <c r="F3" s="152"/>
      <c r="G3" s="57"/>
      <c r="H3" s="57"/>
      <c r="I3"/>
      <c r="J3"/>
      <c r="K3"/>
      <c r="L3"/>
      <c r="M3"/>
      <c r="N3"/>
      <c r="P3" s="77">
        <f>IF(B$22=1,"ATM",B12)</f>
        <v>3.17</v>
      </c>
      <c r="Q3" s="77" t="str">
        <f>IF(B$22=3,IF(B13=1,"CALL","PUT"),"STRADDLE")</f>
        <v>STRADDLE</v>
      </c>
      <c r="T3" s="82"/>
      <c r="U3" s="80"/>
      <c r="V3" s="83"/>
      <c r="W3" s="83"/>
      <c r="X3" s="83"/>
      <c r="Y3" s="83"/>
      <c r="Z3" s="83"/>
      <c r="AA3" s="83"/>
      <c r="AB3" s="83"/>
      <c r="AC3" s="83"/>
      <c r="AD3" s="84"/>
      <c r="AE3" s="83"/>
      <c r="AF3" s="84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W3" s="77"/>
      <c r="BX3" s="77"/>
      <c r="BY3" s="77"/>
      <c r="BZ3" s="77"/>
      <c r="CA3" s="77"/>
      <c r="CB3" s="77"/>
      <c r="CC3" s="77"/>
      <c r="CD3" s="77"/>
    </row>
    <row r="4" spans="1:82" x14ac:dyDescent="0.25">
      <c r="A4" s="154" t="s">
        <v>37</v>
      </c>
      <c r="B4" s="155">
        <f>B5+B6</f>
        <v>3.25</v>
      </c>
      <c r="C4" s="155">
        <f>C5+C6</f>
        <v>3.25</v>
      </c>
      <c r="D4" s="155">
        <f>D5+D6</f>
        <v>3.25</v>
      </c>
      <c r="E4" s="155">
        <f>E5+E6</f>
        <v>3.25</v>
      </c>
      <c r="F4" s="155"/>
      <c r="G4" s="57"/>
      <c r="H4" s="57"/>
      <c r="I4"/>
      <c r="J4"/>
      <c r="K4"/>
      <c r="L4"/>
      <c r="M4"/>
      <c r="N4"/>
      <c r="P4" s="77">
        <f>IF(B$22=1,"ATM",C12)</f>
        <v>2.57</v>
      </c>
      <c r="Q4" s="77" t="str">
        <f>IF(B$22=3,IF(C13=1,"CALL","PUT"),"STRADDLE")</f>
        <v>STRADDLE</v>
      </c>
      <c r="T4" s="82"/>
      <c r="U4" s="80"/>
      <c r="V4" s="83"/>
      <c r="W4" s="83"/>
      <c r="X4" s="83"/>
      <c r="Y4" s="83"/>
      <c r="Z4" s="83"/>
      <c r="AA4" s="83"/>
      <c r="AB4" s="83"/>
      <c r="AC4" s="83"/>
      <c r="AD4" s="84"/>
      <c r="AE4" s="83"/>
      <c r="AF4" s="84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W4" s="77"/>
      <c r="BX4" s="77"/>
      <c r="BY4" s="77"/>
      <c r="BZ4" s="77"/>
      <c r="CA4" s="77"/>
      <c r="CB4" s="77"/>
      <c r="CC4" s="77"/>
      <c r="CD4" s="77"/>
    </row>
    <row r="5" spans="1:82" x14ac:dyDescent="0.25">
      <c r="A5" s="153" t="s">
        <v>122</v>
      </c>
      <c r="B5" s="155">
        <v>3.65</v>
      </c>
      <c r="C5" s="155">
        <v>3.65</v>
      </c>
      <c r="D5" s="155">
        <v>3.65</v>
      </c>
      <c r="E5" s="155">
        <v>3.65</v>
      </c>
      <c r="F5" s="155"/>
      <c r="G5" s="57"/>
      <c r="H5" s="57" t="s">
        <v>51</v>
      </c>
      <c r="I5" s="57" t="s">
        <v>52</v>
      </c>
      <c r="J5" s="77" t="s">
        <v>137</v>
      </c>
      <c r="K5" s="137"/>
      <c r="L5" s="137"/>
      <c r="M5" s="137"/>
      <c r="N5" s="137"/>
      <c r="T5" s="82"/>
      <c r="U5" s="80"/>
      <c r="V5" s="83"/>
      <c r="W5" s="83"/>
      <c r="X5" s="83"/>
      <c r="Y5" s="83"/>
      <c r="Z5" s="83"/>
      <c r="AA5" s="83"/>
      <c r="AB5" s="83"/>
      <c r="AC5" s="83"/>
      <c r="AD5" s="84"/>
      <c r="AE5" s="83"/>
      <c r="AF5" s="84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W5" s="77"/>
      <c r="BX5" s="77"/>
      <c r="BY5" s="77"/>
      <c r="BZ5" s="77"/>
      <c r="CA5" s="77"/>
      <c r="CB5" s="77"/>
      <c r="CC5" s="77"/>
      <c r="CD5" s="77"/>
    </row>
    <row r="6" spans="1:82" x14ac:dyDescent="0.25">
      <c r="A6" s="153" t="s">
        <v>134</v>
      </c>
      <c r="B6" s="155">
        <v>-0.4</v>
      </c>
      <c r="C6" s="155">
        <v>-0.4</v>
      </c>
      <c r="D6" s="155">
        <v>-0.4</v>
      </c>
      <c r="E6" s="155">
        <v>-0.4</v>
      </c>
      <c r="F6" s="155"/>
      <c r="G6" s="80" t="s">
        <v>38</v>
      </c>
      <c r="H6" s="167">
        <f ca="1">bsd(1,B$13,B$4,B$12,B$10-TODAY(),B$9,B$14,0.1)</f>
        <v>3.4798008491589094E-2</v>
      </c>
      <c r="I6" s="167">
        <f ca="1">bsd(1,C$13,C$4,C$12,C$10-TODAY(),C$9,C$14,0.1)</f>
        <v>1.3146130972174965E-7</v>
      </c>
      <c r="J6" s="167">
        <f ca="1">bsd(1,D$13,D$4,D$12,D$10-TODAY(),D$9,D$14,0.1)</f>
        <v>3.5395194776161368E-6</v>
      </c>
      <c r="K6" s="167">
        <f ca="1">bsd(1,E$13,E$4,E$12,E$10-TODAY(),E$9,E$14,0.1)</f>
        <v>1.3146130972174965E-7</v>
      </c>
      <c r="L6" s="137"/>
      <c r="M6" s="137"/>
      <c r="N6" s="137"/>
      <c r="T6" s="82"/>
      <c r="U6" s="80"/>
      <c r="V6" s="83"/>
      <c r="W6" s="83"/>
      <c r="X6" s="83"/>
      <c r="Y6" s="83"/>
      <c r="Z6" s="83"/>
      <c r="AA6" s="83"/>
      <c r="AB6" s="83"/>
      <c r="AC6" s="83"/>
      <c r="AD6" s="84"/>
      <c r="AE6" s="83"/>
      <c r="AF6" s="84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W6" s="77"/>
      <c r="BX6" s="77"/>
      <c r="BY6" s="77"/>
      <c r="BZ6" s="77"/>
      <c r="CA6" s="77"/>
      <c r="CB6" s="77"/>
      <c r="CC6" s="77"/>
      <c r="CD6" s="77"/>
    </row>
    <row r="7" spans="1:82" x14ac:dyDescent="0.25">
      <c r="A7" s="75" t="s">
        <v>262</v>
      </c>
      <c r="B7" s="166">
        <v>0.26</v>
      </c>
      <c r="C7" s="166">
        <v>0.26</v>
      </c>
      <c r="D7" s="166">
        <v>0.26</v>
      </c>
      <c r="E7" s="166">
        <v>0.26</v>
      </c>
      <c r="F7" s="166"/>
      <c r="G7" s="80" t="s">
        <v>29</v>
      </c>
      <c r="H7" s="167">
        <f ca="1">bsd(2,B$13,B$4,B$12,B$10-TODAY(),B$9,B$14,0.1)</f>
        <v>-0.3079518177990726</v>
      </c>
      <c r="I7" s="167">
        <f ca="1">bsd(2,C$13,C$4,C$12,C$10-TODAY(),C$9,C$14,0.1)</f>
        <v>-3.7222821227372465E-6</v>
      </c>
      <c r="J7" s="167">
        <f ca="1">bsd(2,D$13,D$4,D$12,D$10-TODAY(),D$9,D$14,0.1)</f>
        <v>-8.6136545637580857E-5</v>
      </c>
      <c r="K7" s="167">
        <f ca="1">bsd(2,E$13,E$4,E$12,E$10-TODAY(),E$9,E$14,0.1)</f>
        <v>-3.7222821227372465E-6</v>
      </c>
      <c r="L7" s="137"/>
      <c r="M7" s="137"/>
      <c r="N7" s="137"/>
      <c r="T7" s="82"/>
      <c r="U7" s="80"/>
      <c r="V7" s="83"/>
      <c r="W7" s="83"/>
      <c r="X7" s="83"/>
      <c r="Y7" s="83"/>
      <c r="Z7" s="83"/>
      <c r="AA7" s="83"/>
      <c r="AB7" s="83"/>
      <c r="AC7" s="83"/>
      <c r="AD7" s="84"/>
      <c r="AE7" s="83"/>
      <c r="AF7" s="84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W7" s="77"/>
      <c r="BX7" s="77"/>
      <c r="BY7" s="77"/>
      <c r="BZ7" s="77"/>
      <c r="CA7" s="77"/>
      <c r="CB7" s="77"/>
      <c r="CC7" s="77"/>
      <c r="CD7" s="77"/>
    </row>
    <row r="8" spans="1:82" x14ac:dyDescent="0.25">
      <c r="A8" s="75" t="s">
        <v>136</v>
      </c>
      <c r="B8" s="166">
        <v>1</v>
      </c>
      <c r="C8" s="166">
        <v>1</v>
      </c>
      <c r="D8" s="166">
        <v>1</v>
      </c>
      <c r="E8" s="166">
        <v>1</v>
      </c>
      <c r="F8" s="166"/>
      <c r="G8" s="80" t="s">
        <v>30</v>
      </c>
      <c r="H8" s="167">
        <f ca="1">bsd(3,B$13,B$4,B$12,B$10-TODAY(),B$9,B$14,0.1)</f>
        <v>2.0563916921754223E-2</v>
      </c>
      <c r="I8" s="167">
        <f ca="1">bsd(3,C$13,C$4,C$12,C$10-TODAY(),C$9,C$14,0.1)</f>
        <v>1.0212316994418259E-6</v>
      </c>
      <c r="J8" s="167">
        <f ca="1">bsd(3,D$13,D$4,D$12,D$10-TODAY(),D$9,D$14,0.1)</f>
        <v>2.0148450175206792E-5</v>
      </c>
      <c r="K8" s="167">
        <f ca="1">bsd(3,E$13,E$4,E$12,E$10-TODAY(),E$9,E$14,0.1)</f>
        <v>1.0212316994418259E-6</v>
      </c>
      <c r="L8" s="137"/>
      <c r="M8" s="137"/>
      <c r="N8" s="137"/>
      <c r="T8" s="82"/>
      <c r="U8" s="80"/>
      <c r="V8" s="83"/>
      <c r="W8" s="83"/>
      <c r="X8" s="83"/>
      <c r="Y8" s="83"/>
      <c r="Z8" s="83"/>
      <c r="AA8" s="83"/>
      <c r="AB8" s="83"/>
      <c r="AC8" s="83"/>
      <c r="AD8" s="84"/>
      <c r="AE8" s="83"/>
      <c r="AF8" s="84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W8" s="77"/>
      <c r="BX8" s="77"/>
      <c r="BY8" s="77"/>
      <c r="BZ8" s="77"/>
      <c r="CA8" s="77"/>
      <c r="CB8" s="77"/>
      <c r="CC8" s="77"/>
      <c r="CD8" s="77"/>
    </row>
    <row r="9" spans="1:82" x14ac:dyDescent="0.25">
      <c r="A9" s="75" t="s">
        <v>60</v>
      </c>
      <c r="B9" s="166">
        <f>B8*B7</f>
        <v>0.26</v>
      </c>
      <c r="C9" s="166">
        <f>C8*C7</f>
        <v>0.26</v>
      </c>
      <c r="D9" s="166">
        <f>D8*D7</f>
        <v>0.26</v>
      </c>
      <c r="E9" s="166">
        <f>E8*E7</f>
        <v>0.26</v>
      </c>
      <c r="F9" s="166"/>
      <c r="G9" s="80" t="s">
        <v>34</v>
      </c>
      <c r="H9" s="167">
        <f ca="1">bsd(5,B$13,B$4,B$12,B$10-TODAY(),B$9,B$14,0.1)</f>
        <v>2.3235717373548681E-3</v>
      </c>
      <c r="I9" s="167">
        <f ca="1">bsd(5,C$13,C$4,C$12,C$10-TODAY(),C$9,C$14,0.1)</f>
        <v>1E-4</v>
      </c>
      <c r="J9" s="167">
        <f ca="1">bsd(5,D$13,D$4,D$12,D$10-TODAY(),D$9,D$14,0.1)</f>
        <v>1E-4</v>
      </c>
      <c r="K9" s="167">
        <f ca="1">bsd(5,E$13,E$4,E$12,E$10-TODAY(),E$9,E$14,0.1)</f>
        <v>1E-4</v>
      </c>
      <c r="L9" s="137"/>
      <c r="M9" s="137"/>
      <c r="N9" s="137"/>
      <c r="T9" s="82"/>
      <c r="U9" s="80"/>
      <c r="V9" s="83"/>
      <c r="W9" s="83"/>
      <c r="X9" s="83"/>
      <c r="Y9" s="83"/>
      <c r="Z9" s="83"/>
      <c r="AA9" s="83"/>
      <c r="AB9" s="83"/>
      <c r="AC9" s="83"/>
      <c r="AD9" s="84"/>
      <c r="AE9" s="83"/>
      <c r="AF9" s="84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W9" s="77"/>
      <c r="BX9" s="77"/>
      <c r="BY9" s="77"/>
      <c r="BZ9" s="77"/>
      <c r="CA9" s="77"/>
      <c r="CB9" s="77"/>
      <c r="CC9" s="77"/>
      <c r="CD9" s="77"/>
    </row>
    <row r="10" spans="1:82" x14ac:dyDescent="0.25">
      <c r="A10" s="153" t="s">
        <v>135</v>
      </c>
      <c r="B10" s="69">
        <v>36826</v>
      </c>
      <c r="C10" s="69">
        <v>36826</v>
      </c>
      <c r="D10" s="69">
        <v>36826</v>
      </c>
      <c r="E10" s="69">
        <v>36826</v>
      </c>
      <c r="F10" s="69"/>
      <c r="G10" s="80" t="s">
        <v>33</v>
      </c>
      <c r="H10" s="167">
        <f ca="1">bsd(4,B$13,B$4,B$12,B$10-TODAY(),B$9,B$14,0.1)</f>
        <v>1.9801065361675363E-3</v>
      </c>
      <c r="I10" s="167">
        <f ca="1">bsd(4,C$13,C$4,C$12,C$10-TODAY(),C$9,C$14,0.1)</f>
        <v>1.3582932201217091E-7</v>
      </c>
      <c r="J10" s="167">
        <f ca="1">bsd(4,D$13,D$4,D$12,D$10-TODAY(),D$9,D$14,0.1)</f>
        <v>2.425248442516903E-6</v>
      </c>
      <c r="K10" s="167">
        <f ca="1">bsd(4,E$13,E$4,E$12,E$10-TODAY(),E$9,E$14,0.1)</f>
        <v>1.3582932201217091E-7</v>
      </c>
      <c r="L10" s="137"/>
      <c r="M10" s="137"/>
      <c r="N10" s="137"/>
      <c r="T10" s="82"/>
      <c r="U10" s="80"/>
      <c r="V10" s="83"/>
      <c r="W10" s="83"/>
      <c r="X10" s="83"/>
      <c r="Y10" s="83"/>
      <c r="Z10" s="83"/>
      <c r="AA10" s="83"/>
      <c r="AB10" s="83"/>
      <c r="AC10" s="83"/>
      <c r="AD10" s="84"/>
      <c r="AE10" s="83"/>
      <c r="AF10" s="84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W10" s="77"/>
      <c r="BX10" s="77"/>
      <c r="BY10" s="77"/>
      <c r="BZ10" s="77"/>
      <c r="CA10" s="77"/>
      <c r="CB10" s="77"/>
      <c r="CC10" s="77"/>
      <c r="CD10" s="77"/>
    </row>
    <row r="11" spans="1:82" x14ac:dyDescent="0.25">
      <c r="A11" s="153"/>
      <c r="B11" s="129"/>
      <c r="C11" s="129"/>
      <c r="D11" s="129"/>
      <c r="E11" s="129"/>
      <c r="F11" s="129"/>
      <c r="G11" s="57"/>
      <c r="H11" s="57"/>
      <c r="J11" s="137"/>
      <c r="K11" s="137"/>
      <c r="L11" s="137"/>
      <c r="M11" s="137"/>
      <c r="N11" s="137"/>
      <c r="T11" s="82"/>
      <c r="U11" s="80"/>
      <c r="V11" s="83"/>
      <c r="W11" s="83"/>
      <c r="X11" s="83"/>
      <c r="Y11" s="83"/>
      <c r="Z11" s="83"/>
      <c r="AA11" s="83"/>
      <c r="AB11" s="83"/>
      <c r="AC11" s="83"/>
      <c r="AD11" s="84"/>
      <c r="AE11" s="83"/>
      <c r="AF11" s="84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W11" s="77"/>
      <c r="BX11" s="77"/>
      <c r="BY11" s="77"/>
      <c r="BZ11" s="77"/>
      <c r="CA11" s="77"/>
      <c r="CB11" s="77"/>
      <c r="CC11" s="77"/>
      <c r="CD11" s="77"/>
    </row>
    <row r="12" spans="1:82" x14ac:dyDescent="0.25">
      <c r="A12" s="57" t="s">
        <v>119</v>
      </c>
      <c r="B12" s="232">
        <v>3.17</v>
      </c>
      <c r="C12" s="232">
        <v>2.57</v>
      </c>
      <c r="D12" s="232">
        <v>2.67</v>
      </c>
      <c r="E12" s="232">
        <v>2.57</v>
      </c>
      <c r="F12" s="280"/>
      <c r="G12" s="57"/>
      <c r="H12" s="57"/>
      <c r="J12" s="137"/>
      <c r="K12" s="137"/>
      <c r="L12" s="137"/>
      <c r="M12" s="137"/>
      <c r="N12" s="137"/>
      <c r="T12" s="82"/>
      <c r="U12" s="80"/>
      <c r="V12" s="83"/>
      <c r="W12" s="83"/>
      <c r="X12" s="83"/>
      <c r="Y12" s="83"/>
      <c r="Z12" s="83"/>
      <c r="AA12" s="83"/>
      <c r="AB12" s="83"/>
      <c r="AC12" s="83"/>
      <c r="AD12" s="84"/>
      <c r="AE12" s="83"/>
      <c r="AF12" s="84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W12" s="77"/>
      <c r="BX12" s="77"/>
      <c r="BY12" s="77"/>
      <c r="BZ12" s="77"/>
      <c r="CA12" s="77"/>
      <c r="CB12" s="77"/>
      <c r="CC12" s="77"/>
      <c r="CD12" s="77"/>
    </row>
    <row r="13" spans="1:82" x14ac:dyDescent="0.25">
      <c r="A13" s="57" t="s">
        <v>125</v>
      </c>
      <c r="B13" s="156">
        <v>2</v>
      </c>
      <c r="C13" s="156">
        <v>2</v>
      </c>
      <c r="D13" s="156">
        <v>2</v>
      </c>
      <c r="E13" s="156">
        <v>2</v>
      </c>
      <c r="F13" s="281"/>
      <c r="G13" s="57"/>
      <c r="H13" s="57"/>
      <c r="J13" s="137"/>
      <c r="K13" s="137"/>
      <c r="L13" s="137"/>
      <c r="M13" s="137"/>
      <c r="N13" s="137"/>
      <c r="T13" s="82"/>
      <c r="U13" s="80"/>
      <c r="V13" s="83"/>
      <c r="W13" s="83"/>
      <c r="X13" s="83"/>
      <c r="Y13" s="83"/>
      <c r="Z13" s="83"/>
      <c r="AA13" s="83"/>
      <c r="AB13" s="83"/>
      <c r="AC13" s="83"/>
      <c r="AD13" s="84"/>
      <c r="AE13" s="83"/>
      <c r="AF13" s="84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W13" s="77"/>
      <c r="BX13" s="77"/>
      <c r="BY13" s="77"/>
      <c r="BZ13" s="77"/>
      <c r="CA13" s="77"/>
      <c r="CB13" s="77"/>
      <c r="CC13" s="77"/>
      <c r="CD13" s="77"/>
    </row>
    <row r="14" spans="1:82" x14ac:dyDescent="0.25">
      <c r="A14" s="76" t="s">
        <v>138</v>
      </c>
      <c r="B14" s="80">
        <v>6.8000000000000005E-2</v>
      </c>
      <c r="C14" s="80">
        <v>6.8000000000000005E-2</v>
      </c>
      <c r="D14" s="80">
        <v>6.8000000000000005E-2</v>
      </c>
      <c r="E14" s="80">
        <v>6.8000000000000005E-2</v>
      </c>
      <c r="F14" s="282"/>
      <c r="G14" s="57"/>
      <c r="H14" s="160" t="s">
        <v>98</v>
      </c>
      <c r="J14" s="137"/>
      <c r="K14" s="137"/>
      <c r="L14" s="137"/>
      <c r="M14" s="137"/>
      <c r="N14" s="137"/>
      <c r="T14" s="82"/>
      <c r="U14" s="80"/>
      <c r="V14" s="83"/>
      <c r="W14" s="83"/>
      <c r="X14" s="83"/>
      <c r="Y14" s="83"/>
      <c r="Z14" s="83"/>
      <c r="AA14" s="83"/>
      <c r="AB14" s="83"/>
      <c r="AC14" s="83"/>
      <c r="AD14" s="84"/>
      <c r="AE14" s="83"/>
      <c r="AF14" s="84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W14" s="77"/>
      <c r="BX14" s="77"/>
      <c r="BY14" s="77"/>
      <c r="BZ14" s="77"/>
      <c r="CA14" s="77"/>
      <c r="CB14" s="77"/>
      <c r="CC14" s="77"/>
      <c r="CD14" s="77"/>
    </row>
    <row r="15" spans="1:82" x14ac:dyDescent="0.25">
      <c r="F15" s="106"/>
      <c r="G15" s="57"/>
      <c r="H15" s="160" t="s">
        <v>70</v>
      </c>
      <c r="J15" s="137"/>
      <c r="K15" s="137"/>
      <c r="L15" s="137"/>
      <c r="M15" s="137"/>
      <c r="N15" s="137"/>
      <c r="T15" s="82"/>
      <c r="U15" s="80"/>
      <c r="V15" s="83"/>
      <c r="W15" s="83"/>
      <c r="X15" s="83"/>
      <c r="Y15" s="83"/>
      <c r="Z15" s="83"/>
      <c r="AA15" s="83"/>
      <c r="AB15" s="83"/>
      <c r="AC15" s="83"/>
      <c r="AD15" s="84"/>
      <c r="AE15" s="83"/>
      <c r="AF15" s="84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W15" s="77"/>
      <c r="BX15" s="77"/>
      <c r="BY15" s="77"/>
      <c r="BZ15" s="77"/>
      <c r="CA15" s="77"/>
      <c r="CB15" s="77"/>
      <c r="CC15" s="77"/>
      <c r="CD15" s="77"/>
    </row>
    <row r="16" spans="1:82" x14ac:dyDescent="0.25">
      <c r="B16"/>
      <c r="C16"/>
      <c r="D16"/>
      <c r="E16"/>
      <c r="F16" s="57"/>
      <c r="G16" s="57"/>
      <c r="H16" s="160" t="s">
        <v>100</v>
      </c>
      <c r="J16" s="137"/>
      <c r="K16" s="137">
        <f>0.35*365</f>
        <v>127.74999999999999</v>
      </c>
      <c r="L16" s="137"/>
      <c r="M16" s="137"/>
      <c r="N16" s="137"/>
      <c r="T16" s="82"/>
      <c r="U16" s="80"/>
      <c r="V16" s="83"/>
      <c r="W16" s="83"/>
      <c r="X16" s="83"/>
      <c r="Y16" s="83"/>
      <c r="Z16" s="83"/>
      <c r="AA16" s="83"/>
      <c r="AB16" s="83"/>
      <c r="AC16" s="83"/>
      <c r="AD16" s="84"/>
      <c r="AE16" s="83"/>
      <c r="AF16" s="84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W16" s="77"/>
      <c r="BX16" s="77"/>
      <c r="BY16" s="77"/>
      <c r="BZ16" s="77"/>
      <c r="CA16" s="77"/>
      <c r="CB16" s="77"/>
      <c r="CC16" s="77"/>
      <c r="CD16" s="77"/>
    </row>
    <row r="17" spans="1:82" x14ac:dyDescent="0.25">
      <c r="B17"/>
      <c r="C17"/>
      <c r="D17"/>
      <c r="E17"/>
      <c r="F17" s="57"/>
      <c r="G17" s="57"/>
      <c r="H17" s="160" t="s">
        <v>76</v>
      </c>
      <c r="J17" s="137"/>
      <c r="K17" s="137"/>
      <c r="L17" s="137"/>
      <c r="M17" s="137"/>
      <c r="N17" s="137"/>
      <c r="T17" s="82"/>
      <c r="U17" s="80"/>
      <c r="V17" s="83"/>
      <c r="W17" s="83"/>
      <c r="X17" s="83"/>
      <c r="Y17" s="83"/>
      <c r="Z17" s="83"/>
      <c r="AA17" s="83"/>
      <c r="AB17" s="83"/>
      <c r="AC17" s="83"/>
      <c r="AD17" s="84"/>
      <c r="AE17" s="83"/>
      <c r="AF17" s="84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W17" s="77"/>
      <c r="BX17" s="77"/>
      <c r="BY17" s="77"/>
      <c r="BZ17" s="77"/>
      <c r="CA17" s="77"/>
      <c r="CB17" s="77"/>
      <c r="CC17" s="77"/>
      <c r="CD17" s="77"/>
    </row>
    <row r="18" spans="1:82" x14ac:dyDescent="0.25">
      <c r="B18"/>
      <c r="C18"/>
      <c r="D18"/>
      <c r="E18"/>
      <c r="F18" s="57"/>
      <c r="G18" s="57"/>
      <c r="H18" s="160" t="s">
        <v>102</v>
      </c>
      <c r="J18" s="137"/>
      <c r="K18" s="137"/>
      <c r="L18" s="137"/>
      <c r="M18" s="137"/>
      <c r="N18" s="137"/>
      <c r="T18" s="82"/>
      <c r="U18" s="80"/>
      <c r="V18" s="83"/>
      <c r="W18" s="83"/>
      <c r="X18" s="83"/>
      <c r="Y18" s="83"/>
      <c r="Z18" s="83"/>
      <c r="AA18" s="83"/>
      <c r="AB18" s="83"/>
      <c r="AC18" s="83"/>
      <c r="AD18" s="84"/>
      <c r="AE18" s="83"/>
      <c r="AF18" s="84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W18" s="77"/>
      <c r="BX18" s="77"/>
      <c r="BY18" s="77"/>
      <c r="BZ18" s="77"/>
      <c r="CA18" s="77"/>
      <c r="CB18" s="77"/>
      <c r="CC18" s="77"/>
      <c r="CD18" s="77"/>
    </row>
    <row r="19" spans="1:82" x14ac:dyDescent="0.25">
      <c r="B19"/>
      <c r="C19"/>
      <c r="D19"/>
      <c r="E19"/>
      <c r="F19" s="57"/>
      <c r="G19" s="57"/>
      <c r="H19" s="160" t="s">
        <v>94</v>
      </c>
      <c r="J19" s="137"/>
      <c r="K19" s="137"/>
      <c r="L19" s="137"/>
      <c r="M19" s="137"/>
      <c r="N19" s="137"/>
      <c r="T19" s="82"/>
      <c r="U19" s="80"/>
      <c r="V19" s="83"/>
      <c r="W19" s="83"/>
      <c r="X19" s="83"/>
      <c r="Y19" s="83"/>
      <c r="Z19" s="83"/>
      <c r="AA19" s="83"/>
      <c r="AB19" s="83"/>
      <c r="AC19" s="83"/>
      <c r="AD19" s="84"/>
      <c r="AE19" s="83"/>
      <c r="AF19" s="84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W19" s="77"/>
      <c r="BX19" s="77"/>
      <c r="BY19" s="77"/>
      <c r="BZ19" s="77"/>
      <c r="CA19" s="77"/>
      <c r="CB19" s="77"/>
      <c r="CC19" s="77"/>
      <c r="CD19" s="77"/>
    </row>
    <row r="20" spans="1:82" x14ac:dyDescent="0.25">
      <c r="A20" s="153"/>
      <c r="B20"/>
      <c r="C20"/>
      <c r="D20"/>
      <c r="E20"/>
      <c r="F20" s="57"/>
      <c r="G20" s="57"/>
      <c r="H20" s="160" t="s">
        <v>64</v>
      </c>
      <c r="J20" s="137"/>
      <c r="K20" s="137"/>
      <c r="L20" s="137"/>
      <c r="M20" s="137"/>
      <c r="N20" s="137"/>
      <c r="T20" s="82"/>
      <c r="U20" s="80"/>
      <c r="V20" s="83"/>
      <c r="W20" s="83"/>
      <c r="X20" s="83"/>
      <c r="Y20" s="83"/>
      <c r="Z20" s="83"/>
      <c r="AA20" s="83"/>
      <c r="AB20" s="83"/>
      <c r="AC20" s="83"/>
      <c r="AD20" s="84"/>
      <c r="AE20" s="83"/>
      <c r="AF20" s="84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W20" s="77"/>
      <c r="BX20" s="77"/>
      <c r="BY20" s="77"/>
      <c r="BZ20" s="77"/>
      <c r="CA20" s="77"/>
      <c r="CB20" s="77"/>
      <c r="CC20" s="77"/>
      <c r="CD20" s="77"/>
    </row>
    <row r="21" spans="1:82" x14ac:dyDescent="0.25">
      <c r="A21" s="153"/>
      <c r="B21"/>
      <c r="C21"/>
      <c r="D21"/>
      <c r="E21"/>
      <c r="F21" s="57"/>
      <c r="G21" s="57"/>
      <c r="H21" s="57"/>
      <c r="J21" s="137"/>
      <c r="K21" s="137"/>
      <c r="L21" s="137"/>
      <c r="M21" s="137"/>
      <c r="N21" s="137"/>
      <c r="T21" s="82"/>
      <c r="U21" s="80"/>
      <c r="V21" s="83"/>
      <c r="W21" s="83"/>
      <c r="X21" s="83"/>
      <c r="Y21" s="83"/>
      <c r="Z21" s="83"/>
      <c r="AA21" s="83"/>
      <c r="AB21" s="83"/>
      <c r="AC21" s="83"/>
      <c r="AD21" s="84"/>
      <c r="AE21" s="83"/>
      <c r="AF21" s="84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W21" s="77"/>
      <c r="BX21" s="77"/>
      <c r="BY21" s="77"/>
      <c r="BZ21" s="77"/>
      <c r="CA21" s="77"/>
      <c r="CB21" s="77"/>
      <c r="CC21" s="77"/>
      <c r="CD21" s="77"/>
    </row>
    <row r="22" spans="1:82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T22" s="82"/>
      <c r="U22" s="80"/>
      <c r="V22" s="83"/>
      <c r="W22" s="83"/>
      <c r="X22" s="83"/>
      <c r="Y22" s="83"/>
      <c r="Z22" s="83"/>
      <c r="AA22" s="83"/>
      <c r="AB22" s="83"/>
      <c r="AC22" s="83"/>
      <c r="AD22" s="84"/>
      <c r="AE22" s="83"/>
      <c r="AF22" s="84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W22" s="77"/>
      <c r="BX22" s="77"/>
      <c r="BY22" s="77"/>
      <c r="BZ22" s="77"/>
      <c r="CA22" s="77"/>
      <c r="CB22" s="77"/>
      <c r="CC22" s="77"/>
      <c r="CD22" s="77"/>
    </row>
    <row r="23" spans="1:82" x14ac:dyDescent="0.25">
      <c r="A23"/>
      <c r="B23"/>
      <c r="C23"/>
      <c r="D23"/>
      <c r="E23"/>
      <c r="F23"/>
      <c r="G23"/>
      <c r="H23" s="160" t="s">
        <v>97</v>
      </c>
      <c r="I23"/>
      <c r="J23"/>
      <c r="K23"/>
      <c r="L23"/>
      <c r="M23"/>
      <c r="N23"/>
      <c r="T23" s="82"/>
      <c r="U23" s="80"/>
      <c r="V23" s="83"/>
      <c r="W23" s="83"/>
      <c r="X23" s="83"/>
      <c r="Y23" s="83"/>
      <c r="Z23" s="83"/>
      <c r="AA23" s="83"/>
      <c r="AB23" s="83"/>
      <c r="AC23" s="83"/>
      <c r="AD23" s="84"/>
      <c r="AE23" s="83"/>
      <c r="AF23" s="84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W23" s="77"/>
      <c r="BX23" s="77"/>
      <c r="BY23" s="77"/>
      <c r="BZ23" s="77"/>
      <c r="CA23" s="77"/>
      <c r="CB23" s="77"/>
      <c r="CC23" s="77"/>
      <c r="CD23" s="77"/>
    </row>
    <row r="24" spans="1:82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T24" s="82"/>
      <c r="U24" s="80"/>
      <c r="V24" s="83"/>
      <c r="W24" s="83"/>
      <c r="X24" s="83"/>
      <c r="Y24" s="83"/>
      <c r="Z24" s="83"/>
      <c r="AB24" s="83"/>
      <c r="AC24" s="83"/>
      <c r="AD24" s="84"/>
      <c r="AE24" s="83"/>
      <c r="AF24" s="84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W24" s="95"/>
      <c r="BX24" s="95"/>
      <c r="BY24" s="77"/>
      <c r="BZ24" s="77"/>
      <c r="CA24" s="77"/>
      <c r="CB24" s="77"/>
      <c r="CC24" s="77"/>
      <c r="CD24" s="77"/>
    </row>
    <row r="25" spans="1:82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T25" s="82"/>
      <c r="U25" s="80"/>
      <c r="V25" s="83"/>
      <c r="W25" s="83"/>
      <c r="X25" s="83"/>
      <c r="Y25" s="83"/>
      <c r="Z25" s="83"/>
      <c r="AB25" s="83"/>
      <c r="AC25" s="83"/>
      <c r="AD25" s="84"/>
      <c r="AE25" s="83"/>
      <c r="AF25" s="84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W25" s="95"/>
      <c r="BX25" s="95"/>
      <c r="BY25" s="77"/>
      <c r="BZ25" s="77"/>
      <c r="CA25" s="77"/>
      <c r="CB25" s="77"/>
      <c r="CC25" s="77"/>
      <c r="CD25" s="77"/>
    </row>
    <row r="26" spans="1:82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T26" s="82"/>
      <c r="U26" s="80"/>
      <c r="V26" s="83"/>
      <c r="W26" s="83"/>
      <c r="X26" s="83"/>
      <c r="Y26" s="83"/>
      <c r="Z26" s="83"/>
      <c r="AB26" s="83"/>
      <c r="AC26" s="83"/>
      <c r="AD26" s="84"/>
      <c r="AE26" s="83"/>
      <c r="AF26" s="84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W26" s="95"/>
      <c r="BX26" s="95"/>
      <c r="BY26" s="77"/>
      <c r="BZ26" s="77"/>
      <c r="CA26" s="77"/>
      <c r="CB26" s="77"/>
      <c r="CC26" s="77"/>
      <c r="CD26" s="77"/>
    </row>
    <row r="27" spans="1:82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T27" s="82"/>
      <c r="U27" s="80"/>
      <c r="V27" s="83"/>
      <c r="W27" s="83"/>
      <c r="X27" s="83"/>
      <c r="Y27" s="83"/>
      <c r="Z27" s="83"/>
      <c r="AB27" s="83"/>
      <c r="AC27" s="83"/>
      <c r="AD27" s="84"/>
      <c r="AE27" s="83"/>
      <c r="AF27" s="84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W27" s="95"/>
      <c r="BX27" s="95"/>
      <c r="BY27" s="77"/>
      <c r="BZ27" s="77"/>
      <c r="CA27" s="77"/>
      <c r="CB27" s="77"/>
      <c r="CC27" s="77"/>
      <c r="CD27" s="77"/>
    </row>
    <row r="28" spans="1:82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T28" s="82"/>
      <c r="U28" s="80"/>
      <c r="V28" s="83"/>
      <c r="W28" s="83"/>
      <c r="X28" s="83"/>
      <c r="Y28" s="83"/>
      <c r="Z28" s="83"/>
      <c r="AB28" s="83"/>
      <c r="AC28" s="83"/>
      <c r="AD28" s="84"/>
      <c r="AE28" s="83"/>
      <c r="AF28" s="84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W28" s="95"/>
      <c r="BX28" s="95"/>
      <c r="BY28" s="77"/>
      <c r="BZ28" s="77"/>
      <c r="CA28" s="77"/>
      <c r="CB28" s="77"/>
      <c r="CC28" s="77"/>
      <c r="CD28" s="77"/>
    </row>
    <row r="29" spans="1:82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T29" s="82"/>
      <c r="U29" s="80"/>
      <c r="V29" s="83"/>
      <c r="W29" s="83"/>
      <c r="X29" s="83"/>
      <c r="Y29" s="83"/>
      <c r="Z29" s="83"/>
      <c r="AB29" s="83"/>
      <c r="AC29" s="83"/>
      <c r="AD29" s="84"/>
      <c r="AE29" s="83"/>
      <c r="AF29" s="84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W29" s="95"/>
      <c r="BX29" s="95"/>
      <c r="BY29" s="77"/>
      <c r="BZ29" s="77"/>
      <c r="CA29" s="77"/>
      <c r="CB29" s="77"/>
      <c r="CC29" s="77"/>
      <c r="CD29" s="77"/>
    </row>
    <row r="30" spans="1:82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T30" s="82"/>
      <c r="U30" s="80"/>
      <c r="V30" s="83"/>
      <c r="W30" s="83"/>
      <c r="X30" s="83"/>
      <c r="Y30" s="83"/>
      <c r="Z30" s="83"/>
      <c r="AB30" s="83"/>
      <c r="AC30" s="83"/>
      <c r="AD30" s="84"/>
      <c r="AE30" s="83"/>
      <c r="AF30" s="84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J30" s="77" t="e">
        <f>BJ36/AE38</f>
        <v>#N/A</v>
      </c>
      <c r="BW30" s="95"/>
      <c r="BX30" s="95"/>
      <c r="BY30" s="77"/>
      <c r="BZ30" s="77"/>
      <c r="CA30" s="77"/>
      <c r="CB30" s="77"/>
      <c r="CC30" s="77"/>
      <c r="CD30" s="77"/>
    </row>
    <row r="31" spans="1:82" x14ac:dyDescent="0.25">
      <c r="A31" s="57"/>
      <c r="B31"/>
      <c r="C31"/>
      <c r="D31"/>
      <c r="E31"/>
      <c r="F31" s="57"/>
      <c r="G31" s="57"/>
      <c r="H31" s="57"/>
      <c r="T31" s="92"/>
      <c r="U31" s="89"/>
      <c r="V31" s="83"/>
      <c r="W31" s="83"/>
      <c r="X31" s="83"/>
      <c r="Y31" s="83"/>
      <c r="Z31" s="83"/>
      <c r="AB31" s="83"/>
      <c r="AC31" s="83"/>
      <c r="AD31" s="84"/>
      <c r="AE31" s="83"/>
      <c r="AF31" s="84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W31" s="95"/>
      <c r="BX31" s="95"/>
      <c r="BY31" s="77"/>
      <c r="BZ31" s="77"/>
      <c r="CA31" s="77"/>
      <c r="CB31" s="77"/>
      <c r="CC31" s="77"/>
      <c r="CD31" s="77"/>
    </row>
    <row r="32" spans="1:82" x14ac:dyDescent="0.25">
      <c r="A32" s="57"/>
      <c r="B32"/>
      <c r="C32"/>
      <c r="D32"/>
      <c r="E32"/>
      <c r="F32" s="57"/>
      <c r="G32" s="57"/>
      <c r="H32" s="57"/>
      <c r="J32" s="146"/>
      <c r="Q32" s="137"/>
      <c r="T32" s="93"/>
      <c r="U32" s="89"/>
      <c r="V32" s="83"/>
      <c r="W32" s="83"/>
      <c r="X32" s="83"/>
      <c r="Y32" s="83"/>
      <c r="Z32" s="83"/>
      <c r="AB32" s="83"/>
      <c r="AC32" s="83"/>
      <c r="AD32" s="84"/>
      <c r="AE32" s="83"/>
      <c r="AF32" s="84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W32" s="95"/>
      <c r="BX32" s="95"/>
      <c r="BY32" s="77"/>
      <c r="BZ32" s="77"/>
      <c r="CA32" s="77"/>
      <c r="CB32" s="77"/>
      <c r="CC32" s="77"/>
      <c r="CD32" s="77"/>
    </row>
    <row r="33" spans="1:82" x14ac:dyDescent="0.25">
      <c r="D33" s="57"/>
      <c r="E33" s="57"/>
      <c r="F33" s="57"/>
      <c r="G33" s="57"/>
      <c r="H33" s="57"/>
      <c r="T33" s="93"/>
      <c r="U33" s="89"/>
      <c r="V33" s="83"/>
      <c r="W33" s="83"/>
      <c r="X33" s="83"/>
      <c r="Y33" s="83"/>
      <c r="Z33" s="83"/>
      <c r="AB33" s="83"/>
      <c r="AC33" s="83"/>
      <c r="AD33" s="84"/>
      <c r="AE33" s="83"/>
      <c r="AF33" s="84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W33" s="95"/>
      <c r="BX33" s="95"/>
      <c r="BY33" s="77"/>
      <c r="BZ33" s="77"/>
      <c r="CA33" s="77"/>
      <c r="CB33" s="77"/>
      <c r="CC33" s="77"/>
      <c r="CD33" s="77"/>
    </row>
    <row r="34" spans="1:82" x14ac:dyDescent="0.25">
      <c r="D34" s="57"/>
      <c r="E34" s="57"/>
      <c r="F34" s="57"/>
      <c r="G34" s="57"/>
      <c r="H34" s="57"/>
      <c r="R34" s="93"/>
      <c r="S34" s="89"/>
      <c r="T34" s="83"/>
      <c r="U34" s="83"/>
      <c r="V34" s="83"/>
      <c r="W34" s="83"/>
      <c r="X34" s="83"/>
      <c r="Z34" s="83"/>
      <c r="AA34" s="83"/>
      <c r="AB34" s="84"/>
      <c r="AC34" s="83"/>
      <c r="AD34" s="84"/>
      <c r="AE34" s="83"/>
      <c r="BM34"/>
      <c r="BN34"/>
      <c r="BU34" s="95"/>
      <c r="BV34" s="95"/>
      <c r="BW34" s="77"/>
      <c r="BX34" s="77"/>
      <c r="BY34" s="77"/>
      <c r="BZ34" s="77"/>
      <c r="CA34" s="77"/>
      <c r="CB34" s="77"/>
    </row>
    <row r="35" spans="1:82" x14ac:dyDescent="0.25">
      <c r="D35" s="57"/>
      <c r="E35" s="57"/>
      <c r="F35" s="57"/>
      <c r="G35" s="57"/>
      <c r="H35" s="57"/>
      <c r="O35" s="88"/>
      <c r="R35" s="93"/>
      <c r="S35" s="89"/>
      <c r="T35" s="83"/>
      <c r="U35" s="83"/>
      <c r="V35" s="83"/>
      <c r="W35" s="83"/>
      <c r="X35" s="83"/>
      <c r="Z35" s="83"/>
      <c r="AA35" s="83"/>
      <c r="AB35" s="84"/>
      <c r="AC35" s="83"/>
      <c r="AD35" s="84"/>
      <c r="AE35" s="83"/>
      <c r="BM35"/>
      <c r="BN35"/>
      <c r="BU35" s="95"/>
      <c r="BV35" s="95"/>
      <c r="BW35" s="77"/>
      <c r="BX35" s="77"/>
      <c r="BY35" s="77"/>
      <c r="BZ35" s="77"/>
      <c r="CA35" s="77"/>
      <c r="CB35" s="77"/>
    </row>
    <row r="36" spans="1:82" x14ac:dyDescent="0.25">
      <c r="A36" s="86"/>
      <c r="C36" s="138"/>
      <c r="I36" s="86"/>
      <c r="J36" s="87"/>
      <c r="K36" s="87"/>
      <c r="L36" s="87"/>
      <c r="M36" s="85"/>
      <c r="N36" s="87"/>
      <c r="O36" s="87"/>
      <c r="P36" s="90"/>
      <c r="Q36" s="91"/>
      <c r="R36" s="94"/>
      <c r="S36" s="80" t="s">
        <v>51</v>
      </c>
      <c r="T36" s="83" t="s">
        <v>52</v>
      </c>
      <c r="U36" s="80" t="s">
        <v>51</v>
      </c>
      <c r="V36" s="83" t="s">
        <v>52</v>
      </c>
      <c r="W36" s="80" t="s">
        <v>51</v>
      </c>
      <c r="X36" s="83" t="s">
        <v>52</v>
      </c>
      <c r="Y36" s="80" t="s">
        <v>51</v>
      </c>
      <c r="Z36" s="83" t="s">
        <v>52</v>
      </c>
      <c r="AA36" s="80" t="s">
        <v>51</v>
      </c>
      <c r="AB36" s="83" t="s">
        <v>52</v>
      </c>
      <c r="AC36" s="83"/>
      <c r="AD36" s="84"/>
      <c r="AE36" s="83"/>
      <c r="BI36" s="108" t="e">
        <f t="shared" ref="BI36:BO36" si="0">SUM(BI41:BI64)</f>
        <v>#N/A</v>
      </c>
      <c r="BJ36" s="108" t="e">
        <f t="shared" si="0"/>
        <v>#N/A</v>
      </c>
      <c r="BK36" s="108">
        <f t="shared" si="0"/>
        <v>0</v>
      </c>
      <c r="BL36" s="108">
        <f t="shared" si="0"/>
        <v>0</v>
      </c>
      <c r="BM36" s="108">
        <f t="shared" si="0"/>
        <v>0</v>
      </c>
      <c r="BN36" s="108">
        <f t="shared" si="0"/>
        <v>0</v>
      </c>
      <c r="BO36" s="108">
        <f t="shared" si="0"/>
        <v>0</v>
      </c>
      <c r="BQ36" s="108"/>
      <c r="BR36" s="108">
        <f>SUM(BR41:BR64)</f>
        <v>0</v>
      </c>
      <c r="BS36" s="108">
        <f>SUM(BS41:BS64)</f>
        <v>0</v>
      </c>
      <c r="BT36" s="108">
        <f>SUM(BT41:BT64)</f>
        <v>0</v>
      </c>
      <c r="BU36" s="108">
        <f>SUM(BU41:BU64)</f>
        <v>0</v>
      </c>
      <c r="BV36" s="108">
        <f>SUM(BV41:BV64)</f>
        <v>0</v>
      </c>
      <c r="BW36" s="77"/>
      <c r="BX36" s="77"/>
      <c r="BY36" s="77"/>
      <c r="BZ36" s="77"/>
      <c r="CA36" s="77"/>
      <c r="CB36" s="77"/>
    </row>
    <row r="37" spans="1:82" x14ac:dyDescent="0.25">
      <c r="B37" s="96"/>
      <c r="C37" s="96"/>
      <c r="D37" s="80"/>
      <c r="E37" s="80"/>
      <c r="F37" s="80"/>
      <c r="G37" s="80"/>
      <c r="H37" s="80"/>
      <c r="I37" s="80"/>
      <c r="J37" s="80"/>
      <c r="K37" s="106"/>
      <c r="L37" s="106"/>
      <c r="N37" s="106"/>
      <c r="O37" s="106"/>
      <c r="S37" s="83" t="s">
        <v>39</v>
      </c>
      <c r="T37" s="83" t="s">
        <v>39</v>
      </c>
      <c r="U37" s="83" t="s">
        <v>29</v>
      </c>
      <c r="V37" s="83" t="s">
        <v>29</v>
      </c>
      <c r="W37" s="84" t="s">
        <v>30</v>
      </c>
      <c r="X37" s="84" t="s">
        <v>30</v>
      </c>
      <c r="Y37" s="83" t="s">
        <v>33</v>
      </c>
      <c r="Z37" s="83" t="s">
        <v>33</v>
      </c>
      <c r="AA37" s="84" t="s">
        <v>34</v>
      </c>
      <c r="AB37" s="84" t="s">
        <v>34</v>
      </c>
      <c r="AC37" s="83"/>
      <c r="AD37" s="84"/>
      <c r="AE37" s="83"/>
      <c r="BM37"/>
      <c r="BN37"/>
      <c r="BQ37" s="77"/>
      <c r="BR37" s="77"/>
      <c r="BS37" s="77"/>
      <c r="BW37" s="77"/>
      <c r="BX37" s="77"/>
      <c r="BY37" s="77"/>
      <c r="BZ37" s="77"/>
      <c r="CA37" s="77"/>
      <c r="CB37" s="77"/>
    </row>
    <row r="38" spans="1:82" x14ac:dyDescent="0.25">
      <c r="B38" s="97"/>
      <c r="C38" s="97"/>
      <c r="D38" s="98"/>
      <c r="E38" s="97"/>
      <c r="F38" s="97"/>
      <c r="G38" s="98"/>
      <c r="H38" s="98"/>
      <c r="I38" s="97"/>
      <c r="J38" s="97"/>
      <c r="K38" s="139"/>
      <c r="L38" s="139"/>
      <c r="N38" s="133"/>
      <c r="O38" s="133"/>
      <c r="R38" s="94"/>
      <c r="S38" s="83">
        <f>IF($B$22=3,$B$13,3)</f>
        <v>3</v>
      </c>
      <c r="T38" s="83">
        <f>IF($B$22=3,$C$13,3)</f>
        <v>3</v>
      </c>
      <c r="U38" s="83">
        <f>IF($B$22=3,$B$13,3)</f>
        <v>3</v>
      </c>
      <c r="V38" s="83">
        <f>IF($B$22=3,$C$13,3)</f>
        <v>3</v>
      </c>
      <c r="W38" s="83">
        <f>IF($B$22=3,$B$13,3)</f>
        <v>3</v>
      </c>
      <c r="X38" s="83">
        <f>IF($B$22=3,$C$13,3)</f>
        <v>3</v>
      </c>
      <c r="Y38" s="83">
        <f>IF($B$22=3,$B$13,3)</f>
        <v>3</v>
      </c>
      <c r="Z38" s="83">
        <f>IF($B$22=3,$C$13,3)</f>
        <v>3</v>
      </c>
      <c r="AA38" s="83">
        <f>IF($B$22=3,$B$13,3)</f>
        <v>3</v>
      </c>
      <c r="AB38" s="83">
        <f>IF($B$22=3,$C$13,3)</f>
        <v>3</v>
      </c>
      <c r="AD38" s="84"/>
      <c r="AE38" s="136">
        <f>SUM(AE41:AE64)</f>
        <v>0</v>
      </c>
      <c r="AI38" s="77" t="e">
        <f>SUM(AI41:AI64)/AE38</f>
        <v>#N/A</v>
      </c>
      <c r="AJ38" s="77" t="e">
        <f>SUM(AJ41:AJ64)/AE38</f>
        <v>#REF!</v>
      </c>
      <c r="AL38" s="80" t="e">
        <f>SUM(AL41:AL64)/AE38</f>
        <v>#N/A</v>
      </c>
      <c r="AN38" s="84"/>
      <c r="AO38" s="136">
        <f>SUM(AO41:AO64)</f>
        <v>0</v>
      </c>
      <c r="AS38" s="77" t="e">
        <f>SUM(AS41:AS64)/AO38</f>
        <v>#N/A</v>
      </c>
      <c r="AT38" s="77" t="e">
        <f>SUM(AT41:AT64)/AO38</f>
        <v>#REF!</v>
      </c>
      <c r="AV38" s="80" t="e">
        <f>SUM(AV41:AV64)/AO38</f>
        <v>#N/A</v>
      </c>
      <c r="AX38" s="84"/>
      <c r="AY38" s="136">
        <f>SUM(AY41:AY64)</f>
        <v>0</v>
      </c>
      <c r="BC38" s="77" t="e">
        <f>SUM(BC41:BC64)/AY38</f>
        <v>#N/A</v>
      </c>
      <c r="BD38" s="77" t="e">
        <f>SUM(BD41:BD64)/AY38</f>
        <v>#REF!</v>
      </c>
      <c r="BF38" s="80" t="e">
        <f>SUM(BF41:BF64)/AY38</f>
        <v>#N/A</v>
      </c>
      <c r="BG38" s="106"/>
      <c r="BH38" s="106"/>
      <c r="BM38"/>
      <c r="BN38"/>
      <c r="BQ38" s="77"/>
      <c r="BR38" s="77"/>
      <c r="BS38" s="77"/>
      <c r="BW38" s="80"/>
      <c r="BX38" s="80"/>
      <c r="BY38" s="80"/>
      <c r="BZ38" s="80"/>
      <c r="CA38" s="80"/>
      <c r="CB38" s="80"/>
    </row>
    <row r="39" spans="1:82" ht="13.8" thickBot="1" x14ac:dyDescent="0.3">
      <c r="B39" s="87"/>
      <c r="C39" s="87"/>
      <c r="D39" s="87"/>
      <c r="E39" s="87"/>
      <c r="F39" s="87"/>
      <c r="G39" s="87"/>
      <c r="H39" s="87"/>
      <c r="I39" s="85"/>
      <c r="J39" s="85"/>
      <c r="K39" s="85"/>
      <c r="L39" s="85"/>
      <c r="M39" s="85"/>
      <c r="N39" s="77" t="s">
        <v>45</v>
      </c>
      <c r="P39" s="83"/>
      <c r="Q39" s="83"/>
      <c r="R39" s="83"/>
      <c r="S39" s="77">
        <v>1</v>
      </c>
      <c r="T39" s="77">
        <v>1</v>
      </c>
      <c r="U39" s="77">
        <v>2</v>
      </c>
      <c r="V39" s="77">
        <v>2</v>
      </c>
      <c r="W39" s="77">
        <v>3</v>
      </c>
      <c r="X39" s="77">
        <v>3</v>
      </c>
      <c r="Y39" s="77">
        <v>5</v>
      </c>
      <c r="Z39" s="77">
        <v>5</v>
      </c>
      <c r="AA39" s="77">
        <v>4</v>
      </c>
      <c r="AB39" s="77">
        <v>4</v>
      </c>
      <c r="BJ39" s="96" t="s">
        <v>37</v>
      </c>
      <c r="BK39" s="80" t="s">
        <v>38</v>
      </c>
      <c r="BL39" s="80" t="s">
        <v>29</v>
      </c>
      <c r="BM39" s="80" t="s">
        <v>30</v>
      </c>
      <c r="BN39" s="80" t="s">
        <v>34</v>
      </c>
      <c r="BO39" s="80" t="s">
        <v>33</v>
      </c>
      <c r="BQ39" s="96"/>
      <c r="BR39" s="80" t="s">
        <v>38</v>
      </c>
      <c r="BS39" s="80" t="s">
        <v>29</v>
      </c>
      <c r="BT39" s="80" t="s">
        <v>30</v>
      </c>
      <c r="BU39" s="80" t="s">
        <v>34</v>
      </c>
      <c r="BV39" s="80" t="s">
        <v>33</v>
      </c>
      <c r="BW39" s="83"/>
      <c r="BX39" s="83"/>
      <c r="BY39" s="84"/>
      <c r="BZ39" s="77"/>
      <c r="CA39" s="77"/>
      <c r="CB39" s="77"/>
    </row>
    <row r="40" spans="1:82" ht="14.4" thickTop="1" thickBot="1" x14ac:dyDescent="0.3">
      <c r="A40" s="100" t="s">
        <v>24</v>
      </c>
      <c r="B40" s="100" t="s">
        <v>40</v>
      </c>
      <c r="C40" s="100"/>
      <c r="D40" s="100" t="s">
        <v>26</v>
      </c>
      <c r="E40" s="100" t="s">
        <v>41</v>
      </c>
      <c r="F40" s="100"/>
      <c r="G40" s="100" t="s">
        <v>49</v>
      </c>
      <c r="H40" s="100" t="s">
        <v>50</v>
      </c>
      <c r="I40" s="100" t="s">
        <v>28</v>
      </c>
      <c r="J40" s="100" t="s">
        <v>123</v>
      </c>
      <c r="K40" s="100" t="s">
        <v>124</v>
      </c>
      <c r="L40" s="100" t="s">
        <v>54</v>
      </c>
      <c r="M40" s="100" t="s">
        <v>55</v>
      </c>
      <c r="N40" s="100" t="s">
        <v>46</v>
      </c>
      <c r="O40" s="100" t="s">
        <v>46</v>
      </c>
      <c r="P40" s="100" t="s">
        <v>25</v>
      </c>
      <c r="Q40" s="100" t="s">
        <v>27</v>
      </c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E40" s="77" t="s">
        <v>46</v>
      </c>
      <c r="AF40" s="77" t="s">
        <v>48</v>
      </c>
      <c r="AO40" s="77" t="s">
        <v>46</v>
      </c>
      <c r="AP40" s="77" t="s">
        <v>48</v>
      </c>
      <c r="AY40" s="77" t="s">
        <v>46</v>
      </c>
      <c r="AZ40" s="77" t="s">
        <v>48</v>
      </c>
      <c r="BJ40" s="84"/>
      <c r="BM40"/>
      <c r="BN40"/>
      <c r="BQ40" s="84"/>
      <c r="BR40" s="77"/>
      <c r="BS40" s="77"/>
      <c r="BW40" s="83"/>
      <c r="BX40" s="83"/>
      <c r="BY40" s="84"/>
      <c r="BZ40" s="83"/>
      <c r="CA40" s="77"/>
      <c r="CB40" s="84"/>
    </row>
    <row r="41" spans="1:82" ht="13.8" thickTop="1" x14ac:dyDescent="0.25">
      <c r="A41" s="101">
        <f>$B2</f>
        <v>0</v>
      </c>
      <c r="B41" s="102" t="e">
        <f>VLOOKUP(A41,STRADDLE,3,FALSE)</f>
        <v>#N/A</v>
      </c>
      <c r="C41" s="102" t="e">
        <f>IF(#REF!=1,VLOOKUP(A41,curvesettle,HLOOKUP(#REF!,curvesettle,2,FALSE),0),0)</f>
        <v>#REF!</v>
      </c>
      <c r="D41" s="103">
        <v>0</v>
      </c>
      <c r="E41" s="81" t="e">
        <f>D41+B41+C41+#REF!</f>
        <v>#N/A</v>
      </c>
      <c r="F41" s="81"/>
      <c r="G41" s="104">
        <f>IF($B$22=1,$E41,$B$12)</f>
        <v>3.17</v>
      </c>
      <c r="H41" s="104">
        <f t="shared" ref="H41:H64" si="1">IF($B$22=1,$E41,IF(B$22=2,B$12,C$12))</f>
        <v>2.57</v>
      </c>
      <c r="I41" s="80" t="e">
        <f>VLOOKUP(A41,STRADDLE,10,FALSE)</f>
        <v>#N/A</v>
      </c>
      <c r="J41" s="80" t="e">
        <f>IF(#REF!=1,VLOOKUP($A41,SkewTable,HLOOKUP(ROUND(G41-$E41,1),SkewTable,2,FALSE),FALSE)/100,0)</f>
        <v>#REF!</v>
      </c>
      <c r="K41" s="80" t="e">
        <f>IF(#REF!=1,VLOOKUP($A41,SkewTable,HLOOKUP(ROUND(H41-$E41,1),SkewTable,2,FALSE),FALSE)/100,0)</f>
        <v>#REF!</v>
      </c>
      <c r="L41" s="80" t="e">
        <f>($I41+J41+#REF!)*#REF!</f>
        <v>#N/A</v>
      </c>
      <c r="M41" s="80" t="e">
        <f>($I41+K41+#REF!)*#REF!</f>
        <v>#N/A</v>
      </c>
      <c r="N41" s="81">
        <v>50</v>
      </c>
      <c r="O41" s="81"/>
      <c r="P41" s="105" t="e">
        <f>IF(#REF!=1,VLOOKUP(A41,expiration,2,FALSE),VLOOKUP(A41,expiration,3,FALSE))-B$14+#REF!</f>
        <v>#REF!</v>
      </c>
      <c r="Q41" s="80" t="e">
        <f>VLOOKUP($A41,STRADDLE,12,FALSE)</f>
        <v>#N/A</v>
      </c>
      <c r="R41" s="106"/>
      <c r="S41" s="107">
        <f>IF($AE41=0,0,bsd(S$39,S$38,$E41,$G41,$P41,$L41,$Q41,0.1))</f>
        <v>0</v>
      </c>
      <c r="T41" s="107">
        <f t="shared" ref="T41:T64" si="2">IF($AE41=0,0,bsd(T$39,T$38,$E41,$H41,$P41,$M41,$Q41,0.1))</f>
        <v>0</v>
      </c>
      <c r="U41" s="107">
        <f t="shared" ref="U41:U64" si="3">IF($AE41=0,0,bsd(U$39,U$38,$E41,$G41,$P41,$L41,$Q41,0.1))</f>
        <v>0</v>
      </c>
      <c r="V41" s="107">
        <f t="shared" ref="V41:V64" si="4">IF($AE41=0,0,bsd(V$39,V$38,$E41,$H41,$P41,$M41,$Q41,0.1))</f>
        <v>0</v>
      </c>
      <c r="W41" s="107">
        <f t="shared" ref="W41:W64" si="5">IF($AE41=0,0,bsd(W$39,W$38,$E41,$G41,$P41,$L41,$Q41,0.1))</f>
        <v>0</v>
      </c>
      <c r="X41" s="107">
        <f t="shared" ref="X41:X64" si="6">IF($AE41=0,0,bsd(X$39,X$38,$E41,$H41,$P41,$M41,$Q41,0.1))</f>
        <v>0</v>
      </c>
      <c r="Y41" s="107">
        <f t="shared" ref="Y41:Y64" si="7">IF($AE41=0,0,bsd(Y$39,Y$38,$E41,$G41,$P41,$L41,$Q41,0.1))</f>
        <v>0</v>
      </c>
      <c r="Z41" s="107">
        <f t="shared" ref="Z41:Z64" si="8">IF($AE41=0,0,bsd(Z$39,Z$38,$E41,$H41,$P41,$M41,$Q41,0.1))</f>
        <v>0</v>
      </c>
      <c r="AA41" s="107">
        <f t="shared" ref="AA41:AA64" si="9">IF($AE41=0,0,bsd(AA$39,AA$38,$E41,$G41,$P41,$L41,$Q41,0.1))</f>
        <v>0</v>
      </c>
      <c r="AB41" s="107">
        <f t="shared" ref="AB41:AB64" si="10">IF($AE41=0,0,bsd(AB$39,AB$38,$E41,$H41,$P41,$M41,$Q41,0.1))</f>
        <v>0</v>
      </c>
      <c r="AD41" s="101">
        <f>$B2</f>
        <v>0</v>
      </c>
      <c r="AE41" s="82">
        <f>IF(AF41&gt;0,AD42-AD41,0)</f>
        <v>0</v>
      </c>
      <c r="AF41" s="101">
        <f>IF(AD41&lt;=$B$3,AD41,0)</f>
        <v>0</v>
      </c>
      <c r="AG41" s="102" t="e">
        <f>VLOOKUP(AD41,STRADDLE,3,FALSE)</f>
        <v>#N/A</v>
      </c>
      <c r="AH41" s="102" t="e">
        <f>IF(#REF!=1,VLOOKUP(AD41,curvesettle,HLOOKUP(#REF!,curvesettle,2,FALSE),0),0)</f>
        <v>#REF!</v>
      </c>
      <c r="AI41" s="102" t="e">
        <f>AE41*AG41</f>
        <v>#N/A</v>
      </c>
      <c r="AJ41" s="102" t="e">
        <f>AE41*AH41</f>
        <v>#REF!</v>
      </c>
      <c r="AK41" s="80" t="e">
        <f>(VLOOKUP(AD41,STRADDLE,10,FALSE)+#REF!)*#REF!</f>
        <v>#N/A</v>
      </c>
      <c r="AL41" s="165" t="e">
        <f>AK41*AE41</f>
        <v>#N/A</v>
      </c>
      <c r="AM41" s="165"/>
      <c r="AN41" s="101">
        <f>$C2</f>
        <v>0</v>
      </c>
      <c r="AO41" s="82">
        <f>IF(AP41&gt;0,AN42-AN41,0)</f>
        <v>0</v>
      </c>
      <c r="AP41" s="101">
        <f>IF(AN41&lt;=$C$3,AN41,0)</f>
        <v>0</v>
      </c>
      <c r="AQ41" s="102" t="e">
        <f>VLOOKUP(AN41,STRADDLE,3,FALSE)</f>
        <v>#N/A</v>
      </c>
      <c r="AR41" s="102" t="e">
        <f>IF(#REF!=1,VLOOKUP(AN41,curvesettle,HLOOKUP(#REF!,curvesettle,2,FALSE),0),0)</f>
        <v>#REF!</v>
      </c>
      <c r="AS41" s="102" t="e">
        <f>AO41*AQ41</f>
        <v>#N/A</v>
      </c>
      <c r="AT41" s="102" t="e">
        <f>AO41*AR41</f>
        <v>#REF!</v>
      </c>
      <c r="AU41" s="80" t="e">
        <f>(VLOOKUP(AN41,STRADDLE,10,FALSE)+#REF!)*#REF!</f>
        <v>#N/A</v>
      </c>
      <c r="AV41" s="165" t="e">
        <f>AU41*AO41</f>
        <v>#N/A</v>
      </c>
      <c r="AW41" s="102"/>
      <c r="AX41" s="101">
        <f>$D2</f>
        <v>0</v>
      </c>
      <c r="AY41" s="82">
        <f>IF(AZ41&gt;0,AX42-AX41,0)</f>
        <v>0</v>
      </c>
      <c r="AZ41" s="101">
        <f>IF(AX41&lt;=$D$3,AX41,0)</f>
        <v>0</v>
      </c>
      <c r="BA41" s="102" t="e">
        <f>VLOOKUP(AX41,STRADDLE,3,FALSE)</f>
        <v>#N/A</v>
      </c>
      <c r="BB41" s="102" t="e">
        <f>IF(#REF!=1,VLOOKUP(AX41,curvesettle,HLOOKUP(#REF!,curvesettle,2,FALSE),0),0)</f>
        <v>#REF!</v>
      </c>
      <c r="BC41" s="102" t="e">
        <f>AY41*BA41</f>
        <v>#N/A</v>
      </c>
      <c r="BD41" s="102" t="e">
        <f>AY41*BB41</f>
        <v>#REF!</v>
      </c>
      <c r="BE41" s="80" t="e">
        <f>(VLOOKUP(AX41,STRADDLE,10,FALSE)+#REF!)*#REF!</f>
        <v>#N/A</v>
      </c>
      <c r="BF41" s="165" t="e">
        <f>BE41*AY41</f>
        <v>#N/A</v>
      </c>
      <c r="BG41" s="165"/>
      <c r="BH41" s="165"/>
      <c r="BI41" s="77" t="e">
        <f t="shared" ref="BI41:BI64" si="11">AE41*B41</f>
        <v>#N/A</v>
      </c>
      <c r="BJ41" s="108" t="e">
        <f t="shared" ref="BJ41:BJ64" si="12">AE41*E41</f>
        <v>#N/A</v>
      </c>
      <c r="BK41" s="109">
        <f t="shared" ref="BK41:BK64" si="13">$AE41*S41</f>
        <v>0</v>
      </c>
      <c r="BL41" s="109">
        <f t="shared" ref="BL41:BL64" si="14">$AE41*U41</f>
        <v>0</v>
      </c>
      <c r="BM41" s="109">
        <f t="shared" ref="BM41:BM64" si="15">$AE41*W41</f>
        <v>0</v>
      </c>
      <c r="BN41" s="109">
        <f t="shared" ref="BN41:BN64" si="16">$AE41*Y41</f>
        <v>0</v>
      </c>
      <c r="BO41" s="109">
        <f t="shared" ref="BO41:BO64" si="17">$AE41*AA41</f>
        <v>0</v>
      </c>
      <c r="BQ41" s="108"/>
      <c r="BR41" s="109">
        <f t="shared" ref="BR41:BR64" si="18">$AE41*T41</f>
        <v>0</v>
      </c>
      <c r="BS41" s="109">
        <f t="shared" ref="BS41:BS64" si="19">$AE41*V41</f>
        <v>0</v>
      </c>
      <c r="BT41" s="109">
        <f t="shared" ref="BT41:BT64" si="20">$AE41*X41</f>
        <v>0</v>
      </c>
      <c r="BU41" s="109">
        <f t="shared" ref="BU41:BU64" si="21">$AE41*Z41</f>
        <v>0</v>
      </c>
      <c r="BV41" s="109">
        <f t="shared" ref="BV41:BV64" si="22">$AE41*AB41</f>
        <v>0</v>
      </c>
      <c r="BW41" s="128"/>
      <c r="BX41" s="109"/>
      <c r="BY41" s="128"/>
      <c r="BZ41" s="99"/>
      <c r="CA41" s="99"/>
      <c r="CB41" s="99"/>
    </row>
    <row r="42" spans="1:82" x14ac:dyDescent="0.25">
      <c r="A42" s="101">
        <f>DATE(YEAR(A41),MONTH(A41)+1,1)</f>
        <v>32</v>
      </c>
      <c r="B42" s="102" t="e">
        <f t="shared" ref="B42:B64" si="23">VLOOKUP(A42,STRADDLE,3,FALSE)</f>
        <v>#N/A</v>
      </c>
      <c r="C42" s="102" t="e">
        <f>IF(#REF!=1,VLOOKUP(A42,curvesettle,HLOOKUP(#REF!,curvesettle,2,FALSE),0),0)</f>
        <v>#REF!</v>
      </c>
      <c r="D42" s="103">
        <v>0</v>
      </c>
      <c r="E42" s="81" t="e">
        <f>D42+B42+C42+#REF!</f>
        <v>#N/A</v>
      </c>
      <c r="F42" s="81"/>
      <c r="G42" s="104">
        <f t="shared" ref="G42:G64" si="24">IF(B$22=1,E42,B$12)</f>
        <v>3.17</v>
      </c>
      <c r="H42" s="104">
        <f t="shared" si="1"/>
        <v>2.57</v>
      </c>
      <c r="I42" s="80" t="e">
        <f t="shared" ref="I42:I64" si="25">VLOOKUP(A42,STRADDLE,10,FALSE)</f>
        <v>#N/A</v>
      </c>
      <c r="J42" s="80" t="e">
        <f>IF(#REF!=1,VLOOKUP($A42,SkewTable,HLOOKUP(ROUND(G42-$E42,1),SkewTable,2,FALSE),FALSE)/100,0)</f>
        <v>#REF!</v>
      </c>
      <c r="K42" s="80" t="e">
        <f>IF(#REF!=1,VLOOKUP($A42,SkewTable,HLOOKUP(ROUND(H42-$E42,1),SkewTable,2,FALSE),FALSE)/100,0)</f>
        <v>#REF!</v>
      </c>
      <c r="L42" s="80" t="e">
        <f>($I42+J42+#REF!)*#REF!</f>
        <v>#N/A</v>
      </c>
      <c r="M42" s="80" t="e">
        <f>($I42+K42+#REF!)*#REF!</f>
        <v>#N/A</v>
      </c>
      <c r="N42" s="81"/>
      <c r="O42" s="81"/>
      <c r="P42" s="105" t="e">
        <f>IF(#REF!=1,VLOOKUP(A42,expiration,2,FALSE),VLOOKUP(A42,expiration,3,FALSE))-B$14+#REF!</f>
        <v>#REF!</v>
      </c>
      <c r="Q42" s="80" t="e">
        <f t="shared" ref="Q42:Q64" si="26">VLOOKUP($A42,STRADDLE,12,FALSE)</f>
        <v>#N/A</v>
      </c>
      <c r="R42" s="106"/>
      <c r="S42" s="107">
        <f t="shared" ref="S42:S64" si="27">IF($AE42=0,0,bsd(S$39,S$38,$E42,$G42,$P42,$L42,$Q42,0.1))</f>
        <v>0</v>
      </c>
      <c r="T42" s="107">
        <f t="shared" si="2"/>
        <v>0</v>
      </c>
      <c r="U42" s="107">
        <f t="shared" si="3"/>
        <v>0</v>
      </c>
      <c r="V42" s="107">
        <f t="shared" si="4"/>
        <v>0</v>
      </c>
      <c r="W42" s="107">
        <f t="shared" si="5"/>
        <v>0</v>
      </c>
      <c r="X42" s="107">
        <f t="shared" si="6"/>
        <v>0</v>
      </c>
      <c r="Y42" s="107">
        <f t="shared" si="7"/>
        <v>0</v>
      </c>
      <c r="Z42" s="107">
        <f t="shared" si="8"/>
        <v>0</v>
      </c>
      <c r="AA42" s="107">
        <f t="shared" si="9"/>
        <v>0</v>
      </c>
      <c r="AB42" s="107">
        <f t="shared" si="10"/>
        <v>0</v>
      </c>
      <c r="AD42" s="101">
        <f>DATE(YEAR(AD41),MONTH(AD41)+1,1)</f>
        <v>32</v>
      </c>
      <c r="AE42" s="82">
        <f t="shared" ref="AE42:AE64" si="28">IF(AF42&gt;0,AD43-AD42,0)</f>
        <v>0</v>
      </c>
      <c r="AF42" s="101">
        <f t="shared" ref="AF42:AF64" si="29">IF(AD42&lt;=B$3,AD42,0)</f>
        <v>0</v>
      </c>
      <c r="AG42" s="102" t="e">
        <f t="shared" ref="AG42:AG64" si="30">VLOOKUP(AD42,STRADDLE,3,FALSE)</f>
        <v>#N/A</v>
      </c>
      <c r="AH42" s="102" t="e">
        <f>IF(#REF!=1,VLOOKUP(AD42,curvesettle,HLOOKUP(#REF!,curvesettle,2,FALSE),0),0)</f>
        <v>#REF!</v>
      </c>
      <c r="AI42" s="102" t="e">
        <f t="shared" ref="AI42:AI64" si="31">AE42*AG42</f>
        <v>#N/A</v>
      </c>
      <c r="AJ42" s="102" t="e">
        <f t="shared" ref="AJ42:AJ64" si="32">AE42*AH42</f>
        <v>#REF!</v>
      </c>
      <c r="AK42" s="80" t="e">
        <f>(VLOOKUP(AD42,STRADDLE,10,FALSE)+#REF!)*#REF!</f>
        <v>#N/A</v>
      </c>
      <c r="AL42" s="165" t="e">
        <f t="shared" ref="AL42:AL64" si="33">AK42*AE42</f>
        <v>#N/A</v>
      </c>
      <c r="AM42" s="165"/>
      <c r="AN42" s="101">
        <f>DATE(YEAR(AN41),MONTH(AN41)+1,1)</f>
        <v>32</v>
      </c>
      <c r="AO42" s="82">
        <f t="shared" ref="AO42:AO64" si="34">IF(AP42&gt;0,AN43-AN42,0)</f>
        <v>0</v>
      </c>
      <c r="AP42" s="101">
        <f t="shared" ref="AP42:AP64" si="35">IF(AN42&lt;=$C$3,AN42,0)</f>
        <v>0</v>
      </c>
      <c r="AQ42" s="102" t="e">
        <f t="shared" ref="AQ42:AQ64" si="36">VLOOKUP(AN42,STRADDLE,3,FALSE)</f>
        <v>#N/A</v>
      </c>
      <c r="AR42" s="102" t="e">
        <f>IF(#REF!=1,VLOOKUP(AN42,curvesettle,HLOOKUP(#REF!,curvesettle,2,FALSE),0),0)</f>
        <v>#REF!</v>
      </c>
      <c r="AS42" s="102" t="e">
        <f t="shared" ref="AS42:AS64" si="37">AO42*AQ42</f>
        <v>#N/A</v>
      </c>
      <c r="AT42" s="102" t="e">
        <f t="shared" ref="AT42:AT64" si="38">AO42*AR42</f>
        <v>#REF!</v>
      </c>
      <c r="AU42" s="80" t="e">
        <f>(VLOOKUP(AN42,STRADDLE,10,FALSE)+#REF!)*#REF!</f>
        <v>#N/A</v>
      </c>
      <c r="AV42" s="165" t="e">
        <f t="shared" ref="AV42:AV64" si="39">AU42*AO42</f>
        <v>#N/A</v>
      </c>
      <c r="AW42" s="102"/>
      <c r="AX42" s="101">
        <f>DATE(YEAR(AX41),MONTH(AX41)+1,1)</f>
        <v>32</v>
      </c>
      <c r="AY42" s="82">
        <f t="shared" ref="AY42:AY64" si="40">IF(AZ42&gt;0,AX43-AX42,0)</f>
        <v>0</v>
      </c>
      <c r="AZ42" s="101">
        <f t="shared" ref="AZ42:AZ64" si="41">IF(AX42&lt;=$D$3,AX42,0)</f>
        <v>0</v>
      </c>
      <c r="BA42" s="102" t="e">
        <f t="shared" ref="BA42:BA64" si="42">VLOOKUP(AX42,STRADDLE,3,FALSE)</f>
        <v>#N/A</v>
      </c>
      <c r="BB42" s="102" t="e">
        <f>IF(#REF!=1,VLOOKUP(AX42,curvesettle,HLOOKUP(#REF!,curvesettle,2,FALSE),0),0)</f>
        <v>#REF!</v>
      </c>
      <c r="BC42" s="102" t="e">
        <f t="shared" ref="BC42:BC64" si="43">AY42*BA42</f>
        <v>#N/A</v>
      </c>
      <c r="BD42" s="102" t="e">
        <f t="shared" ref="BD42:BD64" si="44">AY42*BB42</f>
        <v>#REF!</v>
      </c>
      <c r="BE42" s="80" t="e">
        <f>(VLOOKUP(AX42,STRADDLE,10,FALSE)+#REF!)*#REF!</f>
        <v>#N/A</v>
      </c>
      <c r="BF42" s="165" t="e">
        <f t="shared" ref="BF42:BF64" si="45">BE42*AY42</f>
        <v>#N/A</v>
      </c>
      <c r="BG42" s="165"/>
      <c r="BH42" s="165"/>
      <c r="BI42" s="77" t="e">
        <f t="shared" si="11"/>
        <v>#N/A</v>
      </c>
      <c r="BJ42" s="108" t="e">
        <f t="shared" si="12"/>
        <v>#N/A</v>
      </c>
      <c r="BK42" s="109">
        <f t="shared" si="13"/>
        <v>0</v>
      </c>
      <c r="BL42" s="109">
        <f t="shared" si="14"/>
        <v>0</v>
      </c>
      <c r="BM42" s="109">
        <f t="shared" si="15"/>
        <v>0</v>
      </c>
      <c r="BN42" s="109">
        <f t="shared" si="16"/>
        <v>0</v>
      </c>
      <c r="BO42" s="109">
        <f t="shared" si="17"/>
        <v>0</v>
      </c>
      <c r="BQ42" s="108"/>
      <c r="BR42" s="109">
        <f t="shared" si="18"/>
        <v>0</v>
      </c>
      <c r="BS42" s="109">
        <f t="shared" si="19"/>
        <v>0</v>
      </c>
      <c r="BT42" s="109">
        <f t="shared" si="20"/>
        <v>0</v>
      </c>
      <c r="BU42" s="109">
        <f t="shared" si="21"/>
        <v>0</v>
      </c>
      <c r="BV42" s="109">
        <f t="shared" si="22"/>
        <v>0</v>
      </c>
      <c r="BW42" s="128"/>
      <c r="BX42" s="109"/>
      <c r="BY42" s="128"/>
      <c r="BZ42" s="99"/>
      <c r="CA42" s="99"/>
      <c r="CB42" s="99"/>
    </row>
    <row r="43" spans="1:82" x14ac:dyDescent="0.25">
      <c r="A43" s="101">
        <f t="shared" ref="A43:A65" si="46">DATE(YEAR(A42),MONTH(A42)+1,1)</f>
        <v>61</v>
      </c>
      <c r="B43" s="102" t="e">
        <f t="shared" si="23"/>
        <v>#N/A</v>
      </c>
      <c r="C43" s="102" t="e">
        <f>IF(#REF!=1,VLOOKUP(A43,curvesettle,HLOOKUP(#REF!,curvesettle,2,FALSE),0),0)</f>
        <v>#REF!</v>
      </c>
      <c r="D43" s="103">
        <v>0</v>
      </c>
      <c r="E43" s="81" t="e">
        <f>D43+B43+C43+#REF!</f>
        <v>#N/A</v>
      </c>
      <c r="F43" s="81"/>
      <c r="G43" s="104">
        <f t="shared" si="24"/>
        <v>3.17</v>
      </c>
      <c r="H43" s="104">
        <f t="shared" si="1"/>
        <v>2.57</v>
      </c>
      <c r="I43" s="80" t="e">
        <f t="shared" si="25"/>
        <v>#N/A</v>
      </c>
      <c r="J43" s="80" t="e">
        <f>IF(#REF!=1,VLOOKUP($A43,SkewTable,HLOOKUP(ROUND(G43-$E43,1),SkewTable,2,FALSE),FALSE)/100,0)</f>
        <v>#REF!</v>
      </c>
      <c r="K43" s="80" t="e">
        <f>IF(#REF!=1,VLOOKUP($A43,SkewTable,HLOOKUP(ROUND(H43-$E43,1),SkewTable,2,FALSE),FALSE)/100,0)</f>
        <v>#REF!</v>
      </c>
      <c r="L43" s="80" t="e">
        <f>($I43+J43+#REF!)*#REF!</f>
        <v>#N/A</v>
      </c>
      <c r="M43" s="80" t="e">
        <f>($I43+K43+#REF!)*#REF!</f>
        <v>#N/A</v>
      </c>
      <c r="N43" s="81"/>
      <c r="O43" s="81"/>
      <c r="P43" s="105" t="e">
        <f>IF(#REF!=1,VLOOKUP(A43,expiration,2,FALSE),VLOOKUP(A43,expiration,3,FALSE))-B$14+#REF!</f>
        <v>#REF!</v>
      </c>
      <c r="Q43" s="80" t="e">
        <f t="shared" si="26"/>
        <v>#N/A</v>
      </c>
      <c r="R43" s="106"/>
      <c r="S43" s="107">
        <f t="shared" si="27"/>
        <v>0</v>
      </c>
      <c r="T43" s="107">
        <f t="shared" si="2"/>
        <v>0</v>
      </c>
      <c r="U43" s="107">
        <f t="shared" si="3"/>
        <v>0</v>
      </c>
      <c r="V43" s="107">
        <f t="shared" si="4"/>
        <v>0</v>
      </c>
      <c r="W43" s="107">
        <f t="shared" si="5"/>
        <v>0</v>
      </c>
      <c r="X43" s="107">
        <f t="shared" si="6"/>
        <v>0</v>
      </c>
      <c r="Y43" s="107">
        <f t="shared" si="7"/>
        <v>0</v>
      </c>
      <c r="Z43" s="107">
        <f t="shared" si="8"/>
        <v>0</v>
      </c>
      <c r="AA43" s="107">
        <f t="shared" si="9"/>
        <v>0</v>
      </c>
      <c r="AB43" s="107">
        <f t="shared" si="10"/>
        <v>0</v>
      </c>
      <c r="AD43" s="101">
        <f t="shared" ref="AD43:AD65" si="47">DATE(YEAR(AD42),MONTH(AD42)+1,1)</f>
        <v>61</v>
      </c>
      <c r="AE43" s="82">
        <f t="shared" si="28"/>
        <v>0</v>
      </c>
      <c r="AF43" s="101">
        <f t="shared" si="29"/>
        <v>0</v>
      </c>
      <c r="AG43" s="102" t="e">
        <f t="shared" si="30"/>
        <v>#N/A</v>
      </c>
      <c r="AH43" s="102" t="e">
        <f>IF(#REF!=1,VLOOKUP(AD43,curvesettle,HLOOKUP(#REF!,curvesettle,2,FALSE),0),0)</f>
        <v>#REF!</v>
      </c>
      <c r="AI43" s="102" t="e">
        <f t="shared" si="31"/>
        <v>#N/A</v>
      </c>
      <c r="AJ43" s="102" t="e">
        <f t="shared" si="32"/>
        <v>#REF!</v>
      </c>
      <c r="AK43" s="80" t="e">
        <f>(VLOOKUP(AD43,STRADDLE,10,FALSE)+#REF!)*#REF!</f>
        <v>#N/A</v>
      </c>
      <c r="AL43" s="165" t="e">
        <f t="shared" si="33"/>
        <v>#N/A</v>
      </c>
      <c r="AM43" s="165"/>
      <c r="AN43" s="101">
        <f t="shared" ref="AN43:AN65" si="48">DATE(YEAR(AN42),MONTH(AN42)+1,1)</f>
        <v>61</v>
      </c>
      <c r="AO43" s="82">
        <f t="shared" si="34"/>
        <v>0</v>
      </c>
      <c r="AP43" s="101">
        <f t="shared" si="35"/>
        <v>0</v>
      </c>
      <c r="AQ43" s="102" t="e">
        <f t="shared" si="36"/>
        <v>#N/A</v>
      </c>
      <c r="AR43" s="102" t="e">
        <f>IF(#REF!=1,VLOOKUP(AN43,curvesettle,HLOOKUP(#REF!,curvesettle,2,FALSE),0),0)</f>
        <v>#REF!</v>
      </c>
      <c r="AS43" s="102" t="e">
        <f t="shared" si="37"/>
        <v>#N/A</v>
      </c>
      <c r="AT43" s="102" t="e">
        <f t="shared" si="38"/>
        <v>#REF!</v>
      </c>
      <c r="AU43" s="80" t="e">
        <f>(VLOOKUP(AN43,STRADDLE,10,FALSE)+#REF!)*#REF!</f>
        <v>#N/A</v>
      </c>
      <c r="AV43" s="165" t="e">
        <f t="shared" si="39"/>
        <v>#N/A</v>
      </c>
      <c r="AW43" s="102"/>
      <c r="AX43" s="101">
        <f t="shared" ref="AX43:AX65" si="49">DATE(YEAR(AX42),MONTH(AX42)+1,1)</f>
        <v>61</v>
      </c>
      <c r="AY43" s="82">
        <f t="shared" si="40"/>
        <v>0</v>
      </c>
      <c r="AZ43" s="101">
        <f t="shared" si="41"/>
        <v>0</v>
      </c>
      <c r="BA43" s="102" t="e">
        <f t="shared" si="42"/>
        <v>#N/A</v>
      </c>
      <c r="BB43" s="102" t="e">
        <f>IF(#REF!=1,VLOOKUP(AX43,curvesettle,HLOOKUP(#REF!,curvesettle,2,FALSE),0),0)</f>
        <v>#REF!</v>
      </c>
      <c r="BC43" s="102" t="e">
        <f t="shared" si="43"/>
        <v>#N/A</v>
      </c>
      <c r="BD43" s="102" t="e">
        <f t="shared" si="44"/>
        <v>#REF!</v>
      </c>
      <c r="BE43" s="80" t="e">
        <f>(VLOOKUP(AX43,STRADDLE,10,FALSE)+#REF!)*#REF!</f>
        <v>#N/A</v>
      </c>
      <c r="BF43" s="165" t="e">
        <f t="shared" si="45"/>
        <v>#N/A</v>
      </c>
      <c r="BG43" s="165"/>
      <c r="BH43" s="165"/>
      <c r="BI43" s="77" t="e">
        <f t="shared" si="11"/>
        <v>#N/A</v>
      </c>
      <c r="BJ43" s="108" t="e">
        <f t="shared" si="12"/>
        <v>#N/A</v>
      </c>
      <c r="BK43" s="109">
        <f t="shared" si="13"/>
        <v>0</v>
      </c>
      <c r="BL43" s="109">
        <f t="shared" si="14"/>
        <v>0</v>
      </c>
      <c r="BM43" s="109">
        <f t="shared" si="15"/>
        <v>0</v>
      </c>
      <c r="BN43" s="109">
        <f t="shared" si="16"/>
        <v>0</v>
      </c>
      <c r="BO43" s="109">
        <f t="shared" si="17"/>
        <v>0</v>
      </c>
      <c r="BQ43" s="108"/>
      <c r="BR43" s="109">
        <f t="shared" si="18"/>
        <v>0</v>
      </c>
      <c r="BS43" s="109">
        <f t="shared" si="19"/>
        <v>0</v>
      </c>
      <c r="BT43" s="109">
        <f t="shared" si="20"/>
        <v>0</v>
      </c>
      <c r="BU43" s="109">
        <f t="shared" si="21"/>
        <v>0</v>
      </c>
      <c r="BV43" s="109">
        <f t="shared" si="22"/>
        <v>0</v>
      </c>
      <c r="BW43" s="128"/>
      <c r="BX43" s="109"/>
      <c r="BY43" s="128"/>
      <c r="BZ43" s="99"/>
      <c r="CA43" s="99"/>
      <c r="CB43" s="99"/>
    </row>
    <row r="44" spans="1:82" x14ac:dyDescent="0.25">
      <c r="A44" s="101">
        <f t="shared" si="46"/>
        <v>92</v>
      </c>
      <c r="B44" s="102" t="e">
        <f t="shared" si="23"/>
        <v>#N/A</v>
      </c>
      <c r="C44" s="102" t="e">
        <f>IF(#REF!=1,VLOOKUP(A44,curvesettle,HLOOKUP(#REF!,curvesettle,2,FALSE),0),0)</f>
        <v>#REF!</v>
      </c>
      <c r="D44" s="103">
        <v>0</v>
      </c>
      <c r="E44" s="81" t="e">
        <f>D44+B44+C44+#REF!</f>
        <v>#N/A</v>
      </c>
      <c r="F44" s="81"/>
      <c r="G44" s="104">
        <f t="shared" si="24"/>
        <v>3.17</v>
      </c>
      <c r="H44" s="104">
        <f t="shared" si="1"/>
        <v>2.57</v>
      </c>
      <c r="I44" s="80" t="e">
        <f t="shared" si="25"/>
        <v>#N/A</v>
      </c>
      <c r="J44" s="80" t="e">
        <f>IF(#REF!=1,VLOOKUP($A44,SkewTable,HLOOKUP(ROUND(G44-$E44,1),SkewTable,2,FALSE),FALSE)/100,0)</f>
        <v>#REF!</v>
      </c>
      <c r="K44" s="80" t="e">
        <f>IF(#REF!=1,VLOOKUP($A44,SkewTable,HLOOKUP(ROUND(H44-$E44,1),SkewTable,2,FALSE),FALSE)/100,0)</f>
        <v>#REF!</v>
      </c>
      <c r="L44" s="80" t="e">
        <f>($I44+J44+#REF!)*#REF!</f>
        <v>#N/A</v>
      </c>
      <c r="M44" s="80" t="e">
        <f>($I44+K44+#REF!)*#REF!</f>
        <v>#N/A</v>
      </c>
      <c r="N44" s="81"/>
      <c r="O44" s="81"/>
      <c r="P44" s="105" t="e">
        <f>IF(#REF!=1,VLOOKUP(A44,expiration,2,FALSE),VLOOKUP(A44,expiration,3,FALSE))-B$14+#REF!</f>
        <v>#REF!</v>
      </c>
      <c r="Q44" s="80" t="e">
        <f t="shared" si="26"/>
        <v>#N/A</v>
      </c>
      <c r="R44" s="106"/>
      <c r="S44" s="107">
        <f t="shared" si="27"/>
        <v>0</v>
      </c>
      <c r="T44" s="107">
        <f t="shared" si="2"/>
        <v>0</v>
      </c>
      <c r="U44" s="107">
        <f t="shared" si="3"/>
        <v>0</v>
      </c>
      <c r="V44" s="107">
        <f t="shared" si="4"/>
        <v>0</v>
      </c>
      <c r="W44" s="107">
        <f t="shared" si="5"/>
        <v>0</v>
      </c>
      <c r="X44" s="107">
        <f t="shared" si="6"/>
        <v>0</v>
      </c>
      <c r="Y44" s="107">
        <f t="shared" si="7"/>
        <v>0</v>
      </c>
      <c r="Z44" s="107">
        <f t="shared" si="8"/>
        <v>0</v>
      </c>
      <c r="AA44" s="107">
        <f t="shared" si="9"/>
        <v>0</v>
      </c>
      <c r="AB44" s="107">
        <f t="shared" si="10"/>
        <v>0</v>
      </c>
      <c r="AD44" s="101">
        <f t="shared" si="47"/>
        <v>92</v>
      </c>
      <c r="AE44" s="82">
        <f t="shared" si="28"/>
        <v>0</v>
      </c>
      <c r="AF44" s="101">
        <f t="shared" si="29"/>
        <v>0</v>
      </c>
      <c r="AG44" s="102" t="e">
        <f t="shared" si="30"/>
        <v>#N/A</v>
      </c>
      <c r="AH44" s="102" t="e">
        <f>IF(#REF!=1,VLOOKUP(AD44,curvesettle,HLOOKUP(#REF!,curvesettle,2,FALSE),0),0)</f>
        <v>#REF!</v>
      </c>
      <c r="AI44" s="102" t="e">
        <f t="shared" si="31"/>
        <v>#N/A</v>
      </c>
      <c r="AJ44" s="102" t="e">
        <f t="shared" si="32"/>
        <v>#REF!</v>
      </c>
      <c r="AK44" s="80" t="e">
        <f>(VLOOKUP(AD44,STRADDLE,10,FALSE)+#REF!)*#REF!</f>
        <v>#N/A</v>
      </c>
      <c r="AL44" s="165" t="e">
        <f t="shared" si="33"/>
        <v>#N/A</v>
      </c>
      <c r="AM44" s="165"/>
      <c r="AN44" s="101">
        <f t="shared" si="48"/>
        <v>92</v>
      </c>
      <c r="AO44" s="82">
        <f t="shared" si="34"/>
        <v>0</v>
      </c>
      <c r="AP44" s="101">
        <f t="shared" si="35"/>
        <v>0</v>
      </c>
      <c r="AQ44" s="102" t="e">
        <f t="shared" si="36"/>
        <v>#N/A</v>
      </c>
      <c r="AR44" s="102" t="e">
        <f>IF(#REF!=1,VLOOKUP(AN44,curvesettle,HLOOKUP(#REF!,curvesettle,2,FALSE),0),0)</f>
        <v>#REF!</v>
      </c>
      <c r="AS44" s="102" t="e">
        <f t="shared" si="37"/>
        <v>#N/A</v>
      </c>
      <c r="AT44" s="102" t="e">
        <f t="shared" si="38"/>
        <v>#REF!</v>
      </c>
      <c r="AU44" s="80" t="e">
        <f>(VLOOKUP(AN44,STRADDLE,10,FALSE)+#REF!)*#REF!</f>
        <v>#N/A</v>
      </c>
      <c r="AV44" s="165" t="e">
        <f t="shared" si="39"/>
        <v>#N/A</v>
      </c>
      <c r="AW44" s="102"/>
      <c r="AX44" s="101">
        <f t="shared" si="49"/>
        <v>92</v>
      </c>
      <c r="AY44" s="82">
        <f t="shared" si="40"/>
        <v>0</v>
      </c>
      <c r="AZ44" s="101">
        <f t="shared" si="41"/>
        <v>0</v>
      </c>
      <c r="BA44" s="102" t="e">
        <f t="shared" si="42"/>
        <v>#N/A</v>
      </c>
      <c r="BB44" s="102" t="e">
        <f>IF(#REF!=1,VLOOKUP(AX44,curvesettle,HLOOKUP(#REF!,curvesettle,2,FALSE),0),0)</f>
        <v>#REF!</v>
      </c>
      <c r="BC44" s="102" t="e">
        <f t="shared" si="43"/>
        <v>#N/A</v>
      </c>
      <c r="BD44" s="102" t="e">
        <f t="shared" si="44"/>
        <v>#REF!</v>
      </c>
      <c r="BE44" s="80" t="e">
        <f>(VLOOKUP(AX44,STRADDLE,10,FALSE)+#REF!)*#REF!</f>
        <v>#N/A</v>
      </c>
      <c r="BF44" s="165" t="e">
        <f t="shared" si="45"/>
        <v>#N/A</v>
      </c>
      <c r="BG44" s="165"/>
      <c r="BH44" s="165"/>
      <c r="BI44" s="77" t="e">
        <f t="shared" si="11"/>
        <v>#N/A</v>
      </c>
      <c r="BJ44" s="108" t="e">
        <f t="shared" si="12"/>
        <v>#N/A</v>
      </c>
      <c r="BK44" s="109">
        <f t="shared" si="13"/>
        <v>0</v>
      </c>
      <c r="BL44" s="109">
        <f t="shared" si="14"/>
        <v>0</v>
      </c>
      <c r="BM44" s="109">
        <f t="shared" si="15"/>
        <v>0</v>
      </c>
      <c r="BN44" s="109">
        <f t="shared" si="16"/>
        <v>0</v>
      </c>
      <c r="BO44" s="109">
        <f t="shared" si="17"/>
        <v>0</v>
      </c>
      <c r="BQ44" s="108"/>
      <c r="BR44" s="109">
        <f t="shared" si="18"/>
        <v>0</v>
      </c>
      <c r="BS44" s="109">
        <f t="shared" si="19"/>
        <v>0</v>
      </c>
      <c r="BT44" s="109">
        <f t="shared" si="20"/>
        <v>0</v>
      </c>
      <c r="BU44" s="109">
        <f t="shared" si="21"/>
        <v>0</v>
      </c>
      <c r="BV44" s="109">
        <f t="shared" si="22"/>
        <v>0</v>
      </c>
      <c r="BW44" s="128"/>
      <c r="BX44" s="109"/>
      <c r="BY44" s="128"/>
      <c r="BZ44" s="99"/>
      <c r="CA44" s="99"/>
      <c r="CB44" s="99"/>
    </row>
    <row r="45" spans="1:82" x14ac:dyDescent="0.25">
      <c r="A45" s="101">
        <f t="shared" si="46"/>
        <v>122</v>
      </c>
      <c r="B45" s="102" t="e">
        <f t="shared" si="23"/>
        <v>#N/A</v>
      </c>
      <c r="C45" s="102" t="e">
        <f>IF(#REF!=1,VLOOKUP(A45,curvesettle,HLOOKUP(#REF!,curvesettle,2,FALSE),0),0)</f>
        <v>#REF!</v>
      </c>
      <c r="D45" s="103">
        <v>0</v>
      </c>
      <c r="E45" s="81" t="e">
        <f>D45+B45+C45+#REF!</f>
        <v>#N/A</v>
      </c>
      <c r="F45" s="81"/>
      <c r="G45" s="104">
        <f t="shared" si="24"/>
        <v>3.17</v>
      </c>
      <c r="H45" s="104">
        <f t="shared" si="1"/>
        <v>2.57</v>
      </c>
      <c r="I45" s="80" t="e">
        <f t="shared" si="25"/>
        <v>#N/A</v>
      </c>
      <c r="J45" s="80" t="e">
        <f>IF(#REF!=1,VLOOKUP($A45,SkewTable,HLOOKUP(ROUND(G45-$E45,1),SkewTable,2,FALSE),FALSE)/100,0)</f>
        <v>#REF!</v>
      </c>
      <c r="K45" s="80" t="e">
        <f>IF(#REF!=1,VLOOKUP($A45,SkewTable,HLOOKUP(ROUND(H45-$E45,1),SkewTable,2,FALSE),FALSE)/100,0)</f>
        <v>#REF!</v>
      </c>
      <c r="L45" s="80" t="e">
        <f>($I45+J45+#REF!)*#REF!</f>
        <v>#N/A</v>
      </c>
      <c r="M45" s="80" t="e">
        <f>($I45+K45+#REF!)*#REF!</f>
        <v>#N/A</v>
      </c>
      <c r="N45" s="81"/>
      <c r="O45" s="81"/>
      <c r="P45" s="105" t="e">
        <f>IF(#REF!=1,VLOOKUP(A45,expiration,2,FALSE),VLOOKUP(A45,expiration,3,FALSE))-B$14+#REF!</f>
        <v>#REF!</v>
      </c>
      <c r="Q45" s="80" t="e">
        <f t="shared" si="26"/>
        <v>#N/A</v>
      </c>
      <c r="R45" s="106"/>
      <c r="S45" s="107">
        <f t="shared" si="27"/>
        <v>0</v>
      </c>
      <c r="T45" s="107">
        <f t="shared" si="2"/>
        <v>0</v>
      </c>
      <c r="U45" s="107">
        <f t="shared" si="3"/>
        <v>0</v>
      </c>
      <c r="V45" s="107">
        <f t="shared" si="4"/>
        <v>0</v>
      </c>
      <c r="W45" s="107">
        <f t="shared" si="5"/>
        <v>0</v>
      </c>
      <c r="X45" s="107">
        <f t="shared" si="6"/>
        <v>0</v>
      </c>
      <c r="Y45" s="107">
        <f t="shared" si="7"/>
        <v>0</v>
      </c>
      <c r="Z45" s="107">
        <f t="shared" si="8"/>
        <v>0</v>
      </c>
      <c r="AA45" s="107">
        <f t="shared" si="9"/>
        <v>0</v>
      </c>
      <c r="AB45" s="107">
        <f t="shared" si="10"/>
        <v>0</v>
      </c>
      <c r="AD45" s="101">
        <f t="shared" si="47"/>
        <v>122</v>
      </c>
      <c r="AE45" s="82">
        <f t="shared" si="28"/>
        <v>0</v>
      </c>
      <c r="AF45" s="101">
        <f t="shared" si="29"/>
        <v>0</v>
      </c>
      <c r="AG45" s="102" t="e">
        <f t="shared" si="30"/>
        <v>#N/A</v>
      </c>
      <c r="AH45" s="102" t="e">
        <f>IF(#REF!=1,VLOOKUP(AD45,curvesettle,HLOOKUP(#REF!,curvesettle,2,FALSE),0),0)</f>
        <v>#REF!</v>
      </c>
      <c r="AI45" s="102" t="e">
        <f t="shared" si="31"/>
        <v>#N/A</v>
      </c>
      <c r="AJ45" s="102" t="e">
        <f t="shared" si="32"/>
        <v>#REF!</v>
      </c>
      <c r="AK45" s="80" t="e">
        <f>(VLOOKUP(AD45,STRADDLE,10,FALSE)+#REF!)*#REF!</f>
        <v>#N/A</v>
      </c>
      <c r="AL45" s="165" t="e">
        <f t="shared" si="33"/>
        <v>#N/A</v>
      </c>
      <c r="AM45" s="165"/>
      <c r="AN45" s="101">
        <f t="shared" si="48"/>
        <v>122</v>
      </c>
      <c r="AO45" s="82">
        <f t="shared" si="34"/>
        <v>0</v>
      </c>
      <c r="AP45" s="101">
        <f t="shared" si="35"/>
        <v>0</v>
      </c>
      <c r="AQ45" s="102" t="e">
        <f t="shared" si="36"/>
        <v>#N/A</v>
      </c>
      <c r="AR45" s="102" t="e">
        <f>IF(#REF!=1,VLOOKUP(AN45,curvesettle,HLOOKUP(#REF!,curvesettle,2,FALSE),0),0)</f>
        <v>#REF!</v>
      </c>
      <c r="AS45" s="102" t="e">
        <f t="shared" si="37"/>
        <v>#N/A</v>
      </c>
      <c r="AT45" s="102" t="e">
        <f t="shared" si="38"/>
        <v>#REF!</v>
      </c>
      <c r="AU45" s="80" t="e">
        <f>(VLOOKUP(AN45,STRADDLE,10,FALSE)+#REF!)*#REF!</f>
        <v>#N/A</v>
      </c>
      <c r="AV45" s="165" t="e">
        <f t="shared" si="39"/>
        <v>#N/A</v>
      </c>
      <c r="AW45" s="102"/>
      <c r="AX45" s="101">
        <f t="shared" si="49"/>
        <v>122</v>
      </c>
      <c r="AY45" s="82">
        <f t="shared" si="40"/>
        <v>0</v>
      </c>
      <c r="AZ45" s="101">
        <f t="shared" si="41"/>
        <v>0</v>
      </c>
      <c r="BA45" s="102" t="e">
        <f t="shared" si="42"/>
        <v>#N/A</v>
      </c>
      <c r="BB45" s="102" t="e">
        <f>IF(#REF!=1,VLOOKUP(AX45,curvesettle,HLOOKUP(#REF!,curvesettle,2,FALSE),0),0)</f>
        <v>#REF!</v>
      </c>
      <c r="BC45" s="102" t="e">
        <f t="shared" si="43"/>
        <v>#N/A</v>
      </c>
      <c r="BD45" s="102" t="e">
        <f t="shared" si="44"/>
        <v>#REF!</v>
      </c>
      <c r="BE45" s="80" t="e">
        <f>(VLOOKUP(AX45,STRADDLE,10,FALSE)+#REF!)*#REF!</f>
        <v>#N/A</v>
      </c>
      <c r="BF45" s="165" t="e">
        <f t="shared" si="45"/>
        <v>#N/A</v>
      </c>
      <c r="BG45" s="165"/>
      <c r="BH45" s="165"/>
      <c r="BI45" s="77" t="e">
        <f t="shared" si="11"/>
        <v>#N/A</v>
      </c>
      <c r="BJ45" s="108" t="e">
        <f t="shared" si="12"/>
        <v>#N/A</v>
      </c>
      <c r="BK45" s="109">
        <f t="shared" si="13"/>
        <v>0</v>
      </c>
      <c r="BL45" s="109">
        <f t="shared" si="14"/>
        <v>0</v>
      </c>
      <c r="BM45" s="109">
        <f t="shared" si="15"/>
        <v>0</v>
      </c>
      <c r="BN45" s="109">
        <f t="shared" si="16"/>
        <v>0</v>
      </c>
      <c r="BO45" s="109">
        <f t="shared" si="17"/>
        <v>0</v>
      </c>
      <c r="BQ45" s="108"/>
      <c r="BR45" s="109">
        <f t="shared" si="18"/>
        <v>0</v>
      </c>
      <c r="BS45" s="109">
        <f t="shared" si="19"/>
        <v>0</v>
      </c>
      <c r="BT45" s="109">
        <f t="shared" si="20"/>
        <v>0</v>
      </c>
      <c r="BU45" s="109">
        <f t="shared" si="21"/>
        <v>0</v>
      </c>
      <c r="BV45" s="109">
        <f t="shared" si="22"/>
        <v>0</v>
      </c>
      <c r="BW45" s="128"/>
      <c r="BX45" s="109"/>
      <c r="BY45" s="128"/>
      <c r="BZ45" s="99"/>
      <c r="CA45" s="99"/>
      <c r="CB45" s="99"/>
    </row>
    <row r="46" spans="1:82" x14ac:dyDescent="0.25">
      <c r="A46" s="101">
        <f t="shared" si="46"/>
        <v>153</v>
      </c>
      <c r="B46" s="102" t="e">
        <f t="shared" si="23"/>
        <v>#N/A</v>
      </c>
      <c r="C46" s="102" t="e">
        <f>IF(#REF!=1,VLOOKUP(A46,curvesettle,HLOOKUP(#REF!,curvesettle,2,FALSE),0),0)</f>
        <v>#REF!</v>
      </c>
      <c r="D46" s="103">
        <v>0</v>
      </c>
      <c r="E46" s="81" t="e">
        <f>D46+B46+C46+#REF!</f>
        <v>#N/A</v>
      </c>
      <c r="F46" s="81"/>
      <c r="G46" s="104">
        <f t="shared" si="24"/>
        <v>3.17</v>
      </c>
      <c r="H46" s="104">
        <f t="shared" si="1"/>
        <v>2.57</v>
      </c>
      <c r="I46" s="80" t="e">
        <f t="shared" si="25"/>
        <v>#N/A</v>
      </c>
      <c r="J46" s="80" t="e">
        <f>IF(#REF!=1,VLOOKUP($A46,SkewTable,HLOOKUP(ROUND(G46-$E46,1),SkewTable,2,FALSE),FALSE)/100,0)</f>
        <v>#REF!</v>
      </c>
      <c r="K46" s="80" t="e">
        <f>IF(#REF!=1,VLOOKUP($A46,SkewTable,HLOOKUP(ROUND(H46-$E46,1),SkewTable,2,FALSE),FALSE)/100,0)</f>
        <v>#REF!</v>
      </c>
      <c r="L46" s="80" t="e">
        <f>($I46+J46+#REF!)*#REF!</f>
        <v>#N/A</v>
      </c>
      <c r="M46" s="80" t="e">
        <f>($I46+K46+#REF!)*#REF!</f>
        <v>#N/A</v>
      </c>
      <c r="N46" s="81"/>
      <c r="O46" s="81"/>
      <c r="P46" s="105" t="e">
        <f>IF(#REF!=1,VLOOKUP(A46,expiration,2,FALSE),VLOOKUP(A46,expiration,3,FALSE))-B$14+#REF!</f>
        <v>#REF!</v>
      </c>
      <c r="Q46" s="80" t="e">
        <f t="shared" si="26"/>
        <v>#N/A</v>
      </c>
      <c r="R46" s="106"/>
      <c r="S46" s="107">
        <f t="shared" si="27"/>
        <v>0</v>
      </c>
      <c r="T46" s="107">
        <f t="shared" si="2"/>
        <v>0</v>
      </c>
      <c r="U46" s="107">
        <f t="shared" si="3"/>
        <v>0</v>
      </c>
      <c r="V46" s="107">
        <f t="shared" si="4"/>
        <v>0</v>
      </c>
      <c r="W46" s="107">
        <f t="shared" si="5"/>
        <v>0</v>
      </c>
      <c r="X46" s="107">
        <f t="shared" si="6"/>
        <v>0</v>
      </c>
      <c r="Y46" s="107">
        <f t="shared" si="7"/>
        <v>0</v>
      </c>
      <c r="Z46" s="107">
        <f t="shared" si="8"/>
        <v>0</v>
      </c>
      <c r="AA46" s="107">
        <f t="shared" si="9"/>
        <v>0</v>
      </c>
      <c r="AB46" s="107">
        <f t="shared" si="10"/>
        <v>0</v>
      </c>
      <c r="AD46" s="101">
        <f t="shared" si="47"/>
        <v>153</v>
      </c>
      <c r="AE46" s="82">
        <f t="shared" si="28"/>
        <v>0</v>
      </c>
      <c r="AF46" s="101">
        <f t="shared" si="29"/>
        <v>0</v>
      </c>
      <c r="AG46" s="102" t="e">
        <f t="shared" si="30"/>
        <v>#N/A</v>
      </c>
      <c r="AH46" s="102" t="e">
        <f>IF(#REF!=1,VLOOKUP(AD46,curvesettle,HLOOKUP(#REF!,curvesettle,2,FALSE),0),0)</f>
        <v>#REF!</v>
      </c>
      <c r="AI46" s="102" t="e">
        <f t="shared" si="31"/>
        <v>#N/A</v>
      </c>
      <c r="AJ46" s="102" t="e">
        <f t="shared" si="32"/>
        <v>#REF!</v>
      </c>
      <c r="AK46" s="80" t="e">
        <f>(VLOOKUP(AD46,STRADDLE,10,FALSE)+#REF!)*#REF!</f>
        <v>#N/A</v>
      </c>
      <c r="AL46" s="165" t="e">
        <f t="shared" si="33"/>
        <v>#N/A</v>
      </c>
      <c r="AM46" s="165"/>
      <c r="AN46" s="101">
        <f t="shared" si="48"/>
        <v>153</v>
      </c>
      <c r="AO46" s="82">
        <f t="shared" si="34"/>
        <v>0</v>
      </c>
      <c r="AP46" s="101">
        <f t="shared" si="35"/>
        <v>0</v>
      </c>
      <c r="AQ46" s="102" t="e">
        <f t="shared" si="36"/>
        <v>#N/A</v>
      </c>
      <c r="AR46" s="102" t="e">
        <f>IF(#REF!=1,VLOOKUP(AN46,curvesettle,HLOOKUP(#REF!,curvesettle,2,FALSE),0),0)</f>
        <v>#REF!</v>
      </c>
      <c r="AS46" s="102" t="e">
        <f t="shared" si="37"/>
        <v>#N/A</v>
      </c>
      <c r="AT46" s="102" t="e">
        <f t="shared" si="38"/>
        <v>#REF!</v>
      </c>
      <c r="AU46" s="80" t="e">
        <f>(VLOOKUP(AN46,STRADDLE,10,FALSE)+#REF!)*#REF!</f>
        <v>#N/A</v>
      </c>
      <c r="AV46" s="165" t="e">
        <f t="shared" si="39"/>
        <v>#N/A</v>
      </c>
      <c r="AW46" s="102"/>
      <c r="AX46" s="101">
        <f t="shared" si="49"/>
        <v>153</v>
      </c>
      <c r="AY46" s="82">
        <f t="shared" si="40"/>
        <v>0</v>
      </c>
      <c r="AZ46" s="101">
        <f t="shared" si="41"/>
        <v>0</v>
      </c>
      <c r="BA46" s="102" t="e">
        <f t="shared" si="42"/>
        <v>#N/A</v>
      </c>
      <c r="BB46" s="102" t="e">
        <f>IF(#REF!=1,VLOOKUP(AX46,curvesettle,HLOOKUP(#REF!,curvesettle,2,FALSE),0),0)</f>
        <v>#REF!</v>
      </c>
      <c r="BC46" s="102" t="e">
        <f t="shared" si="43"/>
        <v>#N/A</v>
      </c>
      <c r="BD46" s="102" t="e">
        <f t="shared" si="44"/>
        <v>#REF!</v>
      </c>
      <c r="BE46" s="80" t="e">
        <f>(VLOOKUP(AX46,STRADDLE,10,FALSE)+#REF!)*#REF!</f>
        <v>#N/A</v>
      </c>
      <c r="BF46" s="165" t="e">
        <f t="shared" si="45"/>
        <v>#N/A</v>
      </c>
      <c r="BG46" s="165"/>
      <c r="BH46" s="165"/>
      <c r="BI46" s="77" t="e">
        <f t="shared" si="11"/>
        <v>#N/A</v>
      </c>
      <c r="BJ46" s="108" t="e">
        <f t="shared" si="12"/>
        <v>#N/A</v>
      </c>
      <c r="BK46" s="109">
        <f t="shared" si="13"/>
        <v>0</v>
      </c>
      <c r="BL46" s="109">
        <f t="shared" si="14"/>
        <v>0</v>
      </c>
      <c r="BM46" s="109">
        <f t="shared" si="15"/>
        <v>0</v>
      </c>
      <c r="BN46" s="109">
        <f t="shared" si="16"/>
        <v>0</v>
      </c>
      <c r="BO46" s="109">
        <f t="shared" si="17"/>
        <v>0</v>
      </c>
      <c r="BQ46" s="108"/>
      <c r="BR46" s="109">
        <f t="shared" si="18"/>
        <v>0</v>
      </c>
      <c r="BS46" s="109">
        <f t="shared" si="19"/>
        <v>0</v>
      </c>
      <c r="BT46" s="109">
        <f t="shared" si="20"/>
        <v>0</v>
      </c>
      <c r="BU46" s="109">
        <f t="shared" si="21"/>
        <v>0</v>
      </c>
      <c r="BV46" s="109">
        <f t="shared" si="22"/>
        <v>0</v>
      </c>
      <c r="BW46" s="128"/>
      <c r="BX46" s="109"/>
      <c r="BY46" s="128"/>
      <c r="BZ46" s="99"/>
      <c r="CA46" s="99"/>
      <c r="CB46" s="99"/>
    </row>
    <row r="47" spans="1:82" x14ac:dyDescent="0.25">
      <c r="A47" s="101">
        <f t="shared" si="46"/>
        <v>183</v>
      </c>
      <c r="B47" s="102" t="e">
        <f t="shared" si="23"/>
        <v>#N/A</v>
      </c>
      <c r="C47" s="102" t="e">
        <f>IF(#REF!=1,VLOOKUP(A47,curvesettle,HLOOKUP(#REF!,curvesettle,2,FALSE),0),0)</f>
        <v>#REF!</v>
      </c>
      <c r="D47" s="103">
        <v>0</v>
      </c>
      <c r="E47" s="81" t="e">
        <f>D47+B47+C47+#REF!</f>
        <v>#N/A</v>
      </c>
      <c r="F47" s="81"/>
      <c r="G47" s="104">
        <f t="shared" si="24"/>
        <v>3.17</v>
      </c>
      <c r="H47" s="104">
        <f t="shared" si="1"/>
        <v>2.57</v>
      </c>
      <c r="I47" s="80" t="e">
        <f t="shared" si="25"/>
        <v>#N/A</v>
      </c>
      <c r="J47" s="80" t="e">
        <f>IF(#REF!=1,VLOOKUP($A47,SkewTable,HLOOKUP(ROUND(G47-$E47,1),SkewTable,2,FALSE),FALSE)/100,0)</f>
        <v>#REF!</v>
      </c>
      <c r="K47" s="80" t="e">
        <f>IF(#REF!=1,VLOOKUP($A47,SkewTable,HLOOKUP(ROUND(H47-$E47,1),SkewTable,2,FALSE),FALSE)/100,0)</f>
        <v>#REF!</v>
      </c>
      <c r="L47" s="80" t="e">
        <f>($I47+J47+#REF!)*#REF!</f>
        <v>#N/A</v>
      </c>
      <c r="M47" s="80" t="e">
        <f>($I47+K47+#REF!)*#REF!</f>
        <v>#N/A</v>
      </c>
      <c r="N47" s="81"/>
      <c r="O47" s="81"/>
      <c r="P47" s="105" t="e">
        <f>IF(#REF!=1,VLOOKUP(A47,expiration,2,FALSE),VLOOKUP(A47,expiration,3,FALSE))-B$14+#REF!</f>
        <v>#REF!</v>
      </c>
      <c r="Q47" s="80" t="e">
        <f t="shared" si="26"/>
        <v>#N/A</v>
      </c>
      <c r="R47" s="106"/>
      <c r="S47" s="107">
        <f t="shared" si="27"/>
        <v>0</v>
      </c>
      <c r="T47" s="107">
        <f t="shared" si="2"/>
        <v>0</v>
      </c>
      <c r="U47" s="107">
        <f t="shared" si="3"/>
        <v>0</v>
      </c>
      <c r="V47" s="107">
        <f t="shared" si="4"/>
        <v>0</v>
      </c>
      <c r="W47" s="107">
        <f t="shared" si="5"/>
        <v>0</v>
      </c>
      <c r="X47" s="107">
        <f t="shared" si="6"/>
        <v>0</v>
      </c>
      <c r="Y47" s="107">
        <f t="shared" si="7"/>
        <v>0</v>
      </c>
      <c r="Z47" s="107">
        <f t="shared" si="8"/>
        <v>0</v>
      </c>
      <c r="AA47" s="107">
        <f t="shared" si="9"/>
        <v>0</v>
      </c>
      <c r="AB47" s="107">
        <f t="shared" si="10"/>
        <v>0</v>
      </c>
      <c r="AD47" s="101">
        <f t="shared" si="47"/>
        <v>183</v>
      </c>
      <c r="AE47" s="82">
        <f t="shared" si="28"/>
        <v>0</v>
      </c>
      <c r="AF47" s="101">
        <f t="shared" si="29"/>
        <v>0</v>
      </c>
      <c r="AG47" s="102" t="e">
        <f t="shared" si="30"/>
        <v>#N/A</v>
      </c>
      <c r="AH47" s="102" t="e">
        <f>IF(#REF!=1,VLOOKUP(AD47,curvesettle,HLOOKUP(#REF!,curvesettle,2,FALSE),0),0)</f>
        <v>#REF!</v>
      </c>
      <c r="AI47" s="102" t="e">
        <f t="shared" si="31"/>
        <v>#N/A</v>
      </c>
      <c r="AJ47" s="102" t="e">
        <f t="shared" si="32"/>
        <v>#REF!</v>
      </c>
      <c r="AK47" s="80" t="e">
        <f>(VLOOKUP(AD47,STRADDLE,10,FALSE)+#REF!)*#REF!</f>
        <v>#N/A</v>
      </c>
      <c r="AL47" s="165" t="e">
        <f t="shared" si="33"/>
        <v>#N/A</v>
      </c>
      <c r="AM47" s="165"/>
      <c r="AN47" s="101">
        <f t="shared" si="48"/>
        <v>183</v>
      </c>
      <c r="AO47" s="82">
        <f t="shared" si="34"/>
        <v>0</v>
      </c>
      <c r="AP47" s="101">
        <f t="shared" si="35"/>
        <v>0</v>
      </c>
      <c r="AQ47" s="102" t="e">
        <f t="shared" si="36"/>
        <v>#N/A</v>
      </c>
      <c r="AR47" s="102" t="e">
        <f>IF(#REF!=1,VLOOKUP(AN47,curvesettle,HLOOKUP(#REF!,curvesettle,2,FALSE),0),0)</f>
        <v>#REF!</v>
      </c>
      <c r="AS47" s="102" t="e">
        <f t="shared" si="37"/>
        <v>#N/A</v>
      </c>
      <c r="AT47" s="102" t="e">
        <f t="shared" si="38"/>
        <v>#REF!</v>
      </c>
      <c r="AU47" s="80" t="e">
        <f>(VLOOKUP(AN47,STRADDLE,10,FALSE)+#REF!)*#REF!</f>
        <v>#N/A</v>
      </c>
      <c r="AV47" s="165" t="e">
        <f t="shared" si="39"/>
        <v>#N/A</v>
      </c>
      <c r="AW47" s="102"/>
      <c r="AX47" s="101">
        <f t="shared" si="49"/>
        <v>183</v>
      </c>
      <c r="AY47" s="82">
        <f t="shared" si="40"/>
        <v>0</v>
      </c>
      <c r="AZ47" s="101">
        <f t="shared" si="41"/>
        <v>0</v>
      </c>
      <c r="BA47" s="102" t="e">
        <f t="shared" si="42"/>
        <v>#N/A</v>
      </c>
      <c r="BB47" s="102" t="e">
        <f>IF(#REF!=1,VLOOKUP(AX47,curvesettle,HLOOKUP(#REF!,curvesettle,2,FALSE),0),0)</f>
        <v>#REF!</v>
      </c>
      <c r="BC47" s="102" t="e">
        <f t="shared" si="43"/>
        <v>#N/A</v>
      </c>
      <c r="BD47" s="102" t="e">
        <f t="shared" si="44"/>
        <v>#REF!</v>
      </c>
      <c r="BE47" s="80" t="e">
        <f>(VLOOKUP(AX47,STRADDLE,10,FALSE)+#REF!)*#REF!</f>
        <v>#N/A</v>
      </c>
      <c r="BF47" s="165" t="e">
        <f t="shared" si="45"/>
        <v>#N/A</v>
      </c>
      <c r="BG47" s="165"/>
      <c r="BH47" s="165"/>
      <c r="BI47" s="77" t="e">
        <f t="shared" si="11"/>
        <v>#N/A</v>
      </c>
      <c r="BJ47" s="108" t="e">
        <f t="shared" si="12"/>
        <v>#N/A</v>
      </c>
      <c r="BK47" s="109">
        <f t="shared" si="13"/>
        <v>0</v>
      </c>
      <c r="BL47" s="109">
        <f t="shared" si="14"/>
        <v>0</v>
      </c>
      <c r="BM47" s="109">
        <f t="shared" si="15"/>
        <v>0</v>
      </c>
      <c r="BN47" s="109">
        <f t="shared" si="16"/>
        <v>0</v>
      </c>
      <c r="BO47" s="109">
        <f t="shared" si="17"/>
        <v>0</v>
      </c>
      <c r="BQ47" s="108"/>
      <c r="BR47" s="109">
        <f t="shared" si="18"/>
        <v>0</v>
      </c>
      <c r="BS47" s="109">
        <f t="shared" si="19"/>
        <v>0</v>
      </c>
      <c r="BT47" s="109">
        <f t="shared" si="20"/>
        <v>0</v>
      </c>
      <c r="BU47" s="109">
        <f t="shared" si="21"/>
        <v>0</v>
      </c>
      <c r="BV47" s="109">
        <f t="shared" si="22"/>
        <v>0</v>
      </c>
      <c r="BW47" s="128"/>
      <c r="BX47" s="109"/>
      <c r="BY47" s="128"/>
      <c r="BZ47" s="99"/>
      <c r="CA47" s="99"/>
      <c r="CB47" s="99"/>
    </row>
    <row r="48" spans="1:82" x14ac:dyDescent="0.25">
      <c r="A48" s="101">
        <f t="shared" si="46"/>
        <v>214</v>
      </c>
      <c r="B48" s="102" t="e">
        <f t="shared" si="23"/>
        <v>#N/A</v>
      </c>
      <c r="C48" s="102" t="e">
        <f>IF(#REF!=1,VLOOKUP(A48,curvesettle,HLOOKUP(#REF!,curvesettle,2,FALSE),0),0)</f>
        <v>#REF!</v>
      </c>
      <c r="D48" s="103">
        <v>0</v>
      </c>
      <c r="E48" s="81" t="e">
        <f>D48+B48+C48+#REF!</f>
        <v>#N/A</v>
      </c>
      <c r="F48" s="81"/>
      <c r="G48" s="104">
        <f t="shared" si="24"/>
        <v>3.17</v>
      </c>
      <c r="H48" s="104">
        <f t="shared" si="1"/>
        <v>2.57</v>
      </c>
      <c r="I48" s="80" t="e">
        <f t="shared" si="25"/>
        <v>#N/A</v>
      </c>
      <c r="J48" s="80" t="e">
        <f>IF(#REF!=1,VLOOKUP($A48,SkewTable,HLOOKUP(ROUND(G48-$E48,1),SkewTable,2,FALSE),FALSE)/100,0)</f>
        <v>#REF!</v>
      </c>
      <c r="K48" s="80" t="e">
        <f>IF(#REF!=1,VLOOKUP($A48,SkewTable,HLOOKUP(ROUND(H48-$E48,1),SkewTable,2,FALSE),FALSE)/100,0)</f>
        <v>#REF!</v>
      </c>
      <c r="L48" s="80" t="e">
        <f>($I48+J48+#REF!)*#REF!</f>
        <v>#N/A</v>
      </c>
      <c r="M48" s="80" t="e">
        <f>($I48+K48+#REF!)*#REF!</f>
        <v>#N/A</v>
      </c>
      <c r="N48" s="81"/>
      <c r="O48" s="81"/>
      <c r="P48" s="105" t="e">
        <f>IF(#REF!=1,VLOOKUP(A48,expiration,2,FALSE),VLOOKUP(A48,expiration,3,FALSE))-B$14+#REF!</f>
        <v>#REF!</v>
      </c>
      <c r="Q48" s="80" t="e">
        <f t="shared" si="26"/>
        <v>#N/A</v>
      </c>
      <c r="R48" s="106"/>
      <c r="S48" s="107">
        <f t="shared" si="27"/>
        <v>0</v>
      </c>
      <c r="T48" s="107">
        <f t="shared" si="2"/>
        <v>0</v>
      </c>
      <c r="U48" s="107">
        <f t="shared" si="3"/>
        <v>0</v>
      </c>
      <c r="V48" s="107">
        <f t="shared" si="4"/>
        <v>0</v>
      </c>
      <c r="W48" s="107">
        <f t="shared" si="5"/>
        <v>0</v>
      </c>
      <c r="X48" s="107">
        <f t="shared" si="6"/>
        <v>0</v>
      </c>
      <c r="Y48" s="107">
        <f t="shared" si="7"/>
        <v>0</v>
      </c>
      <c r="Z48" s="107">
        <f t="shared" si="8"/>
        <v>0</v>
      </c>
      <c r="AA48" s="107">
        <f t="shared" si="9"/>
        <v>0</v>
      </c>
      <c r="AB48" s="107">
        <f t="shared" si="10"/>
        <v>0</v>
      </c>
      <c r="AD48" s="101">
        <f t="shared" si="47"/>
        <v>214</v>
      </c>
      <c r="AE48" s="82">
        <f t="shared" si="28"/>
        <v>0</v>
      </c>
      <c r="AF48" s="101">
        <f t="shared" si="29"/>
        <v>0</v>
      </c>
      <c r="AG48" s="102" t="e">
        <f t="shared" si="30"/>
        <v>#N/A</v>
      </c>
      <c r="AH48" s="102" t="e">
        <f>IF(#REF!=1,VLOOKUP(AD48,curvesettle,HLOOKUP(#REF!,curvesettle,2,FALSE),0),0)</f>
        <v>#REF!</v>
      </c>
      <c r="AI48" s="102" t="e">
        <f t="shared" si="31"/>
        <v>#N/A</v>
      </c>
      <c r="AJ48" s="102" t="e">
        <f t="shared" si="32"/>
        <v>#REF!</v>
      </c>
      <c r="AK48" s="80" t="e">
        <f>(VLOOKUP(AD48,STRADDLE,10,FALSE)+#REF!)*#REF!</f>
        <v>#N/A</v>
      </c>
      <c r="AL48" s="165" t="e">
        <f t="shared" si="33"/>
        <v>#N/A</v>
      </c>
      <c r="AM48" s="165"/>
      <c r="AN48" s="101">
        <f t="shared" si="48"/>
        <v>214</v>
      </c>
      <c r="AO48" s="82">
        <f t="shared" si="34"/>
        <v>0</v>
      </c>
      <c r="AP48" s="101">
        <f t="shared" si="35"/>
        <v>0</v>
      </c>
      <c r="AQ48" s="102" t="e">
        <f t="shared" si="36"/>
        <v>#N/A</v>
      </c>
      <c r="AR48" s="102" t="e">
        <f>IF(#REF!=1,VLOOKUP(AN48,curvesettle,HLOOKUP(#REF!,curvesettle,2,FALSE),0),0)</f>
        <v>#REF!</v>
      </c>
      <c r="AS48" s="102" t="e">
        <f t="shared" si="37"/>
        <v>#N/A</v>
      </c>
      <c r="AT48" s="102" t="e">
        <f t="shared" si="38"/>
        <v>#REF!</v>
      </c>
      <c r="AU48" s="80" t="e">
        <f>(VLOOKUP(AN48,STRADDLE,10,FALSE)+#REF!)*#REF!</f>
        <v>#N/A</v>
      </c>
      <c r="AV48" s="165" t="e">
        <f t="shared" si="39"/>
        <v>#N/A</v>
      </c>
      <c r="AW48" s="102"/>
      <c r="AX48" s="101">
        <f t="shared" si="49"/>
        <v>214</v>
      </c>
      <c r="AY48" s="82">
        <f t="shared" si="40"/>
        <v>0</v>
      </c>
      <c r="AZ48" s="101">
        <f t="shared" si="41"/>
        <v>0</v>
      </c>
      <c r="BA48" s="102" t="e">
        <f t="shared" si="42"/>
        <v>#N/A</v>
      </c>
      <c r="BB48" s="102" t="e">
        <f>IF(#REF!=1,VLOOKUP(AX48,curvesettle,HLOOKUP(#REF!,curvesettle,2,FALSE),0),0)</f>
        <v>#REF!</v>
      </c>
      <c r="BC48" s="102" t="e">
        <f t="shared" si="43"/>
        <v>#N/A</v>
      </c>
      <c r="BD48" s="102" t="e">
        <f t="shared" si="44"/>
        <v>#REF!</v>
      </c>
      <c r="BE48" s="80" t="e">
        <f>(VLOOKUP(AX48,STRADDLE,10,FALSE)+#REF!)*#REF!</f>
        <v>#N/A</v>
      </c>
      <c r="BF48" s="165" t="e">
        <f t="shared" si="45"/>
        <v>#N/A</v>
      </c>
      <c r="BG48" s="165"/>
      <c r="BH48" s="165"/>
      <c r="BI48" s="77" t="e">
        <f t="shared" si="11"/>
        <v>#N/A</v>
      </c>
      <c r="BJ48" s="108" t="e">
        <f t="shared" si="12"/>
        <v>#N/A</v>
      </c>
      <c r="BK48" s="109">
        <f t="shared" si="13"/>
        <v>0</v>
      </c>
      <c r="BL48" s="109">
        <f t="shared" si="14"/>
        <v>0</v>
      </c>
      <c r="BM48" s="109">
        <f t="shared" si="15"/>
        <v>0</v>
      </c>
      <c r="BN48" s="109">
        <f t="shared" si="16"/>
        <v>0</v>
      </c>
      <c r="BO48" s="109">
        <f t="shared" si="17"/>
        <v>0</v>
      </c>
      <c r="BQ48" s="108"/>
      <c r="BR48" s="109">
        <f t="shared" si="18"/>
        <v>0</v>
      </c>
      <c r="BS48" s="109">
        <f t="shared" si="19"/>
        <v>0</v>
      </c>
      <c r="BT48" s="109">
        <f t="shared" si="20"/>
        <v>0</v>
      </c>
      <c r="BU48" s="109">
        <f t="shared" si="21"/>
        <v>0</v>
      </c>
      <c r="BV48" s="109">
        <f t="shared" si="22"/>
        <v>0</v>
      </c>
      <c r="BW48" s="128"/>
      <c r="BX48" s="109"/>
      <c r="BY48" s="128"/>
      <c r="BZ48" s="99"/>
      <c r="CA48" s="99"/>
      <c r="CB48" s="99"/>
    </row>
    <row r="49" spans="1:80" x14ac:dyDescent="0.25">
      <c r="A49" s="101">
        <f t="shared" si="46"/>
        <v>245</v>
      </c>
      <c r="B49" s="102" t="e">
        <f t="shared" si="23"/>
        <v>#N/A</v>
      </c>
      <c r="C49" s="102" t="e">
        <f>IF(#REF!=1,VLOOKUP(A49,curvesettle,HLOOKUP(#REF!,curvesettle,2,FALSE),0),0)</f>
        <v>#REF!</v>
      </c>
      <c r="D49" s="103">
        <v>0</v>
      </c>
      <c r="E49" s="81" t="e">
        <f>D49+B49+C49+#REF!</f>
        <v>#N/A</v>
      </c>
      <c r="F49" s="81"/>
      <c r="G49" s="104">
        <f t="shared" si="24"/>
        <v>3.17</v>
      </c>
      <c r="H49" s="104">
        <f t="shared" si="1"/>
        <v>2.57</v>
      </c>
      <c r="I49" s="80" t="e">
        <f t="shared" si="25"/>
        <v>#N/A</v>
      </c>
      <c r="J49" s="80" t="e">
        <f>IF(#REF!=1,VLOOKUP($A49,SkewTable,HLOOKUP(ROUND(G49-$E49,1),SkewTable,2,FALSE),FALSE)/100,0)</f>
        <v>#REF!</v>
      </c>
      <c r="K49" s="80" t="e">
        <f>IF(#REF!=1,VLOOKUP($A49,SkewTable,HLOOKUP(ROUND(H49-$E49,1),SkewTable,2,FALSE),FALSE)/100,0)</f>
        <v>#REF!</v>
      </c>
      <c r="L49" s="80" t="e">
        <f>($I49+J49+#REF!)*#REF!</f>
        <v>#N/A</v>
      </c>
      <c r="M49" s="80" t="e">
        <f>($I49+K49+#REF!)*#REF!</f>
        <v>#N/A</v>
      </c>
      <c r="N49" s="81"/>
      <c r="O49" s="81"/>
      <c r="P49" s="105" t="e">
        <f>IF(#REF!=1,VLOOKUP(A49,expiration,2,FALSE),VLOOKUP(A49,expiration,3,FALSE))-B$14+#REF!</f>
        <v>#REF!</v>
      </c>
      <c r="Q49" s="80" t="e">
        <f t="shared" si="26"/>
        <v>#N/A</v>
      </c>
      <c r="R49" s="106"/>
      <c r="S49" s="107">
        <f t="shared" si="27"/>
        <v>0</v>
      </c>
      <c r="T49" s="107">
        <f t="shared" si="2"/>
        <v>0</v>
      </c>
      <c r="U49" s="107">
        <f t="shared" si="3"/>
        <v>0</v>
      </c>
      <c r="V49" s="107">
        <f t="shared" si="4"/>
        <v>0</v>
      </c>
      <c r="W49" s="107">
        <f t="shared" si="5"/>
        <v>0</v>
      </c>
      <c r="X49" s="107">
        <f t="shared" si="6"/>
        <v>0</v>
      </c>
      <c r="Y49" s="107">
        <f t="shared" si="7"/>
        <v>0</v>
      </c>
      <c r="Z49" s="107">
        <f t="shared" si="8"/>
        <v>0</v>
      </c>
      <c r="AA49" s="107">
        <f t="shared" si="9"/>
        <v>0</v>
      </c>
      <c r="AB49" s="107">
        <f t="shared" si="10"/>
        <v>0</v>
      </c>
      <c r="AD49" s="101">
        <f t="shared" si="47"/>
        <v>245</v>
      </c>
      <c r="AE49" s="82">
        <f t="shared" si="28"/>
        <v>0</v>
      </c>
      <c r="AF49" s="101">
        <f t="shared" si="29"/>
        <v>0</v>
      </c>
      <c r="AG49" s="102" t="e">
        <f t="shared" si="30"/>
        <v>#N/A</v>
      </c>
      <c r="AH49" s="102" t="e">
        <f>IF(#REF!=1,VLOOKUP(AD49,curvesettle,HLOOKUP(#REF!,curvesettle,2,FALSE),0),0)</f>
        <v>#REF!</v>
      </c>
      <c r="AI49" s="102" t="e">
        <f t="shared" si="31"/>
        <v>#N/A</v>
      </c>
      <c r="AJ49" s="102" t="e">
        <f t="shared" si="32"/>
        <v>#REF!</v>
      </c>
      <c r="AK49" s="80" t="e">
        <f>(VLOOKUP(AD49,STRADDLE,10,FALSE)+#REF!)*#REF!</f>
        <v>#N/A</v>
      </c>
      <c r="AL49" s="165" t="e">
        <f t="shared" si="33"/>
        <v>#N/A</v>
      </c>
      <c r="AM49" s="165"/>
      <c r="AN49" s="101">
        <f t="shared" si="48"/>
        <v>245</v>
      </c>
      <c r="AO49" s="82">
        <f t="shared" si="34"/>
        <v>0</v>
      </c>
      <c r="AP49" s="101">
        <f t="shared" si="35"/>
        <v>0</v>
      </c>
      <c r="AQ49" s="102" t="e">
        <f t="shared" si="36"/>
        <v>#N/A</v>
      </c>
      <c r="AR49" s="102" t="e">
        <f>IF(#REF!=1,VLOOKUP(AN49,curvesettle,HLOOKUP(#REF!,curvesettle,2,FALSE),0),0)</f>
        <v>#REF!</v>
      </c>
      <c r="AS49" s="102" t="e">
        <f t="shared" si="37"/>
        <v>#N/A</v>
      </c>
      <c r="AT49" s="102" t="e">
        <f t="shared" si="38"/>
        <v>#REF!</v>
      </c>
      <c r="AU49" s="80" t="e">
        <f>(VLOOKUP(AN49,STRADDLE,10,FALSE)+#REF!)*#REF!</f>
        <v>#N/A</v>
      </c>
      <c r="AV49" s="165" t="e">
        <f t="shared" si="39"/>
        <v>#N/A</v>
      </c>
      <c r="AW49" s="102"/>
      <c r="AX49" s="101">
        <f t="shared" si="49"/>
        <v>245</v>
      </c>
      <c r="AY49" s="82">
        <f t="shared" si="40"/>
        <v>0</v>
      </c>
      <c r="AZ49" s="101">
        <f t="shared" si="41"/>
        <v>0</v>
      </c>
      <c r="BA49" s="102" t="e">
        <f t="shared" si="42"/>
        <v>#N/A</v>
      </c>
      <c r="BB49" s="102" t="e">
        <f>IF(#REF!=1,VLOOKUP(AX49,curvesettle,HLOOKUP(#REF!,curvesettle,2,FALSE),0),0)</f>
        <v>#REF!</v>
      </c>
      <c r="BC49" s="102" t="e">
        <f t="shared" si="43"/>
        <v>#N/A</v>
      </c>
      <c r="BD49" s="102" t="e">
        <f t="shared" si="44"/>
        <v>#REF!</v>
      </c>
      <c r="BE49" s="80" t="e">
        <f>(VLOOKUP(AX49,STRADDLE,10,FALSE)+#REF!)*#REF!</f>
        <v>#N/A</v>
      </c>
      <c r="BF49" s="165" t="e">
        <f t="shared" si="45"/>
        <v>#N/A</v>
      </c>
      <c r="BG49" s="165"/>
      <c r="BH49" s="165"/>
      <c r="BI49" s="77" t="e">
        <f t="shared" si="11"/>
        <v>#N/A</v>
      </c>
      <c r="BJ49" s="108" t="e">
        <f t="shared" si="12"/>
        <v>#N/A</v>
      </c>
      <c r="BK49" s="109">
        <f t="shared" si="13"/>
        <v>0</v>
      </c>
      <c r="BL49" s="109">
        <f t="shared" si="14"/>
        <v>0</v>
      </c>
      <c r="BM49" s="109">
        <f t="shared" si="15"/>
        <v>0</v>
      </c>
      <c r="BN49" s="109">
        <f t="shared" si="16"/>
        <v>0</v>
      </c>
      <c r="BO49" s="109">
        <f t="shared" si="17"/>
        <v>0</v>
      </c>
      <c r="BQ49" s="108"/>
      <c r="BR49" s="109">
        <f t="shared" si="18"/>
        <v>0</v>
      </c>
      <c r="BS49" s="109">
        <f t="shared" si="19"/>
        <v>0</v>
      </c>
      <c r="BT49" s="109">
        <f t="shared" si="20"/>
        <v>0</v>
      </c>
      <c r="BU49" s="109">
        <f t="shared" si="21"/>
        <v>0</v>
      </c>
      <c r="BV49" s="109">
        <f t="shared" si="22"/>
        <v>0</v>
      </c>
      <c r="BW49" s="128"/>
      <c r="BX49" s="109"/>
      <c r="BY49" s="128"/>
      <c r="BZ49" s="99"/>
      <c r="CA49" s="99"/>
      <c r="CB49" s="99"/>
    </row>
    <row r="50" spans="1:80" x14ac:dyDescent="0.25">
      <c r="A50" s="101">
        <f t="shared" si="46"/>
        <v>275</v>
      </c>
      <c r="B50" s="102" t="e">
        <f t="shared" si="23"/>
        <v>#N/A</v>
      </c>
      <c r="C50" s="102" t="e">
        <f>IF(#REF!=1,VLOOKUP(A50,curvesettle,HLOOKUP(#REF!,curvesettle,2,FALSE),0),0)</f>
        <v>#REF!</v>
      </c>
      <c r="D50" s="103">
        <v>0</v>
      </c>
      <c r="E50" s="81" t="e">
        <f>D50+B50+C50+#REF!</f>
        <v>#N/A</v>
      </c>
      <c r="F50" s="81"/>
      <c r="G50" s="104">
        <f t="shared" si="24"/>
        <v>3.17</v>
      </c>
      <c r="H50" s="104">
        <f t="shared" si="1"/>
        <v>2.57</v>
      </c>
      <c r="I50" s="80" t="e">
        <f t="shared" si="25"/>
        <v>#N/A</v>
      </c>
      <c r="J50" s="80" t="e">
        <f>IF(#REF!=1,VLOOKUP($A50,SkewTable,HLOOKUP(ROUND(G50-$E50,1),SkewTable,2,FALSE),FALSE)/100,0)</f>
        <v>#REF!</v>
      </c>
      <c r="K50" s="80" t="e">
        <f>IF(#REF!=1,VLOOKUP($A50,SkewTable,HLOOKUP(ROUND(H50-$E50,1),SkewTable,2,FALSE),FALSE)/100,0)</f>
        <v>#REF!</v>
      </c>
      <c r="L50" s="80" t="e">
        <f>($I50+J50+#REF!)*#REF!</f>
        <v>#N/A</v>
      </c>
      <c r="M50" s="80" t="e">
        <f>($I50+K50+#REF!)*#REF!</f>
        <v>#N/A</v>
      </c>
      <c r="N50" s="81"/>
      <c r="O50" s="81"/>
      <c r="P50" s="105" t="e">
        <f>IF(#REF!=1,VLOOKUP(A50,expiration,2,FALSE),VLOOKUP(A50,expiration,3,FALSE))-B$14+#REF!</f>
        <v>#REF!</v>
      </c>
      <c r="Q50" s="80" t="e">
        <f t="shared" si="26"/>
        <v>#N/A</v>
      </c>
      <c r="R50" s="106"/>
      <c r="S50" s="107">
        <f t="shared" si="27"/>
        <v>0</v>
      </c>
      <c r="T50" s="107">
        <f t="shared" si="2"/>
        <v>0</v>
      </c>
      <c r="U50" s="107">
        <f t="shared" si="3"/>
        <v>0</v>
      </c>
      <c r="V50" s="107">
        <f t="shared" si="4"/>
        <v>0</v>
      </c>
      <c r="W50" s="107">
        <f t="shared" si="5"/>
        <v>0</v>
      </c>
      <c r="X50" s="107">
        <f t="shared" si="6"/>
        <v>0</v>
      </c>
      <c r="Y50" s="107">
        <f t="shared" si="7"/>
        <v>0</v>
      </c>
      <c r="Z50" s="107">
        <f t="shared" si="8"/>
        <v>0</v>
      </c>
      <c r="AA50" s="107">
        <f t="shared" si="9"/>
        <v>0</v>
      </c>
      <c r="AB50" s="107">
        <f t="shared" si="10"/>
        <v>0</v>
      </c>
      <c r="AD50" s="101">
        <f t="shared" si="47"/>
        <v>275</v>
      </c>
      <c r="AE50" s="82">
        <f t="shared" si="28"/>
        <v>0</v>
      </c>
      <c r="AF50" s="101">
        <f t="shared" si="29"/>
        <v>0</v>
      </c>
      <c r="AG50" s="102" t="e">
        <f t="shared" si="30"/>
        <v>#N/A</v>
      </c>
      <c r="AH50" s="102" t="e">
        <f>IF(#REF!=1,VLOOKUP(AD50,curvesettle,HLOOKUP(#REF!,curvesettle,2,FALSE),0),0)</f>
        <v>#REF!</v>
      </c>
      <c r="AI50" s="102" t="e">
        <f t="shared" si="31"/>
        <v>#N/A</v>
      </c>
      <c r="AJ50" s="102" t="e">
        <f t="shared" si="32"/>
        <v>#REF!</v>
      </c>
      <c r="AK50" s="80" t="e">
        <f>(VLOOKUP(AD50,STRADDLE,10,FALSE)+#REF!)*#REF!</f>
        <v>#N/A</v>
      </c>
      <c r="AL50" s="165" t="e">
        <f t="shared" si="33"/>
        <v>#N/A</v>
      </c>
      <c r="AM50" s="165"/>
      <c r="AN50" s="101">
        <f t="shared" si="48"/>
        <v>275</v>
      </c>
      <c r="AO50" s="82">
        <f t="shared" si="34"/>
        <v>0</v>
      </c>
      <c r="AP50" s="101">
        <f t="shared" si="35"/>
        <v>0</v>
      </c>
      <c r="AQ50" s="102" t="e">
        <f t="shared" si="36"/>
        <v>#N/A</v>
      </c>
      <c r="AR50" s="102" t="e">
        <f>IF(#REF!=1,VLOOKUP(AN50,curvesettle,HLOOKUP(#REF!,curvesettle,2,FALSE),0),0)</f>
        <v>#REF!</v>
      </c>
      <c r="AS50" s="102" t="e">
        <f t="shared" si="37"/>
        <v>#N/A</v>
      </c>
      <c r="AT50" s="102" t="e">
        <f t="shared" si="38"/>
        <v>#REF!</v>
      </c>
      <c r="AU50" s="80" t="e">
        <f>(VLOOKUP(AN50,STRADDLE,10,FALSE)+#REF!)*#REF!</f>
        <v>#N/A</v>
      </c>
      <c r="AV50" s="165" t="e">
        <f t="shared" si="39"/>
        <v>#N/A</v>
      </c>
      <c r="AW50" s="102"/>
      <c r="AX50" s="101">
        <f t="shared" si="49"/>
        <v>275</v>
      </c>
      <c r="AY50" s="82">
        <f t="shared" si="40"/>
        <v>0</v>
      </c>
      <c r="AZ50" s="101">
        <f t="shared" si="41"/>
        <v>0</v>
      </c>
      <c r="BA50" s="102" t="e">
        <f t="shared" si="42"/>
        <v>#N/A</v>
      </c>
      <c r="BB50" s="102" t="e">
        <f>IF(#REF!=1,VLOOKUP(AX50,curvesettle,HLOOKUP(#REF!,curvesettle,2,FALSE),0),0)</f>
        <v>#REF!</v>
      </c>
      <c r="BC50" s="102" t="e">
        <f t="shared" si="43"/>
        <v>#N/A</v>
      </c>
      <c r="BD50" s="102" t="e">
        <f t="shared" si="44"/>
        <v>#REF!</v>
      </c>
      <c r="BE50" s="80" t="e">
        <f>(VLOOKUP(AX50,STRADDLE,10,FALSE)+#REF!)*#REF!</f>
        <v>#N/A</v>
      </c>
      <c r="BF50" s="165" t="e">
        <f t="shared" si="45"/>
        <v>#N/A</v>
      </c>
      <c r="BG50" s="165"/>
      <c r="BH50" s="165"/>
      <c r="BI50" s="77" t="e">
        <f t="shared" si="11"/>
        <v>#N/A</v>
      </c>
      <c r="BJ50" s="108" t="e">
        <f t="shared" si="12"/>
        <v>#N/A</v>
      </c>
      <c r="BK50" s="109">
        <f t="shared" si="13"/>
        <v>0</v>
      </c>
      <c r="BL50" s="109">
        <f t="shared" si="14"/>
        <v>0</v>
      </c>
      <c r="BM50" s="109">
        <f t="shared" si="15"/>
        <v>0</v>
      </c>
      <c r="BN50" s="109">
        <f t="shared" si="16"/>
        <v>0</v>
      </c>
      <c r="BO50" s="109">
        <f t="shared" si="17"/>
        <v>0</v>
      </c>
      <c r="BQ50" s="108"/>
      <c r="BR50" s="109">
        <f t="shared" si="18"/>
        <v>0</v>
      </c>
      <c r="BS50" s="109">
        <f t="shared" si="19"/>
        <v>0</v>
      </c>
      <c r="BT50" s="109">
        <f t="shared" si="20"/>
        <v>0</v>
      </c>
      <c r="BU50" s="109">
        <f t="shared" si="21"/>
        <v>0</v>
      </c>
      <c r="BV50" s="109">
        <f t="shared" si="22"/>
        <v>0</v>
      </c>
      <c r="BW50" s="128"/>
      <c r="BX50" s="109"/>
      <c r="BY50" s="128"/>
      <c r="BZ50" s="99"/>
      <c r="CA50" s="99"/>
      <c r="CB50" s="99"/>
    </row>
    <row r="51" spans="1:80" x14ac:dyDescent="0.25">
      <c r="A51" s="101">
        <f t="shared" si="46"/>
        <v>306</v>
      </c>
      <c r="B51" s="102" t="e">
        <f t="shared" si="23"/>
        <v>#N/A</v>
      </c>
      <c r="C51" s="102" t="e">
        <f>IF(#REF!=1,VLOOKUP(A51,curvesettle,HLOOKUP(#REF!,curvesettle,2,FALSE),0),0)</f>
        <v>#REF!</v>
      </c>
      <c r="D51" s="103">
        <v>0</v>
      </c>
      <c r="E51" s="81" t="e">
        <f>D51+B51+C51+#REF!</f>
        <v>#N/A</v>
      </c>
      <c r="F51" s="81"/>
      <c r="G51" s="104">
        <f t="shared" si="24"/>
        <v>3.17</v>
      </c>
      <c r="H51" s="104">
        <f t="shared" si="1"/>
        <v>2.57</v>
      </c>
      <c r="I51" s="80" t="e">
        <f t="shared" si="25"/>
        <v>#N/A</v>
      </c>
      <c r="J51" s="80" t="e">
        <f>IF(#REF!=1,VLOOKUP($A51,SkewTable,HLOOKUP(ROUND(G51-$E51,1),SkewTable,2,FALSE),FALSE)/100,0)</f>
        <v>#REF!</v>
      </c>
      <c r="K51" s="80" t="e">
        <f>IF(#REF!=1,VLOOKUP($A51,SkewTable,HLOOKUP(ROUND(H51-$E51,1),SkewTable,2,FALSE),FALSE)/100,0)</f>
        <v>#REF!</v>
      </c>
      <c r="L51" s="80" t="e">
        <f>($I51+J51+#REF!)*#REF!</f>
        <v>#N/A</v>
      </c>
      <c r="M51" s="80" t="e">
        <f>($I51+K51+#REF!)*#REF!</f>
        <v>#N/A</v>
      </c>
      <c r="N51" s="81"/>
      <c r="O51" s="81"/>
      <c r="P51" s="105" t="e">
        <f>IF(#REF!=1,VLOOKUP(A51,expiration,2,FALSE),VLOOKUP(A51,expiration,3,FALSE))-B$14+#REF!</f>
        <v>#REF!</v>
      </c>
      <c r="Q51" s="80" t="e">
        <f t="shared" si="26"/>
        <v>#N/A</v>
      </c>
      <c r="R51" s="106"/>
      <c r="S51" s="107">
        <f t="shared" si="27"/>
        <v>0</v>
      </c>
      <c r="T51" s="107">
        <f t="shared" si="2"/>
        <v>0</v>
      </c>
      <c r="U51" s="107">
        <f t="shared" si="3"/>
        <v>0</v>
      </c>
      <c r="V51" s="107">
        <f t="shared" si="4"/>
        <v>0</v>
      </c>
      <c r="W51" s="107">
        <f t="shared" si="5"/>
        <v>0</v>
      </c>
      <c r="X51" s="107">
        <f t="shared" si="6"/>
        <v>0</v>
      </c>
      <c r="Y51" s="107">
        <f t="shared" si="7"/>
        <v>0</v>
      </c>
      <c r="Z51" s="107">
        <f t="shared" si="8"/>
        <v>0</v>
      </c>
      <c r="AA51" s="107">
        <f t="shared" si="9"/>
        <v>0</v>
      </c>
      <c r="AB51" s="107">
        <f t="shared" si="10"/>
        <v>0</v>
      </c>
      <c r="AD51" s="101">
        <f t="shared" si="47"/>
        <v>306</v>
      </c>
      <c r="AE51" s="82">
        <f t="shared" si="28"/>
        <v>0</v>
      </c>
      <c r="AF51" s="101">
        <f t="shared" si="29"/>
        <v>0</v>
      </c>
      <c r="AG51" s="102" t="e">
        <f t="shared" si="30"/>
        <v>#N/A</v>
      </c>
      <c r="AH51" s="102" t="e">
        <f>IF(#REF!=1,VLOOKUP(AD51,curvesettle,HLOOKUP(#REF!,curvesettle,2,FALSE),0),0)</f>
        <v>#REF!</v>
      </c>
      <c r="AI51" s="102" t="e">
        <f t="shared" si="31"/>
        <v>#N/A</v>
      </c>
      <c r="AJ51" s="102" t="e">
        <f t="shared" si="32"/>
        <v>#REF!</v>
      </c>
      <c r="AK51" s="80" t="e">
        <f>(VLOOKUP(AD51,STRADDLE,10,FALSE)+#REF!)*#REF!</f>
        <v>#N/A</v>
      </c>
      <c r="AL51" s="165" t="e">
        <f t="shared" si="33"/>
        <v>#N/A</v>
      </c>
      <c r="AM51" s="165"/>
      <c r="AN51" s="101">
        <f t="shared" si="48"/>
        <v>306</v>
      </c>
      <c r="AO51" s="82">
        <f t="shared" si="34"/>
        <v>0</v>
      </c>
      <c r="AP51" s="101">
        <f t="shared" si="35"/>
        <v>0</v>
      </c>
      <c r="AQ51" s="102" t="e">
        <f t="shared" si="36"/>
        <v>#N/A</v>
      </c>
      <c r="AR51" s="102" t="e">
        <f>IF(#REF!=1,VLOOKUP(AN51,curvesettle,HLOOKUP(#REF!,curvesettle,2,FALSE),0),0)</f>
        <v>#REF!</v>
      </c>
      <c r="AS51" s="102" t="e">
        <f t="shared" si="37"/>
        <v>#N/A</v>
      </c>
      <c r="AT51" s="102" t="e">
        <f t="shared" si="38"/>
        <v>#REF!</v>
      </c>
      <c r="AU51" s="80" t="e">
        <f>(VLOOKUP(AN51,STRADDLE,10,FALSE)+#REF!)*#REF!</f>
        <v>#N/A</v>
      </c>
      <c r="AV51" s="165" t="e">
        <f t="shared" si="39"/>
        <v>#N/A</v>
      </c>
      <c r="AW51" s="102"/>
      <c r="AX51" s="101">
        <f t="shared" si="49"/>
        <v>306</v>
      </c>
      <c r="AY51" s="82">
        <f t="shared" si="40"/>
        <v>0</v>
      </c>
      <c r="AZ51" s="101">
        <f t="shared" si="41"/>
        <v>0</v>
      </c>
      <c r="BA51" s="102" t="e">
        <f t="shared" si="42"/>
        <v>#N/A</v>
      </c>
      <c r="BB51" s="102" t="e">
        <f>IF(#REF!=1,VLOOKUP(AX51,curvesettle,HLOOKUP(#REF!,curvesettle,2,FALSE),0),0)</f>
        <v>#REF!</v>
      </c>
      <c r="BC51" s="102" t="e">
        <f t="shared" si="43"/>
        <v>#N/A</v>
      </c>
      <c r="BD51" s="102" t="e">
        <f t="shared" si="44"/>
        <v>#REF!</v>
      </c>
      <c r="BE51" s="80" t="e">
        <f>(VLOOKUP(AX51,STRADDLE,10,FALSE)+#REF!)*#REF!</f>
        <v>#N/A</v>
      </c>
      <c r="BF51" s="165" t="e">
        <f t="shared" si="45"/>
        <v>#N/A</v>
      </c>
      <c r="BG51" s="165"/>
      <c r="BH51" s="165"/>
      <c r="BI51" s="77" t="e">
        <f t="shared" si="11"/>
        <v>#N/A</v>
      </c>
      <c r="BJ51" s="108" t="e">
        <f t="shared" si="12"/>
        <v>#N/A</v>
      </c>
      <c r="BK51" s="109">
        <f t="shared" si="13"/>
        <v>0</v>
      </c>
      <c r="BL51" s="109">
        <f t="shared" si="14"/>
        <v>0</v>
      </c>
      <c r="BM51" s="109">
        <f t="shared" si="15"/>
        <v>0</v>
      </c>
      <c r="BN51" s="109">
        <f t="shared" si="16"/>
        <v>0</v>
      </c>
      <c r="BO51" s="109">
        <f t="shared" si="17"/>
        <v>0</v>
      </c>
      <c r="BQ51" s="108"/>
      <c r="BR51" s="109">
        <f t="shared" si="18"/>
        <v>0</v>
      </c>
      <c r="BS51" s="109">
        <f t="shared" si="19"/>
        <v>0</v>
      </c>
      <c r="BT51" s="109">
        <f t="shared" si="20"/>
        <v>0</v>
      </c>
      <c r="BU51" s="109">
        <f t="shared" si="21"/>
        <v>0</v>
      </c>
      <c r="BV51" s="109">
        <f t="shared" si="22"/>
        <v>0</v>
      </c>
      <c r="BW51" s="128"/>
      <c r="BX51" s="109"/>
      <c r="BY51" s="128"/>
      <c r="BZ51" s="99"/>
      <c r="CA51" s="99"/>
      <c r="CB51" s="99"/>
    </row>
    <row r="52" spans="1:80" x14ac:dyDescent="0.25">
      <c r="A52" s="101">
        <f t="shared" si="46"/>
        <v>336</v>
      </c>
      <c r="B52" s="102" t="e">
        <f t="shared" si="23"/>
        <v>#N/A</v>
      </c>
      <c r="C52" s="102" t="e">
        <f>IF(#REF!=1,VLOOKUP(A52,curvesettle,HLOOKUP(#REF!,curvesettle,2,FALSE),0),0)</f>
        <v>#REF!</v>
      </c>
      <c r="D52" s="103">
        <v>0</v>
      </c>
      <c r="E52" s="81" t="e">
        <f>D52+B52+C52+#REF!</f>
        <v>#N/A</v>
      </c>
      <c r="F52" s="81"/>
      <c r="G52" s="104">
        <f t="shared" si="24"/>
        <v>3.17</v>
      </c>
      <c r="H52" s="104">
        <f t="shared" si="1"/>
        <v>2.57</v>
      </c>
      <c r="I52" s="80" t="e">
        <f t="shared" si="25"/>
        <v>#N/A</v>
      </c>
      <c r="J52" s="80" t="e">
        <f>IF(#REF!=1,VLOOKUP($A52,SkewTable,HLOOKUP(ROUND(G52-$E52,1),SkewTable,2,FALSE),FALSE)/100,0)</f>
        <v>#REF!</v>
      </c>
      <c r="K52" s="80" t="e">
        <f>IF(#REF!=1,VLOOKUP($A52,SkewTable,HLOOKUP(ROUND(H52-$E52,1),SkewTable,2,FALSE),FALSE)/100,0)</f>
        <v>#REF!</v>
      </c>
      <c r="L52" s="80" t="e">
        <f>($I52+J52+#REF!)*#REF!</f>
        <v>#N/A</v>
      </c>
      <c r="M52" s="80" t="e">
        <f>($I52+K52+#REF!)*#REF!</f>
        <v>#N/A</v>
      </c>
      <c r="N52" s="81"/>
      <c r="O52" s="81"/>
      <c r="P52" s="105" t="e">
        <f>IF(#REF!=1,VLOOKUP(A52,expiration,2,FALSE),VLOOKUP(A52,expiration,3,FALSE))-B$14+#REF!</f>
        <v>#REF!</v>
      </c>
      <c r="Q52" s="80" t="e">
        <f t="shared" si="26"/>
        <v>#N/A</v>
      </c>
      <c r="R52" s="106"/>
      <c r="S52" s="107">
        <f t="shared" si="27"/>
        <v>0</v>
      </c>
      <c r="T52" s="107">
        <f t="shared" si="2"/>
        <v>0</v>
      </c>
      <c r="U52" s="107">
        <f t="shared" si="3"/>
        <v>0</v>
      </c>
      <c r="V52" s="107">
        <f t="shared" si="4"/>
        <v>0</v>
      </c>
      <c r="W52" s="107">
        <f t="shared" si="5"/>
        <v>0</v>
      </c>
      <c r="X52" s="107">
        <f t="shared" si="6"/>
        <v>0</v>
      </c>
      <c r="Y52" s="107">
        <f t="shared" si="7"/>
        <v>0</v>
      </c>
      <c r="Z52" s="107">
        <f t="shared" si="8"/>
        <v>0</v>
      </c>
      <c r="AA52" s="107">
        <f t="shared" si="9"/>
        <v>0</v>
      </c>
      <c r="AB52" s="107">
        <f t="shared" si="10"/>
        <v>0</v>
      </c>
      <c r="AD52" s="101">
        <f t="shared" si="47"/>
        <v>336</v>
      </c>
      <c r="AE52" s="82">
        <f t="shared" si="28"/>
        <v>0</v>
      </c>
      <c r="AF52" s="101">
        <f t="shared" si="29"/>
        <v>0</v>
      </c>
      <c r="AG52" s="102" t="e">
        <f t="shared" si="30"/>
        <v>#N/A</v>
      </c>
      <c r="AH52" s="102" t="e">
        <f>IF(#REF!=1,VLOOKUP(AD52,curvesettle,HLOOKUP(#REF!,curvesettle,2,FALSE),0),0)</f>
        <v>#REF!</v>
      </c>
      <c r="AI52" s="102" t="e">
        <f t="shared" si="31"/>
        <v>#N/A</v>
      </c>
      <c r="AJ52" s="102" t="e">
        <f t="shared" si="32"/>
        <v>#REF!</v>
      </c>
      <c r="AK52" s="80" t="e">
        <f>(VLOOKUP(AD52,STRADDLE,10,FALSE)+#REF!)*#REF!</f>
        <v>#N/A</v>
      </c>
      <c r="AL52" s="165" t="e">
        <f t="shared" si="33"/>
        <v>#N/A</v>
      </c>
      <c r="AM52" s="165"/>
      <c r="AN52" s="101">
        <f t="shared" si="48"/>
        <v>336</v>
      </c>
      <c r="AO52" s="82">
        <f t="shared" si="34"/>
        <v>0</v>
      </c>
      <c r="AP52" s="101">
        <f t="shared" si="35"/>
        <v>0</v>
      </c>
      <c r="AQ52" s="102" t="e">
        <f t="shared" si="36"/>
        <v>#N/A</v>
      </c>
      <c r="AR52" s="102" t="e">
        <f>IF(#REF!=1,VLOOKUP(AN52,curvesettle,HLOOKUP(#REF!,curvesettle,2,FALSE),0),0)</f>
        <v>#REF!</v>
      </c>
      <c r="AS52" s="102" t="e">
        <f t="shared" si="37"/>
        <v>#N/A</v>
      </c>
      <c r="AT52" s="102" t="e">
        <f t="shared" si="38"/>
        <v>#REF!</v>
      </c>
      <c r="AU52" s="80" t="e">
        <f>(VLOOKUP(AN52,STRADDLE,10,FALSE)+#REF!)*#REF!</f>
        <v>#N/A</v>
      </c>
      <c r="AV52" s="165" t="e">
        <f t="shared" si="39"/>
        <v>#N/A</v>
      </c>
      <c r="AW52" s="102"/>
      <c r="AX52" s="101">
        <f t="shared" si="49"/>
        <v>336</v>
      </c>
      <c r="AY52" s="82">
        <f t="shared" si="40"/>
        <v>0</v>
      </c>
      <c r="AZ52" s="101">
        <f t="shared" si="41"/>
        <v>0</v>
      </c>
      <c r="BA52" s="102" t="e">
        <f t="shared" si="42"/>
        <v>#N/A</v>
      </c>
      <c r="BB52" s="102" t="e">
        <f>IF(#REF!=1,VLOOKUP(AX52,curvesettle,HLOOKUP(#REF!,curvesettle,2,FALSE),0),0)</f>
        <v>#REF!</v>
      </c>
      <c r="BC52" s="102" t="e">
        <f t="shared" si="43"/>
        <v>#N/A</v>
      </c>
      <c r="BD52" s="102" t="e">
        <f t="shared" si="44"/>
        <v>#REF!</v>
      </c>
      <c r="BE52" s="80" t="e">
        <f>(VLOOKUP(AX52,STRADDLE,10,FALSE)+#REF!)*#REF!</f>
        <v>#N/A</v>
      </c>
      <c r="BF52" s="165" t="e">
        <f t="shared" si="45"/>
        <v>#N/A</v>
      </c>
      <c r="BG52" s="165"/>
      <c r="BH52" s="165"/>
      <c r="BI52" s="77" t="e">
        <f t="shared" si="11"/>
        <v>#N/A</v>
      </c>
      <c r="BJ52" s="108" t="e">
        <f t="shared" si="12"/>
        <v>#N/A</v>
      </c>
      <c r="BK52" s="109">
        <f t="shared" si="13"/>
        <v>0</v>
      </c>
      <c r="BL52" s="109">
        <f t="shared" si="14"/>
        <v>0</v>
      </c>
      <c r="BM52" s="109">
        <f t="shared" si="15"/>
        <v>0</v>
      </c>
      <c r="BN52" s="109">
        <f t="shared" si="16"/>
        <v>0</v>
      </c>
      <c r="BO52" s="109">
        <f t="shared" si="17"/>
        <v>0</v>
      </c>
      <c r="BQ52" s="108"/>
      <c r="BR52" s="109">
        <f t="shared" si="18"/>
        <v>0</v>
      </c>
      <c r="BS52" s="109">
        <f t="shared" si="19"/>
        <v>0</v>
      </c>
      <c r="BT52" s="109">
        <f t="shared" si="20"/>
        <v>0</v>
      </c>
      <c r="BU52" s="109">
        <f t="shared" si="21"/>
        <v>0</v>
      </c>
      <c r="BV52" s="109">
        <f t="shared" si="22"/>
        <v>0</v>
      </c>
      <c r="BW52" s="128"/>
      <c r="BX52" s="109"/>
      <c r="BY52" s="128"/>
      <c r="BZ52" s="99"/>
      <c r="CA52" s="99"/>
      <c r="CB52" s="99"/>
    </row>
    <row r="53" spans="1:80" x14ac:dyDescent="0.25">
      <c r="A53" s="101">
        <f t="shared" si="46"/>
        <v>367</v>
      </c>
      <c r="B53" s="102" t="e">
        <f t="shared" si="23"/>
        <v>#N/A</v>
      </c>
      <c r="C53" s="102" t="e">
        <f>IF(#REF!=1,VLOOKUP(A53,curvesettle,HLOOKUP(#REF!,curvesettle,2,FALSE),0),0)</f>
        <v>#REF!</v>
      </c>
      <c r="D53" s="103">
        <v>0</v>
      </c>
      <c r="E53" s="81" t="e">
        <f>D53+B53+C53+#REF!</f>
        <v>#N/A</v>
      </c>
      <c r="F53" s="81"/>
      <c r="G53" s="104">
        <f t="shared" si="24"/>
        <v>3.17</v>
      </c>
      <c r="H53" s="104">
        <f t="shared" si="1"/>
        <v>2.57</v>
      </c>
      <c r="I53" s="80" t="e">
        <f t="shared" si="25"/>
        <v>#N/A</v>
      </c>
      <c r="J53" s="80" t="e">
        <f>IF(#REF!=1,VLOOKUP($A53,SkewTable,HLOOKUP(ROUND(G53-$E53,1),SkewTable,2,FALSE),FALSE)/100,0)</f>
        <v>#REF!</v>
      </c>
      <c r="K53" s="80" t="e">
        <f>IF(#REF!=1,VLOOKUP($A53,SkewTable,HLOOKUP(ROUND(H53-$E53,1),SkewTable,2,FALSE),FALSE)/100,0)</f>
        <v>#REF!</v>
      </c>
      <c r="L53" s="80" t="e">
        <f>($I53+J53+#REF!)*#REF!</f>
        <v>#N/A</v>
      </c>
      <c r="M53" s="80" t="e">
        <f>($I53+K53+#REF!)*#REF!</f>
        <v>#N/A</v>
      </c>
      <c r="N53" s="81"/>
      <c r="O53" s="81"/>
      <c r="P53" s="105" t="e">
        <f>IF(#REF!=1,VLOOKUP(A53,expiration,2,FALSE),VLOOKUP(A53,expiration,3,FALSE))-B$14+#REF!</f>
        <v>#REF!</v>
      </c>
      <c r="Q53" s="80" t="e">
        <f t="shared" si="26"/>
        <v>#N/A</v>
      </c>
      <c r="R53" s="106"/>
      <c r="S53" s="107">
        <f t="shared" si="27"/>
        <v>0</v>
      </c>
      <c r="T53" s="107">
        <f t="shared" si="2"/>
        <v>0</v>
      </c>
      <c r="U53" s="107">
        <f t="shared" si="3"/>
        <v>0</v>
      </c>
      <c r="V53" s="107">
        <f t="shared" si="4"/>
        <v>0</v>
      </c>
      <c r="W53" s="107">
        <f t="shared" si="5"/>
        <v>0</v>
      </c>
      <c r="X53" s="107">
        <f t="shared" si="6"/>
        <v>0</v>
      </c>
      <c r="Y53" s="107">
        <f t="shared" si="7"/>
        <v>0</v>
      </c>
      <c r="Z53" s="107">
        <f t="shared" si="8"/>
        <v>0</v>
      </c>
      <c r="AA53" s="107">
        <f t="shared" si="9"/>
        <v>0</v>
      </c>
      <c r="AB53" s="107">
        <f t="shared" si="10"/>
        <v>0</v>
      </c>
      <c r="AD53" s="101">
        <f t="shared" si="47"/>
        <v>367</v>
      </c>
      <c r="AE53" s="82">
        <f t="shared" si="28"/>
        <v>0</v>
      </c>
      <c r="AF53" s="101">
        <f t="shared" si="29"/>
        <v>0</v>
      </c>
      <c r="AG53" s="102" t="e">
        <f t="shared" si="30"/>
        <v>#N/A</v>
      </c>
      <c r="AH53" s="102" t="e">
        <f>IF(#REF!=1,VLOOKUP(AD53,curvesettle,HLOOKUP(#REF!,curvesettle,2,FALSE),0),0)</f>
        <v>#REF!</v>
      </c>
      <c r="AI53" s="102" t="e">
        <f t="shared" si="31"/>
        <v>#N/A</v>
      </c>
      <c r="AJ53" s="102" t="e">
        <f t="shared" si="32"/>
        <v>#REF!</v>
      </c>
      <c r="AK53" s="80" t="e">
        <f>(VLOOKUP(AD53,STRADDLE,10,FALSE)+#REF!)*#REF!</f>
        <v>#N/A</v>
      </c>
      <c r="AL53" s="165" t="e">
        <f t="shared" si="33"/>
        <v>#N/A</v>
      </c>
      <c r="AM53" s="165"/>
      <c r="AN53" s="101">
        <f t="shared" si="48"/>
        <v>367</v>
      </c>
      <c r="AO53" s="82">
        <f t="shared" si="34"/>
        <v>0</v>
      </c>
      <c r="AP53" s="101">
        <f t="shared" si="35"/>
        <v>0</v>
      </c>
      <c r="AQ53" s="102" t="e">
        <f t="shared" si="36"/>
        <v>#N/A</v>
      </c>
      <c r="AR53" s="102" t="e">
        <f>IF(#REF!=1,VLOOKUP(AN53,curvesettle,HLOOKUP(#REF!,curvesettle,2,FALSE),0),0)</f>
        <v>#REF!</v>
      </c>
      <c r="AS53" s="102" t="e">
        <f t="shared" si="37"/>
        <v>#N/A</v>
      </c>
      <c r="AT53" s="102" t="e">
        <f t="shared" si="38"/>
        <v>#REF!</v>
      </c>
      <c r="AU53" s="80" t="e">
        <f>(VLOOKUP(AN53,STRADDLE,10,FALSE)+#REF!)*#REF!</f>
        <v>#N/A</v>
      </c>
      <c r="AV53" s="165" t="e">
        <f t="shared" si="39"/>
        <v>#N/A</v>
      </c>
      <c r="AW53" s="102"/>
      <c r="AX53" s="101">
        <f t="shared" si="49"/>
        <v>367</v>
      </c>
      <c r="AY53" s="82">
        <f t="shared" si="40"/>
        <v>0</v>
      </c>
      <c r="AZ53" s="101">
        <f t="shared" si="41"/>
        <v>0</v>
      </c>
      <c r="BA53" s="102" t="e">
        <f t="shared" si="42"/>
        <v>#N/A</v>
      </c>
      <c r="BB53" s="102" t="e">
        <f>IF(#REF!=1,VLOOKUP(AX53,curvesettle,HLOOKUP(#REF!,curvesettle,2,FALSE),0),0)</f>
        <v>#REF!</v>
      </c>
      <c r="BC53" s="102" t="e">
        <f t="shared" si="43"/>
        <v>#N/A</v>
      </c>
      <c r="BD53" s="102" t="e">
        <f t="shared" si="44"/>
        <v>#REF!</v>
      </c>
      <c r="BE53" s="80" t="e">
        <f>(VLOOKUP(AX53,STRADDLE,10,FALSE)+#REF!)*#REF!</f>
        <v>#N/A</v>
      </c>
      <c r="BF53" s="165" t="e">
        <f t="shared" si="45"/>
        <v>#N/A</v>
      </c>
      <c r="BG53" s="165"/>
      <c r="BH53" s="165"/>
      <c r="BI53" s="77" t="e">
        <f t="shared" si="11"/>
        <v>#N/A</v>
      </c>
      <c r="BJ53" s="108" t="e">
        <f t="shared" si="12"/>
        <v>#N/A</v>
      </c>
      <c r="BK53" s="109">
        <f t="shared" si="13"/>
        <v>0</v>
      </c>
      <c r="BL53" s="109">
        <f t="shared" si="14"/>
        <v>0</v>
      </c>
      <c r="BM53" s="109">
        <f t="shared" si="15"/>
        <v>0</v>
      </c>
      <c r="BN53" s="109">
        <f t="shared" si="16"/>
        <v>0</v>
      </c>
      <c r="BO53" s="109">
        <f t="shared" si="17"/>
        <v>0</v>
      </c>
      <c r="BQ53" s="108"/>
      <c r="BR53" s="109">
        <f t="shared" si="18"/>
        <v>0</v>
      </c>
      <c r="BS53" s="109">
        <f t="shared" si="19"/>
        <v>0</v>
      </c>
      <c r="BT53" s="109">
        <f t="shared" si="20"/>
        <v>0</v>
      </c>
      <c r="BU53" s="109">
        <f t="shared" si="21"/>
        <v>0</v>
      </c>
      <c r="BV53" s="109">
        <f t="shared" si="22"/>
        <v>0</v>
      </c>
      <c r="BW53" s="128"/>
      <c r="BX53" s="109"/>
      <c r="BY53" s="128"/>
      <c r="BZ53" s="99"/>
      <c r="CA53" s="99"/>
      <c r="CB53" s="99"/>
    </row>
    <row r="54" spans="1:80" x14ac:dyDescent="0.25">
      <c r="A54" s="101">
        <f t="shared" si="46"/>
        <v>398</v>
      </c>
      <c r="B54" s="102" t="e">
        <f t="shared" si="23"/>
        <v>#N/A</v>
      </c>
      <c r="C54" s="102" t="e">
        <f>IF(#REF!=1,VLOOKUP(A54,curvesettle,HLOOKUP(#REF!,curvesettle,2,FALSE),0),0)</f>
        <v>#REF!</v>
      </c>
      <c r="D54" s="103">
        <v>0</v>
      </c>
      <c r="E54" s="81" t="e">
        <f>D54+B54+C54+#REF!</f>
        <v>#N/A</v>
      </c>
      <c r="F54" s="81"/>
      <c r="G54" s="104">
        <f t="shared" si="24"/>
        <v>3.17</v>
      </c>
      <c r="H54" s="104">
        <f t="shared" si="1"/>
        <v>2.57</v>
      </c>
      <c r="I54" s="80" t="e">
        <f t="shared" si="25"/>
        <v>#N/A</v>
      </c>
      <c r="J54" s="80" t="e">
        <f>IF(#REF!=1,VLOOKUP($A54,SkewTable,HLOOKUP(ROUND(G54-$E54,1),SkewTable,2,FALSE),FALSE)/100,0)</f>
        <v>#REF!</v>
      </c>
      <c r="K54" s="80" t="e">
        <f>IF(#REF!=1,VLOOKUP($A54,SkewTable,HLOOKUP(ROUND(H54-$E54,1),SkewTable,2,FALSE),FALSE)/100,0)</f>
        <v>#REF!</v>
      </c>
      <c r="L54" s="80" t="e">
        <f>($I54+J54+#REF!)*#REF!</f>
        <v>#N/A</v>
      </c>
      <c r="M54" s="80" t="e">
        <f>($I54+K54+#REF!)*#REF!</f>
        <v>#N/A</v>
      </c>
      <c r="N54" s="81"/>
      <c r="O54" s="81"/>
      <c r="P54" s="105" t="e">
        <f>IF(#REF!=1,VLOOKUP(A54,expiration,2,FALSE),VLOOKUP(A54,expiration,3,FALSE))-B$14+#REF!</f>
        <v>#REF!</v>
      </c>
      <c r="Q54" s="80" t="e">
        <f t="shared" si="26"/>
        <v>#N/A</v>
      </c>
      <c r="R54" s="106"/>
      <c r="S54" s="107">
        <f t="shared" si="27"/>
        <v>0</v>
      </c>
      <c r="T54" s="107">
        <f t="shared" si="2"/>
        <v>0</v>
      </c>
      <c r="U54" s="107">
        <f t="shared" si="3"/>
        <v>0</v>
      </c>
      <c r="V54" s="107">
        <f t="shared" si="4"/>
        <v>0</v>
      </c>
      <c r="W54" s="107">
        <f t="shared" si="5"/>
        <v>0</v>
      </c>
      <c r="X54" s="107">
        <f t="shared" si="6"/>
        <v>0</v>
      </c>
      <c r="Y54" s="107">
        <f t="shared" si="7"/>
        <v>0</v>
      </c>
      <c r="Z54" s="107">
        <f t="shared" si="8"/>
        <v>0</v>
      </c>
      <c r="AA54" s="107">
        <f t="shared" si="9"/>
        <v>0</v>
      </c>
      <c r="AB54" s="107">
        <f t="shared" si="10"/>
        <v>0</v>
      </c>
      <c r="AD54" s="101">
        <f t="shared" si="47"/>
        <v>398</v>
      </c>
      <c r="AE54" s="82">
        <f t="shared" si="28"/>
        <v>0</v>
      </c>
      <c r="AF54" s="101">
        <f t="shared" si="29"/>
        <v>0</v>
      </c>
      <c r="AG54" s="102" t="e">
        <f t="shared" si="30"/>
        <v>#N/A</v>
      </c>
      <c r="AH54" s="102" t="e">
        <f>IF(#REF!=1,VLOOKUP(AD54,curvesettle,HLOOKUP(#REF!,curvesettle,2,FALSE),0),0)</f>
        <v>#REF!</v>
      </c>
      <c r="AI54" s="102" t="e">
        <f t="shared" si="31"/>
        <v>#N/A</v>
      </c>
      <c r="AJ54" s="102" t="e">
        <f t="shared" si="32"/>
        <v>#REF!</v>
      </c>
      <c r="AK54" s="80" t="e">
        <f>(VLOOKUP(AD54,STRADDLE,10,FALSE)+#REF!)*#REF!</f>
        <v>#N/A</v>
      </c>
      <c r="AL54" s="165" t="e">
        <f t="shared" si="33"/>
        <v>#N/A</v>
      </c>
      <c r="AM54" s="165"/>
      <c r="AN54" s="101">
        <f t="shared" si="48"/>
        <v>398</v>
      </c>
      <c r="AO54" s="82">
        <f t="shared" si="34"/>
        <v>0</v>
      </c>
      <c r="AP54" s="101">
        <f t="shared" si="35"/>
        <v>0</v>
      </c>
      <c r="AQ54" s="102" t="e">
        <f t="shared" si="36"/>
        <v>#N/A</v>
      </c>
      <c r="AR54" s="102" t="e">
        <f>IF(#REF!=1,VLOOKUP(AN54,curvesettle,HLOOKUP(#REF!,curvesettle,2,FALSE),0),0)</f>
        <v>#REF!</v>
      </c>
      <c r="AS54" s="102" t="e">
        <f t="shared" si="37"/>
        <v>#N/A</v>
      </c>
      <c r="AT54" s="102" t="e">
        <f t="shared" si="38"/>
        <v>#REF!</v>
      </c>
      <c r="AU54" s="80" t="e">
        <f>(VLOOKUP(AN54,STRADDLE,10,FALSE)+#REF!)*#REF!</f>
        <v>#N/A</v>
      </c>
      <c r="AV54" s="165" t="e">
        <f t="shared" si="39"/>
        <v>#N/A</v>
      </c>
      <c r="AW54" s="102"/>
      <c r="AX54" s="101">
        <f t="shared" si="49"/>
        <v>398</v>
      </c>
      <c r="AY54" s="82">
        <f t="shared" si="40"/>
        <v>0</v>
      </c>
      <c r="AZ54" s="101">
        <f t="shared" si="41"/>
        <v>0</v>
      </c>
      <c r="BA54" s="102" t="e">
        <f t="shared" si="42"/>
        <v>#N/A</v>
      </c>
      <c r="BB54" s="102" t="e">
        <f>IF(#REF!=1,VLOOKUP(AX54,curvesettle,HLOOKUP(#REF!,curvesettle,2,FALSE),0),0)</f>
        <v>#REF!</v>
      </c>
      <c r="BC54" s="102" t="e">
        <f t="shared" si="43"/>
        <v>#N/A</v>
      </c>
      <c r="BD54" s="102" t="e">
        <f t="shared" si="44"/>
        <v>#REF!</v>
      </c>
      <c r="BE54" s="80" t="e">
        <f>(VLOOKUP(AX54,STRADDLE,10,FALSE)+#REF!)*#REF!</f>
        <v>#N/A</v>
      </c>
      <c r="BF54" s="165" t="e">
        <f t="shared" si="45"/>
        <v>#N/A</v>
      </c>
      <c r="BG54" s="165"/>
      <c r="BH54" s="165"/>
      <c r="BI54" s="77" t="e">
        <f t="shared" si="11"/>
        <v>#N/A</v>
      </c>
      <c r="BJ54" s="108" t="e">
        <f t="shared" si="12"/>
        <v>#N/A</v>
      </c>
      <c r="BK54" s="109">
        <f t="shared" si="13"/>
        <v>0</v>
      </c>
      <c r="BL54" s="109">
        <f t="shared" si="14"/>
        <v>0</v>
      </c>
      <c r="BM54" s="109">
        <f t="shared" si="15"/>
        <v>0</v>
      </c>
      <c r="BN54" s="109">
        <f t="shared" si="16"/>
        <v>0</v>
      </c>
      <c r="BO54" s="109">
        <f t="shared" si="17"/>
        <v>0</v>
      </c>
      <c r="BQ54" s="108"/>
      <c r="BR54" s="109">
        <f t="shared" si="18"/>
        <v>0</v>
      </c>
      <c r="BS54" s="109">
        <f t="shared" si="19"/>
        <v>0</v>
      </c>
      <c r="BT54" s="109">
        <f t="shared" si="20"/>
        <v>0</v>
      </c>
      <c r="BU54" s="109">
        <f t="shared" si="21"/>
        <v>0</v>
      </c>
      <c r="BV54" s="109">
        <f t="shared" si="22"/>
        <v>0</v>
      </c>
      <c r="BW54" s="128"/>
      <c r="BX54" s="109"/>
      <c r="BY54" s="128"/>
      <c r="BZ54" s="99"/>
      <c r="CA54" s="99"/>
      <c r="CB54" s="99"/>
    </row>
    <row r="55" spans="1:80" x14ac:dyDescent="0.25">
      <c r="A55" s="101">
        <f t="shared" si="46"/>
        <v>426</v>
      </c>
      <c r="B55" s="102" t="e">
        <f t="shared" si="23"/>
        <v>#N/A</v>
      </c>
      <c r="C55" s="102" t="e">
        <f>IF(#REF!=1,VLOOKUP(A55,curvesettle,HLOOKUP(#REF!,curvesettle,2,FALSE),0),0)</f>
        <v>#REF!</v>
      </c>
      <c r="D55" s="103">
        <v>0</v>
      </c>
      <c r="E55" s="81" t="e">
        <f>D55+B55+C55+#REF!</f>
        <v>#N/A</v>
      </c>
      <c r="F55" s="81"/>
      <c r="G55" s="104">
        <f t="shared" si="24"/>
        <v>3.17</v>
      </c>
      <c r="H55" s="104">
        <f t="shared" si="1"/>
        <v>2.57</v>
      </c>
      <c r="I55" s="80" t="e">
        <f t="shared" si="25"/>
        <v>#N/A</v>
      </c>
      <c r="J55" s="80" t="e">
        <f>IF(#REF!=1,VLOOKUP($A55,SkewTable,HLOOKUP(ROUND(G55-$E55,1),SkewTable,2,FALSE),FALSE)/100,0)</f>
        <v>#REF!</v>
      </c>
      <c r="K55" s="80" t="e">
        <f>IF(#REF!=1,VLOOKUP($A55,SkewTable,HLOOKUP(ROUND(H55-$E55,1),SkewTable,2,FALSE),FALSE)/100,0)</f>
        <v>#REF!</v>
      </c>
      <c r="L55" s="80" t="e">
        <f>($I55+J55+#REF!)*#REF!</f>
        <v>#N/A</v>
      </c>
      <c r="M55" s="80" t="e">
        <f>($I55+K55+#REF!)*#REF!</f>
        <v>#N/A</v>
      </c>
      <c r="N55" s="81"/>
      <c r="O55" s="81"/>
      <c r="P55" s="105" t="e">
        <f>IF(#REF!=1,VLOOKUP(A55,expiration,2,FALSE),VLOOKUP(A55,expiration,3,FALSE))-B$14+#REF!</f>
        <v>#REF!</v>
      </c>
      <c r="Q55" s="80" t="e">
        <f t="shared" si="26"/>
        <v>#N/A</v>
      </c>
      <c r="R55" s="106"/>
      <c r="S55" s="107">
        <f t="shared" si="27"/>
        <v>0</v>
      </c>
      <c r="T55" s="107">
        <f t="shared" si="2"/>
        <v>0</v>
      </c>
      <c r="U55" s="107">
        <f t="shared" si="3"/>
        <v>0</v>
      </c>
      <c r="V55" s="107">
        <f t="shared" si="4"/>
        <v>0</v>
      </c>
      <c r="W55" s="107">
        <f t="shared" si="5"/>
        <v>0</v>
      </c>
      <c r="X55" s="107">
        <f t="shared" si="6"/>
        <v>0</v>
      </c>
      <c r="Y55" s="107">
        <f t="shared" si="7"/>
        <v>0</v>
      </c>
      <c r="Z55" s="107">
        <f t="shared" si="8"/>
        <v>0</v>
      </c>
      <c r="AA55" s="107">
        <f t="shared" si="9"/>
        <v>0</v>
      </c>
      <c r="AB55" s="107">
        <f t="shared" si="10"/>
        <v>0</v>
      </c>
      <c r="AD55" s="101">
        <f t="shared" si="47"/>
        <v>426</v>
      </c>
      <c r="AE55" s="82">
        <f t="shared" si="28"/>
        <v>0</v>
      </c>
      <c r="AF55" s="101">
        <f t="shared" si="29"/>
        <v>0</v>
      </c>
      <c r="AG55" s="102" t="e">
        <f t="shared" si="30"/>
        <v>#N/A</v>
      </c>
      <c r="AH55" s="102" t="e">
        <f>IF(#REF!=1,VLOOKUP(AD55,curvesettle,HLOOKUP(#REF!,curvesettle,2,FALSE),0),0)</f>
        <v>#REF!</v>
      </c>
      <c r="AI55" s="102" t="e">
        <f t="shared" si="31"/>
        <v>#N/A</v>
      </c>
      <c r="AJ55" s="102" t="e">
        <f t="shared" si="32"/>
        <v>#REF!</v>
      </c>
      <c r="AK55" s="80" t="e">
        <f>(VLOOKUP(AD55,STRADDLE,10,FALSE)+#REF!)*#REF!</f>
        <v>#N/A</v>
      </c>
      <c r="AL55" s="165" t="e">
        <f t="shared" si="33"/>
        <v>#N/A</v>
      </c>
      <c r="AM55" s="165"/>
      <c r="AN55" s="101">
        <f t="shared" si="48"/>
        <v>426</v>
      </c>
      <c r="AO55" s="82">
        <f t="shared" si="34"/>
        <v>0</v>
      </c>
      <c r="AP55" s="101">
        <f t="shared" si="35"/>
        <v>0</v>
      </c>
      <c r="AQ55" s="102" t="e">
        <f t="shared" si="36"/>
        <v>#N/A</v>
      </c>
      <c r="AR55" s="102" t="e">
        <f>IF(#REF!=1,VLOOKUP(AN55,curvesettle,HLOOKUP(#REF!,curvesettle,2,FALSE),0),0)</f>
        <v>#REF!</v>
      </c>
      <c r="AS55" s="102" t="e">
        <f t="shared" si="37"/>
        <v>#N/A</v>
      </c>
      <c r="AT55" s="102" t="e">
        <f t="shared" si="38"/>
        <v>#REF!</v>
      </c>
      <c r="AU55" s="80" t="e">
        <f>(VLOOKUP(AN55,STRADDLE,10,FALSE)+#REF!)*#REF!</f>
        <v>#N/A</v>
      </c>
      <c r="AV55" s="165" t="e">
        <f t="shared" si="39"/>
        <v>#N/A</v>
      </c>
      <c r="AW55" s="102"/>
      <c r="AX55" s="101">
        <f t="shared" si="49"/>
        <v>426</v>
      </c>
      <c r="AY55" s="82">
        <f t="shared" si="40"/>
        <v>0</v>
      </c>
      <c r="AZ55" s="101">
        <f t="shared" si="41"/>
        <v>0</v>
      </c>
      <c r="BA55" s="102" t="e">
        <f t="shared" si="42"/>
        <v>#N/A</v>
      </c>
      <c r="BB55" s="102" t="e">
        <f>IF(#REF!=1,VLOOKUP(AX55,curvesettle,HLOOKUP(#REF!,curvesettle,2,FALSE),0),0)</f>
        <v>#REF!</v>
      </c>
      <c r="BC55" s="102" t="e">
        <f t="shared" si="43"/>
        <v>#N/A</v>
      </c>
      <c r="BD55" s="102" t="e">
        <f t="shared" si="44"/>
        <v>#REF!</v>
      </c>
      <c r="BE55" s="80" t="e">
        <f>(VLOOKUP(AX55,STRADDLE,10,FALSE)+#REF!)*#REF!</f>
        <v>#N/A</v>
      </c>
      <c r="BF55" s="165" t="e">
        <f t="shared" si="45"/>
        <v>#N/A</v>
      </c>
      <c r="BG55" s="165"/>
      <c r="BH55" s="165"/>
      <c r="BI55" s="77" t="e">
        <f t="shared" si="11"/>
        <v>#N/A</v>
      </c>
      <c r="BJ55" s="108" t="e">
        <f t="shared" si="12"/>
        <v>#N/A</v>
      </c>
      <c r="BK55" s="109">
        <f t="shared" si="13"/>
        <v>0</v>
      </c>
      <c r="BL55" s="109">
        <f t="shared" si="14"/>
        <v>0</v>
      </c>
      <c r="BM55" s="109">
        <f t="shared" si="15"/>
        <v>0</v>
      </c>
      <c r="BN55" s="109">
        <f t="shared" si="16"/>
        <v>0</v>
      </c>
      <c r="BO55" s="109">
        <f t="shared" si="17"/>
        <v>0</v>
      </c>
      <c r="BQ55" s="108"/>
      <c r="BR55" s="109">
        <f t="shared" si="18"/>
        <v>0</v>
      </c>
      <c r="BS55" s="109">
        <f t="shared" si="19"/>
        <v>0</v>
      </c>
      <c r="BT55" s="109">
        <f t="shared" si="20"/>
        <v>0</v>
      </c>
      <c r="BU55" s="109">
        <f t="shared" si="21"/>
        <v>0</v>
      </c>
      <c r="BV55" s="109">
        <f t="shared" si="22"/>
        <v>0</v>
      </c>
      <c r="BW55" s="128"/>
      <c r="BX55" s="109"/>
      <c r="BY55" s="128"/>
      <c r="BZ55" s="99"/>
      <c r="CA55" s="99"/>
      <c r="CB55" s="99"/>
    </row>
    <row r="56" spans="1:80" x14ac:dyDescent="0.25">
      <c r="A56" s="101">
        <f t="shared" si="46"/>
        <v>457</v>
      </c>
      <c r="B56" s="102" t="e">
        <f t="shared" si="23"/>
        <v>#N/A</v>
      </c>
      <c r="C56" s="102" t="e">
        <f>IF(#REF!=1,VLOOKUP(A56,curvesettle,HLOOKUP(#REF!,curvesettle,2,FALSE),0),0)</f>
        <v>#REF!</v>
      </c>
      <c r="D56" s="103">
        <v>0</v>
      </c>
      <c r="E56" s="81" t="e">
        <f>D56+B56+C56+#REF!</f>
        <v>#N/A</v>
      </c>
      <c r="F56" s="81"/>
      <c r="G56" s="104">
        <f t="shared" si="24"/>
        <v>3.17</v>
      </c>
      <c r="H56" s="104">
        <f t="shared" si="1"/>
        <v>2.57</v>
      </c>
      <c r="I56" s="80" t="e">
        <f t="shared" si="25"/>
        <v>#N/A</v>
      </c>
      <c r="J56" s="80" t="e">
        <f>IF(#REF!=1,VLOOKUP($A56,SkewTable,HLOOKUP(ROUND(G56-$E56,1),SkewTable,2,FALSE),FALSE)/100,0)</f>
        <v>#REF!</v>
      </c>
      <c r="K56" s="80" t="e">
        <f>IF(#REF!=1,VLOOKUP($A56,SkewTable,HLOOKUP(ROUND(H56-$E56,1),SkewTable,2,FALSE),FALSE)/100,0)</f>
        <v>#REF!</v>
      </c>
      <c r="L56" s="80" t="e">
        <f>($I56+J56+#REF!)*#REF!</f>
        <v>#N/A</v>
      </c>
      <c r="M56" s="80" t="e">
        <f>($I56+K56+#REF!)*#REF!</f>
        <v>#N/A</v>
      </c>
      <c r="N56" s="81"/>
      <c r="O56" s="81"/>
      <c r="P56" s="105" t="e">
        <f>IF(#REF!=1,VLOOKUP(A56,expiration,2,FALSE),VLOOKUP(A56,expiration,3,FALSE))-B$14+#REF!</f>
        <v>#REF!</v>
      </c>
      <c r="Q56" s="80" t="e">
        <f t="shared" si="26"/>
        <v>#N/A</v>
      </c>
      <c r="R56" s="106"/>
      <c r="S56" s="107">
        <f t="shared" si="27"/>
        <v>0</v>
      </c>
      <c r="T56" s="107">
        <f t="shared" si="2"/>
        <v>0</v>
      </c>
      <c r="U56" s="107">
        <f t="shared" si="3"/>
        <v>0</v>
      </c>
      <c r="V56" s="107">
        <f t="shared" si="4"/>
        <v>0</v>
      </c>
      <c r="W56" s="107">
        <f t="shared" si="5"/>
        <v>0</v>
      </c>
      <c r="X56" s="107">
        <f t="shared" si="6"/>
        <v>0</v>
      </c>
      <c r="Y56" s="107">
        <f t="shared" si="7"/>
        <v>0</v>
      </c>
      <c r="Z56" s="107">
        <f t="shared" si="8"/>
        <v>0</v>
      </c>
      <c r="AA56" s="107">
        <f t="shared" si="9"/>
        <v>0</v>
      </c>
      <c r="AB56" s="107">
        <f t="shared" si="10"/>
        <v>0</v>
      </c>
      <c r="AD56" s="101">
        <f t="shared" si="47"/>
        <v>457</v>
      </c>
      <c r="AE56" s="82">
        <f t="shared" si="28"/>
        <v>0</v>
      </c>
      <c r="AF56" s="101">
        <f t="shared" si="29"/>
        <v>0</v>
      </c>
      <c r="AG56" s="102" t="e">
        <f t="shared" si="30"/>
        <v>#N/A</v>
      </c>
      <c r="AH56" s="102" t="e">
        <f>IF(#REF!=1,VLOOKUP(AD56,curvesettle,HLOOKUP(#REF!,curvesettle,2,FALSE),0),0)</f>
        <v>#REF!</v>
      </c>
      <c r="AI56" s="102" t="e">
        <f t="shared" si="31"/>
        <v>#N/A</v>
      </c>
      <c r="AJ56" s="102" t="e">
        <f t="shared" si="32"/>
        <v>#REF!</v>
      </c>
      <c r="AK56" s="80" t="e">
        <f>(VLOOKUP(AD56,STRADDLE,10,FALSE)+#REF!)*#REF!</f>
        <v>#N/A</v>
      </c>
      <c r="AL56" s="165" t="e">
        <f t="shared" si="33"/>
        <v>#N/A</v>
      </c>
      <c r="AM56" s="165"/>
      <c r="AN56" s="101">
        <f t="shared" si="48"/>
        <v>457</v>
      </c>
      <c r="AO56" s="82">
        <f t="shared" si="34"/>
        <v>0</v>
      </c>
      <c r="AP56" s="101">
        <f t="shared" si="35"/>
        <v>0</v>
      </c>
      <c r="AQ56" s="102" t="e">
        <f t="shared" si="36"/>
        <v>#N/A</v>
      </c>
      <c r="AR56" s="102" t="e">
        <f>IF(#REF!=1,VLOOKUP(AN56,curvesettle,HLOOKUP(#REF!,curvesettle,2,FALSE),0),0)</f>
        <v>#REF!</v>
      </c>
      <c r="AS56" s="102" t="e">
        <f t="shared" si="37"/>
        <v>#N/A</v>
      </c>
      <c r="AT56" s="102" t="e">
        <f t="shared" si="38"/>
        <v>#REF!</v>
      </c>
      <c r="AU56" s="80" t="e">
        <f>(VLOOKUP(AN56,STRADDLE,10,FALSE)+#REF!)*#REF!</f>
        <v>#N/A</v>
      </c>
      <c r="AV56" s="165" t="e">
        <f t="shared" si="39"/>
        <v>#N/A</v>
      </c>
      <c r="AW56" s="102"/>
      <c r="AX56" s="101">
        <f t="shared" si="49"/>
        <v>457</v>
      </c>
      <c r="AY56" s="82">
        <f t="shared" si="40"/>
        <v>0</v>
      </c>
      <c r="AZ56" s="101">
        <f t="shared" si="41"/>
        <v>0</v>
      </c>
      <c r="BA56" s="102" t="e">
        <f t="shared" si="42"/>
        <v>#N/A</v>
      </c>
      <c r="BB56" s="102" t="e">
        <f>IF(#REF!=1,VLOOKUP(AX56,curvesettle,HLOOKUP(#REF!,curvesettle,2,FALSE),0),0)</f>
        <v>#REF!</v>
      </c>
      <c r="BC56" s="102" t="e">
        <f t="shared" si="43"/>
        <v>#N/A</v>
      </c>
      <c r="BD56" s="102" t="e">
        <f t="shared" si="44"/>
        <v>#REF!</v>
      </c>
      <c r="BE56" s="80" t="e">
        <f>(VLOOKUP(AX56,STRADDLE,10,FALSE)+#REF!)*#REF!</f>
        <v>#N/A</v>
      </c>
      <c r="BF56" s="165" t="e">
        <f t="shared" si="45"/>
        <v>#N/A</v>
      </c>
      <c r="BG56" s="165"/>
      <c r="BH56" s="165"/>
      <c r="BI56" s="77" t="e">
        <f t="shared" si="11"/>
        <v>#N/A</v>
      </c>
      <c r="BJ56" s="108" t="e">
        <f t="shared" si="12"/>
        <v>#N/A</v>
      </c>
      <c r="BK56" s="109">
        <f t="shared" si="13"/>
        <v>0</v>
      </c>
      <c r="BL56" s="109">
        <f t="shared" si="14"/>
        <v>0</v>
      </c>
      <c r="BM56" s="109">
        <f t="shared" si="15"/>
        <v>0</v>
      </c>
      <c r="BN56" s="109">
        <f t="shared" si="16"/>
        <v>0</v>
      </c>
      <c r="BO56" s="109">
        <f t="shared" si="17"/>
        <v>0</v>
      </c>
      <c r="BQ56" s="108"/>
      <c r="BR56" s="109">
        <f t="shared" si="18"/>
        <v>0</v>
      </c>
      <c r="BS56" s="109">
        <f t="shared" si="19"/>
        <v>0</v>
      </c>
      <c r="BT56" s="109">
        <f t="shared" si="20"/>
        <v>0</v>
      </c>
      <c r="BU56" s="109">
        <f t="shared" si="21"/>
        <v>0</v>
      </c>
      <c r="BV56" s="109">
        <f t="shared" si="22"/>
        <v>0</v>
      </c>
      <c r="BW56" s="128"/>
      <c r="BX56" s="109"/>
      <c r="BY56" s="128"/>
      <c r="BZ56" s="99"/>
      <c r="CA56" s="99"/>
      <c r="CB56" s="99"/>
    </row>
    <row r="57" spans="1:80" x14ac:dyDescent="0.25">
      <c r="A57" s="101">
        <f t="shared" si="46"/>
        <v>487</v>
      </c>
      <c r="B57" s="102" t="e">
        <f t="shared" si="23"/>
        <v>#N/A</v>
      </c>
      <c r="C57" s="102" t="e">
        <f>IF(#REF!=1,VLOOKUP(A57,curvesettle,HLOOKUP(#REF!,curvesettle,2,FALSE),0),0)</f>
        <v>#REF!</v>
      </c>
      <c r="D57" s="103">
        <v>0</v>
      </c>
      <c r="E57" s="81" t="e">
        <f>D57+B57+C57+#REF!</f>
        <v>#N/A</v>
      </c>
      <c r="F57" s="81"/>
      <c r="G57" s="104">
        <f t="shared" si="24"/>
        <v>3.17</v>
      </c>
      <c r="H57" s="104">
        <f t="shared" si="1"/>
        <v>2.57</v>
      </c>
      <c r="I57" s="80" t="e">
        <f t="shared" si="25"/>
        <v>#N/A</v>
      </c>
      <c r="J57" s="80" t="e">
        <f>IF(#REF!=1,VLOOKUP($A57,SkewTable,HLOOKUP(ROUND(G57-$E57,1),SkewTable,2,FALSE),FALSE)/100,0)</f>
        <v>#REF!</v>
      </c>
      <c r="K57" s="80" t="e">
        <f>IF(#REF!=1,VLOOKUP($A57,SkewTable,HLOOKUP(ROUND(H57-$E57,1),SkewTable,2,FALSE),FALSE)/100,0)</f>
        <v>#REF!</v>
      </c>
      <c r="L57" s="80" t="e">
        <f>($I57+J57+#REF!)*#REF!</f>
        <v>#N/A</v>
      </c>
      <c r="M57" s="80" t="e">
        <f>($I57+K57+#REF!)*#REF!</f>
        <v>#N/A</v>
      </c>
      <c r="N57" s="81"/>
      <c r="O57" s="81"/>
      <c r="P57" s="105" t="e">
        <f>IF(#REF!=1,VLOOKUP(A57,expiration,2,FALSE),VLOOKUP(A57,expiration,3,FALSE))-B$14+#REF!</f>
        <v>#REF!</v>
      </c>
      <c r="Q57" s="80" t="e">
        <f t="shared" si="26"/>
        <v>#N/A</v>
      </c>
      <c r="R57" s="106"/>
      <c r="S57" s="107">
        <f t="shared" si="27"/>
        <v>0</v>
      </c>
      <c r="T57" s="107">
        <f t="shared" si="2"/>
        <v>0</v>
      </c>
      <c r="U57" s="107">
        <f t="shared" si="3"/>
        <v>0</v>
      </c>
      <c r="V57" s="107">
        <f t="shared" si="4"/>
        <v>0</v>
      </c>
      <c r="W57" s="107">
        <f t="shared" si="5"/>
        <v>0</v>
      </c>
      <c r="X57" s="107">
        <f t="shared" si="6"/>
        <v>0</v>
      </c>
      <c r="Y57" s="107">
        <f t="shared" si="7"/>
        <v>0</v>
      </c>
      <c r="Z57" s="107">
        <f t="shared" si="8"/>
        <v>0</v>
      </c>
      <c r="AA57" s="107">
        <f t="shared" si="9"/>
        <v>0</v>
      </c>
      <c r="AB57" s="107">
        <f t="shared" si="10"/>
        <v>0</v>
      </c>
      <c r="AD57" s="101">
        <f t="shared" si="47"/>
        <v>487</v>
      </c>
      <c r="AE57" s="82">
        <f t="shared" si="28"/>
        <v>0</v>
      </c>
      <c r="AF57" s="101">
        <f t="shared" si="29"/>
        <v>0</v>
      </c>
      <c r="AG57" s="102" t="e">
        <f t="shared" si="30"/>
        <v>#N/A</v>
      </c>
      <c r="AH57" s="102" t="e">
        <f>IF(#REF!=1,VLOOKUP(AD57,curvesettle,HLOOKUP(#REF!,curvesettle,2,FALSE),0),0)</f>
        <v>#REF!</v>
      </c>
      <c r="AI57" s="102" t="e">
        <f t="shared" si="31"/>
        <v>#N/A</v>
      </c>
      <c r="AJ57" s="102" t="e">
        <f t="shared" si="32"/>
        <v>#REF!</v>
      </c>
      <c r="AK57" s="80" t="e">
        <f>(VLOOKUP(AD57,STRADDLE,10,FALSE)+#REF!)*#REF!</f>
        <v>#N/A</v>
      </c>
      <c r="AL57" s="165" t="e">
        <f t="shared" si="33"/>
        <v>#N/A</v>
      </c>
      <c r="AM57" s="165"/>
      <c r="AN57" s="101">
        <f t="shared" si="48"/>
        <v>487</v>
      </c>
      <c r="AO57" s="82">
        <f t="shared" si="34"/>
        <v>0</v>
      </c>
      <c r="AP57" s="101">
        <f t="shared" si="35"/>
        <v>0</v>
      </c>
      <c r="AQ57" s="102" t="e">
        <f t="shared" si="36"/>
        <v>#N/A</v>
      </c>
      <c r="AR57" s="102" t="e">
        <f>IF(#REF!=1,VLOOKUP(AN57,curvesettle,HLOOKUP(#REF!,curvesettle,2,FALSE),0),0)</f>
        <v>#REF!</v>
      </c>
      <c r="AS57" s="102" t="e">
        <f t="shared" si="37"/>
        <v>#N/A</v>
      </c>
      <c r="AT57" s="102" t="e">
        <f t="shared" si="38"/>
        <v>#REF!</v>
      </c>
      <c r="AU57" s="80" t="e">
        <f>(VLOOKUP(AN57,STRADDLE,10,FALSE)+#REF!)*#REF!</f>
        <v>#N/A</v>
      </c>
      <c r="AV57" s="165" t="e">
        <f t="shared" si="39"/>
        <v>#N/A</v>
      </c>
      <c r="AW57" s="102"/>
      <c r="AX57" s="101">
        <f t="shared" si="49"/>
        <v>487</v>
      </c>
      <c r="AY57" s="82">
        <f t="shared" si="40"/>
        <v>0</v>
      </c>
      <c r="AZ57" s="101">
        <f t="shared" si="41"/>
        <v>0</v>
      </c>
      <c r="BA57" s="102" t="e">
        <f t="shared" si="42"/>
        <v>#N/A</v>
      </c>
      <c r="BB57" s="102" t="e">
        <f>IF(#REF!=1,VLOOKUP(AX57,curvesettle,HLOOKUP(#REF!,curvesettle,2,FALSE),0),0)</f>
        <v>#REF!</v>
      </c>
      <c r="BC57" s="102" t="e">
        <f t="shared" si="43"/>
        <v>#N/A</v>
      </c>
      <c r="BD57" s="102" t="e">
        <f t="shared" si="44"/>
        <v>#REF!</v>
      </c>
      <c r="BE57" s="80" t="e">
        <f>(VLOOKUP(AX57,STRADDLE,10,FALSE)+#REF!)*#REF!</f>
        <v>#N/A</v>
      </c>
      <c r="BF57" s="165" t="e">
        <f t="shared" si="45"/>
        <v>#N/A</v>
      </c>
      <c r="BG57" s="165"/>
      <c r="BH57" s="165"/>
      <c r="BI57" s="77" t="e">
        <f t="shared" si="11"/>
        <v>#N/A</v>
      </c>
      <c r="BJ57" s="108" t="e">
        <f t="shared" si="12"/>
        <v>#N/A</v>
      </c>
      <c r="BK57" s="109">
        <f t="shared" si="13"/>
        <v>0</v>
      </c>
      <c r="BL57" s="109">
        <f t="shared" si="14"/>
        <v>0</v>
      </c>
      <c r="BM57" s="109">
        <f t="shared" si="15"/>
        <v>0</v>
      </c>
      <c r="BN57" s="109">
        <f t="shared" si="16"/>
        <v>0</v>
      </c>
      <c r="BO57" s="109">
        <f t="shared" si="17"/>
        <v>0</v>
      </c>
      <c r="BQ57" s="108"/>
      <c r="BR57" s="109">
        <f t="shared" si="18"/>
        <v>0</v>
      </c>
      <c r="BS57" s="109">
        <f t="shared" si="19"/>
        <v>0</v>
      </c>
      <c r="BT57" s="109">
        <f t="shared" si="20"/>
        <v>0</v>
      </c>
      <c r="BU57" s="109">
        <f t="shared" si="21"/>
        <v>0</v>
      </c>
      <c r="BV57" s="109">
        <f t="shared" si="22"/>
        <v>0</v>
      </c>
      <c r="BW57" s="128"/>
      <c r="BX57" s="109"/>
      <c r="BY57" s="128"/>
      <c r="BZ57" s="99"/>
      <c r="CA57" s="99"/>
      <c r="CB57" s="99"/>
    </row>
    <row r="58" spans="1:80" x14ac:dyDescent="0.25">
      <c r="A58" s="101">
        <f t="shared" si="46"/>
        <v>518</v>
      </c>
      <c r="B58" s="102" t="e">
        <f t="shared" si="23"/>
        <v>#N/A</v>
      </c>
      <c r="C58" s="102" t="e">
        <f>IF(#REF!=1,VLOOKUP(A58,curvesettle,HLOOKUP(#REF!,curvesettle,2,FALSE),0),0)</f>
        <v>#REF!</v>
      </c>
      <c r="D58" s="103">
        <v>0</v>
      </c>
      <c r="E58" s="81" t="e">
        <f>D58+B58+C58+#REF!</f>
        <v>#N/A</v>
      </c>
      <c r="F58" s="81"/>
      <c r="G58" s="104">
        <f t="shared" si="24"/>
        <v>3.17</v>
      </c>
      <c r="H58" s="104">
        <f t="shared" si="1"/>
        <v>2.57</v>
      </c>
      <c r="I58" s="80" t="e">
        <f t="shared" si="25"/>
        <v>#N/A</v>
      </c>
      <c r="J58" s="80" t="e">
        <f>IF(#REF!=1,VLOOKUP($A58,SkewTable,HLOOKUP(ROUND(G58-$E58,1),SkewTable,2,FALSE),FALSE)/100,0)</f>
        <v>#REF!</v>
      </c>
      <c r="K58" s="80" t="e">
        <f>IF(#REF!=1,VLOOKUP($A58,SkewTable,HLOOKUP(ROUND(H58-$E58,1),SkewTable,2,FALSE),FALSE)/100,0)</f>
        <v>#REF!</v>
      </c>
      <c r="L58" s="80" t="e">
        <f>($I58+J58+#REF!)*#REF!</f>
        <v>#N/A</v>
      </c>
      <c r="M58" s="80" t="e">
        <f>($I58+K58+#REF!)*#REF!</f>
        <v>#N/A</v>
      </c>
      <c r="N58" s="81"/>
      <c r="O58" s="81"/>
      <c r="P58" s="105" t="e">
        <f>IF(#REF!=1,VLOOKUP(A58,expiration,2,FALSE),VLOOKUP(A58,expiration,3,FALSE))-B$14+#REF!</f>
        <v>#REF!</v>
      </c>
      <c r="Q58" s="80" t="e">
        <f t="shared" si="26"/>
        <v>#N/A</v>
      </c>
      <c r="R58" s="106"/>
      <c r="S58" s="107">
        <f t="shared" si="27"/>
        <v>0</v>
      </c>
      <c r="T58" s="107">
        <f t="shared" si="2"/>
        <v>0</v>
      </c>
      <c r="U58" s="107">
        <f t="shared" si="3"/>
        <v>0</v>
      </c>
      <c r="V58" s="107">
        <f t="shared" si="4"/>
        <v>0</v>
      </c>
      <c r="W58" s="107">
        <f t="shared" si="5"/>
        <v>0</v>
      </c>
      <c r="X58" s="107">
        <f t="shared" si="6"/>
        <v>0</v>
      </c>
      <c r="Y58" s="107">
        <f t="shared" si="7"/>
        <v>0</v>
      </c>
      <c r="Z58" s="107">
        <f t="shared" si="8"/>
        <v>0</v>
      </c>
      <c r="AA58" s="107">
        <f t="shared" si="9"/>
        <v>0</v>
      </c>
      <c r="AB58" s="107">
        <f t="shared" si="10"/>
        <v>0</v>
      </c>
      <c r="AD58" s="101">
        <f t="shared" si="47"/>
        <v>518</v>
      </c>
      <c r="AE58" s="82">
        <f t="shared" si="28"/>
        <v>0</v>
      </c>
      <c r="AF58" s="101">
        <f t="shared" si="29"/>
        <v>0</v>
      </c>
      <c r="AG58" s="102" t="e">
        <f t="shared" si="30"/>
        <v>#N/A</v>
      </c>
      <c r="AH58" s="102" t="e">
        <f>IF(#REF!=1,VLOOKUP(AD58,curvesettle,HLOOKUP(#REF!,curvesettle,2,FALSE),0),0)</f>
        <v>#REF!</v>
      </c>
      <c r="AI58" s="102" t="e">
        <f t="shared" si="31"/>
        <v>#N/A</v>
      </c>
      <c r="AJ58" s="102" t="e">
        <f t="shared" si="32"/>
        <v>#REF!</v>
      </c>
      <c r="AK58" s="80" t="e">
        <f>(VLOOKUP(AD58,STRADDLE,10,FALSE)+#REF!)*#REF!</f>
        <v>#N/A</v>
      </c>
      <c r="AL58" s="165" t="e">
        <f t="shared" si="33"/>
        <v>#N/A</v>
      </c>
      <c r="AM58" s="165"/>
      <c r="AN58" s="101">
        <f t="shared" si="48"/>
        <v>518</v>
      </c>
      <c r="AO58" s="82">
        <f t="shared" si="34"/>
        <v>0</v>
      </c>
      <c r="AP58" s="101">
        <f t="shared" si="35"/>
        <v>0</v>
      </c>
      <c r="AQ58" s="102" t="e">
        <f t="shared" si="36"/>
        <v>#N/A</v>
      </c>
      <c r="AR58" s="102" t="e">
        <f>IF(#REF!=1,VLOOKUP(AN58,curvesettle,HLOOKUP(#REF!,curvesettle,2,FALSE),0),0)</f>
        <v>#REF!</v>
      </c>
      <c r="AS58" s="102" t="e">
        <f t="shared" si="37"/>
        <v>#N/A</v>
      </c>
      <c r="AT58" s="102" t="e">
        <f t="shared" si="38"/>
        <v>#REF!</v>
      </c>
      <c r="AU58" s="80" t="e">
        <f>(VLOOKUP(AN58,STRADDLE,10,FALSE)+#REF!)*#REF!</f>
        <v>#N/A</v>
      </c>
      <c r="AV58" s="165" t="e">
        <f t="shared" si="39"/>
        <v>#N/A</v>
      </c>
      <c r="AW58" s="102"/>
      <c r="AX58" s="101">
        <f t="shared" si="49"/>
        <v>518</v>
      </c>
      <c r="AY58" s="82">
        <f t="shared" si="40"/>
        <v>0</v>
      </c>
      <c r="AZ58" s="101">
        <f t="shared" si="41"/>
        <v>0</v>
      </c>
      <c r="BA58" s="102" t="e">
        <f t="shared" si="42"/>
        <v>#N/A</v>
      </c>
      <c r="BB58" s="102" t="e">
        <f>IF(#REF!=1,VLOOKUP(AX58,curvesettle,HLOOKUP(#REF!,curvesettle,2,FALSE),0),0)</f>
        <v>#REF!</v>
      </c>
      <c r="BC58" s="102" t="e">
        <f t="shared" si="43"/>
        <v>#N/A</v>
      </c>
      <c r="BD58" s="102" t="e">
        <f t="shared" si="44"/>
        <v>#REF!</v>
      </c>
      <c r="BE58" s="80" t="e">
        <f>(VLOOKUP(AX58,STRADDLE,10,FALSE)+#REF!)*#REF!</f>
        <v>#N/A</v>
      </c>
      <c r="BF58" s="165" t="e">
        <f t="shared" si="45"/>
        <v>#N/A</v>
      </c>
      <c r="BG58" s="165"/>
      <c r="BH58" s="165"/>
      <c r="BI58" s="77" t="e">
        <f t="shared" si="11"/>
        <v>#N/A</v>
      </c>
      <c r="BJ58" s="108" t="e">
        <f t="shared" si="12"/>
        <v>#N/A</v>
      </c>
      <c r="BK58" s="109">
        <f t="shared" si="13"/>
        <v>0</v>
      </c>
      <c r="BL58" s="109">
        <f t="shared" si="14"/>
        <v>0</v>
      </c>
      <c r="BM58" s="109">
        <f t="shared" si="15"/>
        <v>0</v>
      </c>
      <c r="BN58" s="109">
        <f t="shared" si="16"/>
        <v>0</v>
      </c>
      <c r="BO58" s="109">
        <f t="shared" si="17"/>
        <v>0</v>
      </c>
      <c r="BQ58" s="108"/>
      <c r="BR58" s="109">
        <f t="shared" si="18"/>
        <v>0</v>
      </c>
      <c r="BS58" s="109">
        <f t="shared" si="19"/>
        <v>0</v>
      </c>
      <c r="BT58" s="109">
        <f t="shared" si="20"/>
        <v>0</v>
      </c>
      <c r="BU58" s="109">
        <f t="shared" si="21"/>
        <v>0</v>
      </c>
      <c r="BV58" s="109">
        <f t="shared" si="22"/>
        <v>0</v>
      </c>
      <c r="BW58" s="128"/>
      <c r="BX58" s="109"/>
      <c r="BY58" s="128"/>
      <c r="BZ58" s="99"/>
      <c r="CA58" s="99"/>
      <c r="CB58" s="99"/>
    </row>
    <row r="59" spans="1:80" x14ac:dyDescent="0.25">
      <c r="A59" s="101">
        <f t="shared" si="46"/>
        <v>548</v>
      </c>
      <c r="B59" s="102" t="e">
        <f t="shared" si="23"/>
        <v>#N/A</v>
      </c>
      <c r="C59" s="102" t="e">
        <f>IF(#REF!=1,VLOOKUP(A59,curvesettle,HLOOKUP(#REF!,curvesettle,2,FALSE),0),0)</f>
        <v>#REF!</v>
      </c>
      <c r="D59" s="103">
        <v>0</v>
      </c>
      <c r="E59" s="81" t="e">
        <f>D59+B59+C59+#REF!</f>
        <v>#N/A</v>
      </c>
      <c r="F59" s="81"/>
      <c r="G59" s="104">
        <f t="shared" si="24"/>
        <v>3.17</v>
      </c>
      <c r="H59" s="104">
        <f t="shared" si="1"/>
        <v>2.57</v>
      </c>
      <c r="I59" s="80" t="e">
        <f t="shared" si="25"/>
        <v>#N/A</v>
      </c>
      <c r="J59" s="80" t="e">
        <f>IF(#REF!=1,VLOOKUP($A59,SkewTable,HLOOKUP(ROUND(G59-$E59,1),SkewTable,2,FALSE),FALSE)/100,0)</f>
        <v>#REF!</v>
      </c>
      <c r="K59" s="80" t="e">
        <f>IF(#REF!=1,VLOOKUP($A59,SkewTable,HLOOKUP(ROUND(H59-$E59,1),SkewTable,2,FALSE),FALSE)/100,0)</f>
        <v>#REF!</v>
      </c>
      <c r="L59" s="80" t="e">
        <f>($I59+J59+#REF!)*#REF!</f>
        <v>#N/A</v>
      </c>
      <c r="M59" s="80" t="e">
        <f>($I59+K59+#REF!)*#REF!</f>
        <v>#N/A</v>
      </c>
      <c r="N59" s="81"/>
      <c r="O59" s="81"/>
      <c r="P59" s="105" t="e">
        <f>IF(#REF!=1,VLOOKUP(A59,expiration,2,FALSE),VLOOKUP(A59,expiration,3,FALSE))-B$14+#REF!</f>
        <v>#REF!</v>
      </c>
      <c r="Q59" s="80" t="e">
        <f t="shared" si="26"/>
        <v>#N/A</v>
      </c>
      <c r="R59" s="106"/>
      <c r="S59" s="107">
        <f t="shared" si="27"/>
        <v>0</v>
      </c>
      <c r="T59" s="107">
        <f t="shared" si="2"/>
        <v>0</v>
      </c>
      <c r="U59" s="107">
        <f t="shared" si="3"/>
        <v>0</v>
      </c>
      <c r="V59" s="107">
        <f t="shared" si="4"/>
        <v>0</v>
      </c>
      <c r="W59" s="107">
        <f t="shared" si="5"/>
        <v>0</v>
      </c>
      <c r="X59" s="107">
        <f t="shared" si="6"/>
        <v>0</v>
      </c>
      <c r="Y59" s="107">
        <f t="shared" si="7"/>
        <v>0</v>
      </c>
      <c r="Z59" s="107">
        <f t="shared" si="8"/>
        <v>0</v>
      </c>
      <c r="AA59" s="107">
        <f t="shared" si="9"/>
        <v>0</v>
      </c>
      <c r="AB59" s="107">
        <f t="shared" si="10"/>
        <v>0</v>
      </c>
      <c r="AD59" s="101">
        <f t="shared" si="47"/>
        <v>548</v>
      </c>
      <c r="AE59" s="82">
        <f t="shared" si="28"/>
        <v>0</v>
      </c>
      <c r="AF59" s="101">
        <f t="shared" si="29"/>
        <v>0</v>
      </c>
      <c r="AG59" s="102" t="e">
        <f t="shared" si="30"/>
        <v>#N/A</v>
      </c>
      <c r="AH59" s="102" t="e">
        <f>IF(#REF!=1,VLOOKUP(AD59,curvesettle,HLOOKUP(#REF!,curvesettle,2,FALSE),0),0)</f>
        <v>#REF!</v>
      </c>
      <c r="AI59" s="102" t="e">
        <f t="shared" si="31"/>
        <v>#N/A</v>
      </c>
      <c r="AJ59" s="102" t="e">
        <f t="shared" si="32"/>
        <v>#REF!</v>
      </c>
      <c r="AK59" s="80" t="e">
        <f>(VLOOKUP(AD59,STRADDLE,10,FALSE)+#REF!)*#REF!</f>
        <v>#N/A</v>
      </c>
      <c r="AL59" s="165" t="e">
        <f t="shared" si="33"/>
        <v>#N/A</v>
      </c>
      <c r="AM59" s="165"/>
      <c r="AN59" s="101">
        <f t="shared" si="48"/>
        <v>548</v>
      </c>
      <c r="AO59" s="82">
        <f t="shared" si="34"/>
        <v>0</v>
      </c>
      <c r="AP59" s="101">
        <f t="shared" si="35"/>
        <v>0</v>
      </c>
      <c r="AQ59" s="102" t="e">
        <f t="shared" si="36"/>
        <v>#N/A</v>
      </c>
      <c r="AR59" s="102" t="e">
        <f>IF(#REF!=1,VLOOKUP(AN59,curvesettle,HLOOKUP(#REF!,curvesettle,2,FALSE),0),0)</f>
        <v>#REF!</v>
      </c>
      <c r="AS59" s="102" t="e">
        <f t="shared" si="37"/>
        <v>#N/A</v>
      </c>
      <c r="AT59" s="102" t="e">
        <f t="shared" si="38"/>
        <v>#REF!</v>
      </c>
      <c r="AU59" s="80" t="e">
        <f>(VLOOKUP(AN59,STRADDLE,10,FALSE)+#REF!)*#REF!</f>
        <v>#N/A</v>
      </c>
      <c r="AV59" s="165" t="e">
        <f t="shared" si="39"/>
        <v>#N/A</v>
      </c>
      <c r="AW59" s="102"/>
      <c r="AX59" s="101">
        <f t="shared" si="49"/>
        <v>548</v>
      </c>
      <c r="AY59" s="82">
        <f t="shared" si="40"/>
        <v>0</v>
      </c>
      <c r="AZ59" s="101">
        <f t="shared" si="41"/>
        <v>0</v>
      </c>
      <c r="BA59" s="102" t="e">
        <f t="shared" si="42"/>
        <v>#N/A</v>
      </c>
      <c r="BB59" s="102" t="e">
        <f>IF(#REF!=1,VLOOKUP(AX59,curvesettle,HLOOKUP(#REF!,curvesettle,2,FALSE),0),0)</f>
        <v>#REF!</v>
      </c>
      <c r="BC59" s="102" t="e">
        <f t="shared" si="43"/>
        <v>#N/A</v>
      </c>
      <c r="BD59" s="102" t="e">
        <f t="shared" si="44"/>
        <v>#REF!</v>
      </c>
      <c r="BE59" s="80" t="e">
        <f>(VLOOKUP(AX59,STRADDLE,10,FALSE)+#REF!)*#REF!</f>
        <v>#N/A</v>
      </c>
      <c r="BF59" s="165" t="e">
        <f t="shared" si="45"/>
        <v>#N/A</v>
      </c>
      <c r="BG59" s="165"/>
      <c r="BH59" s="165"/>
      <c r="BI59" s="77" t="e">
        <f t="shared" si="11"/>
        <v>#N/A</v>
      </c>
      <c r="BJ59" s="108" t="e">
        <f t="shared" si="12"/>
        <v>#N/A</v>
      </c>
      <c r="BK59" s="109">
        <f t="shared" si="13"/>
        <v>0</v>
      </c>
      <c r="BL59" s="109">
        <f t="shared" si="14"/>
        <v>0</v>
      </c>
      <c r="BM59" s="109">
        <f t="shared" si="15"/>
        <v>0</v>
      </c>
      <c r="BN59" s="109">
        <f t="shared" si="16"/>
        <v>0</v>
      </c>
      <c r="BO59" s="109">
        <f t="shared" si="17"/>
        <v>0</v>
      </c>
      <c r="BQ59" s="108"/>
      <c r="BR59" s="109">
        <f t="shared" si="18"/>
        <v>0</v>
      </c>
      <c r="BS59" s="109">
        <f t="shared" si="19"/>
        <v>0</v>
      </c>
      <c r="BT59" s="109">
        <f t="shared" si="20"/>
        <v>0</v>
      </c>
      <c r="BU59" s="109">
        <f t="shared" si="21"/>
        <v>0</v>
      </c>
      <c r="BV59" s="109">
        <f t="shared" si="22"/>
        <v>0</v>
      </c>
      <c r="BW59" s="128"/>
      <c r="BX59" s="109"/>
      <c r="BY59" s="128"/>
      <c r="BZ59" s="99"/>
      <c r="CA59" s="99"/>
      <c r="CB59" s="99"/>
    </row>
    <row r="60" spans="1:80" x14ac:dyDescent="0.25">
      <c r="A60" s="101">
        <f t="shared" si="46"/>
        <v>579</v>
      </c>
      <c r="B60" s="102" t="e">
        <f t="shared" si="23"/>
        <v>#N/A</v>
      </c>
      <c r="C60" s="102" t="e">
        <f>IF(#REF!=1,VLOOKUP(A60,curvesettle,HLOOKUP(#REF!,curvesettle,2,FALSE),0),0)</f>
        <v>#REF!</v>
      </c>
      <c r="D60" s="103">
        <v>0</v>
      </c>
      <c r="E60" s="81" t="e">
        <f>D60+B60+C60+#REF!</f>
        <v>#N/A</v>
      </c>
      <c r="F60" s="81"/>
      <c r="G60" s="104">
        <f t="shared" si="24"/>
        <v>3.17</v>
      </c>
      <c r="H60" s="104">
        <f t="shared" si="1"/>
        <v>2.57</v>
      </c>
      <c r="I60" s="80" t="e">
        <f t="shared" si="25"/>
        <v>#N/A</v>
      </c>
      <c r="J60" s="80" t="e">
        <f>IF(#REF!=1,VLOOKUP($A60,SkewTable,HLOOKUP(ROUND(G60-$E60,1),SkewTable,2,FALSE),FALSE)/100,0)</f>
        <v>#REF!</v>
      </c>
      <c r="K60" s="80" t="e">
        <f>IF(#REF!=1,VLOOKUP($A60,SkewTable,HLOOKUP(ROUND(H60-$E60,1),SkewTable,2,FALSE),FALSE)/100,0)</f>
        <v>#REF!</v>
      </c>
      <c r="L60" s="80" t="e">
        <f>($I60+J60+#REF!)*#REF!</f>
        <v>#N/A</v>
      </c>
      <c r="M60" s="80" t="e">
        <f>($I60+K60+#REF!)*#REF!</f>
        <v>#N/A</v>
      </c>
      <c r="N60" s="81"/>
      <c r="O60" s="81"/>
      <c r="P60" s="105" t="e">
        <f>IF(#REF!=1,VLOOKUP(A60,expiration,2,FALSE),VLOOKUP(A60,expiration,3,FALSE))-B$14+#REF!</f>
        <v>#REF!</v>
      </c>
      <c r="Q60" s="80" t="e">
        <f t="shared" si="26"/>
        <v>#N/A</v>
      </c>
      <c r="R60" s="106"/>
      <c r="S60" s="107">
        <f t="shared" si="27"/>
        <v>0</v>
      </c>
      <c r="T60" s="107">
        <f t="shared" si="2"/>
        <v>0</v>
      </c>
      <c r="U60" s="107">
        <f t="shared" si="3"/>
        <v>0</v>
      </c>
      <c r="V60" s="107">
        <f t="shared" si="4"/>
        <v>0</v>
      </c>
      <c r="W60" s="107">
        <f t="shared" si="5"/>
        <v>0</v>
      </c>
      <c r="X60" s="107">
        <f t="shared" si="6"/>
        <v>0</v>
      </c>
      <c r="Y60" s="107">
        <f t="shared" si="7"/>
        <v>0</v>
      </c>
      <c r="Z60" s="107">
        <f t="shared" si="8"/>
        <v>0</v>
      </c>
      <c r="AA60" s="107">
        <f t="shared" si="9"/>
        <v>0</v>
      </c>
      <c r="AB60" s="107">
        <f t="shared" si="10"/>
        <v>0</v>
      </c>
      <c r="AD60" s="101">
        <f t="shared" si="47"/>
        <v>579</v>
      </c>
      <c r="AE60" s="82">
        <f t="shared" si="28"/>
        <v>0</v>
      </c>
      <c r="AF60" s="101">
        <f t="shared" si="29"/>
        <v>0</v>
      </c>
      <c r="AG60" s="102" t="e">
        <f t="shared" si="30"/>
        <v>#N/A</v>
      </c>
      <c r="AH60" s="102" t="e">
        <f>IF(#REF!=1,VLOOKUP(AD60,curvesettle,HLOOKUP(#REF!,curvesettle,2,FALSE),0),0)</f>
        <v>#REF!</v>
      </c>
      <c r="AI60" s="102" t="e">
        <f t="shared" si="31"/>
        <v>#N/A</v>
      </c>
      <c r="AJ60" s="102" t="e">
        <f t="shared" si="32"/>
        <v>#REF!</v>
      </c>
      <c r="AK60" s="80" t="e">
        <f>(VLOOKUP(AD60,STRADDLE,10,FALSE)+#REF!)*#REF!</f>
        <v>#N/A</v>
      </c>
      <c r="AL60" s="165" t="e">
        <f t="shared" si="33"/>
        <v>#N/A</v>
      </c>
      <c r="AM60" s="165"/>
      <c r="AN60" s="101">
        <f t="shared" si="48"/>
        <v>579</v>
      </c>
      <c r="AO60" s="82">
        <f t="shared" si="34"/>
        <v>0</v>
      </c>
      <c r="AP60" s="101">
        <f t="shared" si="35"/>
        <v>0</v>
      </c>
      <c r="AQ60" s="102" t="e">
        <f t="shared" si="36"/>
        <v>#N/A</v>
      </c>
      <c r="AR60" s="102" t="e">
        <f>IF(#REF!=1,VLOOKUP(AN60,curvesettle,HLOOKUP(#REF!,curvesettle,2,FALSE),0),0)</f>
        <v>#REF!</v>
      </c>
      <c r="AS60" s="102" t="e">
        <f t="shared" si="37"/>
        <v>#N/A</v>
      </c>
      <c r="AT60" s="102" t="e">
        <f t="shared" si="38"/>
        <v>#REF!</v>
      </c>
      <c r="AU60" s="80" t="e">
        <f>(VLOOKUP(AN60,STRADDLE,10,FALSE)+#REF!)*#REF!</f>
        <v>#N/A</v>
      </c>
      <c r="AV60" s="165" t="e">
        <f t="shared" si="39"/>
        <v>#N/A</v>
      </c>
      <c r="AW60" s="102"/>
      <c r="AX60" s="101">
        <f t="shared" si="49"/>
        <v>579</v>
      </c>
      <c r="AY60" s="82">
        <f t="shared" si="40"/>
        <v>0</v>
      </c>
      <c r="AZ60" s="101">
        <f t="shared" si="41"/>
        <v>0</v>
      </c>
      <c r="BA60" s="102" t="e">
        <f t="shared" si="42"/>
        <v>#N/A</v>
      </c>
      <c r="BB60" s="102" t="e">
        <f>IF(#REF!=1,VLOOKUP(AX60,curvesettle,HLOOKUP(#REF!,curvesettle,2,FALSE),0),0)</f>
        <v>#REF!</v>
      </c>
      <c r="BC60" s="102" t="e">
        <f t="shared" si="43"/>
        <v>#N/A</v>
      </c>
      <c r="BD60" s="102" t="e">
        <f t="shared" si="44"/>
        <v>#REF!</v>
      </c>
      <c r="BE60" s="80" t="e">
        <f>(VLOOKUP(AX60,STRADDLE,10,FALSE)+#REF!)*#REF!</f>
        <v>#N/A</v>
      </c>
      <c r="BF60" s="165" t="e">
        <f t="shared" si="45"/>
        <v>#N/A</v>
      </c>
      <c r="BG60" s="165"/>
      <c r="BH60" s="165"/>
      <c r="BI60" s="77" t="e">
        <f t="shared" si="11"/>
        <v>#N/A</v>
      </c>
      <c r="BJ60" s="108" t="e">
        <f t="shared" si="12"/>
        <v>#N/A</v>
      </c>
      <c r="BK60" s="109">
        <f t="shared" si="13"/>
        <v>0</v>
      </c>
      <c r="BL60" s="109">
        <f t="shared" si="14"/>
        <v>0</v>
      </c>
      <c r="BM60" s="109">
        <f t="shared" si="15"/>
        <v>0</v>
      </c>
      <c r="BN60" s="109">
        <f t="shared" si="16"/>
        <v>0</v>
      </c>
      <c r="BO60" s="109">
        <f t="shared" si="17"/>
        <v>0</v>
      </c>
      <c r="BQ60" s="108"/>
      <c r="BR60" s="109">
        <f t="shared" si="18"/>
        <v>0</v>
      </c>
      <c r="BS60" s="109">
        <f t="shared" si="19"/>
        <v>0</v>
      </c>
      <c r="BT60" s="109">
        <f t="shared" si="20"/>
        <v>0</v>
      </c>
      <c r="BU60" s="109">
        <f t="shared" si="21"/>
        <v>0</v>
      </c>
      <c r="BV60" s="109">
        <f t="shared" si="22"/>
        <v>0</v>
      </c>
      <c r="BW60" s="128"/>
      <c r="BX60" s="109"/>
      <c r="BY60" s="128"/>
      <c r="BZ60" s="99"/>
      <c r="CA60" s="99"/>
      <c r="CB60" s="99"/>
    </row>
    <row r="61" spans="1:80" x14ac:dyDescent="0.25">
      <c r="A61" s="101">
        <f t="shared" si="46"/>
        <v>610</v>
      </c>
      <c r="B61" s="102" t="e">
        <f t="shared" si="23"/>
        <v>#N/A</v>
      </c>
      <c r="C61" s="102" t="e">
        <f>IF(#REF!=1,VLOOKUP(A61,curvesettle,HLOOKUP(#REF!,curvesettle,2,FALSE),0),0)</f>
        <v>#REF!</v>
      </c>
      <c r="D61" s="103">
        <v>0</v>
      </c>
      <c r="E61" s="81" t="e">
        <f>D61+B61+C61+#REF!</f>
        <v>#N/A</v>
      </c>
      <c r="F61" s="81"/>
      <c r="G61" s="104">
        <f t="shared" si="24"/>
        <v>3.17</v>
      </c>
      <c r="H61" s="104">
        <f t="shared" si="1"/>
        <v>2.57</v>
      </c>
      <c r="I61" s="80" t="e">
        <f t="shared" si="25"/>
        <v>#N/A</v>
      </c>
      <c r="J61" s="80" t="e">
        <f>IF(#REF!=1,VLOOKUP($A61,SkewTable,HLOOKUP(ROUND(G61-$E61,1),SkewTable,2,FALSE),FALSE)/100,0)</f>
        <v>#REF!</v>
      </c>
      <c r="K61" s="80" t="e">
        <f>IF(#REF!=1,VLOOKUP($A61,SkewTable,HLOOKUP(ROUND(H61-$E61,1),SkewTable,2,FALSE),FALSE)/100,0)</f>
        <v>#REF!</v>
      </c>
      <c r="L61" s="80" t="e">
        <f>($I61+J61+#REF!)*#REF!</f>
        <v>#N/A</v>
      </c>
      <c r="M61" s="80" t="e">
        <f>($I61+K61+#REF!)*#REF!</f>
        <v>#N/A</v>
      </c>
      <c r="N61" s="81"/>
      <c r="O61" s="81"/>
      <c r="P61" s="105" t="e">
        <f>IF(#REF!=1,VLOOKUP(A61,expiration,2,FALSE),VLOOKUP(A61,expiration,3,FALSE))-B$14+#REF!</f>
        <v>#REF!</v>
      </c>
      <c r="Q61" s="80" t="e">
        <f t="shared" si="26"/>
        <v>#N/A</v>
      </c>
      <c r="R61" s="106"/>
      <c r="S61" s="107">
        <f t="shared" si="27"/>
        <v>0</v>
      </c>
      <c r="T61" s="107">
        <f t="shared" si="2"/>
        <v>0</v>
      </c>
      <c r="U61" s="107">
        <f t="shared" si="3"/>
        <v>0</v>
      </c>
      <c r="V61" s="107">
        <f t="shared" si="4"/>
        <v>0</v>
      </c>
      <c r="W61" s="107">
        <f t="shared" si="5"/>
        <v>0</v>
      </c>
      <c r="X61" s="107">
        <f t="shared" si="6"/>
        <v>0</v>
      </c>
      <c r="Y61" s="107">
        <f t="shared" si="7"/>
        <v>0</v>
      </c>
      <c r="Z61" s="107">
        <f t="shared" si="8"/>
        <v>0</v>
      </c>
      <c r="AA61" s="107">
        <f t="shared" si="9"/>
        <v>0</v>
      </c>
      <c r="AB61" s="107">
        <f t="shared" si="10"/>
        <v>0</v>
      </c>
      <c r="AD61" s="101">
        <f t="shared" si="47"/>
        <v>610</v>
      </c>
      <c r="AE61" s="82">
        <f t="shared" si="28"/>
        <v>0</v>
      </c>
      <c r="AF61" s="101">
        <f t="shared" si="29"/>
        <v>0</v>
      </c>
      <c r="AG61" s="102" t="e">
        <f t="shared" si="30"/>
        <v>#N/A</v>
      </c>
      <c r="AH61" s="102" t="e">
        <f>IF(#REF!=1,VLOOKUP(AD61,curvesettle,HLOOKUP(#REF!,curvesettle,2,FALSE),0),0)</f>
        <v>#REF!</v>
      </c>
      <c r="AI61" s="102" t="e">
        <f t="shared" si="31"/>
        <v>#N/A</v>
      </c>
      <c r="AJ61" s="102" t="e">
        <f t="shared" si="32"/>
        <v>#REF!</v>
      </c>
      <c r="AK61" s="80" t="e">
        <f>(VLOOKUP(AD61,STRADDLE,10,FALSE)+#REF!)*#REF!</f>
        <v>#N/A</v>
      </c>
      <c r="AL61" s="165" t="e">
        <f t="shared" si="33"/>
        <v>#N/A</v>
      </c>
      <c r="AM61" s="165"/>
      <c r="AN61" s="101">
        <f t="shared" si="48"/>
        <v>610</v>
      </c>
      <c r="AO61" s="82">
        <f t="shared" si="34"/>
        <v>0</v>
      </c>
      <c r="AP61" s="101">
        <f t="shared" si="35"/>
        <v>0</v>
      </c>
      <c r="AQ61" s="102" t="e">
        <f t="shared" si="36"/>
        <v>#N/A</v>
      </c>
      <c r="AR61" s="102" t="e">
        <f>IF(#REF!=1,VLOOKUP(AN61,curvesettle,HLOOKUP(#REF!,curvesettle,2,FALSE),0),0)</f>
        <v>#REF!</v>
      </c>
      <c r="AS61" s="102" t="e">
        <f t="shared" si="37"/>
        <v>#N/A</v>
      </c>
      <c r="AT61" s="102" t="e">
        <f t="shared" si="38"/>
        <v>#REF!</v>
      </c>
      <c r="AU61" s="80" t="e">
        <f>(VLOOKUP(AN61,STRADDLE,10,FALSE)+#REF!)*#REF!</f>
        <v>#N/A</v>
      </c>
      <c r="AV61" s="165" t="e">
        <f t="shared" si="39"/>
        <v>#N/A</v>
      </c>
      <c r="AW61" s="102"/>
      <c r="AX61" s="101">
        <f t="shared" si="49"/>
        <v>610</v>
      </c>
      <c r="AY61" s="82">
        <f t="shared" si="40"/>
        <v>0</v>
      </c>
      <c r="AZ61" s="101">
        <f t="shared" si="41"/>
        <v>0</v>
      </c>
      <c r="BA61" s="102" t="e">
        <f t="shared" si="42"/>
        <v>#N/A</v>
      </c>
      <c r="BB61" s="102" t="e">
        <f>IF(#REF!=1,VLOOKUP(AX61,curvesettle,HLOOKUP(#REF!,curvesettle,2,FALSE),0),0)</f>
        <v>#REF!</v>
      </c>
      <c r="BC61" s="102" t="e">
        <f t="shared" si="43"/>
        <v>#N/A</v>
      </c>
      <c r="BD61" s="102" t="e">
        <f t="shared" si="44"/>
        <v>#REF!</v>
      </c>
      <c r="BE61" s="80" t="e">
        <f>(VLOOKUP(AX61,STRADDLE,10,FALSE)+#REF!)*#REF!</f>
        <v>#N/A</v>
      </c>
      <c r="BF61" s="165" t="e">
        <f t="shared" si="45"/>
        <v>#N/A</v>
      </c>
      <c r="BG61" s="165"/>
      <c r="BH61" s="165"/>
      <c r="BI61" s="77" t="e">
        <f t="shared" si="11"/>
        <v>#N/A</v>
      </c>
      <c r="BJ61" s="108" t="e">
        <f t="shared" si="12"/>
        <v>#N/A</v>
      </c>
      <c r="BK61" s="109">
        <f t="shared" si="13"/>
        <v>0</v>
      </c>
      <c r="BL61" s="109">
        <f t="shared" si="14"/>
        <v>0</v>
      </c>
      <c r="BM61" s="109">
        <f t="shared" si="15"/>
        <v>0</v>
      </c>
      <c r="BN61" s="109">
        <f t="shared" si="16"/>
        <v>0</v>
      </c>
      <c r="BO61" s="109">
        <f t="shared" si="17"/>
        <v>0</v>
      </c>
      <c r="BQ61" s="108"/>
      <c r="BR61" s="109">
        <f t="shared" si="18"/>
        <v>0</v>
      </c>
      <c r="BS61" s="109">
        <f t="shared" si="19"/>
        <v>0</v>
      </c>
      <c r="BT61" s="109">
        <f t="shared" si="20"/>
        <v>0</v>
      </c>
      <c r="BU61" s="109">
        <f t="shared" si="21"/>
        <v>0</v>
      </c>
      <c r="BV61" s="109">
        <f t="shared" si="22"/>
        <v>0</v>
      </c>
      <c r="BW61" s="128"/>
      <c r="BX61" s="109"/>
      <c r="BY61" s="128"/>
      <c r="BZ61" s="99"/>
      <c r="CA61" s="99"/>
      <c r="CB61" s="99"/>
    </row>
    <row r="62" spans="1:80" x14ac:dyDescent="0.25">
      <c r="A62" s="101">
        <f t="shared" si="46"/>
        <v>640</v>
      </c>
      <c r="B62" s="102" t="e">
        <f t="shared" si="23"/>
        <v>#N/A</v>
      </c>
      <c r="C62" s="102" t="e">
        <f>IF(#REF!=1,VLOOKUP(A62,curvesettle,HLOOKUP(#REF!,curvesettle,2,FALSE),0),0)</f>
        <v>#REF!</v>
      </c>
      <c r="D62" s="103">
        <v>0</v>
      </c>
      <c r="E62" s="81" t="e">
        <f>D62+B62+C62+#REF!</f>
        <v>#N/A</v>
      </c>
      <c r="F62" s="81"/>
      <c r="G62" s="104">
        <f t="shared" si="24"/>
        <v>3.17</v>
      </c>
      <c r="H62" s="104">
        <f t="shared" si="1"/>
        <v>2.57</v>
      </c>
      <c r="I62" s="80" t="e">
        <f t="shared" si="25"/>
        <v>#N/A</v>
      </c>
      <c r="J62" s="80" t="e">
        <f>IF(#REF!=1,VLOOKUP($A62,SkewTable,HLOOKUP(ROUND(G62-$E62,1),SkewTable,2,FALSE),FALSE)/100,0)</f>
        <v>#REF!</v>
      </c>
      <c r="K62" s="80" t="e">
        <f>IF(#REF!=1,VLOOKUP($A62,SkewTable,HLOOKUP(ROUND(H62-$E62,1),SkewTable,2,FALSE),FALSE)/100,0)</f>
        <v>#REF!</v>
      </c>
      <c r="L62" s="80" t="e">
        <f>($I62+J62+#REF!)*#REF!</f>
        <v>#N/A</v>
      </c>
      <c r="M62" s="80" t="e">
        <f>($I62+K62+#REF!)*#REF!</f>
        <v>#N/A</v>
      </c>
      <c r="N62" s="81"/>
      <c r="O62" s="81"/>
      <c r="P62" s="105" t="e">
        <f>IF(#REF!=1,VLOOKUP(A62,expiration,2,FALSE),VLOOKUP(A62,expiration,3,FALSE))-B$14+#REF!</f>
        <v>#REF!</v>
      </c>
      <c r="Q62" s="80" t="e">
        <f t="shared" si="26"/>
        <v>#N/A</v>
      </c>
      <c r="R62" s="106"/>
      <c r="S62" s="107">
        <f t="shared" si="27"/>
        <v>0</v>
      </c>
      <c r="T62" s="107">
        <f t="shared" si="2"/>
        <v>0</v>
      </c>
      <c r="U62" s="107">
        <f t="shared" si="3"/>
        <v>0</v>
      </c>
      <c r="V62" s="107">
        <f t="shared" si="4"/>
        <v>0</v>
      </c>
      <c r="W62" s="107">
        <f t="shared" si="5"/>
        <v>0</v>
      </c>
      <c r="X62" s="107">
        <f t="shared" si="6"/>
        <v>0</v>
      </c>
      <c r="Y62" s="107">
        <f t="shared" si="7"/>
        <v>0</v>
      </c>
      <c r="Z62" s="107">
        <f t="shared" si="8"/>
        <v>0</v>
      </c>
      <c r="AA62" s="107">
        <f t="shared" si="9"/>
        <v>0</v>
      </c>
      <c r="AB62" s="107">
        <f t="shared" si="10"/>
        <v>0</v>
      </c>
      <c r="AD62" s="101">
        <f t="shared" si="47"/>
        <v>640</v>
      </c>
      <c r="AE62" s="82">
        <f t="shared" si="28"/>
        <v>0</v>
      </c>
      <c r="AF62" s="101">
        <f t="shared" si="29"/>
        <v>0</v>
      </c>
      <c r="AG62" s="102" t="e">
        <f t="shared" si="30"/>
        <v>#N/A</v>
      </c>
      <c r="AH62" s="102" t="e">
        <f>IF(#REF!=1,VLOOKUP(AD62,curvesettle,HLOOKUP(#REF!,curvesettle,2,FALSE),0),0)</f>
        <v>#REF!</v>
      </c>
      <c r="AI62" s="102" t="e">
        <f t="shared" si="31"/>
        <v>#N/A</v>
      </c>
      <c r="AJ62" s="102" t="e">
        <f t="shared" si="32"/>
        <v>#REF!</v>
      </c>
      <c r="AK62" s="80" t="e">
        <f>(VLOOKUP(AD62,STRADDLE,10,FALSE)+#REF!)*#REF!</f>
        <v>#N/A</v>
      </c>
      <c r="AL62" s="165" t="e">
        <f t="shared" si="33"/>
        <v>#N/A</v>
      </c>
      <c r="AM62" s="165"/>
      <c r="AN62" s="101">
        <f t="shared" si="48"/>
        <v>640</v>
      </c>
      <c r="AO62" s="82">
        <f t="shared" si="34"/>
        <v>0</v>
      </c>
      <c r="AP62" s="101">
        <f t="shared" si="35"/>
        <v>0</v>
      </c>
      <c r="AQ62" s="102" t="e">
        <f t="shared" si="36"/>
        <v>#N/A</v>
      </c>
      <c r="AR62" s="102" t="e">
        <f>IF(#REF!=1,VLOOKUP(AN62,curvesettle,HLOOKUP(#REF!,curvesettle,2,FALSE),0),0)</f>
        <v>#REF!</v>
      </c>
      <c r="AS62" s="102" t="e">
        <f t="shared" si="37"/>
        <v>#N/A</v>
      </c>
      <c r="AT62" s="102" t="e">
        <f t="shared" si="38"/>
        <v>#REF!</v>
      </c>
      <c r="AU62" s="80" t="e">
        <f>(VLOOKUP(AN62,STRADDLE,10,FALSE)+#REF!)*#REF!</f>
        <v>#N/A</v>
      </c>
      <c r="AV62" s="165" t="e">
        <f t="shared" si="39"/>
        <v>#N/A</v>
      </c>
      <c r="AW62" s="102"/>
      <c r="AX62" s="101">
        <f t="shared" si="49"/>
        <v>640</v>
      </c>
      <c r="AY62" s="82">
        <f t="shared" si="40"/>
        <v>0</v>
      </c>
      <c r="AZ62" s="101">
        <f t="shared" si="41"/>
        <v>0</v>
      </c>
      <c r="BA62" s="102" t="e">
        <f t="shared" si="42"/>
        <v>#N/A</v>
      </c>
      <c r="BB62" s="102" t="e">
        <f>IF(#REF!=1,VLOOKUP(AX62,curvesettle,HLOOKUP(#REF!,curvesettle,2,FALSE),0),0)</f>
        <v>#REF!</v>
      </c>
      <c r="BC62" s="102" t="e">
        <f t="shared" si="43"/>
        <v>#N/A</v>
      </c>
      <c r="BD62" s="102" t="e">
        <f t="shared" si="44"/>
        <v>#REF!</v>
      </c>
      <c r="BE62" s="80" t="e">
        <f>(VLOOKUP(AX62,STRADDLE,10,FALSE)+#REF!)*#REF!</f>
        <v>#N/A</v>
      </c>
      <c r="BF62" s="165" t="e">
        <f t="shared" si="45"/>
        <v>#N/A</v>
      </c>
      <c r="BG62" s="165"/>
      <c r="BH62" s="165"/>
      <c r="BI62" s="77" t="e">
        <f t="shared" si="11"/>
        <v>#N/A</v>
      </c>
      <c r="BJ62" s="108" t="e">
        <f t="shared" si="12"/>
        <v>#N/A</v>
      </c>
      <c r="BK62" s="109">
        <f t="shared" si="13"/>
        <v>0</v>
      </c>
      <c r="BL62" s="109">
        <f t="shared" si="14"/>
        <v>0</v>
      </c>
      <c r="BM62" s="109">
        <f t="shared" si="15"/>
        <v>0</v>
      </c>
      <c r="BN62" s="109">
        <f t="shared" si="16"/>
        <v>0</v>
      </c>
      <c r="BO62" s="109">
        <f t="shared" si="17"/>
        <v>0</v>
      </c>
      <c r="BQ62" s="108"/>
      <c r="BR62" s="109">
        <f t="shared" si="18"/>
        <v>0</v>
      </c>
      <c r="BS62" s="109">
        <f t="shared" si="19"/>
        <v>0</v>
      </c>
      <c r="BT62" s="109">
        <f t="shared" si="20"/>
        <v>0</v>
      </c>
      <c r="BU62" s="109">
        <f t="shared" si="21"/>
        <v>0</v>
      </c>
      <c r="BV62" s="109">
        <f t="shared" si="22"/>
        <v>0</v>
      </c>
      <c r="BW62" s="128"/>
      <c r="BX62" s="109"/>
      <c r="BY62" s="128"/>
      <c r="BZ62" s="99"/>
      <c r="CA62" s="99"/>
      <c r="CB62" s="99"/>
    </row>
    <row r="63" spans="1:80" x14ac:dyDescent="0.25">
      <c r="A63" s="101">
        <f t="shared" si="46"/>
        <v>671</v>
      </c>
      <c r="B63" s="102" t="e">
        <f t="shared" si="23"/>
        <v>#N/A</v>
      </c>
      <c r="C63" s="102" t="e">
        <f>IF(#REF!=1,VLOOKUP(A63,curvesettle,HLOOKUP(#REF!,curvesettle,2,FALSE),0),0)</f>
        <v>#REF!</v>
      </c>
      <c r="D63" s="103">
        <v>0</v>
      </c>
      <c r="E63" s="81" t="e">
        <f>D63+B63+C63+#REF!</f>
        <v>#N/A</v>
      </c>
      <c r="F63" s="81"/>
      <c r="G63" s="104">
        <f t="shared" si="24"/>
        <v>3.17</v>
      </c>
      <c r="H63" s="104">
        <f t="shared" si="1"/>
        <v>2.57</v>
      </c>
      <c r="I63" s="80" t="e">
        <f t="shared" si="25"/>
        <v>#N/A</v>
      </c>
      <c r="J63" s="80" t="e">
        <f>IF(#REF!=1,VLOOKUP($A63,SkewTable,HLOOKUP(ROUND(G63-$E63,1),SkewTable,2,FALSE),FALSE)/100,0)</f>
        <v>#REF!</v>
      </c>
      <c r="K63" s="80" t="e">
        <f>IF(#REF!=1,VLOOKUP($A63,SkewTable,HLOOKUP(ROUND(H63-$E63,1),SkewTable,2,FALSE),FALSE)/100,0)</f>
        <v>#REF!</v>
      </c>
      <c r="L63" s="80" t="e">
        <f>($I63+J63+#REF!)*#REF!</f>
        <v>#N/A</v>
      </c>
      <c r="M63" s="80" t="e">
        <f>($I63+K63+#REF!)*#REF!</f>
        <v>#N/A</v>
      </c>
      <c r="N63" s="81"/>
      <c r="O63" s="81"/>
      <c r="P63" s="105" t="e">
        <f>IF(#REF!=1,VLOOKUP(A63,expiration,2,FALSE),VLOOKUP(A63,expiration,3,FALSE))-B$14+#REF!</f>
        <v>#REF!</v>
      </c>
      <c r="Q63" s="80" t="e">
        <f t="shared" si="26"/>
        <v>#N/A</v>
      </c>
      <c r="R63" s="106"/>
      <c r="S63" s="107">
        <f t="shared" si="27"/>
        <v>0</v>
      </c>
      <c r="T63" s="107">
        <f t="shared" si="2"/>
        <v>0</v>
      </c>
      <c r="U63" s="107">
        <f t="shared" si="3"/>
        <v>0</v>
      </c>
      <c r="V63" s="107">
        <f t="shared" si="4"/>
        <v>0</v>
      </c>
      <c r="W63" s="107">
        <f t="shared" si="5"/>
        <v>0</v>
      </c>
      <c r="X63" s="107">
        <f t="shared" si="6"/>
        <v>0</v>
      </c>
      <c r="Y63" s="107">
        <f t="shared" si="7"/>
        <v>0</v>
      </c>
      <c r="Z63" s="107">
        <f t="shared" si="8"/>
        <v>0</v>
      </c>
      <c r="AA63" s="107">
        <f t="shared" si="9"/>
        <v>0</v>
      </c>
      <c r="AB63" s="107">
        <f t="shared" si="10"/>
        <v>0</v>
      </c>
      <c r="AD63" s="101">
        <f t="shared" si="47"/>
        <v>671</v>
      </c>
      <c r="AE63" s="82">
        <f t="shared" si="28"/>
        <v>0</v>
      </c>
      <c r="AF63" s="101">
        <f t="shared" si="29"/>
        <v>0</v>
      </c>
      <c r="AG63" s="102" t="e">
        <f t="shared" si="30"/>
        <v>#N/A</v>
      </c>
      <c r="AH63" s="102" t="e">
        <f>IF(#REF!=1,VLOOKUP(AD63,curvesettle,HLOOKUP(#REF!,curvesettle,2,FALSE),0),0)</f>
        <v>#REF!</v>
      </c>
      <c r="AI63" s="102" t="e">
        <f t="shared" si="31"/>
        <v>#N/A</v>
      </c>
      <c r="AJ63" s="102" t="e">
        <f t="shared" si="32"/>
        <v>#REF!</v>
      </c>
      <c r="AK63" s="80" t="e">
        <f>(VLOOKUP(AD63,STRADDLE,10,FALSE)+#REF!)*#REF!</f>
        <v>#N/A</v>
      </c>
      <c r="AL63" s="165" t="e">
        <f t="shared" si="33"/>
        <v>#N/A</v>
      </c>
      <c r="AM63" s="165"/>
      <c r="AN63" s="101">
        <f t="shared" si="48"/>
        <v>671</v>
      </c>
      <c r="AO63" s="82">
        <f t="shared" si="34"/>
        <v>0</v>
      </c>
      <c r="AP63" s="101">
        <f t="shared" si="35"/>
        <v>0</v>
      </c>
      <c r="AQ63" s="102" t="e">
        <f t="shared" si="36"/>
        <v>#N/A</v>
      </c>
      <c r="AR63" s="102" t="e">
        <f>IF(#REF!=1,VLOOKUP(AN63,curvesettle,HLOOKUP(#REF!,curvesettle,2,FALSE),0),0)</f>
        <v>#REF!</v>
      </c>
      <c r="AS63" s="102" t="e">
        <f t="shared" si="37"/>
        <v>#N/A</v>
      </c>
      <c r="AT63" s="102" t="e">
        <f t="shared" si="38"/>
        <v>#REF!</v>
      </c>
      <c r="AU63" s="80" t="e">
        <f>(VLOOKUP(AN63,STRADDLE,10,FALSE)+#REF!)*#REF!</f>
        <v>#N/A</v>
      </c>
      <c r="AV63" s="165" t="e">
        <f t="shared" si="39"/>
        <v>#N/A</v>
      </c>
      <c r="AW63" s="102"/>
      <c r="AX63" s="101">
        <f t="shared" si="49"/>
        <v>671</v>
      </c>
      <c r="AY63" s="82">
        <f t="shared" si="40"/>
        <v>0</v>
      </c>
      <c r="AZ63" s="101">
        <f t="shared" si="41"/>
        <v>0</v>
      </c>
      <c r="BA63" s="102" t="e">
        <f t="shared" si="42"/>
        <v>#N/A</v>
      </c>
      <c r="BB63" s="102" t="e">
        <f>IF(#REF!=1,VLOOKUP(AX63,curvesettle,HLOOKUP(#REF!,curvesettle,2,FALSE),0),0)</f>
        <v>#REF!</v>
      </c>
      <c r="BC63" s="102" t="e">
        <f t="shared" si="43"/>
        <v>#N/A</v>
      </c>
      <c r="BD63" s="102" t="e">
        <f t="shared" si="44"/>
        <v>#REF!</v>
      </c>
      <c r="BE63" s="80" t="e">
        <f>(VLOOKUP(AX63,STRADDLE,10,FALSE)+#REF!)*#REF!</f>
        <v>#N/A</v>
      </c>
      <c r="BF63" s="165" t="e">
        <f t="shared" si="45"/>
        <v>#N/A</v>
      </c>
      <c r="BG63" s="165"/>
      <c r="BH63" s="165"/>
      <c r="BI63" s="77" t="e">
        <f t="shared" si="11"/>
        <v>#N/A</v>
      </c>
      <c r="BJ63" s="108" t="e">
        <f t="shared" si="12"/>
        <v>#N/A</v>
      </c>
      <c r="BK63" s="109">
        <f t="shared" si="13"/>
        <v>0</v>
      </c>
      <c r="BL63" s="109">
        <f t="shared" si="14"/>
        <v>0</v>
      </c>
      <c r="BM63" s="109">
        <f t="shared" si="15"/>
        <v>0</v>
      </c>
      <c r="BN63" s="109">
        <f t="shared" si="16"/>
        <v>0</v>
      </c>
      <c r="BO63" s="109">
        <f t="shared" si="17"/>
        <v>0</v>
      </c>
      <c r="BQ63" s="108"/>
      <c r="BR63" s="109">
        <f t="shared" si="18"/>
        <v>0</v>
      </c>
      <c r="BS63" s="109">
        <f t="shared" si="19"/>
        <v>0</v>
      </c>
      <c r="BT63" s="109">
        <f t="shared" si="20"/>
        <v>0</v>
      </c>
      <c r="BU63" s="109">
        <f t="shared" si="21"/>
        <v>0</v>
      </c>
      <c r="BV63" s="109">
        <f t="shared" si="22"/>
        <v>0</v>
      </c>
      <c r="BW63" s="128"/>
      <c r="BX63" s="109"/>
      <c r="BY63" s="128"/>
      <c r="BZ63" s="99"/>
      <c r="CA63" s="99"/>
      <c r="CB63" s="99"/>
    </row>
    <row r="64" spans="1:80" x14ac:dyDescent="0.25">
      <c r="A64" s="101">
        <f t="shared" si="46"/>
        <v>701</v>
      </c>
      <c r="B64" s="102" t="e">
        <f t="shared" si="23"/>
        <v>#N/A</v>
      </c>
      <c r="C64" s="102" t="e">
        <f>IF(#REF!=1,VLOOKUP(A64,curvesettle,HLOOKUP(#REF!,curvesettle,2,FALSE),0),0)</f>
        <v>#REF!</v>
      </c>
      <c r="D64" s="103">
        <v>0</v>
      </c>
      <c r="E64" s="81" t="e">
        <f>D64+B64+C64+#REF!</f>
        <v>#N/A</v>
      </c>
      <c r="F64" s="81"/>
      <c r="G64" s="104">
        <f t="shared" si="24"/>
        <v>3.17</v>
      </c>
      <c r="H64" s="104">
        <f t="shared" si="1"/>
        <v>2.57</v>
      </c>
      <c r="I64" s="80" t="e">
        <f t="shared" si="25"/>
        <v>#N/A</v>
      </c>
      <c r="J64" s="80" t="e">
        <f>IF(#REF!=1,VLOOKUP($A64,SkewTable,HLOOKUP(ROUND(G64-$E64,1),SkewTable,2,FALSE),FALSE)/100,0)</f>
        <v>#REF!</v>
      </c>
      <c r="K64" s="80" t="e">
        <f>IF(#REF!=1,VLOOKUP($A64,SkewTable,HLOOKUP(ROUND(H64-$E64,1),SkewTable,2,FALSE),FALSE)/100,0)</f>
        <v>#REF!</v>
      </c>
      <c r="L64" s="80" t="e">
        <f>($I64+J64+#REF!)*#REF!</f>
        <v>#N/A</v>
      </c>
      <c r="M64" s="80" t="e">
        <f>($I64+K64+#REF!)*#REF!</f>
        <v>#N/A</v>
      </c>
      <c r="N64" s="81"/>
      <c r="O64" s="81"/>
      <c r="P64" s="105" t="e">
        <f>IF(#REF!=1,VLOOKUP(A64,expiration,2,FALSE),VLOOKUP(A64,expiration,3,FALSE))-B$14+#REF!</f>
        <v>#REF!</v>
      </c>
      <c r="Q64" s="80" t="e">
        <f t="shared" si="26"/>
        <v>#N/A</v>
      </c>
      <c r="R64" s="106"/>
      <c r="S64" s="107">
        <f t="shared" si="27"/>
        <v>0</v>
      </c>
      <c r="T64" s="107">
        <f t="shared" si="2"/>
        <v>0</v>
      </c>
      <c r="U64" s="107">
        <f t="shared" si="3"/>
        <v>0</v>
      </c>
      <c r="V64" s="107">
        <f t="shared" si="4"/>
        <v>0</v>
      </c>
      <c r="W64" s="107">
        <f t="shared" si="5"/>
        <v>0</v>
      </c>
      <c r="X64" s="107">
        <f t="shared" si="6"/>
        <v>0</v>
      </c>
      <c r="Y64" s="107">
        <f t="shared" si="7"/>
        <v>0</v>
      </c>
      <c r="Z64" s="107">
        <f t="shared" si="8"/>
        <v>0</v>
      </c>
      <c r="AA64" s="107">
        <f t="shared" si="9"/>
        <v>0</v>
      </c>
      <c r="AB64" s="107">
        <f t="shared" si="10"/>
        <v>0</v>
      </c>
      <c r="AD64" s="101">
        <f t="shared" si="47"/>
        <v>701</v>
      </c>
      <c r="AE64" s="82">
        <f t="shared" si="28"/>
        <v>0</v>
      </c>
      <c r="AF64" s="101">
        <f t="shared" si="29"/>
        <v>0</v>
      </c>
      <c r="AG64" s="102" t="e">
        <f t="shared" si="30"/>
        <v>#N/A</v>
      </c>
      <c r="AH64" s="102" t="e">
        <f>IF(#REF!=1,VLOOKUP(AD64,curvesettle,HLOOKUP(#REF!,curvesettle,2,FALSE),0),0)</f>
        <v>#REF!</v>
      </c>
      <c r="AI64" s="102" t="e">
        <f t="shared" si="31"/>
        <v>#N/A</v>
      </c>
      <c r="AJ64" s="102" t="e">
        <f t="shared" si="32"/>
        <v>#REF!</v>
      </c>
      <c r="AK64" s="80" t="e">
        <f>(VLOOKUP(AD64,STRADDLE,10,FALSE)+#REF!)*#REF!</f>
        <v>#N/A</v>
      </c>
      <c r="AL64" s="165" t="e">
        <f t="shared" si="33"/>
        <v>#N/A</v>
      </c>
      <c r="AM64" s="165"/>
      <c r="AN64" s="101">
        <f t="shared" si="48"/>
        <v>701</v>
      </c>
      <c r="AO64" s="82">
        <f t="shared" si="34"/>
        <v>0</v>
      </c>
      <c r="AP64" s="101">
        <f t="shared" si="35"/>
        <v>0</v>
      </c>
      <c r="AQ64" s="102" t="e">
        <f t="shared" si="36"/>
        <v>#N/A</v>
      </c>
      <c r="AR64" s="102" t="e">
        <f>IF(#REF!=1,VLOOKUP(AN64,curvesettle,HLOOKUP(#REF!,curvesettle,2,FALSE),0),0)</f>
        <v>#REF!</v>
      </c>
      <c r="AS64" s="102" t="e">
        <f t="shared" si="37"/>
        <v>#N/A</v>
      </c>
      <c r="AT64" s="102" t="e">
        <f t="shared" si="38"/>
        <v>#REF!</v>
      </c>
      <c r="AU64" s="80" t="e">
        <f>(VLOOKUP(AN64,STRADDLE,10,FALSE)+#REF!)*#REF!</f>
        <v>#N/A</v>
      </c>
      <c r="AV64" s="165" t="e">
        <f t="shared" si="39"/>
        <v>#N/A</v>
      </c>
      <c r="AW64" s="102"/>
      <c r="AX64" s="101">
        <f t="shared" si="49"/>
        <v>701</v>
      </c>
      <c r="AY64" s="82">
        <f t="shared" si="40"/>
        <v>0</v>
      </c>
      <c r="AZ64" s="101">
        <f t="shared" si="41"/>
        <v>0</v>
      </c>
      <c r="BA64" s="102" t="e">
        <f t="shared" si="42"/>
        <v>#N/A</v>
      </c>
      <c r="BB64" s="102" t="e">
        <f>IF(#REF!=1,VLOOKUP(AX64,curvesettle,HLOOKUP(#REF!,curvesettle,2,FALSE),0),0)</f>
        <v>#REF!</v>
      </c>
      <c r="BC64" s="102" t="e">
        <f t="shared" si="43"/>
        <v>#N/A</v>
      </c>
      <c r="BD64" s="102" t="e">
        <f t="shared" si="44"/>
        <v>#REF!</v>
      </c>
      <c r="BE64" s="80" t="e">
        <f>(VLOOKUP(AX64,STRADDLE,10,FALSE)+#REF!)*#REF!</f>
        <v>#N/A</v>
      </c>
      <c r="BF64" s="165" t="e">
        <f t="shared" si="45"/>
        <v>#N/A</v>
      </c>
      <c r="BG64" s="165"/>
      <c r="BH64" s="165"/>
      <c r="BI64" s="77" t="e">
        <f t="shared" si="11"/>
        <v>#N/A</v>
      </c>
      <c r="BJ64" s="108" t="e">
        <f t="shared" si="12"/>
        <v>#N/A</v>
      </c>
      <c r="BK64" s="109">
        <f t="shared" si="13"/>
        <v>0</v>
      </c>
      <c r="BL64" s="109">
        <f t="shared" si="14"/>
        <v>0</v>
      </c>
      <c r="BM64" s="109">
        <f t="shared" si="15"/>
        <v>0</v>
      </c>
      <c r="BN64" s="109">
        <f t="shared" si="16"/>
        <v>0</v>
      </c>
      <c r="BO64" s="109">
        <f t="shared" si="17"/>
        <v>0</v>
      </c>
      <c r="BQ64" s="108"/>
      <c r="BR64" s="109">
        <f t="shared" si="18"/>
        <v>0</v>
      </c>
      <c r="BS64" s="109">
        <f t="shared" si="19"/>
        <v>0</v>
      </c>
      <c r="BT64" s="109">
        <f t="shared" si="20"/>
        <v>0</v>
      </c>
      <c r="BU64" s="109">
        <f t="shared" si="21"/>
        <v>0</v>
      </c>
      <c r="BV64" s="109">
        <f t="shared" si="22"/>
        <v>0</v>
      </c>
      <c r="BW64" s="128"/>
      <c r="BX64" s="109"/>
      <c r="BY64" s="128"/>
      <c r="BZ64" s="99"/>
      <c r="CA64" s="99"/>
      <c r="CB64" s="99"/>
    </row>
    <row r="65" spans="1:60" x14ac:dyDescent="0.25">
      <c r="A65" s="101">
        <f t="shared" si="46"/>
        <v>732</v>
      </c>
      <c r="B65" s="115"/>
      <c r="C65" s="134"/>
      <c r="E65" s="112"/>
      <c r="F65" s="112"/>
      <c r="G65" s="112"/>
      <c r="H65" s="112"/>
      <c r="I65" s="113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83"/>
      <c r="V65" s="83"/>
      <c r="W65" s="83"/>
      <c r="X65" s="83"/>
      <c r="Y65" s="83"/>
      <c r="Z65" s="83"/>
      <c r="AA65" s="83"/>
      <c r="AB65" s="83"/>
      <c r="AC65" s="83"/>
      <c r="AD65" s="101">
        <f t="shared" si="47"/>
        <v>732</v>
      </c>
      <c r="AE65" s="83"/>
      <c r="AF65" s="84"/>
      <c r="AG65" s="83"/>
      <c r="AH65" s="83"/>
      <c r="AI65" s="83"/>
      <c r="AJ65" s="83"/>
      <c r="AK65" s="83"/>
      <c r="AL65" s="83"/>
      <c r="AM65" s="83"/>
      <c r="AN65" s="101">
        <f t="shared" si="48"/>
        <v>732</v>
      </c>
      <c r="AO65" s="83"/>
      <c r="AP65" s="84"/>
      <c r="AQ65" s="83"/>
      <c r="AR65" s="83"/>
      <c r="AS65" s="83"/>
      <c r="AT65" s="83"/>
      <c r="AU65" s="83"/>
      <c r="AV65" s="83"/>
      <c r="AW65" s="83"/>
      <c r="AX65" s="101">
        <f t="shared" si="49"/>
        <v>732</v>
      </c>
      <c r="AY65" s="83"/>
      <c r="AZ65" s="84"/>
      <c r="BA65" s="83"/>
      <c r="BB65" s="83"/>
      <c r="BC65" s="83"/>
      <c r="BD65" s="83"/>
      <c r="BE65" s="83"/>
      <c r="BF65" s="83"/>
      <c r="BG65" s="83"/>
      <c r="BH65" s="83"/>
    </row>
    <row r="66" spans="1:60" x14ac:dyDescent="0.25">
      <c r="A66" s="110"/>
      <c r="B66" s="115"/>
      <c r="C66" s="134"/>
      <c r="E66" s="112"/>
      <c r="F66" s="112"/>
      <c r="G66" s="112"/>
      <c r="H66" s="112"/>
      <c r="I66" s="113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83"/>
      <c r="V66" s="83"/>
      <c r="W66" s="83"/>
      <c r="X66" s="83"/>
      <c r="Y66" s="83"/>
      <c r="Z66" s="83"/>
      <c r="AA66" s="83"/>
      <c r="AB66" s="83"/>
      <c r="AC66" s="83"/>
      <c r="AD66" s="84"/>
      <c r="AE66" s="83"/>
      <c r="AF66" s="84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</row>
    <row r="67" spans="1:60" x14ac:dyDescent="0.25">
      <c r="A67" s="110"/>
      <c r="B67" s="115"/>
      <c r="C67" s="134"/>
      <c r="E67" s="112"/>
      <c r="F67" s="112"/>
      <c r="G67" s="112"/>
      <c r="H67" s="112"/>
      <c r="I67" s="113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83"/>
      <c r="V67" s="83"/>
      <c r="W67" s="83"/>
      <c r="X67" s="83"/>
      <c r="Y67" s="83"/>
      <c r="Z67" s="83"/>
      <c r="AA67" s="83"/>
      <c r="AB67" s="83"/>
      <c r="AC67" s="83"/>
      <c r="AD67" s="84"/>
      <c r="AE67" s="83"/>
      <c r="AF67" s="84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</row>
    <row r="68" spans="1:60" x14ac:dyDescent="0.25">
      <c r="A68" s="110"/>
      <c r="B68" s="115"/>
      <c r="C68" s="134"/>
      <c r="E68" s="112"/>
      <c r="F68" s="112"/>
      <c r="G68" s="112"/>
      <c r="H68" s="112"/>
      <c r="I68" s="113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83"/>
      <c r="V68" s="83"/>
      <c r="W68" s="83"/>
      <c r="X68" s="83"/>
      <c r="Y68" s="83"/>
      <c r="Z68" s="83"/>
      <c r="AA68" s="83"/>
      <c r="AB68" s="83"/>
      <c r="AC68" s="83"/>
      <c r="AD68" s="84"/>
      <c r="AE68" s="83"/>
      <c r="AF68" s="84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</row>
    <row r="69" spans="1:60" x14ac:dyDescent="0.25">
      <c r="A69" s="110"/>
      <c r="B69" s="115"/>
      <c r="C69" s="134"/>
      <c r="E69" s="112"/>
      <c r="F69" s="112"/>
      <c r="G69" s="112"/>
      <c r="H69" s="112"/>
      <c r="I69" s="113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83"/>
      <c r="V69" s="83"/>
      <c r="W69" s="83"/>
      <c r="X69" s="83"/>
      <c r="Y69" s="83"/>
      <c r="Z69" s="83"/>
      <c r="AA69" s="83"/>
      <c r="AB69" s="83"/>
      <c r="AC69" s="83"/>
      <c r="AD69" s="84"/>
      <c r="AE69" s="83"/>
      <c r="AF69" s="84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</row>
    <row r="70" spans="1:60" x14ac:dyDescent="0.25">
      <c r="A70" s="110"/>
      <c r="B70" s="115"/>
      <c r="C70" s="134"/>
      <c r="E70" s="112"/>
      <c r="F70" s="112"/>
      <c r="G70" s="112"/>
      <c r="H70" s="112"/>
      <c r="I70" s="113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83"/>
      <c r="V70" s="83"/>
      <c r="W70" s="83"/>
      <c r="X70" s="83"/>
      <c r="Y70" s="83"/>
      <c r="Z70" s="83"/>
      <c r="AA70" s="83"/>
      <c r="AB70" s="83"/>
      <c r="AC70" s="83"/>
      <c r="AD70" s="84"/>
      <c r="AE70" s="83"/>
      <c r="AF70" s="84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</row>
    <row r="71" spans="1:60" x14ac:dyDescent="0.25">
      <c r="A71" s="110"/>
      <c r="B71" s="115"/>
      <c r="C71" s="134"/>
      <c r="E71" s="112"/>
      <c r="F71" s="112"/>
      <c r="G71" s="112"/>
      <c r="H71" s="112"/>
      <c r="I71" s="113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83"/>
      <c r="V71" s="83"/>
      <c r="W71" s="83"/>
      <c r="X71" s="83"/>
      <c r="Y71" s="83"/>
      <c r="Z71" s="83"/>
      <c r="AA71" s="83"/>
      <c r="AB71" s="83"/>
      <c r="AC71" s="83"/>
      <c r="AD71" s="84"/>
      <c r="AE71" s="83"/>
      <c r="AF71" s="84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</row>
    <row r="72" spans="1:60" x14ac:dyDescent="0.25">
      <c r="A72" s="110"/>
      <c r="B72" s="115"/>
      <c r="C72" s="134"/>
      <c r="E72" s="112"/>
      <c r="F72" s="112"/>
      <c r="G72" s="112"/>
      <c r="H72" s="112"/>
      <c r="I72" s="113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83"/>
      <c r="V72" s="83"/>
      <c r="W72" s="83"/>
      <c r="X72" s="83"/>
      <c r="Y72" s="83"/>
      <c r="Z72" s="83"/>
      <c r="AA72" s="83"/>
      <c r="AB72" s="83"/>
      <c r="AC72" s="83"/>
      <c r="AD72" s="84"/>
      <c r="AE72" s="83"/>
      <c r="AF72" s="84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</row>
    <row r="73" spans="1:60" x14ac:dyDescent="0.25">
      <c r="A73" s="110"/>
      <c r="B73" s="115"/>
      <c r="C73" s="134"/>
      <c r="E73" s="112"/>
      <c r="F73" s="112"/>
      <c r="G73" s="112"/>
      <c r="H73" s="112"/>
      <c r="I73" s="113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83"/>
      <c r="V73" s="83"/>
      <c r="W73" s="83"/>
      <c r="X73" s="83"/>
      <c r="Y73" s="83"/>
      <c r="Z73" s="83"/>
      <c r="AA73" s="83"/>
      <c r="AB73" s="83"/>
      <c r="AC73" s="83"/>
      <c r="AD73" s="84"/>
      <c r="AE73" s="83"/>
      <c r="AF73" s="84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</row>
    <row r="74" spans="1:60" x14ac:dyDescent="0.25">
      <c r="A74" s="110"/>
      <c r="B74" s="115"/>
      <c r="C74" s="134"/>
      <c r="E74" s="112"/>
      <c r="F74" s="112"/>
      <c r="G74" s="112"/>
      <c r="H74" s="112"/>
      <c r="I74" s="113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83"/>
      <c r="V74" s="83"/>
      <c r="W74" s="83" t="s">
        <v>42</v>
      </c>
      <c r="X74" s="83"/>
      <c r="Y74" s="83"/>
      <c r="Z74" s="83"/>
      <c r="AA74" s="83"/>
      <c r="AB74" s="83"/>
      <c r="AC74" s="83"/>
      <c r="AD74" s="84"/>
      <c r="AE74" s="83"/>
      <c r="AF74" s="84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</row>
    <row r="75" spans="1:60" x14ac:dyDescent="0.25">
      <c r="A75" s="110"/>
      <c r="B75" s="115"/>
      <c r="C75" s="134"/>
      <c r="E75" s="112"/>
      <c r="F75" s="112"/>
      <c r="G75" s="112"/>
      <c r="H75" s="112"/>
      <c r="I75" s="113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83"/>
      <c r="V75" s="83"/>
      <c r="W75" s="83" t="s">
        <v>43</v>
      </c>
      <c r="X75" s="83"/>
      <c r="Y75" s="83"/>
      <c r="Z75" s="83"/>
      <c r="AA75" s="83"/>
      <c r="AB75" s="83"/>
      <c r="AC75" s="83"/>
      <c r="AD75" s="84"/>
      <c r="AE75" s="83"/>
      <c r="AF75" s="84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</row>
    <row r="76" spans="1:60" x14ac:dyDescent="0.25">
      <c r="A76" s="116"/>
      <c r="E76" s="79"/>
      <c r="F76" s="79"/>
      <c r="G76" s="79"/>
      <c r="H76" s="79"/>
      <c r="I76" s="113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83"/>
      <c r="V76" s="83"/>
      <c r="W76" s="83"/>
      <c r="X76" s="83"/>
      <c r="Y76" s="83"/>
      <c r="Z76" s="83"/>
      <c r="AA76" s="83"/>
      <c r="AB76" s="83"/>
      <c r="AC76" s="83"/>
      <c r="AD76" s="84"/>
      <c r="AE76" s="83"/>
      <c r="AF76" s="84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</row>
    <row r="77" spans="1:60" x14ac:dyDescent="0.25">
      <c r="A77" s="110"/>
      <c r="B77" s="115"/>
      <c r="C77" s="134"/>
      <c r="E77" s="112"/>
      <c r="F77" s="112"/>
      <c r="G77" s="112"/>
      <c r="H77" s="112"/>
      <c r="I77" s="113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83"/>
      <c r="V77" s="83"/>
      <c r="W77" s="83"/>
      <c r="X77" s="83"/>
      <c r="Y77" s="83"/>
      <c r="Z77" s="83"/>
      <c r="AA77" s="83"/>
      <c r="AB77" s="83"/>
      <c r="AC77" s="83"/>
      <c r="AD77" s="84"/>
      <c r="AE77" s="83"/>
      <c r="AF77" s="84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</row>
    <row r="78" spans="1:60" x14ac:dyDescent="0.25">
      <c r="B78" s="117"/>
      <c r="C78" s="120"/>
      <c r="D78" s="118"/>
      <c r="E78" s="111"/>
      <c r="F78" s="111"/>
      <c r="G78" s="111"/>
      <c r="H78" s="111"/>
      <c r="I78" s="112"/>
      <c r="J78" s="119"/>
      <c r="K78" s="119"/>
      <c r="L78" s="119"/>
      <c r="M78" s="119"/>
      <c r="N78" s="119"/>
      <c r="O78" s="114"/>
      <c r="P78" s="111"/>
      <c r="Q78" s="111"/>
      <c r="R78" s="114"/>
      <c r="S78" s="114"/>
      <c r="T78" s="114"/>
      <c r="U78" s="114"/>
      <c r="V78" s="83"/>
      <c r="W78" s="83"/>
      <c r="X78" s="83"/>
      <c r="Y78" s="83"/>
      <c r="Z78" s="83"/>
      <c r="AA78" s="83"/>
      <c r="AB78" s="83"/>
      <c r="AC78" s="83"/>
      <c r="AD78" s="84"/>
      <c r="AE78" s="83"/>
      <c r="AF78" s="84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</row>
    <row r="79" spans="1:60" x14ac:dyDescent="0.25">
      <c r="B79" s="117"/>
      <c r="C79" s="120"/>
      <c r="D79" s="118"/>
      <c r="E79" s="111"/>
      <c r="F79" s="111"/>
      <c r="G79" s="111"/>
      <c r="H79" s="111"/>
      <c r="I79" s="112"/>
      <c r="J79" s="119"/>
      <c r="K79" s="119"/>
      <c r="L79" s="119"/>
      <c r="M79" s="119"/>
      <c r="N79" s="119"/>
      <c r="O79" s="114"/>
      <c r="P79" s="111"/>
      <c r="Q79" s="111"/>
      <c r="R79" s="114"/>
      <c r="S79" s="114"/>
      <c r="T79" s="114"/>
      <c r="U79" s="114"/>
      <c r="V79" s="83"/>
      <c r="W79" s="83"/>
      <c r="X79" s="83"/>
      <c r="Y79" s="83"/>
      <c r="Z79" s="83"/>
      <c r="AA79" s="83"/>
      <c r="AB79" s="83"/>
      <c r="AC79" s="83"/>
      <c r="AD79" s="84"/>
      <c r="AE79" s="83"/>
      <c r="AF79" s="84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</row>
    <row r="80" spans="1:60" x14ac:dyDescent="0.25">
      <c r="B80" s="117"/>
      <c r="C80" s="120"/>
      <c r="D80" s="118"/>
      <c r="E80" s="111"/>
      <c r="F80" s="111"/>
      <c r="G80" s="111"/>
      <c r="H80" s="111"/>
      <c r="I80" s="112"/>
      <c r="J80" s="119"/>
      <c r="K80" s="119"/>
      <c r="L80" s="119"/>
      <c r="M80" s="119"/>
      <c r="N80" s="119"/>
      <c r="O80" s="114"/>
      <c r="P80" s="111"/>
      <c r="Q80" s="111"/>
      <c r="R80" s="114"/>
      <c r="S80" s="114"/>
      <c r="T80" s="114"/>
      <c r="U80" s="114"/>
      <c r="V80" s="83"/>
      <c r="W80" s="83"/>
      <c r="X80" s="83"/>
      <c r="Y80" s="83"/>
      <c r="Z80" s="83"/>
      <c r="AA80" s="83"/>
      <c r="AB80" s="83"/>
      <c r="AC80" s="83"/>
      <c r="AD80" s="84"/>
      <c r="AE80" s="83"/>
      <c r="AF80" s="84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</row>
    <row r="81" spans="2:60" x14ac:dyDescent="0.25">
      <c r="B81" s="117"/>
      <c r="C81" s="120"/>
      <c r="D81" s="118"/>
      <c r="E81" s="111"/>
      <c r="F81" s="111"/>
      <c r="G81" s="111"/>
      <c r="H81" s="111"/>
      <c r="I81" s="112"/>
      <c r="J81" s="119"/>
      <c r="K81" s="119"/>
      <c r="L81" s="119"/>
      <c r="M81" s="119"/>
      <c r="N81" s="119"/>
      <c r="O81" s="114"/>
      <c r="P81" s="111"/>
      <c r="Q81" s="111"/>
      <c r="R81" s="114"/>
      <c r="S81" s="114"/>
      <c r="T81" s="114"/>
      <c r="U81" s="114"/>
      <c r="V81" s="83"/>
      <c r="W81" s="83"/>
      <c r="X81" s="83"/>
      <c r="Y81" s="83"/>
      <c r="Z81" s="83"/>
      <c r="AA81" s="83"/>
      <c r="AB81" s="83"/>
      <c r="AC81" s="83"/>
      <c r="AD81" s="84"/>
      <c r="AE81" s="83"/>
      <c r="AF81" s="84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</row>
    <row r="82" spans="2:60" x14ac:dyDescent="0.25">
      <c r="B82" s="117"/>
      <c r="C82" s="120"/>
      <c r="D82" s="118"/>
      <c r="E82" s="111"/>
      <c r="F82" s="111"/>
      <c r="G82" s="111"/>
      <c r="H82" s="111"/>
      <c r="I82" s="112"/>
      <c r="J82" s="119"/>
      <c r="K82" s="119"/>
      <c r="L82" s="119"/>
      <c r="M82" s="119"/>
      <c r="N82" s="119"/>
      <c r="O82" s="114"/>
      <c r="P82" s="111"/>
      <c r="Q82" s="111"/>
      <c r="R82" s="114"/>
      <c r="S82" s="114"/>
      <c r="T82" s="114"/>
      <c r="U82" s="114"/>
      <c r="V82" s="83"/>
      <c r="W82" s="83"/>
      <c r="X82" s="83"/>
      <c r="Y82" s="83"/>
      <c r="Z82" s="83"/>
      <c r="AA82" s="83"/>
      <c r="AB82" s="83"/>
      <c r="AC82" s="83"/>
      <c r="AD82" s="84"/>
      <c r="AE82" s="83"/>
      <c r="AF82" s="84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</row>
    <row r="83" spans="2:60" x14ac:dyDescent="0.25">
      <c r="B83" s="117"/>
      <c r="C83" s="120"/>
      <c r="D83" s="118"/>
      <c r="E83" s="111"/>
      <c r="F83" s="111"/>
      <c r="G83" s="111"/>
      <c r="H83" s="111"/>
      <c r="I83" s="112"/>
      <c r="J83" s="119"/>
      <c r="K83" s="119"/>
      <c r="L83" s="119"/>
      <c r="M83" s="119"/>
      <c r="N83" s="119"/>
      <c r="O83" s="114"/>
      <c r="P83" s="111"/>
      <c r="Q83" s="111"/>
      <c r="R83" s="114"/>
      <c r="S83" s="114"/>
      <c r="T83" s="114"/>
      <c r="U83" s="114"/>
      <c r="V83" s="83"/>
      <c r="W83" s="83"/>
      <c r="X83" s="83"/>
      <c r="Y83" s="83"/>
      <c r="Z83" s="83"/>
      <c r="AA83" s="83"/>
      <c r="AB83" s="83"/>
      <c r="AC83" s="83"/>
      <c r="AD83" s="84"/>
      <c r="AE83" s="83"/>
      <c r="AF83" s="84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</row>
    <row r="84" spans="2:60" x14ac:dyDescent="0.25">
      <c r="B84" s="117"/>
      <c r="C84" s="120"/>
      <c r="D84" s="118"/>
      <c r="E84" s="111"/>
      <c r="F84" s="111"/>
      <c r="G84" s="111"/>
      <c r="H84" s="111"/>
      <c r="I84" s="112"/>
      <c r="J84" s="119"/>
      <c r="K84" s="119"/>
      <c r="L84" s="119"/>
      <c r="M84" s="119"/>
      <c r="N84" s="119"/>
      <c r="O84" s="114"/>
      <c r="P84" s="111"/>
      <c r="Q84" s="111"/>
      <c r="R84" s="114"/>
      <c r="S84" s="114"/>
      <c r="T84" s="114"/>
      <c r="U84" s="114"/>
      <c r="V84" s="83"/>
      <c r="W84" s="83"/>
      <c r="X84" s="83"/>
      <c r="Y84" s="83"/>
      <c r="Z84" s="83"/>
      <c r="AA84" s="83"/>
      <c r="AB84" s="83"/>
      <c r="AC84" s="83"/>
      <c r="AD84" s="84"/>
      <c r="AE84" s="83"/>
      <c r="AF84" s="84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</row>
    <row r="85" spans="2:60" x14ac:dyDescent="0.25">
      <c r="B85" s="117"/>
      <c r="C85" s="120"/>
      <c r="D85" s="118"/>
      <c r="E85" s="111"/>
      <c r="F85" s="111"/>
      <c r="G85" s="111"/>
      <c r="H85" s="111"/>
      <c r="I85" s="112"/>
      <c r="J85" s="119"/>
      <c r="K85" s="119"/>
      <c r="L85" s="119"/>
      <c r="M85" s="119"/>
      <c r="N85" s="119"/>
      <c r="O85" s="114"/>
      <c r="P85" s="111"/>
      <c r="Q85" s="111"/>
      <c r="R85" s="114"/>
      <c r="S85" s="114"/>
      <c r="T85" s="114"/>
      <c r="U85" s="114"/>
      <c r="V85" s="83"/>
      <c r="W85" s="83"/>
      <c r="X85" s="83"/>
      <c r="Y85" s="83"/>
      <c r="Z85" s="83"/>
      <c r="AA85" s="83"/>
      <c r="AB85" s="83"/>
      <c r="AC85" s="83"/>
      <c r="AD85" s="84"/>
      <c r="AE85" s="83"/>
      <c r="AF85" s="84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</row>
    <row r="86" spans="2:60" x14ac:dyDescent="0.25">
      <c r="B86" s="117"/>
      <c r="C86" s="120"/>
      <c r="D86" s="118"/>
      <c r="E86" s="111"/>
      <c r="F86" s="111"/>
      <c r="G86" s="111"/>
      <c r="H86" s="111"/>
      <c r="I86" s="112"/>
      <c r="J86" s="119"/>
      <c r="K86" s="119"/>
      <c r="L86" s="119"/>
      <c r="M86" s="119"/>
      <c r="N86" s="119"/>
      <c r="O86" s="114"/>
      <c r="P86" s="111"/>
      <c r="Q86" s="111"/>
      <c r="R86" s="114"/>
      <c r="S86" s="114"/>
      <c r="T86" s="114"/>
      <c r="U86" s="114"/>
      <c r="V86" s="83"/>
      <c r="W86" s="83"/>
      <c r="X86" s="83"/>
      <c r="Y86" s="83"/>
      <c r="Z86" s="83"/>
      <c r="AA86" s="83"/>
      <c r="AB86" s="83"/>
      <c r="AC86" s="83"/>
      <c r="AD86" s="84"/>
      <c r="AE86" s="83"/>
      <c r="AF86" s="84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</row>
    <row r="87" spans="2:60" x14ac:dyDescent="0.25">
      <c r="B87" s="117"/>
      <c r="C87" s="120"/>
      <c r="D87" s="118"/>
      <c r="E87" s="111"/>
      <c r="F87" s="111"/>
      <c r="G87" s="111"/>
      <c r="H87" s="111"/>
      <c r="I87" s="112"/>
      <c r="J87" s="119"/>
      <c r="K87" s="119"/>
      <c r="L87" s="119"/>
      <c r="M87" s="119"/>
      <c r="N87" s="119"/>
      <c r="O87" s="114"/>
      <c r="P87" s="111"/>
      <c r="Q87" s="111"/>
      <c r="R87" s="114"/>
      <c r="S87" s="114"/>
      <c r="T87" s="114"/>
      <c r="U87" s="114"/>
      <c r="V87" s="83"/>
      <c r="W87" s="83"/>
      <c r="X87" s="83"/>
      <c r="Y87" s="83"/>
      <c r="Z87" s="83"/>
      <c r="AA87" s="83"/>
      <c r="AB87" s="83"/>
      <c r="AC87" s="83"/>
      <c r="AD87" s="84"/>
      <c r="AE87" s="83"/>
      <c r="AF87" s="84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</row>
    <row r="88" spans="2:60" x14ac:dyDescent="0.25">
      <c r="B88" s="117"/>
      <c r="C88" s="120"/>
      <c r="D88" s="118"/>
      <c r="E88" s="111"/>
      <c r="F88" s="111"/>
      <c r="G88" s="111"/>
      <c r="H88" s="111"/>
      <c r="I88" s="112"/>
      <c r="J88" s="119"/>
      <c r="K88" s="119"/>
      <c r="L88" s="119"/>
      <c r="M88" s="119"/>
      <c r="N88" s="119"/>
      <c r="O88" s="114"/>
      <c r="P88" s="111"/>
      <c r="Q88" s="111"/>
      <c r="R88" s="114"/>
      <c r="S88" s="114"/>
      <c r="T88" s="114"/>
      <c r="U88" s="114"/>
      <c r="V88" s="83"/>
      <c r="W88" s="83"/>
      <c r="X88" s="83"/>
      <c r="Y88" s="83"/>
      <c r="Z88" s="83"/>
      <c r="AA88" s="83"/>
      <c r="AB88" s="83"/>
      <c r="AC88" s="83"/>
      <c r="AD88" s="84"/>
      <c r="AE88" s="83"/>
      <c r="AF88" s="84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</row>
    <row r="89" spans="2:60" x14ac:dyDescent="0.25">
      <c r="B89" s="117"/>
      <c r="C89" s="120"/>
      <c r="D89" s="118"/>
      <c r="E89" s="111"/>
      <c r="F89" s="111"/>
      <c r="G89" s="111"/>
      <c r="H89" s="111"/>
      <c r="I89" s="112"/>
      <c r="J89" s="119"/>
      <c r="K89" s="119"/>
      <c r="L89" s="119"/>
      <c r="M89" s="119"/>
      <c r="N89" s="119"/>
      <c r="O89" s="114"/>
      <c r="P89" s="111"/>
      <c r="Q89" s="111"/>
      <c r="R89" s="114"/>
      <c r="S89" s="114"/>
      <c r="T89" s="114"/>
      <c r="U89" s="114"/>
      <c r="V89" s="83"/>
      <c r="W89" s="83"/>
      <c r="X89" s="83"/>
      <c r="Y89" s="83"/>
      <c r="Z89" s="83"/>
      <c r="AA89" s="83"/>
      <c r="AB89" s="83"/>
      <c r="AC89" s="83"/>
      <c r="AD89" s="84"/>
      <c r="AE89" s="83"/>
      <c r="AF89" s="84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</row>
    <row r="90" spans="2:60" ht="13.8" thickBot="1" x14ac:dyDescent="0.3">
      <c r="B90" s="117"/>
      <c r="C90" s="120"/>
      <c r="D90" s="121"/>
      <c r="E90" s="111"/>
      <c r="F90" s="111"/>
      <c r="G90" s="111"/>
      <c r="H90" s="111"/>
      <c r="I90" s="112"/>
      <c r="J90" s="119"/>
      <c r="K90" s="119"/>
      <c r="L90" s="119"/>
      <c r="M90" s="119"/>
      <c r="N90" s="119"/>
      <c r="O90" s="114"/>
      <c r="P90" s="114"/>
      <c r="Q90" s="114"/>
      <c r="R90" s="114"/>
      <c r="S90" s="114"/>
      <c r="T90" s="114"/>
      <c r="U90" s="114"/>
      <c r="V90" s="83"/>
      <c r="W90" s="83"/>
      <c r="X90" s="83"/>
      <c r="Y90" s="83"/>
      <c r="Z90" s="83"/>
      <c r="AA90" s="83"/>
      <c r="AB90" s="83"/>
      <c r="AC90" s="83"/>
      <c r="AD90" s="84"/>
      <c r="AE90" s="83"/>
      <c r="AF90" s="84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</row>
    <row r="91" spans="2:60" x14ac:dyDescent="0.25">
      <c r="B91" s="117"/>
      <c r="C91" s="120"/>
      <c r="D91" s="122"/>
      <c r="E91" s="111"/>
      <c r="F91" s="111"/>
      <c r="G91" s="111"/>
      <c r="H91" s="111"/>
      <c r="I91" s="112"/>
      <c r="J91" s="119"/>
      <c r="K91" s="119"/>
      <c r="L91" s="119"/>
      <c r="M91" s="119"/>
      <c r="N91" s="119"/>
      <c r="O91" s="114"/>
      <c r="P91" s="114"/>
      <c r="Q91" s="114"/>
      <c r="R91" s="114"/>
      <c r="S91" s="114"/>
      <c r="T91" s="114"/>
      <c r="U91" s="114"/>
      <c r="V91" s="83"/>
      <c r="W91" s="83"/>
      <c r="X91" s="83"/>
      <c r="Y91" s="83"/>
      <c r="Z91" s="83"/>
      <c r="AA91" s="83"/>
      <c r="AB91" s="83"/>
      <c r="AC91" s="83"/>
      <c r="AD91" s="84"/>
      <c r="AE91" s="83"/>
      <c r="AF91" s="84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</row>
    <row r="92" spans="2:60" ht="13.8" thickBot="1" x14ac:dyDescent="0.3">
      <c r="B92" s="117"/>
      <c r="C92" s="120"/>
      <c r="D92" s="123"/>
      <c r="E92" s="111"/>
      <c r="F92" s="111"/>
      <c r="G92" s="111"/>
      <c r="H92" s="111"/>
      <c r="I92" s="112"/>
      <c r="J92" s="119"/>
      <c r="K92" s="119"/>
      <c r="L92" s="119"/>
      <c r="M92" s="119"/>
      <c r="N92" s="119"/>
      <c r="O92" s="114"/>
      <c r="P92" s="114"/>
      <c r="Q92" s="114"/>
      <c r="R92" s="114"/>
      <c r="S92" s="114"/>
      <c r="T92" s="114"/>
      <c r="U92" s="114"/>
      <c r="V92" s="83"/>
      <c r="W92" s="83"/>
      <c r="X92" s="83"/>
      <c r="Y92" s="83"/>
      <c r="Z92" s="83"/>
      <c r="AA92" s="83"/>
      <c r="AB92" s="83"/>
      <c r="AC92" s="83"/>
      <c r="AD92" s="84"/>
      <c r="AE92" s="83"/>
      <c r="AF92" s="84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</row>
    <row r="93" spans="2:60" ht="13.8" thickBot="1" x14ac:dyDescent="0.3">
      <c r="B93" s="124"/>
      <c r="C93" s="125"/>
      <c r="D93" s="123"/>
      <c r="E93" s="111"/>
      <c r="F93" s="111"/>
      <c r="G93" s="111"/>
      <c r="H93" s="111"/>
      <c r="I93" s="112"/>
      <c r="J93" s="119"/>
      <c r="K93" s="119"/>
      <c r="L93" s="119"/>
      <c r="M93" s="119"/>
      <c r="N93" s="119"/>
      <c r="O93" s="114"/>
      <c r="P93" s="114"/>
      <c r="Q93" s="114"/>
      <c r="R93" s="114"/>
      <c r="S93" s="114"/>
      <c r="T93" s="114"/>
      <c r="U93" s="114"/>
      <c r="V93" s="83"/>
      <c r="W93" s="83"/>
      <c r="X93" s="83"/>
      <c r="Y93" s="83"/>
      <c r="Z93" s="83"/>
      <c r="AA93" s="83"/>
      <c r="AB93" s="83"/>
      <c r="AC93" s="83"/>
      <c r="AD93" s="84"/>
      <c r="AE93" s="83"/>
      <c r="AF93" s="84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</row>
    <row r="94" spans="2:60" x14ac:dyDescent="0.25">
      <c r="B94" s="124"/>
      <c r="C94" s="125"/>
      <c r="D94" s="126"/>
      <c r="E94" s="111"/>
      <c r="F94" s="111"/>
      <c r="G94" s="111"/>
      <c r="H94" s="111"/>
      <c r="I94" s="112"/>
      <c r="J94" s="119"/>
      <c r="K94" s="119"/>
      <c r="L94" s="119"/>
      <c r="M94" s="119"/>
      <c r="N94" s="119"/>
      <c r="O94" s="114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4"/>
      <c r="AE94" s="83"/>
      <c r="AF94" s="84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</row>
    <row r="95" spans="2:60" x14ac:dyDescent="0.25">
      <c r="B95" s="124"/>
      <c r="C95" s="125"/>
      <c r="D95" s="126"/>
      <c r="E95" s="111"/>
      <c r="F95" s="111"/>
      <c r="G95" s="111"/>
      <c r="H95" s="111"/>
      <c r="I95" s="112"/>
      <c r="J95" s="119"/>
      <c r="K95" s="119"/>
      <c r="L95" s="119"/>
      <c r="M95" s="119"/>
      <c r="N95" s="119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4"/>
      <c r="AE95" s="83"/>
      <c r="AF95" s="84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</row>
    <row r="96" spans="2:60" x14ac:dyDescent="0.25">
      <c r="B96" s="124"/>
      <c r="C96" s="125"/>
      <c r="D96" s="126"/>
      <c r="E96" s="111"/>
      <c r="F96" s="111"/>
      <c r="G96" s="111"/>
      <c r="H96" s="111"/>
      <c r="I96" s="112"/>
      <c r="J96" s="119"/>
      <c r="K96" s="119"/>
      <c r="L96" s="119"/>
      <c r="M96" s="119"/>
      <c r="N96" s="119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4"/>
      <c r="AE96" s="83"/>
      <c r="AF96" s="84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</row>
    <row r="97" spans="2:60" x14ac:dyDescent="0.25">
      <c r="B97" s="124"/>
      <c r="C97" s="125"/>
      <c r="D97" s="126"/>
      <c r="E97" s="111"/>
      <c r="F97" s="111"/>
      <c r="G97" s="111"/>
      <c r="H97" s="111"/>
      <c r="I97" s="112"/>
      <c r="J97" s="119"/>
      <c r="K97" s="119"/>
      <c r="L97" s="119"/>
      <c r="M97" s="119"/>
      <c r="N97" s="119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4"/>
      <c r="AE97" s="83"/>
      <c r="AF97" s="84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</row>
    <row r="98" spans="2:60" x14ac:dyDescent="0.25">
      <c r="B98" s="124"/>
      <c r="C98" s="125"/>
      <c r="D98" s="126"/>
      <c r="E98" s="111"/>
      <c r="F98" s="111"/>
      <c r="G98" s="111"/>
      <c r="H98" s="111"/>
      <c r="I98" s="112"/>
      <c r="J98" s="119"/>
      <c r="K98" s="119"/>
      <c r="L98" s="119"/>
      <c r="M98" s="119"/>
      <c r="N98" s="119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4"/>
      <c r="AE98" s="83"/>
      <c r="AF98" s="84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</row>
    <row r="99" spans="2:60" x14ac:dyDescent="0.25">
      <c r="B99" s="124"/>
      <c r="C99" s="125"/>
      <c r="D99" s="126"/>
      <c r="E99" s="111"/>
      <c r="F99" s="111"/>
      <c r="G99" s="111"/>
      <c r="H99" s="111"/>
      <c r="I99" s="112"/>
      <c r="J99" s="119"/>
      <c r="K99" s="119"/>
      <c r="L99" s="119"/>
      <c r="M99" s="119"/>
      <c r="N99" s="119"/>
      <c r="O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4"/>
      <c r="AE99" s="83"/>
      <c r="AF99" s="84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</row>
    <row r="100" spans="2:60" x14ac:dyDescent="0.25">
      <c r="B100" s="124"/>
      <c r="C100" s="125"/>
      <c r="D100" s="126"/>
      <c r="E100" s="111"/>
      <c r="F100" s="111"/>
      <c r="G100" s="111"/>
      <c r="H100" s="111"/>
      <c r="I100" s="112"/>
      <c r="J100" s="119"/>
      <c r="K100" s="119"/>
      <c r="L100" s="119"/>
      <c r="M100" s="119"/>
      <c r="N100" s="119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4"/>
      <c r="AE100" s="83"/>
      <c r="AF100" s="84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</row>
    <row r="101" spans="2:60" x14ac:dyDescent="0.25">
      <c r="B101" s="124"/>
      <c r="C101" s="125"/>
      <c r="D101" s="126"/>
      <c r="E101" s="111"/>
      <c r="F101" s="111"/>
      <c r="G101" s="111"/>
      <c r="H101" s="111"/>
      <c r="I101" s="112"/>
      <c r="J101" s="119"/>
      <c r="K101" s="119"/>
      <c r="L101" s="119"/>
      <c r="M101" s="119"/>
      <c r="N101" s="119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4"/>
      <c r="AE101" s="83"/>
      <c r="AF101" s="84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</row>
    <row r="102" spans="2:60" x14ac:dyDescent="0.25">
      <c r="B102" s="124"/>
      <c r="C102" s="125"/>
      <c r="D102" s="126"/>
      <c r="E102" s="111"/>
      <c r="F102" s="111"/>
      <c r="G102" s="111"/>
      <c r="H102" s="111"/>
      <c r="I102" s="112"/>
      <c r="J102" s="119"/>
      <c r="K102" s="119"/>
      <c r="L102" s="119"/>
      <c r="M102" s="119"/>
      <c r="N102" s="119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4"/>
      <c r="AE102" s="83"/>
      <c r="AF102" s="84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</row>
    <row r="103" spans="2:60" x14ac:dyDescent="0.25">
      <c r="B103" s="124"/>
      <c r="C103" s="125"/>
      <c r="D103" s="126"/>
      <c r="E103" s="111"/>
      <c r="F103" s="111"/>
      <c r="G103" s="111"/>
      <c r="H103" s="111"/>
      <c r="I103" s="112"/>
      <c r="J103" s="119"/>
      <c r="K103" s="119"/>
      <c r="L103" s="119"/>
      <c r="M103" s="119"/>
      <c r="N103" s="119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4"/>
      <c r="AE103" s="83"/>
      <c r="AF103" s="84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</row>
    <row r="104" spans="2:60" x14ac:dyDescent="0.25">
      <c r="B104" s="124"/>
      <c r="C104" s="125"/>
      <c r="D104" s="126"/>
      <c r="E104" s="111"/>
      <c r="F104" s="111"/>
      <c r="G104" s="111"/>
      <c r="H104" s="111"/>
      <c r="I104" s="112"/>
      <c r="J104" s="119"/>
      <c r="K104" s="119"/>
      <c r="L104" s="119"/>
      <c r="M104" s="119"/>
      <c r="N104" s="119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4"/>
      <c r="AE104" s="83"/>
      <c r="AF104" s="84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</row>
    <row r="105" spans="2:60" x14ac:dyDescent="0.25">
      <c r="B105" s="124"/>
      <c r="C105" s="125"/>
      <c r="D105" s="126"/>
      <c r="E105" s="111"/>
      <c r="F105" s="111"/>
      <c r="G105" s="111"/>
      <c r="H105" s="111"/>
      <c r="I105" s="112"/>
      <c r="J105" s="119"/>
      <c r="K105" s="119"/>
      <c r="L105" s="119"/>
      <c r="M105" s="119"/>
      <c r="N105" s="119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4"/>
      <c r="AE105" s="83"/>
      <c r="AF105" s="84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</row>
    <row r="106" spans="2:60" x14ac:dyDescent="0.25">
      <c r="B106" s="124"/>
      <c r="C106" s="125"/>
      <c r="D106" s="126"/>
      <c r="E106" s="111"/>
      <c r="F106" s="111"/>
      <c r="G106" s="111"/>
      <c r="H106" s="111"/>
      <c r="I106" s="112"/>
      <c r="J106" s="119"/>
      <c r="K106" s="119"/>
      <c r="L106" s="119"/>
      <c r="M106" s="119"/>
      <c r="N106" s="119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4"/>
      <c r="AE106" s="83"/>
      <c r="AF106" s="84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</row>
    <row r="107" spans="2:60" x14ac:dyDescent="0.25">
      <c r="B107" s="124"/>
      <c r="C107" s="125"/>
      <c r="D107" s="126"/>
      <c r="E107" s="111"/>
      <c r="F107" s="111"/>
      <c r="G107" s="111"/>
      <c r="H107" s="111"/>
      <c r="I107" s="112"/>
      <c r="J107" s="119"/>
      <c r="K107" s="119"/>
      <c r="L107" s="119"/>
      <c r="M107" s="119"/>
      <c r="N107" s="119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4"/>
      <c r="AE107" s="83"/>
      <c r="AF107" s="84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</row>
    <row r="108" spans="2:60" x14ac:dyDescent="0.25">
      <c r="B108" s="124"/>
      <c r="C108" s="125"/>
      <c r="D108" s="126"/>
      <c r="E108" s="111"/>
      <c r="F108" s="111"/>
      <c r="G108" s="111"/>
      <c r="H108" s="111"/>
      <c r="I108" s="112"/>
      <c r="J108" s="119"/>
      <c r="K108" s="119"/>
      <c r="L108" s="119"/>
      <c r="M108" s="119"/>
      <c r="N108" s="119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4"/>
      <c r="AE108" s="83"/>
      <c r="AF108" s="84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</row>
    <row r="109" spans="2:60" x14ac:dyDescent="0.25">
      <c r="B109" s="124"/>
      <c r="C109" s="125"/>
      <c r="D109" s="126"/>
      <c r="E109" s="111"/>
      <c r="F109" s="111"/>
      <c r="G109" s="111"/>
      <c r="H109" s="111"/>
      <c r="I109" s="112"/>
      <c r="J109" s="119"/>
      <c r="K109" s="119"/>
      <c r="L109" s="119"/>
      <c r="M109" s="119"/>
      <c r="N109" s="119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4"/>
      <c r="AE109" s="83"/>
      <c r="AF109" s="84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</row>
    <row r="110" spans="2:60" x14ac:dyDescent="0.25">
      <c r="B110" s="124"/>
      <c r="C110" s="125"/>
      <c r="D110" s="126"/>
      <c r="E110" s="111"/>
      <c r="F110" s="111"/>
      <c r="G110" s="111"/>
      <c r="H110" s="111"/>
      <c r="I110" s="112"/>
      <c r="J110" s="119"/>
      <c r="K110" s="119"/>
      <c r="L110" s="119"/>
      <c r="M110" s="119"/>
      <c r="N110" s="119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4"/>
      <c r="AE110" s="83"/>
      <c r="AF110" s="84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</row>
    <row r="111" spans="2:60" x14ac:dyDescent="0.25">
      <c r="B111" s="124"/>
      <c r="C111" s="125"/>
      <c r="D111" s="126"/>
      <c r="E111" s="111"/>
      <c r="F111" s="111"/>
      <c r="G111" s="111"/>
      <c r="H111" s="111"/>
      <c r="I111" s="112"/>
      <c r="J111" s="119"/>
      <c r="K111" s="119"/>
      <c r="L111" s="119"/>
      <c r="M111" s="119"/>
      <c r="N111" s="119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4"/>
      <c r="AE111" s="83"/>
      <c r="AF111" s="84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</row>
    <row r="112" spans="2:60" x14ac:dyDescent="0.25">
      <c r="B112" s="124"/>
      <c r="C112" s="125"/>
      <c r="D112" s="126"/>
      <c r="E112" s="111"/>
      <c r="F112" s="111"/>
      <c r="G112" s="111"/>
      <c r="H112" s="111"/>
      <c r="I112" s="112"/>
      <c r="J112" s="119"/>
      <c r="K112" s="119"/>
      <c r="L112" s="119"/>
      <c r="M112" s="119"/>
      <c r="N112" s="119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4"/>
      <c r="AE112" s="83"/>
      <c r="AF112" s="84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</row>
    <row r="113" spans="2:60" x14ac:dyDescent="0.25">
      <c r="B113" s="124"/>
      <c r="C113" s="125"/>
      <c r="D113" s="126"/>
      <c r="E113" s="111"/>
      <c r="F113" s="111"/>
      <c r="G113" s="111"/>
      <c r="H113" s="111"/>
      <c r="I113" s="112"/>
      <c r="J113" s="119"/>
      <c r="K113" s="119"/>
      <c r="L113" s="119"/>
      <c r="M113" s="119"/>
      <c r="N113" s="119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4"/>
      <c r="AE113" s="83"/>
      <c r="AF113" s="84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</row>
    <row r="114" spans="2:60" x14ac:dyDescent="0.25">
      <c r="B114" s="124"/>
      <c r="C114" s="125"/>
      <c r="D114" s="126"/>
      <c r="E114" s="111"/>
      <c r="F114" s="111"/>
      <c r="G114" s="111"/>
      <c r="H114" s="111"/>
      <c r="I114" s="112"/>
      <c r="J114" s="119"/>
      <c r="K114" s="119"/>
      <c r="L114" s="119"/>
      <c r="M114" s="119"/>
      <c r="N114" s="119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4"/>
      <c r="AE114" s="83"/>
      <c r="AF114" s="84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</row>
    <row r="115" spans="2:60" x14ac:dyDescent="0.25">
      <c r="B115" s="124"/>
      <c r="C115" s="125"/>
      <c r="D115" s="126"/>
      <c r="E115" s="111"/>
      <c r="F115" s="111"/>
      <c r="G115" s="111"/>
      <c r="H115" s="111"/>
      <c r="I115" s="112"/>
      <c r="J115" s="119"/>
      <c r="K115" s="119"/>
      <c r="L115" s="119"/>
      <c r="M115" s="119"/>
      <c r="N115" s="119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4"/>
      <c r="AE115" s="83"/>
      <c r="AF115" s="84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</row>
    <row r="116" spans="2:60" x14ac:dyDescent="0.25">
      <c r="B116" s="124"/>
      <c r="C116" s="125"/>
      <c r="D116" s="126"/>
      <c r="E116" s="111"/>
      <c r="F116" s="111"/>
      <c r="G116" s="111"/>
      <c r="H116" s="111"/>
      <c r="I116" s="112"/>
      <c r="J116" s="119"/>
      <c r="K116" s="119"/>
      <c r="L116" s="119"/>
      <c r="M116" s="119"/>
      <c r="N116" s="119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4"/>
      <c r="AE116" s="83"/>
      <c r="AF116" s="84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</row>
    <row r="117" spans="2:60" x14ac:dyDescent="0.25">
      <c r="B117" s="124"/>
      <c r="C117" s="125"/>
      <c r="D117" s="126"/>
      <c r="E117" s="111"/>
      <c r="F117" s="111"/>
      <c r="G117" s="111"/>
      <c r="H117" s="111"/>
      <c r="I117" s="112"/>
      <c r="J117" s="119"/>
      <c r="K117" s="119"/>
      <c r="L117" s="119"/>
      <c r="M117" s="119"/>
      <c r="N117" s="119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4"/>
      <c r="AE117" s="83"/>
      <c r="AF117" s="84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</row>
    <row r="118" spans="2:60" x14ac:dyDescent="0.25">
      <c r="B118" s="124"/>
      <c r="C118" s="125"/>
      <c r="D118" s="126"/>
      <c r="E118" s="111"/>
      <c r="F118" s="111"/>
      <c r="G118" s="111"/>
      <c r="H118" s="111"/>
      <c r="I118" s="112"/>
      <c r="J118" s="119"/>
      <c r="K118" s="119"/>
      <c r="L118" s="119"/>
      <c r="M118" s="119"/>
      <c r="N118" s="119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4"/>
      <c r="AE118" s="83"/>
      <c r="AF118" s="84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</row>
    <row r="119" spans="2:60" x14ac:dyDescent="0.25">
      <c r="B119" s="124"/>
      <c r="C119" s="125"/>
      <c r="D119" s="126"/>
      <c r="E119" s="111"/>
      <c r="F119" s="111"/>
      <c r="G119" s="111"/>
      <c r="H119" s="111"/>
      <c r="I119" s="112"/>
      <c r="J119" s="119"/>
      <c r="K119" s="119"/>
      <c r="L119" s="119"/>
      <c r="M119" s="119"/>
      <c r="N119" s="119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4"/>
      <c r="AE119" s="83"/>
      <c r="AF119" s="84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</row>
    <row r="120" spans="2:60" x14ac:dyDescent="0.25">
      <c r="B120" s="124"/>
      <c r="C120" s="125"/>
      <c r="D120" s="126"/>
      <c r="E120" s="111"/>
      <c r="F120" s="111"/>
      <c r="G120" s="111"/>
      <c r="H120" s="111"/>
      <c r="I120" s="112"/>
      <c r="J120" s="119"/>
      <c r="K120" s="119"/>
      <c r="L120" s="119"/>
      <c r="M120" s="119"/>
      <c r="N120" s="119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4"/>
      <c r="AE120" s="83"/>
      <c r="AF120" s="84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</row>
    <row r="121" spans="2:60" x14ac:dyDescent="0.25">
      <c r="B121" s="124"/>
      <c r="C121" s="125"/>
      <c r="D121" s="126"/>
      <c r="E121" s="111"/>
      <c r="F121" s="111"/>
      <c r="G121" s="111"/>
      <c r="H121" s="111"/>
      <c r="I121" s="112"/>
      <c r="J121" s="119"/>
      <c r="K121" s="119"/>
      <c r="L121" s="119"/>
      <c r="M121" s="119"/>
      <c r="N121" s="119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4"/>
      <c r="AE121" s="83"/>
      <c r="AF121" s="84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</row>
    <row r="122" spans="2:60" x14ac:dyDescent="0.25">
      <c r="B122" s="124"/>
      <c r="C122" s="125"/>
      <c r="D122" s="126"/>
      <c r="E122" s="111"/>
      <c r="F122" s="111"/>
      <c r="G122" s="111"/>
      <c r="H122" s="111"/>
      <c r="I122" s="112"/>
      <c r="J122" s="119"/>
      <c r="K122" s="119"/>
      <c r="L122" s="119"/>
      <c r="M122" s="119"/>
      <c r="N122" s="119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4"/>
      <c r="AE122" s="83"/>
      <c r="AF122" s="84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</row>
    <row r="123" spans="2:60" x14ac:dyDescent="0.25">
      <c r="B123" s="124"/>
      <c r="C123" s="125"/>
      <c r="D123" s="126"/>
      <c r="E123" s="111"/>
      <c r="F123" s="111"/>
      <c r="G123" s="111"/>
      <c r="H123" s="111"/>
      <c r="I123" s="112"/>
      <c r="J123" s="119"/>
      <c r="K123" s="119"/>
      <c r="L123" s="119"/>
      <c r="M123" s="119"/>
      <c r="N123" s="119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4"/>
      <c r="AE123" s="83"/>
      <c r="AF123" s="84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</row>
    <row r="124" spans="2:60" x14ac:dyDescent="0.25">
      <c r="B124" s="127"/>
      <c r="C124" s="135"/>
      <c r="D124" s="126"/>
      <c r="E124" s="111"/>
      <c r="F124" s="111"/>
      <c r="G124" s="111"/>
      <c r="H124" s="111"/>
      <c r="I124" s="112"/>
      <c r="J124" s="119"/>
      <c r="K124" s="119"/>
      <c r="L124" s="119"/>
      <c r="M124" s="119"/>
      <c r="N124" s="119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4"/>
      <c r="AE124" s="83"/>
      <c r="AF124" s="84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</row>
    <row r="125" spans="2:60" x14ac:dyDescent="0.25">
      <c r="B125" s="127"/>
      <c r="C125" s="135"/>
      <c r="D125" s="126"/>
      <c r="E125" s="111"/>
      <c r="F125" s="111"/>
      <c r="G125" s="111"/>
      <c r="H125" s="111"/>
      <c r="I125" s="112"/>
      <c r="J125" s="119"/>
      <c r="K125" s="119"/>
      <c r="L125" s="119"/>
      <c r="M125" s="119"/>
      <c r="N125" s="119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4"/>
      <c r="AE125" s="83"/>
      <c r="AF125" s="84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</row>
    <row r="126" spans="2:60" x14ac:dyDescent="0.25">
      <c r="B126" s="127"/>
      <c r="C126" s="135"/>
      <c r="D126" s="126"/>
      <c r="E126" s="111"/>
      <c r="F126" s="111"/>
      <c r="G126" s="111"/>
      <c r="H126" s="111"/>
      <c r="I126" s="112"/>
      <c r="J126" s="119"/>
      <c r="K126" s="119"/>
      <c r="L126" s="119"/>
      <c r="M126" s="119"/>
      <c r="N126" s="119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4"/>
      <c r="AE126" s="83"/>
      <c r="AF126" s="84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</row>
    <row r="127" spans="2:60" x14ac:dyDescent="0.25">
      <c r="B127" s="127"/>
      <c r="C127" s="135"/>
      <c r="D127" s="126"/>
      <c r="E127" s="111"/>
      <c r="F127" s="111"/>
      <c r="G127" s="111"/>
      <c r="H127" s="111"/>
      <c r="I127" s="112"/>
      <c r="J127" s="119"/>
      <c r="K127" s="119"/>
      <c r="L127" s="119"/>
      <c r="M127" s="119"/>
      <c r="N127" s="119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4"/>
      <c r="AE127" s="83"/>
      <c r="AF127" s="84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</row>
    <row r="128" spans="2:60" x14ac:dyDescent="0.25">
      <c r="B128" s="127"/>
      <c r="C128" s="135"/>
      <c r="D128" s="126"/>
      <c r="E128" s="111"/>
      <c r="F128" s="111"/>
      <c r="G128" s="111"/>
      <c r="H128" s="111"/>
      <c r="I128" s="112"/>
      <c r="J128" s="119"/>
      <c r="K128" s="119"/>
      <c r="L128" s="119"/>
      <c r="M128" s="119"/>
      <c r="N128" s="119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4"/>
      <c r="AE128" s="83"/>
      <c r="AF128" s="84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</row>
    <row r="129" spans="2:60" x14ac:dyDescent="0.25">
      <c r="B129" s="127"/>
      <c r="C129" s="135"/>
      <c r="D129" s="126"/>
      <c r="E129" s="111"/>
      <c r="F129" s="111"/>
      <c r="G129" s="111"/>
      <c r="H129" s="111"/>
      <c r="I129" s="112"/>
      <c r="J129" s="119"/>
      <c r="K129" s="119"/>
      <c r="L129" s="119"/>
      <c r="M129" s="119"/>
      <c r="N129" s="119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4"/>
      <c r="AE129" s="83"/>
      <c r="AF129" s="84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</row>
    <row r="130" spans="2:60" x14ac:dyDescent="0.25">
      <c r="B130" s="127"/>
      <c r="C130" s="135"/>
      <c r="D130" s="126"/>
      <c r="E130" s="111"/>
      <c r="F130" s="111"/>
      <c r="G130" s="111"/>
      <c r="H130" s="111"/>
      <c r="I130" s="112"/>
      <c r="J130" s="119"/>
      <c r="K130" s="119"/>
      <c r="L130" s="119"/>
      <c r="M130" s="119"/>
      <c r="N130" s="119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4"/>
      <c r="AE130" s="83"/>
      <c r="AF130" s="84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</row>
    <row r="131" spans="2:60" x14ac:dyDescent="0.25">
      <c r="B131" s="127"/>
      <c r="C131" s="135"/>
      <c r="D131" s="126"/>
      <c r="E131" s="111"/>
      <c r="F131" s="111"/>
      <c r="G131" s="111"/>
      <c r="H131" s="111"/>
      <c r="I131" s="112"/>
      <c r="J131" s="119"/>
      <c r="K131" s="119"/>
      <c r="L131" s="119"/>
      <c r="M131" s="119"/>
      <c r="N131" s="119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4"/>
      <c r="AE131" s="83"/>
      <c r="AF131" s="84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</row>
    <row r="132" spans="2:60" x14ac:dyDescent="0.25">
      <c r="B132" s="127"/>
      <c r="C132" s="135"/>
      <c r="D132" s="126"/>
      <c r="E132" s="111"/>
      <c r="F132" s="111"/>
      <c r="G132" s="111"/>
      <c r="H132" s="111"/>
      <c r="I132" s="112"/>
      <c r="J132" s="119"/>
      <c r="K132" s="119"/>
      <c r="L132" s="119"/>
      <c r="M132" s="119"/>
      <c r="N132" s="119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4"/>
      <c r="AE132" s="83"/>
      <c r="AF132" s="84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</row>
    <row r="133" spans="2:60" x14ac:dyDescent="0.25">
      <c r="B133" s="127"/>
      <c r="C133" s="135"/>
      <c r="D133" s="126"/>
      <c r="E133" s="111"/>
      <c r="F133" s="111"/>
      <c r="G133" s="111"/>
      <c r="H133" s="111"/>
      <c r="I133" s="112"/>
      <c r="J133" s="119"/>
      <c r="K133" s="119"/>
      <c r="L133" s="119"/>
      <c r="M133" s="119"/>
      <c r="N133" s="119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4"/>
      <c r="AE133" s="83"/>
      <c r="AF133" s="84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</row>
    <row r="134" spans="2:60" x14ac:dyDescent="0.25">
      <c r="B134" s="127"/>
      <c r="C134" s="135"/>
      <c r="D134" s="126"/>
      <c r="E134" s="111"/>
      <c r="F134" s="111"/>
      <c r="G134" s="111"/>
      <c r="H134" s="111"/>
      <c r="I134" s="112"/>
      <c r="J134" s="119"/>
      <c r="K134" s="119"/>
      <c r="L134" s="119"/>
      <c r="M134" s="119"/>
      <c r="N134" s="119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4"/>
      <c r="AE134" s="83"/>
      <c r="AF134" s="84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</row>
    <row r="135" spans="2:60" x14ac:dyDescent="0.25">
      <c r="B135" s="127"/>
      <c r="C135" s="135"/>
      <c r="D135" s="126"/>
      <c r="E135" s="111"/>
      <c r="F135" s="111"/>
      <c r="G135" s="111"/>
      <c r="H135" s="111"/>
      <c r="I135" s="112"/>
      <c r="J135" s="119"/>
      <c r="K135" s="119"/>
      <c r="L135" s="119"/>
      <c r="M135" s="119"/>
      <c r="N135" s="119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4"/>
      <c r="AE135" s="83"/>
      <c r="AF135" s="84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</row>
    <row r="136" spans="2:60" x14ac:dyDescent="0.25">
      <c r="B136" s="127"/>
      <c r="C136" s="135"/>
      <c r="D136" s="126"/>
      <c r="E136" s="111"/>
      <c r="F136" s="111"/>
      <c r="G136" s="111"/>
      <c r="H136" s="111"/>
      <c r="I136" s="112"/>
      <c r="J136" s="119"/>
      <c r="K136" s="119"/>
      <c r="L136" s="119"/>
      <c r="M136" s="119"/>
      <c r="N136" s="119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4"/>
      <c r="AE136" s="83"/>
      <c r="AF136" s="84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23"/>
  <sheetViews>
    <sheetView workbookViewId="0"/>
  </sheetViews>
  <sheetFormatPr defaultRowHeight="13.2" x14ac:dyDescent="0.25"/>
  <cols>
    <col min="4" max="4" width="12.6640625" customWidth="1"/>
    <col min="8" max="8" width="11.5546875" bestFit="1" customWidth="1"/>
  </cols>
  <sheetData>
    <row r="3" spans="2:12" x14ac:dyDescent="0.25">
      <c r="B3" t="s">
        <v>222</v>
      </c>
      <c r="C3" t="s">
        <v>223</v>
      </c>
      <c r="D3" s="252">
        <v>4.6150000000000002</v>
      </c>
      <c r="G3" t="s">
        <v>223</v>
      </c>
      <c r="H3" s="252">
        <v>4.8600000000000003</v>
      </c>
      <c r="I3">
        <v>-4.7500000000000001E-2</v>
      </c>
    </row>
    <row r="4" spans="2:12" x14ac:dyDescent="0.25">
      <c r="C4" t="s">
        <v>224</v>
      </c>
      <c r="D4" s="252">
        <v>4.1399999999999997</v>
      </c>
      <c r="G4" t="s">
        <v>224</v>
      </c>
      <c r="H4" s="252">
        <f>SUM(STRADDLES!H5:H6)</f>
        <v>4.0858711615487318</v>
      </c>
      <c r="I4">
        <v>0.01</v>
      </c>
    </row>
    <row r="5" spans="2:12" x14ac:dyDescent="0.25">
      <c r="C5" t="s">
        <v>22</v>
      </c>
      <c r="D5" s="252">
        <f>D7*D6</f>
        <v>0.24375000000000002</v>
      </c>
      <c r="H5" s="252"/>
    </row>
    <row r="6" spans="2:12" x14ac:dyDescent="0.25">
      <c r="C6" t="s">
        <v>235</v>
      </c>
      <c r="D6" s="252">
        <v>0.32500000000000001</v>
      </c>
      <c r="H6" s="252"/>
    </row>
    <row r="7" spans="2:12" x14ac:dyDescent="0.25">
      <c r="C7" t="s">
        <v>236</v>
      </c>
      <c r="D7" s="252">
        <v>0.75</v>
      </c>
      <c r="H7" s="252"/>
    </row>
    <row r="8" spans="2:12" x14ac:dyDescent="0.25">
      <c r="C8" t="s">
        <v>231</v>
      </c>
      <c r="D8">
        <v>0.95499999999999996</v>
      </c>
      <c r="G8" t="s">
        <v>231</v>
      </c>
      <c r="H8">
        <v>0.97899999999999998</v>
      </c>
    </row>
    <row r="9" spans="2:12" x14ac:dyDescent="0.25">
      <c r="C9" t="s">
        <v>232</v>
      </c>
      <c r="D9">
        <v>0.89400000000000002</v>
      </c>
      <c r="G9" t="s">
        <v>232</v>
      </c>
      <c r="H9">
        <v>0.91600000000000004</v>
      </c>
    </row>
    <row r="10" spans="2:12" x14ac:dyDescent="0.25">
      <c r="C10" t="s">
        <v>228</v>
      </c>
      <c r="D10" s="253">
        <v>37255</v>
      </c>
      <c r="F10" t="s">
        <v>24</v>
      </c>
      <c r="H10" s="253"/>
    </row>
    <row r="11" spans="2:12" x14ac:dyDescent="0.25">
      <c r="C11" t="s">
        <v>225</v>
      </c>
      <c r="D11">
        <v>12</v>
      </c>
      <c r="G11" t="s">
        <v>225</v>
      </c>
      <c r="H11">
        <v>5</v>
      </c>
      <c r="K11" t="s">
        <v>140</v>
      </c>
      <c r="L11">
        <v>0.97899999999999998</v>
      </c>
    </row>
    <row r="12" spans="2:12" x14ac:dyDescent="0.25">
      <c r="C12" t="s">
        <v>226</v>
      </c>
      <c r="D12">
        <v>12</v>
      </c>
      <c r="G12" t="s">
        <v>226</v>
      </c>
      <c r="H12">
        <v>5</v>
      </c>
      <c r="K12" t="s">
        <v>207</v>
      </c>
      <c r="L12">
        <v>0.94699999999999995</v>
      </c>
    </row>
    <row r="13" spans="2:12" x14ac:dyDescent="0.25">
      <c r="C13" t="s">
        <v>237</v>
      </c>
      <c r="D13" s="59">
        <v>6.8323124673665012E-2</v>
      </c>
      <c r="K13" t="s">
        <v>184</v>
      </c>
      <c r="L13">
        <v>0.91600000000000004</v>
      </c>
    </row>
    <row r="14" spans="2:12" x14ac:dyDescent="0.25">
      <c r="C14" t="s">
        <v>227</v>
      </c>
      <c r="D14" s="252">
        <v>4.22</v>
      </c>
      <c r="G14" t="s">
        <v>227</v>
      </c>
      <c r="H14" s="252">
        <f>STRADDLES!H11</f>
        <v>3.9</v>
      </c>
      <c r="K14" t="s">
        <v>233</v>
      </c>
      <c r="L14">
        <v>0.96</v>
      </c>
    </row>
    <row r="15" spans="2:12" x14ac:dyDescent="0.25">
      <c r="C15" t="s">
        <v>229</v>
      </c>
      <c r="D15">
        <v>2</v>
      </c>
      <c r="K15" t="s">
        <v>234</v>
      </c>
      <c r="L15">
        <v>0.89800000000000002</v>
      </c>
    </row>
    <row r="16" spans="2:12" x14ac:dyDescent="0.25">
      <c r="C16" t="s">
        <v>230</v>
      </c>
      <c r="D16" s="252">
        <f ca="1">bsd(1,D$15,D$4,D$14,D$10-TODAY(),D$5,D13,0)</f>
        <v>0.44916521824662414</v>
      </c>
      <c r="E16">
        <f ca="1">D16*(D8/D9)</f>
        <v>0.47981295685181879</v>
      </c>
      <c r="F16">
        <f>D9/D8</f>
        <v>0.93612565445026186</v>
      </c>
      <c r="G16" t="s">
        <v>230</v>
      </c>
      <c r="H16" s="252">
        <f ca="1">STRADDLES!H12</f>
        <v>1.0044798898369487</v>
      </c>
      <c r="I16">
        <f ca="1">H16*(H9/H8)</f>
        <v>0.93984022379024013</v>
      </c>
    </row>
    <row r="17" spans="3:8" x14ac:dyDescent="0.25">
      <c r="C17" t="s">
        <v>29</v>
      </c>
      <c r="D17" s="252">
        <f ca="1">bsd(2,D$15,D$4,D$14,D$10-TODAY(),D$5,D$9,0)</f>
        <v>-0.16005163152935098</v>
      </c>
      <c r="E17" s="252"/>
      <c r="H17" s="252"/>
    </row>
    <row r="20" spans="3:8" x14ac:dyDescent="0.25">
      <c r="D20" s="257">
        <f>(D3-D14)*D11*30.5*10000</f>
        <v>1445700.0000000016</v>
      </c>
      <c r="H20" s="257">
        <f>(H3-H14)*H11*30.5*10000</f>
        <v>1464000.0000000007</v>
      </c>
    </row>
    <row r="21" spans="3:8" x14ac:dyDescent="0.25">
      <c r="D21" s="257">
        <f ca="1">E16*D12*30.5*10000</f>
        <v>1756115.4220776567</v>
      </c>
      <c r="H21" s="257">
        <f ca="1">I16*H12*30.5*10000</f>
        <v>1433256.3412801162</v>
      </c>
    </row>
    <row r="22" spans="3:8" x14ac:dyDescent="0.25">
      <c r="D22" s="257"/>
      <c r="H22" s="257"/>
    </row>
    <row r="23" spans="3:8" x14ac:dyDescent="0.25">
      <c r="D23" s="257">
        <f ca="1">D20-D21</f>
        <v>-310415.42207765509</v>
      </c>
      <c r="H23" s="257">
        <f ca="1">H20-H21</f>
        <v>30743.658719884465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Q223"/>
  <sheetViews>
    <sheetView workbookViewId="0">
      <pane xSplit="1" ySplit="30" topLeftCell="B31" activePane="bottomRight" state="frozen"/>
      <selection pane="topRight" activeCell="B1" sqref="B1"/>
      <selection pane="bottomLeft" activeCell="A31" sqref="A31"/>
      <selection pane="bottomRight" activeCell="B31" sqref="B31"/>
    </sheetView>
  </sheetViews>
  <sheetFormatPr defaultRowHeight="13.2" x14ac:dyDescent="0.25"/>
  <cols>
    <col min="1" max="1" width="12.6640625" style="77" customWidth="1"/>
    <col min="2" max="2" width="15.6640625" style="77" customWidth="1"/>
    <col min="3" max="4" width="12.6640625" style="77" customWidth="1"/>
    <col min="5" max="5" width="10.109375" style="77" customWidth="1"/>
    <col min="6" max="26" width="9.109375" style="77" customWidth="1"/>
    <col min="27" max="27" width="10" style="77" bestFit="1" customWidth="1"/>
    <col min="28" max="28" width="9.109375" style="77" customWidth="1"/>
    <col min="29" max="29" width="12.88671875" style="77" bestFit="1" customWidth="1"/>
    <col min="30" max="30" width="16" style="77" bestFit="1" customWidth="1"/>
    <col min="31" max="36" width="9.109375" style="77" customWidth="1"/>
    <col min="38" max="47" width="9.109375" style="77" customWidth="1"/>
    <col min="49" max="58" width="9.109375" style="77" customWidth="1"/>
    <col min="60" max="69" width="9.109375" style="77" customWidth="1"/>
  </cols>
  <sheetData>
    <row r="1" spans="1:61" x14ac:dyDescent="0.25">
      <c r="A1" s="76" t="s">
        <v>121</v>
      </c>
      <c r="B1" s="158">
        <v>0</v>
      </c>
      <c r="C1" s="80"/>
      <c r="D1" s="57" t="s">
        <v>151</v>
      </c>
      <c r="E1" s="57">
        <f>summerstrip</f>
        <v>5.5596250000000005</v>
      </c>
      <c r="F1" s="57"/>
      <c r="G1" s="187" t="s">
        <v>185</v>
      </c>
      <c r="I1"/>
      <c r="J1"/>
      <c r="K1"/>
      <c r="L1"/>
      <c r="M1"/>
      <c r="N1"/>
      <c r="O1"/>
      <c r="P1"/>
      <c r="Q1"/>
      <c r="R1"/>
    </row>
    <row r="2" spans="1:61" x14ac:dyDescent="0.25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J2"/>
      <c r="K2"/>
      <c r="L2"/>
      <c r="M2"/>
      <c r="N2"/>
      <c r="O2"/>
      <c r="P2"/>
      <c r="Q2"/>
      <c r="R2"/>
      <c r="T2" s="77" t="e">
        <f>IF(#REF!=1,"ATM",B16)</f>
        <v>#REF!</v>
      </c>
      <c r="U2" s="77" t="e">
        <f>IF(#REF!=3,IF(B17=1,"CALL","PUT"),"STRADDLE")</f>
        <v>#REF!</v>
      </c>
      <c r="Y2" s="83"/>
      <c r="Z2" s="84"/>
      <c r="AA2" s="83"/>
      <c r="AB2" s="84"/>
      <c r="AL2" s="83"/>
      <c r="AM2" s="84"/>
      <c r="AW2" s="83"/>
      <c r="AX2" s="84"/>
      <c r="BH2" s="83"/>
      <c r="BI2" s="84"/>
    </row>
    <row r="3" spans="1:61" x14ac:dyDescent="0.25">
      <c r="A3" s="76"/>
      <c r="B3" s="158"/>
      <c r="D3" s="57"/>
      <c r="E3" s="57"/>
      <c r="F3" s="57"/>
      <c r="G3" s="57"/>
      <c r="I3"/>
      <c r="J3"/>
      <c r="K3" s="160" t="s">
        <v>85</v>
      </c>
      <c r="L3"/>
      <c r="M3"/>
      <c r="N3"/>
      <c r="O3"/>
      <c r="P3"/>
      <c r="Q3"/>
      <c r="R3"/>
      <c r="T3" s="77" t="e">
        <f>IF(#REF!=1,"ATM",D16)</f>
        <v>#REF!</v>
      </c>
      <c r="U3" s="77" t="e">
        <f>IF(#REF!=3,IF(D17=1,"CALL","PUT"),"STRADDLE")</f>
        <v>#REF!</v>
      </c>
      <c r="Y3" s="83"/>
      <c r="Z3" s="84"/>
      <c r="AA3" s="83"/>
      <c r="AB3" s="84"/>
      <c r="AL3" s="83"/>
      <c r="AM3" s="84"/>
      <c r="AW3" s="83"/>
      <c r="AX3" s="84"/>
      <c r="BH3" s="83"/>
      <c r="BI3" s="84"/>
    </row>
    <row r="4" spans="1:61" x14ac:dyDescent="0.25">
      <c r="A4" s="76" t="s">
        <v>47</v>
      </c>
      <c r="B4" s="158">
        <v>1</v>
      </c>
      <c r="C4" s="131" t="s">
        <v>44</v>
      </c>
      <c r="D4" s="57"/>
      <c r="E4" s="57"/>
      <c r="F4" s="57"/>
      <c r="G4" s="57"/>
      <c r="H4" s="194">
        <v>28</v>
      </c>
      <c r="I4" s="194">
        <v>33</v>
      </c>
      <c r="J4"/>
      <c r="K4" s="160" t="s">
        <v>105</v>
      </c>
      <c r="L4"/>
      <c r="M4"/>
      <c r="N4"/>
      <c r="O4"/>
      <c r="P4"/>
      <c r="Q4"/>
      <c r="R4"/>
      <c r="Y4" s="83"/>
      <c r="Z4" s="84"/>
      <c r="AA4" s="83"/>
      <c r="AB4" s="84"/>
      <c r="AL4" s="83"/>
      <c r="AM4" s="84"/>
      <c r="AW4" s="83"/>
      <c r="AX4" s="84"/>
      <c r="BH4" s="83"/>
      <c r="BI4" s="84"/>
    </row>
    <row r="5" spans="1:61" x14ac:dyDescent="0.25">
      <c r="A5" s="57" t="s">
        <v>115</v>
      </c>
      <c r="B5" s="160" t="s">
        <v>70</v>
      </c>
      <c r="D5" s="57"/>
      <c r="E5" s="57"/>
      <c r="F5" s="57"/>
      <c r="G5" s="57"/>
      <c r="H5" s="194">
        <v>32</v>
      </c>
      <c r="I5" s="194">
        <v>34</v>
      </c>
      <c r="J5"/>
      <c r="K5" s="160" t="s">
        <v>97</v>
      </c>
      <c r="L5"/>
      <c r="M5"/>
      <c r="N5"/>
      <c r="O5"/>
      <c r="P5"/>
      <c r="Q5"/>
      <c r="R5"/>
      <c r="Y5" s="83"/>
      <c r="Z5" s="84"/>
      <c r="AA5" s="83"/>
      <c r="AB5" s="84"/>
      <c r="AL5" s="83"/>
      <c r="AM5" s="84"/>
      <c r="AW5" s="83"/>
      <c r="AX5" s="84"/>
      <c r="BH5" s="83"/>
      <c r="BI5" s="84"/>
    </row>
    <row r="6" spans="1:61" x14ac:dyDescent="0.25">
      <c r="A6" s="76"/>
      <c r="B6" s="157"/>
      <c r="C6" s="131"/>
      <c r="D6" s="57"/>
      <c r="E6" s="57"/>
      <c r="F6" s="57"/>
      <c r="G6" s="57"/>
      <c r="I6"/>
      <c r="J6"/>
      <c r="K6" s="160" t="s">
        <v>95</v>
      </c>
      <c r="L6"/>
      <c r="M6"/>
      <c r="N6"/>
      <c r="O6"/>
      <c r="P6"/>
      <c r="Q6"/>
      <c r="R6"/>
      <c r="Y6" s="83"/>
      <c r="Z6" s="84"/>
      <c r="AA6" s="83"/>
      <c r="AB6" s="84"/>
      <c r="AL6" s="83"/>
      <c r="AM6" s="84"/>
      <c r="AW6" s="83"/>
      <c r="AX6" s="84"/>
      <c r="BH6" s="83"/>
      <c r="BI6" s="84"/>
    </row>
    <row r="7" spans="1:61" x14ac:dyDescent="0.25">
      <c r="A7" s="76"/>
      <c r="B7" s="158"/>
      <c r="C7" s="131"/>
      <c r="D7" s="57"/>
      <c r="E7" s="57"/>
      <c r="F7" s="57"/>
      <c r="G7" s="57"/>
      <c r="I7" s="137"/>
      <c r="J7" s="140"/>
      <c r="K7" s="160" t="s">
        <v>78</v>
      </c>
      <c r="L7" s="140"/>
      <c r="M7" s="140"/>
      <c r="N7" s="140"/>
      <c r="O7" s="140"/>
      <c r="P7" s="140"/>
      <c r="Q7" s="137"/>
      <c r="R7" s="137"/>
      <c r="Y7" s="83"/>
      <c r="Z7" s="84"/>
      <c r="AA7" s="83"/>
      <c r="AB7" s="84"/>
      <c r="AL7" s="83"/>
      <c r="AM7" s="84"/>
      <c r="AW7" s="83"/>
      <c r="AX7" s="84"/>
      <c r="BH7" s="83"/>
      <c r="BI7" s="84"/>
    </row>
    <row r="8" spans="1:61" x14ac:dyDescent="0.25">
      <c r="A8" s="57"/>
      <c r="B8" s="57"/>
      <c r="D8" s="57" t="s">
        <v>52</v>
      </c>
      <c r="F8" s="57" t="s">
        <v>154</v>
      </c>
      <c r="H8" s="57" t="s">
        <v>153</v>
      </c>
      <c r="K8" s="160" t="s">
        <v>98</v>
      </c>
      <c r="Y8" s="83"/>
      <c r="Z8" s="84"/>
      <c r="AA8" s="83"/>
      <c r="AB8" s="84"/>
      <c r="AL8" s="83"/>
      <c r="AM8" s="84"/>
      <c r="AW8" s="83"/>
      <c r="AX8" s="84"/>
      <c r="BH8" s="83"/>
      <c r="BI8" s="84"/>
    </row>
    <row r="9" spans="1:61" x14ac:dyDescent="0.25">
      <c r="A9" s="57" t="s">
        <v>35</v>
      </c>
      <c r="B9" s="194">
        <v>1</v>
      </c>
      <c r="C9" s="183">
        <f>VLOOKUP(B9,datelook,2,FALSE)</f>
        <v>36831</v>
      </c>
      <c r="D9" s="194">
        <v>1</v>
      </c>
      <c r="E9" s="183">
        <f>VLOOKUP(D9,datelook,2,FALSE)</f>
        <v>36831</v>
      </c>
      <c r="F9" s="194">
        <v>21</v>
      </c>
      <c r="G9" s="183">
        <f>VLOOKUP(F9,datelook,2,FALSE)</f>
        <v>37438</v>
      </c>
      <c r="H9" s="194">
        <v>33</v>
      </c>
      <c r="I9" s="183">
        <f>VLOOKUP(H9,datelook,2,FALSE)</f>
        <v>37803</v>
      </c>
      <c r="K9" s="160" t="s">
        <v>70</v>
      </c>
      <c r="Y9" s="83"/>
      <c r="Z9" s="84"/>
      <c r="AA9" s="83"/>
      <c r="AB9" s="84"/>
      <c r="AL9" s="83"/>
      <c r="AM9" s="84"/>
      <c r="AW9" s="83"/>
      <c r="AX9" s="84"/>
      <c r="BH9" s="83"/>
      <c r="BI9" s="84"/>
    </row>
    <row r="10" spans="1:61" x14ac:dyDescent="0.25">
      <c r="A10" s="76" t="s">
        <v>53</v>
      </c>
      <c r="B10" s="194">
        <v>4</v>
      </c>
      <c r="C10" s="183">
        <f>VLOOKUP(B10,datelook,2,FALSE)</f>
        <v>36923</v>
      </c>
      <c r="D10" s="194">
        <v>4</v>
      </c>
      <c r="E10" s="183">
        <f>VLOOKUP(D10,datelook,2,FALSE)</f>
        <v>36923</v>
      </c>
      <c r="F10" s="194">
        <v>27</v>
      </c>
      <c r="G10" s="183">
        <f>VLOOKUP(F10,datelook,2,FALSE)</f>
        <v>37622</v>
      </c>
      <c r="H10" s="194">
        <v>34</v>
      </c>
      <c r="I10" s="183">
        <f>VLOOKUP(H10,datelook,2,FALSE)</f>
        <v>37834</v>
      </c>
      <c r="J10" s="176"/>
      <c r="K10" s="160" t="s">
        <v>100</v>
      </c>
      <c r="L10" s="176"/>
      <c r="M10" s="176"/>
      <c r="N10" s="176"/>
      <c r="O10" s="176"/>
      <c r="R10" s="160" t="s">
        <v>95</v>
      </c>
      <c r="Y10" s="83"/>
      <c r="Z10" s="84"/>
      <c r="AA10" s="83"/>
      <c r="AB10" s="84"/>
      <c r="AL10" s="83"/>
      <c r="AM10" s="84"/>
      <c r="AW10" s="83"/>
      <c r="AX10" s="84"/>
      <c r="BH10" s="83"/>
      <c r="BI10" s="84"/>
    </row>
    <row r="11" spans="1:61" x14ac:dyDescent="0.25">
      <c r="A11" s="75" t="s">
        <v>40</v>
      </c>
      <c r="B11" s="195">
        <f>AD24</f>
        <v>5.3620361842105266</v>
      </c>
      <c r="C11" s="196"/>
      <c r="D11" s="195">
        <f>AO24</f>
        <v>5.3620361842105266</v>
      </c>
      <c r="E11" s="196"/>
      <c r="F11" s="195" t="e">
        <f>AZ24</f>
        <v>#DIV/0!</v>
      </c>
      <c r="G11" s="196"/>
      <c r="H11" s="195" t="e">
        <f>BK24</f>
        <v>#DIV/0!</v>
      </c>
      <c r="I11" s="196"/>
      <c r="K11" s="160" t="s">
        <v>76</v>
      </c>
      <c r="R11" s="160" t="s">
        <v>78</v>
      </c>
      <c r="Y11" s="83"/>
      <c r="Z11" s="84"/>
      <c r="AA11" s="83"/>
      <c r="AB11" s="84"/>
      <c r="AL11" s="83"/>
      <c r="AM11" s="84"/>
      <c r="AW11" s="83"/>
      <c r="AX11" s="84"/>
      <c r="BH11" s="83"/>
      <c r="BI11" s="84"/>
    </row>
    <row r="12" spans="1:61" x14ac:dyDescent="0.25">
      <c r="A12" s="75" t="s">
        <v>122</v>
      </c>
      <c r="B12" s="195">
        <f>AC24</f>
        <v>5.4928256578947376</v>
      </c>
      <c r="C12" s="196"/>
      <c r="D12" s="195">
        <f>AN24</f>
        <v>5.4928256578947376</v>
      </c>
      <c r="E12" s="196"/>
      <c r="F12" s="195" t="e">
        <f>AY24</f>
        <v>#DIV/0!</v>
      </c>
      <c r="G12" s="196"/>
      <c r="H12" s="195" t="e">
        <f>BJ24</f>
        <v>#DIV/0!</v>
      </c>
      <c r="I12" s="196"/>
      <c r="K12" s="160"/>
      <c r="R12" s="160"/>
      <c r="Y12" s="83"/>
      <c r="Z12" s="84"/>
      <c r="AA12" s="83"/>
      <c r="AB12" s="84"/>
      <c r="AL12" s="83"/>
      <c r="AM12" s="84"/>
      <c r="AW12" s="83"/>
      <c r="AX12" s="84"/>
      <c r="BH12" s="83"/>
      <c r="BI12" s="84"/>
    </row>
    <row r="13" spans="1:61" x14ac:dyDescent="0.25">
      <c r="A13" s="75" t="s">
        <v>166</v>
      </c>
      <c r="B13" s="195">
        <v>0</v>
      </c>
      <c r="C13" s="196"/>
      <c r="D13" s="195">
        <v>0</v>
      </c>
      <c r="E13" s="196"/>
      <c r="F13" s="195">
        <v>0.03</v>
      </c>
      <c r="G13" s="196"/>
      <c r="H13" s="195">
        <v>0.03</v>
      </c>
      <c r="I13" s="196"/>
      <c r="K13" s="160" t="s">
        <v>102</v>
      </c>
      <c r="R13" s="160"/>
      <c r="Y13" s="83"/>
      <c r="Z13" s="84"/>
      <c r="AA13" s="83"/>
      <c r="AB13" s="84"/>
      <c r="AL13" s="83"/>
      <c r="AM13" s="84"/>
      <c r="AW13" s="83"/>
      <c r="AX13" s="84"/>
      <c r="BH13" s="83"/>
      <c r="BI13" s="84"/>
    </row>
    <row r="14" spans="1:61" x14ac:dyDescent="0.25">
      <c r="A14" s="75" t="s">
        <v>36</v>
      </c>
      <c r="B14" s="195">
        <f>B11-B12</f>
        <v>-0.13078947368421101</v>
      </c>
      <c r="C14" s="195"/>
      <c r="D14" s="195">
        <f>D11-D12</f>
        <v>-0.13078947368421101</v>
      </c>
      <c r="E14" s="195"/>
      <c r="F14" s="195" t="e">
        <f>F11-F12</f>
        <v>#DIV/0!</v>
      </c>
      <c r="G14" s="195"/>
      <c r="H14" s="195" t="e">
        <f>H11-H12</f>
        <v>#DIV/0!</v>
      </c>
      <c r="I14" s="196"/>
      <c r="K14" s="160" t="s">
        <v>74</v>
      </c>
      <c r="R14" s="160" t="s">
        <v>98</v>
      </c>
      <c r="Y14" s="83"/>
      <c r="Z14" s="84"/>
      <c r="AA14" s="83"/>
      <c r="AB14" s="84"/>
      <c r="AL14" s="83"/>
      <c r="AM14" s="84"/>
      <c r="AW14" s="83"/>
      <c r="AX14" s="84"/>
      <c r="BH14" s="83"/>
      <c r="BI14" s="84"/>
    </row>
    <row r="15" spans="1:61" x14ac:dyDescent="0.25">
      <c r="A15" s="75" t="s">
        <v>120</v>
      </c>
      <c r="B15" s="197">
        <v>0</v>
      </c>
      <c r="C15" s="196"/>
      <c r="D15" s="197">
        <v>0</v>
      </c>
      <c r="E15" s="196"/>
      <c r="F15" s="197">
        <v>5.0000000000000001E-3</v>
      </c>
      <c r="G15" s="196"/>
      <c r="H15" s="197">
        <v>5.0000000000000001E-3</v>
      </c>
      <c r="I15" s="196"/>
      <c r="K15" s="160" t="s">
        <v>94</v>
      </c>
      <c r="R15" s="160" t="s">
        <v>70</v>
      </c>
      <c r="Y15" s="83"/>
      <c r="Z15" s="84"/>
      <c r="AA15" s="83"/>
      <c r="AB15" s="84"/>
      <c r="AL15" s="83"/>
      <c r="AM15" s="84"/>
      <c r="AW15" s="83"/>
      <c r="AX15" s="84"/>
      <c r="BH15" s="83"/>
      <c r="BI15" s="84"/>
    </row>
    <row r="16" spans="1:61" x14ac:dyDescent="0.25">
      <c r="A16" s="62" t="s">
        <v>119</v>
      </c>
      <c r="B16" s="199">
        <v>5.2</v>
      </c>
      <c r="C16" s="198"/>
      <c r="D16" s="209">
        <v>4.72</v>
      </c>
      <c r="E16" s="198"/>
      <c r="F16" s="199">
        <v>2.96</v>
      </c>
      <c r="G16" s="198"/>
      <c r="H16" s="199">
        <v>2.99</v>
      </c>
      <c r="I16" s="198"/>
      <c r="K16" s="160" t="s">
        <v>67</v>
      </c>
      <c r="R16" s="160"/>
      <c r="Y16" s="83"/>
      <c r="Z16" s="84"/>
      <c r="AA16" s="83"/>
      <c r="AB16" s="84"/>
      <c r="AL16" s="83"/>
      <c r="AM16" s="84"/>
      <c r="AW16" s="83"/>
      <c r="AX16" s="84"/>
      <c r="BH16" s="83"/>
      <c r="BI16" s="84"/>
    </row>
    <row r="17" spans="1:69" x14ac:dyDescent="0.25">
      <c r="A17" s="62" t="s">
        <v>125</v>
      </c>
      <c r="B17" s="200">
        <v>1</v>
      </c>
      <c r="C17" s="198"/>
      <c r="D17" s="200">
        <v>2</v>
      </c>
      <c r="E17" s="198"/>
      <c r="F17" s="200">
        <v>1</v>
      </c>
      <c r="G17" s="198"/>
      <c r="H17" s="200">
        <v>1</v>
      </c>
      <c r="I17" s="198"/>
      <c r="J17" s="83"/>
      <c r="K17" s="160" t="s">
        <v>68</v>
      </c>
      <c r="L17" s="83"/>
      <c r="M17" s="83"/>
      <c r="N17" s="83"/>
      <c r="R17" s="160" t="s">
        <v>100</v>
      </c>
      <c r="Y17" s="83"/>
      <c r="Z17" s="84"/>
      <c r="AA17" s="83"/>
      <c r="AB17" s="84"/>
      <c r="AL17" s="83"/>
      <c r="AM17" s="84"/>
      <c r="AW17" s="83"/>
      <c r="AX17" s="84"/>
      <c r="BH17" s="83"/>
      <c r="BI17" s="84"/>
    </row>
    <row r="18" spans="1:69" x14ac:dyDescent="0.25">
      <c r="A18" s="62" t="s">
        <v>57</v>
      </c>
      <c r="B18" s="201">
        <v>0</v>
      </c>
      <c r="C18" s="201"/>
      <c r="D18" s="201">
        <v>0</v>
      </c>
      <c r="E18" s="201"/>
      <c r="F18" s="201">
        <v>0.02</v>
      </c>
      <c r="G18" s="201"/>
      <c r="H18" s="201">
        <v>0.02</v>
      </c>
      <c r="I18" s="198"/>
      <c r="J18" s="83"/>
      <c r="K18" s="83"/>
      <c r="L18" s="83"/>
      <c r="M18" s="83"/>
      <c r="N18" s="83"/>
      <c r="P18" s="99"/>
      <c r="R18" s="160" t="s">
        <v>76</v>
      </c>
      <c r="U18" s="137"/>
      <c r="Y18" s="83"/>
      <c r="Z18" s="84"/>
      <c r="AA18" s="83"/>
      <c r="AB18" s="84"/>
      <c r="AL18" s="83"/>
      <c r="AM18" s="84"/>
      <c r="AW18" s="83"/>
      <c r="AX18" s="84"/>
      <c r="BH18" s="83"/>
      <c r="BI18" s="84"/>
    </row>
    <row r="19" spans="1:69" x14ac:dyDescent="0.25">
      <c r="A19" s="56" t="s">
        <v>156</v>
      </c>
      <c r="B19" s="202">
        <v>1</v>
      </c>
      <c r="C19" s="203"/>
      <c r="D19" s="198">
        <v>1</v>
      </c>
      <c r="E19" s="198"/>
      <c r="F19" s="198">
        <v>1</v>
      </c>
      <c r="G19" s="198"/>
      <c r="H19" s="198">
        <v>1</v>
      </c>
      <c r="I19" s="204"/>
      <c r="J19" s="83"/>
      <c r="K19" s="83"/>
      <c r="L19" s="83"/>
      <c r="M19" s="83"/>
      <c r="N19" s="83"/>
      <c r="P19" s="99"/>
      <c r="R19" s="160"/>
      <c r="U19" s="137"/>
      <c r="Y19" s="83"/>
      <c r="Z19" s="84"/>
      <c r="AA19" s="83"/>
      <c r="AB19" s="84"/>
      <c r="AL19" s="83"/>
      <c r="AM19" s="84"/>
      <c r="AW19" s="83"/>
      <c r="AX19" s="84"/>
      <c r="BH19" s="83"/>
      <c r="BI19" s="84"/>
    </row>
    <row r="20" spans="1:69" x14ac:dyDescent="0.25">
      <c r="A20" s="62" t="s">
        <v>38</v>
      </c>
      <c r="B20" s="193">
        <f ca="1">AH24</f>
        <v>0.55917812040451431</v>
      </c>
      <c r="C20" s="198"/>
      <c r="D20" s="193">
        <f ca="1">AS24</f>
        <v>0.20791907876921326</v>
      </c>
      <c r="E20" s="198"/>
      <c r="F20" s="193" t="e">
        <f>BD24</f>
        <v>#DIV/0!</v>
      </c>
      <c r="G20" s="198"/>
      <c r="H20" s="193" t="e">
        <f>BO24</f>
        <v>#DIV/0!</v>
      </c>
      <c r="I20" s="198"/>
      <c r="J20" s="83"/>
      <c r="K20" s="207">
        <f ca="1">B21-D21</f>
        <v>0.82217931745324102</v>
      </c>
      <c r="L20" s="215">
        <f ca="1">K20*1.5</f>
        <v>1.2332689761798616</v>
      </c>
      <c r="M20" s="83"/>
      <c r="N20" s="83"/>
      <c r="P20" s="99"/>
      <c r="R20" s="160"/>
      <c r="U20" s="137"/>
      <c r="Y20" s="83"/>
      <c r="Z20" s="84"/>
      <c r="AA20" s="83"/>
      <c r="AB20" s="84"/>
      <c r="AL20" s="83"/>
      <c r="AM20" s="84"/>
      <c r="AW20" s="83"/>
      <c r="AX20" s="84"/>
      <c r="BH20" s="83"/>
      <c r="BI20" s="84"/>
    </row>
    <row r="21" spans="1:69" x14ac:dyDescent="0.25">
      <c r="A21" s="62" t="s">
        <v>29</v>
      </c>
      <c r="B21" s="193">
        <f ca="1">AI24</f>
        <v>0.61204605678495427</v>
      </c>
      <c r="C21" s="198"/>
      <c r="D21" s="193">
        <f ca="1">AT24</f>
        <v>-0.21013326066828672</v>
      </c>
      <c r="E21" s="198"/>
      <c r="F21" s="193" t="e">
        <f>BE24</f>
        <v>#DIV/0!</v>
      </c>
      <c r="G21" s="198"/>
      <c r="H21" s="193" t="e">
        <f>BP24</f>
        <v>#DIV/0!</v>
      </c>
      <c r="I21" s="198"/>
      <c r="J21" s="83"/>
      <c r="K21" s="83"/>
      <c r="L21" s="215">
        <f ca="1">K20*4.5</f>
        <v>3.6998069285395845</v>
      </c>
      <c r="M21" s="83"/>
      <c r="N21" s="83"/>
      <c r="P21" s="99"/>
      <c r="R21" s="160"/>
      <c r="U21" s="137"/>
      <c r="Y21" s="83"/>
      <c r="Z21" s="84"/>
      <c r="AA21" s="83"/>
      <c r="AB21" s="84"/>
      <c r="AL21" s="83"/>
      <c r="AM21" s="84"/>
      <c r="AW21" s="83"/>
      <c r="AX21" s="84"/>
      <c r="BH21" s="83"/>
      <c r="BI21" s="84"/>
    </row>
    <row r="22" spans="1:69" x14ac:dyDescent="0.25">
      <c r="A22" s="62" t="str">
        <f>G1</f>
        <v>vega</v>
      </c>
      <c r="B22" s="193">
        <f ca="1">AJ24</f>
        <v>7.6866191639095817E-3</v>
      </c>
      <c r="C22" s="198"/>
      <c r="D22" s="193">
        <f ca="1">AU24</f>
        <v>6.0593144824618046E-3</v>
      </c>
      <c r="E22" s="198"/>
      <c r="F22" s="193" t="e">
        <f>BF24</f>
        <v>#DIV/0!</v>
      </c>
      <c r="G22" s="198"/>
      <c r="H22" s="193" t="e">
        <f>BQ24</f>
        <v>#DIV/0!</v>
      </c>
      <c r="I22" s="198"/>
      <c r="J22" s="83"/>
      <c r="K22" s="83"/>
      <c r="L22" s="83"/>
      <c r="M22" s="83"/>
      <c r="N22" s="83"/>
      <c r="P22" s="99"/>
      <c r="R22" s="160"/>
      <c r="U22" s="137"/>
      <c r="Y22" s="83"/>
      <c r="Z22" s="84"/>
      <c r="AA22" s="83"/>
      <c r="AB22" s="84"/>
      <c r="AL22" s="83"/>
      <c r="AM22" s="84"/>
      <c r="AW22" s="83"/>
      <c r="AX22" s="84"/>
      <c r="BH22" s="83"/>
      <c r="BI22" s="84"/>
    </row>
    <row r="23" spans="1:69" x14ac:dyDescent="0.25">
      <c r="B23" s="193"/>
      <c r="C23" s="198"/>
      <c r="D23" s="193"/>
      <c r="E23" s="198"/>
      <c r="F23" s="193"/>
      <c r="G23" s="198"/>
      <c r="H23" s="193"/>
      <c r="J23" s="83"/>
      <c r="K23" s="83"/>
      <c r="L23" s="83"/>
      <c r="M23" s="83"/>
      <c r="N23" s="83"/>
      <c r="R23" s="160" t="s">
        <v>102</v>
      </c>
      <c r="Y23" s="83"/>
      <c r="Z23" s="84"/>
      <c r="AA23" s="83"/>
      <c r="AB23" s="84"/>
      <c r="AL23" s="83"/>
      <c r="AM23" s="84"/>
      <c r="AW23" s="83"/>
      <c r="AX23" s="84"/>
      <c r="BH23" s="83"/>
      <c r="BI23" s="84"/>
    </row>
    <row r="24" spans="1:69" x14ac:dyDescent="0.25">
      <c r="A24" s="83"/>
      <c r="B24" s="193">
        <f ca="1">B20-D20</f>
        <v>0.35125904163530108</v>
      </c>
      <c r="C24" s="83"/>
      <c r="D24" s="83"/>
      <c r="E24" s="83"/>
      <c r="F24" s="193" t="e">
        <f>F20-H20</f>
        <v>#DIV/0!</v>
      </c>
      <c r="G24" s="83"/>
      <c r="H24" s="83"/>
      <c r="I24" s="83"/>
      <c r="J24" s="83"/>
      <c r="K24" s="83"/>
      <c r="L24" s="83"/>
      <c r="M24" s="83"/>
      <c r="N24" s="83"/>
      <c r="R24" s="160" t="s">
        <v>74</v>
      </c>
      <c r="V24" s="93"/>
      <c r="W24" s="93"/>
      <c r="X24" s="93"/>
      <c r="Y24" s="83"/>
      <c r="Z24" s="84"/>
      <c r="AA24" s="83"/>
      <c r="AC24" s="77">
        <f>AC26/AA28</f>
        <v>5.4928256578947376</v>
      </c>
      <c r="AD24" s="77">
        <f>AD26/AA28</f>
        <v>5.3620361842105266</v>
      </c>
      <c r="AH24" s="132">
        <f ca="1">AH26/AA28</f>
        <v>0.55917812040451431</v>
      </c>
      <c r="AI24" s="132">
        <f ca="1">AI26/AA28</f>
        <v>0.61204605678495427</v>
      </c>
      <c r="AJ24" s="132">
        <f ca="1">AJ26/AA28</f>
        <v>7.6866191639095817E-3</v>
      </c>
      <c r="AL24" s="83"/>
      <c r="AN24" s="77">
        <f>AN26/AL28</f>
        <v>5.4928256578947376</v>
      </c>
      <c r="AO24" s="77">
        <f>AO26/AL28</f>
        <v>5.3620361842105266</v>
      </c>
      <c r="AS24" s="132">
        <f ca="1">AS26/AL28</f>
        <v>0.20791907876921326</v>
      </c>
      <c r="AT24" s="132">
        <f ca="1">AT26/AL28</f>
        <v>-0.21013326066828672</v>
      </c>
      <c r="AU24" s="132">
        <f ca="1">AU26/AL28</f>
        <v>6.0593144824618046E-3</v>
      </c>
      <c r="AW24" s="83"/>
      <c r="AY24" s="77" t="e">
        <f>AY26/AW28</f>
        <v>#DIV/0!</v>
      </c>
      <c r="AZ24" s="77" t="e">
        <f>AZ26/AW28</f>
        <v>#DIV/0!</v>
      </c>
      <c r="BD24" s="132" t="e">
        <f>BD26/AW28</f>
        <v>#DIV/0!</v>
      </c>
      <c r="BE24" s="132" t="e">
        <f>BE26/AW28</f>
        <v>#DIV/0!</v>
      </c>
      <c r="BF24" s="132" t="e">
        <f>BF26/AW28</f>
        <v>#DIV/0!</v>
      </c>
      <c r="BH24" s="83"/>
      <c r="BJ24" s="77" t="e">
        <f>BJ26/BH28</f>
        <v>#DIV/0!</v>
      </c>
      <c r="BK24" s="77" t="e">
        <f>BK26/BH28</f>
        <v>#DIV/0!</v>
      </c>
      <c r="BO24" s="132" t="e">
        <f>BO26/BH28</f>
        <v>#DIV/0!</v>
      </c>
      <c r="BP24" s="132" t="e">
        <f>BP26/BH28</f>
        <v>#DIV/0!</v>
      </c>
      <c r="BQ24" s="132" t="e">
        <f>BQ26/BH28</f>
        <v>#DIV/0!</v>
      </c>
    </row>
    <row r="25" spans="1:69" x14ac:dyDescent="0.25">
      <c r="A25" s="83"/>
      <c r="B25" s="83"/>
      <c r="C25" s="83"/>
      <c r="D25" s="83"/>
      <c r="E25" s="83"/>
      <c r="F25" s="207"/>
      <c r="G25" s="83"/>
      <c r="H25" s="83"/>
      <c r="I25" s="83"/>
      <c r="J25" s="83"/>
      <c r="K25" s="83"/>
      <c r="L25" s="83"/>
      <c r="M25" s="83"/>
      <c r="N25" s="83"/>
      <c r="R25" s="160" t="s">
        <v>94</v>
      </c>
      <c r="S25" s="88"/>
      <c r="V25" s="93"/>
      <c r="W25" s="93"/>
      <c r="X25" s="93"/>
      <c r="Y25" s="83"/>
      <c r="Z25" s="84"/>
      <c r="AA25" s="83"/>
      <c r="AB25" s="78">
        <f>C9</f>
        <v>36831</v>
      </c>
      <c r="AJ25"/>
      <c r="AL25" s="83"/>
      <c r="AM25" s="78">
        <f>E9</f>
        <v>36831</v>
      </c>
      <c r="AU25"/>
      <c r="AW25" s="83"/>
      <c r="AX25" s="78">
        <f>G9</f>
        <v>37438</v>
      </c>
      <c r="BF25"/>
      <c r="BH25" s="83"/>
      <c r="BI25" s="78">
        <f>I9</f>
        <v>37803</v>
      </c>
      <c r="BQ25"/>
    </row>
    <row r="26" spans="1:69" x14ac:dyDescent="0.25">
      <c r="A26" s="83"/>
      <c r="B26" s="208"/>
      <c r="C26" s="102" t="e">
        <f>IF(B$4=1,VLOOKUP(A26,curvesettle,HLOOKUP($B$5,curvesettle,2,FALSE),0),0)</f>
        <v>#N/A</v>
      </c>
      <c r="D26" s="208"/>
      <c r="E26" s="83"/>
      <c r="F26" s="83"/>
      <c r="G26" s="83"/>
      <c r="H26" s="83"/>
      <c r="I26" s="208"/>
      <c r="J26" s="133"/>
      <c r="K26" s="133"/>
      <c r="L26" s="133"/>
      <c r="M26" s="133"/>
      <c r="N26" s="133"/>
      <c r="O26" s="184"/>
      <c r="P26" s="87"/>
      <c r="Q26" s="85"/>
      <c r="R26" s="87"/>
      <c r="S26" s="87"/>
      <c r="T26" s="90"/>
      <c r="U26" s="91"/>
      <c r="V26" s="94"/>
      <c r="W26" s="94"/>
      <c r="X26" s="94"/>
      <c r="Y26" s="83"/>
      <c r="Z26" s="84"/>
      <c r="AA26" s="83" t="s">
        <v>155</v>
      </c>
      <c r="AB26" s="78">
        <f>C10</f>
        <v>36923</v>
      </c>
      <c r="AC26" s="108">
        <f>SUM(AC31:AC151)</f>
        <v>417.45475000000005</v>
      </c>
      <c r="AD26" s="108">
        <f>SUM(AD31:AD151)</f>
        <v>407.51475000000005</v>
      </c>
      <c r="AE26" s="108"/>
      <c r="AF26" s="108"/>
      <c r="AG26" s="108"/>
      <c r="AH26" s="108">
        <f ca="1">SUM(AH31:AH151)</f>
        <v>42.497537150743085</v>
      </c>
      <c r="AI26" s="108">
        <f ca="1">SUM(AI31:AI151)</f>
        <v>46.515500315656524</v>
      </c>
      <c r="AJ26" s="108">
        <f ca="1">SUM(AJ31:AJ151)</f>
        <v>0.5841830564571282</v>
      </c>
      <c r="AL26" s="83" t="s">
        <v>170</v>
      </c>
      <c r="AM26" s="78">
        <f>E10</f>
        <v>36923</v>
      </c>
      <c r="AN26" s="108">
        <f>SUM(AN31:AN151)</f>
        <v>417.45475000000005</v>
      </c>
      <c r="AO26" s="108">
        <f>SUM(AO31:AO151)</f>
        <v>407.51475000000005</v>
      </c>
      <c r="AP26" s="108"/>
      <c r="AQ26" s="108"/>
      <c r="AR26" s="108"/>
      <c r="AS26" s="108">
        <f ca="1">SUM(AS31:AS151)</f>
        <v>15.801849986460207</v>
      </c>
      <c r="AT26" s="108">
        <f ca="1">SUM(AT31:AT151)</f>
        <v>-15.970127810789791</v>
      </c>
      <c r="AU26" s="108">
        <f ca="1">SUM(AU31:AU151)</f>
        <v>0.46050790066709713</v>
      </c>
      <c r="AW26" s="83" t="s">
        <v>171</v>
      </c>
      <c r="AX26" s="78">
        <f>G10</f>
        <v>37622</v>
      </c>
      <c r="AY26" s="108">
        <f>SUM(AY31:AY151)</f>
        <v>0</v>
      </c>
      <c r="AZ26" s="108">
        <f>SUM(AZ31:AZ151)</f>
        <v>0</v>
      </c>
      <c r="BA26" s="108"/>
      <c r="BB26" s="108"/>
      <c r="BC26" s="108"/>
      <c r="BD26" s="108">
        <f>SUM(BD31:BD151)</f>
        <v>0</v>
      </c>
      <c r="BE26" s="108">
        <f>SUM(BE31:BE151)</f>
        <v>0</v>
      </c>
      <c r="BF26" s="108">
        <f>SUM(BF31:BF151)</f>
        <v>0</v>
      </c>
      <c r="BH26" s="83" t="s">
        <v>172</v>
      </c>
      <c r="BI26" s="78">
        <f>I10</f>
        <v>37834</v>
      </c>
      <c r="BJ26" s="108">
        <f>SUM(BJ31:BJ151)</f>
        <v>0</v>
      </c>
      <c r="BK26" s="108">
        <f>SUM(BK31:BK151)</f>
        <v>0</v>
      </c>
      <c r="BL26" s="108"/>
      <c r="BM26" s="108"/>
      <c r="BN26" s="108"/>
      <c r="BO26" s="108">
        <f>SUM(BO31:BO151)</f>
        <v>0</v>
      </c>
      <c r="BP26" s="108">
        <f>SUM(BP31:BP151)</f>
        <v>0</v>
      </c>
      <c r="BQ26" s="108">
        <f>SUM(BQ31:BQ151)</f>
        <v>0</v>
      </c>
    </row>
    <row r="27" spans="1:69" x14ac:dyDescent="0.25">
      <c r="A27" s="83"/>
      <c r="B27" s="83"/>
      <c r="C27" s="83"/>
      <c r="D27" s="83"/>
      <c r="E27" s="83"/>
      <c r="F27" s="83"/>
      <c r="G27" s="207"/>
      <c r="H27" s="83"/>
      <c r="I27" s="208"/>
      <c r="J27" s="106"/>
      <c r="K27" s="106"/>
      <c r="L27" s="106"/>
      <c r="M27" s="106"/>
      <c r="N27" s="106"/>
      <c r="O27" s="106"/>
      <c r="P27" s="106"/>
      <c r="R27" s="106"/>
      <c r="S27" s="106"/>
      <c r="Y27" s="83"/>
      <c r="Z27" s="84"/>
      <c r="AA27" s="83"/>
      <c r="AE27" s="77" t="s">
        <v>125</v>
      </c>
      <c r="AF27" s="77">
        <f>IF(B17=4,3,B17)</f>
        <v>1</v>
      </c>
      <c r="AJ27"/>
      <c r="AL27" s="83"/>
      <c r="AP27" s="77" t="s">
        <v>125</v>
      </c>
      <c r="AQ27" s="77">
        <f>IF(D17=4,3,D17)</f>
        <v>2</v>
      </c>
      <c r="AU27"/>
      <c r="AW27" s="83"/>
      <c r="BA27" s="77" t="s">
        <v>125</v>
      </c>
      <c r="BB27" s="77">
        <f>IF(F17=4,3,F17)</f>
        <v>1</v>
      </c>
      <c r="BF27"/>
      <c r="BH27" s="83"/>
      <c r="BL27" s="77" t="s">
        <v>125</v>
      </c>
      <c r="BM27" s="77">
        <f>IF(H17=4,3,H17)</f>
        <v>1</v>
      </c>
      <c r="BQ27"/>
    </row>
    <row r="28" spans="1:69" x14ac:dyDescent="0.25">
      <c r="A28" s="83"/>
      <c r="B28" s="139"/>
      <c r="C28" s="139"/>
      <c r="D28" s="113"/>
      <c r="E28" s="139"/>
      <c r="F28" s="113"/>
      <c r="G28" s="113"/>
      <c r="H28" s="139"/>
      <c r="I28" s="139"/>
      <c r="J28" s="139"/>
      <c r="K28" s="139"/>
      <c r="L28" s="139"/>
      <c r="M28" s="139"/>
      <c r="N28" s="139"/>
      <c r="O28" s="139"/>
      <c r="P28" s="139"/>
      <c r="R28" s="133"/>
      <c r="S28" s="133"/>
      <c r="V28" s="94"/>
      <c r="W28" s="94"/>
      <c r="X28" s="94"/>
      <c r="Z28" s="84"/>
      <c r="AA28" s="136">
        <f>SUM(AA31:AA151)</f>
        <v>76</v>
      </c>
      <c r="AE28" s="77" t="s">
        <v>161</v>
      </c>
      <c r="AF28" s="77">
        <f>IF($G$1="GAMMA",3,IF($G$1="THETA",4,5))</f>
        <v>5</v>
      </c>
      <c r="AJ28"/>
      <c r="AL28" s="136">
        <f>SUM(AL31:AL151)</f>
        <v>76</v>
      </c>
      <c r="AP28" s="77" t="s">
        <v>161</v>
      </c>
      <c r="AQ28" s="77">
        <f>IF($G$1="GAMMA",3,IF($G$1="THETA",4,5))</f>
        <v>5</v>
      </c>
      <c r="AU28"/>
      <c r="AW28" s="136">
        <f>SUM(AW31:AW151)</f>
        <v>0</v>
      </c>
      <c r="BA28" s="77" t="s">
        <v>161</v>
      </c>
      <c r="BB28" s="77">
        <f>IF($G$1="GAMMA",3,IF($G$1="THETA",4,5))</f>
        <v>5</v>
      </c>
      <c r="BF28"/>
      <c r="BH28" s="136">
        <f>SUM(BH31:BH151)</f>
        <v>0</v>
      </c>
      <c r="BL28" s="77" t="s">
        <v>161</v>
      </c>
      <c r="BM28" s="77">
        <f>IF($G$1="GAMMA",3,IF($G$1="THETA",4,5))</f>
        <v>5</v>
      </c>
      <c r="BQ28"/>
    </row>
    <row r="29" spans="1:69" ht="13.8" thickBot="1" x14ac:dyDescent="0.3">
      <c r="B29" s="185"/>
      <c r="C29" s="185"/>
      <c r="D29" s="185"/>
      <c r="E29" s="185"/>
      <c r="F29" s="185"/>
      <c r="G29" s="185"/>
      <c r="H29" s="186"/>
      <c r="I29" s="186"/>
      <c r="J29" s="186"/>
      <c r="K29" s="186"/>
      <c r="L29" s="186"/>
      <c r="M29" s="186"/>
      <c r="N29" s="186"/>
      <c r="O29" s="85"/>
      <c r="P29" s="85"/>
      <c r="Q29" s="85"/>
      <c r="R29" s="77" t="s">
        <v>45</v>
      </c>
      <c r="T29" s="83"/>
      <c r="U29" s="83"/>
      <c r="V29" s="83"/>
      <c r="W29" s="83"/>
      <c r="X29" s="83"/>
      <c r="AB29" s="77" t="s">
        <v>41</v>
      </c>
      <c r="AC29" s="96" t="s">
        <v>37</v>
      </c>
      <c r="AD29" s="96" t="s">
        <v>162</v>
      </c>
      <c r="AE29" s="96" t="s">
        <v>38</v>
      </c>
      <c r="AF29" s="96" t="s">
        <v>29</v>
      </c>
      <c r="AG29" s="96" t="str">
        <f>$G1</f>
        <v>vega</v>
      </c>
      <c r="AH29" s="80" t="s">
        <v>38</v>
      </c>
      <c r="AI29" s="80" t="s">
        <v>29</v>
      </c>
      <c r="AJ29" s="80" t="str">
        <f>AG29</f>
        <v>vega</v>
      </c>
      <c r="AM29" s="77" t="s">
        <v>41</v>
      </c>
      <c r="AN29" s="96" t="s">
        <v>37</v>
      </c>
      <c r="AO29" s="96" t="s">
        <v>162</v>
      </c>
      <c r="AP29" s="96" t="s">
        <v>38</v>
      </c>
      <c r="AQ29" s="96" t="s">
        <v>29</v>
      </c>
      <c r="AR29" s="96" t="str">
        <f>$G1</f>
        <v>vega</v>
      </c>
      <c r="AS29" s="80" t="s">
        <v>38</v>
      </c>
      <c r="AT29" s="80" t="s">
        <v>29</v>
      </c>
      <c r="AU29" s="80" t="str">
        <f>AR29</f>
        <v>vega</v>
      </c>
      <c r="AX29" s="77" t="s">
        <v>41</v>
      </c>
      <c r="AY29" s="96" t="s">
        <v>37</v>
      </c>
      <c r="AZ29" s="96" t="s">
        <v>162</v>
      </c>
      <c r="BA29" s="96" t="s">
        <v>38</v>
      </c>
      <c r="BB29" s="96" t="s">
        <v>29</v>
      </c>
      <c r="BC29" s="96" t="str">
        <f>$G1</f>
        <v>vega</v>
      </c>
      <c r="BD29" s="80" t="s">
        <v>38</v>
      </c>
      <c r="BE29" s="80" t="s">
        <v>29</v>
      </c>
      <c r="BF29" s="80" t="str">
        <f>BC29</f>
        <v>vega</v>
      </c>
      <c r="BI29" s="77" t="s">
        <v>41</v>
      </c>
      <c r="BJ29" s="96" t="s">
        <v>37</v>
      </c>
      <c r="BK29" s="96" t="s">
        <v>162</v>
      </c>
      <c r="BL29" s="96" t="s">
        <v>38</v>
      </c>
      <c r="BM29" s="96" t="s">
        <v>29</v>
      </c>
      <c r="BN29" s="96" t="str">
        <f>$G1</f>
        <v>vega</v>
      </c>
      <c r="BO29" s="80" t="s">
        <v>38</v>
      </c>
      <c r="BP29" s="80" t="s">
        <v>29</v>
      </c>
      <c r="BQ29" s="80" t="str">
        <f>BN29</f>
        <v>vega</v>
      </c>
    </row>
    <row r="30" spans="1:69" ht="14.4" thickTop="1" thickBot="1" x14ac:dyDescent="0.3">
      <c r="A30" s="100" t="s">
        <v>24</v>
      </c>
      <c r="B30" s="100" t="s">
        <v>61</v>
      </c>
      <c r="C30" s="100" t="s">
        <v>36</v>
      </c>
      <c r="D30" s="100" t="s">
        <v>28</v>
      </c>
      <c r="E30" s="100" t="s">
        <v>57</v>
      </c>
      <c r="F30" s="100" t="s">
        <v>49</v>
      </c>
      <c r="G30" s="100" t="s">
        <v>50</v>
      </c>
      <c r="H30" s="100" t="s">
        <v>157</v>
      </c>
      <c r="I30" s="100" t="s">
        <v>158</v>
      </c>
      <c r="J30" s="100" t="s">
        <v>123</v>
      </c>
      <c r="K30" s="100" t="s">
        <v>124</v>
      </c>
      <c r="L30" s="100" t="s">
        <v>163</v>
      </c>
      <c r="M30" s="100" t="s">
        <v>164</v>
      </c>
      <c r="N30" s="100" t="s">
        <v>54</v>
      </c>
      <c r="O30" s="100" t="s">
        <v>55</v>
      </c>
      <c r="P30" s="100" t="s">
        <v>159</v>
      </c>
      <c r="Q30" s="100" t="s">
        <v>160</v>
      </c>
      <c r="R30" s="100" t="s">
        <v>25</v>
      </c>
      <c r="S30" s="100" t="s">
        <v>27</v>
      </c>
      <c r="T30" s="83"/>
      <c r="W30" s="83"/>
      <c r="X30" s="83"/>
      <c r="AA30" s="77" t="s">
        <v>46</v>
      </c>
      <c r="AD30" s="84"/>
      <c r="AE30" s="83"/>
      <c r="AF30" s="83"/>
      <c r="AG30" s="83"/>
      <c r="AJ30" t="s">
        <v>169</v>
      </c>
      <c r="AL30" s="77" t="s">
        <v>46</v>
      </c>
      <c r="AO30" s="84"/>
      <c r="AP30" s="83"/>
      <c r="AQ30" s="83"/>
      <c r="AR30" s="83"/>
      <c r="AU30" t="s">
        <v>169</v>
      </c>
      <c r="AW30" s="77" t="s">
        <v>46</v>
      </c>
      <c r="AZ30" s="84"/>
      <c r="BA30" s="83"/>
      <c r="BB30" s="83"/>
      <c r="BC30" s="83"/>
      <c r="BF30" t="s">
        <v>169</v>
      </c>
      <c r="BH30" s="77" t="s">
        <v>46</v>
      </c>
      <c r="BK30" s="84"/>
      <c r="BL30" s="83"/>
      <c r="BM30" s="83"/>
      <c r="BN30" s="83"/>
      <c r="BQ30" t="s">
        <v>169</v>
      </c>
    </row>
    <row r="31" spans="1:69" ht="13.8" thickTop="1" x14ac:dyDescent="0.25">
      <c r="A31" s="101">
        <v>36831</v>
      </c>
      <c r="B31" s="102">
        <f>VLOOKUP(A31,STRADDLE,5,FALSE)</f>
        <v>5.5</v>
      </c>
      <c r="C31" s="102">
        <v>-0.11</v>
      </c>
      <c r="D31" s="80">
        <f>VLOOKUP(A31,STRADDLE,8,FALSE)</f>
        <v>0.53</v>
      </c>
      <c r="E31" s="106">
        <f t="shared" ref="E31:E53" si="0">IF(ISNUMBER(VLOOKUP(A31,VOLCURVES,HLOOKUP(B$5,VOLCURVES,2,FALSE),FALSE)),VLOOKUP(A31,VOLCURVES,HLOOKUP(B$5,VOLCURVES,2,FALSE),FALSE),1)</f>
        <v>1</v>
      </c>
      <c r="F31" s="104">
        <f>IF($B$17=4,$AB31,$B$16)</f>
        <v>5.2</v>
      </c>
      <c r="G31" s="104">
        <f>IF($D$17=4,$AM31,$D$16)</f>
        <v>4.72</v>
      </c>
      <c r="H31" s="104">
        <f>IF($F$17=4,$AX31,$F$16)</f>
        <v>2.96</v>
      </c>
      <c r="I31" s="104">
        <f>IF($H$17=4,$BI31,$H$16)</f>
        <v>2.99</v>
      </c>
      <c r="J31" s="80">
        <f t="shared" ref="J31:J53" si="1">IF($B$19=1,VLOOKUP($A31,SkewTable,HLOOKUP(ROUND(F31-AB31,1),SkewTable,2,FALSE),FALSE)/100,0)</f>
        <v>-0.01</v>
      </c>
      <c r="K31" s="80">
        <f t="shared" ref="K31:K53" si="2">IF($D$19=1,VLOOKUP($A31,SkewTable,HLOOKUP(ROUND(G31-AM31,1),SkewTable,2,FALSE),FALSE)/100,0)</f>
        <v>-2.6362500000000001E-2</v>
      </c>
      <c r="L31" s="80" t="e">
        <f t="shared" ref="L31:L53" si="3">IF($F$19=1,VLOOKUP($A31,SkewTable,HLOOKUP(ROUND(H31-AX31,1),SkewTable,2,FALSE),FALSE)/100,0)</f>
        <v>#DIV/0!</v>
      </c>
      <c r="M31" s="80" t="e">
        <f t="shared" ref="M31:M53" si="4">IF($H$19=1,VLOOKUP($A31,SkewTable,HLOOKUP(ROUND(I31-BI31,1),SkewTable,2,FALSE),FALSE)/100,0)</f>
        <v>#DIV/0!</v>
      </c>
      <c r="N31" s="80">
        <f t="shared" ref="N31:N53" si="5">(($D31+J31)*$E31)+B$18</f>
        <v>0.52</v>
      </c>
      <c r="O31" s="80">
        <f t="shared" ref="O31:O53" si="6">(($D31+K31)*$E31)+D$18</f>
        <v>0.50363750000000007</v>
      </c>
      <c r="P31" s="80" t="e">
        <f t="shared" ref="P31:P53" si="7">(($D31+L31)*$E31)+F$18</f>
        <v>#DIV/0!</v>
      </c>
      <c r="Q31" s="80" t="e">
        <f t="shared" ref="Q31:Q53" si="8">(($D31+M31)*$E31)+H$18</f>
        <v>#DIV/0!</v>
      </c>
      <c r="R31" s="105">
        <f t="shared" ref="R31:R53" ca="1" si="9">IF(B$4=1,VLOOKUP(A31,expiration,2,FALSE),VLOOKUP(A31,expiration,3,FALSE))-B$2+$B$1</f>
        <v>15</v>
      </c>
      <c r="S31" s="80">
        <f>VLOOKUP($A31,STRADDLE,12,FALSE)</f>
        <v>6.7910289826999995E-2</v>
      </c>
      <c r="T31" s="77">
        <v>21</v>
      </c>
      <c r="U31" s="181">
        <v>6</v>
      </c>
      <c r="V31" s="77">
        <v>3</v>
      </c>
      <c r="X31" s="181"/>
      <c r="Z31" s="82"/>
      <c r="AA31" s="82">
        <f t="shared" ref="AA31:AA53" si="10">IF($A31&gt;=AB$25,IF($A31&lt;=AB$26,$T31,0),0)</f>
        <v>21</v>
      </c>
      <c r="AB31" s="82">
        <f>IF(T31&gt;0,AD31/AA31,0)</f>
        <v>5.39</v>
      </c>
      <c r="AC31" s="77">
        <f t="shared" ref="AC31:AC53" si="11">AA31*($B31+B$13)</f>
        <v>115.5</v>
      </c>
      <c r="AD31" s="108">
        <f t="shared" ref="AD31:AD53" si="12">IF(ISNUMBER(((AC31/AA31)+B$15+$C31)*AA31),((AC31/AA31)+B$15+$C31)*AA31,0)</f>
        <v>113.19</v>
      </c>
      <c r="AE31" s="107">
        <f ca="1">IF(AA31=0,0,bsd(1,AF$27,AB31,$F31,$R31,$N31,$S31,0.1))</f>
        <v>0.32941611165379925</v>
      </c>
      <c r="AF31" s="107">
        <f ca="1">IF(AA31=0,0,bsd(2,AF$27,AB31,$F31,$R31,$N31,$S31,0.1))</f>
        <v>0.65107273105352559</v>
      </c>
      <c r="AG31" s="107">
        <f t="shared" ref="AG31:AG53" ca="1" si="13">IF(AA31=0,0,bsd(AF$28,AF$27,AB31,$F31,$R31,$N31,$S31,0.1))</f>
        <v>4.0279601244717078E-3</v>
      </c>
      <c r="AH31" s="109">
        <f t="shared" ref="AH31:AH53" ca="1" si="14">AA31*AE31</f>
        <v>6.9177383447297842</v>
      </c>
      <c r="AI31" s="109">
        <f t="shared" ref="AI31:AI53" ca="1" si="15">AA31*AF31</f>
        <v>13.672527352124037</v>
      </c>
      <c r="AJ31" s="109">
        <f t="shared" ref="AJ31:AJ53" ca="1" si="16">AA31*AG31</f>
        <v>8.4587162613905864E-2</v>
      </c>
      <c r="AL31" s="82">
        <f t="shared" ref="AL31:AL53" si="17">IF($A31&gt;=AM$25,IF($A31&lt;=AM$26,$T31,0),0)</f>
        <v>21</v>
      </c>
      <c r="AM31" s="82">
        <f>AO31/AL31</f>
        <v>5.39</v>
      </c>
      <c r="AN31" s="77">
        <f t="shared" ref="AN31:AN53" si="18">AL31*($B31+D$13)</f>
        <v>115.5</v>
      </c>
      <c r="AO31" s="108">
        <f>IF(ISNUMBER(((AN31/AL31)+D$15+$C31)*AL31),((AN31/AL31)+D$15+$C31)*AL31,0)</f>
        <v>113.19</v>
      </c>
      <c r="AP31" s="107">
        <f t="shared" ref="AP31:AP53" ca="1" si="19">IF(AL31=0,0,bsd(1,AQ$27,AM31,$G31,$R31,$O31,$S31,0.1))</f>
        <v>2.3354706666770642E-2</v>
      </c>
      <c r="AQ31" s="107">
        <f t="shared" ref="AQ31:AQ53" ca="1" si="20">IF(AL31=0,0,bsd(2,AQ$27,AM31,$G31,$R31,$O31,$S31,0.1))</f>
        <v>-8.80793982435914E-2</v>
      </c>
      <c r="AR31" s="107">
        <f t="shared" ref="AR31:AR53" ca="1" si="21">IF(AL31=0,0,bsd(AQ$28,AQ$27,AM31,$G31,$R31,$O31,$S31,0.1))</f>
        <v>1.773843623708693E-3</v>
      </c>
      <c r="AS31" s="109">
        <f t="shared" ref="AS31:AS53" ca="1" si="22">AL31*AP31</f>
        <v>0.49044884000218347</v>
      </c>
      <c r="AT31" s="109">
        <f t="shared" ref="AT31:AT53" ca="1" si="23">AL31*AQ31</f>
        <v>-1.8496673631154195</v>
      </c>
      <c r="AU31" s="109">
        <f t="shared" ref="AU31:AU53" ca="1" si="24">AL31*AR31</f>
        <v>3.7250716097882552E-2</v>
      </c>
      <c r="AW31" s="82">
        <f t="shared" ref="AW31:AW53" si="25">IF($A31&gt;=AX$25,IF($A31&lt;=AX$26,$T31,0),0)</f>
        <v>0</v>
      </c>
      <c r="AX31" s="82" t="e">
        <f t="shared" ref="AX31:AX53" si="26">AZ31/AW31</f>
        <v>#DIV/0!</v>
      </c>
      <c r="AY31" s="77">
        <f t="shared" ref="AY31:AY53" si="27">AW31*($B31+F$13)</f>
        <v>0</v>
      </c>
      <c r="AZ31" s="108">
        <f t="shared" ref="AZ31:AZ53" si="28">IF(ISNUMBER(((AY31/AW31)+F$15+$C31)*AW31),((AY31/AW31)+F$15+$C31)*AW31,0)</f>
        <v>0</v>
      </c>
      <c r="BA31" s="107">
        <f t="shared" ref="BA31:BA53" si="29">IF(AW31=0,0,bsd(1,BB$27,AX31,$H31,$R31,$P31,$S31,0.1))</f>
        <v>0</v>
      </c>
      <c r="BB31" s="107">
        <f t="shared" ref="BB31:BB53" si="30">IF(AW31=0,0,bsd(2,BB$27,AX31,$H31,$R31,$P31,$S31,0.1))</f>
        <v>0</v>
      </c>
      <c r="BC31" s="107">
        <f t="shared" ref="BC31:BC53" si="31">IF(AW31=0,0,bsd(BB$28,BB$27,AX31,$H31,$R31,$P31,$S31,0.1))</f>
        <v>0</v>
      </c>
      <c r="BD31" s="109">
        <f t="shared" ref="BD31:BD53" si="32">AW31*BA31</f>
        <v>0</v>
      </c>
      <c r="BE31" s="109">
        <f t="shared" ref="BE31:BE53" si="33">AW31*BB31</f>
        <v>0</v>
      </c>
      <c r="BF31" s="109">
        <f t="shared" ref="BF31:BF53" si="34">AW31*BC31</f>
        <v>0</v>
      </c>
      <c r="BH31" s="82">
        <f t="shared" ref="BH31:BH53" si="35">IF($A31&gt;=BI$25,IF($A31&lt;=BI$26,$T31,0),0)</f>
        <v>0</v>
      </c>
      <c r="BI31" s="82" t="e">
        <f t="shared" ref="BI31:BI53" si="36">BK31/BH31</f>
        <v>#DIV/0!</v>
      </c>
      <c r="BJ31" s="77">
        <f t="shared" ref="BJ31:BJ53" si="37">BH31*($B31+H$13)</f>
        <v>0</v>
      </c>
      <c r="BK31" s="108">
        <f t="shared" ref="BK31:BK53" si="38">IF(ISNUMBER(((BJ31/BH31)+H$15+$C31)*BH31),((BJ31/BH31)+H$15+$C31)*BH31,0)</f>
        <v>0</v>
      </c>
      <c r="BL31" s="107">
        <f t="shared" ref="BL31:BL53" si="39">IF(BH31=0,0,bsd(1,BM$27,BI31,$I31,$R31,$Q31,$S31,0.1))</f>
        <v>0</v>
      </c>
      <c r="BM31" s="107">
        <f t="shared" ref="BM31:BM53" si="40">IF(BH31=0,0,bsd(2,BM$27,BI31,$I31,$R31,$Q31,$S31,0.1))</f>
        <v>0</v>
      </c>
      <c r="BN31" s="107">
        <f t="shared" ref="BN31:BN53" si="41">IF(BH31=0,0,bsd(BM$28,BM$27,BI31,$I31,$R31,$Q31,$S31,0.1))</f>
        <v>0</v>
      </c>
      <c r="BO31" s="109">
        <f t="shared" ref="BO31:BO53" si="42">BH31*BL31</f>
        <v>0</v>
      </c>
      <c r="BP31" s="109">
        <f t="shared" ref="BP31:BP53" si="43">BH31*BM31</f>
        <v>0</v>
      </c>
      <c r="BQ31" s="109">
        <f t="shared" ref="BQ31:BQ53" si="44">BH31*BN31</f>
        <v>0</v>
      </c>
    </row>
    <row r="32" spans="1:69" x14ac:dyDescent="0.25">
      <c r="A32" s="101">
        <f t="shared" ref="A32:A53" si="45">DATE(YEAR(A31),MONTH(A31)+1,1)</f>
        <v>36861</v>
      </c>
      <c r="B32" s="102">
        <f t="shared" ref="B32:B150" si="46">VLOOKUP(A32,STRADDLE,5,FALSE)</f>
        <v>5.6192500000000001</v>
      </c>
      <c r="C32" s="102">
        <v>-0.13</v>
      </c>
      <c r="D32" s="80">
        <f t="shared" ref="D32:D95" si="47">VLOOKUP(A32,STRADDLE,8,FALSE)</f>
        <v>0.57750000000000001</v>
      </c>
      <c r="E32" s="106">
        <f t="shared" si="0"/>
        <v>1</v>
      </c>
      <c r="F32" s="104">
        <f t="shared" ref="F32:F150" si="48">IF($B$17=4,$AB32,$B$16)</f>
        <v>5.2</v>
      </c>
      <c r="G32" s="104">
        <f t="shared" ref="G32:G150" si="49">IF($D$17=4,$AM32,$D$16)</f>
        <v>4.72</v>
      </c>
      <c r="H32" s="104">
        <f t="shared" ref="H32:H150" si="50">IF($F$17=4,$AX32,$F$16)</f>
        <v>2.96</v>
      </c>
      <c r="I32" s="104">
        <f t="shared" ref="I32:I150" si="51">IF($H$17=4,$BI32,$H$16)</f>
        <v>2.99</v>
      </c>
      <c r="J32" s="80">
        <f t="shared" si="1"/>
        <v>-1.4999999999999999E-2</v>
      </c>
      <c r="K32" s="80">
        <f t="shared" si="2"/>
        <v>-2.7080878125000006E-2</v>
      </c>
      <c r="L32" s="80" t="e">
        <f t="shared" si="3"/>
        <v>#DIV/0!</v>
      </c>
      <c r="M32" s="80" t="e">
        <f t="shared" si="4"/>
        <v>#DIV/0!</v>
      </c>
      <c r="N32" s="80">
        <f t="shared" si="5"/>
        <v>0.5625</v>
      </c>
      <c r="O32" s="80">
        <f t="shared" si="6"/>
        <v>0.55041912187499997</v>
      </c>
      <c r="P32" s="80" t="e">
        <f t="shared" si="7"/>
        <v>#DIV/0!</v>
      </c>
      <c r="Q32" s="80" t="e">
        <f t="shared" si="8"/>
        <v>#DIV/0!</v>
      </c>
      <c r="R32" s="105">
        <f t="shared" ca="1" si="9"/>
        <v>47</v>
      </c>
      <c r="S32" s="80">
        <f t="shared" ref="S32:S150" si="52">VLOOKUP($A32,STRADDLE,12,FALSE)</f>
        <v>6.8072990494705027E-2</v>
      </c>
      <c r="T32" s="77">
        <v>22</v>
      </c>
      <c r="U32" s="181">
        <v>6</v>
      </c>
      <c r="V32" s="77">
        <v>3</v>
      </c>
      <c r="X32" s="181"/>
      <c r="Z32" s="82"/>
      <c r="AA32" s="82">
        <f t="shared" si="10"/>
        <v>22</v>
      </c>
      <c r="AB32" s="82">
        <f t="shared" ref="AB32:AB95" si="53">IF(T32&gt;0,AD32/AA32,0)</f>
        <v>5.4892500000000002</v>
      </c>
      <c r="AC32" s="77">
        <f t="shared" si="11"/>
        <v>123.62350000000001</v>
      </c>
      <c r="AD32" s="108">
        <f t="shared" si="12"/>
        <v>120.76350000000001</v>
      </c>
      <c r="AE32" s="107">
        <f t="shared" ref="AE32:AE53" ca="1" si="54">IF(AA32=0,0,bsd(1,AF$27,AB32,$F32,$R32,$N32,$S32,0.1))</f>
        <v>0.5844329673372699</v>
      </c>
      <c r="AF32" s="107">
        <f t="shared" ref="AF32:AF53" ca="1" si="55">IF(AA32=0,0,bsd(2,AF$27,AB32,$F32,$R32,$N32,$S32,0.1))</f>
        <v>0.63835778836363843</v>
      </c>
      <c r="AG32" s="107">
        <f t="shared" ca="1" si="13"/>
        <v>7.280574767853043E-3</v>
      </c>
      <c r="AH32" s="109">
        <f t="shared" ca="1" si="14"/>
        <v>12.857525281419939</v>
      </c>
      <c r="AI32" s="109">
        <f t="shared" ca="1" si="15"/>
        <v>14.043871344000046</v>
      </c>
      <c r="AJ32" s="109">
        <f t="shared" ca="1" si="16"/>
        <v>0.16017264489276695</v>
      </c>
      <c r="AL32" s="82">
        <f t="shared" si="17"/>
        <v>22</v>
      </c>
      <c r="AM32" s="82">
        <f t="shared" ref="AM32:AM53" si="56">AO32/AL32</f>
        <v>5.4892500000000002</v>
      </c>
      <c r="AN32" s="77">
        <f t="shared" si="18"/>
        <v>123.62350000000001</v>
      </c>
      <c r="AO32" s="108">
        <f t="shared" ref="AO32:AO53" si="57">IF(ISNUMBER(((AN32/AL32)+D$15+$C32)*AL32),((AN32/AL32)+D$15+$C32)*AL32,0)</f>
        <v>120.76350000000001</v>
      </c>
      <c r="AP32" s="107">
        <f t="shared" ca="1" si="19"/>
        <v>0.12713335226404432</v>
      </c>
      <c r="AQ32" s="107">
        <f t="shared" ca="1" si="20"/>
        <v>-0.19232728855683345</v>
      </c>
      <c r="AR32" s="107">
        <f t="shared" ca="1" si="21"/>
        <v>5.3945945343061297E-3</v>
      </c>
      <c r="AS32" s="109">
        <f t="shared" ca="1" si="22"/>
        <v>2.796933749808975</v>
      </c>
      <c r="AT32" s="109">
        <f t="shared" ca="1" si="23"/>
        <v>-4.2312003482503364</v>
      </c>
      <c r="AU32" s="109">
        <f t="shared" ca="1" si="24"/>
        <v>0.11868107975473485</v>
      </c>
      <c r="AW32" s="82">
        <f t="shared" si="25"/>
        <v>0</v>
      </c>
      <c r="AX32" s="82" t="e">
        <f t="shared" si="26"/>
        <v>#DIV/0!</v>
      </c>
      <c r="AY32" s="77">
        <f t="shared" si="27"/>
        <v>0</v>
      </c>
      <c r="AZ32" s="108">
        <f t="shared" si="28"/>
        <v>0</v>
      </c>
      <c r="BA32" s="107">
        <f t="shared" si="29"/>
        <v>0</v>
      </c>
      <c r="BB32" s="107">
        <f t="shared" si="30"/>
        <v>0</v>
      </c>
      <c r="BC32" s="107">
        <f t="shared" si="31"/>
        <v>0</v>
      </c>
      <c r="BD32" s="109">
        <f t="shared" si="32"/>
        <v>0</v>
      </c>
      <c r="BE32" s="109">
        <f t="shared" si="33"/>
        <v>0</v>
      </c>
      <c r="BF32" s="109">
        <f t="shared" si="34"/>
        <v>0</v>
      </c>
      <c r="BH32" s="82">
        <f t="shared" si="35"/>
        <v>0</v>
      </c>
      <c r="BI32" s="82" t="e">
        <f t="shared" si="36"/>
        <v>#DIV/0!</v>
      </c>
      <c r="BJ32" s="77">
        <f t="shared" si="37"/>
        <v>0</v>
      </c>
      <c r="BK32" s="108">
        <f t="shared" si="38"/>
        <v>0</v>
      </c>
      <c r="BL32" s="107">
        <f t="shared" si="39"/>
        <v>0</v>
      </c>
      <c r="BM32" s="107">
        <f t="shared" si="40"/>
        <v>0</v>
      </c>
      <c r="BN32" s="107">
        <f t="shared" si="41"/>
        <v>0</v>
      </c>
      <c r="BO32" s="109">
        <f t="shared" si="42"/>
        <v>0</v>
      </c>
      <c r="BP32" s="109">
        <f t="shared" si="43"/>
        <v>0</v>
      </c>
      <c r="BQ32" s="109">
        <f t="shared" si="44"/>
        <v>0</v>
      </c>
    </row>
    <row r="33" spans="1:69" x14ac:dyDescent="0.25">
      <c r="A33" s="101">
        <f t="shared" si="45"/>
        <v>36892</v>
      </c>
      <c r="B33" s="102">
        <f t="shared" si="46"/>
        <v>5.53125</v>
      </c>
      <c r="C33" s="102">
        <v>-0.14000000000000001</v>
      </c>
      <c r="D33" s="80">
        <f t="shared" si="47"/>
        <v>0.63500000000000001</v>
      </c>
      <c r="E33" s="106">
        <f t="shared" si="0"/>
        <v>1</v>
      </c>
      <c r="F33" s="104">
        <f t="shared" si="48"/>
        <v>5.2</v>
      </c>
      <c r="G33" s="104">
        <f t="shared" si="49"/>
        <v>4.72</v>
      </c>
      <c r="H33" s="104">
        <f t="shared" si="50"/>
        <v>2.96</v>
      </c>
      <c r="I33" s="104">
        <f t="shared" si="51"/>
        <v>2.99</v>
      </c>
      <c r="J33" s="80">
        <f t="shared" si="1"/>
        <v>-0.01</v>
      </c>
      <c r="K33" s="80">
        <f t="shared" si="2"/>
        <v>-2.6362500000000001E-2</v>
      </c>
      <c r="L33" s="80" t="e">
        <f t="shared" si="3"/>
        <v>#DIV/0!</v>
      </c>
      <c r="M33" s="80" t="e">
        <f t="shared" si="4"/>
        <v>#DIV/0!</v>
      </c>
      <c r="N33" s="80">
        <f t="shared" si="5"/>
        <v>0.625</v>
      </c>
      <c r="O33" s="80">
        <f t="shared" si="6"/>
        <v>0.60863750000000005</v>
      </c>
      <c r="P33" s="80" t="e">
        <f t="shared" si="7"/>
        <v>#DIV/0!</v>
      </c>
      <c r="Q33" s="80" t="e">
        <f t="shared" si="8"/>
        <v>#DIV/0!</v>
      </c>
      <c r="R33" s="105">
        <f t="shared" ca="1" si="9"/>
        <v>76</v>
      </c>
      <c r="S33" s="80">
        <f t="shared" si="52"/>
        <v>6.9105661664927015E-2</v>
      </c>
      <c r="T33" s="77">
        <v>13</v>
      </c>
      <c r="U33" s="181">
        <v>6</v>
      </c>
      <c r="V33" s="77">
        <v>3</v>
      </c>
      <c r="X33" s="181"/>
      <c r="Z33" s="82"/>
      <c r="AA33" s="82">
        <f t="shared" si="10"/>
        <v>13</v>
      </c>
      <c r="AB33" s="82">
        <f t="shared" si="53"/>
        <v>5.3912500000000003</v>
      </c>
      <c r="AC33" s="77">
        <f t="shared" si="11"/>
        <v>71.90625</v>
      </c>
      <c r="AD33" s="108">
        <f t="shared" si="12"/>
        <v>70.086250000000007</v>
      </c>
      <c r="AE33" s="107">
        <f t="shared" ca="1" si="54"/>
        <v>0.69086809556594098</v>
      </c>
      <c r="AF33" s="107">
        <f t="shared" ca="1" si="55"/>
        <v>0.59747022757490276</v>
      </c>
      <c r="AG33" s="107">
        <f t="shared" ca="1" si="13"/>
        <v>9.3294382520832109E-3</v>
      </c>
      <c r="AH33" s="109">
        <f t="shared" ca="1" si="14"/>
        <v>8.9812852423572327</v>
      </c>
      <c r="AI33" s="109">
        <f t="shared" ca="1" si="15"/>
        <v>7.767112958473736</v>
      </c>
      <c r="AJ33" s="109">
        <f t="shared" ca="1" si="16"/>
        <v>0.12128269727708174</v>
      </c>
      <c r="AL33" s="82">
        <f t="shared" si="17"/>
        <v>13</v>
      </c>
      <c r="AM33" s="82">
        <f t="shared" si="56"/>
        <v>5.3912500000000003</v>
      </c>
      <c r="AN33" s="77">
        <f t="shared" si="18"/>
        <v>71.90625</v>
      </c>
      <c r="AO33" s="108">
        <f t="shared" si="57"/>
        <v>70.086250000000007</v>
      </c>
      <c r="AP33" s="107">
        <f t="shared" ca="1" si="19"/>
        <v>0.28094079680135819</v>
      </c>
      <c r="AQ33" s="107">
        <f t="shared" ca="1" si="20"/>
        <v>-0.26457324932725113</v>
      </c>
      <c r="AR33" s="107">
        <f t="shared" ca="1" si="21"/>
        <v>8.0077518979528861E-3</v>
      </c>
      <c r="AS33" s="109">
        <f t="shared" ca="1" si="22"/>
        <v>3.6522303584176568</v>
      </c>
      <c r="AT33" s="109">
        <f t="shared" ca="1" si="23"/>
        <v>-3.4394522412542647</v>
      </c>
      <c r="AU33" s="109">
        <f t="shared" ca="1" si="24"/>
        <v>0.10410077467338752</v>
      </c>
      <c r="AW33" s="82">
        <f t="shared" si="25"/>
        <v>0</v>
      </c>
      <c r="AX33" s="82" t="e">
        <f t="shared" si="26"/>
        <v>#DIV/0!</v>
      </c>
      <c r="AY33" s="77">
        <f t="shared" si="27"/>
        <v>0</v>
      </c>
      <c r="AZ33" s="108">
        <f t="shared" si="28"/>
        <v>0</v>
      </c>
      <c r="BA33" s="107">
        <f t="shared" si="29"/>
        <v>0</v>
      </c>
      <c r="BB33" s="107">
        <f t="shared" si="30"/>
        <v>0</v>
      </c>
      <c r="BC33" s="107">
        <f t="shared" si="31"/>
        <v>0</v>
      </c>
      <c r="BD33" s="109">
        <f t="shared" si="32"/>
        <v>0</v>
      </c>
      <c r="BE33" s="109">
        <f t="shared" si="33"/>
        <v>0</v>
      </c>
      <c r="BF33" s="109">
        <f t="shared" si="34"/>
        <v>0</v>
      </c>
      <c r="BH33" s="82">
        <f t="shared" si="35"/>
        <v>0</v>
      </c>
      <c r="BI33" s="82" t="e">
        <f t="shared" si="36"/>
        <v>#DIV/0!</v>
      </c>
      <c r="BJ33" s="77">
        <f t="shared" si="37"/>
        <v>0</v>
      </c>
      <c r="BK33" s="108">
        <f t="shared" si="38"/>
        <v>0</v>
      </c>
      <c r="BL33" s="107">
        <f t="shared" si="39"/>
        <v>0</v>
      </c>
      <c r="BM33" s="107">
        <f t="shared" si="40"/>
        <v>0</v>
      </c>
      <c r="BN33" s="107">
        <f t="shared" si="41"/>
        <v>0</v>
      </c>
      <c r="BO33" s="109">
        <f t="shared" si="42"/>
        <v>0</v>
      </c>
      <c r="BP33" s="109">
        <f t="shared" si="43"/>
        <v>0</v>
      </c>
      <c r="BQ33" s="109">
        <f t="shared" si="44"/>
        <v>0</v>
      </c>
    </row>
    <row r="34" spans="1:69" x14ac:dyDescent="0.25">
      <c r="A34" s="101">
        <f t="shared" si="45"/>
        <v>36923</v>
      </c>
      <c r="B34" s="102">
        <f t="shared" si="46"/>
        <v>5.32125</v>
      </c>
      <c r="C34" s="102">
        <v>-0.14749999999999999</v>
      </c>
      <c r="D34" s="80">
        <f t="shared" si="47"/>
        <v>0.63500000000000001</v>
      </c>
      <c r="E34" s="106">
        <f t="shared" si="0"/>
        <v>1</v>
      </c>
      <c r="F34" s="104">
        <f t="shared" si="48"/>
        <v>5.2</v>
      </c>
      <c r="G34" s="104">
        <f t="shared" si="49"/>
        <v>4.72</v>
      </c>
      <c r="H34" s="104">
        <f t="shared" si="50"/>
        <v>2.96</v>
      </c>
      <c r="I34" s="104">
        <f t="shared" si="51"/>
        <v>2.99</v>
      </c>
      <c r="J34" s="80">
        <f t="shared" si="1"/>
        <v>0</v>
      </c>
      <c r="K34" s="80">
        <f t="shared" si="2"/>
        <v>-2.5000000000000001E-2</v>
      </c>
      <c r="L34" s="80" t="e">
        <f t="shared" si="3"/>
        <v>#DIV/0!</v>
      </c>
      <c r="M34" s="80" t="e">
        <f t="shared" si="4"/>
        <v>#DIV/0!</v>
      </c>
      <c r="N34" s="80">
        <f t="shared" si="5"/>
        <v>0.63500000000000001</v>
      </c>
      <c r="O34" s="80">
        <f t="shared" si="6"/>
        <v>0.61</v>
      </c>
      <c r="P34" s="80" t="e">
        <f t="shared" si="7"/>
        <v>#DIV/0!</v>
      </c>
      <c r="Q34" s="80" t="e">
        <f t="shared" si="8"/>
        <v>#DIV/0!</v>
      </c>
      <c r="R34" s="105">
        <f t="shared" ca="1" si="9"/>
        <v>109</v>
      </c>
      <c r="S34" s="80">
        <f t="shared" si="52"/>
        <v>6.9309377444934012E-2</v>
      </c>
      <c r="T34" s="77">
        <v>20</v>
      </c>
      <c r="U34" s="181">
        <v>6</v>
      </c>
      <c r="V34" s="77">
        <v>3</v>
      </c>
      <c r="X34" s="181"/>
      <c r="Z34" s="82"/>
      <c r="AA34" s="82">
        <f t="shared" si="10"/>
        <v>20</v>
      </c>
      <c r="AB34" s="82">
        <f t="shared" si="53"/>
        <v>5.1737500000000001</v>
      </c>
      <c r="AC34" s="77">
        <f t="shared" si="11"/>
        <v>106.425</v>
      </c>
      <c r="AD34" s="108">
        <f t="shared" si="12"/>
        <v>103.47499999999999</v>
      </c>
      <c r="AE34" s="107">
        <f t="shared" ca="1" si="54"/>
        <v>0.68704941411180664</v>
      </c>
      <c r="AF34" s="107">
        <f t="shared" ca="1" si="55"/>
        <v>0.55159943305293546</v>
      </c>
      <c r="AG34" s="107">
        <f t="shared" ca="1" si="13"/>
        <v>1.0907027583668683E-2</v>
      </c>
      <c r="AH34" s="109">
        <f t="shared" ca="1" si="14"/>
        <v>13.740988282236133</v>
      </c>
      <c r="AI34" s="109">
        <f t="shared" ca="1" si="15"/>
        <v>11.031988661058708</v>
      </c>
      <c r="AJ34" s="109">
        <f t="shared" ca="1" si="16"/>
        <v>0.21814055167337365</v>
      </c>
      <c r="AL34" s="82">
        <f t="shared" si="17"/>
        <v>20</v>
      </c>
      <c r="AM34" s="82">
        <f t="shared" si="56"/>
        <v>5.1737500000000001</v>
      </c>
      <c r="AN34" s="77">
        <f t="shared" si="18"/>
        <v>106.425</v>
      </c>
      <c r="AO34" s="108">
        <f t="shared" si="57"/>
        <v>103.47499999999999</v>
      </c>
      <c r="AP34" s="107">
        <f t="shared" ca="1" si="19"/>
        <v>0.44311185191156954</v>
      </c>
      <c r="AQ34" s="107">
        <f t="shared" ca="1" si="20"/>
        <v>-0.32249039290848847</v>
      </c>
      <c r="AR34" s="107">
        <f t="shared" ca="1" si="21"/>
        <v>1.002376650705461E-2</v>
      </c>
      <c r="AS34" s="109">
        <f t="shared" ca="1" si="22"/>
        <v>8.8622370382313918</v>
      </c>
      <c r="AT34" s="109">
        <f t="shared" ca="1" si="23"/>
        <v>-6.4498078581697698</v>
      </c>
      <c r="AU34" s="109">
        <f t="shared" ca="1" si="24"/>
        <v>0.2004753301410922</v>
      </c>
      <c r="AW34" s="82">
        <f t="shared" si="25"/>
        <v>0</v>
      </c>
      <c r="AX34" s="82" t="e">
        <f t="shared" si="26"/>
        <v>#DIV/0!</v>
      </c>
      <c r="AY34" s="77">
        <f t="shared" si="27"/>
        <v>0</v>
      </c>
      <c r="AZ34" s="108">
        <f t="shared" si="28"/>
        <v>0</v>
      </c>
      <c r="BA34" s="107">
        <f t="shared" si="29"/>
        <v>0</v>
      </c>
      <c r="BB34" s="107">
        <f t="shared" si="30"/>
        <v>0</v>
      </c>
      <c r="BC34" s="107">
        <f t="shared" si="31"/>
        <v>0</v>
      </c>
      <c r="BD34" s="109">
        <f t="shared" si="32"/>
        <v>0</v>
      </c>
      <c r="BE34" s="109">
        <f t="shared" si="33"/>
        <v>0</v>
      </c>
      <c r="BF34" s="109">
        <f t="shared" si="34"/>
        <v>0</v>
      </c>
      <c r="BH34" s="82">
        <f t="shared" si="35"/>
        <v>0</v>
      </c>
      <c r="BI34" s="82" t="e">
        <f t="shared" si="36"/>
        <v>#DIV/0!</v>
      </c>
      <c r="BJ34" s="77">
        <f t="shared" si="37"/>
        <v>0</v>
      </c>
      <c r="BK34" s="108">
        <f t="shared" si="38"/>
        <v>0</v>
      </c>
      <c r="BL34" s="107">
        <f t="shared" si="39"/>
        <v>0</v>
      </c>
      <c r="BM34" s="107">
        <f t="shared" si="40"/>
        <v>0</v>
      </c>
      <c r="BN34" s="107">
        <f t="shared" si="41"/>
        <v>0</v>
      </c>
      <c r="BO34" s="109">
        <f t="shared" si="42"/>
        <v>0</v>
      </c>
      <c r="BP34" s="109">
        <f t="shared" si="43"/>
        <v>0</v>
      </c>
      <c r="BQ34" s="109">
        <f t="shared" si="44"/>
        <v>0</v>
      </c>
    </row>
    <row r="35" spans="1:69" x14ac:dyDescent="0.25">
      <c r="A35" s="101">
        <f t="shared" si="45"/>
        <v>36951</v>
      </c>
      <c r="B35" s="102">
        <f t="shared" si="46"/>
        <v>5.0782499999999997</v>
      </c>
      <c r="C35" s="102">
        <v>-0.13250000000000001</v>
      </c>
      <c r="D35" s="80">
        <f t="shared" si="47"/>
        <v>0.58499999999999985</v>
      </c>
      <c r="E35" s="106">
        <f t="shared" si="0"/>
        <v>1</v>
      </c>
      <c r="F35" s="104">
        <f t="shared" si="48"/>
        <v>5.2</v>
      </c>
      <c r="G35" s="104">
        <f t="shared" si="49"/>
        <v>4.72</v>
      </c>
      <c r="H35" s="104">
        <f t="shared" si="50"/>
        <v>2.96</v>
      </c>
      <c r="I35" s="104">
        <f t="shared" si="51"/>
        <v>2.99</v>
      </c>
      <c r="J35" s="80">
        <f t="shared" si="1"/>
        <v>0.1252735184220726</v>
      </c>
      <c r="K35" s="80" t="e">
        <f t="shared" si="2"/>
        <v>#DIV/0!</v>
      </c>
      <c r="L35" s="80" t="e">
        <f t="shared" si="3"/>
        <v>#DIV/0!</v>
      </c>
      <c r="M35" s="80" t="e">
        <f t="shared" si="4"/>
        <v>#DIV/0!</v>
      </c>
      <c r="N35" s="80">
        <f t="shared" si="5"/>
        <v>0.71027351842207243</v>
      </c>
      <c r="O35" s="80" t="e">
        <f t="shared" si="6"/>
        <v>#DIV/0!</v>
      </c>
      <c r="P35" s="80" t="e">
        <f t="shared" si="7"/>
        <v>#DIV/0!</v>
      </c>
      <c r="Q35" s="80" t="e">
        <f t="shared" si="8"/>
        <v>#DIV/0!</v>
      </c>
      <c r="R35" s="105">
        <f t="shared" ca="1" si="9"/>
        <v>137</v>
      </c>
      <c r="S35" s="80">
        <f t="shared" si="52"/>
        <v>6.8979786635393017E-2</v>
      </c>
      <c r="T35" s="77">
        <v>0</v>
      </c>
      <c r="U35" s="181">
        <v>6</v>
      </c>
      <c r="V35" s="77">
        <v>4</v>
      </c>
      <c r="X35" s="181"/>
      <c r="Z35" s="82"/>
      <c r="AA35" s="82">
        <f t="shared" si="10"/>
        <v>0</v>
      </c>
      <c r="AB35" s="82">
        <f t="shared" si="53"/>
        <v>0</v>
      </c>
      <c r="AC35" s="77">
        <f t="shared" si="11"/>
        <v>0</v>
      </c>
      <c r="AD35" s="108">
        <f t="shared" si="12"/>
        <v>0</v>
      </c>
      <c r="AE35" s="107">
        <f t="shared" si="54"/>
        <v>0</v>
      </c>
      <c r="AF35" s="107">
        <f t="shared" si="55"/>
        <v>0</v>
      </c>
      <c r="AG35" s="107">
        <f t="shared" si="13"/>
        <v>0</v>
      </c>
      <c r="AH35" s="109">
        <f t="shared" si="14"/>
        <v>0</v>
      </c>
      <c r="AI35" s="109">
        <f t="shared" si="15"/>
        <v>0</v>
      </c>
      <c r="AJ35" s="109">
        <f t="shared" si="16"/>
        <v>0</v>
      </c>
      <c r="AL35" s="82">
        <f t="shared" si="17"/>
        <v>0</v>
      </c>
      <c r="AM35" s="82" t="e">
        <f t="shared" si="56"/>
        <v>#DIV/0!</v>
      </c>
      <c r="AN35" s="77">
        <f t="shared" si="18"/>
        <v>0</v>
      </c>
      <c r="AO35" s="108">
        <f t="shared" si="57"/>
        <v>0</v>
      </c>
      <c r="AP35" s="107">
        <f t="shared" si="19"/>
        <v>0</v>
      </c>
      <c r="AQ35" s="107">
        <f t="shared" si="20"/>
        <v>0</v>
      </c>
      <c r="AR35" s="107">
        <f t="shared" si="21"/>
        <v>0</v>
      </c>
      <c r="AS35" s="109">
        <f t="shared" si="22"/>
        <v>0</v>
      </c>
      <c r="AT35" s="109">
        <f t="shared" si="23"/>
        <v>0</v>
      </c>
      <c r="AU35" s="109">
        <f t="shared" si="24"/>
        <v>0</v>
      </c>
      <c r="AW35" s="82">
        <f t="shared" si="25"/>
        <v>0</v>
      </c>
      <c r="AX35" s="82" t="e">
        <f t="shared" si="26"/>
        <v>#DIV/0!</v>
      </c>
      <c r="AY35" s="77">
        <f t="shared" si="27"/>
        <v>0</v>
      </c>
      <c r="AZ35" s="108">
        <f t="shared" si="28"/>
        <v>0</v>
      </c>
      <c r="BA35" s="107">
        <f t="shared" si="29"/>
        <v>0</v>
      </c>
      <c r="BB35" s="107">
        <f t="shared" si="30"/>
        <v>0</v>
      </c>
      <c r="BC35" s="107">
        <f t="shared" si="31"/>
        <v>0</v>
      </c>
      <c r="BD35" s="109">
        <f t="shared" si="32"/>
        <v>0</v>
      </c>
      <c r="BE35" s="109">
        <f t="shared" si="33"/>
        <v>0</v>
      </c>
      <c r="BF35" s="109">
        <f t="shared" si="34"/>
        <v>0</v>
      </c>
      <c r="BH35" s="82">
        <f t="shared" si="35"/>
        <v>0</v>
      </c>
      <c r="BI35" s="82" t="e">
        <f t="shared" si="36"/>
        <v>#DIV/0!</v>
      </c>
      <c r="BJ35" s="77">
        <f t="shared" si="37"/>
        <v>0</v>
      </c>
      <c r="BK35" s="108">
        <f t="shared" si="38"/>
        <v>0</v>
      </c>
      <c r="BL35" s="107">
        <f t="shared" si="39"/>
        <v>0</v>
      </c>
      <c r="BM35" s="107">
        <f t="shared" si="40"/>
        <v>0</v>
      </c>
      <c r="BN35" s="107">
        <f t="shared" si="41"/>
        <v>0</v>
      </c>
      <c r="BO35" s="109">
        <f t="shared" si="42"/>
        <v>0</v>
      </c>
      <c r="BP35" s="109">
        <f t="shared" si="43"/>
        <v>0</v>
      </c>
      <c r="BQ35" s="109">
        <f t="shared" si="44"/>
        <v>0</v>
      </c>
    </row>
    <row r="36" spans="1:69" x14ac:dyDescent="0.25">
      <c r="A36" s="101">
        <f t="shared" si="45"/>
        <v>36982</v>
      </c>
      <c r="B36" s="102">
        <f t="shared" si="46"/>
        <v>4.8028571428571434</v>
      </c>
      <c r="C36" s="102">
        <v>-0.125</v>
      </c>
      <c r="D36" s="80">
        <f t="shared" si="47"/>
        <v>0.46</v>
      </c>
      <c r="E36" s="106">
        <f t="shared" si="0"/>
        <v>1</v>
      </c>
      <c r="F36" s="104">
        <f t="shared" si="48"/>
        <v>5.2</v>
      </c>
      <c r="G36" s="104">
        <f t="shared" si="49"/>
        <v>4.72</v>
      </c>
      <c r="H36" s="104">
        <f t="shared" si="50"/>
        <v>2.96</v>
      </c>
      <c r="I36" s="104">
        <f t="shared" si="51"/>
        <v>2.99</v>
      </c>
      <c r="J36" s="80">
        <f t="shared" si="1"/>
        <v>0.10439459868506043</v>
      </c>
      <c r="K36" s="80" t="e">
        <f t="shared" si="2"/>
        <v>#DIV/0!</v>
      </c>
      <c r="L36" s="80" t="e">
        <f t="shared" si="3"/>
        <v>#DIV/0!</v>
      </c>
      <c r="M36" s="80" t="e">
        <f t="shared" si="4"/>
        <v>#DIV/0!</v>
      </c>
      <c r="N36" s="80">
        <f t="shared" si="5"/>
        <v>0.56439459868506048</v>
      </c>
      <c r="O36" s="80" t="e">
        <f t="shared" si="6"/>
        <v>#DIV/0!</v>
      </c>
      <c r="P36" s="80" t="e">
        <f t="shared" si="7"/>
        <v>#DIV/0!</v>
      </c>
      <c r="Q36" s="80" t="e">
        <f t="shared" si="8"/>
        <v>#DIV/0!</v>
      </c>
      <c r="R36" s="105">
        <f t="shared" ca="1" si="9"/>
        <v>167</v>
      </c>
      <c r="S36" s="80">
        <f t="shared" si="52"/>
        <v>6.8660331219909013E-2</v>
      </c>
      <c r="T36" s="77">
        <v>0</v>
      </c>
      <c r="U36" s="181">
        <v>6</v>
      </c>
      <c r="V36" s="77">
        <v>4</v>
      </c>
      <c r="X36" s="181"/>
      <c r="Z36" s="82"/>
      <c r="AA36" s="82">
        <f t="shared" si="10"/>
        <v>0</v>
      </c>
      <c r="AB36" s="82">
        <f t="shared" si="53"/>
        <v>0</v>
      </c>
      <c r="AC36" s="77">
        <f t="shared" si="11"/>
        <v>0</v>
      </c>
      <c r="AD36" s="108">
        <f t="shared" si="12"/>
        <v>0</v>
      </c>
      <c r="AE36" s="107">
        <f t="shared" si="54"/>
        <v>0</v>
      </c>
      <c r="AF36" s="107">
        <f t="shared" si="55"/>
        <v>0</v>
      </c>
      <c r="AG36" s="107">
        <f t="shared" si="13"/>
        <v>0</v>
      </c>
      <c r="AH36" s="109">
        <f t="shared" si="14"/>
        <v>0</v>
      </c>
      <c r="AI36" s="109">
        <f t="shared" si="15"/>
        <v>0</v>
      </c>
      <c r="AJ36" s="109">
        <f t="shared" si="16"/>
        <v>0</v>
      </c>
      <c r="AL36" s="82">
        <f t="shared" si="17"/>
        <v>0</v>
      </c>
      <c r="AM36" s="82" t="e">
        <f t="shared" si="56"/>
        <v>#DIV/0!</v>
      </c>
      <c r="AN36" s="77">
        <f t="shared" si="18"/>
        <v>0</v>
      </c>
      <c r="AO36" s="108">
        <f t="shared" si="57"/>
        <v>0</v>
      </c>
      <c r="AP36" s="107">
        <f t="shared" si="19"/>
        <v>0</v>
      </c>
      <c r="AQ36" s="107">
        <f t="shared" si="20"/>
        <v>0</v>
      </c>
      <c r="AR36" s="107">
        <f t="shared" si="21"/>
        <v>0</v>
      </c>
      <c r="AS36" s="109">
        <f t="shared" si="22"/>
        <v>0</v>
      </c>
      <c r="AT36" s="109">
        <f t="shared" si="23"/>
        <v>0</v>
      </c>
      <c r="AU36" s="109">
        <f t="shared" si="24"/>
        <v>0</v>
      </c>
      <c r="AW36" s="82">
        <f t="shared" si="25"/>
        <v>0</v>
      </c>
      <c r="AX36" s="82" t="e">
        <f t="shared" si="26"/>
        <v>#DIV/0!</v>
      </c>
      <c r="AY36" s="77">
        <f t="shared" si="27"/>
        <v>0</v>
      </c>
      <c r="AZ36" s="108">
        <f t="shared" si="28"/>
        <v>0</v>
      </c>
      <c r="BA36" s="107">
        <f t="shared" si="29"/>
        <v>0</v>
      </c>
      <c r="BB36" s="107">
        <f t="shared" si="30"/>
        <v>0</v>
      </c>
      <c r="BC36" s="107">
        <f t="shared" si="31"/>
        <v>0</v>
      </c>
      <c r="BD36" s="109">
        <f t="shared" si="32"/>
        <v>0</v>
      </c>
      <c r="BE36" s="109">
        <f t="shared" si="33"/>
        <v>0</v>
      </c>
      <c r="BF36" s="109">
        <f t="shared" si="34"/>
        <v>0</v>
      </c>
      <c r="BH36" s="82">
        <f t="shared" si="35"/>
        <v>0</v>
      </c>
      <c r="BI36" s="82" t="e">
        <f t="shared" si="36"/>
        <v>#DIV/0!</v>
      </c>
      <c r="BJ36" s="77">
        <f t="shared" si="37"/>
        <v>0</v>
      </c>
      <c r="BK36" s="108">
        <f t="shared" si="38"/>
        <v>0</v>
      </c>
      <c r="BL36" s="107">
        <f t="shared" si="39"/>
        <v>0</v>
      </c>
      <c r="BM36" s="107">
        <f t="shared" si="40"/>
        <v>0</v>
      </c>
      <c r="BN36" s="107">
        <f t="shared" si="41"/>
        <v>0</v>
      </c>
      <c r="BO36" s="109">
        <f t="shared" si="42"/>
        <v>0</v>
      </c>
      <c r="BP36" s="109">
        <f t="shared" si="43"/>
        <v>0</v>
      </c>
      <c r="BQ36" s="109">
        <f t="shared" si="44"/>
        <v>0</v>
      </c>
    </row>
    <row r="37" spans="1:69" x14ac:dyDescent="0.25">
      <c r="A37" s="101">
        <f t="shared" si="45"/>
        <v>37012</v>
      </c>
      <c r="B37" s="102">
        <f t="shared" si="46"/>
        <v>4.6978571428571438</v>
      </c>
      <c r="C37" s="102">
        <v>0</v>
      </c>
      <c r="D37" s="80">
        <f t="shared" si="47"/>
        <v>0.41000000000000003</v>
      </c>
      <c r="E37" s="106">
        <f t="shared" si="0"/>
        <v>1</v>
      </c>
      <c r="F37" s="104">
        <f t="shared" si="48"/>
        <v>5.2</v>
      </c>
      <c r="G37" s="104">
        <f t="shared" si="49"/>
        <v>4.72</v>
      </c>
      <c r="H37" s="104">
        <f t="shared" si="50"/>
        <v>2.96</v>
      </c>
      <c r="I37" s="104">
        <f t="shared" si="51"/>
        <v>2.99</v>
      </c>
      <c r="J37" s="80">
        <f t="shared" si="1"/>
        <v>0.10439459868506043</v>
      </c>
      <c r="K37" s="80" t="e">
        <f t="shared" si="2"/>
        <v>#DIV/0!</v>
      </c>
      <c r="L37" s="80" t="e">
        <f t="shared" si="3"/>
        <v>#DIV/0!</v>
      </c>
      <c r="M37" s="80" t="e">
        <f t="shared" si="4"/>
        <v>#DIV/0!</v>
      </c>
      <c r="N37" s="80">
        <f t="shared" si="5"/>
        <v>0.51439459868506043</v>
      </c>
      <c r="O37" s="80" t="e">
        <f t="shared" si="6"/>
        <v>#DIV/0!</v>
      </c>
      <c r="P37" s="80" t="e">
        <f t="shared" si="7"/>
        <v>#DIV/0!</v>
      </c>
      <c r="Q37" s="80" t="e">
        <f t="shared" si="8"/>
        <v>#DIV/0!</v>
      </c>
      <c r="R37" s="105">
        <f t="shared" ca="1" si="9"/>
        <v>196</v>
      </c>
      <c r="S37" s="80">
        <f t="shared" si="52"/>
        <v>6.8423538768242004E-2</v>
      </c>
      <c r="T37" s="77">
        <v>0</v>
      </c>
      <c r="U37" s="181">
        <v>3</v>
      </c>
      <c r="V37" s="77">
        <v>2</v>
      </c>
      <c r="X37" s="181"/>
      <c r="Z37" s="82"/>
      <c r="AA37" s="82">
        <f t="shared" si="10"/>
        <v>0</v>
      </c>
      <c r="AB37" s="82">
        <f t="shared" si="53"/>
        <v>0</v>
      </c>
      <c r="AC37" s="77">
        <f t="shared" si="11"/>
        <v>0</v>
      </c>
      <c r="AD37" s="108">
        <f t="shared" si="12"/>
        <v>0</v>
      </c>
      <c r="AE37" s="107">
        <f t="shared" si="54"/>
        <v>0</v>
      </c>
      <c r="AF37" s="107">
        <f t="shared" si="55"/>
        <v>0</v>
      </c>
      <c r="AG37" s="107">
        <f t="shared" si="13"/>
        <v>0</v>
      </c>
      <c r="AH37" s="109">
        <f t="shared" si="14"/>
        <v>0</v>
      </c>
      <c r="AI37" s="109">
        <f t="shared" si="15"/>
        <v>0</v>
      </c>
      <c r="AJ37" s="109">
        <f t="shared" si="16"/>
        <v>0</v>
      </c>
      <c r="AL37" s="82">
        <f t="shared" si="17"/>
        <v>0</v>
      </c>
      <c r="AM37" s="82" t="e">
        <f t="shared" si="56"/>
        <v>#DIV/0!</v>
      </c>
      <c r="AN37" s="77">
        <f t="shared" si="18"/>
        <v>0</v>
      </c>
      <c r="AO37" s="108">
        <f t="shared" si="57"/>
        <v>0</v>
      </c>
      <c r="AP37" s="107">
        <f t="shared" si="19"/>
        <v>0</v>
      </c>
      <c r="AQ37" s="107">
        <f t="shared" si="20"/>
        <v>0</v>
      </c>
      <c r="AR37" s="107">
        <f t="shared" si="21"/>
        <v>0</v>
      </c>
      <c r="AS37" s="109">
        <f t="shared" si="22"/>
        <v>0</v>
      </c>
      <c r="AT37" s="109">
        <f t="shared" si="23"/>
        <v>0</v>
      </c>
      <c r="AU37" s="109">
        <f t="shared" si="24"/>
        <v>0</v>
      </c>
      <c r="AW37" s="82">
        <f t="shared" si="25"/>
        <v>0</v>
      </c>
      <c r="AX37" s="82" t="e">
        <f t="shared" si="26"/>
        <v>#DIV/0!</v>
      </c>
      <c r="AY37" s="77">
        <f t="shared" si="27"/>
        <v>0</v>
      </c>
      <c r="AZ37" s="108">
        <f t="shared" si="28"/>
        <v>0</v>
      </c>
      <c r="BA37" s="107">
        <f t="shared" si="29"/>
        <v>0</v>
      </c>
      <c r="BB37" s="107">
        <f t="shared" si="30"/>
        <v>0</v>
      </c>
      <c r="BC37" s="107">
        <f t="shared" si="31"/>
        <v>0</v>
      </c>
      <c r="BD37" s="109">
        <f t="shared" si="32"/>
        <v>0</v>
      </c>
      <c r="BE37" s="109">
        <f t="shared" si="33"/>
        <v>0</v>
      </c>
      <c r="BF37" s="109">
        <f t="shared" si="34"/>
        <v>0</v>
      </c>
      <c r="BH37" s="82">
        <f t="shared" si="35"/>
        <v>0</v>
      </c>
      <c r="BI37" s="82" t="e">
        <f t="shared" si="36"/>
        <v>#DIV/0!</v>
      </c>
      <c r="BJ37" s="77">
        <f t="shared" si="37"/>
        <v>0</v>
      </c>
      <c r="BK37" s="108">
        <f t="shared" si="38"/>
        <v>0</v>
      </c>
      <c r="BL37" s="107">
        <f t="shared" si="39"/>
        <v>0</v>
      </c>
      <c r="BM37" s="107">
        <f t="shared" si="40"/>
        <v>0</v>
      </c>
      <c r="BN37" s="107">
        <f t="shared" si="41"/>
        <v>0</v>
      </c>
      <c r="BO37" s="109">
        <f t="shared" si="42"/>
        <v>0</v>
      </c>
      <c r="BP37" s="109">
        <f t="shared" si="43"/>
        <v>0</v>
      </c>
      <c r="BQ37" s="109">
        <f t="shared" si="44"/>
        <v>0</v>
      </c>
    </row>
    <row r="38" spans="1:69" x14ac:dyDescent="0.25">
      <c r="A38" s="101">
        <f t="shared" si="45"/>
        <v>37043</v>
      </c>
      <c r="B38" s="102">
        <f t="shared" si="46"/>
        <v>4.6778571428571434</v>
      </c>
      <c r="C38" s="102">
        <v>0</v>
      </c>
      <c r="D38" s="80">
        <f t="shared" si="47"/>
        <v>0.4</v>
      </c>
      <c r="E38" s="106">
        <f t="shared" si="0"/>
        <v>1</v>
      </c>
      <c r="F38" s="104">
        <f t="shared" si="48"/>
        <v>5.2</v>
      </c>
      <c r="G38" s="104">
        <f t="shared" si="49"/>
        <v>4.72</v>
      </c>
      <c r="H38" s="104">
        <f t="shared" si="50"/>
        <v>2.96</v>
      </c>
      <c r="I38" s="104">
        <f t="shared" si="51"/>
        <v>2.99</v>
      </c>
      <c r="J38" s="80">
        <f t="shared" si="1"/>
        <v>0.10439459868506043</v>
      </c>
      <c r="K38" s="80" t="e">
        <f t="shared" si="2"/>
        <v>#DIV/0!</v>
      </c>
      <c r="L38" s="80" t="e">
        <f t="shared" si="3"/>
        <v>#DIV/0!</v>
      </c>
      <c r="M38" s="80" t="e">
        <f t="shared" si="4"/>
        <v>#DIV/0!</v>
      </c>
      <c r="N38" s="80">
        <f t="shared" si="5"/>
        <v>0.50439459868506042</v>
      </c>
      <c r="O38" s="80" t="e">
        <f t="shared" si="6"/>
        <v>#DIV/0!</v>
      </c>
      <c r="P38" s="80" t="e">
        <f t="shared" si="7"/>
        <v>#DIV/0!</v>
      </c>
      <c r="Q38" s="80" t="e">
        <f t="shared" si="8"/>
        <v>#DIV/0!</v>
      </c>
      <c r="R38" s="105">
        <f t="shared" ca="1" si="9"/>
        <v>229</v>
      </c>
      <c r="S38" s="80">
        <f t="shared" si="52"/>
        <v>6.8178853254346028E-2</v>
      </c>
      <c r="T38" s="77">
        <v>0</v>
      </c>
      <c r="U38" s="181">
        <v>3</v>
      </c>
      <c r="V38" s="77">
        <v>2</v>
      </c>
      <c r="X38" s="181"/>
      <c r="Z38" s="82"/>
      <c r="AA38" s="82">
        <f t="shared" si="10"/>
        <v>0</v>
      </c>
      <c r="AB38" s="82">
        <f t="shared" si="53"/>
        <v>0</v>
      </c>
      <c r="AC38" s="77">
        <f t="shared" si="11"/>
        <v>0</v>
      </c>
      <c r="AD38" s="108">
        <f t="shared" si="12"/>
        <v>0</v>
      </c>
      <c r="AE38" s="107">
        <f t="shared" si="54"/>
        <v>0</v>
      </c>
      <c r="AF38" s="107">
        <f t="shared" si="55"/>
        <v>0</v>
      </c>
      <c r="AG38" s="107">
        <f t="shared" si="13"/>
        <v>0</v>
      </c>
      <c r="AH38" s="109">
        <f t="shared" si="14"/>
        <v>0</v>
      </c>
      <c r="AI38" s="109">
        <f t="shared" si="15"/>
        <v>0</v>
      </c>
      <c r="AJ38" s="109">
        <f t="shared" si="16"/>
        <v>0</v>
      </c>
      <c r="AL38" s="82">
        <f t="shared" si="17"/>
        <v>0</v>
      </c>
      <c r="AM38" s="82" t="e">
        <f t="shared" si="56"/>
        <v>#DIV/0!</v>
      </c>
      <c r="AN38" s="77">
        <f t="shared" si="18"/>
        <v>0</v>
      </c>
      <c r="AO38" s="108">
        <f t="shared" si="57"/>
        <v>0</v>
      </c>
      <c r="AP38" s="107">
        <f t="shared" si="19"/>
        <v>0</v>
      </c>
      <c r="AQ38" s="107">
        <f t="shared" si="20"/>
        <v>0</v>
      </c>
      <c r="AR38" s="107">
        <f t="shared" si="21"/>
        <v>0</v>
      </c>
      <c r="AS38" s="109">
        <f t="shared" si="22"/>
        <v>0</v>
      </c>
      <c r="AT38" s="109">
        <f t="shared" si="23"/>
        <v>0</v>
      </c>
      <c r="AU38" s="109">
        <f t="shared" si="24"/>
        <v>0</v>
      </c>
      <c r="AW38" s="82">
        <f t="shared" si="25"/>
        <v>0</v>
      </c>
      <c r="AX38" s="82" t="e">
        <f t="shared" si="26"/>
        <v>#DIV/0!</v>
      </c>
      <c r="AY38" s="77">
        <f t="shared" si="27"/>
        <v>0</v>
      </c>
      <c r="AZ38" s="108">
        <f t="shared" si="28"/>
        <v>0</v>
      </c>
      <c r="BA38" s="107">
        <f t="shared" si="29"/>
        <v>0</v>
      </c>
      <c r="BB38" s="107">
        <f t="shared" si="30"/>
        <v>0</v>
      </c>
      <c r="BC38" s="107">
        <f t="shared" si="31"/>
        <v>0</v>
      </c>
      <c r="BD38" s="109">
        <f t="shared" si="32"/>
        <v>0</v>
      </c>
      <c r="BE38" s="109">
        <f t="shared" si="33"/>
        <v>0</v>
      </c>
      <c r="BF38" s="109">
        <f t="shared" si="34"/>
        <v>0</v>
      </c>
      <c r="BH38" s="82">
        <f t="shared" si="35"/>
        <v>0</v>
      </c>
      <c r="BI38" s="82" t="e">
        <f t="shared" si="36"/>
        <v>#DIV/0!</v>
      </c>
      <c r="BJ38" s="77">
        <f t="shared" si="37"/>
        <v>0</v>
      </c>
      <c r="BK38" s="108">
        <f t="shared" si="38"/>
        <v>0</v>
      </c>
      <c r="BL38" s="107">
        <f t="shared" si="39"/>
        <v>0</v>
      </c>
      <c r="BM38" s="107">
        <f t="shared" si="40"/>
        <v>0</v>
      </c>
      <c r="BN38" s="107">
        <f t="shared" si="41"/>
        <v>0</v>
      </c>
      <c r="BO38" s="109">
        <f t="shared" si="42"/>
        <v>0</v>
      </c>
      <c r="BP38" s="109">
        <f t="shared" si="43"/>
        <v>0</v>
      </c>
      <c r="BQ38" s="109">
        <f t="shared" si="44"/>
        <v>0</v>
      </c>
    </row>
    <row r="39" spans="1:69" x14ac:dyDescent="0.25">
      <c r="A39" s="101">
        <f t="shared" si="45"/>
        <v>37073</v>
      </c>
      <c r="B39" s="102">
        <f t="shared" si="46"/>
        <v>4.6578571428571438</v>
      </c>
      <c r="C39" s="102">
        <v>0</v>
      </c>
      <c r="D39" s="80">
        <f t="shared" si="47"/>
        <v>0.4</v>
      </c>
      <c r="E39" s="106">
        <f t="shared" si="0"/>
        <v>1</v>
      </c>
      <c r="F39" s="104">
        <f t="shared" si="48"/>
        <v>5.2</v>
      </c>
      <c r="G39" s="104">
        <f t="shared" si="49"/>
        <v>4.72</v>
      </c>
      <c r="H39" s="104">
        <f t="shared" si="50"/>
        <v>2.96</v>
      </c>
      <c r="I39" s="104">
        <f t="shared" si="51"/>
        <v>2.99</v>
      </c>
      <c r="J39" s="80">
        <f t="shared" si="1"/>
        <v>0.10439459868506043</v>
      </c>
      <c r="K39" s="80" t="e">
        <f t="shared" si="2"/>
        <v>#DIV/0!</v>
      </c>
      <c r="L39" s="80" t="e">
        <f t="shared" si="3"/>
        <v>#DIV/0!</v>
      </c>
      <c r="M39" s="80" t="e">
        <f t="shared" si="4"/>
        <v>#DIV/0!</v>
      </c>
      <c r="N39" s="80">
        <f t="shared" si="5"/>
        <v>0.50439459868506042</v>
      </c>
      <c r="O39" s="80" t="e">
        <f t="shared" si="6"/>
        <v>#DIV/0!</v>
      </c>
      <c r="P39" s="80" t="e">
        <f t="shared" si="7"/>
        <v>#DIV/0!</v>
      </c>
      <c r="Q39" s="80" t="e">
        <f t="shared" si="8"/>
        <v>#DIV/0!</v>
      </c>
      <c r="R39" s="105">
        <f t="shared" ca="1" si="9"/>
        <v>258</v>
      </c>
      <c r="S39" s="80">
        <f t="shared" si="52"/>
        <v>6.7968845436110023E-2</v>
      </c>
      <c r="T39" s="77">
        <v>0</v>
      </c>
      <c r="U39" s="181">
        <v>3</v>
      </c>
      <c r="V39" s="77">
        <v>2</v>
      </c>
      <c r="X39" s="181"/>
      <c r="Z39" s="82"/>
      <c r="AA39" s="82">
        <f t="shared" si="10"/>
        <v>0</v>
      </c>
      <c r="AB39" s="82">
        <f t="shared" si="53"/>
        <v>0</v>
      </c>
      <c r="AC39" s="77">
        <f t="shared" si="11"/>
        <v>0</v>
      </c>
      <c r="AD39" s="108">
        <f t="shared" si="12"/>
        <v>0</v>
      </c>
      <c r="AE39" s="107">
        <f t="shared" si="54"/>
        <v>0</v>
      </c>
      <c r="AF39" s="107">
        <f t="shared" si="55"/>
        <v>0</v>
      </c>
      <c r="AG39" s="107">
        <f t="shared" si="13"/>
        <v>0</v>
      </c>
      <c r="AH39" s="109">
        <f t="shared" si="14"/>
        <v>0</v>
      </c>
      <c r="AI39" s="109">
        <f t="shared" si="15"/>
        <v>0</v>
      </c>
      <c r="AJ39" s="109">
        <f t="shared" si="16"/>
        <v>0</v>
      </c>
      <c r="AL39" s="82">
        <f t="shared" si="17"/>
        <v>0</v>
      </c>
      <c r="AM39" s="82" t="e">
        <f t="shared" si="56"/>
        <v>#DIV/0!</v>
      </c>
      <c r="AN39" s="77">
        <f t="shared" si="18"/>
        <v>0</v>
      </c>
      <c r="AO39" s="108">
        <f t="shared" si="57"/>
        <v>0</v>
      </c>
      <c r="AP39" s="107">
        <f t="shared" si="19"/>
        <v>0</v>
      </c>
      <c r="AQ39" s="107">
        <f t="shared" si="20"/>
        <v>0</v>
      </c>
      <c r="AR39" s="107">
        <f t="shared" si="21"/>
        <v>0</v>
      </c>
      <c r="AS39" s="109">
        <f t="shared" si="22"/>
        <v>0</v>
      </c>
      <c r="AT39" s="109">
        <f t="shared" si="23"/>
        <v>0</v>
      </c>
      <c r="AU39" s="109">
        <f t="shared" si="24"/>
        <v>0</v>
      </c>
      <c r="AW39" s="82">
        <f t="shared" si="25"/>
        <v>0</v>
      </c>
      <c r="AX39" s="82" t="e">
        <f t="shared" si="26"/>
        <v>#DIV/0!</v>
      </c>
      <c r="AY39" s="77">
        <f t="shared" si="27"/>
        <v>0</v>
      </c>
      <c r="AZ39" s="108">
        <f t="shared" si="28"/>
        <v>0</v>
      </c>
      <c r="BA39" s="107">
        <f t="shared" si="29"/>
        <v>0</v>
      </c>
      <c r="BB39" s="107">
        <f t="shared" si="30"/>
        <v>0</v>
      </c>
      <c r="BC39" s="107">
        <f t="shared" si="31"/>
        <v>0</v>
      </c>
      <c r="BD39" s="109">
        <f t="shared" si="32"/>
        <v>0</v>
      </c>
      <c r="BE39" s="109">
        <f t="shared" si="33"/>
        <v>0</v>
      </c>
      <c r="BF39" s="109">
        <f t="shared" si="34"/>
        <v>0</v>
      </c>
      <c r="BH39" s="82">
        <f t="shared" si="35"/>
        <v>0</v>
      </c>
      <c r="BI39" s="82" t="e">
        <f t="shared" si="36"/>
        <v>#DIV/0!</v>
      </c>
      <c r="BJ39" s="77">
        <f t="shared" si="37"/>
        <v>0</v>
      </c>
      <c r="BK39" s="108">
        <f t="shared" si="38"/>
        <v>0</v>
      </c>
      <c r="BL39" s="107">
        <f t="shared" si="39"/>
        <v>0</v>
      </c>
      <c r="BM39" s="107">
        <f t="shared" si="40"/>
        <v>0</v>
      </c>
      <c r="BN39" s="107">
        <f t="shared" si="41"/>
        <v>0</v>
      </c>
      <c r="BO39" s="109">
        <f t="shared" si="42"/>
        <v>0</v>
      </c>
      <c r="BP39" s="109">
        <f t="shared" si="43"/>
        <v>0</v>
      </c>
      <c r="BQ39" s="109">
        <f t="shared" si="44"/>
        <v>0</v>
      </c>
    </row>
    <row r="40" spans="1:69" x14ac:dyDescent="0.25">
      <c r="A40" s="101">
        <f t="shared" si="45"/>
        <v>37104</v>
      </c>
      <c r="B40" s="102">
        <f t="shared" si="46"/>
        <v>4.6578571428571438</v>
      </c>
      <c r="C40" s="102">
        <v>0</v>
      </c>
      <c r="D40" s="80">
        <f t="shared" si="47"/>
        <v>0.4</v>
      </c>
      <c r="E40" s="106">
        <f t="shared" si="0"/>
        <v>1</v>
      </c>
      <c r="F40" s="104">
        <f t="shared" si="48"/>
        <v>5.2</v>
      </c>
      <c r="G40" s="104">
        <f t="shared" si="49"/>
        <v>4.72</v>
      </c>
      <c r="H40" s="104">
        <f t="shared" si="50"/>
        <v>2.96</v>
      </c>
      <c r="I40" s="104">
        <f t="shared" si="51"/>
        <v>2.99</v>
      </c>
      <c r="J40" s="80">
        <f t="shared" si="1"/>
        <v>0.10439459868506043</v>
      </c>
      <c r="K40" s="80" t="e">
        <f t="shared" si="2"/>
        <v>#DIV/0!</v>
      </c>
      <c r="L40" s="80" t="e">
        <f t="shared" si="3"/>
        <v>#DIV/0!</v>
      </c>
      <c r="M40" s="80" t="e">
        <f t="shared" si="4"/>
        <v>#DIV/0!</v>
      </c>
      <c r="N40" s="80">
        <f t="shared" si="5"/>
        <v>0.50439459868506042</v>
      </c>
      <c r="O40" s="80" t="e">
        <f t="shared" si="6"/>
        <v>#DIV/0!</v>
      </c>
      <c r="P40" s="80" t="e">
        <f t="shared" si="7"/>
        <v>#DIV/0!</v>
      </c>
      <c r="Q40" s="80" t="e">
        <f t="shared" si="8"/>
        <v>#DIV/0!</v>
      </c>
      <c r="R40" s="105">
        <f t="shared" ca="1" si="9"/>
        <v>288</v>
      </c>
      <c r="S40" s="80">
        <f t="shared" si="52"/>
        <v>6.7801871192309029E-2</v>
      </c>
      <c r="T40" s="77">
        <v>0</v>
      </c>
      <c r="U40" s="181">
        <v>0</v>
      </c>
      <c r="V40" s="77">
        <v>2</v>
      </c>
      <c r="X40" s="181"/>
      <c r="Z40" s="82"/>
      <c r="AA40" s="82">
        <f t="shared" si="10"/>
        <v>0</v>
      </c>
      <c r="AB40" s="82">
        <f t="shared" si="53"/>
        <v>0</v>
      </c>
      <c r="AC40" s="77">
        <f t="shared" si="11"/>
        <v>0</v>
      </c>
      <c r="AD40" s="108">
        <f t="shared" si="12"/>
        <v>0</v>
      </c>
      <c r="AE40" s="107">
        <f t="shared" si="54"/>
        <v>0</v>
      </c>
      <c r="AF40" s="107">
        <f t="shared" si="55"/>
        <v>0</v>
      </c>
      <c r="AG40" s="107">
        <f t="shared" si="13"/>
        <v>0</v>
      </c>
      <c r="AH40" s="109">
        <f t="shared" si="14"/>
        <v>0</v>
      </c>
      <c r="AI40" s="109">
        <f t="shared" si="15"/>
        <v>0</v>
      </c>
      <c r="AJ40" s="109">
        <f t="shared" si="16"/>
        <v>0</v>
      </c>
      <c r="AL40" s="82">
        <f t="shared" si="17"/>
        <v>0</v>
      </c>
      <c r="AM40" s="82" t="e">
        <f t="shared" si="56"/>
        <v>#DIV/0!</v>
      </c>
      <c r="AN40" s="77">
        <f t="shared" si="18"/>
        <v>0</v>
      </c>
      <c r="AO40" s="108">
        <f t="shared" si="57"/>
        <v>0</v>
      </c>
      <c r="AP40" s="107">
        <f t="shared" si="19"/>
        <v>0</v>
      </c>
      <c r="AQ40" s="107">
        <f t="shared" si="20"/>
        <v>0</v>
      </c>
      <c r="AR40" s="107">
        <f t="shared" si="21"/>
        <v>0</v>
      </c>
      <c r="AS40" s="109">
        <f t="shared" si="22"/>
        <v>0</v>
      </c>
      <c r="AT40" s="109">
        <f t="shared" si="23"/>
        <v>0</v>
      </c>
      <c r="AU40" s="109">
        <f t="shared" si="24"/>
        <v>0</v>
      </c>
      <c r="AW40" s="82">
        <f t="shared" si="25"/>
        <v>0</v>
      </c>
      <c r="AX40" s="82" t="e">
        <f t="shared" si="26"/>
        <v>#DIV/0!</v>
      </c>
      <c r="AY40" s="77">
        <f t="shared" si="27"/>
        <v>0</v>
      </c>
      <c r="AZ40" s="108">
        <f t="shared" si="28"/>
        <v>0</v>
      </c>
      <c r="BA40" s="107">
        <f t="shared" si="29"/>
        <v>0</v>
      </c>
      <c r="BB40" s="107">
        <f t="shared" si="30"/>
        <v>0</v>
      </c>
      <c r="BC40" s="107">
        <f t="shared" si="31"/>
        <v>0</v>
      </c>
      <c r="BD40" s="109">
        <f t="shared" si="32"/>
        <v>0</v>
      </c>
      <c r="BE40" s="109">
        <f t="shared" si="33"/>
        <v>0</v>
      </c>
      <c r="BF40" s="109">
        <f t="shared" si="34"/>
        <v>0</v>
      </c>
      <c r="BH40" s="82">
        <f t="shared" si="35"/>
        <v>0</v>
      </c>
      <c r="BI40" s="82" t="e">
        <f t="shared" si="36"/>
        <v>#DIV/0!</v>
      </c>
      <c r="BJ40" s="77">
        <f t="shared" si="37"/>
        <v>0</v>
      </c>
      <c r="BK40" s="108">
        <f t="shared" si="38"/>
        <v>0</v>
      </c>
      <c r="BL40" s="107">
        <f t="shared" si="39"/>
        <v>0</v>
      </c>
      <c r="BM40" s="107">
        <f t="shared" si="40"/>
        <v>0</v>
      </c>
      <c r="BN40" s="107">
        <f t="shared" si="41"/>
        <v>0</v>
      </c>
      <c r="BO40" s="109">
        <f t="shared" si="42"/>
        <v>0</v>
      </c>
      <c r="BP40" s="109">
        <f t="shared" si="43"/>
        <v>0</v>
      </c>
      <c r="BQ40" s="109">
        <f t="shared" si="44"/>
        <v>0</v>
      </c>
    </row>
    <row r="41" spans="1:69" x14ac:dyDescent="0.25">
      <c r="A41" s="101">
        <f t="shared" si="45"/>
        <v>37135</v>
      </c>
      <c r="B41" s="102">
        <f t="shared" si="46"/>
        <v>4.6478571428571431</v>
      </c>
      <c r="C41" s="102">
        <v>0</v>
      </c>
      <c r="D41" s="80">
        <f t="shared" si="47"/>
        <v>0.40250000000000002</v>
      </c>
      <c r="E41" s="106">
        <f t="shared" si="0"/>
        <v>1</v>
      </c>
      <c r="F41" s="104">
        <f t="shared" si="48"/>
        <v>5.2</v>
      </c>
      <c r="G41" s="104">
        <f t="shared" si="49"/>
        <v>4.72</v>
      </c>
      <c r="H41" s="104">
        <f t="shared" si="50"/>
        <v>2.96</v>
      </c>
      <c r="I41" s="104">
        <f t="shared" si="51"/>
        <v>2.99</v>
      </c>
      <c r="J41" s="80">
        <f t="shared" si="1"/>
        <v>0.10439459868506043</v>
      </c>
      <c r="K41" s="80" t="e">
        <f t="shared" si="2"/>
        <v>#DIV/0!</v>
      </c>
      <c r="L41" s="80" t="e">
        <f t="shared" si="3"/>
        <v>#DIV/0!</v>
      </c>
      <c r="M41" s="80" t="e">
        <f t="shared" si="4"/>
        <v>#DIV/0!</v>
      </c>
      <c r="N41" s="80">
        <f t="shared" si="5"/>
        <v>0.50689459868506048</v>
      </c>
      <c r="O41" s="80" t="e">
        <f t="shared" si="6"/>
        <v>#DIV/0!</v>
      </c>
      <c r="P41" s="80" t="e">
        <f t="shared" si="7"/>
        <v>#DIV/0!</v>
      </c>
      <c r="Q41" s="80" t="e">
        <f t="shared" si="8"/>
        <v>#DIV/0!</v>
      </c>
      <c r="R41" s="105">
        <f t="shared" ca="1" si="9"/>
        <v>321</v>
      </c>
      <c r="S41" s="80">
        <f t="shared" si="52"/>
        <v>6.7634896957736015E-2</v>
      </c>
      <c r="T41" s="77">
        <v>0</v>
      </c>
      <c r="U41" s="181">
        <v>0</v>
      </c>
      <c r="V41" s="77">
        <v>2</v>
      </c>
      <c r="X41" s="181"/>
      <c r="Z41" s="82"/>
      <c r="AA41" s="82">
        <f t="shared" si="10"/>
        <v>0</v>
      </c>
      <c r="AB41" s="82">
        <f t="shared" si="53"/>
        <v>0</v>
      </c>
      <c r="AC41" s="77">
        <f t="shared" si="11"/>
        <v>0</v>
      </c>
      <c r="AD41" s="108">
        <f t="shared" si="12"/>
        <v>0</v>
      </c>
      <c r="AE41" s="107">
        <f t="shared" si="54"/>
        <v>0</v>
      </c>
      <c r="AF41" s="107">
        <f t="shared" si="55"/>
        <v>0</v>
      </c>
      <c r="AG41" s="107">
        <f t="shared" si="13"/>
        <v>0</v>
      </c>
      <c r="AH41" s="109">
        <f t="shared" si="14"/>
        <v>0</v>
      </c>
      <c r="AI41" s="109">
        <f t="shared" si="15"/>
        <v>0</v>
      </c>
      <c r="AJ41" s="109">
        <f t="shared" si="16"/>
        <v>0</v>
      </c>
      <c r="AL41" s="82">
        <f t="shared" si="17"/>
        <v>0</v>
      </c>
      <c r="AM41" s="82" t="e">
        <f t="shared" si="56"/>
        <v>#DIV/0!</v>
      </c>
      <c r="AN41" s="77">
        <f t="shared" si="18"/>
        <v>0</v>
      </c>
      <c r="AO41" s="108">
        <f t="shared" si="57"/>
        <v>0</v>
      </c>
      <c r="AP41" s="107">
        <f t="shared" si="19"/>
        <v>0</v>
      </c>
      <c r="AQ41" s="107">
        <f t="shared" si="20"/>
        <v>0</v>
      </c>
      <c r="AR41" s="107">
        <f t="shared" si="21"/>
        <v>0</v>
      </c>
      <c r="AS41" s="109">
        <f t="shared" si="22"/>
        <v>0</v>
      </c>
      <c r="AT41" s="109">
        <f t="shared" si="23"/>
        <v>0</v>
      </c>
      <c r="AU41" s="109">
        <f t="shared" si="24"/>
        <v>0</v>
      </c>
      <c r="AW41" s="82">
        <f t="shared" si="25"/>
        <v>0</v>
      </c>
      <c r="AX41" s="82" t="e">
        <f t="shared" si="26"/>
        <v>#DIV/0!</v>
      </c>
      <c r="AY41" s="77">
        <f t="shared" si="27"/>
        <v>0</v>
      </c>
      <c r="AZ41" s="108">
        <f t="shared" si="28"/>
        <v>0</v>
      </c>
      <c r="BA41" s="107">
        <f t="shared" si="29"/>
        <v>0</v>
      </c>
      <c r="BB41" s="107">
        <f t="shared" si="30"/>
        <v>0</v>
      </c>
      <c r="BC41" s="107">
        <f t="shared" si="31"/>
        <v>0</v>
      </c>
      <c r="BD41" s="109">
        <f t="shared" si="32"/>
        <v>0</v>
      </c>
      <c r="BE41" s="109">
        <f t="shared" si="33"/>
        <v>0</v>
      </c>
      <c r="BF41" s="109">
        <f t="shared" si="34"/>
        <v>0</v>
      </c>
      <c r="BH41" s="82">
        <f t="shared" si="35"/>
        <v>0</v>
      </c>
      <c r="BI41" s="82" t="e">
        <f t="shared" si="36"/>
        <v>#DIV/0!</v>
      </c>
      <c r="BJ41" s="77">
        <f t="shared" si="37"/>
        <v>0</v>
      </c>
      <c r="BK41" s="108">
        <f t="shared" si="38"/>
        <v>0</v>
      </c>
      <c r="BL41" s="107">
        <f t="shared" si="39"/>
        <v>0</v>
      </c>
      <c r="BM41" s="107">
        <f t="shared" si="40"/>
        <v>0</v>
      </c>
      <c r="BN41" s="107">
        <f t="shared" si="41"/>
        <v>0</v>
      </c>
      <c r="BO41" s="109">
        <f t="shared" si="42"/>
        <v>0</v>
      </c>
      <c r="BP41" s="109">
        <f t="shared" si="43"/>
        <v>0</v>
      </c>
      <c r="BQ41" s="109">
        <f t="shared" si="44"/>
        <v>0</v>
      </c>
    </row>
    <row r="42" spans="1:69" x14ac:dyDescent="0.25">
      <c r="A42" s="101">
        <f t="shared" si="45"/>
        <v>37165</v>
      </c>
      <c r="B42" s="102">
        <f t="shared" si="46"/>
        <v>4.652857142857143</v>
      </c>
      <c r="C42" s="102">
        <v>0</v>
      </c>
      <c r="D42" s="80">
        <f t="shared" si="47"/>
        <v>0.41000000000000003</v>
      </c>
      <c r="E42" s="106">
        <f t="shared" si="0"/>
        <v>1</v>
      </c>
      <c r="F42" s="104">
        <f t="shared" si="48"/>
        <v>5.2</v>
      </c>
      <c r="G42" s="104">
        <f t="shared" si="49"/>
        <v>4.72</v>
      </c>
      <c r="H42" s="104">
        <f t="shared" si="50"/>
        <v>2.96</v>
      </c>
      <c r="I42" s="104">
        <f t="shared" si="51"/>
        <v>2.99</v>
      </c>
      <c r="J42" s="80">
        <f t="shared" si="1"/>
        <v>0.10439459868506043</v>
      </c>
      <c r="K42" s="80" t="e">
        <f t="shared" si="2"/>
        <v>#DIV/0!</v>
      </c>
      <c r="L42" s="80" t="e">
        <f t="shared" si="3"/>
        <v>#DIV/0!</v>
      </c>
      <c r="M42" s="80" t="e">
        <f t="shared" si="4"/>
        <v>#DIV/0!</v>
      </c>
      <c r="N42" s="80">
        <f t="shared" si="5"/>
        <v>0.51439459868506043</v>
      </c>
      <c r="O42" s="80" t="e">
        <f t="shared" si="6"/>
        <v>#DIV/0!</v>
      </c>
      <c r="P42" s="80" t="e">
        <f t="shared" si="7"/>
        <v>#DIV/0!</v>
      </c>
      <c r="Q42" s="80" t="e">
        <f t="shared" si="8"/>
        <v>#DIV/0!</v>
      </c>
      <c r="R42" s="105">
        <f t="shared" ca="1" si="9"/>
        <v>349</v>
      </c>
      <c r="S42" s="80">
        <f t="shared" si="52"/>
        <v>6.7495051666686026E-2</v>
      </c>
      <c r="T42" s="77">
        <v>0</v>
      </c>
      <c r="U42" s="181">
        <v>0</v>
      </c>
      <c r="V42" s="77">
        <v>3</v>
      </c>
      <c r="X42" s="181"/>
      <c r="Z42" s="82"/>
      <c r="AA42" s="82">
        <f t="shared" si="10"/>
        <v>0</v>
      </c>
      <c r="AB42" s="82">
        <f t="shared" si="53"/>
        <v>0</v>
      </c>
      <c r="AC42" s="77">
        <f t="shared" si="11"/>
        <v>0</v>
      </c>
      <c r="AD42" s="108">
        <f t="shared" si="12"/>
        <v>0</v>
      </c>
      <c r="AE42" s="107">
        <f t="shared" si="54"/>
        <v>0</v>
      </c>
      <c r="AF42" s="107">
        <f>IF(AA42=0,0,bsd(2,AF$27,AB42,$F42,$R42,$N42,$S42,0.1))</f>
        <v>0</v>
      </c>
      <c r="AG42" s="107">
        <f t="shared" si="13"/>
        <v>0</v>
      </c>
      <c r="AH42" s="109">
        <f t="shared" si="14"/>
        <v>0</v>
      </c>
      <c r="AI42" s="109">
        <f t="shared" si="15"/>
        <v>0</v>
      </c>
      <c r="AJ42" s="109">
        <f t="shared" si="16"/>
        <v>0</v>
      </c>
      <c r="AL42" s="82">
        <f t="shared" si="17"/>
        <v>0</v>
      </c>
      <c r="AM42" s="82" t="e">
        <f t="shared" si="56"/>
        <v>#DIV/0!</v>
      </c>
      <c r="AN42" s="77">
        <f t="shared" si="18"/>
        <v>0</v>
      </c>
      <c r="AO42" s="108">
        <f t="shared" si="57"/>
        <v>0</v>
      </c>
      <c r="AP42" s="107">
        <f t="shared" si="19"/>
        <v>0</v>
      </c>
      <c r="AQ42" s="107">
        <f t="shared" si="20"/>
        <v>0</v>
      </c>
      <c r="AR42" s="107">
        <f t="shared" si="21"/>
        <v>0</v>
      </c>
      <c r="AS42" s="109">
        <f t="shared" si="22"/>
        <v>0</v>
      </c>
      <c r="AT42" s="109">
        <f t="shared" si="23"/>
        <v>0</v>
      </c>
      <c r="AU42" s="109">
        <f t="shared" si="24"/>
        <v>0</v>
      </c>
      <c r="AW42" s="82">
        <f t="shared" si="25"/>
        <v>0</v>
      </c>
      <c r="AX42" s="82" t="e">
        <f t="shared" si="26"/>
        <v>#DIV/0!</v>
      </c>
      <c r="AY42" s="77">
        <f t="shared" si="27"/>
        <v>0</v>
      </c>
      <c r="AZ42" s="108">
        <f t="shared" si="28"/>
        <v>0</v>
      </c>
      <c r="BA42" s="107">
        <f t="shared" si="29"/>
        <v>0</v>
      </c>
      <c r="BB42" s="107">
        <f t="shared" si="30"/>
        <v>0</v>
      </c>
      <c r="BC42" s="107">
        <f t="shared" si="31"/>
        <v>0</v>
      </c>
      <c r="BD42" s="109">
        <f t="shared" si="32"/>
        <v>0</v>
      </c>
      <c r="BE42" s="109">
        <f t="shared" si="33"/>
        <v>0</v>
      </c>
      <c r="BF42" s="109">
        <f t="shared" si="34"/>
        <v>0</v>
      </c>
      <c r="BH42" s="82">
        <f t="shared" si="35"/>
        <v>0</v>
      </c>
      <c r="BI42" s="82" t="e">
        <f t="shared" si="36"/>
        <v>#DIV/0!</v>
      </c>
      <c r="BJ42" s="77">
        <f t="shared" si="37"/>
        <v>0</v>
      </c>
      <c r="BK42" s="108">
        <f t="shared" si="38"/>
        <v>0</v>
      </c>
      <c r="BL42" s="107">
        <f t="shared" si="39"/>
        <v>0</v>
      </c>
      <c r="BM42" s="107">
        <f t="shared" si="40"/>
        <v>0</v>
      </c>
      <c r="BN42" s="107">
        <f t="shared" si="41"/>
        <v>0</v>
      </c>
      <c r="BO42" s="109">
        <f t="shared" si="42"/>
        <v>0</v>
      </c>
      <c r="BP42" s="109">
        <f t="shared" si="43"/>
        <v>0</v>
      </c>
      <c r="BQ42" s="109">
        <f t="shared" si="44"/>
        <v>0</v>
      </c>
    </row>
    <row r="43" spans="1:69" x14ac:dyDescent="0.25">
      <c r="A43" s="101">
        <f t="shared" si="45"/>
        <v>37196</v>
      </c>
      <c r="B43" s="102">
        <f t="shared" si="46"/>
        <v>4.7292000000000005</v>
      </c>
      <c r="C43" s="102">
        <v>0</v>
      </c>
      <c r="D43" s="80">
        <f t="shared" si="47"/>
        <v>0.41499999999999992</v>
      </c>
      <c r="E43" s="106">
        <f t="shared" si="0"/>
        <v>1</v>
      </c>
      <c r="F43" s="104">
        <f t="shared" si="48"/>
        <v>5.2</v>
      </c>
      <c r="G43" s="104">
        <f t="shared" si="49"/>
        <v>4.72</v>
      </c>
      <c r="H43" s="104">
        <f t="shared" si="50"/>
        <v>2.96</v>
      </c>
      <c r="I43" s="104">
        <f t="shared" si="51"/>
        <v>2.99</v>
      </c>
      <c r="J43" s="80">
        <f t="shared" si="1"/>
        <v>6.2552423843599894E-2</v>
      </c>
      <c r="K43" s="80" t="e">
        <f t="shared" si="2"/>
        <v>#DIV/0!</v>
      </c>
      <c r="L43" s="80" t="e">
        <f t="shared" si="3"/>
        <v>#DIV/0!</v>
      </c>
      <c r="M43" s="80" t="e">
        <f t="shared" si="4"/>
        <v>#DIV/0!</v>
      </c>
      <c r="N43" s="80">
        <f t="shared" si="5"/>
        <v>0.4775524238435998</v>
      </c>
      <c r="O43" s="80" t="e">
        <f t="shared" si="6"/>
        <v>#DIV/0!</v>
      </c>
      <c r="P43" s="80" t="e">
        <f t="shared" si="7"/>
        <v>#DIV/0!</v>
      </c>
      <c r="Q43" s="80" t="e">
        <f t="shared" si="8"/>
        <v>#DIV/0!</v>
      </c>
      <c r="R43" s="105">
        <f t="shared" ca="1" si="9"/>
        <v>382</v>
      </c>
      <c r="S43" s="80">
        <f t="shared" si="52"/>
        <v>6.7386024174300008E-2</v>
      </c>
      <c r="T43" s="77">
        <v>0</v>
      </c>
      <c r="U43" s="181">
        <v>0</v>
      </c>
      <c r="V43" s="77">
        <v>3</v>
      </c>
      <c r="X43" s="181"/>
      <c r="Z43" s="82"/>
      <c r="AA43" s="82">
        <f t="shared" si="10"/>
        <v>0</v>
      </c>
      <c r="AB43" s="82">
        <f t="shared" si="53"/>
        <v>0</v>
      </c>
      <c r="AC43" s="77">
        <f t="shared" si="11"/>
        <v>0</v>
      </c>
      <c r="AD43" s="108">
        <f t="shared" si="12"/>
        <v>0</v>
      </c>
      <c r="AE43" s="107">
        <f t="shared" si="54"/>
        <v>0</v>
      </c>
      <c r="AF43" s="107">
        <f t="shared" si="55"/>
        <v>0</v>
      </c>
      <c r="AG43" s="107">
        <f t="shared" si="13"/>
        <v>0</v>
      </c>
      <c r="AH43" s="109">
        <f t="shared" si="14"/>
        <v>0</v>
      </c>
      <c r="AI43" s="109">
        <f t="shared" si="15"/>
        <v>0</v>
      </c>
      <c r="AJ43" s="109">
        <f t="shared" si="16"/>
        <v>0</v>
      </c>
      <c r="AL43" s="82">
        <f t="shared" si="17"/>
        <v>0</v>
      </c>
      <c r="AM43" s="82" t="e">
        <f t="shared" si="56"/>
        <v>#DIV/0!</v>
      </c>
      <c r="AN43" s="77">
        <f t="shared" si="18"/>
        <v>0</v>
      </c>
      <c r="AO43" s="108">
        <f t="shared" si="57"/>
        <v>0</v>
      </c>
      <c r="AP43" s="107">
        <f t="shared" si="19"/>
        <v>0</v>
      </c>
      <c r="AQ43" s="107">
        <f t="shared" si="20"/>
        <v>0</v>
      </c>
      <c r="AR43" s="107">
        <f t="shared" si="21"/>
        <v>0</v>
      </c>
      <c r="AS43" s="109">
        <f t="shared" si="22"/>
        <v>0</v>
      </c>
      <c r="AT43" s="109">
        <f t="shared" si="23"/>
        <v>0</v>
      </c>
      <c r="AU43" s="109">
        <f t="shared" si="24"/>
        <v>0</v>
      </c>
      <c r="AW43" s="82">
        <f t="shared" si="25"/>
        <v>0</v>
      </c>
      <c r="AX43" s="82" t="e">
        <f t="shared" si="26"/>
        <v>#DIV/0!</v>
      </c>
      <c r="AY43" s="77">
        <f t="shared" si="27"/>
        <v>0</v>
      </c>
      <c r="AZ43" s="108">
        <f t="shared" si="28"/>
        <v>0</v>
      </c>
      <c r="BA43" s="107">
        <f t="shared" si="29"/>
        <v>0</v>
      </c>
      <c r="BB43" s="107">
        <f t="shared" si="30"/>
        <v>0</v>
      </c>
      <c r="BC43" s="107">
        <f t="shared" si="31"/>
        <v>0</v>
      </c>
      <c r="BD43" s="109">
        <f t="shared" si="32"/>
        <v>0</v>
      </c>
      <c r="BE43" s="109">
        <f t="shared" si="33"/>
        <v>0</v>
      </c>
      <c r="BF43" s="109">
        <f t="shared" si="34"/>
        <v>0</v>
      </c>
      <c r="BH43" s="82">
        <f t="shared" si="35"/>
        <v>0</v>
      </c>
      <c r="BI43" s="82" t="e">
        <f t="shared" si="36"/>
        <v>#DIV/0!</v>
      </c>
      <c r="BJ43" s="77">
        <f t="shared" si="37"/>
        <v>0</v>
      </c>
      <c r="BK43" s="108">
        <f t="shared" si="38"/>
        <v>0</v>
      </c>
      <c r="BL43" s="107">
        <f t="shared" si="39"/>
        <v>0</v>
      </c>
      <c r="BM43" s="107">
        <f t="shared" si="40"/>
        <v>0</v>
      </c>
      <c r="BN43" s="107">
        <f t="shared" si="41"/>
        <v>0</v>
      </c>
      <c r="BO43" s="109">
        <f t="shared" si="42"/>
        <v>0</v>
      </c>
      <c r="BP43" s="109">
        <f t="shared" si="43"/>
        <v>0</v>
      </c>
      <c r="BQ43" s="109">
        <f t="shared" si="44"/>
        <v>0</v>
      </c>
    </row>
    <row r="44" spans="1:69" x14ac:dyDescent="0.25">
      <c r="A44" s="101">
        <f t="shared" si="45"/>
        <v>37226</v>
      </c>
      <c r="B44" s="102">
        <f t="shared" si="46"/>
        <v>4.8452000000000002</v>
      </c>
      <c r="C44" s="102">
        <v>0</v>
      </c>
      <c r="D44" s="80">
        <f t="shared" si="47"/>
        <v>0.41749999999999993</v>
      </c>
      <c r="E44" s="106">
        <f t="shared" si="0"/>
        <v>1</v>
      </c>
      <c r="F44" s="104">
        <f t="shared" si="48"/>
        <v>5.2</v>
      </c>
      <c r="G44" s="104">
        <f t="shared" si="49"/>
        <v>4.72</v>
      </c>
      <c r="H44" s="104">
        <f t="shared" si="50"/>
        <v>2.96</v>
      </c>
      <c r="I44" s="104">
        <f t="shared" si="51"/>
        <v>2.99</v>
      </c>
      <c r="J44" s="80">
        <f t="shared" si="1"/>
        <v>6.2552423843599894E-2</v>
      </c>
      <c r="K44" s="80" t="e">
        <f t="shared" si="2"/>
        <v>#DIV/0!</v>
      </c>
      <c r="L44" s="80" t="e">
        <f t="shared" si="3"/>
        <v>#DIV/0!</v>
      </c>
      <c r="M44" s="80" t="e">
        <f t="shared" si="4"/>
        <v>#DIV/0!</v>
      </c>
      <c r="N44" s="80">
        <f t="shared" si="5"/>
        <v>0.48005242384359981</v>
      </c>
      <c r="O44" s="80" t="e">
        <f t="shared" si="6"/>
        <v>#DIV/0!</v>
      </c>
      <c r="P44" s="80" t="e">
        <f t="shared" si="7"/>
        <v>#DIV/0!</v>
      </c>
      <c r="Q44" s="80" t="e">
        <f t="shared" si="8"/>
        <v>#DIV/0!</v>
      </c>
      <c r="R44" s="105">
        <f t="shared" ca="1" si="9"/>
        <v>412</v>
      </c>
      <c r="S44" s="80">
        <f t="shared" si="52"/>
        <v>6.7280513701545003E-2</v>
      </c>
      <c r="T44" s="77">
        <v>0</v>
      </c>
      <c r="U44" s="181">
        <v>0</v>
      </c>
      <c r="V44" s="77">
        <v>3</v>
      </c>
      <c r="X44" s="181"/>
      <c r="Z44" s="82"/>
      <c r="AA44" s="82">
        <f t="shared" si="10"/>
        <v>0</v>
      </c>
      <c r="AB44" s="82">
        <f t="shared" si="53"/>
        <v>0</v>
      </c>
      <c r="AC44" s="77">
        <f t="shared" si="11"/>
        <v>0</v>
      </c>
      <c r="AD44" s="108">
        <f t="shared" si="12"/>
        <v>0</v>
      </c>
      <c r="AE44" s="107">
        <f t="shared" si="54"/>
        <v>0</v>
      </c>
      <c r="AF44" s="107">
        <f t="shared" si="55"/>
        <v>0</v>
      </c>
      <c r="AG44" s="107">
        <f t="shared" si="13"/>
        <v>0</v>
      </c>
      <c r="AH44" s="109">
        <f t="shared" si="14"/>
        <v>0</v>
      </c>
      <c r="AI44" s="109">
        <f t="shared" si="15"/>
        <v>0</v>
      </c>
      <c r="AJ44" s="109">
        <f t="shared" si="16"/>
        <v>0</v>
      </c>
      <c r="AL44" s="82">
        <f t="shared" si="17"/>
        <v>0</v>
      </c>
      <c r="AM44" s="82" t="e">
        <f t="shared" si="56"/>
        <v>#DIV/0!</v>
      </c>
      <c r="AN44" s="77">
        <f t="shared" si="18"/>
        <v>0</v>
      </c>
      <c r="AO44" s="108">
        <f t="shared" si="57"/>
        <v>0</v>
      </c>
      <c r="AP44" s="107">
        <f t="shared" si="19"/>
        <v>0</v>
      </c>
      <c r="AQ44" s="107">
        <f t="shared" si="20"/>
        <v>0</v>
      </c>
      <c r="AR44" s="107">
        <f t="shared" si="21"/>
        <v>0</v>
      </c>
      <c r="AS44" s="109">
        <f t="shared" si="22"/>
        <v>0</v>
      </c>
      <c r="AT44" s="109">
        <f t="shared" si="23"/>
        <v>0</v>
      </c>
      <c r="AU44" s="109">
        <f t="shared" si="24"/>
        <v>0</v>
      </c>
      <c r="AW44" s="82">
        <f t="shared" si="25"/>
        <v>0</v>
      </c>
      <c r="AX44" s="82" t="e">
        <f t="shared" si="26"/>
        <v>#DIV/0!</v>
      </c>
      <c r="AY44" s="77">
        <f t="shared" si="27"/>
        <v>0</v>
      </c>
      <c r="AZ44" s="108">
        <f t="shared" si="28"/>
        <v>0</v>
      </c>
      <c r="BA44" s="107">
        <f t="shared" si="29"/>
        <v>0</v>
      </c>
      <c r="BB44" s="107">
        <f t="shared" si="30"/>
        <v>0</v>
      </c>
      <c r="BC44" s="107">
        <f t="shared" si="31"/>
        <v>0</v>
      </c>
      <c r="BD44" s="109">
        <f t="shared" si="32"/>
        <v>0</v>
      </c>
      <c r="BE44" s="109">
        <f t="shared" si="33"/>
        <v>0</v>
      </c>
      <c r="BF44" s="109">
        <f t="shared" si="34"/>
        <v>0</v>
      </c>
      <c r="BH44" s="82">
        <f t="shared" si="35"/>
        <v>0</v>
      </c>
      <c r="BI44" s="82" t="e">
        <f t="shared" si="36"/>
        <v>#DIV/0!</v>
      </c>
      <c r="BJ44" s="77">
        <f t="shared" si="37"/>
        <v>0</v>
      </c>
      <c r="BK44" s="108">
        <f t="shared" si="38"/>
        <v>0</v>
      </c>
      <c r="BL44" s="107">
        <f t="shared" si="39"/>
        <v>0</v>
      </c>
      <c r="BM44" s="107">
        <f t="shared" si="40"/>
        <v>0</v>
      </c>
      <c r="BN44" s="107">
        <f t="shared" si="41"/>
        <v>0</v>
      </c>
      <c r="BO44" s="109">
        <f t="shared" si="42"/>
        <v>0</v>
      </c>
      <c r="BP44" s="109">
        <f t="shared" si="43"/>
        <v>0</v>
      </c>
      <c r="BQ44" s="109">
        <f t="shared" si="44"/>
        <v>0</v>
      </c>
    </row>
    <row r="45" spans="1:69" x14ac:dyDescent="0.25">
      <c r="A45" s="101">
        <f t="shared" si="45"/>
        <v>37257</v>
      </c>
      <c r="B45" s="102">
        <f t="shared" si="46"/>
        <v>4.8252000000000006</v>
      </c>
      <c r="C45" s="102">
        <v>0</v>
      </c>
      <c r="D45" s="80">
        <f t="shared" si="47"/>
        <v>0.42249999999999999</v>
      </c>
      <c r="E45" s="106">
        <f t="shared" si="0"/>
        <v>1</v>
      </c>
      <c r="F45" s="104">
        <f t="shared" si="48"/>
        <v>5.2</v>
      </c>
      <c r="G45" s="104">
        <f t="shared" si="49"/>
        <v>4.72</v>
      </c>
      <c r="H45" s="104">
        <f t="shared" si="50"/>
        <v>2.96</v>
      </c>
      <c r="I45" s="104">
        <f t="shared" si="51"/>
        <v>2.99</v>
      </c>
      <c r="J45" s="80">
        <f t="shared" si="1"/>
        <v>6.2552423843599894E-2</v>
      </c>
      <c r="K45" s="80" t="e">
        <f t="shared" si="2"/>
        <v>#DIV/0!</v>
      </c>
      <c r="L45" s="80" t="e">
        <f t="shared" si="3"/>
        <v>#DIV/0!</v>
      </c>
      <c r="M45" s="80" t="e">
        <f t="shared" si="4"/>
        <v>#DIV/0!</v>
      </c>
      <c r="N45" s="80">
        <f t="shared" si="5"/>
        <v>0.48505242384359987</v>
      </c>
      <c r="O45" s="80" t="e">
        <f t="shared" si="6"/>
        <v>#DIV/0!</v>
      </c>
      <c r="P45" s="80" t="e">
        <f t="shared" si="7"/>
        <v>#DIV/0!</v>
      </c>
      <c r="Q45" s="80" t="e">
        <f t="shared" si="8"/>
        <v>#DIV/0!</v>
      </c>
      <c r="R45" s="105">
        <f t="shared" ca="1" si="9"/>
        <v>441</v>
      </c>
      <c r="S45" s="80">
        <f t="shared" si="52"/>
        <v>6.7210917417546021E-2</v>
      </c>
      <c r="T45" s="77">
        <v>0</v>
      </c>
      <c r="U45" s="181">
        <v>0</v>
      </c>
      <c r="V45" s="77">
        <v>3</v>
      </c>
      <c r="X45" s="181"/>
      <c r="Z45" s="82"/>
      <c r="AA45" s="82">
        <f t="shared" si="10"/>
        <v>0</v>
      </c>
      <c r="AB45" s="82">
        <f t="shared" si="53"/>
        <v>0</v>
      </c>
      <c r="AC45" s="77">
        <f t="shared" si="11"/>
        <v>0</v>
      </c>
      <c r="AD45" s="108">
        <f t="shared" si="12"/>
        <v>0</v>
      </c>
      <c r="AE45" s="107">
        <f t="shared" si="54"/>
        <v>0</v>
      </c>
      <c r="AF45" s="107">
        <f t="shared" si="55"/>
        <v>0</v>
      </c>
      <c r="AG45" s="107">
        <f t="shared" si="13"/>
        <v>0</v>
      </c>
      <c r="AH45" s="109">
        <f t="shared" si="14"/>
        <v>0</v>
      </c>
      <c r="AI45" s="109">
        <f t="shared" si="15"/>
        <v>0</v>
      </c>
      <c r="AJ45" s="109">
        <f t="shared" si="16"/>
        <v>0</v>
      </c>
      <c r="AL45" s="82">
        <f t="shared" si="17"/>
        <v>0</v>
      </c>
      <c r="AM45" s="82" t="e">
        <f t="shared" si="56"/>
        <v>#DIV/0!</v>
      </c>
      <c r="AN45" s="77">
        <f t="shared" si="18"/>
        <v>0</v>
      </c>
      <c r="AO45" s="108">
        <f t="shared" si="57"/>
        <v>0</v>
      </c>
      <c r="AP45" s="107">
        <f t="shared" si="19"/>
        <v>0</v>
      </c>
      <c r="AQ45" s="107">
        <f t="shared" si="20"/>
        <v>0</v>
      </c>
      <c r="AR45" s="107">
        <f t="shared" si="21"/>
        <v>0</v>
      </c>
      <c r="AS45" s="109">
        <f t="shared" si="22"/>
        <v>0</v>
      </c>
      <c r="AT45" s="109">
        <f t="shared" si="23"/>
        <v>0</v>
      </c>
      <c r="AU45" s="109">
        <f t="shared" si="24"/>
        <v>0</v>
      </c>
      <c r="AW45" s="82">
        <f t="shared" si="25"/>
        <v>0</v>
      </c>
      <c r="AX45" s="82" t="e">
        <f t="shared" si="26"/>
        <v>#DIV/0!</v>
      </c>
      <c r="AY45" s="77">
        <f t="shared" si="27"/>
        <v>0</v>
      </c>
      <c r="AZ45" s="108">
        <f t="shared" si="28"/>
        <v>0</v>
      </c>
      <c r="BA45" s="107">
        <f t="shared" si="29"/>
        <v>0</v>
      </c>
      <c r="BB45" s="107">
        <f t="shared" si="30"/>
        <v>0</v>
      </c>
      <c r="BC45" s="107">
        <f t="shared" si="31"/>
        <v>0</v>
      </c>
      <c r="BD45" s="109">
        <f t="shared" si="32"/>
        <v>0</v>
      </c>
      <c r="BE45" s="109">
        <f t="shared" si="33"/>
        <v>0</v>
      </c>
      <c r="BF45" s="109">
        <f t="shared" si="34"/>
        <v>0</v>
      </c>
      <c r="BH45" s="82">
        <f t="shared" si="35"/>
        <v>0</v>
      </c>
      <c r="BI45" s="82" t="e">
        <f t="shared" si="36"/>
        <v>#DIV/0!</v>
      </c>
      <c r="BJ45" s="77">
        <f t="shared" si="37"/>
        <v>0</v>
      </c>
      <c r="BK45" s="108">
        <f t="shared" si="38"/>
        <v>0</v>
      </c>
      <c r="BL45" s="107">
        <f t="shared" si="39"/>
        <v>0</v>
      </c>
      <c r="BM45" s="107">
        <f t="shared" si="40"/>
        <v>0</v>
      </c>
      <c r="BN45" s="107">
        <f t="shared" si="41"/>
        <v>0</v>
      </c>
      <c r="BO45" s="109">
        <f t="shared" si="42"/>
        <v>0</v>
      </c>
      <c r="BP45" s="109">
        <f t="shared" si="43"/>
        <v>0</v>
      </c>
      <c r="BQ45" s="109">
        <f t="shared" si="44"/>
        <v>0</v>
      </c>
    </row>
    <row r="46" spans="1:69" x14ac:dyDescent="0.25">
      <c r="A46" s="101">
        <f t="shared" si="45"/>
        <v>37288</v>
      </c>
      <c r="B46" s="102">
        <f t="shared" si="46"/>
        <v>4.6202000000000005</v>
      </c>
      <c r="C46" s="102">
        <v>0</v>
      </c>
      <c r="D46" s="80">
        <f t="shared" si="47"/>
        <v>0.41250000000000003</v>
      </c>
      <c r="E46" s="106">
        <f t="shared" si="0"/>
        <v>1</v>
      </c>
      <c r="F46" s="104">
        <f t="shared" si="48"/>
        <v>5.2</v>
      </c>
      <c r="G46" s="104">
        <f t="shared" si="49"/>
        <v>4.72</v>
      </c>
      <c r="H46" s="104">
        <f t="shared" si="50"/>
        <v>2.96</v>
      </c>
      <c r="I46" s="104">
        <f t="shared" si="51"/>
        <v>2.99</v>
      </c>
      <c r="J46" s="80">
        <f t="shared" si="1"/>
        <v>6.2552423843599894E-2</v>
      </c>
      <c r="K46" s="80" t="e">
        <f t="shared" si="2"/>
        <v>#DIV/0!</v>
      </c>
      <c r="L46" s="80" t="e">
        <f t="shared" si="3"/>
        <v>#DIV/0!</v>
      </c>
      <c r="M46" s="80" t="e">
        <f t="shared" si="4"/>
        <v>#DIV/0!</v>
      </c>
      <c r="N46" s="80">
        <f t="shared" si="5"/>
        <v>0.47505242384359991</v>
      </c>
      <c r="O46" s="80" t="e">
        <f t="shared" si="6"/>
        <v>#DIV/0!</v>
      </c>
      <c r="P46" s="80" t="e">
        <f t="shared" si="7"/>
        <v>#DIV/0!</v>
      </c>
      <c r="Q46" s="80" t="e">
        <f t="shared" si="8"/>
        <v>#DIV/0!</v>
      </c>
      <c r="R46" s="105">
        <f t="shared" ca="1" si="9"/>
        <v>474</v>
      </c>
      <c r="S46" s="80">
        <f t="shared" si="52"/>
        <v>6.7195918181784026E-2</v>
      </c>
      <c r="T46" s="77">
        <v>0</v>
      </c>
      <c r="U46" s="181">
        <v>0</v>
      </c>
      <c r="V46" s="77">
        <v>3</v>
      </c>
      <c r="X46" s="181"/>
      <c r="Z46" s="82"/>
      <c r="AA46" s="82">
        <f t="shared" si="10"/>
        <v>0</v>
      </c>
      <c r="AB46" s="82">
        <f t="shared" si="53"/>
        <v>0</v>
      </c>
      <c r="AC46" s="77">
        <f t="shared" si="11"/>
        <v>0</v>
      </c>
      <c r="AD46" s="108">
        <f t="shared" si="12"/>
        <v>0</v>
      </c>
      <c r="AE46" s="107">
        <f t="shared" si="54"/>
        <v>0</v>
      </c>
      <c r="AF46" s="107">
        <f t="shared" si="55"/>
        <v>0</v>
      </c>
      <c r="AG46" s="107">
        <f t="shared" si="13"/>
        <v>0</v>
      </c>
      <c r="AH46" s="109">
        <f t="shared" si="14"/>
        <v>0</v>
      </c>
      <c r="AI46" s="109">
        <f t="shared" si="15"/>
        <v>0</v>
      </c>
      <c r="AJ46" s="109">
        <f t="shared" si="16"/>
        <v>0</v>
      </c>
      <c r="AL46" s="82">
        <f t="shared" si="17"/>
        <v>0</v>
      </c>
      <c r="AM46" s="82" t="e">
        <f t="shared" si="56"/>
        <v>#DIV/0!</v>
      </c>
      <c r="AN46" s="77">
        <f t="shared" si="18"/>
        <v>0</v>
      </c>
      <c r="AO46" s="108">
        <f t="shared" si="57"/>
        <v>0</v>
      </c>
      <c r="AP46" s="107">
        <f t="shared" si="19"/>
        <v>0</v>
      </c>
      <c r="AQ46" s="107">
        <f t="shared" si="20"/>
        <v>0</v>
      </c>
      <c r="AR46" s="107">
        <f t="shared" si="21"/>
        <v>0</v>
      </c>
      <c r="AS46" s="109">
        <f t="shared" si="22"/>
        <v>0</v>
      </c>
      <c r="AT46" s="109">
        <f t="shared" si="23"/>
        <v>0</v>
      </c>
      <c r="AU46" s="109">
        <f t="shared" si="24"/>
        <v>0</v>
      </c>
      <c r="AW46" s="82">
        <f t="shared" si="25"/>
        <v>0</v>
      </c>
      <c r="AX46" s="82" t="e">
        <f t="shared" si="26"/>
        <v>#DIV/0!</v>
      </c>
      <c r="AY46" s="77">
        <f t="shared" si="27"/>
        <v>0</v>
      </c>
      <c r="AZ46" s="108">
        <f t="shared" si="28"/>
        <v>0</v>
      </c>
      <c r="BA46" s="107">
        <f t="shared" si="29"/>
        <v>0</v>
      </c>
      <c r="BB46" s="107">
        <f t="shared" si="30"/>
        <v>0</v>
      </c>
      <c r="BC46" s="107">
        <f t="shared" si="31"/>
        <v>0</v>
      </c>
      <c r="BD46" s="109">
        <f t="shared" si="32"/>
        <v>0</v>
      </c>
      <c r="BE46" s="109">
        <f t="shared" si="33"/>
        <v>0</v>
      </c>
      <c r="BF46" s="109">
        <f t="shared" si="34"/>
        <v>0</v>
      </c>
      <c r="BH46" s="82">
        <f t="shared" si="35"/>
        <v>0</v>
      </c>
      <c r="BI46" s="82" t="e">
        <f t="shared" si="36"/>
        <v>#DIV/0!</v>
      </c>
      <c r="BJ46" s="77">
        <f t="shared" si="37"/>
        <v>0</v>
      </c>
      <c r="BK46" s="108">
        <f t="shared" si="38"/>
        <v>0</v>
      </c>
      <c r="BL46" s="107">
        <f t="shared" si="39"/>
        <v>0</v>
      </c>
      <c r="BM46" s="107">
        <f t="shared" si="40"/>
        <v>0</v>
      </c>
      <c r="BN46" s="107">
        <f t="shared" si="41"/>
        <v>0</v>
      </c>
      <c r="BO46" s="109">
        <f t="shared" si="42"/>
        <v>0</v>
      </c>
      <c r="BP46" s="109">
        <f t="shared" si="43"/>
        <v>0</v>
      </c>
      <c r="BQ46" s="109">
        <f t="shared" si="44"/>
        <v>0</v>
      </c>
    </row>
    <row r="47" spans="1:69" x14ac:dyDescent="0.25">
      <c r="A47" s="101">
        <f t="shared" si="45"/>
        <v>37316</v>
      </c>
      <c r="B47" s="102">
        <f t="shared" si="46"/>
        <v>4.4052000000000007</v>
      </c>
      <c r="C47" s="102">
        <v>0</v>
      </c>
      <c r="D47" s="80">
        <f t="shared" si="47"/>
        <v>0.375</v>
      </c>
      <c r="E47" s="106">
        <f t="shared" si="0"/>
        <v>1</v>
      </c>
      <c r="F47" s="104">
        <f t="shared" si="48"/>
        <v>5.2</v>
      </c>
      <c r="G47" s="104">
        <f t="shared" si="49"/>
        <v>4.72</v>
      </c>
      <c r="H47" s="104">
        <f t="shared" si="50"/>
        <v>2.96</v>
      </c>
      <c r="I47" s="104">
        <f t="shared" si="51"/>
        <v>2.99</v>
      </c>
      <c r="J47" s="80">
        <f t="shared" si="1"/>
        <v>6.2552423843599894E-2</v>
      </c>
      <c r="K47" s="80" t="e">
        <f t="shared" si="2"/>
        <v>#DIV/0!</v>
      </c>
      <c r="L47" s="80" t="e">
        <f t="shared" si="3"/>
        <v>#DIV/0!</v>
      </c>
      <c r="M47" s="80" t="e">
        <f t="shared" si="4"/>
        <v>#DIV/0!</v>
      </c>
      <c r="N47" s="80">
        <f t="shared" si="5"/>
        <v>0.43755242384359988</v>
      </c>
      <c r="O47" s="80" t="e">
        <f t="shared" si="6"/>
        <v>#DIV/0!</v>
      </c>
      <c r="P47" s="80" t="e">
        <f t="shared" si="7"/>
        <v>#DIV/0!</v>
      </c>
      <c r="Q47" s="80" t="e">
        <f t="shared" si="8"/>
        <v>#DIV/0!</v>
      </c>
      <c r="R47" s="105">
        <f t="shared" ca="1" si="9"/>
        <v>502</v>
      </c>
      <c r="S47" s="80">
        <f t="shared" si="52"/>
        <v>6.718237048503102E-2</v>
      </c>
      <c r="T47" s="77">
        <v>0</v>
      </c>
      <c r="U47" s="181">
        <v>0</v>
      </c>
      <c r="V47" s="77">
        <v>4</v>
      </c>
      <c r="X47" s="181"/>
      <c r="Z47" s="82"/>
      <c r="AA47" s="82">
        <f t="shared" si="10"/>
        <v>0</v>
      </c>
      <c r="AB47" s="82">
        <f t="shared" si="53"/>
        <v>0</v>
      </c>
      <c r="AC47" s="77">
        <f t="shared" si="11"/>
        <v>0</v>
      </c>
      <c r="AD47" s="108">
        <f t="shared" si="12"/>
        <v>0</v>
      </c>
      <c r="AE47" s="107">
        <f t="shared" si="54"/>
        <v>0</v>
      </c>
      <c r="AF47" s="107">
        <f t="shared" si="55"/>
        <v>0</v>
      </c>
      <c r="AG47" s="107">
        <f t="shared" si="13"/>
        <v>0</v>
      </c>
      <c r="AH47" s="109">
        <f t="shared" si="14"/>
        <v>0</v>
      </c>
      <c r="AI47" s="109">
        <f t="shared" si="15"/>
        <v>0</v>
      </c>
      <c r="AJ47" s="109">
        <f t="shared" si="16"/>
        <v>0</v>
      </c>
      <c r="AL47" s="82">
        <f t="shared" si="17"/>
        <v>0</v>
      </c>
      <c r="AM47" s="82" t="e">
        <f t="shared" si="56"/>
        <v>#DIV/0!</v>
      </c>
      <c r="AN47" s="77">
        <f t="shared" si="18"/>
        <v>0</v>
      </c>
      <c r="AO47" s="108">
        <f t="shared" si="57"/>
        <v>0</v>
      </c>
      <c r="AP47" s="107">
        <f t="shared" si="19"/>
        <v>0</v>
      </c>
      <c r="AQ47" s="107">
        <f t="shared" si="20"/>
        <v>0</v>
      </c>
      <c r="AR47" s="107">
        <f t="shared" si="21"/>
        <v>0</v>
      </c>
      <c r="AS47" s="109">
        <f t="shared" si="22"/>
        <v>0</v>
      </c>
      <c r="AT47" s="109">
        <f t="shared" si="23"/>
        <v>0</v>
      </c>
      <c r="AU47" s="109">
        <f t="shared" si="24"/>
        <v>0</v>
      </c>
      <c r="AW47" s="82">
        <f t="shared" si="25"/>
        <v>0</v>
      </c>
      <c r="AX47" s="82" t="e">
        <f t="shared" si="26"/>
        <v>#DIV/0!</v>
      </c>
      <c r="AY47" s="77">
        <f t="shared" si="27"/>
        <v>0</v>
      </c>
      <c r="AZ47" s="108">
        <f t="shared" si="28"/>
        <v>0</v>
      </c>
      <c r="BA47" s="107">
        <f t="shared" si="29"/>
        <v>0</v>
      </c>
      <c r="BB47" s="107">
        <f t="shared" si="30"/>
        <v>0</v>
      </c>
      <c r="BC47" s="107">
        <f t="shared" si="31"/>
        <v>0</v>
      </c>
      <c r="BD47" s="109">
        <f t="shared" si="32"/>
        <v>0</v>
      </c>
      <c r="BE47" s="109">
        <f t="shared" si="33"/>
        <v>0</v>
      </c>
      <c r="BF47" s="109">
        <f t="shared" si="34"/>
        <v>0</v>
      </c>
      <c r="BH47" s="82">
        <f t="shared" si="35"/>
        <v>0</v>
      </c>
      <c r="BI47" s="82" t="e">
        <f t="shared" si="36"/>
        <v>#DIV/0!</v>
      </c>
      <c r="BJ47" s="77">
        <f t="shared" si="37"/>
        <v>0</v>
      </c>
      <c r="BK47" s="108">
        <f t="shared" si="38"/>
        <v>0</v>
      </c>
      <c r="BL47" s="107">
        <f t="shared" si="39"/>
        <v>0</v>
      </c>
      <c r="BM47" s="107">
        <f t="shared" si="40"/>
        <v>0</v>
      </c>
      <c r="BN47" s="107">
        <f t="shared" si="41"/>
        <v>0</v>
      </c>
      <c r="BO47" s="109">
        <f t="shared" si="42"/>
        <v>0</v>
      </c>
      <c r="BP47" s="109">
        <f t="shared" si="43"/>
        <v>0</v>
      </c>
      <c r="BQ47" s="109">
        <f t="shared" si="44"/>
        <v>0</v>
      </c>
    </row>
    <row r="48" spans="1:69" x14ac:dyDescent="0.25">
      <c r="A48" s="101">
        <f t="shared" si="45"/>
        <v>37347</v>
      </c>
      <c r="B48" s="102">
        <f t="shared" si="46"/>
        <v>4.22</v>
      </c>
      <c r="C48" s="102">
        <v>0</v>
      </c>
      <c r="D48" s="80">
        <f t="shared" si="47"/>
        <v>0.32250000000000001</v>
      </c>
      <c r="E48" s="106">
        <f t="shared" si="0"/>
        <v>1</v>
      </c>
      <c r="F48" s="104">
        <f t="shared" si="48"/>
        <v>5.2</v>
      </c>
      <c r="G48" s="104">
        <f t="shared" si="49"/>
        <v>4.72</v>
      </c>
      <c r="H48" s="104">
        <f t="shared" si="50"/>
        <v>2.96</v>
      </c>
      <c r="I48" s="104">
        <f t="shared" si="51"/>
        <v>2.99</v>
      </c>
      <c r="J48" s="80">
        <f t="shared" si="1"/>
        <v>6.2552423843599894E-2</v>
      </c>
      <c r="K48" s="80" t="e">
        <f t="shared" si="2"/>
        <v>#DIV/0!</v>
      </c>
      <c r="L48" s="80" t="e">
        <f t="shared" si="3"/>
        <v>#DIV/0!</v>
      </c>
      <c r="M48" s="80" t="e">
        <f t="shared" si="4"/>
        <v>#DIV/0!</v>
      </c>
      <c r="N48" s="80">
        <f t="shared" si="5"/>
        <v>0.38505242384359989</v>
      </c>
      <c r="O48" s="80" t="e">
        <f t="shared" si="6"/>
        <v>#DIV/0!</v>
      </c>
      <c r="P48" s="80" t="e">
        <f t="shared" si="7"/>
        <v>#DIV/0!</v>
      </c>
      <c r="Q48" s="80" t="e">
        <f t="shared" si="8"/>
        <v>#DIV/0!</v>
      </c>
      <c r="R48" s="105">
        <f t="shared" ca="1" si="9"/>
        <v>530</v>
      </c>
      <c r="S48" s="80">
        <f t="shared" si="52"/>
        <v>6.7154701987139034E-2</v>
      </c>
      <c r="T48" s="77">
        <v>0</v>
      </c>
      <c r="U48" s="181">
        <v>0</v>
      </c>
      <c r="V48" s="77">
        <v>4</v>
      </c>
      <c r="X48" s="181"/>
      <c r="Z48" s="82"/>
      <c r="AA48" s="82">
        <f t="shared" si="10"/>
        <v>0</v>
      </c>
      <c r="AB48" s="82">
        <f t="shared" si="53"/>
        <v>0</v>
      </c>
      <c r="AC48" s="77">
        <f t="shared" si="11"/>
        <v>0</v>
      </c>
      <c r="AD48" s="108">
        <f t="shared" si="12"/>
        <v>0</v>
      </c>
      <c r="AE48" s="107">
        <f t="shared" si="54"/>
        <v>0</v>
      </c>
      <c r="AF48" s="107">
        <f t="shared" si="55"/>
        <v>0</v>
      </c>
      <c r="AG48" s="107">
        <f t="shared" si="13"/>
        <v>0</v>
      </c>
      <c r="AH48" s="109">
        <f t="shared" si="14"/>
        <v>0</v>
      </c>
      <c r="AI48" s="109">
        <f t="shared" si="15"/>
        <v>0</v>
      </c>
      <c r="AJ48" s="109">
        <f t="shared" si="16"/>
        <v>0</v>
      </c>
      <c r="AL48" s="82">
        <f t="shared" si="17"/>
        <v>0</v>
      </c>
      <c r="AM48" s="82" t="e">
        <f t="shared" si="56"/>
        <v>#DIV/0!</v>
      </c>
      <c r="AN48" s="77">
        <f t="shared" si="18"/>
        <v>0</v>
      </c>
      <c r="AO48" s="108">
        <f t="shared" si="57"/>
        <v>0</v>
      </c>
      <c r="AP48" s="107">
        <f t="shared" si="19"/>
        <v>0</v>
      </c>
      <c r="AQ48" s="107">
        <f t="shared" si="20"/>
        <v>0</v>
      </c>
      <c r="AR48" s="107">
        <f t="shared" si="21"/>
        <v>0</v>
      </c>
      <c r="AS48" s="109">
        <f t="shared" si="22"/>
        <v>0</v>
      </c>
      <c r="AT48" s="109">
        <f t="shared" si="23"/>
        <v>0</v>
      </c>
      <c r="AU48" s="109">
        <f t="shared" si="24"/>
        <v>0</v>
      </c>
      <c r="AW48" s="82">
        <f t="shared" si="25"/>
        <v>0</v>
      </c>
      <c r="AX48" s="82" t="e">
        <f t="shared" si="26"/>
        <v>#DIV/0!</v>
      </c>
      <c r="AY48" s="77">
        <f t="shared" si="27"/>
        <v>0</v>
      </c>
      <c r="AZ48" s="108">
        <f t="shared" si="28"/>
        <v>0</v>
      </c>
      <c r="BA48" s="107">
        <f t="shared" si="29"/>
        <v>0</v>
      </c>
      <c r="BB48" s="107">
        <f t="shared" si="30"/>
        <v>0</v>
      </c>
      <c r="BC48" s="107">
        <f t="shared" si="31"/>
        <v>0</v>
      </c>
      <c r="BD48" s="109">
        <f t="shared" si="32"/>
        <v>0</v>
      </c>
      <c r="BE48" s="109">
        <f t="shared" si="33"/>
        <v>0</v>
      </c>
      <c r="BF48" s="109">
        <f t="shared" si="34"/>
        <v>0</v>
      </c>
      <c r="BH48" s="82">
        <f t="shared" si="35"/>
        <v>0</v>
      </c>
      <c r="BI48" s="82" t="e">
        <f t="shared" si="36"/>
        <v>#DIV/0!</v>
      </c>
      <c r="BJ48" s="77">
        <f t="shared" si="37"/>
        <v>0</v>
      </c>
      <c r="BK48" s="108">
        <f t="shared" si="38"/>
        <v>0</v>
      </c>
      <c r="BL48" s="107">
        <f t="shared" si="39"/>
        <v>0</v>
      </c>
      <c r="BM48" s="107">
        <f t="shared" si="40"/>
        <v>0</v>
      </c>
      <c r="BN48" s="107">
        <f t="shared" si="41"/>
        <v>0</v>
      </c>
      <c r="BO48" s="109">
        <f t="shared" si="42"/>
        <v>0</v>
      </c>
      <c r="BP48" s="109">
        <f t="shared" si="43"/>
        <v>0</v>
      </c>
      <c r="BQ48" s="109">
        <f t="shared" si="44"/>
        <v>0</v>
      </c>
    </row>
    <row r="49" spans="1:69" x14ac:dyDescent="0.25">
      <c r="A49" s="101">
        <f t="shared" si="45"/>
        <v>37377</v>
      </c>
      <c r="B49" s="102">
        <f t="shared" si="46"/>
        <v>4.1470000000000002</v>
      </c>
      <c r="C49" s="102">
        <v>0</v>
      </c>
      <c r="D49" s="80">
        <f t="shared" si="47"/>
        <v>0.31</v>
      </c>
      <c r="E49" s="106">
        <f t="shared" si="0"/>
        <v>1</v>
      </c>
      <c r="F49" s="104">
        <f t="shared" si="48"/>
        <v>5.2</v>
      </c>
      <c r="G49" s="104">
        <f t="shared" si="49"/>
        <v>4.72</v>
      </c>
      <c r="H49" s="104">
        <f t="shared" si="50"/>
        <v>2.96</v>
      </c>
      <c r="I49" s="104">
        <f t="shared" si="51"/>
        <v>2.99</v>
      </c>
      <c r="J49" s="80">
        <f t="shared" si="1"/>
        <v>6.2552423843599894E-2</v>
      </c>
      <c r="K49" s="80" t="e">
        <f t="shared" si="2"/>
        <v>#DIV/0!</v>
      </c>
      <c r="L49" s="80" t="e">
        <f t="shared" si="3"/>
        <v>#DIV/0!</v>
      </c>
      <c r="M49" s="80" t="e">
        <f t="shared" si="4"/>
        <v>#DIV/0!</v>
      </c>
      <c r="N49" s="80">
        <f t="shared" si="5"/>
        <v>0.37255242384359988</v>
      </c>
      <c r="O49" s="80" t="e">
        <f t="shared" si="6"/>
        <v>#DIV/0!</v>
      </c>
      <c r="P49" s="80" t="e">
        <f t="shared" si="7"/>
        <v>#DIV/0!</v>
      </c>
      <c r="Q49" s="80" t="e">
        <f t="shared" si="8"/>
        <v>#DIV/0!</v>
      </c>
      <c r="R49" s="105">
        <f t="shared" ca="1" si="9"/>
        <v>561</v>
      </c>
      <c r="S49" s="80">
        <f t="shared" si="52"/>
        <v>6.7109170785683001E-2</v>
      </c>
      <c r="T49" s="77">
        <v>0</v>
      </c>
      <c r="U49" s="181">
        <v>0</v>
      </c>
      <c r="V49" s="77">
        <v>2</v>
      </c>
      <c r="X49" s="181"/>
      <c r="Z49" s="82"/>
      <c r="AA49" s="82">
        <f t="shared" si="10"/>
        <v>0</v>
      </c>
      <c r="AB49" s="82">
        <f t="shared" si="53"/>
        <v>0</v>
      </c>
      <c r="AC49" s="77">
        <f t="shared" si="11"/>
        <v>0</v>
      </c>
      <c r="AD49" s="108">
        <f t="shared" si="12"/>
        <v>0</v>
      </c>
      <c r="AE49" s="107">
        <f t="shared" si="54"/>
        <v>0</v>
      </c>
      <c r="AF49" s="107">
        <f t="shared" si="55"/>
        <v>0</v>
      </c>
      <c r="AG49" s="107">
        <f t="shared" si="13"/>
        <v>0</v>
      </c>
      <c r="AH49" s="109">
        <f t="shared" si="14"/>
        <v>0</v>
      </c>
      <c r="AI49" s="109">
        <f t="shared" si="15"/>
        <v>0</v>
      </c>
      <c r="AJ49" s="109">
        <f t="shared" si="16"/>
        <v>0</v>
      </c>
      <c r="AL49" s="82">
        <f t="shared" si="17"/>
        <v>0</v>
      </c>
      <c r="AM49" s="82" t="e">
        <f t="shared" si="56"/>
        <v>#DIV/0!</v>
      </c>
      <c r="AN49" s="77">
        <f t="shared" si="18"/>
        <v>0</v>
      </c>
      <c r="AO49" s="108">
        <f t="shared" si="57"/>
        <v>0</v>
      </c>
      <c r="AP49" s="107">
        <f t="shared" si="19"/>
        <v>0</v>
      </c>
      <c r="AQ49" s="107">
        <f t="shared" si="20"/>
        <v>0</v>
      </c>
      <c r="AR49" s="107">
        <f t="shared" si="21"/>
        <v>0</v>
      </c>
      <c r="AS49" s="109">
        <f t="shared" si="22"/>
        <v>0</v>
      </c>
      <c r="AT49" s="109">
        <f t="shared" si="23"/>
        <v>0</v>
      </c>
      <c r="AU49" s="109">
        <f t="shared" si="24"/>
        <v>0</v>
      </c>
      <c r="AW49" s="82">
        <f t="shared" si="25"/>
        <v>0</v>
      </c>
      <c r="AX49" s="82" t="e">
        <f t="shared" si="26"/>
        <v>#DIV/0!</v>
      </c>
      <c r="AY49" s="77">
        <f t="shared" si="27"/>
        <v>0</v>
      </c>
      <c r="AZ49" s="108">
        <f t="shared" si="28"/>
        <v>0</v>
      </c>
      <c r="BA49" s="107">
        <f t="shared" si="29"/>
        <v>0</v>
      </c>
      <c r="BB49" s="107">
        <f t="shared" si="30"/>
        <v>0</v>
      </c>
      <c r="BC49" s="107">
        <f t="shared" si="31"/>
        <v>0</v>
      </c>
      <c r="BD49" s="109">
        <f t="shared" si="32"/>
        <v>0</v>
      </c>
      <c r="BE49" s="109">
        <f t="shared" si="33"/>
        <v>0</v>
      </c>
      <c r="BF49" s="109">
        <f t="shared" si="34"/>
        <v>0</v>
      </c>
      <c r="BH49" s="82">
        <f t="shared" si="35"/>
        <v>0</v>
      </c>
      <c r="BI49" s="82" t="e">
        <f t="shared" si="36"/>
        <v>#DIV/0!</v>
      </c>
      <c r="BJ49" s="77">
        <f t="shared" si="37"/>
        <v>0</v>
      </c>
      <c r="BK49" s="108">
        <f t="shared" si="38"/>
        <v>0</v>
      </c>
      <c r="BL49" s="107">
        <f t="shared" si="39"/>
        <v>0</v>
      </c>
      <c r="BM49" s="107">
        <f t="shared" si="40"/>
        <v>0</v>
      </c>
      <c r="BN49" s="107">
        <f t="shared" si="41"/>
        <v>0</v>
      </c>
      <c r="BO49" s="109">
        <f t="shared" si="42"/>
        <v>0</v>
      </c>
      <c r="BP49" s="109">
        <f t="shared" si="43"/>
        <v>0</v>
      </c>
      <c r="BQ49" s="109">
        <f t="shared" si="44"/>
        <v>0</v>
      </c>
    </row>
    <row r="50" spans="1:69" x14ac:dyDescent="0.25">
      <c r="A50" s="101">
        <f t="shared" si="45"/>
        <v>37408</v>
      </c>
      <c r="B50" s="102">
        <f t="shared" si="46"/>
        <v>4.1269999999999998</v>
      </c>
      <c r="C50" s="102">
        <v>0</v>
      </c>
      <c r="D50" s="80">
        <f t="shared" si="47"/>
        <v>0.31</v>
      </c>
      <c r="E50" s="106">
        <f t="shared" si="0"/>
        <v>1</v>
      </c>
      <c r="F50" s="104">
        <f t="shared" si="48"/>
        <v>5.2</v>
      </c>
      <c r="G50" s="104">
        <f t="shared" si="49"/>
        <v>4.72</v>
      </c>
      <c r="H50" s="104">
        <f t="shared" si="50"/>
        <v>2.96</v>
      </c>
      <c r="I50" s="104">
        <f t="shared" si="51"/>
        <v>2.99</v>
      </c>
      <c r="J50" s="80">
        <f t="shared" si="1"/>
        <v>6.2552423843599894E-2</v>
      </c>
      <c r="K50" s="80" t="e">
        <f t="shared" si="2"/>
        <v>#DIV/0!</v>
      </c>
      <c r="L50" s="80" t="e">
        <f t="shared" si="3"/>
        <v>#DIV/0!</v>
      </c>
      <c r="M50" s="80" t="e">
        <f t="shared" si="4"/>
        <v>#DIV/0!</v>
      </c>
      <c r="N50" s="80">
        <f t="shared" si="5"/>
        <v>0.37255242384359988</v>
      </c>
      <c r="O50" s="80" t="e">
        <f t="shared" si="6"/>
        <v>#DIV/0!</v>
      </c>
      <c r="P50" s="80" t="e">
        <f t="shared" si="7"/>
        <v>#DIV/0!</v>
      </c>
      <c r="Q50" s="80" t="e">
        <f t="shared" si="8"/>
        <v>#DIV/0!</v>
      </c>
      <c r="R50" s="105">
        <f t="shared" ca="1" si="9"/>
        <v>594</v>
      </c>
      <c r="S50" s="80">
        <f t="shared" si="52"/>
        <v>6.7062121878233016E-2</v>
      </c>
      <c r="T50" s="77">
        <v>0</v>
      </c>
      <c r="U50" s="181">
        <v>0</v>
      </c>
      <c r="V50" s="77">
        <v>2</v>
      </c>
      <c r="X50" s="181"/>
      <c r="Z50" s="82"/>
      <c r="AA50" s="82">
        <f t="shared" si="10"/>
        <v>0</v>
      </c>
      <c r="AB50" s="82">
        <f t="shared" si="53"/>
        <v>0</v>
      </c>
      <c r="AC50" s="77">
        <f t="shared" si="11"/>
        <v>0</v>
      </c>
      <c r="AD50" s="108">
        <f t="shared" si="12"/>
        <v>0</v>
      </c>
      <c r="AE50" s="107">
        <f t="shared" si="54"/>
        <v>0</v>
      </c>
      <c r="AF50" s="107">
        <f t="shared" si="55"/>
        <v>0</v>
      </c>
      <c r="AG50" s="107">
        <f t="shared" si="13"/>
        <v>0</v>
      </c>
      <c r="AH50" s="109">
        <f t="shared" si="14"/>
        <v>0</v>
      </c>
      <c r="AI50" s="109">
        <f t="shared" si="15"/>
        <v>0</v>
      </c>
      <c r="AJ50" s="109">
        <f t="shared" si="16"/>
        <v>0</v>
      </c>
      <c r="AL50" s="82">
        <f t="shared" si="17"/>
        <v>0</v>
      </c>
      <c r="AM50" s="82" t="e">
        <f t="shared" si="56"/>
        <v>#DIV/0!</v>
      </c>
      <c r="AN50" s="77">
        <f t="shared" si="18"/>
        <v>0</v>
      </c>
      <c r="AO50" s="108">
        <f t="shared" si="57"/>
        <v>0</v>
      </c>
      <c r="AP50" s="107">
        <f t="shared" si="19"/>
        <v>0</v>
      </c>
      <c r="AQ50" s="107">
        <f t="shared" si="20"/>
        <v>0</v>
      </c>
      <c r="AR50" s="107">
        <f t="shared" si="21"/>
        <v>0</v>
      </c>
      <c r="AS50" s="109">
        <f t="shared" si="22"/>
        <v>0</v>
      </c>
      <c r="AT50" s="109">
        <f t="shared" si="23"/>
        <v>0</v>
      </c>
      <c r="AU50" s="109">
        <f t="shared" si="24"/>
        <v>0</v>
      </c>
      <c r="AW50" s="82">
        <f t="shared" si="25"/>
        <v>0</v>
      </c>
      <c r="AX50" s="82" t="e">
        <f t="shared" si="26"/>
        <v>#DIV/0!</v>
      </c>
      <c r="AY50" s="77">
        <f t="shared" si="27"/>
        <v>0</v>
      </c>
      <c r="AZ50" s="108">
        <f t="shared" si="28"/>
        <v>0</v>
      </c>
      <c r="BA50" s="107">
        <f t="shared" si="29"/>
        <v>0</v>
      </c>
      <c r="BB50" s="107">
        <f t="shared" si="30"/>
        <v>0</v>
      </c>
      <c r="BC50" s="107">
        <f t="shared" si="31"/>
        <v>0</v>
      </c>
      <c r="BD50" s="109">
        <f t="shared" si="32"/>
        <v>0</v>
      </c>
      <c r="BE50" s="109">
        <f t="shared" si="33"/>
        <v>0</v>
      </c>
      <c r="BF50" s="109">
        <f t="shared" si="34"/>
        <v>0</v>
      </c>
      <c r="BH50" s="82">
        <f t="shared" si="35"/>
        <v>0</v>
      </c>
      <c r="BI50" s="82" t="e">
        <f t="shared" si="36"/>
        <v>#DIV/0!</v>
      </c>
      <c r="BJ50" s="77">
        <f t="shared" si="37"/>
        <v>0</v>
      </c>
      <c r="BK50" s="108">
        <f t="shared" si="38"/>
        <v>0</v>
      </c>
      <c r="BL50" s="107">
        <f t="shared" si="39"/>
        <v>0</v>
      </c>
      <c r="BM50" s="107">
        <f t="shared" si="40"/>
        <v>0</v>
      </c>
      <c r="BN50" s="107">
        <f t="shared" si="41"/>
        <v>0</v>
      </c>
      <c r="BO50" s="109">
        <f t="shared" si="42"/>
        <v>0</v>
      </c>
      <c r="BP50" s="109">
        <f t="shared" si="43"/>
        <v>0</v>
      </c>
      <c r="BQ50" s="109">
        <f t="shared" si="44"/>
        <v>0</v>
      </c>
    </row>
    <row r="51" spans="1:69" x14ac:dyDescent="0.25">
      <c r="A51" s="101">
        <f t="shared" si="45"/>
        <v>37438</v>
      </c>
      <c r="B51" s="102">
        <f t="shared" si="46"/>
        <v>4.1349999999999998</v>
      </c>
      <c r="C51" s="102">
        <v>0</v>
      </c>
      <c r="D51" s="80">
        <f t="shared" si="47"/>
        <v>0.31</v>
      </c>
      <c r="E51" s="106">
        <f t="shared" si="0"/>
        <v>1</v>
      </c>
      <c r="F51" s="104">
        <f t="shared" si="48"/>
        <v>5.2</v>
      </c>
      <c r="G51" s="104">
        <f t="shared" si="49"/>
        <v>4.72</v>
      </c>
      <c r="H51" s="104">
        <f t="shared" si="50"/>
        <v>2.96</v>
      </c>
      <c r="I51" s="104">
        <f t="shared" si="51"/>
        <v>2.99</v>
      </c>
      <c r="J51" s="80">
        <f t="shared" si="1"/>
        <v>6.2552423843599894E-2</v>
      </c>
      <c r="K51" s="80" t="e">
        <f t="shared" si="2"/>
        <v>#DIV/0!</v>
      </c>
      <c r="L51" s="80" t="e">
        <f t="shared" si="3"/>
        <v>#DIV/0!</v>
      </c>
      <c r="M51" s="80" t="e">
        <f t="shared" si="4"/>
        <v>#DIV/0!</v>
      </c>
      <c r="N51" s="80">
        <f t="shared" si="5"/>
        <v>0.37255242384359988</v>
      </c>
      <c r="O51" s="80" t="e">
        <f t="shared" si="6"/>
        <v>#DIV/0!</v>
      </c>
      <c r="P51" s="80" t="e">
        <f t="shared" si="7"/>
        <v>#DIV/0!</v>
      </c>
      <c r="Q51" s="80" t="e">
        <f t="shared" si="8"/>
        <v>#DIV/0!</v>
      </c>
      <c r="R51" s="105">
        <f t="shared" ca="1" si="9"/>
        <v>622</v>
      </c>
      <c r="S51" s="80">
        <f t="shared" si="52"/>
        <v>6.7026404688942012E-2</v>
      </c>
      <c r="T51" s="77">
        <v>0</v>
      </c>
      <c r="U51" s="181">
        <v>0</v>
      </c>
      <c r="V51" s="77">
        <v>2</v>
      </c>
      <c r="X51" s="181"/>
      <c r="Z51" s="82"/>
      <c r="AA51" s="82">
        <f t="shared" si="10"/>
        <v>0</v>
      </c>
      <c r="AB51" s="82">
        <f t="shared" si="53"/>
        <v>0</v>
      </c>
      <c r="AC51" s="77">
        <f t="shared" si="11"/>
        <v>0</v>
      </c>
      <c r="AD51" s="108">
        <f t="shared" si="12"/>
        <v>0</v>
      </c>
      <c r="AE51" s="107">
        <f t="shared" si="54"/>
        <v>0</v>
      </c>
      <c r="AF51" s="107">
        <f t="shared" si="55"/>
        <v>0</v>
      </c>
      <c r="AG51" s="107">
        <f t="shared" si="13"/>
        <v>0</v>
      </c>
      <c r="AH51" s="109">
        <f t="shared" si="14"/>
        <v>0</v>
      </c>
      <c r="AI51" s="109">
        <f t="shared" si="15"/>
        <v>0</v>
      </c>
      <c r="AJ51" s="109">
        <f t="shared" si="16"/>
        <v>0</v>
      </c>
      <c r="AL51" s="82">
        <f t="shared" si="17"/>
        <v>0</v>
      </c>
      <c r="AM51" s="82" t="e">
        <f t="shared" si="56"/>
        <v>#DIV/0!</v>
      </c>
      <c r="AN51" s="77">
        <f t="shared" si="18"/>
        <v>0</v>
      </c>
      <c r="AO51" s="108">
        <f t="shared" si="57"/>
        <v>0</v>
      </c>
      <c r="AP51" s="107">
        <f t="shared" si="19"/>
        <v>0</v>
      </c>
      <c r="AQ51" s="107">
        <f t="shared" si="20"/>
        <v>0</v>
      </c>
      <c r="AR51" s="107">
        <f t="shared" si="21"/>
        <v>0</v>
      </c>
      <c r="AS51" s="109">
        <f t="shared" si="22"/>
        <v>0</v>
      </c>
      <c r="AT51" s="109">
        <f t="shared" si="23"/>
        <v>0</v>
      </c>
      <c r="AU51" s="109">
        <f t="shared" si="24"/>
        <v>0</v>
      </c>
      <c r="AW51" s="82">
        <f t="shared" si="25"/>
        <v>0</v>
      </c>
      <c r="AX51" s="82" t="e">
        <f t="shared" si="26"/>
        <v>#DIV/0!</v>
      </c>
      <c r="AY51" s="77">
        <f t="shared" si="27"/>
        <v>0</v>
      </c>
      <c r="AZ51" s="108">
        <f t="shared" si="28"/>
        <v>0</v>
      </c>
      <c r="BA51" s="107">
        <f t="shared" si="29"/>
        <v>0</v>
      </c>
      <c r="BB51" s="107">
        <f t="shared" si="30"/>
        <v>0</v>
      </c>
      <c r="BC51" s="107">
        <f t="shared" si="31"/>
        <v>0</v>
      </c>
      <c r="BD51" s="109">
        <f t="shared" si="32"/>
        <v>0</v>
      </c>
      <c r="BE51" s="109">
        <f t="shared" si="33"/>
        <v>0</v>
      </c>
      <c r="BF51" s="109">
        <f t="shared" si="34"/>
        <v>0</v>
      </c>
      <c r="BH51" s="82">
        <f t="shared" si="35"/>
        <v>0</v>
      </c>
      <c r="BI51" s="82" t="e">
        <f t="shared" si="36"/>
        <v>#DIV/0!</v>
      </c>
      <c r="BJ51" s="77">
        <f t="shared" si="37"/>
        <v>0</v>
      </c>
      <c r="BK51" s="108">
        <f t="shared" si="38"/>
        <v>0</v>
      </c>
      <c r="BL51" s="107">
        <f t="shared" si="39"/>
        <v>0</v>
      </c>
      <c r="BM51" s="107">
        <f t="shared" si="40"/>
        <v>0</v>
      </c>
      <c r="BN51" s="107">
        <f t="shared" si="41"/>
        <v>0</v>
      </c>
      <c r="BO51" s="109">
        <f t="shared" si="42"/>
        <v>0</v>
      </c>
      <c r="BP51" s="109">
        <f t="shared" si="43"/>
        <v>0</v>
      </c>
      <c r="BQ51" s="109">
        <f t="shared" si="44"/>
        <v>0</v>
      </c>
    </row>
    <row r="52" spans="1:69" x14ac:dyDescent="0.25">
      <c r="A52" s="101">
        <f t="shared" si="45"/>
        <v>37469</v>
      </c>
      <c r="B52" s="102">
        <f t="shared" si="46"/>
        <v>4.1449999999999996</v>
      </c>
      <c r="C52" s="102">
        <v>0</v>
      </c>
      <c r="D52" s="80">
        <f t="shared" si="47"/>
        <v>0.31</v>
      </c>
      <c r="E52" s="106">
        <f t="shared" si="0"/>
        <v>1</v>
      </c>
      <c r="F52" s="104">
        <f t="shared" si="48"/>
        <v>5.2</v>
      </c>
      <c r="G52" s="104">
        <f t="shared" si="49"/>
        <v>4.72</v>
      </c>
      <c r="H52" s="104">
        <f t="shared" si="50"/>
        <v>2.96</v>
      </c>
      <c r="I52" s="104">
        <f t="shared" si="51"/>
        <v>2.99</v>
      </c>
      <c r="J52" s="80">
        <f t="shared" si="1"/>
        <v>6.2552423843599894E-2</v>
      </c>
      <c r="K52" s="80" t="e">
        <f t="shared" si="2"/>
        <v>#DIV/0!</v>
      </c>
      <c r="L52" s="80" t="e">
        <f t="shared" si="3"/>
        <v>#DIV/0!</v>
      </c>
      <c r="M52" s="80" t="e">
        <f t="shared" si="4"/>
        <v>#DIV/0!</v>
      </c>
      <c r="N52" s="80">
        <f t="shared" si="5"/>
        <v>0.37255242384359988</v>
      </c>
      <c r="O52" s="80" t="e">
        <f t="shared" si="6"/>
        <v>#DIV/0!</v>
      </c>
      <c r="P52" s="80" t="e">
        <f t="shared" si="7"/>
        <v>#DIV/0!</v>
      </c>
      <c r="Q52" s="80" t="e">
        <f t="shared" si="8"/>
        <v>#DIV/0!</v>
      </c>
      <c r="R52" s="105">
        <f t="shared" ca="1" si="9"/>
        <v>655</v>
      </c>
      <c r="S52" s="80">
        <f t="shared" si="52"/>
        <v>6.700563728235201E-2</v>
      </c>
      <c r="T52" s="77">
        <v>0</v>
      </c>
      <c r="U52" s="181">
        <v>0</v>
      </c>
      <c r="V52" s="77">
        <v>2</v>
      </c>
      <c r="X52" s="181"/>
      <c r="Z52" s="82"/>
      <c r="AA52" s="82">
        <f t="shared" si="10"/>
        <v>0</v>
      </c>
      <c r="AB52" s="82">
        <f t="shared" si="53"/>
        <v>0</v>
      </c>
      <c r="AC52" s="77">
        <f t="shared" si="11"/>
        <v>0</v>
      </c>
      <c r="AD52" s="108">
        <f t="shared" si="12"/>
        <v>0</v>
      </c>
      <c r="AE52" s="107">
        <f t="shared" si="54"/>
        <v>0</v>
      </c>
      <c r="AF52" s="107">
        <f t="shared" si="55"/>
        <v>0</v>
      </c>
      <c r="AG52" s="107">
        <f t="shared" si="13"/>
        <v>0</v>
      </c>
      <c r="AH52" s="109">
        <f t="shared" si="14"/>
        <v>0</v>
      </c>
      <c r="AI52" s="109">
        <f t="shared" si="15"/>
        <v>0</v>
      </c>
      <c r="AJ52" s="109">
        <f t="shared" si="16"/>
        <v>0</v>
      </c>
      <c r="AL52" s="82">
        <f t="shared" si="17"/>
        <v>0</v>
      </c>
      <c r="AM52" s="82" t="e">
        <f t="shared" si="56"/>
        <v>#DIV/0!</v>
      </c>
      <c r="AN52" s="77">
        <f t="shared" si="18"/>
        <v>0</v>
      </c>
      <c r="AO52" s="108">
        <f t="shared" si="57"/>
        <v>0</v>
      </c>
      <c r="AP52" s="107">
        <f t="shared" si="19"/>
        <v>0</v>
      </c>
      <c r="AQ52" s="107">
        <f t="shared" si="20"/>
        <v>0</v>
      </c>
      <c r="AR52" s="107">
        <f t="shared" si="21"/>
        <v>0</v>
      </c>
      <c r="AS52" s="109">
        <f t="shared" si="22"/>
        <v>0</v>
      </c>
      <c r="AT52" s="109">
        <f t="shared" si="23"/>
        <v>0</v>
      </c>
      <c r="AU52" s="109">
        <f t="shared" si="24"/>
        <v>0</v>
      </c>
      <c r="AW52" s="82">
        <f t="shared" si="25"/>
        <v>0</v>
      </c>
      <c r="AX52" s="82" t="e">
        <f t="shared" si="26"/>
        <v>#DIV/0!</v>
      </c>
      <c r="AY52" s="77">
        <f t="shared" si="27"/>
        <v>0</v>
      </c>
      <c r="AZ52" s="108">
        <f t="shared" si="28"/>
        <v>0</v>
      </c>
      <c r="BA52" s="107">
        <f t="shared" si="29"/>
        <v>0</v>
      </c>
      <c r="BB52" s="107">
        <f t="shared" si="30"/>
        <v>0</v>
      </c>
      <c r="BC52" s="107">
        <f t="shared" si="31"/>
        <v>0</v>
      </c>
      <c r="BD52" s="109">
        <f t="shared" si="32"/>
        <v>0</v>
      </c>
      <c r="BE52" s="109">
        <f t="shared" si="33"/>
        <v>0</v>
      </c>
      <c r="BF52" s="109">
        <f t="shared" si="34"/>
        <v>0</v>
      </c>
      <c r="BH52" s="82">
        <f t="shared" si="35"/>
        <v>0</v>
      </c>
      <c r="BI52" s="82" t="e">
        <f t="shared" si="36"/>
        <v>#DIV/0!</v>
      </c>
      <c r="BJ52" s="77">
        <f t="shared" si="37"/>
        <v>0</v>
      </c>
      <c r="BK52" s="108">
        <f t="shared" si="38"/>
        <v>0</v>
      </c>
      <c r="BL52" s="107">
        <f t="shared" si="39"/>
        <v>0</v>
      </c>
      <c r="BM52" s="107">
        <f t="shared" si="40"/>
        <v>0</v>
      </c>
      <c r="BN52" s="107">
        <f t="shared" si="41"/>
        <v>0</v>
      </c>
      <c r="BO52" s="109">
        <f t="shared" si="42"/>
        <v>0</v>
      </c>
      <c r="BP52" s="109">
        <f t="shared" si="43"/>
        <v>0</v>
      </c>
      <c r="BQ52" s="109">
        <f t="shared" si="44"/>
        <v>0</v>
      </c>
    </row>
    <row r="53" spans="1:69" x14ac:dyDescent="0.25">
      <c r="A53" s="101">
        <f t="shared" si="45"/>
        <v>37500</v>
      </c>
      <c r="B53" s="102">
        <f t="shared" si="46"/>
        <v>4.16</v>
      </c>
      <c r="C53" s="102">
        <v>0</v>
      </c>
      <c r="D53" s="80">
        <f t="shared" si="47"/>
        <v>0.31</v>
      </c>
      <c r="E53" s="106">
        <f t="shared" si="0"/>
        <v>1</v>
      </c>
      <c r="F53" s="104">
        <f t="shared" si="48"/>
        <v>5.2</v>
      </c>
      <c r="G53" s="104">
        <f t="shared" si="49"/>
        <v>4.72</v>
      </c>
      <c r="H53" s="104">
        <f t="shared" si="50"/>
        <v>2.96</v>
      </c>
      <c r="I53" s="104">
        <f t="shared" si="51"/>
        <v>2.99</v>
      </c>
      <c r="J53" s="80">
        <f t="shared" si="1"/>
        <v>6.2552423843599894E-2</v>
      </c>
      <c r="K53" s="80" t="e">
        <f t="shared" si="2"/>
        <v>#DIV/0!</v>
      </c>
      <c r="L53" s="80" t="e">
        <f t="shared" si="3"/>
        <v>#DIV/0!</v>
      </c>
      <c r="M53" s="80" t="e">
        <f t="shared" si="4"/>
        <v>#DIV/0!</v>
      </c>
      <c r="N53" s="80">
        <f t="shared" si="5"/>
        <v>0.37255242384359988</v>
      </c>
      <c r="O53" s="80" t="e">
        <f t="shared" si="6"/>
        <v>#DIV/0!</v>
      </c>
      <c r="P53" s="80" t="e">
        <f t="shared" si="7"/>
        <v>#DIV/0!</v>
      </c>
      <c r="Q53" s="80" t="e">
        <f t="shared" si="8"/>
        <v>#DIV/0!</v>
      </c>
      <c r="R53" s="105">
        <f t="shared" ca="1" si="9"/>
        <v>685</v>
      </c>
      <c r="S53" s="80">
        <f t="shared" si="52"/>
        <v>6.6984869875904018E-2</v>
      </c>
      <c r="T53" s="77">
        <v>0</v>
      </c>
      <c r="U53" s="181">
        <v>0</v>
      </c>
      <c r="V53" s="77">
        <v>2</v>
      </c>
      <c r="X53" s="181"/>
      <c r="Z53" s="82"/>
      <c r="AA53" s="82">
        <f t="shared" si="10"/>
        <v>0</v>
      </c>
      <c r="AB53" s="82">
        <f t="shared" si="53"/>
        <v>0</v>
      </c>
      <c r="AC53" s="77">
        <f t="shared" si="11"/>
        <v>0</v>
      </c>
      <c r="AD53" s="108">
        <f t="shared" si="12"/>
        <v>0</v>
      </c>
      <c r="AE53" s="107">
        <f t="shared" si="54"/>
        <v>0</v>
      </c>
      <c r="AF53" s="107">
        <f t="shared" si="55"/>
        <v>0</v>
      </c>
      <c r="AG53" s="107">
        <f t="shared" si="13"/>
        <v>0</v>
      </c>
      <c r="AH53" s="109">
        <f t="shared" si="14"/>
        <v>0</v>
      </c>
      <c r="AI53" s="109">
        <f t="shared" si="15"/>
        <v>0</v>
      </c>
      <c r="AJ53" s="109">
        <f t="shared" si="16"/>
        <v>0</v>
      </c>
      <c r="AL53" s="82">
        <f t="shared" si="17"/>
        <v>0</v>
      </c>
      <c r="AM53" s="82" t="e">
        <f t="shared" si="56"/>
        <v>#DIV/0!</v>
      </c>
      <c r="AN53" s="77">
        <f t="shared" si="18"/>
        <v>0</v>
      </c>
      <c r="AO53" s="108">
        <f t="shared" si="57"/>
        <v>0</v>
      </c>
      <c r="AP53" s="107">
        <f t="shared" si="19"/>
        <v>0</v>
      </c>
      <c r="AQ53" s="107">
        <f t="shared" si="20"/>
        <v>0</v>
      </c>
      <c r="AR53" s="107">
        <f t="shared" si="21"/>
        <v>0</v>
      </c>
      <c r="AS53" s="109">
        <f t="shared" si="22"/>
        <v>0</v>
      </c>
      <c r="AT53" s="109">
        <f t="shared" si="23"/>
        <v>0</v>
      </c>
      <c r="AU53" s="109">
        <f t="shared" si="24"/>
        <v>0</v>
      </c>
      <c r="AW53" s="82">
        <f t="shared" si="25"/>
        <v>0</v>
      </c>
      <c r="AX53" s="82" t="e">
        <f t="shared" si="26"/>
        <v>#DIV/0!</v>
      </c>
      <c r="AY53" s="77">
        <f t="shared" si="27"/>
        <v>0</v>
      </c>
      <c r="AZ53" s="108">
        <f t="shared" si="28"/>
        <v>0</v>
      </c>
      <c r="BA53" s="107">
        <f t="shared" si="29"/>
        <v>0</v>
      </c>
      <c r="BB53" s="107">
        <f t="shared" si="30"/>
        <v>0</v>
      </c>
      <c r="BC53" s="107">
        <f t="shared" si="31"/>
        <v>0</v>
      </c>
      <c r="BD53" s="109">
        <f t="shared" si="32"/>
        <v>0</v>
      </c>
      <c r="BE53" s="109">
        <f t="shared" si="33"/>
        <v>0</v>
      </c>
      <c r="BF53" s="109">
        <f t="shared" si="34"/>
        <v>0</v>
      </c>
      <c r="BH53" s="82">
        <f t="shared" si="35"/>
        <v>0</v>
      </c>
      <c r="BI53" s="82" t="e">
        <f t="shared" si="36"/>
        <v>#DIV/0!</v>
      </c>
      <c r="BJ53" s="77">
        <f t="shared" si="37"/>
        <v>0</v>
      </c>
      <c r="BK53" s="108">
        <f t="shared" si="38"/>
        <v>0</v>
      </c>
      <c r="BL53" s="107">
        <f t="shared" si="39"/>
        <v>0</v>
      </c>
      <c r="BM53" s="107">
        <f t="shared" si="40"/>
        <v>0</v>
      </c>
      <c r="BN53" s="107">
        <f t="shared" si="41"/>
        <v>0</v>
      </c>
      <c r="BO53" s="109">
        <f t="shared" si="42"/>
        <v>0</v>
      </c>
      <c r="BP53" s="109">
        <f t="shared" si="43"/>
        <v>0</v>
      </c>
      <c r="BQ53" s="109">
        <f t="shared" si="44"/>
        <v>0</v>
      </c>
    </row>
    <row r="54" spans="1:69" x14ac:dyDescent="0.25">
      <c r="A54" s="101">
        <f t="shared" ref="A54:A89" si="58">DATE(YEAR(A53),MONTH(A53)+1,1)</f>
        <v>37530</v>
      </c>
      <c r="B54" s="102">
        <f t="shared" si="46"/>
        <v>4.16</v>
      </c>
      <c r="C54" s="102">
        <v>0</v>
      </c>
      <c r="D54" s="80">
        <f t="shared" si="47"/>
        <v>0.3175</v>
      </c>
      <c r="E54" s="106">
        <f t="shared" ref="E54:E89" si="59">IF(ISNUMBER(VLOOKUP(A54,VOLCURVES,HLOOKUP(B$5,VOLCURVES,2,FALSE),FALSE)),VLOOKUP(A54,VOLCURVES,HLOOKUP(B$5,VOLCURVES,2,FALSE),FALSE),1)</f>
        <v>1</v>
      </c>
      <c r="F54" s="104">
        <f t="shared" si="48"/>
        <v>5.2</v>
      </c>
      <c r="G54" s="104">
        <f t="shared" si="49"/>
        <v>4.72</v>
      </c>
      <c r="H54" s="104">
        <f t="shared" si="50"/>
        <v>2.96</v>
      </c>
      <c r="I54" s="104">
        <f t="shared" si="51"/>
        <v>2.99</v>
      </c>
      <c r="J54" s="80">
        <f t="shared" ref="J54:J89" si="60">IF($B$19=1,VLOOKUP($A54,SkewTable,HLOOKUP(ROUND(F54-AB54,1),SkewTable,2,FALSE),FALSE)/100,0)</f>
        <v>6.2552423843599894E-2</v>
      </c>
      <c r="K54" s="80" t="e">
        <f t="shared" ref="K54:K89" si="61">IF($D$19=1,VLOOKUP($A54,SkewTable,HLOOKUP(ROUND(G54-AM54,1),SkewTable,2,FALSE),FALSE)/100,0)</f>
        <v>#DIV/0!</v>
      </c>
      <c r="L54" s="80" t="e">
        <f t="shared" ref="L54:L89" si="62">IF($F$19=1,VLOOKUP($A54,SkewTable,HLOOKUP(ROUND(H54-AX54,1),SkewTable,2,FALSE),FALSE)/100,0)</f>
        <v>#DIV/0!</v>
      </c>
      <c r="M54" s="80" t="e">
        <f t="shared" ref="M54:M89" si="63">IF($H$19=1,VLOOKUP($A54,SkewTable,HLOOKUP(ROUND(I54-BI54,1),SkewTable,2,FALSE),FALSE)/100,0)</f>
        <v>#DIV/0!</v>
      </c>
      <c r="N54" s="80">
        <f t="shared" ref="N54:N89" si="64">(($D54+J54)*$E54)+B$18</f>
        <v>0.38005242384359988</v>
      </c>
      <c r="O54" s="80" t="e">
        <f t="shared" ref="O54:O89" si="65">(($D54+K54)*$E54)+D$18</f>
        <v>#DIV/0!</v>
      </c>
      <c r="P54" s="80" t="e">
        <f t="shared" ref="P54:P89" si="66">(($D54+L54)*$E54)+F$18</f>
        <v>#DIV/0!</v>
      </c>
      <c r="Q54" s="80" t="e">
        <f t="shared" ref="Q54:Q89" si="67">(($D54+M54)*$E54)+H$18</f>
        <v>#DIV/0!</v>
      </c>
      <c r="R54" s="105">
        <f t="shared" ref="R54:R89" ca="1" si="68">IF(B$4=1,VLOOKUP(A54,expiration,2,FALSE),VLOOKUP(A54,expiration,3,FALSE))-B$2+$B$1</f>
        <v>714</v>
      </c>
      <c r="S54" s="80">
        <f t="shared" si="52"/>
        <v>6.6970040815954021E-2</v>
      </c>
      <c r="T54" s="77">
        <v>0</v>
      </c>
      <c r="U54" s="181">
        <v>0</v>
      </c>
      <c r="V54" s="77">
        <v>3</v>
      </c>
      <c r="X54" s="181"/>
      <c r="Z54" s="82"/>
      <c r="AA54" s="82">
        <f t="shared" ref="AA54:AA89" si="69">IF($A54&gt;=AB$25,IF($A54&lt;=AB$26,$T54,0),0)</f>
        <v>0</v>
      </c>
      <c r="AB54" s="82">
        <f t="shared" si="53"/>
        <v>0</v>
      </c>
      <c r="AC54" s="77">
        <f t="shared" ref="AC54:AC89" si="70">AA54*($B54+B$13)</f>
        <v>0</v>
      </c>
      <c r="AD54" s="108">
        <f t="shared" ref="AD54:AD89" si="71">IF(ISNUMBER(((AC54/AA54)+B$15+$C54)*AA54),((AC54/AA54)+B$15+$C54)*AA54,0)</f>
        <v>0</v>
      </c>
      <c r="AE54" s="107">
        <f t="shared" ref="AE54:AE89" si="72">IF(AA54=0,0,bsd(1,AF$27,AB54,$F54,$R54,$N54,$S54,0.1))</f>
        <v>0</v>
      </c>
      <c r="AF54" s="107">
        <f t="shared" ref="AF54:AF89" si="73">IF(AA54=0,0,bsd(2,AF$27,AB54,$F54,$R54,$N54,$S54,0.1))</f>
        <v>0</v>
      </c>
      <c r="AG54" s="107">
        <f t="shared" ref="AG54:AG89" si="74">IF(AA54=0,0,bsd(AF$28,AF$27,AB54,$F54,$R54,$N54,$S54,0.1))</f>
        <v>0</v>
      </c>
      <c r="AH54" s="109">
        <f t="shared" ref="AH54:AH89" si="75">AA54*AE54</f>
        <v>0</v>
      </c>
      <c r="AI54" s="109">
        <f t="shared" ref="AI54:AI89" si="76">AA54*AF54</f>
        <v>0</v>
      </c>
      <c r="AJ54" s="109">
        <f t="shared" ref="AJ54:AJ89" si="77">AA54*AG54</f>
        <v>0</v>
      </c>
      <c r="AL54" s="82">
        <f t="shared" ref="AL54:AL89" si="78">IF($A54&gt;=AM$25,IF($A54&lt;=AM$26,$T54,0),0)</f>
        <v>0</v>
      </c>
      <c r="AM54" s="82" t="e">
        <f t="shared" ref="AM54:AM89" si="79">AO54/AL54</f>
        <v>#DIV/0!</v>
      </c>
      <c r="AN54" s="77">
        <f t="shared" ref="AN54:AN89" si="80">AL54*($B54+D$13)</f>
        <v>0</v>
      </c>
      <c r="AO54" s="108">
        <f t="shared" ref="AO54:AO89" si="81">IF(ISNUMBER(((AN54/AL54)+D$15+$C54)*AL54),((AN54/AL54)+D$15+$C54)*AL54,0)</f>
        <v>0</v>
      </c>
      <c r="AP54" s="107">
        <f t="shared" ref="AP54:AP89" si="82">IF(AL54=0,0,bsd(1,AQ$27,AM54,$G54,$R54,$O54,$S54,0.1))</f>
        <v>0</v>
      </c>
      <c r="AQ54" s="107">
        <f t="shared" ref="AQ54:AQ89" si="83">IF(AL54=0,0,bsd(2,AQ$27,AM54,$G54,$R54,$O54,$S54,0.1))</f>
        <v>0</v>
      </c>
      <c r="AR54" s="107">
        <f t="shared" ref="AR54:AR89" si="84">IF(AL54=0,0,bsd(AQ$28,AQ$27,AM54,$G54,$R54,$O54,$S54,0.1))</f>
        <v>0</v>
      </c>
      <c r="AS54" s="109">
        <f t="shared" ref="AS54:AS89" si="85">AL54*AP54</f>
        <v>0</v>
      </c>
      <c r="AT54" s="109">
        <f t="shared" ref="AT54:AT89" si="86">AL54*AQ54</f>
        <v>0</v>
      </c>
      <c r="AU54" s="109">
        <f t="shared" ref="AU54:AU89" si="87">AL54*AR54</f>
        <v>0</v>
      </c>
      <c r="AW54" s="82">
        <f t="shared" ref="AW54:AW89" si="88">IF($A54&gt;=AX$25,IF($A54&lt;=AX$26,$T54,0),0)</f>
        <v>0</v>
      </c>
      <c r="AX54" s="82" t="e">
        <f t="shared" ref="AX54:AX89" si="89">AZ54/AW54</f>
        <v>#DIV/0!</v>
      </c>
      <c r="AY54" s="77">
        <f t="shared" ref="AY54:AY89" si="90">AW54*($B54+F$13)</f>
        <v>0</v>
      </c>
      <c r="AZ54" s="108">
        <f t="shared" ref="AZ54:AZ89" si="91">IF(ISNUMBER(((AY54/AW54)+F$15+$C54)*AW54),((AY54/AW54)+F$15+$C54)*AW54,0)</f>
        <v>0</v>
      </c>
      <c r="BA54" s="107">
        <f t="shared" ref="BA54:BA89" si="92">IF(AW54=0,0,bsd(1,BB$27,AX54,$H54,$R54,$P54,$S54,0.1))</f>
        <v>0</v>
      </c>
      <c r="BB54" s="107">
        <f t="shared" ref="BB54:BB89" si="93">IF(AW54=0,0,bsd(2,BB$27,AX54,$H54,$R54,$P54,$S54,0.1))</f>
        <v>0</v>
      </c>
      <c r="BC54" s="107">
        <f t="shared" ref="BC54:BC89" si="94">IF(AW54=0,0,bsd(BB$28,BB$27,AX54,$H54,$R54,$P54,$S54,0.1))</f>
        <v>0</v>
      </c>
      <c r="BD54" s="109">
        <f t="shared" ref="BD54:BD89" si="95">AW54*BA54</f>
        <v>0</v>
      </c>
      <c r="BE54" s="109">
        <f t="shared" ref="BE54:BE89" si="96">AW54*BB54</f>
        <v>0</v>
      </c>
      <c r="BF54" s="109">
        <f t="shared" ref="BF54:BF89" si="97">AW54*BC54</f>
        <v>0</v>
      </c>
      <c r="BH54" s="82">
        <f t="shared" ref="BH54:BH89" si="98">IF($A54&gt;=BI$25,IF($A54&lt;=BI$26,$T54,0),0)</f>
        <v>0</v>
      </c>
      <c r="BI54" s="82" t="e">
        <f t="shared" ref="BI54:BI89" si="99">BK54/BH54</f>
        <v>#DIV/0!</v>
      </c>
      <c r="BJ54" s="77">
        <f t="shared" ref="BJ54:BJ89" si="100">BH54*($B54+H$13)</f>
        <v>0</v>
      </c>
      <c r="BK54" s="108">
        <f t="shared" ref="BK54:BK89" si="101">IF(ISNUMBER(((BJ54/BH54)+H$15+$C54)*BH54),((BJ54/BH54)+H$15+$C54)*BH54,0)</f>
        <v>0</v>
      </c>
      <c r="BL54" s="107">
        <f t="shared" ref="BL54:BL89" si="102">IF(BH54=0,0,bsd(1,BM$27,BI54,$I54,$R54,$Q54,$S54,0.1))</f>
        <v>0</v>
      </c>
      <c r="BM54" s="107">
        <f t="shared" ref="BM54:BM89" si="103">IF(BH54=0,0,bsd(2,BM$27,BI54,$I54,$R54,$Q54,$S54,0.1))</f>
        <v>0</v>
      </c>
      <c r="BN54" s="107">
        <f t="shared" ref="BN54:BN89" si="104">IF(BH54=0,0,bsd(BM$28,BM$27,BI54,$I54,$R54,$Q54,$S54,0.1))</f>
        <v>0</v>
      </c>
      <c r="BO54" s="109">
        <f t="shared" ref="BO54:BO89" si="105">BH54*BL54</f>
        <v>0</v>
      </c>
      <c r="BP54" s="109">
        <f t="shared" ref="BP54:BP89" si="106">BH54*BM54</f>
        <v>0</v>
      </c>
      <c r="BQ54" s="109">
        <f t="shared" ref="BQ54:BQ89" si="107">BH54*BN54</f>
        <v>0</v>
      </c>
    </row>
    <row r="55" spans="1:69" x14ac:dyDescent="0.25">
      <c r="A55" s="101">
        <f t="shared" si="58"/>
        <v>37561</v>
      </c>
      <c r="B55" s="102">
        <f t="shared" si="46"/>
        <v>4.2930000000000001</v>
      </c>
      <c r="C55" s="102">
        <v>0</v>
      </c>
      <c r="D55" s="80">
        <f t="shared" si="47"/>
        <v>0.32250000000000001</v>
      </c>
      <c r="E55" s="106">
        <f t="shared" si="59"/>
        <v>1</v>
      </c>
      <c r="F55" s="104">
        <f t="shared" si="48"/>
        <v>5.2</v>
      </c>
      <c r="G55" s="104">
        <f t="shared" si="49"/>
        <v>4.72</v>
      </c>
      <c r="H55" s="104">
        <f t="shared" si="50"/>
        <v>2.96</v>
      </c>
      <c r="I55" s="104">
        <f t="shared" si="51"/>
        <v>2.99</v>
      </c>
      <c r="J55" s="80">
        <f t="shared" si="60"/>
        <v>6.2552423843599894E-2</v>
      </c>
      <c r="K55" s="80" t="e">
        <f t="shared" si="61"/>
        <v>#DIV/0!</v>
      </c>
      <c r="L55" s="80" t="e">
        <f t="shared" si="62"/>
        <v>#DIV/0!</v>
      </c>
      <c r="M55" s="80" t="e">
        <f t="shared" si="63"/>
        <v>#DIV/0!</v>
      </c>
      <c r="N55" s="80">
        <f t="shared" si="64"/>
        <v>0.38505242384359989</v>
      </c>
      <c r="O55" s="80" t="e">
        <f t="shared" si="65"/>
        <v>#DIV/0!</v>
      </c>
      <c r="P55" s="80" t="e">
        <f t="shared" si="66"/>
        <v>#DIV/0!</v>
      </c>
      <c r="Q55" s="80" t="e">
        <f t="shared" si="67"/>
        <v>#DIV/0!</v>
      </c>
      <c r="R55" s="105">
        <f t="shared" ca="1" si="68"/>
        <v>747</v>
      </c>
      <c r="S55" s="80">
        <f t="shared" si="52"/>
        <v>6.6962272595738004E-2</v>
      </c>
      <c r="T55" s="77">
        <v>0</v>
      </c>
      <c r="U55" s="181">
        <v>0</v>
      </c>
      <c r="V55" s="77">
        <v>3</v>
      </c>
      <c r="X55" s="181"/>
      <c r="Z55" s="82"/>
      <c r="AA55" s="82">
        <f t="shared" si="69"/>
        <v>0</v>
      </c>
      <c r="AB55" s="82">
        <f t="shared" si="53"/>
        <v>0</v>
      </c>
      <c r="AC55" s="77">
        <f t="shared" si="70"/>
        <v>0</v>
      </c>
      <c r="AD55" s="108">
        <f t="shared" si="71"/>
        <v>0</v>
      </c>
      <c r="AE55" s="107">
        <f t="shared" si="72"/>
        <v>0</v>
      </c>
      <c r="AF55" s="107">
        <f t="shared" si="73"/>
        <v>0</v>
      </c>
      <c r="AG55" s="107">
        <f t="shared" si="74"/>
        <v>0</v>
      </c>
      <c r="AH55" s="109">
        <f t="shared" si="75"/>
        <v>0</v>
      </c>
      <c r="AI55" s="109">
        <f t="shared" si="76"/>
        <v>0</v>
      </c>
      <c r="AJ55" s="109">
        <f t="shared" si="77"/>
        <v>0</v>
      </c>
      <c r="AL55" s="82">
        <f t="shared" si="78"/>
        <v>0</v>
      </c>
      <c r="AM55" s="82" t="e">
        <f t="shared" si="79"/>
        <v>#DIV/0!</v>
      </c>
      <c r="AN55" s="77">
        <f t="shared" si="80"/>
        <v>0</v>
      </c>
      <c r="AO55" s="108">
        <f t="shared" si="81"/>
        <v>0</v>
      </c>
      <c r="AP55" s="107">
        <f t="shared" si="82"/>
        <v>0</v>
      </c>
      <c r="AQ55" s="107">
        <f t="shared" si="83"/>
        <v>0</v>
      </c>
      <c r="AR55" s="107">
        <f t="shared" si="84"/>
        <v>0</v>
      </c>
      <c r="AS55" s="109">
        <f t="shared" si="85"/>
        <v>0</v>
      </c>
      <c r="AT55" s="109">
        <f t="shared" si="86"/>
        <v>0</v>
      </c>
      <c r="AU55" s="109">
        <f t="shared" si="87"/>
        <v>0</v>
      </c>
      <c r="AW55" s="82">
        <f t="shared" si="88"/>
        <v>0</v>
      </c>
      <c r="AX55" s="82" t="e">
        <f t="shared" si="89"/>
        <v>#DIV/0!</v>
      </c>
      <c r="AY55" s="77">
        <f t="shared" si="90"/>
        <v>0</v>
      </c>
      <c r="AZ55" s="108">
        <f t="shared" si="91"/>
        <v>0</v>
      </c>
      <c r="BA55" s="107">
        <f t="shared" si="92"/>
        <v>0</v>
      </c>
      <c r="BB55" s="107">
        <f t="shared" si="93"/>
        <v>0</v>
      </c>
      <c r="BC55" s="107">
        <f t="shared" si="94"/>
        <v>0</v>
      </c>
      <c r="BD55" s="109">
        <f t="shared" si="95"/>
        <v>0</v>
      </c>
      <c r="BE55" s="109">
        <f t="shared" si="96"/>
        <v>0</v>
      </c>
      <c r="BF55" s="109">
        <f t="shared" si="97"/>
        <v>0</v>
      </c>
      <c r="BH55" s="82">
        <f t="shared" si="98"/>
        <v>0</v>
      </c>
      <c r="BI55" s="82" t="e">
        <f t="shared" si="99"/>
        <v>#DIV/0!</v>
      </c>
      <c r="BJ55" s="77">
        <f t="shared" si="100"/>
        <v>0</v>
      </c>
      <c r="BK55" s="108">
        <f t="shared" si="101"/>
        <v>0</v>
      </c>
      <c r="BL55" s="107">
        <f t="shared" si="102"/>
        <v>0</v>
      </c>
      <c r="BM55" s="107">
        <f t="shared" si="103"/>
        <v>0</v>
      </c>
      <c r="BN55" s="107">
        <f t="shared" si="104"/>
        <v>0</v>
      </c>
      <c r="BO55" s="109">
        <f t="shared" si="105"/>
        <v>0</v>
      </c>
      <c r="BP55" s="109">
        <f t="shared" si="106"/>
        <v>0</v>
      </c>
      <c r="BQ55" s="109">
        <f t="shared" si="107"/>
        <v>0</v>
      </c>
    </row>
    <row r="56" spans="1:69" x14ac:dyDescent="0.25">
      <c r="A56" s="101">
        <f t="shared" si="58"/>
        <v>37591</v>
      </c>
      <c r="B56" s="102">
        <f t="shared" si="46"/>
        <v>4.391</v>
      </c>
      <c r="C56" s="102">
        <v>0</v>
      </c>
      <c r="D56" s="80">
        <f t="shared" si="47"/>
        <v>0.32250000000000001</v>
      </c>
      <c r="E56" s="106">
        <f t="shared" si="59"/>
        <v>1</v>
      </c>
      <c r="F56" s="104">
        <f t="shared" si="48"/>
        <v>5.2</v>
      </c>
      <c r="G56" s="104">
        <f t="shared" si="49"/>
        <v>4.72</v>
      </c>
      <c r="H56" s="104">
        <f t="shared" si="50"/>
        <v>2.96</v>
      </c>
      <c r="I56" s="104">
        <f t="shared" si="51"/>
        <v>2.99</v>
      </c>
      <c r="J56" s="80">
        <f t="shared" si="60"/>
        <v>6.2552423843599894E-2</v>
      </c>
      <c r="K56" s="80" t="e">
        <f t="shared" si="61"/>
        <v>#DIV/0!</v>
      </c>
      <c r="L56" s="80" t="e">
        <f t="shared" si="62"/>
        <v>#DIV/0!</v>
      </c>
      <c r="M56" s="80" t="e">
        <f t="shared" si="63"/>
        <v>#DIV/0!</v>
      </c>
      <c r="N56" s="80">
        <f t="shared" si="64"/>
        <v>0.38505242384359989</v>
      </c>
      <c r="O56" s="80" t="e">
        <f t="shared" si="65"/>
        <v>#DIV/0!</v>
      </c>
      <c r="P56" s="80" t="e">
        <f t="shared" si="66"/>
        <v>#DIV/0!</v>
      </c>
      <c r="Q56" s="80" t="e">
        <f t="shared" si="67"/>
        <v>#DIV/0!</v>
      </c>
      <c r="R56" s="105">
        <f t="shared" ca="1" si="68"/>
        <v>775</v>
      </c>
      <c r="S56" s="80">
        <f t="shared" si="52"/>
        <v>6.6954754963290009E-2</v>
      </c>
      <c r="T56" s="77">
        <v>0</v>
      </c>
      <c r="U56" s="181">
        <v>0</v>
      </c>
      <c r="V56" s="77">
        <v>3</v>
      </c>
      <c r="X56" s="181"/>
      <c r="Z56" s="82"/>
      <c r="AA56" s="82">
        <f t="shared" si="69"/>
        <v>0</v>
      </c>
      <c r="AB56" s="82">
        <f t="shared" si="53"/>
        <v>0</v>
      </c>
      <c r="AC56" s="77">
        <f t="shared" si="70"/>
        <v>0</v>
      </c>
      <c r="AD56" s="108">
        <f t="shared" si="71"/>
        <v>0</v>
      </c>
      <c r="AE56" s="107">
        <f t="shared" si="72"/>
        <v>0</v>
      </c>
      <c r="AF56" s="107">
        <f t="shared" si="73"/>
        <v>0</v>
      </c>
      <c r="AG56" s="107">
        <f t="shared" si="74"/>
        <v>0</v>
      </c>
      <c r="AH56" s="109">
        <f t="shared" si="75"/>
        <v>0</v>
      </c>
      <c r="AI56" s="109">
        <f t="shared" si="76"/>
        <v>0</v>
      </c>
      <c r="AJ56" s="109">
        <f t="shared" si="77"/>
        <v>0</v>
      </c>
      <c r="AL56" s="82">
        <f t="shared" si="78"/>
        <v>0</v>
      </c>
      <c r="AM56" s="82" t="e">
        <f t="shared" si="79"/>
        <v>#DIV/0!</v>
      </c>
      <c r="AN56" s="77">
        <f t="shared" si="80"/>
        <v>0</v>
      </c>
      <c r="AO56" s="108">
        <f t="shared" si="81"/>
        <v>0</v>
      </c>
      <c r="AP56" s="107">
        <f t="shared" si="82"/>
        <v>0</v>
      </c>
      <c r="AQ56" s="107">
        <f t="shared" si="83"/>
        <v>0</v>
      </c>
      <c r="AR56" s="107">
        <f t="shared" si="84"/>
        <v>0</v>
      </c>
      <c r="AS56" s="109">
        <f t="shared" si="85"/>
        <v>0</v>
      </c>
      <c r="AT56" s="109">
        <f t="shared" si="86"/>
        <v>0</v>
      </c>
      <c r="AU56" s="109">
        <f t="shared" si="87"/>
        <v>0</v>
      </c>
      <c r="AW56" s="82">
        <f t="shared" si="88"/>
        <v>0</v>
      </c>
      <c r="AX56" s="82" t="e">
        <f t="shared" si="89"/>
        <v>#DIV/0!</v>
      </c>
      <c r="AY56" s="77">
        <f t="shared" si="90"/>
        <v>0</v>
      </c>
      <c r="AZ56" s="108">
        <f t="shared" si="91"/>
        <v>0</v>
      </c>
      <c r="BA56" s="107">
        <f t="shared" si="92"/>
        <v>0</v>
      </c>
      <c r="BB56" s="107">
        <f t="shared" si="93"/>
        <v>0</v>
      </c>
      <c r="BC56" s="107">
        <f t="shared" si="94"/>
        <v>0</v>
      </c>
      <c r="BD56" s="109">
        <f t="shared" si="95"/>
        <v>0</v>
      </c>
      <c r="BE56" s="109">
        <f t="shared" si="96"/>
        <v>0</v>
      </c>
      <c r="BF56" s="109">
        <f t="shared" si="97"/>
        <v>0</v>
      </c>
      <c r="BH56" s="82">
        <f t="shared" si="98"/>
        <v>0</v>
      </c>
      <c r="BI56" s="82" t="e">
        <f t="shared" si="99"/>
        <v>#DIV/0!</v>
      </c>
      <c r="BJ56" s="77">
        <f t="shared" si="100"/>
        <v>0</v>
      </c>
      <c r="BK56" s="108">
        <f t="shared" si="101"/>
        <v>0</v>
      </c>
      <c r="BL56" s="107">
        <f t="shared" si="102"/>
        <v>0</v>
      </c>
      <c r="BM56" s="107">
        <f t="shared" si="103"/>
        <v>0</v>
      </c>
      <c r="BN56" s="107">
        <f t="shared" si="104"/>
        <v>0</v>
      </c>
      <c r="BO56" s="109">
        <f t="shared" si="105"/>
        <v>0</v>
      </c>
      <c r="BP56" s="109">
        <f t="shared" si="106"/>
        <v>0</v>
      </c>
      <c r="BQ56" s="109">
        <f t="shared" si="107"/>
        <v>0</v>
      </c>
    </row>
    <row r="57" spans="1:69" x14ac:dyDescent="0.25">
      <c r="A57" s="101">
        <f t="shared" si="58"/>
        <v>37622</v>
      </c>
      <c r="B57" s="102">
        <f t="shared" si="46"/>
        <v>4.4160000000000004</v>
      </c>
      <c r="C57" s="102">
        <v>0</v>
      </c>
      <c r="D57" s="80">
        <f t="shared" si="47"/>
        <v>0.32</v>
      </c>
      <c r="E57" s="106">
        <f t="shared" si="59"/>
        <v>1</v>
      </c>
      <c r="F57" s="104">
        <f t="shared" si="48"/>
        <v>5.2</v>
      </c>
      <c r="G57" s="104">
        <f t="shared" si="49"/>
        <v>4.72</v>
      </c>
      <c r="H57" s="104">
        <f t="shared" si="50"/>
        <v>2.96</v>
      </c>
      <c r="I57" s="104">
        <f t="shared" si="51"/>
        <v>2.99</v>
      </c>
      <c r="J57" s="80">
        <f t="shared" si="60"/>
        <v>6.2552423843599894E-2</v>
      </c>
      <c r="K57" s="80" t="e">
        <f t="shared" si="61"/>
        <v>#DIV/0!</v>
      </c>
      <c r="L57" s="80" t="e">
        <f t="shared" si="62"/>
        <v>#DIV/0!</v>
      </c>
      <c r="M57" s="80" t="e">
        <f t="shared" si="63"/>
        <v>#DIV/0!</v>
      </c>
      <c r="N57" s="80">
        <f t="shared" si="64"/>
        <v>0.38255242384359989</v>
      </c>
      <c r="O57" s="80" t="e">
        <f t="shared" si="65"/>
        <v>#DIV/0!</v>
      </c>
      <c r="P57" s="80" t="e">
        <f t="shared" si="66"/>
        <v>#DIV/0!</v>
      </c>
      <c r="Q57" s="80" t="e">
        <f t="shared" si="67"/>
        <v>#DIV/0!</v>
      </c>
      <c r="R57" s="105">
        <f t="shared" ca="1" si="68"/>
        <v>806</v>
      </c>
      <c r="S57" s="80">
        <f t="shared" si="52"/>
        <v>6.6961437138174998E-2</v>
      </c>
      <c r="T57" s="77">
        <v>0</v>
      </c>
      <c r="U57" s="181">
        <v>0</v>
      </c>
      <c r="V57" s="77">
        <v>3</v>
      </c>
      <c r="X57" s="181"/>
      <c r="Z57" s="82"/>
      <c r="AA57" s="82">
        <f t="shared" si="69"/>
        <v>0</v>
      </c>
      <c r="AB57" s="82">
        <f t="shared" si="53"/>
        <v>0</v>
      </c>
      <c r="AC57" s="77">
        <f t="shared" si="70"/>
        <v>0</v>
      </c>
      <c r="AD57" s="108">
        <f t="shared" si="71"/>
        <v>0</v>
      </c>
      <c r="AE57" s="107">
        <f t="shared" si="72"/>
        <v>0</v>
      </c>
      <c r="AF57" s="107">
        <f t="shared" si="73"/>
        <v>0</v>
      </c>
      <c r="AG57" s="107">
        <f t="shared" si="74"/>
        <v>0</v>
      </c>
      <c r="AH57" s="109">
        <f t="shared" si="75"/>
        <v>0</v>
      </c>
      <c r="AI57" s="109">
        <f t="shared" si="76"/>
        <v>0</v>
      </c>
      <c r="AJ57" s="109">
        <f t="shared" si="77"/>
        <v>0</v>
      </c>
      <c r="AL57" s="82">
        <f t="shared" si="78"/>
        <v>0</v>
      </c>
      <c r="AM57" s="82" t="e">
        <f t="shared" si="79"/>
        <v>#DIV/0!</v>
      </c>
      <c r="AN57" s="77">
        <f t="shared" si="80"/>
        <v>0</v>
      </c>
      <c r="AO57" s="108">
        <f t="shared" si="81"/>
        <v>0</v>
      </c>
      <c r="AP57" s="107">
        <f t="shared" si="82"/>
        <v>0</v>
      </c>
      <c r="AQ57" s="107">
        <f t="shared" si="83"/>
        <v>0</v>
      </c>
      <c r="AR57" s="107">
        <f t="shared" si="84"/>
        <v>0</v>
      </c>
      <c r="AS57" s="109">
        <f t="shared" si="85"/>
        <v>0</v>
      </c>
      <c r="AT57" s="109">
        <f t="shared" si="86"/>
        <v>0</v>
      </c>
      <c r="AU57" s="109">
        <f t="shared" si="87"/>
        <v>0</v>
      </c>
      <c r="AW57" s="82">
        <f t="shared" si="88"/>
        <v>0</v>
      </c>
      <c r="AX57" s="82" t="e">
        <f t="shared" si="89"/>
        <v>#DIV/0!</v>
      </c>
      <c r="AY57" s="77">
        <f t="shared" si="90"/>
        <v>0</v>
      </c>
      <c r="AZ57" s="108">
        <f t="shared" si="91"/>
        <v>0</v>
      </c>
      <c r="BA57" s="107">
        <f t="shared" si="92"/>
        <v>0</v>
      </c>
      <c r="BB57" s="107">
        <f t="shared" si="93"/>
        <v>0</v>
      </c>
      <c r="BC57" s="107">
        <f t="shared" si="94"/>
        <v>0</v>
      </c>
      <c r="BD57" s="109">
        <f t="shared" si="95"/>
        <v>0</v>
      </c>
      <c r="BE57" s="109">
        <f t="shared" si="96"/>
        <v>0</v>
      </c>
      <c r="BF57" s="109">
        <f t="shared" si="97"/>
        <v>0</v>
      </c>
      <c r="BH57" s="82">
        <f t="shared" si="98"/>
        <v>0</v>
      </c>
      <c r="BI57" s="82" t="e">
        <f t="shared" si="99"/>
        <v>#DIV/0!</v>
      </c>
      <c r="BJ57" s="77">
        <f t="shared" si="100"/>
        <v>0</v>
      </c>
      <c r="BK57" s="108">
        <f t="shared" si="101"/>
        <v>0</v>
      </c>
      <c r="BL57" s="107">
        <f t="shared" si="102"/>
        <v>0</v>
      </c>
      <c r="BM57" s="107">
        <f t="shared" si="103"/>
        <v>0</v>
      </c>
      <c r="BN57" s="107">
        <f t="shared" si="104"/>
        <v>0</v>
      </c>
      <c r="BO57" s="109">
        <f t="shared" si="105"/>
        <v>0</v>
      </c>
      <c r="BP57" s="109">
        <f t="shared" si="106"/>
        <v>0</v>
      </c>
      <c r="BQ57" s="109">
        <f t="shared" si="107"/>
        <v>0</v>
      </c>
    </row>
    <row r="58" spans="1:69" x14ac:dyDescent="0.25">
      <c r="A58" s="101">
        <f t="shared" si="58"/>
        <v>37653</v>
      </c>
      <c r="B58" s="102">
        <f t="shared" si="46"/>
        <v>4.2610000000000001</v>
      </c>
      <c r="C58" s="102">
        <v>0</v>
      </c>
      <c r="D58" s="80">
        <f t="shared" si="47"/>
        <v>0.3175</v>
      </c>
      <c r="E58" s="106">
        <f t="shared" si="59"/>
        <v>1</v>
      </c>
      <c r="F58" s="104">
        <f t="shared" si="48"/>
        <v>5.2</v>
      </c>
      <c r="G58" s="104">
        <f t="shared" si="49"/>
        <v>4.72</v>
      </c>
      <c r="H58" s="104">
        <f t="shared" si="50"/>
        <v>2.96</v>
      </c>
      <c r="I58" s="104">
        <f t="shared" si="51"/>
        <v>2.99</v>
      </c>
      <c r="J58" s="80">
        <f t="shared" si="60"/>
        <v>6.2552423843599894E-2</v>
      </c>
      <c r="K58" s="80" t="e">
        <f t="shared" si="61"/>
        <v>#DIV/0!</v>
      </c>
      <c r="L58" s="80" t="e">
        <f t="shared" si="62"/>
        <v>#DIV/0!</v>
      </c>
      <c r="M58" s="80" t="e">
        <f t="shared" si="63"/>
        <v>#DIV/0!</v>
      </c>
      <c r="N58" s="80">
        <f t="shared" si="64"/>
        <v>0.38005242384359988</v>
      </c>
      <c r="O58" s="80" t="e">
        <f t="shared" si="65"/>
        <v>#DIV/0!</v>
      </c>
      <c r="P58" s="80" t="e">
        <f t="shared" si="66"/>
        <v>#DIV/0!</v>
      </c>
      <c r="Q58" s="80" t="e">
        <f t="shared" si="67"/>
        <v>#DIV/0!</v>
      </c>
      <c r="R58" s="105">
        <f t="shared" ca="1" si="68"/>
        <v>839</v>
      </c>
      <c r="S58" s="80">
        <f t="shared" si="52"/>
        <v>6.6985666221496029E-2</v>
      </c>
      <c r="T58" s="77">
        <v>0</v>
      </c>
      <c r="U58" s="181">
        <v>0</v>
      </c>
      <c r="V58" s="77">
        <v>3</v>
      </c>
      <c r="X58" s="181"/>
      <c r="Z58" s="82"/>
      <c r="AA58" s="82">
        <f t="shared" si="69"/>
        <v>0</v>
      </c>
      <c r="AB58" s="82">
        <f t="shared" si="53"/>
        <v>0</v>
      </c>
      <c r="AC58" s="77">
        <f t="shared" si="70"/>
        <v>0</v>
      </c>
      <c r="AD58" s="108">
        <f t="shared" si="71"/>
        <v>0</v>
      </c>
      <c r="AE58" s="107">
        <f t="shared" si="72"/>
        <v>0</v>
      </c>
      <c r="AF58" s="107">
        <f t="shared" si="73"/>
        <v>0</v>
      </c>
      <c r="AG58" s="107">
        <f t="shared" si="74"/>
        <v>0</v>
      </c>
      <c r="AH58" s="109">
        <f t="shared" si="75"/>
        <v>0</v>
      </c>
      <c r="AI58" s="109">
        <f t="shared" si="76"/>
        <v>0</v>
      </c>
      <c r="AJ58" s="109">
        <f t="shared" si="77"/>
        <v>0</v>
      </c>
      <c r="AL58" s="82">
        <f t="shared" si="78"/>
        <v>0</v>
      </c>
      <c r="AM58" s="82" t="e">
        <f t="shared" si="79"/>
        <v>#DIV/0!</v>
      </c>
      <c r="AN58" s="77">
        <f t="shared" si="80"/>
        <v>0</v>
      </c>
      <c r="AO58" s="108">
        <f t="shared" si="81"/>
        <v>0</v>
      </c>
      <c r="AP58" s="107">
        <f t="shared" si="82"/>
        <v>0</v>
      </c>
      <c r="AQ58" s="107">
        <f t="shared" si="83"/>
        <v>0</v>
      </c>
      <c r="AR58" s="107">
        <f t="shared" si="84"/>
        <v>0</v>
      </c>
      <c r="AS58" s="109">
        <f t="shared" si="85"/>
        <v>0</v>
      </c>
      <c r="AT58" s="109">
        <f t="shared" si="86"/>
        <v>0</v>
      </c>
      <c r="AU58" s="109">
        <f t="shared" si="87"/>
        <v>0</v>
      </c>
      <c r="AW58" s="82">
        <f t="shared" si="88"/>
        <v>0</v>
      </c>
      <c r="AX58" s="82" t="e">
        <f t="shared" si="89"/>
        <v>#DIV/0!</v>
      </c>
      <c r="AY58" s="77">
        <f t="shared" si="90"/>
        <v>0</v>
      </c>
      <c r="AZ58" s="108">
        <f t="shared" si="91"/>
        <v>0</v>
      </c>
      <c r="BA58" s="107">
        <f t="shared" si="92"/>
        <v>0</v>
      </c>
      <c r="BB58" s="107">
        <f t="shared" si="93"/>
        <v>0</v>
      </c>
      <c r="BC58" s="107">
        <f t="shared" si="94"/>
        <v>0</v>
      </c>
      <c r="BD58" s="109">
        <f t="shared" si="95"/>
        <v>0</v>
      </c>
      <c r="BE58" s="109">
        <f t="shared" si="96"/>
        <v>0</v>
      </c>
      <c r="BF58" s="109">
        <f t="shared" si="97"/>
        <v>0</v>
      </c>
      <c r="BH58" s="82">
        <f t="shared" si="98"/>
        <v>0</v>
      </c>
      <c r="BI58" s="82" t="e">
        <f t="shared" si="99"/>
        <v>#DIV/0!</v>
      </c>
      <c r="BJ58" s="77">
        <f t="shared" si="100"/>
        <v>0</v>
      </c>
      <c r="BK58" s="108">
        <f t="shared" si="101"/>
        <v>0</v>
      </c>
      <c r="BL58" s="107">
        <f t="shared" si="102"/>
        <v>0</v>
      </c>
      <c r="BM58" s="107">
        <f t="shared" si="103"/>
        <v>0</v>
      </c>
      <c r="BN58" s="107">
        <f t="shared" si="104"/>
        <v>0</v>
      </c>
      <c r="BO58" s="109">
        <f t="shared" si="105"/>
        <v>0</v>
      </c>
      <c r="BP58" s="109">
        <f t="shared" si="106"/>
        <v>0</v>
      </c>
      <c r="BQ58" s="109">
        <f t="shared" si="107"/>
        <v>0</v>
      </c>
    </row>
    <row r="59" spans="1:69" x14ac:dyDescent="0.25">
      <c r="A59" s="101">
        <f t="shared" si="58"/>
        <v>37681</v>
      </c>
      <c r="B59" s="102">
        <f t="shared" si="46"/>
        <v>4.0790000000000006</v>
      </c>
      <c r="C59" s="102">
        <v>0</v>
      </c>
      <c r="D59" s="80">
        <f t="shared" si="47"/>
        <v>0.30499999999999999</v>
      </c>
      <c r="E59" s="106">
        <f t="shared" si="59"/>
        <v>1</v>
      </c>
      <c r="F59" s="104">
        <f t="shared" si="48"/>
        <v>5.2</v>
      </c>
      <c r="G59" s="104">
        <f t="shared" si="49"/>
        <v>4.72</v>
      </c>
      <c r="H59" s="104">
        <f t="shared" si="50"/>
        <v>2.96</v>
      </c>
      <c r="I59" s="104">
        <f t="shared" si="51"/>
        <v>2.99</v>
      </c>
      <c r="J59" s="80">
        <f t="shared" si="60"/>
        <v>6.2552423843599894E-2</v>
      </c>
      <c r="K59" s="80" t="e">
        <f t="shared" si="61"/>
        <v>#DIV/0!</v>
      </c>
      <c r="L59" s="80" t="e">
        <f t="shared" si="62"/>
        <v>#DIV/0!</v>
      </c>
      <c r="M59" s="80" t="e">
        <f t="shared" si="63"/>
        <v>#DIV/0!</v>
      </c>
      <c r="N59" s="80">
        <f t="shared" si="64"/>
        <v>0.36755242384359987</v>
      </c>
      <c r="O59" s="80" t="e">
        <f t="shared" si="65"/>
        <v>#DIV/0!</v>
      </c>
      <c r="P59" s="80" t="e">
        <f t="shared" si="66"/>
        <v>#DIV/0!</v>
      </c>
      <c r="Q59" s="80" t="e">
        <f t="shared" si="67"/>
        <v>#DIV/0!</v>
      </c>
      <c r="R59" s="105">
        <f t="shared" ca="1" si="68"/>
        <v>867</v>
      </c>
      <c r="S59" s="80">
        <f t="shared" si="52"/>
        <v>6.7007550554985015E-2</v>
      </c>
      <c r="T59" s="77">
        <v>0</v>
      </c>
      <c r="U59" s="181">
        <v>0</v>
      </c>
      <c r="V59" s="77">
        <v>4</v>
      </c>
      <c r="X59" s="181"/>
      <c r="Z59" s="82"/>
      <c r="AA59" s="82">
        <f t="shared" si="69"/>
        <v>0</v>
      </c>
      <c r="AB59" s="82">
        <f t="shared" si="53"/>
        <v>0</v>
      </c>
      <c r="AC59" s="77">
        <f t="shared" si="70"/>
        <v>0</v>
      </c>
      <c r="AD59" s="108">
        <f t="shared" si="71"/>
        <v>0</v>
      </c>
      <c r="AE59" s="107">
        <f t="shared" si="72"/>
        <v>0</v>
      </c>
      <c r="AF59" s="107">
        <f t="shared" si="73"/>
        <v>0</v>
      </c>
      <c r="AG59" s="107">
        <f t="shared" si="74"/>
        <v>0</v>
      </c>
      <c r="AH59" s="109">
        <f t="shared" si="75"/>
        <v>0</v>
      </c>
      <c r="AI59" s="109">
        <f t="shared" si="76"/>
        <v>0</v>
      </c>
      <c r="AJ59" s="109">
        <f t="shared" si="77"/>
        <v>0</v>
      </c>
      <c r="AL59" s="82">
        <f t="shared" si="78"/>
        <v>0</v>
      </c>
      <c r="AM59" s="82" t="e">
        <f t="shared" si="79"/>
        <v>#DIV/0!</v>
      </c>
      <c r="AN59" s="77">
        <f t="shared" si="80"/>
        <v>0</v>
      </c>
      <c r="AO59" s="108">
        <f t="shared" si="81"/>
        <v>0</v>
      </c>
      <c r="AP59" s="107">
        <f t="shared" si="82"/>
        <v>0</v>
      </c>
      <c r="AQ59" s="107">
        <f t="shared" si="83"/>
        <v>0</v>
      </c>
      <c r="AR59" s="107">
        <f t="shared" si="84"/>
        <v>0</v>
      </c>
      <c r="AS59" s="109">
        <f t="shared" si="85"/>
        <v>0</v>
      </c>
      <c r="AT59" s="109">
        <f t="shared" si="86"/>
        <v>0</v>
      </c>
      <c r="AU59" s="109">
        <f t="shared" si="87"/>
        <v>0</v>
      </c>
      <c r="AW59" s="82">
        <f t="shared" si="88"/>
        <v>0</v>
      </c>
      <c r="AX59" s="82" t="e">
        <f t="shared" si="89"/>
        <v>#DIV/0!</v>
      </c>
      <c r="AY59" s="77">
        <f t="shared" si="90"/>
        <v>0</v>
      </c>
      <c r="AZ59" s="108">
        <f t="shared" si="91"/>
        <v>0</v>
      </c>
      <c r="BA59" s="107">
        <f t="shared" si="92"/>
        <v>0</v>
      </c>
      <c r="BB59" s="107">
        <f t="shared" si="93"/>
        <v>0</v>
      </c>
      <c r="BC59" s="107">
        <f t="shared" si="94"/>
        <v>0</v>
      </c>
      <c r="BD59" s="109">
        <f t="shared" si="95"/>
        <v>0</v>
      </c>
      <c r="BE59" s="109">
        <f t="shared" si="96"/>
        <v>0</v>
      </c>
      <c r="BF59" s="109">
        <f t="shared" si="97"/>
        <v>0</v>
      </c>
      <c r="BH59" s="82">
        <f t="shared" si="98"/>
        <v>0</v>
      </c>
      <c r="BI59" s="82" t="e">
        <f t="shared" si="99"/>
        <v>#DIV/0!</v>
      </c>
      <c r="BJ59" s="77">
        <f t="shared" si="100"/>
        <v>0</v>
      </c>
      <c r="BK59" s="108">
        <f t="shared" si="101"/>
        <v>0</v>
      </c>
      <c r="BL59" s="107">
        <f t="shared" si="102"/>
        <v>0</v>
      </c>
      <c r="BM59" s="107">
        <f t="shared" si="103"/>
        <v>0</v>
      </c>
      <c r="BN59" s="107">
        <f t="shared" si="104"/>
        <v>0</v>
      </c>
      <c r="BO59" s="109">
        <f t="shared" si="105"/>
        <v>0</v>
      </c>
      <c r="BP59" s="109">
        <f t="shared" si="106"/>
        <v>0</v>
      </c>
      <c r="BQ59" s="109">
        <f t="shared" si="107"/>
        <v>0</v>
      </c>
    </row>
    <row r="60" spans="1:69" x14ac:dyDescent="0.25">
      <c r="A60" s="101">
        <f t="shared" si="58"/>
        <v>37712</v>
      </c>
      <c r="B60" s="102">
        <f t="shared" si="46"/>
        <v>3.887</v>
      </c>
      <c r="C60" s="102">
        <v>0</v>
      </c>
      <c r="D60" s="80">
        <f t="shared" si="47"/>
        <v>0.28499999999999992</v>
      </c>
      <c r="E60" s="106">
        <f t="shared" si="59"/>
        <v>1</v>
      </c>
      <c r="F60" s="104">
        <f t="shared" si="48"/>
        <v>5.2</v>
      </c>
      <c r="G60" s="104">
        <f t="shared" si="49"/>
        <v>4.72</v>
      </c>
      <c r="H60" s="104">
        <f t="shared" si="50"/>
        <v>2.96</v>
      </c>
      <c r="I60" s="104">
        <f t="shared" si="51"/>
        <v>2.99</v>
      </c>
      <c r="J60" s="80">
        <f t="shared" si="60"/>
        <v>6.2552423843599894E-2</v>
      </c>
      <c r="K60" s="80" t="e">
        <f t="shared" si="61"/>
        <v>#DIV/0!</v>
      </c>
      <c r="L60" s="80" t="e">
        <f t="shared" si="62"/>
        <v>#DIV/0!</v>
      </c>
      <c r="M60" s="80" t="e">
        <f t="shared" si="63"/>
        <v>#DIV/0!</v>
      </c>
      <c r="N60" s="80">
        <f t="shared" si="64"/>
        <v>0.3475524238435998</v>
      </c>
      <c r="O60" s="80" t="e">
        <f t="shared" si="65"/>
        <v>#DIV/0!</v>
      </c>
      <c r="P60" s="80" t="e">
        <f t="shared" si="66"/>
        <v>#DIV/0!</v>
      </c>
      <c r="Q60" s="80" t="e">
        <f t="shared" si="67"/>
        <v>#DIV/0!</v>
      </c>
      <c r="R60" s="105">
        <f t="shared" ca="1" si="68"/>
        <v>896</v>
      </c>
      <c r="S60" s="80">
        <f t="shared" si="52"/>
        <v>6.7022813744333012E-2</v>
      </c>
      <c r="T60" s="77">
        <v>0</v>
      </c>
      <c r="U60" s="181">
        <v>0</v>
      </c>
      <c r="V60" s="77">
        <v>4</v>
      </c>
      <c r="X60" s="181"/>
      <c r="Z60" s="82"/>
      <c r="AA60" s="82">
        <f t="shared" si="69"/>
        <v>0</v>
      </c>
      <c r="AB60" s="82">
        <f t="shared" si="53"/>
        <v>0</v>
      </c>
      <c r="AC60" s="77">
        <f t="shared" si="70"/>
        <v>0</v>
      </c>
      <c r="AD60" s="108">
        <f t="shared" si="71"/>
        <v>0</v>
      </c>
      <c r="AE60" s="107">
        <f t="shared" si="72"/>
        <v>0</v>
      </c>
      <c r="AF60" s="107">
        <f t="shared" si="73"/>
        <v>0</v>
      </c>
      <c r="AG60" s="107">
        <f t="shared" si="74"/>
        <v>0</v>
      </c>
      <c r="AH60" s="109">
        <f t="shared" si="75"/>
        <v>0</v>
      </c>
      <c r="AI60" s="109">
        <f t="shared" si="76"/>
        <v>0</v>
      </c>
      <c r="AJ60" s="109">
        <f t="shared" si="77"/>
        <v>0</v>
      </c>
      <c r="AL60" s="82">
        <f t="shared" si="78"/>
        <v>0</v>
      </c>
      <c r="AM60" s="82" t="e">
        <f t="shared" si="79"/>
        <v>#DIV/0!</v>
      </c>
      <c r="AN60" s="77">
        <f t="shared" si="80"/>
        <v>0</v>
      </c>
      <c r="AO60" s="108">
        <f t="shared" si="81"/>
        <v>0</v>
      </c>
      <c r="AP60" s="107">
        <f t="shared" si="82"/>
        <v>0</v>
      </c>
      <c r="AQ60" s="107">
        <f t="shared" si="83"/>
        <v>0</v>
      </c>
      <c r="AR60" s="107">
        <f t="shared" si="84"/>
        <v>0</v>
      </c>
      <c r="AS60" s="109">
        <f t="shared" si="85"/>
        <v>0</v>
      </c>
      <c r="AT60" s="109">
        <f t="shared" si="86"/>
        <v>0</v>
      </c>
      <c r="AU60" s="109">
        <f t="shared" si="87"/>
        <v>0</v>
      </c>
      <c r="AW60" s="82">
        <f t="shared" si="88"/>
        <v>0</v>
      </c>
      <c r="AX60" s="82" t="e">
        <f t="shared" si="89"/>
        <v>#DIV/0!</v>
      </c>
      <c r="AY60" s="77">
        <f t="shared" si="90"/>
        <v>0</v>
      </c>
      <c r="AZ60" s="108">
        <f t="shared" si="91"/>
        <v>0</v>
      </c>
      <c r="BA60" s="107">
        <f t="shared" si="92"/>
        <v>0</v>
      </c>
      <c r="BB60" s="107">
        <f t="shared" si="93"/>
        <v>0</v>
      </c>
      <c r="BC60" s="107">
        <f t="shared" si="94"/>
        <v>0</v>
      </c>
      <c r="BD60" s="109">
        <f t="shared" si="95"/>
        <v>0</v>
      </c>
      <c r="BE60" s="109">
        <f t="shared" si="96"/>
        <v>0</v>
      </c>
      <c r="BF60" s="109">
        <f t="shared" si="97"/>
        <v>0</v>
      </c>
      <c r="BH60" s="82">
        <f t="shared" si="98"/>
        <v>0</v>
      </c>
      <c r="BI60" s="82" t="e">
        <f t="shared" si="99"/>
        <v>#DIV/0!</v>
      </c>
      <c r="BJ60" s="77">
        <f t="shared" si="100"/>
        <v>0</v>
      </c>
      <c r="BK60" s="108">
        <f t="shared" si="101"/>
        <v>0</v>
      </c>
      <c r="BL60" s="107">
        <f t="shared" si="102"/>
        <v>0</v>
      </c>
      <c r="BM60" s="107">
        <f t="shared" si="103"/>
        <v>0</v>
      </c>
      <c r="BN60" s="107">
        <f t="shared" si="104"/>
        <v>0</v>
      </c>
      <c r="BO60" s="109">
        <f t="shared" si="105"/>
        <v>0</v>
      </c>
      <c r="BP60" s="109">
        <f t="shared" si="106"/>
        <v>0</v>
      </c>
      <c r="BQ60" s="109">
        <f t="shared" si="107"/>
        <v>0</v>
      </c>
    </row>
    <row r="61" spans="1:69" x14ac:dyDescent="0.25">
      <c r="A61" s="101">
        <f t="shared" si="58"/>
        <v>37742</v>
      </c>
      <c r="B61" s="102">
        <f t="shared" si="46"/>
        <v>3.8410000000000002</v>
      </c>
      <c r="C61" s="102">
        <v>0</v>
      </c>
      <c r="D61" s="80">
        <f t="shared" si="47"/>
        <v>0.28000000000000003</v>
      </c>
      <c r="E61" s="106">
        <f t="shared" si="59"/>
        <v>1</v>
      </c>
      <c r="F61" s="104">
        <f t="shared" si="48"/>
        <v>5.2</v>
      </c>
      <c r="G61" s="104">
        <f t="shared" si="49"/>
        <v>4.72</v>
      </c>
      <c r="H61" s="104">
        <f t="shared" si="50"/>
        <v>2.96</v>
      </c>
      <c r="I61" s="104">
        <f t="shared" si="51"/>
        <v>2.99</v>
      </c>
      <c r="J61" s="80">
        <f t="shared" si="60"/>
        <v>6.2552423843599894E-2</v>
      </c>
      <c r="K61" s="80" t="e">
        <f t="shared" si="61"/>
        <v>#DIV/0!</v>
      </c>
      <c r="L61" s="80" t="e">
        <f t="shared" si="62"/>
        <v>#DIV/0!</v>
      </c>
      <c r="M61" s="80" t="e">
        <f t="shared" si="63"/>
        <v>#DIV/0!</v>
      </c>
      <c r="N61" s="80">
        <f t="shared" si="64"/>
        <v>0.34255242384359991</v>
      </c>
      <c r="O61" s="80" t="e">
        <f t="shared" si="65"/>
        <v>#DIV/0!</v>
      </c>
      <c r="P61" s="80" t="e">
        <f t="shared" si="66"/>
        <v>#DIV/0!</v>
      </c>
      <c r="Q61" s="80" t="e">
        <f t="shared" si="67"/>
        <v>#DIV/0!</v>
      </c>
      <c r="R61" s="105">
        <f t="shared" ca="1" si="68"/>
        <v>928</v>
      </c>
      <c r="S61" s="80">
        <f t="shared" si="52"/>
        <v>6.702568117120801E-2</v>
      </c>
      <c r="T61" s="77">
        <v>0</v>
      </c>
      <c r="U61" s="181">
        <v>0</v>
      </c>
      <c r="V61" s="77">
        <v>2</v>
      </c>
      <c r="X61" s="181"/>
      <c r="Z61" s="82"/>
      <c r="AA61" s="82">
        <f t="shared" si="69"/>
        <v>0</v>
      </c>
      <c r="AB61" s="82">
        <f t="shared" si="53"/>
        <v>0</v>
      </c>
      <c r="AC61" s="77">
        <f t="shared" si="70"/>
        <v>0</v>
      </c>
      <c r="AD61" s="108">
        <f t="shared" si="71"/>
        <v>0</v>
      </c>
      <c r="AE61" s="107">
        <f t="shared" si="72"/>
        <v>0</v>
      </c>
      <c r="AF61" s="107">
        <f t="shared" si="73"/>
        <v>0</v>
      </c>
      <c r="AG61" s="107">
        <f t="shared" si="74"/>
        <v>0</v>
      </c>
      <c r="AH61" s="109">
        <f t="shared" si="75"/>
        <v>0</v>
      </c>
      <c r="AI61" s="109">
        <f t="shared" si="76"/>
        <v>0</v>
      </c>
      <c r="AJ61" s="109">
        <f t="shared" si="77"/>
        <v>0</v>
      </c>
      <c r="AL61" s="82">
        <f t="shared" si="78"/>
        <v>0</v>
      </c>
      <c r="AM61" s="82" t="e">
        <f t="shared" si="79"/>
        <v>#DIV/0!</v>
      </c>
      <c r="AN61" s="77">
        <f t="shared" si="80"/>
        <v>0</v>
      </c>
      <c r="AO61" s="108">
        <f t="shared" si="81"/>
        <v>0</v>
      </c>
      <c r="AP61" s="107">
        <f t="shared" si="82"/>
        <v>0</v>
      </c>
      <c r="AQ61" s="107">
        <f t="shared" si="83"/>
        <v>0</v>
      </c>
      <c r="AR61" s="107">
        <f t="shared" si="84"/>
        <v>0</v>
      </c>
      <c r="AS61" s="109">
        <f t="shared" si="85"/>
        <v>0</v>
      </c>
      <c r="AT61" s="109">
        <f t="shared" si="86"/>
        <v>0</v>
      </c>
      <c r="AU61" s="109">
        <f t="shared" si="87"/>
        <v>0</v>
      </c>
      <c r="AW61" s="82">
        <f t="shared" si="88"/>
        <v>0</v>
      </c>
      <c r="AX61" s="82" t="e">
        <f t="shared" si="89"/>
        <v>#DIV/0!</v>
      </c>
      <c r="AY61" s="77">
        <f t="shared" si="90"/>
        <v>0</v>
      </c>
      <c r="AZ61" s="108">
        <f t="shared" si="91"/>
        <v>0</v>
      </c>
      <c r="BA61" s="107">
        <f t="shared" si="92"/>
        <v>0</v>
      </c>
      <c r="BB61" s="107">
        <f t="shared" si="93"/>
        <v>0</v>
      </c>
      <c r="BC61" s="107">
        <f t="shared" si="94"/>
        <v>0</v>
      </c>
      <c r="BD61" s="109">
        <f t="shared" si="95"/>
        <v>0</v>
      </c>
      <c r="BE61" s="109">
        <f t="shared" si="96"/>
        <v>0</v>
      </c>
      <c r="BF61" s="109">
        <f t="shared" si="97"/>
        <v>0</v>
      </c>
      <c r="BH61" s="82">
        <f t="shared" si="98"/>
        <v>0</v>
      </c>
      <c r="BI61" s="82" t="e">
        <f t="shared" si="99"/>
        <v>#DIV/0!</v>
      </c>
      <c r="BJ61" s="77">
        <f t="shared" si="100"/>
        <v>0</v>
      </c>
      <c r="BK61" s="108">
        <f t="shared" si="101"/>
        <v>0</v>
      </c>
      <c r="BL61" s="107">
        <f t="shared" si="102"/>
        <v>0</v>
      </c>
      <c r="BM61" s="107">
        <f t="shared" si="103"/>
        <v>0</v>
      </c>
      <c r="BN61" s="107">
        <f t="shared" si="104"/>
        <v>0</v>
      </c>
      <c r="BO61" s="109">
        <f t="shared" si="105"/>
        <v>0</v>
      </c>
      <c r="BP61" s="109">
        <f t="shared" si="106"/>
        <v>0</v>
      </c>
      <c r="BQ61" s="109">
        <f t="shared" si="107"/>
        <v>0</v>
      </c>
    </row>
    <row r="62" spans="1:69" x14ac:dyDescent="0.25">
      <c r="A62" s="101">
        <f t="shared" si="58"/>
        <v>37773</v>
      </c>
      <c r="B62" s="102">
        <f t="shared" si="46"/>
        <v>3.85</v>
      </c>
      <c r="C62" s="102">
        <v>0</v>
      </c>
      <c r="D62" s="80">
        <f t="shared" si="47"/>
        <v>0.27750000000000002</v>
      </c>
      <c r="E62" s="106">
        <f t="shared" si="59"/>
        <v>1</v>
      </c>
      <c r="F62" s="104">
        <f t="shared" si="48"/>
        <v>5.2</v>
      </c>
      <c r="G62" s="104">
        <f t="shared" si="49"/>
        <v>4.72</v>
      </c>
      <c r="H62" s="104">
        <f t="shared" si="50"/>
        <v>2.96</v>
      </c>
      <c r="I62" s="104">
        <f t="shared" si="51"/>
        <v>2.99</v>
      </c>
      <c r="J62" s="80">
        <f t="shared" si="60"/>
        <v>6.2552423843599894E-2</v>
      </c>
      <c r="K62" s="80" t="e">
        <f t="shared" si="61"/>
        <v>#DIV/0!</v>
      </c>
      <c r="L62" s="80" t="e">
        <f t="shared" si="62"/>
        <v>#DIV/0!</v>
      </c>
      <c r="M62" s="80" t="e">
        <f t="shared" si="63"/>
        <v>#DIV/0!</v>
      </c>
      <c r="N62" s="80">
        <f t="shared" si="64"/>
        <v>0.3400524238435999</v>
      </c>
      <c r="O62" s="80" t="e">
        <f t="shared" si="65"/>
        <v>#DIV/0!</v>
      </c>
      <c r="P62" s="80" t="e">
        <f t="shared" si="66"/>
        <v>#DIV/0!</v>
      </c>
      <c r="Q62" s="80" t="e">
        <f t="shared" si="67"/>
        <v>#DIV/0!</v>
      </c>
      <c r="R62" s="105">
        <f t="shared" ca="1" si="68"/>
        <v>958</v>
      </c>
      <c r="S62" s="80">
        <f t="shared" si="52"/>
        <v>6.7028644178983021E-2</v>
      </c>
      <c r="T62" s="77">
        <v>0</v>
      </c>
      <c r="U62" s="181">
        <v>0</v>
      </c>
      <c r="V62" s="77">
        <v>2</v>
      </c>
      <c r="X62" s="181"/>
      <c r="Z62" s="82"/>
      <c r="AA62" s="82">
        <f t="shared" si="69"/>
        <v>0</v>
      </c>
      <c r="AB62" s="82">
        <f t="shared" si="53"/>
        <v>0</v>
      </c>
      <c r="AC62" s="77">
        <f t="shared" si="70"/>
        <v>0</v>
      </c>
      <c r="AD62" s="108">
        <f t="shared" si="71"/>
        <v>0</v>
      </c>
      <c r="AE62" s="107">
        <f t="shared" si="72"/>
        <v>0</v>
      </c>
      <c r="AF62" s="107">
        <f t="shared" si="73"/>
        <v>0</v>
      </c>
      <c r="AG62" s="107">
        <f t="shared" si="74"/>
        <v>0</v>
      </c>
      <c r="AH62" s="109">
        <f t="shared" si="75"/>
        <v>0</v>
      </c>
      <c r="AI62" s="109">
        <f t="shared" si="76"/>
        <v>0</v>
      </c>
      <c r="AJ62" s="109">
        <f t="shared" si="77"/>
        <v>0</v>
      </c>
      <c r="AL62" s="82">
        <f t="shared" si="78"/>
        <v>0</v>
      </c>
      <c r="AM62" s="82" t="e">
        <f t="shared" si="79"/>
        <v>#DIV/0!</v>
      </c>
      <c r="AN62" s="77">
        <f t="shared" si="80"/>
        <v>0</v>
      </c>
      <c r="AO62" s="108">
        <f t="shared" si="81"/>
        <v>0</v>
      </c>
      <c r="AP62" s="107">
        <f t="shared" si="82"/>
        <v>0</v>
      </c>
      <c r="AQ62" s="107">
        <f t="shared" si="83"/>
        <v>0</v>
      </c>
      <c r="AR62" s="107">
        <f t="shared" si="84"/>
        <v>0</v>
      </c>
      <c r="AS62" s="109">
        <f t="shared" si="85"/>
        <v>0</v>
      </c>
      <c r="AT62" s="109">
        <f t="shared" si="86"/>
        <v>0</v>
      </c>
      <c r="AU62" s="109">
        <f t="shared" si="87"/>
        <v>0</v>
      </c>
      <c r="AW62" s="82">
        <f t="shared" si="88"/>
        <v>0</v>
      </c>
      <c r="AX62" s="82" t="e">
        <f t="shared" si="89"/>
        <v>#DIV/0!</v>
      </c>
      <c r="AY62" s="77">
        <f t="shared" si="90"/>
        <v>0</v>
      </c>
      <c r="AZ62" s="108">
        <f t="shared" si="91"/>
        <v>0</v>
      </c>
      <c r="BA62" s="107">
        <f t="shared" si="92"/>
        <v>0</v>
      </c>
      <c r="BB62" s="107">
        <f t="shared" si="93"/>
        <v>0</v>
      </c>
      <c r="BC62" s="107">
        <f t="shared" si="94"/>
        <v>0</v>
      </c>
      <c r="BD62" s="109">
        <f t="shared" si="95"/>
        <v>0</v>
      </c>
      <c r="BE62" s="109">
        <f t="shared" si="96"/>
        <v>0</v>
      </c>
      <c r="BF62" s="109">
        <f t="shared" si="97"/>
        <v>0</v>
      </c>
      <c r="BH62" s="82">
        <f t="shared" si="98"/>
        <v>0</v>
      </c>
      <c r="BI62" s="82" t="e">
        <f t="shared" si="99"/>
        <v>#DIV/0!</v>
      </c>
      <c r="BJ62" s="77">
        <f t="shared" si="100"/>
        <v>0</v>
      </c>
      <c r="BK62" s="108">
        <f t="shared" si="101"/>
        <v>0</v>
      </c>
      <c r="BL62" s="107">
        <f t="shared" si="102"/>
        <v>0</v>
      </c>
      <c r="BM62" s="107">
        <f t="shared" si="103"/>
        <v>0</v>
      </c>
      <c r="BN62" s="107">
        <f t="shared" si="104"/>
        <v>0</v>
      </c>
      <c r="BO62" s="109">
        <f t="shared" si="105"/>
        <v>0</v>
      </c>
      <c r="BP62" s="109">
        <f t="shared" si="106"/>
        <v>0</v>
      </c>
      <c r="BQ62" s="109">
        <f t="shared" si="107"/>
        <v>0</v>
      </c>
    </row>
    <row r="63" spans="1:69" x14ac:dyDescent="0.25">
      <c r="A63" s="101">
        <f t="shared" si="58"/>
        <v>37803</v>
      </c>
      <c r="B63" s="102">
        <f t="shared" si="46"/>
        <v>3.8580000000000001</v>
      </c>
      <c r="C63" s="102">
        <v>0</v>
      </c>
      <c r="D63" s="80">
        <f t="shared" si="47"/>
        <v>0.27750000000000002</v>
      </c>
      <c r="E63" s="106">
        <f t="shared" si="59"/>
        <v>1</v>
      </c>
      <c r="F63" s="104">
        <f t="shared" si="48"/>
        <v>5.2</v>
      </c>
      <c r="G63" s="104">
        <f t="shared" si="49"/>
        <v>4.72</v>
      </c>
      <c r="H63" s="104">
        <f t="shared" si="50"/>
        <v>2.96</v>
      </c>
      <c r="I63" s="104">
        <f t="shared" si="51"/>
        <v>2.99</v>
      </c>
      <c r="J63" s="80">
        <f t="shared" si="60"/>
        <v>6.2552423843599894E-2</v>
      </c>
      <c r="K63" s="80" t="e">
        <f t="shared" si="61"/>
        <v>#DIV/0!</v>
      </c>
      <c r="L63" s="80" t="e">
        <f t="shared" si="62"/>
        <v>#DIV/0!</v>
      </c>
      <c r="M63" s="80" t="e">
        <f t="shared" si="63"/>
        <v>#DIV/0!</v>
      </c>
      <c r="N63" s="80">
        <f t="shared" si="64"/>
        <v>0.3400524238435999</v>
      </c>
      <c r="O63" s="80" t="e">
        <f t="shared" si="65"/>
        <v>#DIV/0!</v>
      </c>
      <c r="P63" s="80" t="e">
        <f t="shared" si="66"/>
        <v>#DIV/0!</v>
      </c>
      <c r="Q63" s="80" t="e">
        <f t="shared" si="67"/>
        <v>#DIV/0!</v>
      </c>
      <c r="R63" s="105">
        <f t="shared" ca="1" si="68"/>
        <v>987</v>
      </c>
      <c r="S63" s="80">
        <f t="shared" si="52"/>
        <v>6.703397730408199E-2</v>
      </c>
      <c r="T63" s="77">
        <v>0</v>
      </c>
      <c r="U63" s="181">
        <v>0</v>
      </c>
      <c r="V63" s="77">
        <v>2</v>
      </c>
      <c r="X63" s="181"/>
      <c r="Z63" s="82"/>
      <c r="AA63" s="82">
        <f t="shared" si="69"/>
        <v>0</v>
      </c>
      <c r="AB63" s="82">
        <f t="shared" si="53"/>
        <v>0</v>
      </c>
      <c r="AC63" s="77">
        <f t="shared" si="70"/>
        <v>0</v>
      </c>
      <c r="AD63" s="108">
        <f t="shared" si="71"/>
        <v>0</v>
      </c>
      <c r="AE63" s="107">
        <f t="shared" si="72"/>
        <v>0</v>
      </c>
      <c r="AF63" s="107">
        <f t="shared" si="73"/>
        <v>0</v>
      </c>
      <c r="AG63" s="107">
        <f t="shared" si="74"/>
        <v>0</v>
      </c>
      <c r="AH63" s="109">
        <f t="shared" si="75"/>
        <v>0</v>
      </c>
      <c r="AI63" s="109">
        <f t="shared" si="76"/>
        <v>0</v>
      </c>
      <c r="AJ63" s="109">
        <f t="shared" si="77"/>
        <v>0</v>
      </c>
      <c r="AL63" s="82">
        <f t="shared" si="78"/>
        <v>0</v>
      </c>
      <c r="AM63" s="82" t="e">
        <f t="shared" si="79"/>
        <v>#DIV/0!</v>
      </c>
      <c r="AN63" s="77">
        <f t="shared" si="80"/>
        <v>0</v>
      </c>
      <c r="AO63" s="108">
        <f t="shared" si="81"/>
        <v>0</v>
      </c>
      <c r="AP63" s="107">
        <f t="shared" si="82"/>
        <v>0</v>
      </c>
      <c r="AQ63" s="107">
        <f t="shared" si="83"/>
        <v>0</v>
      </c>
      <c r="AR63" s="107">
        <f t="shared" si="84"/>
        <v>0</v>
      </c>
      <c r="AS63" s="109">
        <f t="shared" si="85"/>
        <v>0</v>
      </c>
      <c r="AT63" s="109">
        <f t="shared" si="86"/>
        <v>0</v>
      </c>
      <c r="AU63" s="109">
        <f t="shared" si="87"/>
        <v>0</v>
      </c>
      <c r="AW63" s="82">
        <f t="shared" si="88"/>
        <v>0</v>
      </c>
      <c r="AX63" s="82" t="e">
        <f t="shared" si="89"/>
        <v>#DIV/0!</v>
      </c>
      <c r="AY63" s="77">
        <f t="shared" si="90"/>
        <v>0</v>
      </c>
      <c r="AZ63" s="108">
        <f t="shared" si="91"/>
        <v>0</v>
      </c>
      <c r="BA63" s="107">
        <f t="shared" si="92"/>
        <v>0</v>
      </c>
      <c r="BB63" s="107">
        <f t="shared" si="93"/>
        <v>0</v>
      </c>
      <c r="BC63" s="107">
        <f t="shared" si="94"/>
        <v>0</v>
      </c>
      <c r="BD63" s="109">
        <f t="shared" si="95"/>
        <v>0</v>
      </c>
      <c r="BE63" s="109">
        <f t="shared" si="96"/>
        <v>0</v>
      </c>
      <c r="BF63" s="109">
        <f t="shared" si="97"/>
        <v>0</v>
      </c>
      <c r="BH63" s="82">
        <f t="shared" si="98"/>
        <v>0</v>
      </c>
      <c r="BI63" s="82" t="e">
        <f t="shared" si="99"/>
        <v>#DIV/0!</v>
      </c>
      <c r="BJ63" s="77">
        <f t="shared" si="100"/>
        <v>0</v>
      </c>
      <c r="BK63" s="108">
        <f t="shared" si="101"/>
        <v>0</v>
      </c>
      <c r="BL63" s="107">
        <f t="shared" si="102"/>
        <v>0</v>
      </c>
      <c r="BM63" s="107">
        <f t="shared" si="103"/>
        <v>0</v>
      </c>
      <c r="BN63" s="107">
        <f t="shared" si="104"/>
        <v>0</v>
      </c>
      <c r="BO63" s="109">
        <f t="shared" si="105"/>
        <v>0</v>
      </c>
      <c r="BP63" s="109">
        <f t="shared" si="106"/>
        <v>0</v>
      </c>
      <c r="BQ63" s="109">
        <f t="shared" si="107"/>
        <v>0</v>
      </c>
    </row>
    <row r="64" spans="1:69" x14ac:dyDescent="0.25">
      <c r="A64" s="101">
        <f t="shared" si="58"/>
        <v>37834</v>
      </c>
      <c r="B64" s="102">
        <f t="shared" si="46"/>
        <v>3.86</v>
      </c>
      <c r="C64" s="102">
        <v>0</v>
      </c>
      <c r="D64" s="80">
        <f t="shared" si="47"/>
        <v>0.27750000000000002</v>
      </c>
      <c r="E64" s="106">
        <f t="shared" si="59"/>
        <v>1</v>
      </c>
      <c r="F64" s="104">
        <f t="shared" si="48"/>
        <v>5.2</v>
      </c>
      <c r="G64" s="104">
        <f t="shared" si="49"/>
        <v>4.72</v>
      </c>
      <c r="H64" s="104">
        <f t="shared" si="50"/>
        <v>2.96</v>
      </c>
      <c r="I64" s="104">
        <f t="shared" si="51"/>
        <v>2.99</v>
      </c>
      <c r="J64" s="80">
        <f t="shared" si="60"/>
        <v>6.2552423843599894E-2</v>
      </c>
      <c r="K64" s="80" t="e">
        <f t="shared" si="61"/>
        <v>#DIV/0!</v>
      </c>
      <c r="L64" s="80" t="e">
        <f t="shared" si="62"/>
        <v>#DIV/0!</v>
      </c>
      <c r="M64" s="80" t="e">
        <f t="shared" si="63"/>
        <v>#DIV/0!</v>
      </c>
      <c r="N64" s="80">
        <f t="shared" si="64"/>
        <v>0.3400524238435999</v>
      </c>
      <c r="O64" s="80" t="e">
        <f t="shared" si="65"/>
        <v>#DIV/0!</v>
      </c>
      <c r="P64" s="80" t="e">
        <f t="shared" si="66"/>
        <v>#DIV/0!</v>
      </c>
      <c r="Q64" s="80" t="e">
        <f t="shared" si="67"/>
        <v>#DIV/0!</v>
      </c>
      <c r="R64" s="105">
        <f t="shared" ca="1" si="68"/>
        <v>1020</v>
      </c>
      <c r="S64" s="80">
        <f t="shared" si="52"/>
        <v>6.7043031177898019E-2</v>
      </c>
      <c r="T64" s="77">
        <v>0</v>
      </c>
      <c r="U64" s="181">
        <v>0</v>
      </c>
      <c r="V64" s="77">
        <v>2</v>
      </c>
      <c r="X64" s="181"/>
      <c r="Z64" s="82"/>
      <c r="AA64" s="82">
        <f t="shared" si="69"/>
        <v>0</v>
      </c>
      <c r="AB64" s="82">
        <f t="shared" si="53"/>
        <v>0</v>
      </c>
      <c r="AC64" s="77">
        <f t="shared" si="70"/>
        <v>0</v>
      </c>
      <c r="AD64" s="108">
        <f t="shared" si="71"/>
        <v>0</v>
      </c>
      <c r="AE64" s="107">
        <f t="shared" si="72"/>
        <v>0</v>
      </c>
      <c r="AF64" s="107">
        <f t="shared" si="73"/>
        <v>0</v>
      </c>
      <c r="AG64" s="107">
        <f t="shared" si="74"/>
        <v>0</v>
      </c>
      <c r="AH64" s="109">
        <f t="shared" si="75"/>
        <v>0</v>
      </c>
      <c r="AI64" s="109">
        <f t="shared" si="76"/>
        <v>0</v>
      </c>
      <c r="AJ64" s="109">
        <f t="shared" si="77"/>
        <v>0</v>
      </c>
      <c r="AL64" s="82">
        <f t="shared" si="78"/>
        <v>0</v>
      </c>
      <c r="AM64" s="82" t="e">
        <f t="shared" si="79"/>
        <v>#DIV/0!</v>
      </c>
      <c r="AN64" s="77">
        <f t="shared" si="80"/>
        <v>0</v>
      </c>
      <c r="AO64" s="108">
        <f t="shared" si="81"/>
        <v>0</v>
      </c>
      <c r="AP64" s="107">
        <f t="shared" si="82"/>
        <v>0</v>
      </c>
      <c r="AQ64" s="107">
        <f t="shared" si="83"/>
        <v>0</v>
      </c>
      <c r="AR64" s="107">
        <f t="shared" si="84"/>
        <v>0</v>
      </c>
      <c r="AS64" s="109">
        <f t="shared" si="85"/>
        <v>0</v>
      </c>
      <c r="AT64" s="109">
        <f t="shared" si="86"/>
        <v>0</v>
      </c>
      <c r="AU64" s="109">
        <f t="shared" si="87"/>
        <v>0</v>
      </c>
      <c r="AW64" s="82">
        <f t="shared" si="88"/>
        <v>0</v>
      </c>
      <c r="AX64" s="82" t="e">
        <f t="shared" si="89"/>
        <v>#DIV/0!</v>
      </c>
      <c r="AY64" s="77">
        <f t="shared" si="90"/>
        <v>0</v>
      </c>
      <c r="AZ64" s="108">
        <f t="shared" si="91"/>
        <v>0</v>
      </c>
      <c r="BA64" s="107">
        <f t="shared" si="92"/>
        <v>0</v>
      </c>
      <c r="BB64" s="107">
        <f t="shared" si="93"/>
        <v>0</v>
      </c>
      <c r="BC64" s="107">
        <f t="shared" si="94"/>
        <v>0</v>
      </c>
      <c r="BD64" s="109">
        <f t="shared" si="95"/>
        <v>0</v>
      </c>
      <c r="BE64" s="109">
        <f t="shared" si="96"/>
        <v>0</v>
      </c>
      <c r="BF64" s="109">
        <f t="shared" si="97"/>
        <v>0</v>
      </c>
      <c r="BH64" s="82">
        <f t="shared" si="98"/>
        <v>0</v>
      </c>
      <c r="BI64" s="82" t="e">
        <f t="shared" si="99"/>
        <v>#DIV/0!</v>
      </c>
      <c r="BJ64" s="77">
        <f t="shared" si="100"/>
        <v>0</v>
      </c>
      <c r="BK64" s="108">
        <f t="shared" si="101"/>
        <v>0</v>
      </c>
      <c r="BL64" s="107">
        <f t="shared" si="102"/>
        <v>0</v>
      </c>
      <c r="BM64" s="107">
        <f t="shared" si="103"/>
        <v>0</v>
      </c>
      <c r="BN64" s="107">
        <f t="shared" si="104"/>
        <v>0</v>
      </c>
      <c r="BO64" s="109">
        <f t="shared" si="105"/>
        <v>0</v>
      </c>
      <c r="BP64" s="109">
        <f t="shared" si="106"/>
        <v>0</v>
      </c>
      <c r="BQ64" s="109">
        <f t="shared" si="107"/>
        <v>0</v>
      </c>
    </row>
    <row r="65" spans="1:69" x14ac:dyDescent="0.25">
      <c r="A65" s="101">
        <f t="shared" si="58"/>
        <v>37865</v>
      </c>
      <c r="B65" s="102">
        <f t="shared" si="46"/>
        <v>3.85</v>
      </c>
      <c r="C65" s="102">
        <v>0</v>
      </c>
      <c r="D65" s="80">
        <f t="shared" si="47"/>
        <v>0.27750000000000002</v>
      </c>
      <c r="E65" s="106">
        <f t="shared" si="59"/>
        <v>1</v>
      </c>
      <c r="F65" s="104">
        <f t="shared" si="48"/>
        <v>5.2</v>
      </c>
      <c r="G65" s="104">
        <f t="shared" si="49"/>
        <v>4.72</v>
      </c>
      <c r="H65" s="104">
        <f t="shared" si="50"/>
        <v>2.96</v>
      </c>
      <c r="I65" s="104">
        <f t="shared" si="51"/>
        <v>2.99</v>
      </c>
      <c r="J65" s="80">
        <f t="shared" si="60"/>
        <v>6.2552423843599894E-2</v>
      </c>
      <c r="K65" s="80" t="e">
        <f t="shared" si="61"/>
        <v>#DIV/0!</v>
      </c>
      <c r="L65" s="80" t="e">
        <f t="shared" si="62"/>
        <v>#DIV/0!</v>
      </c>
      <c r="M65" s="80" t="e">
        <f t="shared" si="63"/>
        <v>#DIV/0!</v>
      </c>
      <c r="N65" s="80">
        <f t="shared" si="64"/>
        <v>0.3400524238435999</v>
      </c>
      <c r="O65" s="80" t="e">
        <f t="shared" si="65"/>
        <v>#DIV/0!</v>
      </c>
      <c r="P65" s="80" t="e">
        <f t="shared" si="66"/>
        <v>#DIV/0!</v>
      </c>
      <c r="Q65" s="80" t="e">
        <f t="shared" si="67"/>
        <v>#DIV/0!</v>
      </c>
      <c r="R65" s="105">
        <f t="shared" ca="1" si="68"/>
        <v>1049</v>
      </c>
      <c r="S65" s="80">
        <f t="shared" si="52"/>
        <v>6.7052085051740026E-2</v>
      </c>
      <c r="T65" s="77">
        <v>0</v>
      </c>
      <c r="U65" s="181">
        <v>0</v>
      </c>
      <c r="V65" s="77">
        <v>2</v>
      </c>
      <c r="X65" s="181"/>
      <c r="Z65" s="82"/>
      <c r="AA65" s="82">
        <f t="shared" si="69"/>
        <v>0</v>
      </c>
      <c r="AB65" s="82">
        <f t="shared" si="53"/>
        <v>0</v>
      </c>
      <c r="AC65" s="77">
        <f t="shared" si="70"/>
        <v>0</v>
      </c>
      <c r="AD65" s="108">
        <f t="shared" si="71"/>
        <v>0</v>
      </c>
      <c r="AE65" s="107">
        <f t="shared" si="72"/>
        <v>0</v>
      </c>
      <c r="AF65" s="107">
        <f t="shared" si="73"/>
        <v>0</v>
      </c>
      <c r="AG65" s="107">
        <f t="shared" si="74"/>
        <v>0</v>
      </c>
      <c r="AH65" s="109">
        <f t="shared" si="75"/>
        <v>0</v>
      </c>
      <c r="AI65" s="109">
        <f t="shared" si="76"/>
        <v>0</v>
      </c>
      <c r="AJ65" s="109">
        <f t="shared" si="77"/>
        <v>0</v>
      </c>
      <c r="AL65" s="82">
        <f t="shared" si="78"/>
        <v>0</v>
      </c>
      <c r="AM65" s="82" t="e">
        <f t="shared" si="79"/>
        <v>#DIV/0!</v>
      </c>
      <c r="AN65" s="77">
        <f t="shared" si="80"/>
        <v>0</v>
      </c>
      <c r="AO65" s="108">
        <f t="shared" si="81"/>
        <v>0</v>
      </c>
      <c r="AP65" s="107">
        <f t="shared" si="82"/>
        <v>0</v>
      </c>
      <c r="AQ65" s="107">
        <f t="shared" si="83"/>
        <v>0</v>
      </c>
      <c r="AR65" s="107">
        <f t="shared" si="84"/>
        <v>0</v>
      </c>
      <c r="AS65" s="109">
        <f t="shared" si="85"/>
        <v>0</v>
      </c>
      <c r="AT65" s="109">
        <f t="shared" si="86"/>
        <v>0</v>
      </c>
      <c r="AU65" s="109">
        <f t="shared" si="87"/>
        <v>0</v>
      </c>
      <c r="AW65" s="82">
        <f t="shared" si="88"/>
        <v>0</v>
      </c>
      <c r="AX65" s="82" t="e">
        <f t="shared" si="89"/>
        <v>#DIV/0!</v>
      </c>
      <c r="AY65" s="77">
        <f t="shared" si="90"/>
        <v>0</v>
      </c>
      <c r="AZ65" s="108">
        <f t="shared" si="91"/>
        <v>0</v>
      </c>
      <c r="BA65" s="107">
        <f t="shared" si="92"/>
        <v>0</v>
      </c>
      <c r="BB65" s="107">
        <f t="shared" si="93"/>
        <v>0</v>
      </c>
      <c r="BC65" s="107">
        <f t="shared" si="94"/>
        <v>0</v>
      </c>
      <c r="BD65" s="109">
        <f t="shared" si="95"/>
        <v>0</v>
      </c>
      <c r="BE65" s="109">
        <f t="shared" si="96"/>
        <v>0</v>
      </c>
      <c r="BF65" s="109">
        <f t="shared" si="97"/>
        <v>0</v>
      </c>
      <c r="BH65" s="82">
        <f t="shared" si="98"/>
        <v>0</v>
      </c>
      <c r="BI65" s="82" t="e">
        <f t="shared" si="99"/>
        <v>#DIV/0!</v>
      </c>
      <c r="BJ65" s="77">
        <f t="shared" si="100"/>
        <v>0</v>
      </c>
      <c r="BK65" s="108">
        <f t="shared" si="101"/>
        <v>0</v>
      </c>
      <c r="BL65" s="107">
        <f t="shared" si="102"/>
        <v>0</v>
      </c>
      <c r="BM65" s="107">
        <f t="shared" si="103"/>
        <v>0</v>
      </c>
      <c r="BN65" s="107">
        <f t="shared" si="104"/>
        <v>0</v>
      </c>
      <c r="BO65" s="109">
        <f t="shared" si="105"/>
        <v>0</v>
      </c>
      <c r="BP65" s="109">
        <f t="shared" si="106"/>
        <v>0</v>
      </c>
      <c r="BQ65" s="109">
        <f t="shared" si="107"/>
        <v>0</v>
      </c>
    </row>
    <row r="66" spans="1:69" x14ac:dyDescent="0.25">
      <c r="A66" s="101">
        <f t="shared" si="58"/>
        <v>37895</v>
      </c>
      <c r="B66" s="102">
        <f t="shared" si="46"/>
        <v>3.8450000000000002</v>
      </c>
      <c r="C66" s="102">
        <v>0</v>
      </c>
      <c r="D66" s="80">
        <f t="shared" si="47"/>
        <v>0.27750000000000002</v>
      </c>
      <c r="E66" s="106">
        <f t="shared" si="59"/>
        <v>1</v>
      </c>
      <c r="F66" s="104">
        <f t="shared" si="48"/>
        <v>5.2</v>
      </c>
      <c r="G66" s="104">
        <f t="shared" si="49"/>
        <v>4.72</v>
      </c>
      <c r="H66" s="104">
        <f t="shared" si="50"/>
        <v>2.96</v>
      </c>
      <c r="I66" s="104">
        <f t="shared" si="51"/>
        <v>2.99</v>
      </c>
      <c r="J66" s="80">
        <f t="shared" si="60"/>
        <v>6.2552423843599894E-2</v>
      </c>
      <c r="K66" s="80" t="e">
        <f t="shared" si="61"/>
        <v>#DIV/0!</v>
      </c>
      <c r="L66" s="80" t="e">
        <f t="shared" si="62"/>
        <v>#DIV/0!</v>
      </c>
      <c r="M66" s="80" t="e">
        <f t="shared" si="63"/>
        <v>#DIV/0!</v>
      </c>
      <c r="N66" s="80">
        <f t="shared" si="64"/>
        <v>0.3400524238435999</v>
      </c>
      <c r="O66" s="80" t="e">
        <f t="shared" si="65"/>
        <v>#DIV/0!</v>
      </c>
      <c r="P66" s="80" t="e">
        <f t="shared" si="66"/>
        <v>#DIV/0!</v>
      </c>
      <c r="Q66" s="80" t="e">
        <f t="shared" si="67"/>
        <v>#DIV/0!</v>
      </c>
      <c r="R66" s="105">
        <f t="shared" ca="1" si="68"/>
        <v>1079</v>
      </c>
      <c r="S66" s="80">
        <f t="shared" si="52"/>
        <v>6.7063079859774014E-2</v>
      </c>
      <c r="T66" s="77">
        <v>0</v>
      </c>
      <c r="U66" s="181">
        <v>0</v>
      </c>
      <c r="V66" s="77">
        <v>3</v>
      </c>
      <c r="X66" s="181"/>
      <c r="Z66" s="82"/>
      <c r="AA66" s="82">
        <f t="shared" si="69"/>
        <v>0</v>
      </c>
      <c r="AB66" s="82">
        <f t="shared" si="53"/>
        <v>0</v>
      </c>
      <c r="AC66" s="77">
        <f t="shared" si="70"/>
        <v>0</v>
      </c>
      <c r="AD66" s="108">
        <f t="shared" si="71"/>
        <v>0</v>
      </c>
      <c r="AE66" s="107">
        <f t="shared" si="72"/>
        <v>0</v>
      </c>
      <c r="AF66" s="107">
        <f t="shared" si="73"/>
        <v>0</v>
      </c>
      <c r="AG66" s="107">
        <f t="shared" si="74"/>
        <v>0</v>
      </c>
      <c r="AH66" s="109">
        <f t="shared" si="75"/>
        <v>0</v>
      </c>
      <c r="AI66" s="109">
        <f t="shared" si="76"/>
        <v>0</v>
      </c>
      <c r="AJ66" s="109">
        <f t="shared" si="77"/>
        <v>0</v>
      </c>
      <c r="AL66" s="82">
        <f t="shared" si="78"/>
        <v>0</v>
      </c>
      <c r="AM66" s="82" t="e">
        <f t="shared" si="79"/>
        <v>#DIV/0!</v>
      </c>
      <c r="AN66" s="77">
        <f t="shared" si="80"/>
        <v>0</v>
      </c>
      <c r="AO66" s="108">
        <f t="shared" si="81"/>
        <v>0</v>
      </c>
      <c r="AP66" s="107">
        <f t="shared" si="82"/>
        <v>0</v>
      </c>
      <c r="AQ66" s="107">
        <f t="shared" si="83"/>
        <v>0</v>
      </c>
      <c r="AR66" s="107">
        <f t="shared" si="84"/>
        <v>0</v>
      </c>
      <c r="AS66" s="109">
        <f t="shared" si="85"/>
        <v>0</v>
      </c>
      <c r="AT66" s="109">
        <f t="shared" si="86"/>
        <v>0</v>
      </c>
      <c r="AU66" s="109">
        <f t="shared" si="87"/>
        <v>0</v>
      </c>
      <c r="AW66" s="82">
        <f t="shared" si="88"/>
        <v>0</v>
      </c>
      <c r="AX66" s="82" t="e">
        <f t="shared" si="89"/>
        <v>#DIV/0!</v>
      </c>
      <c r="AY66" s="77">
        <f t="shared" si="90"/>
        <v>0</v>
      </c>
      <c r="AZ66" s="108">
        <f t="shared" si="91"/>
        <v>0</v>
      </c>
      <c r="BA66" s="107">
        <f t="shared" si="92"/>
        <v>0</v>
      </c>
      <c r="BB66" s="107">
        <f t="shared" si="93"/>
        <v>0</v>
      </c>
      <c r="BC66" s="107">
        <f t="shared" si="94"/>
        <v>0</v>
      </c>
      <c r="BD66" s="109">
        <f t="shared" si="95"/>
        <v>0</v>
      </c>
      <c r="BE66" s="109">
        <f t="shared" si="96"/>
        <v>0</v>
      </c>
      <c r="BF66" s="109">
        <f t="shared" si="97"/>
        <v>0</v>
      </c>
      <c r="BH66" s="82">
        <f t="shared" si="98"/>
        <v>0</v>
      </c>
      <c r="BI66" s="82" t="e">
        <f t="shared" si="99"/>
        <v>#DIV/0!</v>
      </c>
      <c r="BJ66" s="77">
        <f t="shared" si="100"/>
        <v>0</v>
      </c>
      <c r="BK66" s="108">
        <f t="shared" si="101"/>
        <v>0</v>
      </c>
      <c r="BL66" s="107">
        <f t="shared" si="102"/>
        <v>0</v>
      </c>
      <c r="BM66" s="107">
        <f t="shared" si="103"/>
        <v>0</v>
      </c>
      <c r="BN66" s="107">
        <f t="shared" si="104"/>
        <v>0</v>
      </c>
      <c r="BO66" s="109">
        <f t="shared" si="105"/>
        <v>0</v>
      </c>
      <c r="BP66" s="109">
        <f t="shared" si="106"/>
        <v>0</v>
      </c>
      <c r="BQ66" s="109">
        <f t="shared" si="107"/>
        <v>0</v>
      </c>
    </row>
    <row r="67" spans="1:69" x14ac:dyDescent="0.25">
      <c r="A67" s="101">
        <f t="shared" si="58"/>
        <v>37926</v>
      </c>
      <c r="B67" s="102">
        <f t="shared" si="46"/>
        <v>3.9830000000000001</v>
      </c>
      <c r="C67" s="102">
        <v>0</v>
      </c>
      <c r="D67" s="80">
        <f t="shared" si="47"/>
        <v>0.28499999999999992</v>
      </c>
      <c r="E67" s="106">
        <f t="shared" si="59"/>
        <v>1</v>
      </c>
      <c r="F67" s="104">
        <f t="shared" si="48"/>
        <v>5.2</v>
      </c>
      <c r="G67" s="104">
        <f t="shared" si="49"/>
        <v>4.72</v>
      </c>
      <c r="H67" s="104">
        <f t="shared" si="50"/>
        <v>2.96</v>
      </c>
      <c r="I67" s="104">
        <f t="shared" si="51"/>
        <v>2.99</v>
      </c>
      <c r="J67" s="80">
        <f t="shared" si="60"/>
        <v>6.2552423843599894E-2</v>
      </c>
      <c r="K67" s="80" t="e">
        <f t="shared" si="61"/>
        <v>#DIV/0!</v>
      </c>
      <c r="L67" s="80" t="e">
        <f t="shared" si="62"/>
        <v>#DIV/0!</v>
      </c>
      <c r="M67" s="80" t="e">
        <f t="shared" si="63"/>
        <v>#DIV/0!</v>
      </c>
      <c r="N67" s="80">
        <f t="shared" si="64"/>
        <v>0.3475524238435998</v>
      </c>
      <c r="O67" s="80" t="e">
        <f t="shared" si="65"/>
        <v>#DIV/0!</v>
      </c>
      <c r="P67" s="80" t="e">
        <f t="shared" si="66"/>
        <v>#DIV/0!</v>
      </c>
      <c r="Q67" s="80" t="e">
        <f t="shared" si="67"/>
        <v>#DIV/0!</v>
      </c>
      <c r="R67" s="105">
        <f t="shared" ca="1" si="68"/>
        <v>1112</v>
      </c>
      <c r="S67" s="80">
        <f t="shared" si="52"/>
        <v>6.7077245364551022E-2</v>
      </c>
      <c r="T67" s="77">
        <v>0</v>
      </c>
      <c r="U67" s="181">
        <v>0</v>
      </c>
      <c r="V67" s="77">
        <v>3</v>
      </c>
      <c r="X67" s="181"/>
      <c r="Z67" s="82"/>
      <c r="AA67" s="82">
        <f t="shared" si="69"/>
        <v>0</v>
      </c>
      <c r="AB67" s="82">
        <f t="shared" si="53"/>
        <v>0</v>
      </c>
      <c r="AC67" s="77">
        <f t="shared" si="70"/>
        <v>0</v>
      </c>
      <c r="AD67" s="108">
        <f t="shared" si="71"/>
        <v>0</v>
      </c>
      <c r="AE67" s="107">
        <f t="shared" si="72"/>
        <v>0</v>
      </c>
      <c r="AF67" s="107">
        <f t="shared" si="73"/>
        <v>0</v>
      </c>
      <c r="AG67" s="107">
        <f t="shared" si="74"/>
        <v>0</v>
      </c>
      <c r="AH67" s="109">
        <f t="shared" si="75"/>
        <v>0</v>
      </c>
      <c r="AI67" s="109">
        <f t="shared" si="76"/>
        <v>0</v>
      </c>
      <c r="AJ67" s="109">
        <f t="shared" si="77"/>
        <v>0</v>
      </c>
      <c r="AL67" s="82">
        <f t="shared" si="78"/>
        <v>0</v>
      </c>
      <c r="AM67" s="82" t="e">
        <f t="shared" si="79"/>
        <v>#DIV/0!</v>
      </c>
      <c r="AN67" s="77">
        <f t="shared" si="80"/>
        <v>0</v>
      </c>
      <c r="AO67" s="108">
        <f t="shared" si="81"/>
        <v>0</v>
      </c>
      <c r="AP67" s="107">
        <f t="shared" si="82"/>
        <v>0</v>
      </c>
      <c r="AQ67" s="107">
        <f t="shared" si="83"/>
        <v>0</v>
      </c>
      <c r="AR67" s="107">
        <f t="shared" si="84"/>
        <v>0</v>
      </c>
      <c r="AS67" s="109">
        <f t="shared" si="85"/>
        <v>0</v>
      </c>
      <c r="AT67" s="109">
        <f t="shared" si="86"/>
        <v>0</v>
      </c>
      <c r="AU67" s="109">
        <f t="shared" si="87"/>
        <v>0</v>
      </c>
      <c r="AW67" s="82">
        <f t="shared" si="88"/>
        <v>0</v>
      </c>
      <c r="AX67" s="82" t="e">
        <f t="shared" si="89"/>
        <v>#DIV/0!</v>
      </c>
      <c r="AY67" s="77">
        <f t="shared" si="90"/>
        <v>0</v>
      </c>
      <c r="AZ67" s="108">
        <f t="shared" si="91"/>
        <v>0</v>
      </c>
      <c r="BA67" s="107">
        <f t="shared" si="92"/>
        <v>0</v>
      </c>
      <c r="BB67" s="107">
        <f t="shared" si="93"/>
        <v>0</v>
      </c>
      <c r="BC67" s="107">
        <f t="shared" si="94"/>
        <v>0</v>
      </c>
      <c r="BD67" s="109">
        <f t="shared" si="95"/>
        <v>0</v>
      </c>
      <c r="BE67" s="109">
        <f t="shared" si="96"/>
        <v>0</v>
      </c>
      <c r="BF67" s="109">
        <f t="shared" si="97"/>
        <v>0</v>
      </c>
      <c r="BH67" s="82">
        <f t="shared" si="98"/>
        <v>0</v>
      </c>
      <c r="BI67" s="82" t="e">
        <f t="shared" si="99"/>
        <v>#DIV/0!</v>
      </c>
      <c r="BJ67" s="77">
        <f t="shared" si="100"/>
        <v>0</v>
      </c>
      <c r="BK67" s="108">
        <f t="shared" si="101"/>
        <v>0</v>
      </c>
      <c r="BL67" s="107">
        <f t="shared" si="102"/>
        <v>0</v>
      </c>
      <c r="BM67" s="107">
        <f t="shared" si="103"/>
        <v>0</v>
      </c>
      <c r="BN67" s="107">
        <f t="shared" si="104"/>
        <v>0</v>
      </c>
      <c r="BO67" s="109">
        <f t="shared" si="105"/>
        <v>0</v>
      </c>
      <c r="BP67" s="109">
        <f t="shared" si="106"/>
        <v>0</v>
      </c>
      <c r="BQ67" s="109">
        <f t="shared" si="107"/>
        <v>0</v>
      </c>
    </row>
    <row r="68" spans="1:69" x14ac:dyDescent="0.25">
      <c r="A68" s="101">
        <f t="shared" si="58"/>
        <v>37956</v>
      </c>
      <c r="B68" s="102">
        <f t="shared" si="46"/>
        <v>4.101</v>
      </c>
      <c r="C68" s="102">
        <v>0</v>
      </c>
      <c r="D68" s="80">
        <f t="shared" si="47"/>
        <v>0.28999999999999998</v>
      </c>
      <c r="E68" s="106">
        <f t="shared" si="59"/>
        <v>1</v>
      </c>
      <c r="F68" s="104">
        <f t="shared" si="48"/>
        <v>5.2</v>
      </c>
      <c r="G68" s="104">
        <f t="shared" si="49"/>
        <v>4.72</v>
      </c>
      <c r="H68" s="104">
        <f t="shared" si="50"/>
        <v>2.96</v>
      </c>
      <c r="I68" s="104">
        <f t="shared" si="51"/>
        <v>2.99</v>
      </c>
      <c r="J68" s="80">
        <f t="shared" si="60"/>
        <v>6.2552423843599894E-2</v>
      </c>
      <c r="K68" s="80" t="e">
        <f t="shared" si="61"/>
        <v>#DIV/0!</v>
      </c>
      <c r="L68" s="80" t="e">
        <f t="shared" si="62"/>
        <v>#DIV/0!</v>
      </c>
      <c r="M68" s="80" t="e">
        <f t="shared" si="63"/>
        <v>#DIV/0!</v>
      </c>
      <c r="N68" s="80">
        <f t="shared" si="64"/>
        <v>0.35255242384359986</v>
      </c>
      <c r="O68" s="80" t="e">
        <f t="shared" si="65"/>
        <v>#DIV/0!</v>
      </c>
      <c r="P68" s="80" t="e">
        <f t="shared" si="66"/>
        <v>#DIV/0!</v>
      </c>
      <c r="Q68" s="80" t="e">
        <f t="shared" si="67"/>
        <v>#DIV/0!</v>
      </c>
      <c r="R68" s="105">
        <f t="shared" ca="1" si="68"/>
        <v>1139</v>
      </c>
      <c r="S68" s="80">
        <f t="shared" si="52"/>
        <v>6.7090953917624013E-2</v>
      </c>
      <c r="T68" s="77">
        <v>0</v>
      </c>
      <c r="U68" s="181">
        <v>0</v>
      </c>
      <c r="V68" s="77">
        <v>3</v>
      </c>
      <c r="X68" s="181"/>
      <c r="Z68" s="82"/>
      <c r="AA68" s="82">
        <f t="shared" si="69"/>
        <v>0</v>
      </c>
      <c r="AB68" s="82">
        <f t="shared" si="53"/>
        <v>0</v>
      </c>
      <c r="AC68" s="77">
        <f t="shared" si="70"/>
        <v>0</v>
      </c>
      <c r="AD68" s="108">
        <f t="shared" si="71"/>
        <v>0</v>
      </c>
      <c r="AE68" s="107">
        <f t="shared" si="72"/>
        <v>0</v>
      </c>
      <c r="AF68" s="107">
        <f t="shared" si="73"/>
        <v>0</v>
      </c>
      <c r="AG68" s="107">
        <f t="shared" si="74"/>
        <v>0</v>
      </c>
      <c r="AH68" s="109">
        <f t="shared" si="75"/>
        <v>0</v>
      </c>
      <c r="AI68" s="109">
        <f t="shared" si="76"/>
        <v>0</v>
      </c>
      <c r="AJ68" s="109">
        <f t="shared" si="77"/>
        <v>0</v>
      </c>
      <c r="AL68" s="82">
        <f t="shared" si="78"/>
        <v>0</v>
      </c>
      <c r="AM68" s="82" t="e">
        <f t="shared" si="79"/>
        <v>#DIV/0!</v>
      </c>
      <c r="AN68" s="77">
        <f t="shared" si="80"/>
        <v>0</v>
      </c>
      <c r="AO68" s="108">
        <f t="shared" si="81"/>
        <v>0</v>
      </c>
      <c r="AP68" s="107">
        <f t="shared" si="82"/>
        <v>0</v>
      </c>
      <c r="AQ68" s="107">
        <f t="shared" si="83"/>
        <v>0</v>
      </c>
      <c r="AR68" s="107">
        <f t="shared" si="84"/>
        <v>0</v>
      </c>
      <c r="AS68" s="109">
        <f t="shared" si="85"/>
        <v>0</v>
      </c>
      <c r="AT68" s="109">
        <f t="shared" si="86"/>
        <v>0</v>
      </c>
      <c r="AU68" s="109">
        <f t="shared" si="87"/>
        <v>0</v>
      </c>
      <c r="AW68" s="82">
        <f t="shared" si="88"/>
        <v>0</v>
      </c>
      <c r="AX68" s="82" t="e">
        <f t="shared" si="89"/>
        <v>#DIV/0!</v>
      </c>
      <c r="AY68" s="77">
        <f t="shared" si="90"/>
        <v>0</v>
      </c>
      <c r="AZ68" s="108">
        <f t="shared" si="91"/>
        <v>0</v>
      </c>
      <c r="BA68" s="107">
        <f t="shared" si="92"/>
        <v>0</v>
      </c>
      <c r="BB68" s="107">
        <f t="shared" si="93"/>
        <v>0</v>
      </c>
      <c r="BC68" s="107">
        <f t="shared" si="94"/>
        <v>0</v>
      </c>
      <c r="BD68" s="109">
        <f t="shared" si="95"/>
        <v>0</v>
      </c>
      <c r="BE68" s="109">
        <f t="shared" si="96"/>
        <v>0</v>
      </c>
      <c r="BF68" s="109">
        <f t="shared" si="97"/>
        <v>0</v>
      </c>
      <c r="BH68" s="82">
        <f t="shared" si="98"/>
        <v>0</v>
      </c>
      <c r="BI68" s="82" t="e">
        <f t="shared" si="99"/>
        <v>#DIV/0!</v>
      </c>
      <c r="BJ68" s="77">
        <f t="shared" si="100"/>
        <v>0</v>
      </c>
      <c r="BK68" s="108">
        <f t="shared" si="101"/>
        <v>0</v>
      </c>
      <c r="BL68" s="107">
        <f t="shared" si="102"/>
        <v>0</v>
      </c>
      <c r="BM68" s="107">
        <f t="shared" si="103"/>
        <v>0</v>
      </c>
      <c r="BN68" s="107">
        <f t="shared" si="104"/>
        <v>0</v>
      </c>
      <c r="BO68" s="109">
        <f t="shared" si="105"/>
        <v>0</v>
      </c>
      <c r="BP68" s="109">
        <f t="shared" si="106"/>
        <v>0</v>
      </c>
      <c r="BQ68" s="109">
        <f t="shared" si="107"/>
        <v>0</v>
      </c>
    </row>
    <row r="69" spans="1:69" x14ac:dyDescent="0.25">
      <c r="A69" s="101">
        <f t="shared" si="58"/>
        <v>37987</v>
      </c>
      <c r="B69" s="102">
        <f t="shared" si="46"/>
        <v>4.141</v>
      </c>
      <c r="C69" s="102">
        <v>0</v>
      </c>
      <c r="D69" s="80">
        <f t="shared" si="47"/>
        <v>0.30249999999999999</v>
      </c>
      <c r="E69" s="106">
        <f t="shared" si="59"/>
        <v>1</v>
      </c>
      <c r="F69" s="104">
        <f t="shared" si="48"/>
        <v>5.2</v>
      </c>
      <c r="G69" s="104">
        <f t="shared" si="49"/>
        <v>4.72</v>
      </c>
      <c r="H69" s="104">
        <f t="shared" si="50"/>
        <v>2.96</v>
      </c>
      <c r="I69" s="104">
        <f t="shared" si="51"/>
        <v>2.99</v>
      </c>
      <c r="J69" s="80">
        <f t="shared" si="60"/>
        <v>6.2552423843599894E-2</v>
      </c>
      <c r="K69" s="80" t="e">
        <f t="shared" si="61"/>
        <v>#DIV/0!</v>
      </c>
      <c r="L69" s="80" t="e">
        <f t="shared" si="62"/>
        <v>#DIV/0!</v>
      </c>
      <c r="M69" s="80" t="e">
        <f t="shared" si="63"/>
        <v>#DIV/0!</v>
      </c>
      <c r="N69" s="80">
        <f t="shared" si="64"/>
        <v>0.36505242384359987</v>
      </c>
      <c r="O69" s="80" t="e">
        <f t="shared" si="65"/>
        <v>#DIV/0!</v>
      </c>
      <c r="P69" s="80" t="e">
        <f t="shared" si="66"/>
        <v>#DIV/0!</v>
      </c>
      <c r="Q69" s="80" t="e">
        <f t="shared" si="67"/>
        <v>#DIV/0!</v>
      </c>
      <c r="R69" s="105">
        <f t="shared" ca="1" si="68"/>
        <v>1173</v>
      </c>
      <c r="S69" s="80">
        <f t="shared" si="52"/>
        <v>6.7114237261102022E-2</v>
      </c>
      <c r="T69" s="77">
        <v>0</v>
      </c>
      <c r="U69" s="181">
        <v>0</v>
      </c>
      <c r="V69" s="77">
        <v>3</v>
      </c>
      <c r="X69" s="181"/>
      <c r="Z69" s="82"/>
      <c r="AA69" s="82">
        <f t="shared" si="69"/>
        <v>0</v>
      </c>
      <c r="AB69" s="82">
        <f t="shared" si="53"/>
        <v>0</v>
      </c>
      <c r="AC69" s="77">
        <f t="shared" si="70"/>
        <v>0</v>
      </c>
      <c r="AD69" s="108">
        <f t="shared" si="71"/>
        <v>0</v>
      </c>
      <c r="AE69" s="107">
        <f t="shared" si="72"/>
        <v>0</v>
      </c>
      <c r="AF69" s="107">
        <f t="shared" si="73"/>
        <v>0</v>
      </c>
      <c r="AG69" s="107">
        <f t="shared" si="74"/>
        <v>0</v>
      </c>
      <c r="AH69" s="109">
        <f t="shared" si="75"/>
        <v>0</v>
      </c>
      <c r="AI69" s="109">
        <f t="shared" si="76"/>
        <v>0</v>
      </c>
      <c r="AJ69" s="109">
        <f t="shared" si="77"/>
        <v>0</v>
      </c>
      <c r="AL69" s="82">
        <f t="shared" si="78"/>
        <v>0</v>
      </c>
      <c r="AM69" s="82" t="e">
        <f t="shared" si="79"/>
        <v>#DIV/0!</v>
      </c>
      <c r="AN69" s="77">
        <f t="shared" si="80"/>
        <v>0</v>
      </c>
      <c r="AO69" s="108">
        <f t="shared" si="81"/>
        <v>0</v>
      </c>
      <c r="AP69" s="107">
        <f t="shared" si="82"/>
        <v>0</v>
      </c>
      <c r="AQ69" s="107">
        <f t="shared" si="83"/>
        <v>0</v>
      </c>
      <c r="AR69" s="107">
        <f t="shared" si="84"/>
        <v>0</v>
      </c>
      <c r="AS69" s="109">
        <f t="shared" si="85"/>
        <v>0</v>
      </c>
      <c r="AT69" s="109">
        <f t="shared" si="86"/>
        <v>0</v>
      </c>
      <c r="AU69" s="109">
        <f t="shared" si="87"/>
        <v>0</v>
      </c>
      <c r="AW69" s="82">
        <f t="shared" si="88"/>
        <v>0</v>
      </c>
      <c r="AX69" s="82" t="e">
        <f t="shared" si="89"/>
        <v>#DIV/0!</v>
      </c>
      <c r="AY69" s="77">
        <f t="shared" si="90"/>
        <v>0</v>
      </c>
      <c r="AZ69" s="108">
        <f t="shared" si="91"/>
        <v>0</v>
      </c>
      <c r="BA69" s="107">
        <f t="shared" si="92"/>
        <v>0</v>
      </c>
      <c r="BB69" s="107">
        <f t="shared" si="93"/>
        <v>0</v>
      </c>
      <c r="BC69" s="107">
        <f t="shared" si="94"/>
        <v>0</v>
      </c>
      <c r="BD69" s="109">
        <f t="shared" si="95"/>
        <v>0</v>
      </c>
      <c r="BE69" s="109">
        <f t="shared" si="96"/>
        <v>0</v>
      </c>
      <c r="BF69" s="109">
        <f t="shared" si="97"/>
        <v>0</v>
      </c>
      <c r="BH69" s="82">
        <f t="shared" si="98"/>
        <v>0</v>
      </c>
      <c r="BI69" s="82" t="e">
        <f t="shared" si="99"/>
        <v>#DIV/0!</v>
      </c>
      <c r="BJ69" s="77">
        <f t="shared" si="100"/>
        <v>0</v>
      </c>
      <c r="BK69" s="108">
        <f t="shared" si="101"/>
        <v>0</v>
      </c>
      <c r="BL69" s="107">
        <f t="shared" si="102"/>
        <v>0</v>
      </c>
      <c r="BM69" s="107">
        <f t="shared" si="103"/>
        <v>0</v>
      </c>
      <c r="BN69" s="107">
        <f t="shared" si="104"/>
        <v>0</v>
      </c>
      <c r="BO69" s="109">
        <f t="shared" si="105"/>
        <v>0</v>
      </c>
      <c r="BP69" s="109">
        <f t="shared" si="106"/>
        <v>0</v>
      </c>
      <c r="BQ69" s="109">
        <f t="shared" si="107"/>
        <v>0</v>
      </c>
    </row>
    <row r="70" spans="1:69" x14ac:dyDescent="0.25">
      <c r="A70" s="101">
        <f t="shared" si="58"/>
        <v>38018</v>
      </c>
      <c r="B70" s="102">
        <f t="shared" si="46"/>
        <v>4.0010000000000003</v>
      </c>
      <c r="C70" s="102">
        <v>0</v>
      </c>
      <c r="D70" s="80">
        <f t="shared" si="47"/>
        <v>0.29249999999999998</v>
      </c>
      <c r="E70" s="106">
        <f t="shared" si="59"/>
        <v>1</v>
      </c>
      <c r="F70" s="104">
        <f t="shared" si="48"/>
        <v>5.2</v>
      </c>
      <c r="G70" s="104">
        <f t="shared" si="49"/>
        <v>4.72</v>
      </c>
      <c r="H70" s="104">
        <f t="shared" si="50"/>
        <v>2.96</v>
      </c>
      <c r="I70" s="104">
        <f t="shared" si="51"/>
        <v>2.99</v>
      </c>
      <c r="J70" s="80">
        <f t="shared" si="60"/>
        <v>6.2552423843599894E-2</v>
      </c>
      <c r="K70" s="80" t="e">
        <f t="shared" si="61"/>
        <v>#DIV/0!</v>
      </c>
      <c r="L70" s="80" t="e">
        <f t="shared" si="62"/>
        <v>#DIV/0!</v>
      </c>
      <c r="M70" s="80" t="e">
        <f t="shared" si="63"/>
        <v>#DIV/0!</v>
      </c>
      <c r="N70" s="80">
        <f t="shared" si="64"/>
        <v>0.35505242384359986</v>
      </c>
      <c r="O70" s="80" t="e">
        <f t="shared" si="65"/>
        <v>#DIV/0!</v>
      </c>
      <c r="P70" s="80" t="e">
        <f t="shared" si="66"/>
        <v>#DIV/0!</v>
      </c>
      <c r="Q70" s="80" t="e">
        <f t="shared" si="67"/>
        <v>#DIV/0!</v>
      </c>
      <c r="R70" s="105">
        <f t="shared" ca="1" si="68"/>
        <v>1203</v>
      </c>
      <c r="S70" s="80">
        <f t="shared" si="52"/>
        <v>6.7147246299340019E-2</v>
      </c>
      <c r="T70" s="77">
        <v>0</v>
      </c>
      <c r="U70" s="181">
        <v>0</v>
      </c>
      <c r="V70" s="77">
        <v>3</v>
      </c>
      <c r="X70" s="181"/>
      <c r="Z70" s="82"/>
      <c r="AA70" s="82">
        <f t="shared" si="69"/>
        <v>0</v>
      </c>
      <c r="AB70" s="82">
        <f t="shared" si="53"/>
        <v>0</v>
      </c>
      <c r="AC70" s="77">
        <f t="shared" si="70"/>
        <v>0</v>
      </c>
      <c r="AD70" s="108">
        <f t="shared" si="71"/>
        <v>0</v>
      </c>
      <c r="AE70" s="107">
        <f t="shared" si="72"/>
        <v>0</v>
      </c>
      <c r="AF70" s="107">
        <f t="shared" si="73"/>
        <v>0</v>
      </c>
      <c r="AG70" s="107">
        <f t="shared" si="74"/>
        <v>0</v>
      </c>
      <c r="AH70" s="109">
        <f t="shared" si="75"/>
        <v>0</v>
      </c>
      <c r="AI70" s="109">
        <f t="shared" si="76"/>
        <v>0</v>
      </c>
      <c r="AJ70" s="109">
        <f t="shared" si="77"/>
        <v>0</v>
      </c>
      <c r="AL70" s="82">
        <f t="shared" si="78"/>
        <v>0</v>
      </c>
      <c r="AM70" s="82" t="e">
        <f t="shared" si="79"/>
        <v>#DIV/0!</v>
      </c>
      <c r="AN70" s="77">
        <f t="shared" si="80"/>
        <v>0</v>
      </c>
      <c r="AO70" s="108">
        <f t="shared" si="81"/>
        <v>0</v>
      </c>
      <c r="AP70" s="107">
        <f t="shared" si="82"/>
        <v>0</v>
      </c>
      <c r="AQ70" s="107">
        <f t="shared" si="83"/>
        <v>0</v>
      </c>
      <c r="AR70" s="107">
        <f t="shared" si="84"/>
        <v>0</v>
      </c>
      <c r="AS70" s="109">
        <f t="shared" si="85"/>
        <v>0</v>
      </c>
      <c r="AT70" s="109">
        <f t="shared" si="86"/>
        <v>0</v>
      </c>
      <c r="AU70" s="109">
        <f t="shared" si="87"/>
        <v>0</v>
      </c>
      <c r="AW70" s="82">
        <f t="shared" si="88"/>
        <v>0</v>
      </c>
      <c r="AX70" s="82" t="e">
        <f t="shared" si="89"/>
        <v>#DIV/0!</v>
      </c>
      <c r="AY70" s="77">
        <f t="shared" si="90"/>
        <v>0</v>
      </c>
      <c r="AZ70" s="108">
        <f t="shared" si="91"/>
        <v>0</v>
      </c>
      <c r="BA70" s="107">
        <f t="shared" si="92"/>
        <v>0</v>
      </c>
      <c r="BB70" s="107">
        <f t="shared" si="93"/>
        <v>0</v>
      </c>
      <c r="BC70" s="107">
        <f t="shared" si="94"/>
        <v>0</v>
      </c>
      <c r="BD70" s="109">
        <f t="shared" si="95"/>
        <v>0</v>
      </c>
      <c r="BE70" s="109">
        <f t="shared" si="96"/>
        <v>0</v>
      </c>
      <c r="BF70" s="109">
        <f t="shared" si="97"/>
        <v>0</v>
      </c>
      <c r="BH70" s="82">
        <f t="shared" si="98"/>
        <v>0</v>
      </c>
      <c r="BI70" s="82" t="e">
        <f t="shared" si="99"/>
        <v>#DIV/0!</v>
      </c>
      <c r="BJ70" s="77">
        <f t="shared" si="100"/>
        <v>0</v>
      </c>
      <c r="BK70" s="108">
        <f t="shared" si="101"/>
        <v>0</v>
      </c>
      <c r="BL70" s="107">
        <f t="shared" si="102"/>
        <v>0</v>
      </c>
      <c r="BM70" s="107">
        <f t="shared" si="103"/>
        <v>0</v>
      </c>
      <c r="BN70" s="107">
        <f t="shared" si="104"/>
        <v>0</v>
      </c>
      <c r="BO70" s="109">
        <f t="shared" si="105"/>
        <v>0</v>
      </c>
      <c r="BP70" s="109">
        <f t="shared" si="106"/>
        <v>0</v>
      </c>
      <c r="BQ70" s="109">
        <f t="shared" si="107"/>
        <v>0</v>
      </c>
    </row>
    <row r="71" spans="1:69" x14ac:dyDescent="0.25">
      <c r="A71" s="101">
        <f t="shared" si="58"/>
        <v>38047</v>
      </c>
      <c r="B71" s="102">
        <f t="shared" si="46"/>
        <v>3.8490000000000006</v>
      </c>
      <c r="C71" s="102">
        <v>0</v>
      </c>
      <c r="D71" s="80">
        <f t="shared" si="47"/>
        <v>0.29249999999999998</v>
      </c>
      <c r="E71" s="106">
        <f t="shared" si="59"/>
        <v>1</v>
      </c>
      <c r="F71" s="104">
        <f t="shared" si="48"/>
        <v>5.2</v>
      </c>
      <c r="G71" s="104">
        <f t="shared" si="49"/>
        <v>4.72</v>
      </c>
      <c r="H71" s="104">
        <f t="shared" si="50"/>
        <v>2.96</v>
      </c>
      <c r="I71" s="104">
        <f t="shared" si="51"/>
        <v>2.99</v>
      </c>
      <c r="J71" s="80">
        <f t="shared" si="60"/>
        <v>6.2552423843599894E-2</v>
      </c>
      <c r="K71" s="80" t="e">
        <f t="shared" si="61"/>
        <v>#DIV/0!</v>
      </c>
      <c r="L71" s="80" t="e">
        <f t="shared" si="62"/>
        <v>#DIV/0!</v>
      </c>
      <c r="M71" s="80" t="e">
        <f t="shared" si="63"/>
        <v>#DIV/0!</v>
      </c>
      <c r="N71" s="80">
        <f t="shared" si="64"/>
        <v>0.35505242384359986</v>
      </c>
      <c r="O71" s="80" t="e">
        <f t="shared" si="65"/>
        <v>#DIV/0!</v>
      </c>
      <c r="P71" s="80" t="e">
        <f t="shared" si="66"/>
        <v>#DIV/0!</v>
      </c>
      <c r="Q71" s="80" t="e">
        <f t="shared" si="67"/>
        <v>#DIV/0!</v>
      </c>
      <c r="R71" s="105">
        <f t="shared" ca="1" si="68"/>
        <v>1231</v>
      </c>
      <c r="S71" s="80">
        <f t="shared" si="52"/>
        <v>6.7178125722534995E-2</v>
      </c>
      <c r="T71" s="77">
        <v>0</v>
      </c>
      <c r="U71" s="181">
        <v>0</v>
      </c>
      <c r="V71" s="77">
        <v>4</v>
      </c>
      <c r="X71" s="181"/>
      <c r="Z71" s="82"/>
      <c r="AA71" s="82">
        <f t="shared" si="69"/>
        <v>0</v>
      </c>
      <c r="AB71" s="82">
        <f t="shared" si="53"/>
        <v>0</v>
      </c>
      <c r="AC71" s="77">
        <f t="shared" si="70"/>
        <v>0</v>
      </c>
      <c r="AD71" s="108">
        <f t="shared" si="71"/>
        <v>0</v>
      </c>
      <c r="AE71" s="107">
        <f t="shared" si="72"/>
        <v>0</v>
      </c>
      <c r="AF71" s="107">
        <f t="shared" si="73"/>
        <v>0</v>
      </c>
      <c r="AG71" s="107">
        <f t="shared" si="74"/>
        <v>0</v>
      </c>
      <c r="AH71" s="109">
        <f t="shared" si="75"/>
        <v>0</v>
      </c>
      <c r="AI71" s="109">
        <f t="shared" si="76"/>
        <v>0</v>
      </c>
      <c r="AJ71" s="109">
        <f t="shared" si="77"/>
        <v>0</v>
      </c>
      <c r="AL71" s="82">
        <f t="shared" si="78"/>
        <v>0</v>
      </c>
      <c r="AM71" s="82" t="e">
        <f t="shared" si="79"/>
        <v>#DIV/0!</v>
      </c>
      <c r="AN71" s="77">
        <f t="shared" si="80"/>
        <v>0</v>
      </c>
      <c r="AO71" s="108">
        <f t="shared" si="81"/>
        <v>0</v>
      </c>
      <c r="AP71" s="107">
        <f t="shared" si="82"/>
        <v>0</v>
      </c>
      <c r="AQ71" s="107">
        <f t="shared" si="83"/>
        <v>0</v>
      </c>
      <c r="AR71" s="107">
        <f t="shared" si="84"/>
        <v>0</v>
      </c>
      <c r="AS71" s="109">
        <f t="shared" si="85"/>
        <v>0</v>
      </c>
      <c r="AT71" s="109">
        <f t="shared" si="86"/>
        <v>0</v>
      </c>
      <c r="AU71" s="109">
        <f t="shared" si="87"/>
        <v>0</v>
      </c>
      <c r="AW71" s="82">
        <f t="shared" si="88"/>
        <v>0</v>
      </c>
      <c r="AX71" s="82" t="e">
        <f t="shared" si="89"/>
        <v>#DIV/0!</v>
      </c>
      <c r="AY71" s="77">
        <f t="shared" si="90"/>
        <v>0</v>
      </c>
      <c r="AZ71" s="108">
        <f t="shared" si="91"/>
        <v>0</v>
      </c>
      <c r="BA71" s="107">
        <f t="shared" si="92"/>
        <v>0</v>
      </c>
      <c r="BB71" s="107">
        <f t="shared" si="93"/>
        <v>0</v>
      </c>
      <c r="BC71" s="107">
        <f t="shared" si="94"/>
        <v>0</v>
      </c>
      <c r="BD71" s="109">
        <f t="shared" si="95"/>
        <v>0</v>
      </c>
      <c r="BE71" s="109">
        <f t="shared" si="96"/>
        <v>0</v>
      </c>
      <c r="BF71" s="109">
        <f t="shared" si="97"/>
        <v>0</v>
      </c>
      <c r="BH71" s="82">
        <f t="shared" si="98"/>
        <v>0</v>
      </c>
      <c r="BI71" s="82" t="e">
        <f t="shared" si="99"/>
        <v>#DIV/0!</v>
      </c>
      <c r="BJ71" s="77">
        <f t="shared" si="100"/>
        <v>0</v>
      </c>
      <c r="BK71" s="108">
        <f t="shared" si="101"/>
        <v>0</v>
      </c>
      <c r="BL71" s="107">
        <f t="shared" si="102"/>
        <v>0</v>
      </c>
      <c r="BM71" s="107">
        <f t="shared" si="103"/>
        <v>0</v>
      </c>
      <c r="BN71" s="107">
        <f t="shared" si="104"/>
        <v>0</v>
      </c>
      <c r="BO71" s="109">
        <f t="shared" si="105"/>
        <v>0</v>
      </c>
      <c r="BP71" s="109">
        <f t="shared" si="106"/>
        <v>0</v>
      </c>
      <c r="BQ71" s="109">
        <f t="shared" si="107"/>
        <v>0</v>
      </c>
    </row>
    <row r="72" spans="1:69" x14ac:dyDescent="0.25">
      <c r="A72" s="101">
        <f t="shared" si="58"/>
        <v>38078</v>
      </c>
      <c r="B72" s="102">
        <f t="shared" si="46"/>
        <v>3.6970000000000001</v>
      </c>
      <c r="C72" s="102">
        <v>0</v>
      </c>
      <c r="D72" s="80">
        <f t="shared" si="47"/>
        <v>0.27500000000000002</v>
      </c>
      <c r="E72" s="106">
        <f t="shared" si="59"/>
        <v>1</v>
      </c>
      <c r="F72" s="104">
        <f t="shared" si="48"/>
        <v>5.2</v>
      </c>
      <c r="G72" s="104">
        <f t="shared" si="49"/>
        <v>4.72</v>
      </c>
      <c r="H72" s="104">
        <f t="shared" si="50"/>
        <v>2.96</v>
      </c>
      <c r="I72" s="104">
        <f t="shared" si="51"/>
        <v>2.99</v>
      </c>
      <c r="J72" s="80">
        <f t="shared" si="60"/>
        <v>6.2552423843599894E-2</v>
      </c>
      <c r="K72" s="80" t="e">
        <f t="shared" si="61"/>
        <v>#DIV/0!</v>
      </c>
      <c r="L72" s="80" t="e">
        <f t="shared" si="62"/>
        <v>#DIV/0!</v>
      </c>
      <c r="M72" s="80" t="e">
        <f t="shared" si="63"/>
        <v>#DIV/0!</v>
      </c>
      <c r="N72" s="80">
        <f t="shared" si="64"/>
        <v>0.3375524238435999</v>
      </c>
      <c r="O72" s="80" t="e">
        <f t="shared" si="65"/>
        <v>#DIV/0!</v>
      </c>
      <c r="P72" s="80" t="e">
        <f t="shared" si="66"/>
        <v>#DIV/0!</v>
      </c>
      <c r="Q72" s="80" t="e">
        <f t="shared" si="67"/>
        <v>#DIV/0!</v>
      </c>
      <c r="R72" s="105">
        <f t="shared" ca="1" si="68"/>
        <v>1264</v>
      </c>
      <c r="S72" s="80">
        <f t="shared" si="52"/>
        <v>6.720393639415001E-2</v>
      </c>
      <c r="T72" s="77">
        <v>0</v>
      </c>
      <c r="U72" s="181">
        <v>0</v>
      </c>
      <c r="V72" s="77">
        <v>4</v>
      </c>
      <c r="X72" s="181"/>
      <c r="Z72" s="82"/>
      <c r="AA72" s="82">
        <f t="shared" si="69"/>
        <v>0</v>
      </c>
      <c r="AB72" s="82">
        <f t="shared" si="53"/>
        <v>0</v>
      </c>
      <c r="AC72" s="77">
        <f t="shared" si="70"/>
        <v>0</v>
      </c>
      <c r="AD72" s="108">
        <f t="shared" si="71"/>
        <v>0</v>
      </c>
      <c r="AE72" s="107">
        <f t="shared" si="72"/>
        <v>0</v>
      </c>
      <c r="AF72" s="107">
        <f t="shared" si="73"/>
        <v>0</v>
      </c>
      <c r="AG72" s="107">
        <f t="shared" si="74"/>
        <v>0</v>
      </c>
      <c r="AH72" s="109">
        <f t="shared" si="75"/>
        <v>0</v>
      </c>
      <c r="AI72" s="109">
        <f t="shared" si="76"/>
        <v>0</v>
      </c>
      <c r="AJ72" s="109">
        <f t="shared" si="77"/>
        <v>0</v>
      </c>
      <c r="AL72" s="82">
        <f t="shared" si="78"/>
        <v>0</v>
      </c>
      <c r="AM72" s="82" t="e">
        <f t="shared" si="79"/>
        <v>#DIV/0!</v>
      </c>
      <c r="AN72" s="77">
        <f t="shared" si="80"/>
        <v>0</v>
      </c>
      <c r="AO72" s="108">
        <f t="shared" si="81"/>
        <v>0</v>
      </c>
      <c r="AP72" s="107">
        <f t="shared" si="82"/>
        <v>0</v>
      </c>
      <c r="AQ72" s="107">
        <f t="shared" si="83"/>
        <v>0</v>
      </c>
      <c r="AR72" s="107">
        <f t="shared" si="84"/>
        <v>0</v>
      </c>
      <c r="AS72" s="109">
        <f t="shared" si="85"/>
        <v>0</v>
      </c>
      <c r="AT72" s="109">
        <f t="shared" si="86"/>
        <v>0</v>
      </c>
      <c r="AU72" s="109">
        <f t="shared" si="87"/>
        <v>0</v>
      </c>
      <c r="AW72" s="82">
        <f t="shared" si="88"/>
        <v>0</v>
      </c>
      <c r="AX72" s="82" t="e">
        <f t="shared" si="89"/>
        <v>#DIV/0!</v>
      </c>
      <c r="AY72" s="77">
        <f t="shared" si="90"/>
        <v>0</v>
      </c>
      <c r="AZ72" s="108">
        <f t="shared" si="91"/>
        <v>0</v>
      </c>
      <c r="BA72" s="107">
        <f t="shared" si="92"/>
        <v>0</v>
      </c>
      <c r="BB72" s="107">
        <f t="shared" si="93"/>
        <v>0</v>
      </c>
      <c r="BC72" s="107">
        <f t="shared" si="94"/>
        <v>0</v>
      </c>
      <c r="BD72" s="109">
        <f t="shared" si="95"/>
        <v>0</v>
      </c>
      <c r="BE72" s="109">
        <f t="shared" si="96"/>
        <v>0</v>
      </c>
      <c r="BF72" s="109">
        <f t="shared" si="97"/>
        <v>0</v>
      </c>
      <c r="BH72" s="82">
        <f t="shared" si="98"/>
        <v>0</v>
      </c>
      <c r="BI72" s="82" t="e">
        <f t="shared" si="99"/>
        <v>#DIV/0!</v>
      </c>
      <c r="BJ72" s="77">
        <f t="shared" si="100"/>
        <v>0</v>
      </c>
      <c r="BK72" s="108">
        <f t="shared" si="101"/>
        <v>0</v>
      </c>
      <c r="BL72" s="107">
        <f t="shared" si="102"/>
        <v>0</v>
      </c>
      <c r="BM72" s="107">
        <f t="shared" si="103"/>
        <v>0</v>
      </c>
      <c r="BN72" s="107">
        <f t="shared" si="104"/>
        <v>0</v>
      </c>
      <c r="BO72" s="109">
        <f t="shared" si="105"/>
        <v>0</v>
      </c>
      <c r="BP72" s="109">
        <f t="shared" si="106"/>
        <v>0</v>
      </c>
      <c r="BQ72" s="109">
        <f t="shared" si="107"/>
        <v>0</v>
      </c>
    </row>
    <row r="73" spans="1:69" x14ac:dyDescent="0.25">
      <c r="A73" s="101">
        <f t="shared" si="58"/>
        <v>38108</v>
      </c>
      <c r="B73" s="102">
        <f t="shared" si="46"/>
        <v>3.6810000000000005</v>
      </c>
      <c r="C73" s="102">
        <v>0</v>
      </c>
      <c r="D73" s="80">
        <f t="shared" si="47"/>
        <v>0.27500000000000002</v>
      </c>
      <c r="E73" s="106">
        <f t="shared" si="59"/>
        <v>1</v>
      </c>
      <c r="F73" s="104">
        <f t="shared" si="48"/>
        <v>5.2</v>
      </c>
      <c r="G73" s="104">
        <f t="shared" si="49"/>
        <v>4.72</v>
      </c>
      <c r="H73" s="104">
        <f t="shared" si="50"/>
        <v>2.96</v>
      </c>
      <c r="I73" s="104">
        <f t="shared" si="51"/>
        <v>2.99</v>
      </c>
      <c r="J73" s="80">
        <f t="shared" si="60"/>
        <v>6.2552423843599894E-2</v>
      </c>
      <c r="K73" s="80" t="e">
        <f t="shared" si="61"/>
        <v>#DIV/0!</v>
      </c>
      <c r="L73" s="80" t="e">
        <f t="shared" si="62"/>
        <v>#DIV/0!</v>
      </c>
      <c r="M73" s="80" t="e">
        <f t="shared" si="63"/>
        <v>#DIV/0!</v>
      </c>
      <c r="N73" s="80">
        <f t="shared" si="64"/>
        <v>0.3375524238435999</v>
      </c>
      <c r="O73" s="80" t="e">
        <f t="shared" si="65"/>
        <v>#DIV/0!</v>
      </c>
      <c r="P73" s="80" t="e">
        <f t="shared" si="66"/>
        <v>#DIV/0!</v>
      </c>
      <c r="Q73" s="80" t="e">
        <f t="shared" si="67"/>
        <v>#DIV/0!</v>
      </c>
      <c r="R73" s="105">
        <f t="shared" ca="1" si="68"/>
        <v>1294</v>
      </c>
      <c r="S73" s="80">
        <f t="shared" si="52"/>
        <v>6.7221483890901004E-2</v>
      </c>
      <c r="T73" s="77">
        <v>0</v>
      </c>
      <c r="U73" s="181">
        <v>0</v>
      </c>
      <c r="X73" s="181"/>
      <c r="Z73" s="82"/>
      <c r="AA73" s="82">
        <f t="shared" si="69"/>
        <v>0</v>
      </c>
      <c r="AB73" s="82">
        <f t="shared" si="53"/>
        <v>0</v>
      </c>
      <c r="AC73" s="77">
        <f t="shared" si="70"/>
        <v>0</v>
      </c>
      <c r="AD73" s="108">
        <f t="shared" si="71"/>
        <v>0</v>
      </c>
      <c r="AE73" s="107">
        <f t="shared" si="72"/>
        <v>0</v>
      </c>
      <c r="AF73" s="107">
        <f t="shared" si="73"/>
        <v>0</v>
      </c>
      <c r="AG73" s="107">
        <f t="shared" si="74"/>
        <v>0</v>
      </c>
      <c r="AH73" s="109">
        <f t="shared" si="75"/>
        <v>0</v>
      </c>
      <c r="AI73" s="109">
        <f t="shared" si="76"/>
        <v>0</v>
      </c>
      <c r="AJ73" s="109">
        <f t="shared" si="77"/>
        <v>0</v>
      </c>
      <c r="AL73" s="82">
        <f t="shared" si="78"/>
        <v>0</v>
      </c>
      <c r="AM73" s="82" t="e">
        <f t="shared" si="79"/>
        <v>#DIV/0!</v>
      </c>
      <c r="AN73" s="77">
        <f t="shared" si="80"/>
        <v>0</v>
      </c>
      <c r="AO73" s="108">
        <f t="shared" si="81"/>
        <v>0</v>
      </c>
      <c r="AP73" s="107">
        <f t="shared" si="82"/>
        <v>0</v>
      </c>
      <c r="AQ73" s="107">
        <f t="shared" si="83"/>
        <v>0</v>
      </c>
      <c r="AR73" s="107">
        <f t="shared" si="84"/>
        <v>0</v>
      </c>
      <c r="AS73" s="109">
        <f t="shared" si="85"/>
        <v>0</v>
      </c>
      <c r="AT73" s="109">
        <f t="shared" si="86"/>
        <v>0</v>
      </c>
      <c r="AU73" s="109">
        <f t="shared" si="87"/>
        <v>0</v>
      </c>
      <c r="AW73" s="82">
        <f t="shared" si="88"/>
        <v>0</v>
      </c>
      <c r="AX73" s="82" t="e">
        <f t="shared" si="89"/>
        <v>#DIV/0!</v>
      </c>
      <c r="AY73" s="77">
        <f t="shared" si="90"/>
        <v>0</v>
      </c>
      <c r="AZ73" s="108">
        <f t="shared" si="91"/>
        <v>0</v>
      </c>
      <c r="BA73" s="107">
        <f t="shared" si="92"/>
        <v>0</v>
      </c>
      <c r="BB73" s="107">
        <f t="shared" si="93"/>
        <v>0</v>
      </c>
      <c r="BC73" s="107">
        <f t="shared" si="94"/>
        <v>0</v>
      </c>
      <c r="BD73" s="109">
        <f t="shared" si="95"/>
        <v>0</v>
      </c>
      <c r="BE73" s="109">
        <f t="shared" si="96"/>
        <v>0</v>
      </c>
      <c r="BF73" s="109">
        <f t="shared" si="97"/>
        <v>0</v>
      </c>
      <c r="BH73" s="82">
        <f t="shared" si="98"/>
        <v>0</v>
      </c>
      <c r="BI73" s="82" t="e">
        <f t="shared" si="99"/>
        <v>#DIV/0!</v>
      </c>
      <c r="BJ73" s="77">
        <f t="shared" si="100"/>
        <v>0</v>
      </c>
      <c r="BK73" s="108">
        <f t="shared" si="101"/>
        <v>0</v>
      </c>
      <c r="BL73" s="107">
        <f t="shared" si="102"/>
        <v>0</v>
      </c>
      <c r="BM73" s="107">
        <f t="shared" si="103"/>
        <v>0</v>
      </c>
      <c r="BN73" s="107">
        <f t="shared" si="104"/>
        <v>0</v>
      </c>
      <c r="BO73" s="109">
        <f t="shared" si="105"/>
        <v>0</v>
      </c>
      <c r="BP73" s="109">
        <f t="shared" si="106"/>
        <v>0</v>
      </c>
      <c r="BQ73" s="109">
        <f t="shared" si="107"/>
        <v>0</v>
      </c>
    </row>
    <row r="74" spans="1:69" x14ac:dyDescent="0.25">
      <c r="A74" s="101">
        <f t="shared" si="58"/>
        <v>38139</v>
      </c>
      <c r="B74" s="102">
        <f t="shared" si="46"/>
        <v>3.71</v>
      </c>
      <c r="C74" s="102">
        <v>0</v>
      </c>
      <c r="D74" s="80">
        <f t="shared" si="47"/>
        <v>0.27500000000000002</v>
      </c>
      <c r="E74" s="106">
        <f t="shared" si="59"/>
        <v>1</v>
      </c>
      <c r="F74" s="104">
        <f t="shared" si="48"/>
        <v>5.2</v>
      </c>
      <c r="G74" s="104">
        <f t="shared" si="49"/>
        <v>4.72</v>
      </c>
      <c r="H74" s="104">
        <f t="shared" si="50"/>
        <v>2.96</v>
      </c>
      <c r="I74" s="104">
        <f t="shared" si="51"/>
        <v>2.99</v>
      </c>
      <c r="J74" s="80">
        <f t="shared" si="60"/>
        <v>6.2552423843599894E-2</v>
      </c>
      <c r="K74" s="80" t="e">
        <f t="shared" si="61"/>
        <v>#DIV/0!</v>
      </c>
      <c r="L74" s="80" t="e">
        <f t="shared" si="62"/>
        <v>#DIV/0!</v>
      </c>
      <c r="M74" s="80" t="e">
        <f t="shared" si="63"/>
        <v>#DIV/0!</v>
      </c>
      <c r="N74" s="80">
        <f t="shared" si="64"/>
        <v>0.3375524238435999</v>
      </c>
      <c r="O74" s="80" t="e">
        <f t="shared" si="65"/>
        <v>#DIV/0!</v>
      </c>
      <c r="P74" s="80" t="e">
        <f t="shared" si="66"/>
        <v>#DIV/0!</v>
      </c>
      <c r="Q74" s="80" t="e">
        <f t="shared" si="67"/>
        <v>#DIV/0!</v>
      </c>
      <c r="R74" s="105">
        <f t="shared" ca="1" si="68"/>
        <v>1322</v>
      </c>
      <c r="S74" s="80">
        <f t="shared" si="52"/>
        <v>6.7239616304318003E-2</v>
      </c>
      <c r="T74" s="77">
        <v>0</v>
      </c>
      <c r="U74" s="181">
        <v>0</v>
      </c>
      <c r="X74" s="181"/>
      <c r="Z74" s="82"/>
      <c r="AA74" s="82">
        <f t="shared" si="69"/>
        <v>0</v>
      </c>
      <c r="AB74" s="82">
        <f t="shared" si="53"/>
        <v>0</v>
      </c>
      <c r="AC74" s="77">
        <f t="shared" si="70"/>
        <v>0</v>
      </c>
      <c r="AD74" s="108">
        <f t="shared" si="71"/>
        <v>0</v>
      </c>
      <c r="AE74" s="107">
        <f t="shared" si="72"/>
        <v>0</v>
      </c>
      <c r="AF74" s="107">
        <f t="shared" si="73"/>
        <v>0</v>
      </c>
      <c r="AG74" s="107">
        <f t="shared" si="74"/>
        <v>0</v>
      </c>
      <c r="AH74" s="109">
        <f t="shared" si="75"/>
        <v>0</v>
      </c>
      <c r="AI74" s="109">
        <f t="shared" si="76"/>
        <v>0</v>
      </c>
      <c r="AJ74" s="109">
        <f t="shared" si="77"/>
        <v>0</v>
      </c>
      <c r="AL74" s="82">
        <f t="shared" si="78"/>
        <v>0</v>
      </c>
      <c r="AM74" s="82" t="e">
        <f t="shared" si="79"/>
        <v>#DIV/0!</v>
      </c>
      <c r="AN74" s="77">
        <f t="shared" si="80"/>
        <v>0</v>
      </c>
      <c r="AO74" s="108">
        <f t="shared" si="81"/>
        <v>0</v>
      </c>
      <c r="AP74" s="107">
        <f t="shared" si="82"/>
        <v>0</v>
      </c>
      <c r="AQ74" s="107">
        <f t="shared" si="83"/>
        <v>0</v>
      </c>
      <c r="AR74" s="107">
        <f t="shared" si="84"/>
        <v>0</v>
      </c>
      <c r="AS74" s="109">
        <f t="shared" si="85"/>
        <v>0</v>
      </c>
      <c r="AT74" s="109">
        <f t="shared" si="86"/>
        <v>0</v>
      </c>
      <c r="AU74" s="109">
        <f t="shared" si="87"/>
        <v>0</v>
      </c>
      <c r="AW74" s="82">
        <f t="shared" si="88"/>
        <v>0</v>
      </c>
      <c r="AX74" s="82" t="e">
        <f t="shared" si="89"/>
        <v>#DIV/0!</v>
      </c>
      <c r="AY74" s="77">
        <f t="shared" si="90"/>
        <v>0</v>
      </c>
      <c r="AZ74" s="108">
        <f t="shared" si="91"/>
        <v>0</v>
      </c>
      <c r="BA74" s="107">
        <f t="shared" si="92"/>
        <v>0</v>
      </c>
      <c r="BB74" s="107">
        <f t="shared" si="93"/>
        <v>0</v>
      </c>
      <c r="BC74" s="107">
        <f t="shared" si="94"/>
        <v>0</v>
      </c>
      <c r="BD74" s="109">
        <f t="shared" si="95"/>
        <v>0</v>
      </c>
      <c r="BE74" s="109">
        <f t="shared" si="96"/>
        <v>0</v>
      </c>
      <c r="BF74" s="109">
        <f t="shared" si="97"/>
        <v>0</v>
      </c>
      <c r="BH74" s="82">
        <f t="shared" si="98"/>
        <v>0</v>
      </c>
      <c r="BI74" s="82" t="e">
        <f t="shared" si="99"/>
        <v>#DIV/0!</v>
      </c>
      <c r="BJ74" s="77">
        <f t="shared" si="100"/>
        <v>0</v>
      </c>
      <c r="BK74" s="108">
        <f t="shared" si="101"/>
        <v>0</v>
      </c>
      <c r="BL74" s="107">
        <f t="shared" si="102"/>
        <v>0</v>
      </c>
      <c r="BM74" s="107">
        <f t="shared" si="103"/>
        <v>0</v>
      </c>
      <c r="BN74" s="107">
        <f t="shared" si="104"/>
        <v>0</v>
      </c>
      <c r="BO74" s="109">
        <f t="shared" si="105"/>
        <v>0</v>
      </c>
      <c r="BP74" s="109">
        <f t="shared" si="106"/>
        <v>0</v>
      </c>
      <c r="BQ74" s="109">
        <f t="shared" si="107"/>
        <v>0</v>
      </c>
    </row>
    <row r="75" spans="1:69" x14ac:dyDescent="0.25">
      <c r="A75" s="101">
        <f t="shared" si="58"/>
        <v>38169</v>
      </c>
      <c r="B75" s="102">
        <f t="shared" si="46"/>
        <v>3.738</v>
      </c>
      <c r="C75" s="102">
        <v>0</v>
      </c>
      <c r="D75" s="80">
        <f t="shared" si="47"/>
        <v>0.27250000000000002</v>
      </c>
      <c r="E75" s="106">
        <f t="shared" si="59"/>
        <v>1</v>
      </c>
      <c r="F75" s="104">
        <f t="shared" si="48"/>
        <v>5.2</v>
      </c>
      <c r="G75" s="104">
        <f t="shared" si="49"/>
        <v>4.72</v>
      </c>
      <c r="H75" s="104">
        <f t="shared" si="50"/>
        <v>2.96</v>
      </c>
      <c r="I75" s="104">
        <f t="shared" si="51"/>
        <v>2.99</v>
      </c>
      <c r="J75" s="80">
        <f t="shared" si="60"/>
        <v>6.2552423843599894E-2</v>
      </c>
      <c r="K75" s="80" t="e">
        <f t="shared" si="61"/>
        <v>#DIV/0!</v>
      </c>
      <c r="L75" s="80" t="e">
        <f t="shared" si="62"/>
        <v>#DIV/0!</v>
      </c>
      <c r="M75" s="80" t="e">
        <f t="shared" si="63"/>
        <v>#DIV/0!</v>
      </c>
      <c r="N75" s="80">
        <f t="shared" si="64"/>
        <v>0.3350524238435999</v>
      </c>
      <c r="O75" s="80" t="e">
        <f t="shared" si="65"/>
        <v>#DIV/0!</v>
      </c>
      <c r="P75" s="80" t="e">
        <f t="shared" si="66"/>
        <v>#DIV/0!</v>
      </c>
      <c r="Q75" s="80" t="e">
        <f t="shared" si="67"/>
        <v>#DIV/0!</v>
      </c>
      <c r="R75" s="105">
        <f t="shared" ca="1" si="68"/>
        <v>1355</v>
      </c>
      <c r="S75" s="80">
        <f t="shared" si="52"/>
        <v>6.7258810033214017E-2</v>
      </c>
      <c r="T75" s="77">
        <v>0</v>
      </c>
      <c r="U75" s="181">
        <v>0</v>
      </c>
      <c r="X75" s="181"/>
      <c r="Z75" s="82"/>
      <c r="AA75" s="82">
        <f t="shared" si="69"/>
        <v>0</v>
      </c>
      <c r="AB75" s="82">
        <f t="shared" si="53"/>
        <v>0</v>
      </c>
      <c r="AC75" s="77">
        <f t="shared" si="70"/>
        <v>0</v>
      </c>
      <c r="AD75" s="108">
        <f t="shared" si="71"/>
        <v>0</v>
      </c>
      <c r="AE75" s="107">
        <f t="shared" si="72"/>
        <v>0</v>
      </c>
      <c r="AF75" s="107">
        <f t="shared" si="73"/>
        <v>0</v>
      </c>
      <c r="AG75" s="107">
        <f t="shared" si="74"/>
        <v>0</v>
      </c>
      <c r="AH75" s="109">
        <f t="shared" si="75"/>
        <v>0</v>
      </c>
      <c r="AI75" s="109">
        <f t="shared" si="76"/>
        <v>0</v>
      </c>
      <c r="AJ75" s="109">
        <f t="shared" si="77"/>
        <v>0</v>
      </c>
      <c r="AL75" s="82">
        <f t="shared" si="78"/>
        <v>0</v>
      </c>
      <c r="AM75" s="82" t="e">
        <f t="shared" si="79"/>
        <v>#DIV/0!</v>
      </c>
      <c r="AN75" s="77">
        <f t="shared" si="80"/>
        <v>0</v>
      </c>
      <c r="AO75" s="108">
        <f t="shared" si="81"/>
        <v>0</v>
      </c>
      <c r="AP75" s="107">
        <f t="shared" si="82"/>
        <v>0</v>
      </c>
      <c r="AQ75" s="107">
        <f t="shared" si="83"/>
        <v>0</v>
      </c>
      <c r="AR75" s="107">
        <f t="shared" si="84"/>
        <v>0</v>
      </c>
      <c r="AS75" s="109">
        <f t="shared" si="85"/>
        <v>0</v>
      </c>
      <c r="AT75" s="109">
        <f t="shared" si="86"/>
        <v>0</v>
      </c>
      <c r="AU75" s="109">
        <f t="shared" si="87"/>
        <v>0</v>
      </c>
      <c r="AW75" s="82">
        <f t="shared" si="88"/>
        <v>0</v>
      </c>
      <c r="AX75" s="82" t="e">
        <f t="shared" si="89"/>
        <v>#DIV/0!</v>
      </c>
      <c r="AY75" s="77">
        <f t="shared" si="90"/>
        <v>0</v>
      </c>
      <c r="AZ75" s="108">
        <f t="shared" si="91"/>
        <v>0</v>
      </c>
      <c r="BA75" s="107">
        <f t="shared" si="92"/>
        <v>0</v>
      </c>
      <c r="BB75" s="107">
        <f t="shared" si="93"/>
        <v>0</v>
      </c>
      <c r="BC75" s="107">
        <f t="shared" si="94"/>
        <v>0</v>
      </c>
      <c r="BD75" s="109">
        <f t="shared" si="95"/>
        <v>0</v>
      </c>
      <c r="BE75" s="109">
        <f t="shared" si="96"/>
        <v>0</v>
      </c>
      <c r="BF75" s="109">
        <f t="shared" si="97"/>
        <v>0</v>
      </c>
      <c r="BH75" s="82">
        <f t="shared" si="98"/>
        <v>0</v>
      </c>
      <c r="BI75" s="82" t="e">
        <f t="shared" si="99"/>
        <v>#DIV/0!</v>
      </c>
      <c r="BJ75" s="77">
        <f t="shared" si="100"/>
        <v>0</v>
      </c>
      <c r="BK75" s="108">
        <f t="shared" si="101"/>
        <v>0</v>
      </c>
      <c r="BL75" s="107">
        <f t="shared" si="102"/>
        <v>0</v>
      </c>
      <c r="BM75" s="107">
        <f t="shared" si="103"/>
        <v>0</v>
      </c>
      <c r="BN75" s="107">
        <f t="shared" si="104"/>
        <v>0</v>
      </c>
      <c r="BO75" s="109">
        <f t="shared" si="105"/>
        <v>0</v>
      </c>
      <c r="BP75" s="109">
        <f t="shared" si="106"/>
        <v>0</v>
      </c>
      <c r="BQ75" s="109">
        <f t="shared" si="107"/>
        <v>0</v>
      </c>
    </row>
    <row r="76" spans="1:69" x14ac:dyDescent="0.25">
      <c r="A76" s="101">
        <f t="shared" si="58"/>
        <v>38200</v>
      </c>
      <c r="B76" s="102">
        <f t="shared" si="46"/>
        <v>3.76</v>
      </c>
      <c r="C76" s="102">
        <v>0</v>
      </c>
      <c r="D76" s="80">
        <f t="shared" si="47"/>
        <v>0.27250000000000002</v>
      </c>
      <c r="E76" s="106">
        <f t="shared" si="59"/>
        <v>1</v>
      </c>
      <c r="F76" s="104">
        <f t="shared" si="48"/>
        <v>5.2</v>
      </c>
      <c r="G76" s="104">
        <f t="shared" si="49"/>
        <v>4.72</v>
      </c>
      <c r="H76" s="104">
        <f t="shared" si="50"/>
        <v>2.96</v>
      </c>
      <c r="I76" s="104">
        <f t="shared" si="51"/>
        <v>2.99</v>
      </c>
      <c r="J76" s="80">
        <f t="shared" si="60"/>
        <v>6.2552423843599894E-2</v>
      </c>
      <c r="K76" s="80" t="e">
        <f t="shared" si="61"/>
        <v>#DIV/0!</v>
      </c>
      <c r="L76" s="80" t="e">
        <f t="shared" si="62"/>
        <v>#DIV/0!</v>
      </c>
      <c r="M76" s="80" t="e">
        <f t="shared" si="63"/>
        <v>#DIV/0!</v>
      </c>
      <c r="N76" s="80">
        <f t="shared" si="64"/>
        <v>0.3350524238435999</v>
      </c>
      <c r="O76" s="80" t="e">
        <f t="shared" si="65"/>
        <v>#DIV/0!</v>
      </c>
      <c r="P76" s="80" t="e">
        <f t="shared" si="66"/>
        <v>#DIV/0!</v>
      </c>
      <c r="Q76" s="80" t="e">
        <f t="shared" si="67"/>
        <v>#DIV/0!</v>
      </c>
      <c r="R76" s="105">
        <f t="shared" ca="1" si="68"/>
        <v>1385</v>
      </c>
      <c r="S76" s="80">
        <f t="shared" si="52"/>
        <v>6.7280453138038016E-2</v>
      </c>
      <c r="T76" s="77">
        <v>0</v>
      </c>
      <c r="U76" s="181">
        <v>0</v>
      </c>
      <c r="X76" s="181"/>
      <c r="Z76" s="82"/>
      <c r="AA76" s="82">
        <f t="shared" si="69"/>
        <v>0</v>
      </c>
      <c r="AB76" s="82">
        <f t="shared" si="53"/>
        <v>0</v>
      </c>
      <c r="AC76" s="77">
        <f t="shared" si="70"/>
        <v>0</v>
      </c>
      <c r="AD76" s="108">
        <f t="shared" si="71"/>
        <v>0</v>
      </c>
      <c r="AE76" s="107">
        <f t="shared" si="72"/>
        <v>0</v>
      </c>
      <c r="AF76" s="107">
        <f t="shared" si="73"/>
        <v>0</v>
      </c>
      <c r="AG76" s="107">
        <f t="shared" si="74"/>
        <v>0</v>
      </c>
      <c r="AH76" s="109">
        <f t="shared" si="75"/>
        <v>0</v>
      </c>
      <c r="AI76" s="109">
        <f t="shared" si="76"/>
        <v>0</v>
      </c>
      <c r="AJ76" s="109">
        <f t="shared" si="77"/>
        <v>0</v>
      </c>
      <c r="AL76" s="82">
        <f t="shared" si="78"/>
        <v>0</v>
      </c>
      <c r="AM76" s="82" t="e">
        <f t="shared" si="79"/>
        <v>#DIV/0!</v>
      </c>
      <c r="AN76" s="77">
        <f t="shared" si="80"/>
        <v>0</v>
      </c>
      <c r="AO76" s="108">
        <f t="shared" si="81"/>
        <v>0</v>
      </c>
      <c r="AP76" s="107">
        <f t="shared" si="82"/>
        <v>0</v>
      </c>
      <c r="AQ76" s="107">
        <f t="shared" si="83"/>
        <v>0</v>
      </c>
      <c r="AR76" s="107">
        <f t="shared" si="84"/>
        <v>0</v>
      </c>
      <c r="AS76" s="109">
        <f t="shared" si="85"/>
        <v>0</v>
      </c>
      <c r="AT76" s="109">
        <f t="shared" si="86"/>
        <v>0</v>
      </c>
      <c r="AU76" s="109">
        <f t="shared" si="87"/>
        <v>0</v>
      </c>
      <c r="AW76" s="82">
        <f t="shared" si="88"/>
        <v>0</v>
      </c>
      <c r="AX76" s="82" t="e">
        <f t="shared" si="89"/>
        <v>#DIV/0!</v>
      </c>
      <c r="AY76" s="77">
        <f t="shared" si="90"/>
        <v>0</v>
      </c>
      <c r="AZ76" s="108">
        <f t="shared" si="91"/>
        <v>0</v>
      </c>
      <c r="BA76" s="107">
        <f t="shared" si="92"/>
        <v>0</v>
      </c>
      <c r="BB76" s="107">
        <f t="shared" si="93"/>
        <v>0</v>
      </c>
      <c r="BC76" s="107">
        <f t="shared" si="94"/>
        <v>0</v>
      </c>
      <c r="BD76" s="109">
        <f t="shared" si="95"/>
        <v>0</v>
      </c>
      <c r="BE76" s="109">
        <f t="shared" si="96"/>
        <v>0</v>
      </c>
      <c r="BF76" s="109">
        <f t="shared" si="97"/>
        <v>0</v>
      </c>
      <c r="BH76" s="82">
        <f t="shared" si="98"/>
        <v>0</v>
      </c>
      <c r="BI76" s="82" t="e">
        <f t="shared" si="99"/>
        <v>#DIV/0!</v>
      </c>
      <c r="BJ76" s="77">
        <f t="shared" si="100"/>
        <v>0</v>
      </c>
      <c r="BK76" s="108">
        <f t="shared" si="101"/>
        <v>0</v>
      </c>
      <c r="BL76" s="107">
        <f t="shared" si="102"/>
        <v>0</v>
      </c>
      <c r="BM76" s="107">
        <f t="shared" si="103"/>
        <v>0</v>
      </c>
      <c r="BN76" s="107">
        <f t="shared" si="104"/>
        <v>0</v>
      </c>
      <c r="BO76" s="109">
        <f t="shared" si="105"/>
        <v>0</v>
      </c>
      <c r="BP76" s="109">
        <f t="shared" si="106"/>
        <v>0</v>
      </c>
      <c r="BQ76" s="109">
        <f t="shared" si="107"/>
        <v>0</v>
      </c>
    </row>
    <row r="77" spans="1:69" x14ac:dyDescent="0.25">
      <c r="A77" s="101">
        <f t="shared" si="58"/>
        <v>38231</v>
      </c>
      <c r="B77" s="102">
        <f t="shared" si="46"/>
        <v>3.78</v>
      </c>
      <c r="C77" s="102">
        <v>0</v>
      </c>
      <c r="D77" s="80">
        <f t="shared" si="47"/>
        <v>0.27250000000000002</v>
      </c>
      <c r="E77" s="106">
        <f t="shared" si="59"/>
        <v>1</v>
      </c>
      <c r="F77" s="104">
        <f t="shared" si="48"/>
        <v>5.2</v>
      </c>
      <c r="G77" s="104">
        <f t="shared" si="49"/>
        <v>4.72</v>
      </c>
      <c r="H77" s="104">
        <f t="shared" si="50"/>
        <v>2.96</v>
      </c>
      <c r="I77" s="104">
        <f t="shared" si="51"/>
        <v>2.99</v>
      </c>
      <c r="J77" s="80">
        <f t="shared" si="60"/>
        <v>6.2552423843599894E-2</v>
      </c>
      <c r="K77" s="80" t="e">
        <f t="shared" si="61"/>
        <v>#DIV/0!</v>
      </c>
      <c r="L77" s="80" t="e">
        <f t="shared" si="62"/>
        <v>#DIV/0!</v>
      </c>
      <c r="M77" s="80" t="e">
        <f t="shared" si="63"/>
        <v>#DIV/0!</v>
      </c>
      <c r="N77" s="80">
        <f t="shared" si="64"/>
        <v>0.3350524238435999</v>
      </c>
      <c r="O77" s="80" t="e">
        <f t="shared" si="65"/>
        <v>#DIV/0!</v>
      </c>
      <c r="P77" s="80" t="e">
        <f t="shared" si="66"/>
        <v>#DIV/0!</v>
      </c>
      <c r="Q77" s="80" t="e">
        <f t="shared" si="67"/>
        <v>#DIV/0!</v>
      </c>
      <c r="R77" s="105">
        <f t="shared" ca="1" si="68"/>
        <v>1415</v>
      </c>
      <c r="S77" s="80">
        <f t="shared" si="52"/>
        <v>6.7302096243017001E-2</v>
      </c>
      <c r="T77" s="77">
        <v>0</v>
      </c>
      <c r="U77" s="181">
        <v>0</v>
      </c>
      <c r="X77" s="181"/>
      <c r="Z77" s="82"/>
      <c r="AA77" s="82">
        <f t="shared" si="69"/>
        <v>0</v>
      </c>
      <c r="AB77" s="82">
        <f t="shared" si="53"/>
        <v>0</v>
      </c>
      <c r="AC77" s="77">
        <f t="shared" si="70"/>
        <v>0</v>
      </c>
      <c r="AD77" s="108">
        <f t="shared" si="71"/>
        <v>0</v>
      </c>
      <c r="AE77" s="107">
        <f t="shared" si="72"/>
        <v>0</v>
      </c>
      <c r="AF77" s="107">
        <f t="shared" si="73"/>
        <v>0</v>
      </c>
      <c r="AG77" s="107">
        <f t="shared" si="74"/>
        <v>0</v>
      </c>
      <c r="AH77" s="109">
        <f t="shared" si="75"/>
        <v>0</v>
      </c>
      <c r="AI77" s="109">
        <f t="shared" si="76"/>
        <v>0</v>
      </c>
      <c r="AJ77" s="109">
        <f t="shared" si="77"/>
        <v>0</v>
      </c>
      <c r="AL77" s="82">
        <f t="shared" si="78"/>
        <v>0</v>
      </c>
      <c r="AM77" s="82" t="e">
        <f t="shared" si="79"/>
        <v>#DIV/0!</v>
      </c>
      <c r="AN77" s="77">
        <f t="shared" si="80"/>
        <v>0</v>
      </c>
      <c r="AO77" s="108">
        <f t="shared" si="81"/>
        <v>0</v>
      </c>
      <c r="AP77" s="107">
        <f t="shared" si="82"/>
        <v>0</v>
      </c>
      <c r="AQ77" s="107">
        <f t="shared" si="83"/>
        <v>0</v>
      </c>
      <c r="AR77" s="107">
        <f t="shared" si="84"/>
        <v>0</v>
      </c>
      <c r="AS77" s="109">
        <f t="shared" si="85"/>
        <v>0</v>
      </c>
      <c r="AT77" s="109">
        <f t="shared" si="86"/>
        <v>0</v>
      </c>
      <c r="AU77" s="109">
        <f t="shared" si="87"/>
        <v>0</v>
      </c>
      <c r="AW77" s="82">
        <f t="shared" si="88"/>
        <v>0</v>
      </c>
      <c r="AX77" s="82" t="e">
        <f t="shared" si="89"/>
        <v>#DIV/0!</v>
      </c>
      <c r="AY77" s="77">
        <f t="shared" si="90"/>
        <v>0</v>
      </c>
      <c r="AZ77" s="108">
        <f t="shared" si="91"/>
        <v>0</v>
      </c>
      <c r="BA77" s="107">
        <f t="shared" si="92"/>
        <v>0</v>
      </c>
      <c r="BB77" s="107">
        <f t="shared" si="93"/>
        <v>0</v>
      </c>
      <c r="BC77" s="107">
        <f t="shared" si="94"/>
        <v>0</v>
      </c>
      <c r="BD77" s="109">
        <f t="shared" si="95"/>
        <v>0</v>
      </c>
      <c r="BE77" s="109">
        <f t="shared" si="96"/>
        <v>0</v>
      </c>
      <c r="BF77" s="109">
        <f t="shared" si="97"/>
        <v>0</v>
      </c>
      <c r="BH77" s="82">
        <f t="shared" si="98"/>
        <v>0</v>
      </c>
      <c r="BI77" s="82" t="e">
        <f t="shared" si="99"/>
        <v>#DIV/0!</v>
      </c>
      <c r="BJ77" s="77">
        <f t="shared" si="100"/>
        <v>0</v>
      </c>
      <c r="BK77" s="108">
        <f t="shared" si="101"/>
        <v>0</v>
      </c>
      <c r="BL77" s="107">
        <f t="shared" si="102"/>
        <v>0</v>
      </c>
      <c r="BM77" s="107">
        <f t="shared" si="103"/>
        <v>0</v>
      </c>
      <c r="BN77" s="107">
        <f t="shared" si="104"/>
        <v>0</v>
      </c>
      <c r="BO77" s="109">
        <f t="shared" si="105"/>
        <v>0</v>
      </c>
      <c r="BP77" s="109">
        <f t="shared" si="106"/>
        <v>0</v>
      </c>
      <c r="BQ77" s="109">
        <f t="shared" si="107"/>
        <v>0</v>
      </c>
    </row>
    <row r="78" spans="1:69" x14ac:dyDescent="0.25">
      <c r="A78" s="101">
        <f t="shared" si="58"/>
        <v>38261</v>
      </c>
      <c r="B78" s="102">
        <f t="shared" si="46"/>
        <v>3.7949999999999999</v>
      </c>
      <c r="C78" s="102">
        <v>0</v>
      </c>
      <c r="D78" s="80">
        <f t="shared" si="47"/>
        <v>0.27250000000000002</v>
      </c>
      <c r="E78" s="106">
        <f t="shared" si="59"/>
        <v>1</v>
      </c>
      <c r="F78" s="104">
        <f t="shared" si="48"/>
        <v>5.2</v>
      </c>
      <c r="G78" s="104">
        <f t="shared" si="49"/>
        <v>4.72</v>
      </c>
      <c r="H78" s="104">
        <f t="shared" si="50"/>
        <v>2.96</v>
      </c>
      <c r="I78" s="104">
        <f t="shared" si="51"/>
        <v>2.99</v>
      </c>
      <c r="J78" s="80">
        <f t="shared" si="60"/>
        <v>6.2552423843599894E-2</v>
      </c>
      <c r="K78" s="80" t="e">
        <f t="shared" si="61"/>
        <v>#DIV/0!</v>
      </c>
      <c r="L78" s="80" t="e">
        <f t="shared" si="62"/>
        <v>#DIV/0!</v>
      </c>
      <c r="M78" s="80" t="e">
        <f t="shared" si="63"/>
        <v>#DIV/0!</v>
      </c>
      <c r="N78" s="80">
        <f t="shared" si="64"/>
        <v>0.3350524238435999</v>
      </c>
      <c r="O78" s="80" t="e">
        <f t="shared" si="65"/>
        <v>#DIV/0!</v>
      </c>
      <c r="P78" s="80" t="e">
        <f t="shared" si="66"/>
        <v>#DIV/0!</v>
      </c>
      <c r="Q78" s="80" t="e">
        <f t="shared" si="67"/>
        <v>#DIV/0!</v>
      </c>
      <c r="R78" s="105">
        <f t="shared" ca="1" si="68"/>
        <v>1447</v>
      </c>
      <c r="S78" s="80">
        <f t="shared" si="52"/>
        <v>6.7324451147970005E-2</v>
      </c>
      <c r="T78" s="77">
        <v>0</v>
      </c>
      <c r="U78" s="181">
        <v>0</v>
      </c>
      <c r="X78" s="181"/>
      <c r="Z78" s="82"/>
      <c r="AA78" s="82">
        <f t="shared" si="69"/>
        <v>0</v>
      </c>
      <c r="AB78" s="82">
        <f t="shared" si="53"/>
        <v>0</v>
      </c>
      <c r="AC78" s="77">
        <f t="shared" si="70"/>
        <v>0</v>
      </c>
      <c r="AD78" s="108">
        <f t="shared" si="71"/>
        <v>0</v>
      </c>
      <c r="AE78" s="107">
        <f t="shared" si="72"/>
        <v>0</v>
      </c>
      <c r="AF78" s="107">
        <f t="shared" si="73"/>
        <v>0</v>
      </c>
      <c r="AG78" s="107">
        <f t="shared" si="74"/>
        <v>0</v>
      </c>
      <c r="AH78" s="109">
        <f t="shared" si="75"/>
        <v>0</v>
      </c>
      <c r="AI78" s="109">
        <f t="shared" si="76"/>
        <v>0</v>
      </c>
      <c r="AJ78" s="109">
        <f t="shared" si="77"/>
        <v>0</v>
      </c>
      <c r="AL78" s="82">
        <f t="shared" si="78"/>
        <v>0</v>
      </c>
      <c r="AM78" s="82" t="e">
        <f t="shared" si="79"/>
        <v>#DIV/0!</v>
      </c>
      <c r="AN78" s="77">
        <f t="shared" si="80"/>
        <v>0</v>
      </c>
      <c r="AO78" s="108">
        <f t="shared" si="81"/>
        <v>0</v>
      </c>
      <c r="AP78" s="107">
        <f t="shared" si="82"/>
        <v>0</v>
      </c>
      <c r="AQ78" s="107">
        <f t="shared" si="83"/>
        <v>0</v>
      </c>
      <c r="AR78" s="107">
        <f t="shared" si="84"/>
        <v>0</v>
      </c>
      <c r="AS78" s="109">
        <f t="shared" si="85"/>
        <v>0</v>
      </c>
      <c r="AT78" s="109">
        <f t="shared" si="86"/>
        <v>0</v>
      </c>
      <c r="AU78" s="109">
        <f t="shared" si="87"/>
        <v>0</v>
      </c>
      <c r="AW78" s="82">
        <f t="shared" si="88"/>
        <v>0</v>
      </c>
      <c r="AX78" s="82" t="e">
        <f t="shared" si="89"/>
        <v>#DIV/0!</v>
      </c>
      <c r="AY78" s="77">
        <f t="shared" si="90"/>
        <v>0</v>
      </c>
      <c r="AZ78" s="108">
        <f t="shared" si="91"/>
        <v>0</v>
      </c>
      <c r="BA78" s="107">
        <f t="shared" si="92"/>
        <v>0</v>
      </c>
      <c r="BB78" s="107">
        <f t="shared" si="93"/>
        <v>0</v>
      </c>
      <c r="BC78" s="107">
        <f t="shared" si="94"/>
        <v>0</v>
      </c>
      <c r="BD78" s="109">
        <f t="shared" si="95"/>
        <v>0</v>
      </c>
      <c r="BE78" s="109">
        <f t="shared" si="96"/>
        <v>0</v>
      </c>
      <c r="BF78" s="109">
        <f t="shared" si="97"/>
        <v>0</v>
      </c>
      <c r="BH78" s="82">
        <f t="shared" si="98"/>
        <v>0</v>
      </c>
      <c r="BI78" s="82" t="e">
        <f t="shared" si="99"/>
        <v>#DIV/0!</v>
      </c>
      <c r="BJ78" s="77">
        <f t="shared" si="100"/>
        <v>0</v>
      </c>
      <c r="BK78" s="108">
        <f t="shared" si="101"/>
        <v>0</v>
      </c>
      <c r="BL78" s="107">
        <f t="shared" si="102"/>
        <v>0</v>
      </c>
      <c r="BM78" s="107">
        <f t="shared" si="103"/>
        <v>0</v>
      </c>
      <c r="BN78" s="107">
        <f t="shared" si="104"/>
        <v>0</v>
      </c>
      <c r="BO78" s="109">
        <f t="shared" si="105"/>
        <v>0</v>
      </c>
      <c r="BP78" s="109">
        <f t="shared" si="106"/>
        <v>0</v>
      </c>
      <c r="BQ78" s="109">
        <f t="shared" si="107"/>
        <v>0</v>
      </c>
    </row>
    <row r="79" spans="1:69" x14ac:dyDescent="0.25">
      <c r="A79" s="101">
        <f t="shared" si="58"/>
        <v>38292</v>
      </c>
      <c r="B79" s="102">
        <f t="shared" si="46"/>
        <v>3.9330000000000003</v>
      </c>
      <c r="C79" s="102">
        <v>0</v>
      </c>
      <c r="D79" s="80">
        <f t="shared" si="47"/>
        <v>0.27500000000000002</v>
      </c>
      <c r="E79" s="106">
        <f t="shared" si="59"/>
        <v>1</v>
      </c>
      <c r="F79" s="104">
        <f t="shared" si="48"/>
        <v>5.2</v>
      </c>
      <c r="G79" s="104">
        <f t="shared" si="49"/>
        <v>4.72</v>
      </c>
      <c r="H79" s="104">
        <f t="shared" si="50"/>
        <v>2.96</v>
      </c>
      <c r="I79" s="104">
        <f t="shared" si="51"/>
        <v>2.99</v>
      </c>
      <c r="J79" s="80">
        <f t="shared" si="60"/>
        <v>6.2552423843599894E-2</v>
      </c>
      <c r="K79" s="80" t="e">
        <f t="shared" si="61"/>
        <v>#DIV/0!</v>
      </c>
      <c r="L79" s="80" t="e">
        <f t="shared" si="62"/>
        <v>#DIV/0!</v>
      </c>
      <c r="M79" s="80" t="e">
        <f t="shared" si="63"/>
        <v>#DIV/0!</v>
      </c>
      <c r="N79" s="80">
        <f t="shared" si="64"/>
        <v>0.3375524238435999</v>
      </c>
      <c r="O79" s="80" t="e">
        <f t="shared" si="65"/>
        <v>#DIV/0!</v>
      </c>
      <c r="P79" s="80" t="e">
        <f t="shared" si="66"/>
        <v>#DIV/0!</v>
      </c>
      <c r="Q79" s="80" t="e">
        <f t="shared" si="67"/>
        <v>#DIV/0!</v>
      </c>
      <c r="R79" s="105">
        <f t="shared" ca="1" si="68"/>
        <v>1476</v>
      </c>
      <c r="S79" s="80">
        <f t="shared" si="52"/>
        <v>6.7348908463566004E-2</v>
      </c>
      <c r="T79" s="77">
        <v>0</v>
      </c>
      <c r="U79" s="181">
        <v>0</v>
      </c>
      <c r="X79" s="181"/>
      <c r="Z79" s="82"/>
      <c r="AA79" s="82">
        <f t="shared" si="69"/>
        <v>0</v>
      </c>
      <c r="AB79" s="82">
        <f t="shared" si="53"/>
        <v>0</v>
      </c>
      <c r="AC79" s="77">
        <f t="shared" si="70"/>
        <v>0</v>
      </c>
      <c r="AD79" s="108">
        <f t="shared" si="71"/>
        <v>0</v>
      </c>
      <c r="AE79" s="107">
        <f t="shared" si="72"/>
        <v>0</v>
      </c>
      <c r="AF79" s="107">
        <f t="shared" si="73"/>
        <v>0</v>
      </c>
      <c r="AG79" s="107">
        <f t="shared" si="74"/>
        <v>0</v>
      </c>
      <c r="AH79" s="109">
        <f t="shared" si="75"/>
        <v>0</v>
      </c>
      <c r="AI79" s="109">
        <f t="shared" si="76"/>
        <v>0</v>
      </c>
      <c r="AJ79" s="109">
        <f t="shared" si="77"/>
        <v>0</v>
      </c>
      <c r="AL79" s="82">
        <f t="shared" si="78"/>
        <v>0</v>
      </c>
      <c r="AM79" s="82" t="e">
        <f t="shared" si="79"/>
        <v>#DIV/0!</v>
      </c>
      <c r="AN79" s="77">
        <f t="shared" si="80"/>
        <v>0</v>
      </c>
      <c r="AO79" s="108">
        <f t="shared" si="81"/>
        <v>0</v>
      </c>
      <c r="AP79" s="107">
        <f t="shared" si="82"/>
        <v>0</v>
      </c>
      <c r="AQ79" s="107">
        <f t="shared" si="83"/>
        <v>0</v>
      </c>
      <c r="AR79" s="107">
        <f t="shared" si="84"/>
        <v>0</v>
      </c>
      <c r="AS79" s="109">
        <f t="shared" si="85"/>
        <v>0</v>
      </c>
      <c r="AT79" s="109">
        <f t="shared" si="86"/>
        <v>0</v>
      </c>
      <c r="AU79" s="109">
        <f t="shared" si="87"/>
        <v>0</v>
      </c>
      <c r="AW79" s="82">
        <f t="shared" si="88"/>
        <v>0</v>
      </c>
      <c r="AX79" s="82" t="e">
        <f t="shared" si="89"/>
        <v>#DIV/0!</v>
      </c>
      <c r="AY79" s="77">
        <f t="shared" si="90"/>
        <v>0</v>
      </c>
      <c r="AZ79" s="108">
        <f t="shared" si="91"/>
        <v>0</v>
      </c>
      <c r="BA79" s="107">
        <f t="shared" si="92"/>
        <v>0</v>
      </c>
      <c r="BB79" s="107">
        <f t="shared" si="93"/>
        <v>0</v>
      </c>
      <c r="BC79" s="107">
        <f t="shared" si="94"/>
        <v>0</v>
      </c>
      <c r="BD79" s="109">
        <f t="shared" si="95"/>
        <v>0</v>
      </c>
      <c r="BE79" s="109">
        <f t="shared" si="96"/>
        <v>0</v>
      </c>
      <c r="BF79" s="109">
        <f t="shared" si="97"/>
        <v>0</v>
      </c>
      <c r="BH79" s="82">
        <f t="shared" si="98"/>
        <v>0</v>
      </c>
      <c r="BI79" s="82" t="e">
        <f t="shared" si="99"/>
        <v>#DIV/0!</v>
      </c>
      <c r="BJ79" s="77">
        <f t="shared" si="100"/>
        <v>0</v>
      </c>
      <c r="BK79" s="108">
        <f t="shared" si="101"/>
        <v>0</v>
      </c>
      <c r="BL79" s="107">
        <f t="shared" si="102"/>
        <v>0</v>
      </c>
      <c r="BM79" s="107">
        <f t="shared" si="103"/>
        <v>0</v>
      </c>
      <c r="BN79" s="107">
        <f t="shared" si="104"/>
        <v>0</v>
      </c>
      <c r="BO79" s="109">
        <f t="shared" si="105"/>
        <v>0</v>
      </c>
      <c r="BP79" s="109">
        <f t="shared" si="106"/>
        <v>0</v>
      </c>
      <c r="BQ79" s="109">
        <f t="shared" si="107"/>
        <v>0</v>
      </c>
    </row>
    <row r="80" spans="1:69" x14ac:dyDescent="0.25">
      <c r="A80" s="101">
        <f t="shared" si="58"/>
        <v>38322</v>
      </c>
      <c r="B80" s="102">
        <f t="shared" si="46"/>
        <v>4.0510000000000002</v>
      </c>
      <c r="C80" s="102">
        <v>0</v>
      </c>
      <c r="D80" s="80">
        <f t="shared" si="47"/>
        <v>0.27750000000000002</v>
      </c>
      <c r="E80" s="106">
        <f t="shared" si="59"/>
        <v>1</v>
      </c>
      <c r="F80" s="104">
        <f t="shared" si="48"/>
        <v>5.2</v>
      </c>
      <c r="G80" s="104">
        <f t="shared" si="49"/>
        <v>4.72</v>
      </c>
      <c r="H80" s="104">
        <f t="shared" si="50"/>
        <v>2.96</v>
      </c>
      <c r="I80" s="104">
        <f t="shared" si="51"/>
        <v>2.99</v>
      </c>
      <c r="J80" s="80">
        <f t="shared" si="60"/>
        <v>6.2552423843599894E-2</v>
      </c>
      <c r="K80" s="80" t="e">
        <f t="shared" si="61"/>
        <v>#DIV/0!</v>
      </c>
      <c r="L80" s="80" t="e">
        <f t="shared" si="62"/>
        <v>#DIV/0!</v>
      </c>
      <c r="M80" s="80" t="e">
        <f t="shared" si="63"/>
        <v>#DIV/0!</v>
      </c>
      <c r="N80" s="80">
        <f t="shared" si="64"/>
        <v>0.3400524238435999</v>
      </c>
      <c r="O80" s="80" t="e">
        <f t="shared" si="65"/>
        <v>#DIV/0!</v>
      </c>
      <c r="P80" s="80" t="e">
        <f t="shared" si="66"/>
        <v>#DIV/0!</v>
      </c>
      <c r="Q80" s="80" t="e">
        <f t="shared" si="67"/>
        <v>#DIV/0!</v>
      </c>
      <c r="R80" s="105">
        <f t="shared" ca="1" si="68"/>
        <v>1506</v>
      </c>
      <c r="S80" s="80">
        <f t="shared" si="52"/>
        <v>6.7372576833686013E-2</v>
      </c>
      <c r="T80" s="77">
        <v>0</v>
      </c>
      <c r="U80" s="181">
        <v>0</v>
      </c>
      <c r="X80" s="181"/>
      <c r="Z80" s="82"/>
      <c r="AA80" s="82">
        <f t="shared" si="69"/>
        <v>0</v>
      </c>
      <c r="AB80" s="82">
        <f t="shared" si="53"/>
        <v>0</v>
      </c>
      <c r="AC80" s="77">
        <f t="shared" si="70"/>
        <v>0</v>
      </c>
      <c r="AD80" s="108">
        <f t="shared" si="71"/>
        <v>0</v>
      </c>
      <c r="AE80" s="107">
        <f t="shared" si="72"/>
        <v>0</v>
      </c>
      <c r="AF80" s="107">
        <f t="shared" si="73"/>
        <v>0</v>
      </c>
      <c r="AG80" s="107">
        <f t="shared" si="74"/>
        <v>0</v>
      </c>
      <c r="AH80" s="109">
        <f t="shared" si="75"/>
        <v>0</v>
      </c>
      <c r="AI80" s="109">
        <f t="shared" si="76"/>
        <v>0</v>
      </c>
      <c r="AJ80" s="109">
        <f t="shared" si="77"/>
        <v>0</v>
      </c>
      <c r="AL80" s="82">
        <f t="shared" si="78"/>
        <v>0</v>
      </c>
      <c r="AM80" s="82" t="e">
        <f t="shared" si="79"/>
        <v>#DIV/0!</v>
      </c>
      <c r="AN80" s="77">
        <f t="shared" si="80"/>
        <v>0</v>
      </c>
      <c r="AO80" s="108">
        <f t="shared" si="81"/>
        <v>0</v>
      </c>
      <c r="AP80" s="107">
        <f t="shared" si="82"/>
        <v>0</v>
      </c>
      <c r="AQ80" s="107">
        <f t="shared" si="83"/>
        <v>0</v>
      </c>
      <c r="AR80" s="107">
        <f t="shared" si="84"/>
        <v>0</v>
      </c>
      <c r="AS80" s="109">
        <f t="shared" si="85"/>
        <v>0</v>
      </c>
      <c r="AT80" s="109">
        <f t="shared" si="86"/>
        <v>0</v>
      </c>
      <c r="AU80" s="109">
        <f t="shared" si="87"/>
        <v>0</v>
      </c>
      <c r="AW80" s="82">
        <f t="shared" si="88"/>
        <v>0</v>
      </c>
      <c r="AX80" s="82" t="e">
        <f t="shared" si="89"/>
        <v>#DIV/0!</v>
      </c>
      <c r="AY80" s="77">
        <f t="shared" si="90"/>
        <v>0</v>
      </c>
      <c r="AZ80" s="108">
        <f t="shared" si="91"/>
        <v>0</v>
      </c>
      <c r="BA80" s="107">
        <f t="shared" si="92"/>
        <v>0</v>
      </c>
      <c r="BB80" s="107">
        <f t="shared" si="93"/>
        <v>0</v>
      </c>
      <c r="BC80" s="107">
        <f t="shared" si="94"/>
        <v>0</v>
      </c>
      <c r="BD80" s="109">
        <f t="shared" si="95"/>
        <v>0</v>
      </c>
      <c r="BE80" s="109">
        <f t="shared" si="96"/>
        <v>0</v>
      </c>
      <c r="BF80" s="109">
        <f t="shared" si="97"/>
        <v>0</v>
      </c>
      <c r="BH80" s="82">
        <f t="shared" si="98"/>
        <v>0</v>
      </c>
      <c r="BI80" s="82" t="e">
        <f t="shared" si="99"/>
        <v>#DIV/0!</v>
      </c>
      <c r="BJ80" s="77">
        <f t="shared" si="100"/>
        <v>0</v>
      </c>
      <c r="BK80" s="108">
        <f t="shared" si="101"/>
        <v>0</v>
      </c>
      <c r="BL80" s="107">
        <f t="shared" si="102"/>
        <v>0</v>
      </c>
      <c r="BM80" s="107">
        <f t="shared" si="103"/>
        <v>0</v>
      </c>
      <c r="BN80" s="107">
        <f t="shared" si="104"/>
        <v>0</v>
      </c>
      <c r="BO80" s="109">
        <f t="shared" si="105"/>
        <v>0</v>
      </c>
      <c r="BP80" s="109">
        <f t="shared" si="106"/>
        <v>0</v>
      </c>
      <c r="BQ80" s="109">
        <f t="shared" si="107"/>
        <v>0</v>
      </c>
    </row>
    <row r="81" spans="1:69" x14ac:dyDescent="0.25">
      <c r="A81" s="101">
        <f t="shared" si="58"/>
        <v>38353</v>
      </c>
      <c r="B81" s="102">
        <f t="shared" si="46"/>
        <v>4.1029999999999998</v>
      </c>
      <c r="C81" s="102">
        <v>0</v>
      </c>
      <c r="D81" s="80">
        <f t="shared" si="47"/>
        <v>0.28250000000000003</v>
      </c>
      <c r="E81" s="106">
        <f t="shared" si="59"/>
        <v>1</v>
      </c>
      <c r="F81" s="104">
        <f t="shared" si="48"/>
        <v>5.2</v>
      </c>
      <c r="G81" s="104">
        <f t="shared" si="49"/>
        <v>4.72</v>
      </c>
      <c r="H81" s="104">
        <f t="shared" si="50"/>
        <v>2.96</v>
      </c>
      <c r="I81" s="104">
        <f t="shared" si="51"/>
        <v>2.99</v>
      </c>
      <c r="J81" s="80">
        <f t="shared" si="60"/>
        <v>6.2552423843599894E-2</v>
      </c>
      <c r="K81" s="80" t="e">
        <f t="shared" si="61"/>
        <v>#DIV/0!</v>
      </c>
      <c r="L81" s="80" t="e">
        <f t="shared" si="62"/>
        <v>#DIV/0!</v>
      </c>
      <c r="M81" s="80" t="e">
        <f t="shared" si="63"/>
        <v>#DIV/0!</v>
      </c>
      <c r="N81" s="80">
        <f t="shared" si="64"/>
        <v>0.34505242384359991</v>
      </c>
      <c r="O81" s="80" t="e">
        <f t="shared" si="65"/>
        <v>#DIV/0!</v>
      </c>
      <c r="P81" s="80" t="e">
        <f t="shared" si="66"/>
        <v>#DIV/0!</v>
      </c>
      <c r="Q81" s="80" t="e">
        <f t="shared" si="67"/>
        <v>#DIV/0!</v>
      </c>
      <c r="R81" s="105">
        <f t="shared" ca="1" si="68"/>
        <v>1538</v>
      </c>
      <c r="S81" s="80">
        <f t="shared" si="52"/>
        <v>6.7426183759436015E-2</v>
      </c>
      <c r="T81" s="77">
        <v>0</v>
      </c>
      <c r="U81" s="181">
        <v>0</v>
      </c>
      <c r="X81" s="181"/>
      <c r="Z81" s="82"/>
      <c r="AA81" s="82">
        <f t="shared" si="69"/>
        <v>0</v>
      </c>
      <c r="AB81" s="82">
        <f t="shared" si="53"/>
        <v>0</v>
      </c>
      <c r="AC81" s="77">
        <f t="shared" si="70"/>
        <v>0</v>
      </c>
      <c r="AD81" s="108">
        <f t="shared" si="71"/>
        <v>0</v>
      </c>
      <c r="AE81" s="107">
        <f t="shared" si="72"/>
        <v>0</v>
      </c>
      <c r="AF81" s="107">
        <f t="shared" si="73"/>
        <v>0</v>
      </c>
      <c r="AG81" s="107">
        <f t="shared" si="74"/>
        <v>0</v>
      </c>
      <c r="AH81" s="109">
        <f t="shared" si="75"/>
        <v>0</v>
      </c>
      <c r="AI81" s="109">
        <f t="shared" si="76"/>
        <v>0</v>
      </c>
      <c r="AJ81" s="109">
        <f t="shared" si="77"/>
        <v>0</v>
      </c>
      <c r="AL81" s="82">
        <f t="shared" si="78"/>
        <v>0</v>
      </c>
      <c r="AM81" s="82" t="e">
        <f t="shared" si="79"/>
        <v>#DIV/0!</v>
      </c>
      <c r="AN81" s="77">
        <f t="shared" si="80"/>
        <v>0</v>
      </c>
      <c r="AO81" s="108">
        <f t="shared" si="81"/>
        <v>0</v>
      </c>
      <c r="AP81" s="107">
        <f t="shared" si="82"/>
        <v>0</v>
      </c>
      <c r="AQ81" s="107">
        <f t="shared" si="83"/>
        <v>0</v>
      </c>
      <c r="AR81" s="107">
        <f t="shared" si="84"/>
        <v>0</v>
      </c>
      <c r="AS81" s="109">
        <f t="shared" si="85"/>
        <v>0</v>
      </c>
      <c r="AT81" s="109">
        <f t="shared" si="86"/>
        <v>0</v>
      </c>
      <c r="AU81" s="109">
        <f t="shared" si="87"/>
        <v>0</v>
      </c>
      <c r="AW81" s="82">
        <f t="shared" si="88"/>
        <v>0</v>
      </c>
      <c r="AX81" s="82" t="e">
        <f t="shared" si="89"/>
        <v>#DIV/0!</v>
      </c>
      <c r="AY81" s="77">
        <f t="shared" si="90"/>
        <v>0</v>
      </c>
      <c r="AZ81" s="108">
        <f t="shared" si="91"/>
        <v>0</v>
      </c>
      <c r="BA81" s="107">
        <f t="shared" si="92"/>
        <v>0</v>
      </c>
      <c r="BB81" s="107">
        <f t="shared" si="93"/>
        <v>0</v>
      </c>
      <c r="BC81" s="107">
        <f t="shared" si="94"/>
        <v>0</v>
      </c>
      <c r="BD81" s="109">
        <f t="shared" si="95"/>
        <v>0</v>
      </c>
      <c r="BE81" s="109">
        <f t="shared" si="96"/>
        <v>0</v>
      </c>
      <c r="BF81" s="109">
        <f t="shared" si="97"/>
        <v>0</v>
      </c>
      <c r="BH81" s="82">
        <f t="shared" si="98"/>
        <v>0</v>
      </c>
      <c r="BI81" s="82" t="e">
        <f t="shared" si="99"/>
        <v>#DIV/0!</v>
      </c>
      <c r="BJ81" s="77">
        <f t="shared" si="100"/>
        <v>0</v>
      </c>
      <c r="BK81" s="108">
        <f t="shared" si="101"/>
        <v>0</v>
      </c>
      <c r="BL81" s="107">
        <f t="shared" si="102"/>
        <v>0</v>
      </c>
      <c r="BM81" s="107">
        <f t="shared" si="103"/>
        <v>0</v>
      </c>
      <c r="BN81" s="107">
        <f t="shared" si="104"/>
        <v>0</v>
      </c>
      <c r="BO81" s="109">
        <f t="shared" si="105"/>
        <v>0</v>
      </c>
      <c r="BP81" s="109">
        <f t="shared" si="106"/>
        <v>0</v>
      </c>
      <c r="BQ81" s="109">
        <f t="shared" si="107"/>
        <v>0</v>
      </c>
    </row>
    <row r="82" spans="1:69" x14ac:dyDescent="0.25">
      <c r="A82" s="101">
        <f t="shared" si="58"/>
        <v>38384</v>
      </c>
      <c r="B82" s="102">
        <f t="shared" si="46"/>
        <v>3.9670000000000001</v>
      </c>
      <c r="C82" s="102">
        <v>0</v>
      </c>
      <c r="D82" s="80">
        <f t="shared" si="47"/>
        <v>0.27</v>
      </c>
      <c r="E82" s="106">
        <f t="shared" si="59"/>
        <v>1</v>
      </c>
      <c r="F82" s="104">
        <f t="shared" si="48"/>
        <v>5.2</v>
      </c>
      <c r="G82" s="104">
        <f t="shared" si="49"/>
        <v>4.72</v>
      </c>
      <c r="H82" s="104">
        <f t="shared" si="50"/>
        <v>2.96</v>
      </c>
      <c r="I82" s="104">
        <f t="shared" si="51"/>
        <v>2.99</v>
      </c>
      <c r="J82" s="80">
        <f t="shared" si="60"/>
        <v>6.2552423843599894E-2</v>
      </c>
      <c r="K82" s="80" t="e">
        <f t="shared" si="61"/>
        <v>#DIV/0!</v>
      </c>
      <c r="L82" s="80" t="e">
        <f t="shared" si="62"/>
        <v>#DIV/0!</v>
      </c>
      <c r="M82" s="80" t="e">
        <f t="shared" si="63"/>
        <v>#DIV/0!</v>
      </c>
      <c r="N82" s="80">
        <f t="shared" si="64"/>
        <v>0.3325524238435999</v>
      </c>
      <c r="O82" s="80" t="e">
        <f t="shared" si="65"/>
        <v>#DIV/0!</v>
      </c>
      <c r="P82" s="80" t="e">
        <f t="shared" si="66"/>
        <v>#DIV/0!</v>
      </c>
      <c r="Q82" s="80" t="e">
        <f t="shared" si="67"/>
        <v>#DIV/0!</v>
      </c>
      <c r="R82" s="105">
        <f t="shared" ca="1" si="68"/>
        <v>1568</v>
      </c>
      <c r="S82" s="80">
        <f t="shared" si="52"/>
        <v>6.7503796247758027E-2</v>
      </c>
      <c r="T82" s="77">
        <v>0</v>
      </c>
      <c r="U82" s="181">
        <v>0</v>
      </c>
      <c r="X82" s="181"/>
      <c r="Z82" s="82"/>
      <c r="AA82" s="82">
        <f t="shared" si="69"/>
        <v>0</v>
      </c>
      <c r="AB82" s="82">
        <f t="shared" si="53"/>
        <v>0</v>
      </c>
      <c r="AC82" s="77">
        <f t="shared" si="70"/>
        <v>0</v>
      </c>
      <c r="AD82" s="108">
        <f t="shared" si="71"/>
        <v>0</v>
      </c>
      <c r="AE82" s="107">
        <f t="shared" si="72"/>
        <v>0</v>
      </c>
      <c r="AF82" s="107">
        <f t="shared" si="73"/>
        <v>0</v>
      </c>
      <c r="AG82" s="107">
        <f t="shared" si="74"/>
        <v>0</v>
      </c>
      <c r="AH82" s="109">
        <f t="shared" si="75"/>
        <v>0</v>
      </c>
      <c r="AI82" s="109">
        <f t="shared" si="76"/>
        <v>0</v>
      </c>
      <c r="AJ82" s="109">
        <f t="shared" si="77"/>
        <v>0</v>
      </c>
      <c r="AL82" s="82">
        <f t="shared" si="78"/>
        <v>0</v>
      </c>
      <c r="AM82" s="82" t="e">
        <f t="shared" si="79"/>
        <v>#DIV/0!</v>
      </c>
      <c r="AN82" s="77">
        <f t="shared" si="80"/>
        <v>0</v>
      </c>
      <c r="AO82" s="108">
        <f t="shared" si="81"/>
        <v>0</v>
      </c>
      <c r="AP82" s="107">
        <f t="shared" si="82"/>
        <v>0</v>
      </c>
      <c r="AQ82" s="107">
        <f t="shared" si="83"/>
        <v>0</v>
      </c>
      <c r="AR82" s="107">
        <f t="shared" si="84"/>
        <v>0</v>
      </c>
      <c r="AS82" s="109">
        <f t="shared" si="85"/>
        <v>0</v>
      </c>
      <c r="AT82" s="109">
        <f t="shared" si="86"/>
        <v>0</v>
      </c>
      <c r="AU82" s="109">
        <f t="shared" si="87"/>
        <v>0</v>
      </c>
      <c r="AW82" s="82">
        <f t="shared" si="88"/>
        <v>0</v>
      </c>
      <c r="AX82" s="82" t="e">
        <f t="shared" si="89"/>
        <v>#DIV/0!</v>
      </c>
      <c r="AY82" s="77">
        <f t="shared" si="90"/>
        <v>0</v>
      </c>
      <c r="AZ82" s="108">
        <f t="shared" si="91"/>
        <v>0</v>
      </c>
      <c r="BA82" s="107">
        <f t="shared" si="92"/>
        <v>0</v>
      </c>
      <c r="BB82" s="107">
        <f t="shared" si="93"/>
        <v>0</v>
      </c>
      <c r="BC82" s="107">
        <f t="shared" si="94"/>
        <v>0</v>
      </c>
      <c r="BD82" s="109">
        <f t="shared" si="95"/>
        <v>0</v>
      </c>
      <c r="BE82" s="109">
        <f t="shared" si="96"/>
        <v>0</v>
      </c>
      <c r="BF82" s="109">
        <f t="shared" si="97"/>
        <v>0</v>
      </c>
      <c r="BH82" s="82">
        <f t="shared" si="98"/>
        <v>0</v>
      </c>
      <c r="BI82" s="82" t="e">
        <f t="shared" si="99"/>
        <v>#DIV/0!</v>
      </c>
      <c r="BJ82" s="77">
        <f t="shared" si="100"/>
        <v>0</v>
      </c>
      <c r="BK82" s="108">
        <f t="shared" si="101"/>
        <v>0</v>
      </c>
      <c r="BL82" s="107">
        <f t="shared" si="102"/>
        <v>0</v>
      </c>
      <c r="BM82" s="107">
        <f t="shared" si="103"/>
        <v>0</v>
      </c>
      <c r="BN82" s="107">
        <f t="shared" si="104"/>
        <v>0</v>
      </c>
      <c r="BO82" s="109">
        <f t="shared" si="105"/>
        <v>0</v>
      </c>
      <c r="BP82" s="109">
        <f t="shared" si="106"/>
        <v>0</v>
      </c>
      <c r="BQ82" s="109">
        <f t="shared" si="107"/>
        <v>0</v>
      </c>
    </row>
    <row r="83" spans="1:69" x14ac:dyDescent="0.25">
      <c r="A83" s="101">
        <f t="shared" si="58"/>
        <v>38412</v>
      </c>
      <c r="B83" s="102">
        <f t="shared" si="46"/>
        <v>3.8180000000000001</v>
      </c>
      <c r="C83" s="102">
        <v>0</v>
      </c>
      <c r="D83" s="80">
        <f t="shared" si="47"/>
        <v>0.26250000000000001</v>
      </c>
      <c r="E83" s="106">
        <f t="shared" si="59"/>
        <v>1</v>
      </c>
      <c r="F83" s="104">
        <f t="shared" si="48"/>
        <v>5.2</v>
      </c>
      <c r="G83" s="104">
        <f t="shared" si="49"/>
        <v>4.72</v>
      </c>
      <c r="H83" s="104">
        <f t="shared" si="50"/>
        <v>2.96</v>
      </c>
      <c r="I83" s="104">
        <f t="shared" si="51"/>
        <v>2.99</v>
      </c>
      <c r="J83" s="80">
        <f t="shared" si="60"/>
        <v>6.2552423843599894E-2</v>
      </c>
      <c r="K83" s="80" t="e">
        <f t="shared" si="61"/>
        <v>#DIV/0!</v>
      </c>
      <c r="L83" s="80" t="e">
        <f t="shared" si="62"/>
        <v>#DIV/0!</v>
      </c>
      <c r="M83" s="80" t="e">
        <f t="shared" si="63"/>
        <v>#DIV/0!</v>
      </c>
      <c r="N83" s="80">
        <f t="shared" si="64"/>
        <v>0.32505242384359989</v>
      </c>
      <c r="O83" s="80" t="e">
        <f t="shared" si="65"/>
        <v>#DIV/0!</v>
      </c>
      <c r="P83" s="80" t="e">
        <f t="shared" si="66"/>
        <v>#DIV/0!</v>
      </c>
      <c r="Q83" s="80" t="e">
        <f t="shared" si="67"/>
        <v>#DIV/0!</v>
      </c>
      <c r="R83" s="105">
        <f t="shared" ca="1" si="68"/>
        <v>1596</v>
      </c>
      <c r="S83" s="80">
        <f t="shared" si="52"/>
        <v>6.7573897851825993E-2</v>
      </c>
      <c r="T83" s="77">
        <v>0</v>
      </c>
      <c r="U83" s="181">
        <v>0</v>
      </c>
      <c r="X83" s="181"/>
      <c r="Z83" s="82"/>
      <c r="AA83" s="82">
        <f t="shared" si="69"/>
        <v>0</v>
      </c>
      <c r="AB83" s="82">
        <f t="shared" si="53"/>
        <v>0</v>
      </c>
      <c r="AC83" s="77">
        <f t="shared" si="70"/>
        <v>0</v>
      </c>
      <c r="AD83" s="108">
        <f t="shared" si="71"/>
        <v>0</v>
      </c>
      <c r="AE83" s="107">
        <f t="shared" si="72"/>
        <v>0</v>
      </c>
      <c r="AF83" s="107">
        <f t="shared" si="73"/>
        <v>0</v>
      </c>
      <c r="AG83" s="107">
        <f t="shared" si="74"/>
        <v>0</v>
      </c>
      <c r="AH83" s="109">
        <f t="shared" si="75"/>
        <v>0</v>
      </c>
      <c r="AI83" s="109">
        <f t="shared" si="76"/>
        <v>0</v>
      </c>
      <c r="AJ83" s="109">
        <f t="shared" si="77"/>
        <v>0</v>
      </c>
      <c r="AL83" s="82">
        <f t="shared" si="78"/>
        <v>0</v>
      </c>
      <c r="AM83" s="82" t="e">
        <f t="shared" si="79"/>
        <v>#DIV/0!</v>
      </c>
      <c r="AN83" s="77">
        <f t="shared" si="80"/>
        <v>0</v>
      </c>
      <c r="AO83" s="108">
        <f t="shared" si="81"/>
        <v>0</v>
      </c>
      <c r="AP83" s="107">
        <f t="shared" si="82"/>
        <v>0</v>
      </c>
      <c r="AQ83" s="107">
        <f t="shared" si="83"/>
        <v>0</v>
      </c>
      <c r="AR83" s="107">
        <f t="shared" si="84"/>
        <v>0</v>
      </c>
      <c r="AS83" s="109">
        <f t="shared" si="85"/>
        <v>0</v>
      </c>
      <c r="AT83" s="109">
        <f t="shared" si="86"/>
        <v>0</v>
      </c>
      <c r="AU83" s="109">
        <f t="shared" si="87"/>
        <v>0</v>
      </c>
      <c r="AW83" s="82">
        <f t="shared" si="88"/>
        <v>0</v>
      </c>
      <c r="AX83" s="82" t="e">
        <f t="shared" si="89"/>
        <v>#DIV/0!</v>
      </c>
      <c r="AY83" s="77">
        <f t="shared" si="90"/>
        <v>0</v>
      </c>
      <c r="AZ83" s="108">
        <f t="shared" si="91"/>
        <v>0</v>
      </c>
      <c r="BA83" s="107">
        <f t="shared" si="92"/>
        <v>0</v>
      </c>
      <c r="BB83" s="107">
        <f t="shared" si="93"/>
        <v>0</v>
      </c>
      <c r="BC83" s="107">
        <f t="shared" si="94"/>
        <v>0</v>
      </c>
      <c r="BD83" s="109">
        <f t="shared" si="95"/>
        <v>0</v>
      </c>
      <c r="BE83" s="109">
        <f t="shared" si="96"/>
        <v>0</v>
      </c>
      <c r="BF83" s="109">
        <f t="shared" si="97"/>
        <v>0</v>
      </c>
      <c r="BH83" s="82">
        <f t="shared" si="98"/>
        <v>0</v>
      </c>
      <c r="BI83" s="82" t="e">
        <f t="shared" si="99"/>
        <v>#DIV/0!</v>
      </c>
      <c r="BJ83" s="77">
        <f t="shared" si="100"/>
        <v>0</v>
      </c>
      <c r="BK83" s="108">
        <f t="shared" si="101"/>
        <v>0</v>
      </c>
      <c r="BL83" s="107">
        <f t="shared" si="102"/>
        <v>0</v>
      </c>
      <c r="BM83" s="107">
        <f t="shared" si="103"/>
        <v>0</v>
      </c>
      <c r="BN83" s="107">
        <f t="shared" si="104"/>
        <v>0</v>
      </c>
      <c r="BO83" s="109">
        <f t="shared" si="105"/>
        <v>0</v>
      </c>
      <c r="BP83" s="109">
        <f t="shared" si="106"/>
        <v>0</v>
      </c>
      <c r="BQ83" s="109">
        <f t="shared" si="107"/>
        <v>0</v>
      </c>
    </row>
    <row r="84" spans="1:69" x14ac:dyDescent="0.25">
      <c r="A84" s="101">
        <f t="shared" si="58"/>
        <v>38443</v>
      </c>
      <c r="B84" s="102">
        <f t="shared" si="46"/>
        <v>3.6690000000000005</v>
      </c>
      <c r="C84" s="102">
        <v>0</v>
      </c>
      <c r="D84" s="80">
        <f t="shared" si="47"/>
        <v>0.2475</v>
      </c>
      <c r="E84" s="106">
        <f t="shared" si="59"/>
        <v>1</v>
      </c>
      <c r="F84" s="104">
        <f t="shared" si="48"/>
        <v>5.2</v>
      </c>
      <c r="G84" s="104">
        <f t="shared" si="49"/>
        <v>4.72</v>
      </c>
      <c r="H84" s="104">
        <f t="shared" si="50"/>
        <v>2.96</v>
      </c>
      <c r="I84" s="104">
        <f t="shared" si="51"/>
        <v>2.99</v>
      </c>
      <c r="J84" s="80">
        <f t="shared" si="60"/>
        <v>6.2552423843599894E-2</v>
      </c>
      <c r="K84" s="80" t="e">
        <f t="shared" si="61"/>
        <v>#DIV/0!</v>
      </c>
      <c r="L84" s="80" t="e">
        <f t="shared" si="62"/>
        <v>#DIV/0!</v>
      </c>
      <c r="M84" s="80" t="e">
        <f t="shared" si="63"/>
        <v>#DIV/0!</v>
      </c>
      <c r="N84" s="80">
        <f t="shared" si="64"/>
        <v>0.31005242384359988</v>
      </c>
      <c r="O84" s="80" t="e">
        <f t="shared" si="65"/>
        <v>#DIV/0!</v>
      </c>
      <c r="P84" s="80" t="e">
        <f t="shared" si="66"/>
        <v>#DIV/0!</v>
      </c>
      <c r="Q84" s="80" t="e">
        <f t="shared" si="67"/>
        <v>#DIV/0!</v>
      </c>
      <c r="R84" s="105">
        <f t="shared" ca="1" si="68"/>
        <v>1629</v>
      </c>
      <c r="S84" s="80">
        <f t="shared" si="52"/>
        <v>6.7651510343943025E-2</v>
      </c>
      <c r="T84" s="77">
        <v>0</v>
      </c>
      <c r="U84" s="181">
        <v>0</v>
      </c>
      <c r="X84" s="181"/>
      <c r="Z84" s="82"/>
      <c r="AA84" s="82">
        <f t="shared" si="69"/>
        <v>0</v>
      </c>
      <c r="AB84" s="82">
        <f t="shared" si="53"/>
        <v>0</v>
      </c>
      <c r="AC84" s="77">
        <f t="shared" si="70"/>
        <v>0</v>
      </c>
      <c r="AD84" s="108">
        <f t="shared" si="71"/>
        <v>0</v>
      </c>
      <c r="AE84" s="107">
        <f t="shared" si="72"/>
        <v>0</v>
      </c>
      <c r="AF84" s="107">
        <f t="shared" si="73"/>
        <v>0</v>
      </c>
      <c r="AG84" s="107">
        <f t="shared" si="74"/>
        <v>0</v>
      </c>
      <c r="AH84" s="109">
        <f t="shared" si="75"/>
        <v>0</v>
      </c>
      <c r="AI84" s="109">
        <f t="shared" si="76"/>
        <v>0</v>
      </c>
      <c r="AJ84" s="109">
        <f t="shared" si="77"/>
        <v>0</v>
      </c>
      <c r="AL84" s="82">
        <f t="shared" si="78"/>
        <v>0</v>
      </c>
      <c r="AM84" s="82" t="e">
        <f t="shared" si="79"/>
        <v>#DIV/0!</v>
      </c>
      <c r="AN84" s="77">
        <f t="shared" si="80"/>
        <v>0</v>
      </c>
      <c r="AO84" s="108">
        <f t="shared" si="81"/>
        <v>0</v>
      </c>
      <c r="AP84" s="107">
        <f t="shared" si="82"/>
        <v>0</v>
      </c>
      <c r="AQ84" s="107">
        <f t="shared" si="83"/>
        <v>0</v>
      </c>
      <c r="AR84" s="107">
        <f t="shared" si="84"/>
        <v>0</v>
      </c>
      <c r="AS84" s="109">
        <f t="shared" si="85"/>
        <v>0</v>
      </c>
      <c r="AT84" s="109">
        <f t="shared" si="86"/>
        <v>0</v>
      </c>
      <c r="AU84" s="109">
        <f t="shared" si="87"/>
        <v>0</v>
      </c>
      <c r="AW84" s="82">
        <f t="shared" si="88"/>
        <v>0</v>
      </c>
      <c r="AX84" s="82" t="e">
        <f t="shared" si="89"/>
        <v>#DIV/0!</v>
      </c>
      <c r="AY84" s="77">
        <f t="shared" si="90"/>
        <v>0</v>
      </c>
      <c r="AZ84" s="108">
        <f t="shared" si="91"/>
        <v>0</v>
      </c>
      <c r="BA84" s="107">
        <f t="shared" si="92"/>
        <v>0</v>
      </c>
      <c r="BB84" s="107">
        <f t="shared" si="93"/>
        <v>0</v>
      </c>
      <c r="BC84" s="107">
        <f t="shared" si="94"/>
        <v>0</v>
      </c>
      <c r="BD84" s="109">
        <f t="shared" si="95"/>
        <v>0</v>
      </c>
      <c r="BE84" s="109">
        <f t="shared" si="96"/>
        <v>0</v>
      </c>
      <c r="BF84" s="109">
        <f t="shared" si="97"/>
        <v>0</v>
      </c>
      <c r="BH84" s="82">
        <f t="shared" si="98"/>
        <v>0</v>
      </c>
      <c r="BI84" s="82" t="e">
        <f t="shared" si="99"/>
        <v>#DIV/0!</v>
      </c>
      <c r="BJ84" s="77">
        <f t="shared" si="100"/>
        <v>0</v>
      </c>
      <c r="BK84" s="108">
        <f t="shared" si="101"/>
        <v>0</v>
      </c>
      <c r="BL84" s="107">
        <f t="shared" si="102"/>
        <v>0</v>
      </c>
      <c r="BM84" s="107">
        <f t="shared" si="103"/>
        <v>0</v>
      </c>
      <c r="BN84" s="107">
        <f t="shared" si="104"/>
        <v>0</v>
      </c>
      <c r="BO84" s="109">
        <f t="shared" si="105"/>
        <v>0</v>
      </c>
      <c r="BP84" s="109">
        <f t="shared" si="106"/>
        <v>0</v>
      </c>
      <c r="BQ84" s="109">
        <f t="shared" si="107"/>
        <v>0</v>
      </c>
    </row>
    <row r="85" spans="1:69" x14ac:dyDescent="0.25">
      <c r="A85" s="101">
        <f t="shared" si="58"/>
        <v>38473</v>
      </c>
      <c r="B85" s="102">
        <f t="shared" si="46"/>
        <v>3.6540000000000004</v>
      </c>
      <c r="C85" s="102">
        <v>0</v>
      </c>
      <c r="D85" s="80">
        <f t="shared" si="47"/>
        <v>0.24249999999999999</v>
      </c>
      <c r="E85" s="106">
        <f t="shared" si="59"/>
        <v>1</v>
      </c>
      <c r="F85" s="104">
        <f t="shared" si="48"/>
        <v>5.2</v>
      </c>
      <c r="G85" s="104">
        <f t="shared" si="49"/>
        <v>4.72</v>
      </c>
      <c r="H85" s="104">
        <f t="shared" si="50"/>
        <v>2.96</v>
      </c>
      <c r="I85" s="104">
        <f t="shared" si="51"/>
        <v>2.99</v>
      </c>
      <c r="J85" s="80">
        <f t="shared" si="60"/>
        <v>6.2552423843599894E-2</v>
      </c>
      <c r="K85" s="80" t="e">
        <f t="shared" si="61"/>
        <v>#DIV/0!</v>
      </c>
      <c r="L85" s="80" t="e">
        <f t="shared" si="62"/>
        <v>#DIV/0!</v>
      </c>
      <c r="M85" s="80" t="e">
        <f t="shared" si="63"/>
        <v>#DIV/0!</v>
      </c>
      <c r="N85" s="80">
        <f t="shared" si="64"/>
        <v>0.30505242384359987</v>
      </c>
      <c r="O85" s="80" t="e">
        <f t="shared" si="65"/>
        <v>#DIV/0!</v>
      </c>
      <c r="P85" s="80" t="e">
        <f t="shared" si="66"/>
        <v>#DIV/0!</v>
      </c>
      <c r="Q85" s="80" t="e">
        <f t="shared" si="67"/>
        <v>#DIV/0!</v>
      </c>
      <c r="R85" s="105">
        <f t="shared" ca="1" si="68"/>
        <v>1658</v>
      </c>
      <c r="S85" s="80">
        <f t="shared" si="52"/>
        <v>6.7726619209179995E-2</v>
      </c>
      <c r="T85" s="77">
        <v>0</v>
      </c>
      <c r="U85" s="181">
        <v>0</v>
      </c>
      <c r="X85" s="181"/>
      <c r="Z85" s="82"/>
      <c r="AA85" s="82">
        <f t="shared" si="69"/>
        <v>0</v>
      </c>
      <c r="AB85" s="82">
        <f t="shared" si="53"/>
        <v>0</v>
      </c>
      <c r="AC85" s="77">
        <f t="shared" si="70"/>
        <v>0</v>
      </c>
      <c r="AD85" s="108">
        <f t="shared" si="71"/>
        <v>0</v>
      </c>
      <c r="AE85" s="107">
        <f t="shared" si="72"/>
        <v>0</v>
      </c>
      <c r="AF85" s="107">
        <f t="shared" si="73"/>
        <v>0</v>
      </c>
      <c r="AG85" s="107">
        <f t="shared" si="74"/>
        <v>0</v>
      </c>
      <c r="AH85" s="109">
        <f t="shared" si="75"/>
        <v>0</v>
      </c>
      <c r="AI85" s="109">
        <f t="shared" si="76"/>
        <v>0</v>
      </c>
      <c r="AJ85" s="109">
        <f t="shared" si="77"/>
        <v>0</v>
      </c>
      <c r="AL85" s="82">
        <f t="shared" si="78"/>
        <v>0</v>
      </c>
      <c r="AM85" s="82" t="e">
        <f t="shared" si="79"/>
        <v>#DIV/0!</v>
      </c>
      <c r="AN85" s="77">
        <f t="shared" si="80"/>
        <v>0</v>
      </c>
      <c r="AO85" s="108">
        <f t="shared" si="81"/>
        <v>0</v>
      </c>
      <c r="AP85" s="107">
        <f t="shared" si="82"/>
        <v>0</v>
      </c>
      <c r="AQ85" s="107">
        <f t="shared" si="83"/>
        <v>0</v>
      </c>
      <c r="AR85" s="107">
        <f t="shared" si="84"/>
        <v>0</v>
      </c>
      <c r="AS85" s="109">
        <f t="shared" si="85"/>
        <v>0</v>
      </c>
      <c r="AT85" s="109">
        <f t="shared" si="86"/>
        <v>0</v>
      </c>
      <c r="AU85" s="109">
        <f t="shared" si="87"/>
        <v>0</v>
      </c>
      <c r="AW85" s="82">
        <f t="shared" si="88"/>
        <v>0</v>
      </c>
      <c r="AX85" s="82" t="e">
        <f t="shared" si="89"/>
        <v>#DIV/0!</v>
      </c>
      <c r="AY85" s="77">
        <f t="shared" si="90"/>
        <v>0</v>
      </c>
      <c r="AZ85" s="108">
        <f t="shared" si="91"/>
        <v>0</v>
      </c>
      <c r="BA85" s="107">
        <f t="shared" si="92"/>
        <v>0</v>
      </c>
      <c r="BB85" s="107">
        <f t="shared" si="93"/>
        <v>0</v>
      </c>
      <c r="BC85" s="107">
        <f t="shared" si="94"/>
        <v>0</v>
      </c>
      <c r="BD85" s="109">
        <f t="shared" si="95"/>
        <v>0</v>
      </c>
      <c r="BE85" s="109">
        <f t="shared" si="96"/>
        <v>0</v>
      </c>
      <c r="BF85" s="109">
        <f t="shared" si="97"/>
        <v>0</v>
      </c>
      <c r="BH85" s="82">
        <f t="shared" si="98"/>
        <v>0</v>
      </c>
      <c r="BI85" s="82" t="e">
        <f t="shared" si="99"/>
        <v>#DIV/0!</v>
      </c>
      <c r="BJ85" s="77">
        <f t="shared" si="100"/>
        <v>0</v>
      </c>
      <c r="BK85" s="108">
        <f t="shared" si="101"/>
        <v>0</v>
      </c>
      <c r="BL85" s="107">
        <f t="shared" si="102"/>
        <v>0</v>
      </c>
      <c r="BM85" s="107">
        <f t="shared" si="103"/>
        <v>0</v>
      </c>
      <c r="BN85" s="107">
        <f t="shared" si="104"/>
        <v>0</v>
      </c>
      <c r="BO85" s="109">
        <f t="shared" si="105"/>
        <v>0</v>
      </c>
      <c r="BP85" s="109">
        <f t="shared" si="106"/>
        <v>0</v>
      </c>
      <c r="BQ85" s="109">
        <f t="shared" si="107"/>
        <v>0</v>
      </c>
    </row>
    <row r="86" spans="1:69" x14ac:dyDescent="0.25">
      <c r="A86" s="101">
        <f t="shared" si="58"/>
        <v>38504</v>
      </c>
      <c r="B86" s="102">
        <f t="shared" si="46"/>
        <v>3.6840000000000006</v>
      </c>
      <c r="C86" s="102">
        <v>0</v>
      </c>
      <c r="D86" s="80">
        <f t="shared" si="47"/>
        <v>0.24249999999999999</v>
      </c>
      <c r="E86" s="106">
        <f t="shared" si="59"/>
        <v>1</v>
      </c>
      <c r="F86" s="104">
        <f t="shared" si="48"/>
        <v>5.2</v>
      </c>
      <c r="G86" s="104">
        <f t="shared" si="49"/>
        <v>4.72</v>
      </c>
      <c r="H86" s="104">
        <f t="shared" si="50"/>
        <v>2.96</v>
      </c>
      <c r="I86" s="104">
        <f t="shared" si="51"/>
        <v>2.99</v>
      </c>
      <c r="J86" s="80">
        <f t="shared" si="60"/>
        <v>6.2552423843599894E-2</v>
      </c>
      <c r="K86" s="80" t="e">
        <f t="shared" si="61"/>
        <v>#DIV/0!</v>
      </c>
      <c r="L86" s="80" t="e">
        <f t="shared" si="62"/>
        <v>#DIV/0!</v>
      </c>
      <c r="M86" s="80" t="e">
        <f t="shared" si="63"/>
        <v>#DIV/0!</v>
      </c>
      <c r="N86" s="80">
        <f t="shared" si="64"/>
        <v>0.30505242384359987</v>
      </c>
      <c r="O86" s="80" t="e">
        <f t="shared" si="65"/>
        <v>#DIV/0!</v>
      </c>
      <c r="P86" s="80" t="e">
        <f t="shared" si="66"/>
        <v>#DIV/0!</v>
      </c>
      <c r="Q86" s="80" t="e">
        <f t="shared" si="67"/>
        <v>#DIV/0!</v>
      </c>
      <c r="R86" s="105">
        <f t="shared" ca="1" si="68"/>
        <v>1687</v>
      </c>
      <c r="S86" s="80">
        <f t="shared" si="52"/>
        <v>6.7804231705220014E-2</v>
      </c>
      <c r="T86" s="77">
        <v>0</v>
      </c>
      <c r="U86" s="181">
        <v>0</v>
      </c>
      <c r="X86" s="181"/>
      <c r="Z86" s="82"/>
      <c r="AA86" s="82">
        <f t="shared" si="69"/>
        <v>0</v>
      </c>
      <c r="AB86" s="82">
        <f t="shared" si="53"/>
        <v>0</v>
      </c>
      <c r="AC86" s="77">
        <f t="shared" si="70"/>
        <v>0</v>
      </c>
      <c r="AD86" s="108">
        <f t="shared" si="71"/>
        <v>0</v>
      </c>
      <c r="AE86" s="107">
        <f t="shared" si="72"/>
        <v>0</v>
      </c>
      <c r="AF86" s="107">
        <f t="shared" si="73"/>
        <v>0</v>
      </c>
      <c r="AG86" s="107">
        <f t="shared" si="74"/>
        <v>0</v>
      </c>
      <c r="AH86" s="109">
        <f t="shared" si="75"/>
        <v>0</v>
      </c>
      <c r="AI86" s="109">
        <f t="shared" si="76"/>
        <v>0</v>
      </c>
      <c r="AJ86" s="109">
        <f t="shared" si="77"/>
        <v>0</v>
      </c>
      <c r="AL86" s="82">
        <f t="shared" si="78"/>
        <v>0</v>
      </c>
      <c r="AM86" s="82" t="e">
        <f t="shared" si="79"/>
        <v>#DIV/0!</v>
      </c>
      <c r="AN86" s="77">
        <f t="shared" si="80"/>
        <v>0</v>
      </c>
      <c r="AO86" s="108">
        <f t="shared" si="81"/>
        <v>0</v>
      </c>
      <c r="AP86" s="107">
        <f t="shared" si="82"/>
        <v>0</v>
      </c>
      <c r="AQ86" s="107">
        <f t="shared" si="83"/>
        <v>0</v>
      </c>
      <c r="AR86" s="107">
        <f t="shared" si="84"/>
        <v>0</v>
      </c>
      <c r="AS86" s="109">
        <f t="shared" si="85"/>
        <v>0</v>
      </c>
      <c r="AT86" s="109">
        <f t="shared" si="86"/>
        <v>0</v>
      </c>
      <c r="AU86" s="109">
        <f t="shared" si="87"/>
        <v>0</v>
      </c>
      <c r="AW86" s="82">
        <f t="shared" si="88"/>
        <v>0</v>
      </c>
      <c r="AX86" s="82" t="e">
        <f t="shared" si="89"/>
        <v>#DIV/0!</v>
      </c>
      <c r="AY86" s="77">
        <f t="shared" si="90"/>
        <v>0</v>
      </c>
      <c r="AZ86" s="108">
        <f t="shared" si="91"/>
        <v>0</v>
      </c>
      <c r="BA86" s="107">
        <f t="shared" si="92"/>
        <v>0</v>
      </c>
      <c r="BB86" s="107">
        <f t="shared" si="93"/>
        <v>0</v>
      </c>
      <c r="BC86" s="107">
        <f t="shared" si="94"/>
        <v>0</v>
      </c>
      <c r="BD86" s="109">
        <f t="shared" si="95"/>
        <v>0</v>
      </c>
      <c r="BE86" s="109">
        <f t="shared" si="96"/>
        <v>0</v>
      </c>
      <c r="BF86" s="109">
        <f t="shared" si="97"/>
        <v>0</v>
      </c>
      <c r="BH86" s="82">
        <f t="shared" si="98"/>
        <v>0</v>
      </c>
      <c r="BI86" s="82" t="e">
        <f t="shared" si="99"/>
        <v>#DIV/0!</v>
      </c>
      <c r="BJ86" s="77">
        <f t="shared" si="100"/>
        <v>0</v>
      </c>
      <c r="BK86" s="108">
        <f t="shared" si="101"/>
        <v>0</v>
      </c>
      <c r="BL86" s="107">
        <f t="shared" si="102"/>
        <v>0</v>
      </c>
      <c r="BM86" s="107">
        <f t="shared" si="103"/>
        <v>0</v>
      </c>
      <c r="BN86" s="107">
        <f t="shared" si="104"/>
        <v>0</v>
      </c>
      <c r="BO86" s="109">
        <f t="shared" si="105"/>
        <v>0</v>
      </c>
      <c r="BP86" s="109">
        <f t="shared" si="106"/>
        <v>0</v>
      </c>
      <c r="BQ86" s="109">
        <f t="shared" si="107"/>
        <v>0</v>
      </c>
    </row>
    <row r="87" spans="1:69" x14ac:dyDescent="0.25">
      <c r="A87" s="101">
        <f t="shared" si="58"/>
        <v>38534</v>
      </c>
      <c r="B87" s="102">
        <f t="shared" si="46"/>
        <v>3.7119999999999997</v>
      </c>
      <c r="C87" s="102">
        <v>0</v>
      </c>
      <c r="D87" s="80">
        <f t="shared" si="47"/>
        <v>0.24249999999999999</v>
      </c>
      <c r="E87" s="106">
        <f t="shared" si="59"/>
        <v>1</v>
      </c>
      <c r="F87" s="104">
        <f t="shared" si="48"/>
        <v>5.2</v>
      </c>
      <c r="G87" s="104">
        <f t="shared" si="49"/>
        <v>4.72</v>
      </c>
      <c r="H87" s="104">
        <f t="shared" si="50"/>
        <v>2.96</v>
      </c>
      <c r="I87" s="104">
        <f t="shared" si="51"/>
        <v>2.99</v>
      </c>
      <c r="J87" s="80">
        <f t="shared" si="60"/>
        <v>6.2552423843599894E-2</v>
      </c>
      <c r="K87" s="80" t="e">
        <f t="shared" si="61"/>
        <v>#DIV/0!</v>
      </c>
      <c r="L87" s="80" t="e">
        <f t="shared" si="62"/>
        <v>#DIV/0!</v>
      </c>
      <c r="M87" s="80" t="e">
        <f t="shared" si="63"/>
        <v>#DIV/0!</v>
      </c>
      <c r="N87" s="80">
        <f t="shared" si="64"/>
        <v>0.30505242384359987</v>
      </c>
      <c r="O87" s="80" t="e">
        <f t="shared" si="65"/>
        <v>#DIV/0!</v>
      </c>
      <c r="P87" s="80" t="e">
        <f t="shared" si="66"/>
        <v>#DIV/0!</v>
      </c>
      <c r="Q87" s="80" t="e">
        <f t="shared" si="67"/>
        <v>#DIV/0!</v>
      </c>
      <c r="R87" s="105">
        <f t="shared" ca="1" si="68"/>
        <v>1720</v>
      </c>
      <c r="S87" s="80">
        <f t="shared" si="52"/>
        <v>6.787934057425403E-2</v>
      </c>
      <c r="T87" s="77">
        <v>0</v>
      </c>
      <c r="U87" s="181">
        <v>0</v>
      </c>
      <c r="X87" s="181"/>
      <c r="Z87" s="82"/>
      <c r="AA87" s="82">
        <f t="shared" si="69"/>
        <v>0</v>
      </c>
      <c r="AB87" s="82">
        <f t="shared" si="53"/>
        <v>0</v>
      </c>
      <c r="AC87" s="77">
        <f t="shared" si="70"/>
        <v>0</v>
      </c>
      <c r="AD87" s="108">
        <f t="shared" si="71"/>
        <v>0</v>
      </c>
      <c r="AE87" s="107">
        <f t="shared" si="72"/>
        <v>0</v>
      </c>
      <c r="AF87" s="107">
        <f t="shared" si="73"/>
        <v>0</v>
      </c>
      <c r="AG87" s="107">
        <f t="shared" si="74"/>
        <v>0</v>
      </c>
      <c r="AH87" s="109">
        <f t="shared" si="75"/>
        <v>0</v>
      </c>
      <c r="AI87" s="109">
        <f t="shared" si="76"/>
        <v>0</v>
      </c>
      <c r="AJ87" s="109">
        <f t="shared" si="77"/>
        <v>0</v>
      </c>
      <c r="AL87" s="82">
        <f t="shared" si="78"/>
        <v>0</v>
      </c>
      <c r="AM87" s="82" t="e">
        <f t="shared" si="79"/>
        <v>#DIV/0!</v>
      </c>
      <c r="AN87" s="77">
        <f t="shared" si="80"/>
        <v>0</v>
      </c>
      <c r="AO87" s="108">
        <f t="shared" si="81"/>
        <v>0</v>
      </c>
      <c r="AP87" s="107">
        <f t="shared" si="82"/>
        <v>0</v>
      </c>
      <c r="AQ87" s="107">
        <f t="shared" si="83"/>
        <v>0</v>
      </c>
      <c r="AR87" s="107">
        <f t="shared" si="84"/>
        <v>0</v>
      </c>
      <c r="AS87" s="109">
        <f t="shared" si="85"/>
        <v>0</v>
      </c>
      <c r="AT87" s="109">
        <f t="shared" si="86"/>
        <v>0</v>
      </c>
      <c r="AU87" s="109">
        <f t="shared" si="87"/>
        <v>0</v>
      </c>
      <c r="AW87" s="82">
        <f t="shared" si="88"/>
        <v>0</v>
      </c>
      <c r="AX87" s="82" t="e">
        <f t="shared" si="89"/>
        <v>#DIV/0!</v>
      </c>
      <c r="AY87" s="77">
        <f t="shared" si="90"/>
        <v>0</v>
      </c>
      <c r="AZ87" s="108">
        <f t="shared" si="91"/>
        <v>0</v>
      </c>
      <c r="BA87" s="107">
        <f t="shared" si="92"/>
        <v>0</v>
      </c>
      <c r="BB87" s="107">
        <f t="shared" si="93"/>
        <v>0</v>
      </c>
      <c r="BC87" s="107">
        <f t="shared" si="94"/>
        <v>0</v>
      </c>
      <c r="BD87" s="109">
        <f t="shared" si="95"/>
        <v>0</v>
      </c>
      <c r="BE87" s="109">
        <f t="shared" si="96"/>
        <v>0</v>
      </c>
      <c r="BF87" s="109">
        <f t="shared" si="97"/>
        <v>0</v>
      </c>
      <c r="BH87" s="82">
        <f t="shared" si="98"/>
        <v>0</v>
      </c>
      <c r="BI87" s="82" t="e">
        <f t="shared" si="99"/>
        <v>#DIV/0!</v>
      </c>
      <c r="BJ87" s="77">
        <f t="shared" si="100"/>
        <v>0</v>
      </c>
      <c r="BK87" s="108">
        <f t="shared" si="101"/>
        <v>0</v>
      </c>
      <c r="BL87" s="107">
        <f t="shared" si="102"/>
        <v>0</v>
      </c>
      <c r="BM87" s="107">
        <f t="shared" si="103"/>
        <v>0</v>
      </c>
      <c r="BN87" s="107">
        <f t="shared" si="104"/>
        <v>0</v>
      </c>
      <c r="BO87" s="109">
        <f t="shared" si="105"/>
        <v>0</v>
      </c>
      <c r="BP87" s="109">
        <f t="shared" si="106"/>
        <v>0</v>
      </c>
      <c r="BQ87" s="109">
        <f t="shared" si="107"/>
        <v>0</v>
      </c>
    </row>
    <row r="88" spans="1:69" x14ac:dyDescent="0.25">
      <c r="A88" s="101">
        <f t="shared" si="58"/>
        <v>38565</v>
      </c>
      <c r="B88" s="102">
        <f t="shared" si="46"/>
        <v>3.7340000000000004</v>
      </c>
      <c r="C88" s="102">
        <v>0</v>
      </c>
      <c r="D88" s="80">
        <f t="shared" si="47"/>
        <v>0.24249999999999999</v>
      </c>
      <c r="E88" s="106">
        <f t="shared" si="59"/>
        <v>1</v>
      </c>
      <c r="F88" s="104">
        <f t="shared" si="48"/>
        <v>5.2</v>
      </c>
      <c r="G88" s="104">
        <f t="shared" si="49"/>
        <v>4.72</v>
      </c>
      <c r="H88" s="104">
        <f t="shared" si="50"/>
        <v>2.96</v>
      </c>
      <c r="I88" s="104">
        <f t="shared" si="51"/>
        <v>2.99</v>
      </c>
      <c r="J88" s="80">
        <f t="shared" si="60"/>
        <v>6.2552423843599894E-2</v>
      </c>
      <c r="K88" s="80" t="e">
        <f t="shared" si="61"/>
        <v>#DIV/0!</v>
      </c>
      <c r="L88" s="80" t="e">
        <f t="shared" si="62"/>
        <v>#DIV/0!</v>
      </c>
      <c r="M88" s="80" t="e">
        <f t="shared" si="63"/>
        <v>#DIV/0!</v>
      </c>
      <c r="N88" s="80">
        <f t="shared" si="64"/>
        <v>0.30505242384359987</v>
      </c>
      <c r="O88" s="80" t="e">
        <f t="shared" si="65"/>
        <v>#DIV/0!</v>
      </c>
      <c r="P88" s="80" t="e">
        <f t="shared" si="66"/>
        <v>#DIV/0!</v>
      </c>
      <c r="Q88" s="80" t="e">
        <f t="shared" si="67"/>
        <v>#DIV/0!</v>
      </c>
      <c r="R88" s="105">
        <f t="shared" ca="1" si="68"/>
        <v>1749</v>
      </c>
      <c r="S88" s="80">
        <f t="shared" si="52"/>
        <v>6.7956953074217993E-2</v>
      </c>
      <c r="T88" s="77">
        <v>0</v>
      </c>
      <c r="U88" s="181">
        <v>0</v>
      </c>
      <c r="X88" s="181"/>
      <c r="Z88" s="82"/>
      <c r="AA88" s="82">
        <f t="shared" si="69"/>
        <v>0</v>
      </c>
      <c r="AB88" s="82">
        <f t="shared" si="53"/>
        <v>0</v>
      </c>
      <c r="AC88" s="77">
        <f t="shared" si="70"/>
        <v>0</v>
      </c>
      <c r="AD88" s="108">
        <f t="shared" si="71"/>
        <v>0</v>
      </c>
      <c r="AE88" s="107">
        <f t="shared" si="72"/>
        <v>0</v>
      </c>
      <c r="AF88" s="107">
        <f t="shared" si="73"/>
        <v>0</v>
      </c>
      <c r="AG88" s="107">
        <f t="shared" si="74"/>
        <v>0</v>
      </c>
      <c r="AH88" s="109">
        <f t="shared" si="75"/>
        <v>0</v>
      </c>
      <c r="AI88" s="109">
        <f t="shared" si="76"/>
        <v>0</v>
      </c>
      <c r="AJ88" s="109">
        <f t="shared" si="77"/>
        <v>0</v>
      </c>
      <c r="AL88" s="82">
        <f t="shared" si="78"/>
        <v>0</v>
      </c>
      <c r="AM88" s="82" t="e">
        <f t="shared" si="79"/>
        <v>#DIV/0!</v>
      </c>
      <c r="AN88" s="77">
        <f t="shared" si="80"/>
        <v>0</v>
      </c>
      <c r="AO88" s="108">
        <f t="shared" si="81"/>
        <v>0</v>
      </c>
      <c r="AP88" s="107">
        <f t="shared" si="82"/>
        <v>0</v>
      </c>
      <c r="AQ88" s="107">
        <f t="shared" si="83"/>
        <v>0</v>
      </c>
      <c r="AR88" s="107">
        <f t="shared" si="84"/>
        <v>0</v>
      </c>
      <c r="AS88" s="109">
        <f t="shared" si="85"/>
        <v>0</v>
      </c>
      <c r="AT88" s="109">
        <f t="shared" si="86"/>
        <v>0</v>
      </c>
      <c r="AU88" s="109">
        <f t="shared" si="87"/>
        <v>0</v>
      </c>
      <c r="AW88" s="82">
        <f t="shared" si="88"/>
        <v>0</v>
      </c>
      <c r="AX88" s="82" t="e">
        <f t="shared" si="89"/>
        <v>#DIV/0!</v>
      </c>
      <c r="AY88" s="77">
        <f t="shared" si="90"/>
        <v>0</v>
      </c>
      <c r="AZ88" s="108">
        <f t="shared" si="91"/>
        <v>0</v>
      </c>
      <c r="BA88" s="107">
        <f t="shared" si="92"/>
        <v>0</v>
      </c>
      <c r="BB88" s="107">
        <f t="shared" si="93"/>
        <v>0</v>
      </c>
      <c r="BC88" s="107">
        <f t="shared" si="94"/>
        <v>0</v>
      </c>
      <c r="BD88" s="109">
        <f t="shared" si="95"/>
        <v>0</v>
      </c>
      <c r="BE88" s="109">
        <f t="shared" si="96"/>
        <v>0</v>
      </c>
      <c r="BF88" s="109">
        <f t="shared" si="97"/>
        <v>0</v>
      </c>
      <c r="BH88" s="82">
        <f t="shared" si="98"/>
        <v>0</v>
      </c>
      <c r="BI88" s="82" t="e">
        <f t="shared" si="99"/>
        <v>#DIV/0!</v>
      </c>
      <c r="BJ88" s="77">
        <f t="shared" si="100"/>
        <v>0</v>
      </c>
      <c r="BK88" s="108">
        <f t="shared" si="101"/>
        <v>0</v>
      </c>
      <c r="BL88" s="107">
        <f t="shared" si="102"/>
        <v>0</v>
      </c>
      <c r="BM88" s="107">
        <f t="shared" si="103"/>
        <v>0</v>
      </c>
      <c r="BN88" s="107">
        <f t="shared" si="104"/>
        <v>0</v>
      </c>
      <c r="BO88" s="109">
        <f t="shared" si="105"/>
        <v>0</v>
      </c>
      <c r="BP88" s="109">
        <f t="shared" si="106"/>
        <v>0</v>
      </c>
      <c r="BQ88" s="109">
        <f t="shared" si="107"/>
        <v>0</v>
      </c>
    </row>
    <row r="89" spans="1:69" x14ac:dyDescent="0.25">
      <c r="A89" s="101">
        <f t="shared" si="58"/>
        <v>38596</v>
      </c>
      <c r="B89" s="102">
        <f t="shared" si="46"/>
        <v>3.7530000000000001</v>
      </c>
      <c r="C89" s="102">
        <v>0</v>
      </c>
      <c r="D89" s="80">
        <f t="shared" si="47"/>
        <v>0.24249999999999999</v>
      </c>
      <c r="E89" s="106">
        <f t="shared" si="59"/>
        <v>1</v>
      </c>
      <c r="F89" s="104">
        <f t="shared" si="48"/>
        <v>5.2</v>
      </c>
      <c r="G89" s="104">
        <f t="shared" si="49"/>
        <v>4.72</v>
      </c>
      <c r="H89" s="104">
        <f t="shared" si="50"/>
        <v>2.96</v>
      </c>
      <c r="I89" s="104">
        <f t="shared" si="51"/>
        <v>2.99</v>
      </c>
      <c r="J89" s="80">
        <f t="shared" si="60"/>
        <v>6.2552423843599894E-2</v>
      </c>
      <c r="K89" s="80" t="e">
        <f t="shared" si="61"/>
        <v>#DIV/0!</v>
      </c>
      <c r="L89" s="80" t="e">
        <f t="shared" si="62"/>
        <v>#DIV/0!</v>
      </c>
      <c r="M89" s="80" t="e">
        <f t="shared" si="63"/>
        <v>#DIV/0!</v>
      </c>
      <c r="N89" s="80">
        <f t="shared" si="64"/>
        <v>0.30505242384359987</v>
      </c>
      <c r="O89" s="80" t="e">
        <f t="shared" si="65"/>
        <v>#DIV/0!</v>
      </c>
      <c r="P89" s="80" t="e">
        <f t="shared" si="66"/>
        <v>#DIV/0!</v>
      </c>
      <c r="Q89" s="80" t="e">
        <f t="shared" si="67"/>
        <v>#DIV/0!</v>
      </c>
      <c r="R89" s="105">
        <f t="shared" ca="1" si="68"/>
        <v>1782</v>
      </c>
      <c r="S89" s="80">
        <f t="shared" si="52"/>
        <v>6.8034565576175016E-2</v>
      </c>
      <c r="T89" s="77">
        <v>0</v>
      </c>
      <c r="U89" s="181">
        <v>0</v>
      </c>
      <c r="X89" s="181"/>
      <c r="Z89" s="82"/>
      <c r="AA89" s="82">
        <f t="shared" si="69"/>
        <v>0</v>
      </c>
      <c r="AB89" s="82">
        <f t="shared" si="53"/>
        <v>0</v>
      </c>
      <c r="AC89" s="77">
        <f t="shared" si="70"/>
        <v>0</v>
      </c>
      <c r="AD89" s="108">
        <f t="shared" si="71"/>
        <v>0</v>
      </c>
      <c r="AE89" s="107">
        <f t="shared" si="72"/>
        <v>0</v>
      </c>
      <c r="AF89" s="107">
        <f t="shared" si="73"/>
        <v>0</v>
      </c>
      <c r="AG89" s="107">
        <f t="shared" si="74"/>
        <v>0</v>
      </c>
      <c r="AH89" s="109">
        <f t="shared" si="75"/>
        <v>0</v>
      </c>
      <c r="AI89" s="109">
        <f t="shared" si="76"/>
        <v>0</v>
      </c>
      <c r="AJ89" s="109">
        <f t="shared" si="77"/>
        <v>0</v>
      </c>
      <c r="AL89" s="82">
        <f t="shared" si="78"/>
        <v>0</v>
      </c>
      <c r="AM89" s="82" t="e">
        <f t="shared" si="79"/>
        <v>#DIV/0!</v>
      </c>
      <c r="AN89" s="77">
        <f t="shared" si="80"/>
        <v>0</v>
      </c>
      <c r="AO89" s="108">
        <f t="shared" si="81"/>
        <v>0</v>
      </c>
      <c r="AP89" s="107">
        <f t="shared" si="82"/>
        <v>0</v>
      </c>
      <c r="AQ89" s="107">
        <f t="shared" si="83"/>
        <v>0</v>
      </c>
      <c r="AR89" s="107">
        <f t="shared" si="84"/>
        <v>0</v>
      </c>
      <c r="AS89" s="109">
        <f t="shared" si="85"/>
        <v>0</v>
      </c>
      <c r="AT89" s="109">
        <f t="shared" si="86"/>
        <v>0</v>
      </c>
      <c r="AU89" s="109">
        <f t="shared" si="87"/>
        <v>0</v>
      </c>
      <c r="AW89" s="82">
        <f t="shared" si="88"/>
        <v>0</v>
      </c>
      <c r="AX89" s="82" t="e">
        <f t="shared" si="89"/>
        <v>#DIV/0!</v>
      </c>
      <c r="AY89" s="77">
        <f t="shared" si="90"/>
        <v>0</v>
      </c>
      <c r="AZ89" s="108">
        <f t="shared" si="91"/>
        <v>0</v>
      </c>
      <c r="BA89" s="107">
        <f t="shared" si="92"/>
        <v>0</v>
      </c>
      <c r="BB89" s="107">
        <f t="shared" si="93"/>
        <v>0</v>
      </c>
      <c r="BC89" s="107">
        <f t="shared" si="94"/>
        <v>0</v>
      </c>
      <c r="BD89" s="109">
        <f t="shared" si="95"/>
        <v>0</v>
      </c>
      <c r="BE89" s="109">
        <f t="shared" si="96"/>
        <v>0</v>
      </c>
      <c r="BF89" s="109">
        <f t="shared" si="97"/>
        <v>0</v>
      </c>
      <c r="BH89" s="82">
        <f t="shared" si="98"/>
        <v>0</v>
      </c>
      <c r="BI89" s="82" t="e">
        <f t="shared" si="99"/>
        <v>#DIV/0!</v>
      </c>
      <c r="BJ89" s="77">
        <f t="shared" si="100"/>
        <v>0</v>
      </c>
      <c r="BK89" s="108">
        <f t="shared" si="101"/>
        <v>0</v>
      </c>
      <c r="BL89" s="107">
        <f t="shared" si="102"/>
        <v>0</v>
      </c>
      <c r="BM89" s="107">
        <f t="shared" si="103"/>
        <v>0</v>
      </c>
      <c r="BN89" s="107">
        <f t="shared" si="104"/>
        <v>0</v>
      </c>
      <c r="BO89" s="109">
        <f t="shared" si="105"/>
        <v>0</v>
      </c>
      <c r="BP89" s="109">
        <f t="shared" si="106"/>
        <v>0</v>
      </c>
      <c r="BQ89" s="109">
        <f t="shared" si="107"/>
        <v>0</v>
      </c>
    </row>
    <row r="90" spans="1:69" x14ac:dyDescent="0.25">
      <c r="A90" s="101">
        <f t="shared" ref="A90:A150" si="108">DATE(YEAR(A89),MONTH(A89)+1,1)</f>
        <v>38626</v>
      </c>
      <c r="B90" s="102">
        <f t="shared" si="46"/>
        <v>3.7669999999999999</v>
      </c>
      <c r="C90" s="102">
        <v>0</v>
      </c>
      <c r="D90" s="80">
        <f t="shared" si="47"/>
        <v>0.24249999999999999</v>
      </c>
      <c r="E90" s="106">
        <f t="shared" ref="E90:E150" si="109">IF(ISNUMBER(VLOOKUP(A90,VOLCURVES,HLOOKUP(B$5,VOLCURVES,2,FALSE),FALSE)),VLOOKUP(A90,VOLCURVES,HLOOKUP(B$5,VOLCURVES,2,FALSE),FALSE),1)</f>
        <v>1</v>
      </c>
      <c r="F90" s="104">
        <f t="shared" si="48"/>
        <v>5.2</v>
      </c>
      <c r="G90" s="104">
        <f t="shared" si="49"/>
        <v>4.72</v>
      </c>
      <c r="H90" s="104">
        <f t="shared" si="50"/>
        <v>2.96</v>
      </c>
      <c r="I90" s="104">
        <f t="shared" si="51"/>
        <v>2.99</v>
      </c>
      <c r="J90" s="80">
        <f t="shared" ref="J90:J150" si="110">IF($B$19=1,VLOOKUP($A90,SkewTable,HLOOKUP(ROUND(F90-AB90,1),SkewTable,2,FALSE),FALSE)/100,0)</f>
        <v>6.2552423843599894E-2</v>
      </c>
      <c r="K90" s="80" t="e">
        <f t="shared" ref="K90:K150" si="111">IF($D$19=1,VLOOKUP($A90,SkewTable,HLOOKUP(ROUND(G90-AM90,1),SkewTable,2,FALSE),FALSE)/100,0)</f>
        <v>#DIV/0!</v>
      </c>
      <c r="L90" s="80" t="e">
        <f t="shared" ref="L90:L150" si="112">IF($F$19=1,VLOOKUP($A90,SkewTable,HLOOKUP(ROUND(H90-AX90,1),SkewTable,2,FALSE),FALSE)/100,0)</f>
        <v>#DIV/0!</v>
      </c>
      <c r="M90" s="80" t="e">
        <f t="shared" ref="M90:M150" si="113">IF($H$19=1,VLOOKUP($A90,SkewTable,HLOOKUP(ROUND(I90-BI90,1),SkewTable,2,FALSE),FALSE)/100,0)</f>
        <v>#DIV/0!</v>
      </c>
      <c r="N90" s="80">
        <f t="shared" ref="N90:N150" si="114">(($D90+J90)*$E90)+B$18</f>
        <v>0.30505242384359987</v>
      </c>
      <c r="O90" s="80" t="e">
        <f t="shared" ref="O90:O150" si="115">(($D90+K90)*$E90)+D$18</f>
        <v>#DIV/0!</v>
      </c>
      <c r="P90" s="80" t="e">
        <f t="shared" ref="P90:P150" si="116">(($D90+L90)*$E90)+F$18</f>
        <v>#DIV/0!</v>
      </c>
      <c r="Q90" s="80" t="e">
        <f t="shared" ref="Q90:Q150" si="117">(($D90+M90)*$E90)+H$18</f>
        <v>#DIV/0!</v>
      </c>
      <c r="R90" s="105">
        <f t="shared" ref="R90:R150" ca="1" si="118">IF(B$4=1,VLOOKUP(A90,expiration,2,FALSE),VLOOKUP(A90,expiration,3,FALSE))-B$2+$B$1</f>
        <v>1812</v>
      </c>
      <c r="S90" s="80">
        <f t="shared" si="52"/>
        <v>6.8109674450935007E-2</v>
      </c>
      <c r="T90" s="77">
        <v>0</v>
      </c>
      <c r="U90" s="181">
        <v>0</v>
      </c>
      <c r="X90" s="181"/>
      <c r="Z90" s="82"/>
      <c r="AA90" s="82">
        <f t="shared" ref="AA90:AA150" si="119">IF($A90&gt;=AB$25,IF($A90&lt;=AB$26,$T90,0),0)</f>
        <v>0</v>
      </c>
      <c r="AB90" s="82">
        <f t="shared" si="53"/>
        <v>0</v>
      </c>
      <c r="AC90" s="77">
        <f t="shared" ref="AC90:AC150" si="120">AA90*($B90+B$13)</f>
        <v>0</v>
      </c>
      <c r="AD90" s="108">
        <f t="shared" ref="AD90:AD150" si="121">IF(ISNUMBER(((AC90/AA90)+B$15+$C90)*AA90),((AC90/AA90)+B$15+$C90)*AA90,0)</f>
        <v>0</v>
      </c>
      <c r="AE90" s="107">
        <f t="shared" ref="AE90:AE150" si="122">IF(AA90=0,0,bsd(1,AF$27,AB90,$F90,$R90,$N90,$S90,0.1))</f>
        <v>0</v>
      </c>
      <c r="AF90" s="107">
        <f t="shared" ref="AF90:AF150" si="123">IF(AA90=0,0,bsd(2,AF$27,AB90,$F90,$R90,$N90,$S90,0.1))</f>
        <v>0</v>
      </c>
      <c r="AG90" s="107">
        <f t="shared" ref="AG90:AG150" si="124">IF(AA90=0,0,bsd(AF$28,AF$27,AB90,$F90,$R90,$N90,$S90,0.1))</f>
        <v>0</v>
      </c>
      <c r="AH90" s="109">
        <f t="shared" ref="AH90:AH150" si="125">AA90*AE90</f>
        <v>0</v>
      </c>
      <c r="AI90" s="109">
        <f t="shared" ref="AI90:AI150" si="126">AA90*AF90</f>
        <v>0</v>
      </c>
      <c r="AJ90" s="109">
        <f t="shared" ref="AJ90:AJ150" si="127">AA90*AG90</f>
        <v>0</v>
      </c>
      <c r="AL90" s="82">
        <f t="shared" ref="AL90:AL150" si="128">IF($A90&gt;=AM$25,IF($A90&lt;=AM$26,$T90,0),0)</f>
        <v>0</v>
      </c>
      <c r="AM90" s="82" t="e">
        <f t="shared" ref="AM90:AM150" si="129">AO90/AL90</f>
        <v>#DIV/0!</v>
      </c>
      <c r="AN90" s="77">
        <f t="shared" ref="AN90:AN150" si="130">AL90*($B90+D$13)</f>
        <v>0</v>
      </c>
      <c r="AO90" s="108">
        <f t="shared" ref="AO90:AO150" si="131">IF(ISNUMBER(((AN90/AL90)+D$15+$C90)*AL90),((AN90/AL90)+D$15+$C90)*AL90,0)</f>
        <v>0</v>
      </c>
      <c r="AP90" s="107">
        <f t="shared" ref="AP90:AP150" si="132">IF(AL90=0,0,bsd(1,AQ$27,AM90,$G90,$R90,$O90,$S90,0.1))</f>
        <v>0</v>
      </c>
      <c r="AQ90" s="107">
        <f t="shared" ref="AQ90:AQ150" si="133">IF(AL90=0,0,bsd(2,AQ$27,AM90,$G90,$R90,$O90,$S90,0.1))</f>
        <v>0</v>
      </c>
      <c r="AR90" s="107">
        <f t="shared" ref="AR90:AR150" si="134">IF(AL90=0,0,bsd(AQ$28,AQ$27,AM90,$G90,$R90,$O90,$S90,0.1))</f>
        <v>0</v>
      </c>
      <c r="AS90" s="109">
        <f t="shared" ref="AS90:AS150" si="135">AL90*AP90</f>
        <v>0</v>
      </c>
      <c r="AT90" s="109">
        <f t="shared" ref="AT90:AT150" si="136">AL90*AQ90</f>
        <v>0</v>
      </c>
      <c r="AU90" s="109">
        <f t="shared" ref="AU90:AU150" si="137">AL90*AR90</f>
        <v>0</v>
      </c>
      <c r="AW90" s="82">
        <f t="shared" ref="AW90:AW150" si="138">IF($A90&gt;=AX$25,IF($A90&lt;=AX$26,$T90,0),0)</f>
        <v>0</v>
      </c>
      <c r="AX90" s="82" t="e">
        <f t="shared" ref="AX90:AX150" si="139">AZ90/AW90</f>
        <v>#DIV/0!</v>
      </c>
      <c r="AY90" s="77">
        <f t="shared" ref="AY90:AY150" si="140">AW90*($B90+F$13)</f>
        <v>0</v>
      </c>
      <c r="AZ90" s="108">
        <f t="shared" ref="AZ90:AZ150" si="141">IF(ISNUMBER(((AY90/AW90)+F$15+$C90)*AW90),((AY90/AW90)+F$15+$C90)*AW90,0)</f>
        <v>0</v>
      </c>
      <c r="BA90" s="107">
        <f t="shared" ref="BA90:BA150" si="142">IF(AW90=0,0,bsd(1,BB$27,AX90,$H90,$R90,$P90,$S90,0.1))</f>
        <v>0</v>
      </c>
      <c r="BB90" s="107">
        <f t="shared" ref="BB90:BB150" si="143">IF(AW90=0,0,bsd(2,BB$27,AX90,$H90,$R90,$P90,$S90,0.1))</f>
        <v>0</v>
      </c>
      <c r="BC90" s="107">
        <f t="shared" ref="BC90:BC150" si="144">IF(AW90=0,0,bsd(BB$28,BB$27,AX90,$H90,$R90,$P90,$S90,0.1))</f>
        <v>0</v>
      </c>
      <c r="BD90" s="109">
        <f t="shared" ref="BD90:BD150" si="145">AW90*BA90</f>
        <v>0</v>
      </c>
      <c r="BE90" s="109">
        <f t="shared" ref="BE90:BE150" si="146">AW90*BB90</f>
        <v>0</v>
      </c>
      <c r="BF90" s="109">
        <f t="shared" ref="BF90:BF150" si="147">AW90*BC90</f>
        <v>0</v>
      </c>
      <c r="BH90" s="82">
        <f t="shared" ref="BH90:BH150" si="148">IF($A90&gt;=BI$25,IF($A90&lt;=BI$26,$T90,0),0)</f>
        <v>0</v>
      </c>
      <c r="BI90" s="82" t="e">
        <f t="shared" ref="BI90:BI150" si="149">BK90/BH90</f>
        <v>#DIV/0!</v>
      </c>
      <c r="BJ90" s="77">
        <f t="shared" ref="BJ90:BJ150" si="150">BH90*($B90+H$13)</f>
        <v>0</v>
      </c>
      <c r="BK90" s="108">
        <f t="shared" ref="BK90:BK150" si="151">IF(ISNUMBER(((BJ90/BH90)+H$15+$C90)*BH90),((BJ90/BH90)+H$15+$C90)*BH90,0)</f>
        <v>0</v>
      </c>
      <c r="BL90" s="107">
        <f t="shared" ref="BL90:BL150" si="152">IF(BH90=0,0,bsd(1,BM$27,BI90,$I90,$R90,$Q90,$S90,0.1))</f>
        <v>0</v>
      </c>
      <c r="BM90" s="107">
        <f t="shared" ref="BM90:BM150" si="153">IF(BH90=0,0,bsd(2,BM$27,BI90,$I90,$R90,$Q90,$S90,0.1))</f>
        <v>0</v>
      </c>
      <c r="BN90" s="107">
        <f t="shared" ref="BN90:BN150" si="154">IF(BH90=0,0,bsd(BM$28,BM$27,BI90,$I90,$R90,$Q90,$S90,0.1))</f>
        <v>0</v>
      </c>
      <c r="BO90" s="109">
        <f t="shared" ref="BO90:BO150" si="155">BH90*BL90</f>
        <v>0</v>
      </c>
      <c r="BP90" s="109">
        <f t="shared" ref="BP90:BP150" si="156">BH90*BM90</f>
        <v>0</v>
      </c>
      <c r="BQ90" s="109">
        <f t="shared" ref="BQ90:BQ150" si="157">BH90*BN90</f>
        <v>0</v>
      </c>
    </row>
    <row r="91" spans="1:69" x14ac:dyDescent="0.25">
      <c r="A91" s="101">
        <f t="shared" si="108"/>
        <v>38657</v>
      </c>
      <c r="B91" s="102">
        <f t="shared" si="46"/>
        <v>3.9</v>
      </c>
      <c r="C91" s="102">
        <v>0</v>
      </c>
      <c r="D91" s="80">
        <f t="shared" si="47"/>
        <v>0.24249999999999999</v>
      </c>
      <c r="E91" s="106">
        <f t="shared" si="109"/>
        <v>1</v>
      </c>
      <c r="F91" s="104">
        <f t="shared" si="48"/>
        <v>5.2</v>
      </c>
      <c r="G91" s="104">
        <f t="shared" si="49"/>
        <v>4.72</v>
      </c>
      <c r="H91" s="104">
        <f t="shared" si="50"/>
        <v>2.96</v>
      </c>
      <c r="I91" s="104">
        <f t="shared" si="51"/>
        <v>2.99</v>
      </c>
      <c r="J91" s="80">
        <f t="shared" si="110"/>
        <v>6.2552423843599894E-2</v>
      </c>
      <c r="K91" s="80" t="e">
        <f t="shared" si="111"/>
        <v>#DIV/0!</v>
      </c>
      <c r="L91" s="80" t="e">
        <f t="shared" si="112"/>
        <v>#DIV/0!</v>
      </c>
      <c r="M91" s="80" t="e">
        <f t="shared" si="113"/>
        <v>#DIV/0!</v>
      </c>
      <c r="N91" s="80">
        <f t="shared" si="114"/>
        <v>0.30505242384359987</v>
      </c>
      <c r="O91" s="80" t="e">
        <f t="shared" si="115"/>
        <v>#DIV/0!</v>
      </c>
      <c r="P91" s="80" t="e">
        <f t="shared" si="116"/>
        <v>#DIV/0!</v>
      </c>
      <c r="Q91" s="80" t="e">
        <f t="shared" si="117"/>
        <v>#DIV/0!</v>
      </c>
      <c r="R91" s="105">
        <f t="shared" ca="1" si="118"/>
        <v>1841</v>
      </c>
      <c r="S91" s="80">
        <f t="shared" si="52"/>
        <v>6.8163734881168003E-2</v>
      </c>
      <c r="T91" s="77">
        <v>0</v>
      </c>
      <c r="U91" s="181">
        <v>0</v>
      </c>
      <c r="X91" s="181"/>
      <c r="Z91" s="82"/>
      <c r="AA91" s="82">
        <f t="shared" si="119"/>
        <v>0</v>
      </c>
      <c r="AB91" s="82">
        <f t="shared" si="53"/>
        <v>0</v>
      </c>
      <c r="AC91" s="77">
        <f t="shared" si="120"/>
        <v>0</v>
      </c>
      <c r="AD91" s="108">
        <f t="shared" si="121"/>
        <v>0</v>
      </c>
      <c r="AE91" s="107">
        <f t="shared" si="122"/>
        <v>0</v>
      </c>
      <c r="AF91" s="107">
        <f t="shared" si="123"/>
        <v>0</v>
      </c>
      <c r="AG91" s="107">
        <f t="shared" si="124"/>
        <v>0</v>
      </c>
      <c r="AH91" s="109">
        <f t="shared" si="125"/>
        <v>0</v>
      </c>
      <c r="AI91" s="109">
        <f t="shared" si="126"/>
        <v>0</v>
      </c>
      <c r="AJ91" s="109">
        <f t="shared" si="127"/>
        <v>0</v>
      </c>
      <c r="AL91" s="82">
        <f t="shared" si="128"/>
        <v>0</v>
      </c>
      <c r="AM91" s="82" t="e">
        <f t="shared" si="129"/>
        <v>#DIV/0!</v>
      </c>
      <c r="AN91" s="77">
        <f t="shared" si="130"/>
        <v>0</v>
      </c>
      <c r="AO91" s="108">
        <f t="shared" si="131"/>
        <v>0</v>
      </c>
      <c r="AP91" s="107">
        <f t="shared" si="132"/>
        <v>0</v>
      </c>
      <c r="AQ91" s="107">
        <f t="shared" si="133"/>
        <v>0</v>
      </c>
      <c r="AR91" s="107">
        <f t="shared" si="134"/>
        <v>0</v>
      </c>
      <c r="AS91" s="109">
        <f t="shared" si="135"/>
        <v>0</v>
      </c>
      <c r="AT91" s="109">
        <f t="shared" si="136"/>
        <v>0</v>
      </c>
      <c r="AU91" s="109">
        <f t="shared" si="137"/>
        <v>0</v>
      </c>
      <c r="AW91" s="82">
        <f t="shared" si="138"/>
        <v>0</v>
      </c>
      <c r="AX91" s="82" t="e">
        <f t="shared" si="139"/>
        <v>#DIV/0!</v>
      </c>
      <c r="AY91" s="77">
        <f t="shared" si="140"/>
        <v>0</v>
      </c>
      <c r="AZ91" s="108">
        <f t="shared" si="141"/>
        <v>0</v>
      </c>
      <c r="BA91" s="107">
        <f t="shared" si="142"/>
        <v>0</v>
      </c>
      <c r="BB91" s="107">
        <f t="shared" si="143"/>
        <v>0</v>
      </c>
      <c r="BC91" s="107">
        <f t="shared" si="144"/>
        <v>0</v>
      </c>
      <c r="BD91" s="109">
        <f t="shared" si="145"/>
        <v>0</v>
      </c>
      <c r="BE91" s="109">
        <f t="shared" si="146"/>
        <v>0</v>
      </c>
      <c r="BF91" s="109">
        <f t="shared" si="147"/>
        <v>0</v>
      </c>
      <c r="BH91" s="82">
        <f t="shared" si="148"/>
        <v>0</v>
      </c>
      <c r="BI91" s="82" t="e">
        <f t="shared" si="149"/>
        <v>#DIV/0!</v>
      </c>
      <c r="BJ91" s="77">
        <f t="shared" si="150"/>
        <v>0</v>
      </c>
      <c r="BK91" s="108">
        <f t="shared" si="151"/>
        <v>0</v>
      </c>
      <c r="BL91" s="107">
        <f t="shared" si="152"/>
        <v>0</v>
      </c>
      <c r="BM91" s="107">
        <f t="shared" si="153"/>
        <v>0</v>
      </c>
      <c r="BN91" s="107">
        <f t="shared" si="154"/>
        <v>0</v>
      </c>
      <c r="BO91" s="109">
        <f t="shared" si="155"/>
        <v>0</v>
      </c>
      <c r="BP91" s="109">
        <f t="shared" si="156"/>
        <v>0</v>
      </c>
      <c r="BQ91" s="109">
        <f t="shared" si="157"/>
        <v>0</v>
      </c>
    </row>
    <row r="92" spans="1:69" x14ac:dyDescent="0.25">
      <c r="A92" s="101">
        <f t="shared" si="108"/>
        <v>38687</v>
      </c>
      <c r="B92" s="102">
        <f t="shared" si="46"/>
        <v>4.0149999999999997</v>
      </c>
      <c r="C92" s="102">
        <v>0</v>
      </c>
      <c r="D92" s="80">
        <f t="shared" si="47"/>
        <v>0.245</v>
      </c>
      <c r="E92" s="106">
        <f t="shared" si="109"/>
        <v>1</v>
      </c>
      <c r="F92" s="104">
        <f t="shared" si="48"/>
        <v>5.2</v>
      </c>
      <c r="G92" s="104">
        <f t="shared" si="49"/>
        <v>4.72</v>
      </c>
      <c r="H92" s="104">
        <f t="shared" si="50"/>
        <v>2.96</v>
      </c>
      <c r="I92" s="104">
        <f t="shared" si="51"/>
        <v>2.99</v>
      </c>
      <c r="J92" s="80">
        <f t="shared" si="110"/>
        <v>6.2552423843599894E-2</v>
      </c>
      <c r="K92" s="80" t="e">
        <f t="shared" si="111"/>
        <v>#DIV/0!</v>
      </c>
      <c r="L92" s="80" t="e">
        <f t="shared" si="112"/>
        <v>#DIV/0!</v>
      </c>
      <c r="M92" s="80" t="e">
        <f t="shared" si="113"/>
        <v>#DIV/0!</v>
      </c>
      <c r="N92" s="80">
        <f t="shared" si="114"/>
        <v>0.30755242384359988</v>
      </c>
      <c r="O92" s="80" t="e">
        <f t="shared" si="115"/>
        <v>#DIV/0!</v>
      </c>
      <c r="P92" s="80" t="e">
        <f t="shared" si="116"/>
        <v>#DIV/0!</v>
      </c>
      <c r="Q92" s="80" t="e">
        <f t="shared" si="117"/>
        <v>#DIV/0!</v>
      </c>
      <c r="R92" s="105">
        <f t="shared" ca="1" si="118"/>
        <v>1873</v>
      </c>
      <c r="S92" s="80">
        <f t="shared" si="52"/>
        <v>6.8201656270724012E-2</v>
      </c>
      <c r="T92" s="77">
        <v>0</v>
      </c>
      <c r="U92" s="181">
        <v>0</v>
      </c>
      <c r="X92" s="181"/>
      <c r="Z92" s="82"/>
      <c r="AA92" s="82">
        <f t="shared" si="119"/>
        <v>0</v>
      </c>
      <c r="AB92" s="82">
        <f t="shared" si="53"/>
        <v>0</v>
      </c>
      <c r="AC92" s="77">
        <f t="shared" si="120"/>
        <v>0</v>
      </c>
      <c r="AD92" s="108">
        <f t="shared" si="121"/>
        <v>0</v>
      </c>
      <c r="AE92" s="107">
        <f t="shared" si="122"/>
        <v>0</v>
      </c>
      <c r="AF92" s="107">
        <f t="shared" si="123"/>
        <v>0</v>
      </c>
      <c r="AG92" s="107">
        <f t="shared" si="124"/>
        <v>0</v>
      </c>
      <c r="AH92" s="109">
        <f t="shared" si="125"/>
        <v>0</v>
      </c>
      <c r="AI92" s="109">
        <f t="shared" si="126"/>
        <v>0</v>
      </c>
      <c r="AJ92" s="109">
        <f t="shared" si="127"/>
        <v>0</v>
      </c>
      <c r="AL92" s="82">
        <f t="shared" si="128"/>
        <v>0</v>
      </c>
      <c r="AM92" s="82" t="e">
        <f t="shared" si="129"/>
        <v>#DIV/0!</v>
      </c>
      <c r="AN92" s="77">
        <f t="shared" si="130"/>
        <v>0</v>
      </c>
      <c r="AO92" s="108">
        <f t="shared" si="131"/>
        <v>0</v>
      </c>
      <c r="AP92" s="107">
        <f t="shared" si="132"/>
        <v>0</v>
      </c>
      <c r="AQ92" s="107">
        <f t="shared" si="133"/>
        <v>0</v>
      </c>
      <c r="AR92" s="107">
        <f t="shared" si="134"/>
        <v>0</v>
      </c>
      <c r="AS92" s="109">
        <f t="shared" si="135"/>
        <v>0</v>
      </c>
      <c r="AT92" s="109">
        <f t="shared" si="136"/>
        <v>0</v>
      </c>
      <c r="AU92" s="109">
        <f t="shared" si="137"/>
        <v>0</v>
      </c>
      <c r="AW92" s="82">
        <f t="shared" si="138"/>
        <v>0</v>
      </c>
      <c r="AX92" s="82" t="e">
        <f t="shared" si="139"/>
        <v>#DIV/0!</v>
      </c>
      <c r="AY92" s="77">
        <f t="shared" si="140"/>
        <v>0</v>
      </c>
      <c r="AZ92" s="108">
        <f t="shared" si="141"/>
        <v>0</v>
      </c>
      <c r="BA92" s="107">
        <f t="shared" si="142"/>
        <v>0</v>
      </c>
      <c r="BB92" s="107">
        <f t="shared" si="143"/>
        <v>0</v>
      </c>
      <c r="BC92" s="107">
        <f t="shared" si="144"/>
        <v>0</v>
      </c>
      <c r="BD92" s="109">
        <f t="shared" si="145"/>
        <v>0</v>
      </c>
      <c r="BE92" s="109">
        <f t="shared" si="146"/>
        <v>0</v>
      </c>
      <c r="BF92" s="109">
        <f t="shared" si="147"/>
        <v>0</v>
      </c>
      <c r="BH92" s="82">
        <f t="shared" si="148"/>
        <v>0</v>
      </c>
      <c r="BI92" s="82" t="e">
        <f t="shared" si="149"/>
        <v>#DIV/0!</v>
      </c>
      <c r="BJ92" s="77">
        <f t="shared" si="150"/>
        <v>0</v>
      </c>
      <c r="BK92" s="108">
        <f t="shared" si="151"/>
        <v>0</v>
      </c>
      <c r="BL92" s="107">
        <f t="shared" si="152"/>
        <v>0</v>
      </c>
      <c r="BM92" s="107">
        <f t="shared" si="153"/>
        <v>0</v>
      </c>
      <c r="BN92" s="107">
        <f t="shared" si="154"/>
        <v>0</v>
      </c>
      <c r="BO92" s="109">
        <f t="shared" si="155"/>
        <v>0</v>
      </c>
      <c r="BP92" s="109">
        <f t="shared" si="156"/>
        <v>0</v>
      </c>
      <c r="BQ92" s="109">
        <f t="shared" si="157"/>
        <v>0</v>
      </c>
    </row>
    <row r="93" spans="1:69" x14ac:dyDescent="0.25">
      <c r="A93" s="101">
        <f t="shared" si="108"/>
        <v>38718</v>
      </c>
      <c r="B93" s="102">
        <f t="shared" si="46"/>
        <v>4.1050000000000004</v>
      </c>
      <c r="C93" s="102">
        <v>0</v>
      </c>
      <c r="D93" s="80">
        <f t="shared" si="47"/>
        <v>0.245</v>
      </c>
      <c r="E93" s="106">
        <f t="shared" si="109"/>
        <v>1</v>
      </c>
      <c r="F93" s="104">
        <f t="shared" si="48"/>
        <v>5.2</v>
      </c>
      <c r="G93" s="104">
        <f t="shared" si="49"/>
        <v>4.72</v>
      </c>
      <c r="H93" s="104">
        <f t="shared" si="50"/>
        <v>2.96</v>
      </c>
      <c r="I93" s="104">
        <f t="shared" si="51"/>
        <v>2.99</v>
      </c>
      <c r="J93" s="80">
        <f t="shared" si="110"/>
        <v>6.2552423843599894E-2</v>
      </c>
      <c r="K93" s="80" t="e">
        <f t="shared" si="111"/>
        <v>#DIV/0!</v>
      </c>
      <c r="L93" s="80" t="e">
        <f t="shared" si="112"/>
        <v>#DIV/0!</v>
      </c>
      <c r="M93" s="80" t="e">
        <f t="shared" si="113"/>
        <v>#DIV/0!</v>
      </c>
      <c r="N93" s="80">
        <f t="shared" si="114"/>
        <v>0.30755242384359988</v>
      </c>
      <c r="O93" s="80" t="e">
        <f t="shared" si="115"/>
        <v>#DIV/0!</v>
      </c>
      <c r="P93" s="80" t="e">
        <f t="shared" si="116"/>
        <v>#DIV/0!</v>
      </c>
      <c r="Q93" s="80" t="e">
        <f t="shared" si="117"/>
        <v>#DIV/0!</v>
      </c>
      <c r="R93" s="105">
        <f t="shared" ca="1" si="118"/>
        <v>1903</v>
      </c>
      <c r="S93" s="80">
        <f t="shared" si="52"/>
        <v>6.8240841707098016E-2</v>
      </c>
      <c r="T93" s="77">
        <v>0</v>
      </c>
      <c r="U93" s="181">
        <v>0</v>
      </c>
      <c r="X93" s="181"/>
      <c r="Z93" s="82"/>
      <c r="AA93" s="82">
        <f t="shared" si="119"/>
        <v>0</v>
      </c>
      <c r="AB93" s="82">
        <f t="shared" si="53"/>
        <v>0</v>
      </c>
      <c r="AC93" s="77">
        <f t="shared" si="120"/>
        <v>0</v>
      </c>
      <c r="AD93" s="108">
        <f t="shared" si="121"/>
        <v>0</v>
      </c>
      <c r="AE93" s="107">
        <f t="shared" si="122"/>
        <v>0</v>
      </c>
      <c r="AF93" s="107">
        <f t="shared" si="123"/>
        <v>0</v>
      </c>
      <c r="AG93" s="107">
        <f t="shared" si="124"/>
        <v>0</v>
      </c>
      <c r="AH93" s="109">
        <f t="shared" si="125"/>
        <v>0</v>
      </c>
      <c r="AI93" s="109">
        <f t="shared" si="126"/>
        <v>0</v>
      </c>
      <c r="AJ93" s="109">
        <f t="shared" si="127"/>
        <v>0</v>
      </c>
      <c r="AL93" s="82">
        <f t="shared" si="128"/>
        <v>0</v>
      </c>
      <c r="AM93" s="82" t="e">
        <f t="shared" si="129"/>
        <v>#DIV/0!</v>
      </c>
      <c r="AN93" s="77">
        <f t="shared" si="130"/>
        <v>0</v>
      </c>
      <c r="AO93" s="108">
        <f t="shared" si="131"/>
        <v>0</v>
      </c>
      <c r="AP93" s="107">
        <f t="shared" si="132"/>
        <v>0</v>
      </c>
      <c r="AQ93" s="107">
        <f t="shared" si="133"/>
        <v>0</v>
      </c>
      <c r="AR93" s="107">
        <f t="shared" si="134"/>
        <v>0</v>
      </c>
      <c r="AS93" s="109">
        <f t="shared" si="135"/>
        <v>0</v>
      </c>
      <c r="AT93" s="109">
        <f t="shared" si="136"/>
        <v>0</v>
      </c>
      <c r="AU93" s="109">
        <f t="shared" si="137"/>
        <v>0</v>
      </c>
      <c r="AW93" s="82">
        <f t="shared" si="138"/>
        <v>0</v>
      </c>
      <c r="AX93" s="82" t="e">
        <f t="shared" si="139"/>
        <v>#DIV/0!</v>
      </c>
      <c r="AY93" s="77">
        <f t="shared" si="140"/>
        <v>0</v>
      </c>
      <c r="AZ93" s="108">
        <f t="shared" si="141"/>
        <v>0</v>
      </c>
      <c r="BA93" s="107">
        <f t="shared" si="142"/>
        <v>0</v>
      </c>
      <c r="BB93" s="107">
        <f t="shared" si="143"/>
        <v>0</v>
      </c>
      <c r="BC93" s="107">
        <f t="shared" si="144"/>
        <v>0</v>
      </c>
      <c r="BD93" s="109">
        <f t="shared" si="145"/>
        <v>0</v>
      </c>
      <c r="BE93" s="109">
        <f t="shared" si="146"/>
        <v>0</v>
      </c>
      <c r="BF93" s="109">
        <f t="shared" si="147"/>
        <v>0</v>
      </c>
      <c r="BH93" s="82">
        <f t="shared" si="148"/>
        <v>0</v>
      </c>
      <c r="BI93" s="82" t="e">
        <f t="shared" si="149"/>
        <v>#DIV/0!</v>
      </c>
      <c r="BJ93" s="77">
        <f t="shared" si="150"/>
        <v>0</v>
      </c>
      <c r="BK93" s="108">
        <f t="shared" si="151"/>
        <v>0</v>
      </c>
      <c r="BL93" s="107">
        <f t="shared" si="152"/>
        <v>0</v>
      </c>
      <c r="BM93" s="107">
        <f t="shared" si="153"/>
        <v>0</v>
      </c>
      <c r="BN93" s="107">
        <f t="shared" si="154"/>
        <v>0</v>
      </c>
      <c r="BO93" s="109">
        <f t="shared" si="155"/>
        <v>0</v>
      </c>
      <c r="BP93" s="109">
        <f t="shared" si="156"/>
        <v>0</v>
      </c>
      <c r="BQ93" s="109">
        <f t="shared" si="157"/>
        <v>0</v>
      </c>
    </row>
    <row r="94" spans="1:69" x14ac:dyDescent="0.25">
      <c r="A94" s="101">
        <f t="shared" si="108"/>
        <v>38749</v>
      </c>
      <c r="B94" s="102">
        <f t="shared" si="46"/>
        <v>3.9730000000000003</v>
      </c>
      <c r="C94" s="102">
        <v>0</v>
      </c>
      <c r="D94" s="80">
        <f t="shared" si="47"/>
        <v>0.24249999999999999</v>
      </c>
      <c r="E94" s="106">
        <f t="shared" si="109"/>
        <v>1</v>
      </c>
      <c r="F94" s="104">
        <f t="shared" si="48"/>
        <v>5.2</v>
      </c>
      <c r="G94" s="104">
        <f t="shared" si="49"/>
        <v>4.72</v>
      </c>
      <c r="H94" s="104">
        <f t="shared" si="50"/>
        <v>2.96</v>
      </c>
      <c r="I94" s="104">
        <f t="shared" si="51"/>
        <v>2.99</v>
      </c>
      <c r="J94" s="80">
        <f t="shared" si="110"/>
        <v>6.2552423843599894E-2</v>
      </c>
      <c r="K94" s="80" t="e">
        <f t="shared" si="111"/>
        <v>#DIV/0!</v>
      </c>
      <c r="L94" s="80" t="e">
        <f t="shared" si="112"/>
        <v>#DIV/0!</v>
      </c>
      <c r="M94" s="80" t="e">
        <f t="shared" si="113"/>
        <v>#DIV/0!</v>
      </c>
      <c r="N94" s="80">
        <f t="shared" si="114"/>
        <v>0.30505242384359987</v>
      </c>
      <c r="O94" s="80" t="e">
        <f t="shared" si="115"/>
        <v>#DIV/0!</v>
      </c>
      <c r="P94" s="80" t="e">
        <f t="shared" si="116"/>
        <v>#DIV/0!</v>
      </c>
      <c r="Q94" s="80" t="e">
        <f t="shared" si="117"/>
        <v>#DIV/0!</v>
      </c>
      <c r="R94" s="105">
        <f t="shared" ca="1" si="118"/>
        <v>1933</v>
      </c>
      <c r="S94" s="80">
        <f t="shared" si="52"/>
        <v>6.8280027143980002E-2</v>
      </c>
      <c r="T94" s="77">
        <v>0</v>
      </c>
      <c r="U94" s="181">
        <v>0</v>
      </c>
      <c r="X94" s="181"/>
      <c r="Z94" s="82"/>
      <c r="AA94" s="82">
        <f t="shared" si="119"/>
        <v>0</v>
      </c>
      <c r="AB94" s="82">
        <f t="shared" si="53"/>
        <v>0</v>
      </c>
      <c r="AC94" s="77">
        <f t="shared" si="120"/>
        <v>0</v>
      </c>
      <c r="AD94" s="108">
        <f t="shared" si="121"/>
        <v>0</v>
      </c>
      <c r="AE94" s="107">
        <f t="shared" si="122"/>
        <v>0</v>
      </c>
      <c r="AF94" s="107">
        <f t="shared" si="123"/>
        <v>0</v>
      </c>
      <c r="AG94" s="107">
        <f t="shared" si="124"/>
        <v>0</v>
      </c>
      <c r="AH94" s="109">
        <f t="shared" si="125"/>
        <v>0</v>
      </c>
      <c r="AI94" s="109">
        <f t="shared" si="126"/>
        <v>0</v>
      </c>
      <c r="AJ94" s="109">
        <f t="shared" si="127"/>
        <v>0</v>
      </c>
      <c r="AL94" s="82">
        <f t="shared" si="128"/>
        <v>0</v>
      </c>
      <c r="AM94" s="82" t="e">
        <f t="shared" si="129"/>
        <v>#DIV/0!</v>
      </c>
      <c r="AN94" s="77">
        <f t="shared" si="130"/>
        <v>0</v>
      </c>
      <c r="AO94" s="108">
        <f t="shared" si="131"/>
        <v>0</v>
      </c>
      <c r="AP94" s="107">
        <f t="shared" si="132"/>
        <v>0</v>
      </c>
      <c r="AQ94" s="107">
        <f t="shared" si="133"/>
        <v>0</v>
      </c>
      <c r="AR94" s="107">
        <f t="shared" si="134"/>
        <v>0</v>
      </c>
      <c r="AS94" s="109">
        <f t="shared" si="135"/>
        <v>0</v>
      </c>
      <c r="AT94" s="109">
        <f t="shared" si="136"/>
        <v>0</v>
      </c>
      <c r="AU94" s="109">
        <f t="shared" si="137"/>
        <v>0</v>
      </c>
      <c r="AW94" s="82">
        <f t="shared" si="138"/>
        <v>0</v>
      </c>
      <c r="AX94" s="82" t="e">
        <f t="shared" si="139"/>
        <v>#DIV/0!</v>
      </c>
      <c r="AY94" s="77">
        <f t="shared" si="140"/>
        <v>0</v>
      </c>
      <c r="AZ94" s="108">
        <f t="shared" si="141"/>
        <v>0</v>
      </c>
      <c r="BA94" s="107">
        <f t="shared" si="142"/>
        <v>0</v>
      </c>
      <c r="BB94" s="107">
        <f t="shared" si="143"/>
        <v>0</v>
      </c>
      <c r="BC94" s="107">
        <f t="shared" si="144"/>
        <v>0</v>
      </c>
      <c r="BD94" s="109">
        <f t="shared" si="145"/>
        <v>0</v>
      </c>
      <c r="BE94" s="109">
        <f t="shared" si="146"/>
        <v>0</v>
      </c>
      <c r="BF94" s="109">
        <f t="shared" si="147"/>
        <v>0</v>
      </c>
      <c r="BH94" s="82">
        <f t="shared" si="148"/>
        <v>0</v>
      </c>
      <c r="BI94" s="82" t="e">
        <f t="shared" si="149"/>
        <v>#DIV/0!</v>
      </c>
      <c r="BJ94" s="77">
        <f t="shared" si="150"/>
        <v>0</v>
      </c>
      <c r="BK94" s="108">
        <f t="shared" si="151"/>
        <v>0</v>
      </c>
      <c r="BL94" s="107">
        <f t="shared" si="152"/>
        <v>0</v>
      </c>
      <c r="BM94" s="107">
        <f t="shared" si="153"/>
        <v>0</v>
      </c>
      <c r="BN94" s="107">
        <f t="shared" si="154"/>
        <v>0</v>
      </c>
      <c r="BO94" s="109">
        <f t="shared" si="155"/>
        <v>0</v>
      </c>
      <c r="BP94" s="109">
        <f t="shared" si="156"/>
        <v>0</v>
      </c>
      <c r="BQ94" s="109">
        <f t="shared" si="157"/>
        <v>0</v>
      </c>
    </row>
    <row r="95" spans="1:69" x14ac:dyDescent="0.25">
      <c r="A95" s="101">
        <f t="shared" si="108"/>
        <v>38777</v>
      </c>
      <c r="B95" s="102">
        <f t="shared" si="46"/>
        <v>3.827</v>
      </c>
      <c r="C95" s="102">
        <v>0</v>
      </c>
      <c r="D95" s="80">
        <f t="shared" si="47"/>
        <v>0.23499999999999999</v>
      </c>
      <c r="E95" s="106">
        <f t="shared" si="109"/>
        <v>1</v>
      </c>
      <c r="F95" s="104">
        <f t="shared" si="48"/>
        <v>5.2</v>
      </c>
      <c r="G95" s="104">
        <f t="shared" si="49"/>
        <v>4.72</v>
      </c>
      <c r="H95" s="104">
        <f t="shared" si="50"/>
        <v>2.96</v>
      </c>
      <c r="I95" s="104">
        <f t="shared" si="51"/>
        <v>2.99</v>
      </c>
      <c r="J95" s="80">
        <f t="shared" si="110"/>
        <v>6.2552423843599894E-2</v>
      </c>
      <c r="K95" s="80" t="e">
        <f t="shared" si="111"/>
        <v>#DIV/0!</v>
      </c>
      <c r="L95" s="80" t="e">
        <f t="shared" si="112"/>
        <v>#DIV/0!</v>
      </c>
      <c r="M95" s="80" t="e">
        <f t="shared" si="113"/>
        <v>#DIV/0!</v>
      </c>
      <c r="N95" s="80">
        <f t="shared" si="114"/>
        <v>0.29755242384359987</v>
      </c>
      <c r="O95" s="80" t="e">
        <f t="shared" si="115"/>
        <v>#DIV/0!</v>
      </c>
      <c r="P95" s="80" t="e">
        <f t="shared" si="116"/>
        <v>#DIV/0!</v>
      </c>
      <c r="Q95" s="80" t="e">
        <f t="shared" si="117"/>
        <v>#DIV/0!</v>
      </c>
      <c r="R95" s="105">
        <f t="shared" ca="1" si="118"/>
        <v>1961</v>
      </c>
      <c r="S95" s="80">
        <f t="shared" si="52"/>
        <v>6.8315420442246019E-2</v>
      </c>
      <c r="T95" s="77">
        <v>0</v>
      </c>
      <c r="U95" s="181">
        <v>0</v>
      </c>
      <c r="X95" s="181"/>
      <c r="Z95" s="82"/>
      <c r="AA95" s="82">
        <f t="shared" si="119"/>
        <v>0</v>
      </c>
      <c r="AB95" s="82">
        <f t="shared" si="53"/>
        <v>0</v>
      </c>
      <c r="AC95" s="77">
        <f t="shared" si="120"/>
        <v>0</v>
      </c>
      <c r="AD95" s="108">
        <f t="shared" si="121"/>
        <v>0</v>
      </c>
      <c r="AE95" s="107">
        <f t="shared" si="122"/>
        <v>0</v>
      </c>
      <c r="AF95" s="107">
        <f t="shared" si="123"/>
        <v>0</v>
      </c>
      <c r="AG95" s="107">
        <f t="shared" si="124"/>
        <v>0</v>
      </c>
      <c r="AH95" s="109">
        <f t="shared" si="125"/>
        <v>0</v>
      </c>
      <c r="AI95" s="109">
        <f t="shared" si="126"/>
        <v>0</v>
      </c>
      <c r="AJ95" s="109">
        <f t="shared" si="127"/>
        <v>0</v>
      </c>
      <c r="AL95" s="82">
        <f t="shared" si="128"/>
        <v>0</v>
      </c>
      <c r="AM95" s="82" t="e">
        <f t="shared" si="129"/>
        <v>#DIV/0!</v>
      </c>
      <c r="AN95" s="77">
        <f t="shared" si="130"/>
        <v>0</v>
      </c>
      <c r="AO95" s="108">
        <f t="shared" si="131"/>
        <v>0</v>
      </c>
      <c r="AP95" s="107">
        <f t="shared" si="132"/>
        <v>0</v>
      </c>
      <c r="AQ95" s="107">
        <f t="shared" si="133"/>
        <v>0</v>
      </c>
      <c r="AR95" s="107">
        <f t="shared" si="134"/>
        <v>0</v>
      </c>
      <c r="AS95" s="109">
        <f t="shared" si="135"/>
        <v>0</v>
      </c>
      <c r="AT95" s="109">
        <f t="shared" si="136"/>
        <v>0</v>
      </c>
      <c r="AU95" s="109">
        <f t="shared" si="137"/>
        <v>0</v>
      </c>
      <c r="AW95" s="82">
        <f t="shared" si="138"/>
        <v>0</v>
      </c>
      <c r="AX95" s="82" t="e">
        <f t="shared" si="139"/>
        <v>#DIV/0!</v>
      </c>
      <c r="AY95" s="77">
        <f t="shared" si="140"/>
        <v>0</v>
      </c>
      <c r="AZ95" s="108">
        <f t="shared" si="141"/>
        <v>0</v>
      </c>
      <c r="BA95" s="107">
        <f t="shared" si="142"/>
        <v>0</v>
      </c>
      <c r="BB95" s="107">
        <f t="shared" si="143"/>
        <v>0</v>
      </c>
      <c r="BC95" s="107">
        <f t="shared" si="144"/>
        <v>0</v>
      </c>
      <c r="BD95" s="109">
        <f t="shared" si="145"/>
        <v>0</v>
      </c>
      <c r="BE95" s="109">
        <f t="shared" si="146"/>
        <v>0</v>
      </c>
      <c r="BF95" s="109">
        <f t="shared" si="147"/>
        <v>0</v>
      </c>
      <c r="BH95" s="82">
        <f t="shared" si="148"/>
        <v>0</v>
      </c>
      <c r="BI95" s="82" t="e">
        <f t="shared" si="149"/>
        <v>#DIV/0!</v>
      </c>
      <c r="BJ95" s="77">
        <f t="shared" si="150"/>
        <v>0</v>
      </c>
      <c r="BK95" s="108">
        <f t="shared" si="151"/>
        <v>0</v>
      </c>
      <c r="BL95" s="107">
        <f t="shared" si="152"/>
        <v>0</v>
      </c>
      <c r="BM95" s="107">
        <f t="shared" si="153"/>
        <v>0</v>
      </c>
      <c r="BN95" s="107">
        <f t="shared" si="154"/>
        <v>0</v>
      </c>
      <c r="BO95" s="109">
        <f t="shared" si="155"/>
        <v>0</v>
      </c>
      <c r="BP95" s="109">
        <f t="shared" si="156"/>
        <v>0</v>
      </c>
      <c r="BQ95" s="109">
        <f t="shared" si="157"/>
        <v>0</v>
      </c>
    </row>
    <row r="96" spans="1:69" x14ac:dyDescent="0.25">
      <c r="A96" s="101">
        <f t="shared" si="108"/>
        <v>38808</v>
      </c>
      <c r="B96" s="102">
        <f t="shared" si="46"/>
        <v>3.6810000000000005</v>
      </c>
      <c r="C96" s="102">
        <v>0</v>
      </c>
      <c r="D96" s="80">
        <f t="shared" ref="D96:D150" si="158">VLOOKUP(A96,STRADDLE,8,FALSE)</f>
        <v>0.23499999999999999</v>
      </c>
      <c r="E96" s="106">
        <f t="shared" si="109"/>
        <v>1</v>
      </c>
      <c r="F96" s="104">
        <f t="shared" si="48"/>
        <v>5.2</v>
      </c>
      <c r="G96" s="104">
        <f t="shared" si="49"/>
        <v>4.72</v>
      </c>
      <c r="H96" s="104">
        <f t="shared" si="50"/>
        <v>2.96</v>
      </c>
      <c r="I96" s="104">
        <f t="shared" si="51"/>
        <v>2.99</v>
      </c>
      <c r="J96" s="80">
        <f t="shared" si="110"/>
        <v>6.2552423843599894E-2</v>
      </c>
      <c r="K96" s="80" t="e">
        <f t="shared" si="111"/>
        <v>#DIV/0!</v>
      </c>
      <c r="L96" s="80" t="e">
        <f t="shared" si="112"/>
        <v>#DIV/0!</v>
      </c>
      <c r="M96" s="80" t="e">
        <f t="shared" si="113"/>
        <v>#DIV/0!</v>
      </c>
      <c r="N96" s="80">
        <f t="shared" si="114"/>
        <v>0.29755242384359987</v>
      </c>
      <c r="O96" s="80" t="e">
        <f t="shared" si="115"/>
        <v>#DIV/0!</v>
      </c>
      <c r="P96" s="80" t="e">
        <f t="shared" si="116"/>
        <v>#DIV/0!</v>
      </c>
      <c r="Q96" s="80" t="e">
        <f t="shared" si="117"/>
        <v>#DIV/0!</v>
      </c>
      <c r="R96" s="105">
        <f t="shared" ca="1" si="118"/>
        <v>1994</v>
      </c>
      <c r="S96" s="80">
        <f t="shared" si="52"/>
        <v>6.8354605880095023E-2</v>
      </c>
      <c r="T96" s="77">
        <v>0</v>
      </c>
      <c r="U96" s="181">
        <v>0</v>
      </c>
      <c r="X96" s="181"/>
      <c r="Z96" s="82"/>
      <c r="AA96" s="82">
        <f t="shared" si="119"/>
        <v>0</v>
      </c>
      <c r="AB96" s="82">
        <f t="shared" ref="AB96:AB150" si="159">IF(T96&gt;0,AD96/AA96,0)</f>
        <v>0</v>
      </c>
      <c r="AC96" s="77">
        <f t="shared" si="120"/>
        <v>0</v>
      </c>
      <c r="AD96" s="108">
        <f t="shared" si="121"/>
        <v>0</v>
      </c>
      <c r="AE96" s="107">
        <f t="shared" si="122"/>
        <v>0</v>
      </c>
      <c r="AF96" s="107">
        <f t="shared" si="123"/>
        <v>0</v>
      </c>
      <c r="AG96" s="107">
        <f t="shared" si="124"/>
        <v>0</v>
      </c>
      <c r="AH96" s="109">
        <f t="shared" si="125"/>
        <v>0</v>
      </c>
      <c r="AI96" s="109">
        <f t="shared" si="126"/>
        <v>0</v>
      </c>
      <c r="AJ96" s="109">
        <f t="shared" si="127"/>
        <v>0</v>
      </c>
      <c r="AL96" s="82">
        <f t="shared" si="128"/>
        <v>0</v>
      </c>
      <c r="AM96" s="82" t="e">
        <f t="shared" si="129"/>
        <v>#DIV/0!</v>
      </c>
      <c r="AN96" s="77">
        <f t="shared" si="130"/>
        <v>0</v>
      </c>
      <c r="AO96" s="108">
        <f t="shared" si="131"/>
        <v>0</v>
      </c>
      <c r="AP96" s="107">
        <f t="shared" si="132"/>
        <v>0</v>
      </c>
      <c r="AQ96" s="107">
        <f t="shared" si="133"/>
        <v>0</v>
      </c>
      <c r="AR96" s="107">
        <f t="shared" si="134"/>
        <v>0</v>
      </c>
      <c r="AS96" s="109">
        <f t="shared" si="135"/>
        <v>0</v>
      </c>
      <c r="AT96" s="109">
        <f t="shared" si="136"/>
        <v>0</v>
      </c>
      <c r="AU96" s="109">
        <f t="shared" si="137"/>
        <v>0</v>
      </c>
      <c r="AW96" s="82">
        <f t="shared" si="138"/>
        <v>0</v>
      </c>
      <c r="AX96" s="82" t="e">
        <f t="shared" si="139"/>
        <v>#DIV/0!</v>
      </c>
      <c r="AY96" s="77">
        <f t="shared" si="140"/>
        <v>0</v>
      </c>
      <c r="AZ96" s="108">
        <f t="shared" si="141"/>
        <v>0</v>
      </c>
      <c r="BA96" s="107">
        <f t="shared" si="142"/>
        <v>0</v>
      </c>
      <c r="BB96" s="107">
        <f t="shared" si="143"/>
        <v>0</v>
      </c>
      <c r="BC96" s="107">
        <f t="shared" si="144"/>
        <v>0</v>
      </c>
      <c r="BD96" s="109">
        <f t="shared" si="145"/>
        <v>0</v>
      </c>
      <c r="BE96" s="109">
        <f t="shared" si="146"/>
        <v>0</v>
      </c>
      <c r="BF96" s="109">
        <f t="shared" si="147"/>
        <v>0</v>
      </c>
      <c r="BH96" s="82">
        <f t="shared" si="148"/>
        <v>0</v>
      </c>
      <c r="BI96" s="82" t="e">
        <f t="shared" si="149"/>
        <v>#DIV/0!</v>
      </c>
      <c r="BJ96" s="77">
        <f t="shared" si="150"/>
        <v>0</v>
      </c>
      <c r="BK96" s="108">
        <f t="shared" si="151"/>
        <v>0</v>
      </c>
      <c r="BL96" s="107">
        <f t="shared" si="152"/>
        <v>0</v>
      </c>
      <c r="BM96" s="107">
        <f t="shared" si="153"/>
        <v>0</v>
      </c>
      <c r="BN96" s="107">
        <f t="shared" si="154"/>
        <v>0</v>
      </c>
      <c r="BO96" s="109">
        <f t="shared" si="155"/>
        <v>0</v>
      </c>
      <c r="BP96" s="109">
        <f t="shared" si="156"/>
        <v>0</v>
      </c>
      <c r="BQ96" s="109">
        <f t="shared" si="157"/>
        <v>0</v>
      </c>
    </row>
    <row r="97" spans="1:69" x14ac:dyDescent="0.25">
      <c r="A97" s="101">
        <f t="shared" si="108"/>
        <v>38838</v>
      </c>
      <c r="B97" s="102">
        <f t="shared" si="46"/>
        <v>3.6669999999999998</v>
      </c>
      <c r="C97" s="102">
        <v>0</v>
      </c>
      <c r="D97" s="80">
        <f t="shared" si="158"/>
        <v>0.23250000000000001</v>
      </c>
      <c r="E97" s="106">
        <f t="shared" si="109"/>
        <v>1</v>
      </c>
      <c r="F97" s="104">
        <f t="shared" si="48"/>
        <v>5.2</v>
      </c>
      <c r="G97" s="104">
        <f t="shared" si="49"/>
        <v>4.72</v>
      </c>
      <c r="H97" s="104">
        <f t="shared" si="50"/>
        <v>2.96</v>
      </c>
      <c r="I97" s="104">
        <f t="shared" si="51"/>
        <v>2.99</v>
      </c>
      <c r="J97" s="80">
        <f t="shared" si="110"/>
        <v>6.2552423843599894E-2</v>
      </c>
      <c r="K97" s="80" t="e">
        <f t="shared" si="111"/>
        <v>#DIV/0!</v>
      </c>
      <c r="L97" s="80" t="e">
        <f t="shared" si="112"/>
        <v>#DIV/0!</v>
      </c>
      <c r="M97" s="80" t="e">
        <f t="shared" si="113"/>
        <v>#DIV/0!</v>
      </c>
      <c r="N97" s="80">
        <f t="shared" si="114"/>
        <v>0.29505242384359992</v>
      </c>
      <c r="O97" s="80" t="e">
        <f t="shared" si="115"/>
        <v>#DIV/0!</v>
      </c>
      <c r="P97" s="80" t="e">
        <f t="shared" si="116"/>
        <v>#DIV/0!</v>
      </c>
      <c r="Q97" s="80" t="e">
        <f t="shared" si="117"/>
        <v>#DIV/0!</v>
      </c>
      <c r="R97" s="105">
        <f t="shared" ca="1" si="118"/>
        <v>2022</v>
      </c>
      <c r="S97" s="80">
        <f t="shared" si="52"/>
        <v>6.8392527272046005E-2</v>
      </c>
      <c r="T97" s="77">
        <v>0</v>
      </c>
      <c r="U97" s="181">
        <v>0</v>
      </c>
      <c r="X97" s="181"/>
      <c r="Z97" s="82"/>
      <c r="AA97" s="82">
        <f t="shared" si="119"/>
        <v>0</v>
      </c>
      <c r="AB97" s="82">
        <f t="shared" si="159"/>
        <v>0</v>
      </c>
      <c r="AC97" s="77">
        <f t="shared" si="120"/>
        <v>0</v>
      </c>
      <c r="AD97" s="108">
        <f t="shared" si="121"/>
        <v>0</v>
      </c>
      <c r="AE97" s="107">
        <f t="shared" si="122"/>
        <v>0</v>
      </c>
      <c r="AF97" s="107">
        <f t="shared" si="123"/>
        <v>0</v>
      </c>
      <c r="AG97" s="107">
        <f t="shared" si="124"/>
        <v>0</v>
      </c>
      <c r="AH97" s="109">
        <f t="shared" si="125"/>
        <v>0</v>
      </c>
      <c r="AI97" s="109">
        <f t="shared" si="126"/>
        <v>0</v>
      </c>
      <c r="AJ97" s="109">
        <f t="shared" si="127"/>
        <v>0</v>
      </c>
      <c r="AL97" s="82">
        <f t="shared" si="128"/>
        <v>0</v>
      </c>
      <c r="AM97" s="82" t="e">
        <f t="shared" si="129"/>
        <v>#DIV/0!</v>
      </c>
      <c r="AN97" s="77">
        <f t="shared" si="130"/>
        <v>0</v>
      </c>
      <c r="AO97" s="108">
        <f t="shared" si="131"/>
        <v>0</v>
      </c>
      <c r="AP97" s="107">
        <f t="shared" si="132"/>
        <v>0</v>
      </c>
      <c r="AQ97" s="107">
        <f t="shared" si="133"/>
        <v>0</v>
      </c>
      <c r="AR97" s="107">
        <f t="shared" si="134"/>
        <v>0</v>
      </c>
      <c r="AS97" s="109">
        <f t="shared" si="135"/>
        <v>0</v>
      </c>
      <c r="AT97" s="109">
        <f t="shared" si="136"/>
        <v>0</v>
      </c>
      <c r="AU97" s="109">
        <f t="shared" si="137"/>
        <v>0</v>
      </c>
      <c r="AW97" s="82">
        <f t="shared" si="138"/>
        <v>0</v>
      </c>
      <c r="AX97" s="82" t="e">
        <f t="shared" si="139"/>
        <v>#DIV/0!</v>
      </c>
      <c r="AY97" s="77">
        <f t="shared" si="140"/>
        <v>0</v>
      </c>
      <c r="AZ97" s="108">
        <f t="shared" si="141"/>
        <v>0</v>
      </c>
      <c r="BA97" s="107">
        <f t="shared" si="142"/>
        <v>0</v>
      </c>
      <c r="BB97" s="107">
        <f t="shared" si="143"/>
        <v>0</v>
      </c>
      <c r="BC97" s="107">
        <f t="shared" si="144"/>
        <v>0</v>
      </c>
      <c r="BD97" s="109">
        <f t="shared" si="145"/>
        <v>0</v>
      </c>
      <c r="BE97" s="109">
        <f t="shared" si="146"/>
        <v>0</v>
      </c>
      <c r="BF97" s="109">
        <f t="shared" si="147"/>
        <v>0</v>
      </c>
      <c r="BH97" s="82">
        <f t="shared" si="148"/>
        <v>0</v>
      </c>
      <c r="BI97" s="82" t="e">
        <f t="shared" si="149"/>
        <v>#DIV/0!</v>
      </c>
      <c r="BJ97" s="77">
        <f t="shared" si="150"/>
        <v>0</v>
      </c>
      <c r="BK97" s="108">
        <f t="shared" si="151"/>
        <v>0</v>
      </c>
      <c r="BL97" s="107">
        <f t="shared" si="152"/>
        <v>0</v>
      </c>
      <c r="BM97" s="107">
        <f t="shared" si="153"/>
        <v>0</v>
      </c>
      <c r="BN97" s="107">
        <f t="shared" si="154"/>
        <v>0</v>
      </c>
      <c r="BO97" s="109">
        <f t="shared" si="155"/>
        <v>0</v>
      </c>
      <c r="BP97" s="109">
        <f t="shared" si="156"/>
        <v>0</v>
      </c>
      <c r="BQ97" s="109">
        <f t="shared" si="157"/>
        <v>0</v>
      </c>
    </row>
    <row r="98" spans="1:69" x14ac:dyDescent="0.25">
      <c r="A98" s="101">
        <f t="shared" si="108"/>
        <v>38869</v>
      </c>
      <c r="B98" s="102">
        <f t="shared" si="46"/>
        <v>3.6980000000000004</v>
      </c>
      <c r="C98" s="102">
        <v>0</v>
      </c>
      <c r="D98" s="80">
        <f t="shared" si="158"/>
        <v>0.23250000000000001</v>
      </c>
      <c r="E98" s="106">
        <f t="shared" si="109"/>
        <v>1</v>
      </c>
      <c r="F98" s="104">
        <f t="shared" si="48"/>
        <v>5.2</v>
      </c>
      <c r="G98" s="104">
        <f t="shared" si="49"/>
        <v>4.72</v>
      </c>
      <c r="H98" s="104">
        <f t="shared" si="50"/>
        <v>2.96</v>
      </c>
      <c r="I98" s="104">
        <f t="shared" si="51"/>
        <v>2.99</v>
      </c>
      <c r="J98" s="80">
        <f t="shared" si="110"/>
        <v>6.2552423843599894E-2</v>
      </c>
      <c r="K98" s="80" t="e">
        <f t="shared" si="111"/>
        <v>#DIV/0!</v>
      </c>
      <c r="L98" s="80" t="e">
        <f t="shared" si="112"/>
        <v>#DIV/0!</v>
      </c>
      <c r="M98" s="80" t="e">
        <f t="shared" si="113"/>
        <v>#DIV/0!</v>
      </c>
      <c r="N98" s="80">
        <f t="shared" si="114"/>
        <v>0.29505242384359992</v>
      </c>
      <c r="O98" s="80" t="e">
        <f t="shared" si="115"/>
        <v>#DIV/0!</v>
      </c>
      <c r="P98" s="80" t="e">
        <f t="shared" si="116"/>
        <v>#DIV/0!</v>
      </c>
      <c r="Q98" s="80" t="e">
        <f t="shared" si="117"/>
        <v>#DIV/0!</v>
      </c>
      <c r="R98" s="105">
        <f t="shared" ca="1" si="118"/>
        <v>2052</v>
      </c>
      <c r="S98" s="80">
        <f t="shared" si="52"/>
        <v>6.8431712710895015E-2</v>
      </c>
      <c r="T98" s="77">
        <v>0</v>
      </c>
      <c r="U98" s="181">
        <v>0</v>
      </c>
      <c r="X98" s="181"/>
      <c r="Z98" s="82"/>
      <c r="AA98" s="82">
        <f t="shared" si="119"/>
        <v>0</v>
      </c>
      <c r="AB98" s="82">
        <f t="shared" si="159"/>
        <v>0</v>
      </c>
      <c r="AC98" s="77">
        <f t="shared" si="120"/>
        <v>0</v>
      </c>
      <c r="AD98" s="108">
        <f t="shared" si="121"/>
        <v>0</v>
      </c>
      <c r="AE98" s="107">
        <f t="shared" si="122"/>
        <v>0</v>
      </c>
      <c r="AF98" s="107">
        <f t="shared" si="123"/>
        <v>0</v>
      </c>
      <c r="AG98" s="107">
        <f t="shared" si="124"/>
        <v>0</v>
      </c>
      <c r="AH98" s="109">
        <f t="shared" si="125"/>
        <v>0</v>
      </c>
      <c r="AI98" s="109">
        <f t="shared" si="126"/>
        <v>0</v>
      </c>
      <c r="AJ98" s="109">
        <f t="shared" si="127"/>
        <v>0</v>
      </c>
      <c r="AL98" s="82">
        <f t="shared" si="128"/>
        <v>0</v>
      </c>
      <c r="AM98" s="82" t="e">
        <f t="shared" si="129"/>
        <v>#DIV/0!</v>
      </c>
      <c r="AN98" s="77">
        <f t="shared" si="130"/>
        <v>0</v>
      </c>
      <c r="AO98" s="108">
        <f t="shared" si="131"/>
        <v>0</v>
      </c>
      <c r="AP98" s="107">
        <f t="shared" si="132"/>
        <v>0</v>
      </c>
      <c r="AQ98" s="107">
        <f t="shared" si="133"/>
        <v>0</v>
      </c>
      <c r="AR98" s="107">
        <f t="shared" si="134"/>
        <v>0</v>
      </c>
      <c r="AS98" s="109">
        <f t="shared" si="135"/>
        <v>0</v>
      </c>
      <c r="AT98" s="109">
        <f t="shared" si="136"/>
        <v>0</v>
      </c>
      <c r="AU98" s="109">
        <f t="shared" si="137"/>
        <v>0</v>
      </c>
      <c r="AW98" s="82">
        <f t="shared" si="138"/>
        <v>0</v>
      </c>
      <c r="AX98" s="82" t="e">
        <f t="shared" si="139"/>
        <v>#DIV/0!</v>
      </c>
      <c r="AY98" s="77">
        <f t="shared" si="140"/>
        <v>0</v>
      </c>
      <c r="AZ98" s="108">
        <f t="shared" si="141"/>
        <v>0</v>
      </c>
      <c r="BA98" s="107">
        <f t="shared" si="142"/>
        <v>0</v>
      </c>
      <c r="BB98" s="107">
        <f t="shared" si="143"/>
        <v>0</v>
      </c>
      <c r="BC98" s="107">
        <f t="shared" si="144"/>
        <v>0</v>
      </c>
      <c r="BD98" s="109">
        <f t="shared" si="145"/>
        <v>0</v>
      </c>
      <c r="BE98" s="109">
        <f t="shared" si="146"/>
        <v>0</v>
      </c>
      <c r="BF98" s="109">
        <f t="shared" si="147"/>
        <v>0</v>
      </c>
      <c r="BH98" s="82">
        <f t="shared" si="148"/>
        <v>0</v>
      </c>
      <c r="BI98" s="82" t="e">
        <f t="shared" si="149"/>
        <v>#DIV/0!</v>
      </c>
      <c r="BJ98" s="77">
        <f t="shared" si="150"/>
        <v>0</v>
      </c>
      <c r="BK98" s="108">
        <f t="shared" si="151"/>
        <v>0</v>
      </c>
      <c r="BL98" s="107">
        <f t="shared" si="152"/>
        <v>0</v>
      </c>
      <c r="BM98" s="107">
        <f t="shared" si="153"/>
        <v>0</v>
      </c>
      <c r="BN98" s="107">
        <f t="shared" si="154"/>
        <v>0</v>
      </c>
      <c r="BO98" s="109">
        <f t="shared" si="155"/>
        <v>0</v>
      </c>
      <c r="BP98" s="109">
        <f t="shared" si="156"/>
        <v>0</v>
      </c>
      <c r="BQ98" s="109">
        <f t="shared" si="157"/>
        <v>0</v>
      </c>
    </row>
    <row r="99" spans="1:69" x14ac:dyDescent="0.25">
      <c r="A99" s="101">
        <f t="shared" si="108"/>
        <v>38899</v>
      </c>
      <c r="B99" s="102">
        <f t="shared" si="46"/>
        <v>3.7260000000000004</v>
      </c>
      <c r="C99" s="102">
        <v>0</v>
      </c>
      <c r="D99" s="80">
        <f t="shared" si="158"/>
        <v>0.23250000000000001</v>
      </c>
      <c r="E99" s="106">
        <f t="shared" si="109"/>
        <v>1</v>
      </c>
      <c r="F99" s="104">
        <f t="shared" si="48"/>
        <v>5.2</v>
      </c>
      <c r="G99" s="104">
        <f t="shared" si="49"/>
        <v>4.72</v>
      </c>
      <c r="H99" s="104">
        <f t="shared" si="50"/>
        <v>2.96</v>
      </c>
      <c r="I99" s="104">
        <f t="shared" si="51"/>
        <v>2.99</v>
      </c>
      <c r="J99" s="80">
        <f t="shared" si="110"/>
        <v>6.2552423843599894E-2</v>
      </c>
      <c r="K99" s="80" t="e">
        <f t="shared" si="111"/>
        <v>#DIV/0!</v>
      </c>
      <c r="L99" s="80" t="e">
        <f t="shared" si="112"/>
        <v>#DIV/0!</v>
      </c>
      <c r="M99" s="80" t="e">
        <f t="shared" si="113"/>
        <v>#DIV/0!</v>
      </c>
      <c r="N99" s="80">
        <f t="shared" si="114"/>
        <v>0.29505242384359992</v>
      </c>
      <c r="O99" s="80" t="e">
        <f t="shared" si="115"/>
        <v>#DIV/0!</v>
      </c>
      <c r="P99" s="80" t="e">
        <f t="shared" si="116"/>
        <v>#DIV/0!</v>
      </c>
      <c r="Q99" s="80" t="e">
        <f t="shared" si="117"/>
        <v>#DIV/0!</v>
      </c>
      <c r="R99" s="105">
        <f t="shared" ca="1" si="118"/>
        <v>2085</v>
      </c>
      <c r="S99" s="80">
        <f t="shared" si="52"/>
        <v>6.8469634103813001E-2</v>
      </c>
      <c r="T99" s="77">
        <v>0</v>
      </c>
      <c r="U99" s="181">
        <v>0</v>
      </c>
      <c r="X99" s="181"/>
      <c r="Z99" s="82"/>
      <c r="AA99" s="82">
        <f t="shared" si="119"/>
        <v>0</v>
      </c>
      <c r="AB99" s="82">
        <f t="shared" si="159"/>
        <v>0</v>
      </c>
      <c r="AC99" s="77">
        <f t="shared" si="120"/>
        <v>0</v>
      </c>
      <c r="AD99" s="108">
        <f t="shared" si="121"/>
        <v>0</v>
      </c>
      <c r="AE99" s="107">
        <f t="shared" si="122"/>
        <v>0</v>
      </c>
      <c r="AF99" s="107">
        <f t="shared" si="123"/>
        <v>0</v>
      </c>
      <c r="AG99" s="107">
        <f t="shared" si="124"/>
        <v>0</v>
      </c>
      <c r="AH99" s="109">
        <f t="shared" si="125"/>
        <v>0</v>
      </c>
      <c r="AI99" s="109">
        <f t="shared" si="126"/>
        <v>0</v>
      </c>
      <c r="AJ99" s="109">
        <f t="shared" si="127"/>
        <v>0</v>
      </c>
      <c r="AL99" s="82">
        <f t="shared" si="128"/>
        <v>0</v>
      </c>
      <c r="AM99" s="82" t="e">
        <f t="shared" si="129"/>
        <v>#DIV/0!</v>
      </c>
      <c r="AN99" s="77">
        <f t="shared" si="130"/>
        <v>0</v>
      </c>
      <c r="AO99" s="108">
        <f t="shared" si="131"/>
        <v>0</v>
      </c>
      <c r="AP99" s="107">
        <f t="shared" si="132"/>
        <v>0</v>
      </c>
      <c r="AQ99" s="107">
        <f t="shared" si="133"/>
        <v>0</v>
      </c>
      <c r="AR99" s="107">
        <f t="shared" si="134"/>
        <v>0</v>
      </c>
      <c r="AS99" s="109">
        <f t="shared" si="135"/>
        <v>0</v>
      </c>
      <c r="AT99" s="109">
        <f t="shared" si="136"/>
        <v>0</v>
      </c>
      <c r="AU99" s="109">
        <f t="shared" si="137"/>
        <v>0</v>
      </c>
      <c r="AW99" s="82">
        <f t="shared" si="138"/>
        <v>0</v>
      </c>
      <c r="AX99" s="82" t="e">
        <f t="shared" si="139"/>
        <v>#DIV/0!</v>
      </c>
      <c r="AY99" s="77">
        <f t="shared" si="140"/>
        <v>0</v>
      </c>
      <c r="AZ99" s="108">
        <f t="shared" si="141"/>
        <v>0</v>
      </c>
      <c r="BA99" s="107">
        <f t="shared" si="142"/>
        <v>0</v>
      </c>
      <c r="BB99" s="107">
        <f t="shared" si="143"/>
        <v>0</v>
      </c>
      <c r="BC99" s="107">
        <f t="shared" si="144"/>
        <v>0</v>
      </c>
      <c r="BD99" s="109">
        <f t="shared" si="145"/>
        <v>0</v>
      </c>
      <c r="BE99" s="109">
        <f t="shared" si="146"/>
        <v>0</v>
      </c>
      <c r="BF99" s="109">
        <f t="shared" si="147"/>
        <v>0</v>
      </c>
      <c r="BH99" s="82">
        <f t="shared" si="148"/>
        <v>0</v>
      </c>
      <c r="BI99" s="82" t="e">
        <f t="shared" si="149"/>
        <v>#DIV/0!</v>
      </c>
      <c r="BJ99" s="77">
        <f t="shared" si="150"/>
        <v>0</v>
      </c>
      <c r="BK99" s="108">
        <f t="shared" si="151"/>
        <v>0</v>
      </c>
      <c r="BL99" s="107">
        <f t="shared" si="152"/>
        <v>0</v>
      </c>
      <c r="BM99" s="107">
        <f t="shared" si="153"/>
        <v>0</v>
      </c>
      <c r="BN99" s="107">
        <f t="shared" si="154"/>
        <v>0</v>
      </c>
      <c r="BO99" s="109">
        <f t="shared" si="155"/>
        <v>0</v>
      </c>
      <c r="BP99" s="109">
        <f t="shared" si="156"/>
        <v>0</v>
      </c>
      <c r="BQ99" s="109">
        <f t="shared" si="157"/>
        <v>0</v>
      </c>
    </row>
    <row r="100" spans="1:69" x14ac:dyDescent="0.25">
      <c r="A100" s="101">
        <f t="shared" si="108"/>
        <v>38930</v>
      </c>
      <c r="B100" s="102">
        <f t="shared" si="46"/>
        <v>3.7480000000000002</v>
      </c>
      <c r="C100" s="102">
        <v>0</v>
      </c>
      <c r="D100" s="80">
        <f t="shared" si="158"/>
        <v>0.23250000000000001</v>
      </c>
      <c r="E100" s="106">
        <f t="shared" si="109"/>
        <v>1</v>
      </c>
      <c r="F100" s="104">
        <f t="shared" si="48"/>
        <v>5.2</v>
      </c>
      <c r="G100" s="104">
        <f t="shared" si="49"/>
        <v>4.72</v>
      </c>
      <c r="H100" s="104">
        <f t="shared" si="50"/>
        <v>2.96</v>
      </c>
      <c r="I100" s="104">
        <f t="shared" si="51"/>
        <v>2.99</v>
      </c>
      <c r="J100" s="80">
        <f t="shared" si="110"/>
        <v>6.2552423843599894E-2</v>
      </c>
      <c r="K100" s="80" t="e">
        <f t="shared" si="111"/>
        <v>#DIV/0!</v>
      </c>
      <c r="L100" s="80" t="e">
        <f t="shared" si="112"/>
        <v>#DIV/0!</v>
      </c>
      <c r="M100" s="80" t="e">
        <f t="shared" si="113"/>
        <v>#DIV/0!</v>
      </c>
      <c r="N100" s="80">
        <f t="shared" si="114"/>
        <v>0.29505242384359992</v>
      </c>
      <c r="O100" s="80" t="e">
        <f t="shared" si="115"/>
        <v>#DIV/0!</v>
      </c>
      <c r="P100" s="80" t="e">
        <f t="shared" si="116"/>
        <v>#DIV/0!</v>
      </c>
      <c r="Q100" s="80" t="e">
        <f t="shared" si="117"/>
        <v>#DIV/0!</v>
      </c>
      <c r="R100" s="105">
        <f t="shared" ca="1" si="118"/>
        <v>2114</v>
      </c>
      <c r="S100" s="80">
        <f t="shared" si="52"/>
        <v>6.8508819543663016E-2</v>
      </c>
      <c r="T100" s="77">
        <v>0</v>
      </c>
      <c r="U100" s="181">
        <v>0</v>
      </c>
      <c r="X100" s="181"/>
      <c r="Z100" s="82"/>
      <c r="AA100" s="82">
        <f t="shared" si="119"/>
        <v>0</v>
      </c>
      <c r="AB100" s="82">
        <f t="shared" si="159"/>
        <v>0</v>
      </c>
      <c r="AC100" s="77">
        <f t="shared" si="120"/>
        <v>0</v>
      </c>
      <c r="AD100" s="108">
        <f t="shared" si="121"/>
        <v>0</v>
      </c>
      <c r="AE100" s="107">
        <f t="shared" si="122"/>
        <v>0</v>
      </c>
      <c r="AF100" s="107">
        <f t="shared" si="123"/>
        <v>0</v>
      </c>
      <c r="AG100" s="107">
        <f t="shared" si="124"/>
        <v>0</v>
      </c>
      <c r="AH100" s="109">
        <f t="shared" si="125"/>
        <v>0</v>
      </c>
      <c r="AI100" s="109">
        <f t="shared" si="126"/>
        <v>0</v>
      </c>
      <c r="AJ100" s="109">
        <f t="shared" si="127"/>
        <v>0</v>
      </c>
      <c r="AL100" s="82">
        <f t="shared" si="128"/>
        <v>0</v>
      </c>
      <c r="AM100" s="82" t="e">
        <f t="shared" si="129"/>
        <v>#DIV/0!</v>
      </c>
      <c r="AN100" s="77">
        <f t="shared" si="130"/>
        <v>0</v>
      </c>
      <c r="AO100" s="108">
        <f t="shared" si="131"/>
        <v>0</v>
      </c>
      <c r="AP100" s="107">
        <f t="shared" si="132"/>
        <v>0</v>
      </c>
      <c r="AQ100" s="107">
        <f t="shared" si="133"/>
        <v>0</v>
      </c>
      <c r="AR100" s="107">
        <f t="shared" si="134"/>
        <v>0</v>
      </c>
      <c r="AS100" s="109">
        <f t="shared" si="135"/>
        <v>0</v>
      </c>
      <c r="AT100" s="109">
        <f t="shared" si="136"/>
        <v>0</v>
      </c>
      <c r="AU100" s="109">
        <f t="shared" si="137"/>
        <v>0</v>
      </c>
      <c r="AW100" s="82">
        <f t="shared" si="138"/>
        <v>0</v>
      </c>
      <c r="AX100" s="82" t="e">
        <f t="shared" si="139"/>
        <v>#DIV/0!</v>
      </c>
      <c r="AY100" s="77">
        <f t="shared" si="140"/>
        <v>0</v>
      </c>
      <c r="AZ100" s="108">
        <f t="shared" si="141"/>
        <v>0</v>
      </c>
      <c r="BA100" s="107">
        <f t="shared" si="142"/>
        <v>0</v>
      </c>
      <c r="BB100" s="107">
        <f t="shared" si="143"/>
        <v>0</v>
      </c>
      <c r="BC100" s="107">
        <f t="shared" si="144"/>
        <v>0</v>
      </c>
      <c r="BD100" s="109">
        <f t="shared" si="145"/>
        <v>0</v>
      </c>
      <c r="BE100" s="109">
        <f t="shared" si="146"/>
        <v>0</v>
      </c>
      <c r="BF100" s="109">
        <f t="shared" si="147"/>
        <v>0</v>
      </c>
      <c r="BH100" s="82">
        <f t="shared" si="148"/>
        <v>0</v>
      </c>
      <c r="BI100" s="82" t="e">
        <f t="shared" si="149"/>
        <v>#DIV/0!</v>
      </c>
      <c r="BJ100" s="77">
        <f t="shared" si="150"/>
        <v>0</v>
      </c>
      <c r="BK100" s="108">
        <f t="shared" si="151"/>
        <v>0</v>
      </c>
      <c r="BL100" s="107">
        <f t="shared" si="152"/>
        <v>0</v>
      </c>
      <c r="BM100" s="107">
        <f t="shared" si="153"/>
        <v>0</v>
      </c>
      <c r="BN100" s="107">
        <f t="shared" si="154"/>
        <v>0</v>
      </c>
      <c r="BO100" s="109">
        <f t="shared" si="155"/>
        <v>0</v>
      </c>
      <c r="BP100" s="109">
        <f t="shared" si="156"/>
        <v>0</v>
      </c>
      <c r="BQ100" s="109">
        <f t="shared" si="157"/>
        <v>0</v>
      </c>
    </row>
    <row r="101" spans="1:69" x14ac:dyDescent="0.25">
      <c r="A101" s="101">
        <f t="shared" si="108"/>
        <v>38961</v>
      </c>
      <c r="B101" s="102">
        <f t="shared" si="46"/>
        <v>3.7660000000000005</v>
      </c>
      <c r="C101" s="102">
        <v>0</v>
      </c>
      <c r="D101" s="80">
        <f t="shared" si="158"/>
        <v>0.23250000000000001</v>
      </c>
      <c r="E101" s="106">
        <f t="shared" si="109"/>
        <v>1</v>
      </c>
      <c r="F101" s="104">
        <f t="shared" si="48"/>
        <v>5.2</v>
      </c>
      <c r="G101" s="104">
        <f t="shared" si="49"/>
        <v>4.72</v>
      </c>
      <c r="H101" s="104">
        <f t="shared" si="50"/>
        <v>2.96</v>
      </c>
      <c r="I101" s="104">
        <f t="shared" si="51"/>
        <v>2.99</v>
      </c>
      <c r="J101" s="80">
        <f t="shared" si="110"/>
        <v>6.2552423843599894E-2</v>
      </c>
      <c r="K101" s="80" t="e">
        <f t="shared" si="111"/>
        <v>#DIV/0!</v>
      </c>
      <c r="L101" s="80" t="e">
        <f t="shared" si="112"/>
        <v>#DIV/0!</v>
      </c>
      <c r="M101" s="80" t="e">
        <f t="shared" si="113"/>
        <v>#DIV/0!</v>
      </c>
      <c r="N101" s="80">
        <f t="shared" si="114"/>
        <v>0.29505242384359992</v>
      </c>
      <c r="O101" s="80" t="e">
        <f t="shared" si="115"/>
        <v>#DIV/0!</v>
      </c>
      <c r="P101" s="80" t="e">
        <f t="shared" si="116"/>
        <v>#DIV/0!</v>
      </c>
      <c r="Q101" s="80" t="e">
        <f t="shared" si="117"/>
        <v>#DIV/0!</v>
      </c>
      <c r="R101" s="105">
        <f t="shared" ca="1" si="118"/>
        <v>2147</v>
      </c>
      <c r="S101" s="80">
        <f t="shared" si="52"/>
        <v>6.8548004984020014E-2</v>
      </c>
      <c r="T101" s="77">
        <v>0</v>
      </c>
      <c r="U101" s="181">
        <v>0</v>
      </c>
      <c r="X101" s="181"/>
      <c r="Z101" s="82"/>
      <c r="AA101" s="82">
        <f t="shared" si="119"/>
        <v>0</v>
      </c>
      <c r="AB101" s="82">
        <f t="shared" si="159"/>
        <v>0</v>
      </c>
      <c r="AC101" s="77">
        <f t="shared" si="120"/>
        <v>0</v>
      </c>
      <c r="AD101" s="108">
        <f t="shared" si="121"/>
        <v>0</v>
      </c>
      <c r="AE101" s="107">
        <f t="shared" si="122"/>
        <v>0</v>
      </c>
      <c r="AF101" s="107">
        <f t="shared" si="123"/>
        <v>0</v>
      </c>
      <c r="AG101" s="107">
        <f t="shared" si="124"/>
        <v>0</v>
      </c>
      <c r="AH101" s="109">
        <f t="shared" si="125"/>
        <v>0</v>
      </c>
      <c r="AI101" s="109">
        <f t="shared" si="126"/>
        <v>0</v>
      </c>
      <c r="AJ101" s="109">
        <f t="shared" si="127"/>
        <v>0</v>
      </c>
      <c r="AL101" s="82">
        <f t="shared" si="128"/>
        <v>0</v>
      </c>
      <c r="AM101" s="82" t="e">
        <f t="shared" si="129"/>
        <v>#DIV/0!</v>
      </c>
      <c r="AN101" s="77">
        <f t="shared" si="130"/>
        <v>0</v>
      </c>
      <c r="AO101" s="108">
        <f t="shared" si="131"/>
        <v>0</v>
      </c>
      <c r="AP101" s="107">
        <f t="shared" si="132"/>
        <v>0</v>
      </c>
      <c r="AQ101" s="107">
        <f t="shared" si="133"/>
        <v>0</v>
      </c>
      <c r="AR101" s="107">
        <f t="shared" si="134"/>
        <v>0</v>
      </c>
      <c r="AS101" s="109">
        <f t="shared" si="135"/>
        <v>0</v>
      </c>
      <c r="AT101" s="109">
        <f t="shared" si="136"/>
        <v>0</v>
      </c>
      <c r="AU101" s="109">
        <f t="shared" si="137"/>
        <v>0</v>
      </c>
      <c r="AW101" s="82">
        <f t="shared" si="138"/>
        <v>0</v>
      </c>
      <c r="AX101" s="82" t="e">
        <f t="shared" si="139"/>
        <v>#DIV/0!</v>
      </c>
      <c r="AY101" s="77">
        <f t="shared" si="140"/>
        <v>0</v>
      </c>
      <c r="AZ101" s="108">
        <f t="shared" si="141"/>
        <v>0</v>
      </c>
      <c r="BA101" s="107">
        <f t="shared" si="142"/>
        <v>0</v>
      </c>
      <c r="BB101" s="107">
        <f t="shared" si="143"/>
        <v>0</v>
      </c>
      <c r="BC101" s="107">
        <f t="shared" si="144"/>
        <v>0</v>
      </c>
      <c r="BD101" s="109">
        <f t="shared" si="145"/>
        <v>0</v>
      </c>
      <c r="BE101" s="109">
        <f t="shared" si="146"/>
        <v>0</v>
      </c>
      <c r="BF101" s="109">
        <f t="shared" si="147"/>
        <v>0</v>
      </c>
      <c r="BH101" s="82">
        <f t="shared" si="148"/>
        <v>0</v>
      </c>
      <c r="BI101" s="82" t="e">
        <f t="shared" si="149"/>
        <v>#DIV/0!</v>
      </c>
      <c r="BJ101" s="77">
        <f t="shared" si="150"/>
        <v>0</v>
      </c>
      <c r="BK101" s="108">
        <f t="shared" si="151"/>
        <v>0</v>
      </c>
      <c r="BL101" s="107">
        <f t="shared" si="152"/>
        <v>0</v>
      </c>
      <c r="BM101" s="107">
        <f t="shared" si="153"/>
        <v>0</v>
      </c>
      <c r="BN101" s="107">
        <f t="shared" si="154"/>
        <v>0</v>
      </c>
      <c r="BO101" s="109">
        <f t="shared" si="155"/>
        <v>0</v>
      </c>
      <c r="BP101" s="109">
        <f t="shared" si="156"/>
        <v>0</v>
      </c>
      <c r="BQ101" s="109">
        <f t="shared" si="157"/>
        <v>0</v>
      </c>
    </row>
    <row r="102" spans="1:69" x14ac:dyDescent="0.25">
      <c r="A102" s="101">
        <f t="shared" si="108"/>
        <v>38991</v>
      </c>
      <c r="B102" s="102">
        <f t="shared" si="46"/>
        <v>3.7790000000000004</v>
      </c>
      <c r="C102" s="102">
        <v>0</v>
      </c>
      <c r="D102" s="80">
        <f t="shared" si="158"/>
        <v>0.23250000000000001</v>
      </c>
      <c r="E102" s="106">
        <f t="shared" si="109"/>
        <v>1</v>
      </c>
      <c r="F102" s="104">
        <f t="shared" si="48"/>
        <v>5.2</v>
      </c>
      <c r="G102" s="104">
        <f t="shared" si="49"/>
        <v>4.72</v>
      </c>
      <c r="H102" s="104">
        <f t="shared" si="50"/>
        <v>2.96</v>
      </c>
      <c r="I102" s="104">
        <f t="shared" si="51"/>
        <v>2.99</v>
      </c>
      <c r="J102" s="80">
        <f t="shared" si="110"/>
        <v>6.2552423843599894E-2</v>
      </c>
      <c r="K102" s="80" t="e">
        <f t="shared" si="111"/>
        <v>#DIV/0!</v>
      </c>
      <c r="L102" s="80" t="e">
        <f t="shared" si="112"/>
        <v>#DIV/0!</v>
      </c>
      <c r="M102" s="80" t="e">
        <f t="shared" si="113"/>
        <v>#DIV/0!</v>
      </c>
      <c r="N102" s="80">
        <f t="shared" si="114"/>
        <v>0.29505242384359992</v>
      </c>
      <c r="O102" s="80" t="e">
        <f t="shared" si="115"/>
        <v>#DIV/0!</v>
      </c>
      <c r="P102" s="80" t="e">
        <f t="shared" si="116"/>
        <v>#DIV/0!</v>
      </c>
      <c r="Q102" s="80" t="e">
        <f t="shared" si="117"/>
        <v>#DIV/0!</v>
      </c>
      <c r="R102" s="105">
        <f t="shared" ca="1" si="118"/>
        <v>2176</v>
      </c>
      <c r="S102" s="80">
        <f t="shared" si="52"/>
        <v>6.8585926378397014E-2</v>
      </c>
      <c r="T102" s="77">
        <v>0</v>
      </c>
      <c r="U102" s="181">
        <v>0</v>
      </c>
      <c r="X102" s="181"/>
      <c r="Z102" s="82"/>
      <c r="AA102" s="82">
        <f t="shared" si="119"/>
        <v>0</v>
      </c>
      <c r="AB102" s="82">
        <f t="shared" si="159"/>
        <v>0</v>
      </c>
      <c r="AC102" s="77">
        <f t="shared" si="120"/>
        <v>0</v>
      </c>
      <c r="AD102" s="108">
        <f t="shared" si="121"/>
        <v>0</v>
      </c>
      <c r="AE102" s="107">
        <f t="shared" si="122"/>
        <v>0</v>
      </c>
      <c r="AF102" s="107">
        <f t="shared" si="123"/>
        <v>0</v>
      </c>
      <c r="AG102" s="107">
        <f t="shared" si="124"/>
        <v>0</v>
      </c>
      <c r="AH102" s="109">
        <f t="shared" si="125"/>
        <v>0</v>
      </c>
      <c r="AI102" s="109">
        <f t="shared" si="126"/>
        <v>0</v>
      </c>
      <c r="AJ102" s="109">
        <f t="shared" si="127"/>
        <v>0</v>
      </c>
      <c r="AL102" s="82">
        <f t="shared" si="128"/>
        <v>0</v>
      </c>
      <c r="AM102" s="82" t="e">
        <f t="shared" si="129"/>
        <v>#DIV/0!</v>
      </c>
      <c r="AN102" s="77">
        <f t="shared" si="130"/>
        <v>0</v>
      </c>
      <c r="AO102" s="108">
        <f t="shared" si="131"/>
        <v>0</v>
      </c>
      <c r="AP102" s="107">
        <f t="shared" si="132"/>
        <v>0</v>
      </c>
      <c r="AQ102" s="107">
        <f t="shared" si="133"/>
        <v>0</v>
      </c>
      <c r="AR102" s="107">
        <f t="shared" si="134"/>
        <v>0</v>
      </c>
      <c r="AS102" s="109">
        <f t="shared" si="135"/>
        <v>0</v>
      </c>
      <c r="AT102" s="109">
        <f t="shared" si="136"/>
        <v>0</v>
      </c>
      <c r="AU102" s="109">
        <f t="shared" si="137"/>
        <v>0</v>
      </c>
      <c r="AW102" s="82">
        <f t="shared" si="138"/>
        <v>0</v>
      </c>
      <c r="AX102" s="82" t="e">
        <f t="shared" si="139"/>
        <v>#DIV/0!</v>
      </c>
      <c r="AY102" s="77">
        <f t="shared" si="140"/>
        <v>0</v>
      </c>
      <c r="AZ102" s="108">
        <f t="shared" si="141"/>
        <v>0</v>
      </c>
      <c r="BA102" s="107">
        <f t="shared" si="142"/>
        <v>0</v>
      </c>
      <c r="BB102" s="107">
        <f t="shared" si="143"/>
        <v>0</v>
      </c>
      <c r="BC102" s="107">
        <f t="shared" si="144"/>
        <v>0</v>
      </c>
      <c r="BD102" s="109">
        <f t="shared" si="145"/>
        <v>0</v>
      </c>
      <c r="BE102" s="109">
        <f t="shared" si="146"/>
        <v>0</v>
      </c>
      <c r="BF102" s="109">
        <f t="shared" si="147"/>
        <v>0</v>
      </c>
      <c r="BH102" s="82">
        <f t="shared" si="148"/>
        <v>0</v>
      </c>
      <c r="BI102" s="82" t="e">
        <f t="shared" si="149"/>
        <v>#DIV/0!</v>
      </c>
      <c r="BJ102" s="77">
        <f t="shared" si="150"/>
        <v>0</v>
      </c>
      <c r="BK102" s="108">
        <f t="shared" si="151"/>
        <v>0</v>
      </c>
      <c r="BL102" s="107">
        <f t="shared" si="152"/>
        <v>0</v>
      </c>
      <c r="BM102" s="107">
        <f t="shared" si="153"/>
        <v>0</v>
      </c>
      <c r="BN102" s="107">
        <f t="shared" si="154"/>
        <v>0</v>
      </c>
      <c r="BO102" s="109">
        <f t="shared" si="155"/>
        <v>0</v>
      </c>
      <c r="BP102" s="109">
        <f t="shared" si="156"/>
        <v>0</v>
      </c>
      <c r="BQ102" s="109">
        <f t="shared" si="157"/>
        <v>0</v>
      </c>
    </row>
    <row r="103" spans="1:69" x14ac:dyDescent="0.25">
      <c r="A103" s="101">
        <f t="shared" si="108"/>
        <v>39022</v>
      </c>
      <c r="B103" s="102">
        <f t="shared" si="46"/>
        <v>3.907</v>
      </c>
      <c r="C103" s="102">
        <v>0</v>
      </c>
      <c r="D103" s="80">
        <f t="shared" si="158"/>
        <v>0.23499999999999999</v>
      </c>
      <c r="E103" s="106">
        <f t="shared" si="109"/>
        <v>1</v>
      </c>
      <c r="F103" s="104">
        <f t="shared" si="48"/>
        <v>5.2</v>
      </c>
      <c r="G103" s="104">
        <f t="shared" si="49"/>
        <v>4.72</v>
      </c>
      <c r="H103" s="104">
        <f t="shared" si="50"/>
        <v>2.96</v>
      </c>
      <c r="I103" s="104">
        <f t="shared" si="51"/>
        <v>2.99</v>
      </c>
      <c r="J103" s="80">
        <f t="shared" si="110"/>
        <v>6.2552423843599894E-2</v>
      </c>
      <c r="K103" s="80" t="e">
        <f t="shared" si="111"/>
        <v>#DIV/0!</v>
      </c>
      <c r="L103" s="80" t="e">
        <f t="shared" si="112"/>
        <v>#DIV/0!</v>
      </c>
      <c r="M103" s="80" t="e">
        <f t="shared" si="113"/>
        <v>#DIV/0!</v>
      </c>
      <c r="N103" s="80">
        <f t="shared" si="114"/>
        <v>0.29755242384359987</v>
      </c>
      <c r="O103" s="80" t="e">
        <f t="shared" si="115"/>
        <v>#DIV/0!</v>
      </c>
      <c r="P103" s="80" t="e">
        <f t="shared" si="116"/>
        <v>#DIV/0!</v>
      </c>
      <c r="Q103" s="80" t="e">
        <f t="shared" si="117"/>
        <v>#DIV/0!</v>
      </c>
      <c r="R103" s="105">
        <f t="shared" ca="1" si="118"/>
        <v>2206</v>
      </c>
      <c r="S103" s="80">
        <f t="shared" si="52"/>
        <v>6.8625111819754017E-2</v>
      </c>
      <c r="T103" s="77">
        <v>0</v>
      </c>
      <c r="U103" s="181">
        <v>0</v>
      </c>
      <c r="X103" s="181"/>
      <c r="Z103" s="82"/>
      <c r="AA103" s="82">
        <f t="shared" si="119"/>
        <v>0</v>
      </c>
      <c r="AB103" s="82">
        <f t="shared" si="159"/>
        <v>0</v>
      </c>
      <c r="AC103" s="77">
        <f t="shared" si="120"/>
        <v>0</v>
      </c>
      <c r="AD103" s="108">
        <f t="shared" si="121"/>
        <v>0</v>
      </c>
      <c r="AE103" s="107">
        <f t="shared" si="122"/>
        <v>0</v>
      </c>
      <c r="AF103" s="107">
        <f t="shared" si="123"/>
        <v>0</v>
      </c>
      <c r="AG103" s="107">
        <f t="shared" si="124"/>
        <v>0</v>
      </c>
      <c r="AH103" s="109">
        <f t="shared" si="125"/>
        <v>0</v>
      </c>
      <c r="AI103" s="109">
        <f t="shared" si="126"/>
        <v>0</v>
      </c>
      <c r="AJ103" s="109">
        <f t="shared" si="127"/>
        <v>0</v>
      </c>
      <c r="AL103" s="82">
        <f t="shared" si="128"/>
        <v>0</v>
      </c>
      <c r="AM103" s="82" t="e">
        <f t="shared" si="129"/>
        <v>#DIV/0!</v>
      </c>
      <c r="AN103" s="77">
        <f t="shared" si="130"/>
        <v>0</v>
      </c>
      <c r="AO103" s="108">
        <f t="shared" si="131"/>
        <v>0</v>
      </c>
      <c r="AP103" s="107">
        <f t="shared" si="132"/>
        <v>0</v>
      </c>
      <c r="AQ103" s="107">
        <f t="shared" si="133"/>
        <v>0</v>
      </c>
      <c r="AR103" s="107">
        <f t="shared" si="134"/>
        <v>0</v>
      </c>
      <c r="AS103" s="109">
        <f t="shared" si="135"/>
        <v>0</v>
      </c>
      <c r="AT103" s="109">
        <f t="shared" si="136"/>
        <v>0</v>
      </c>
      <c r="AU103" s="109">
        <f t="shared" si="137"/>
        <v>0</v>
      </c>
      <c r="AW103" s="82">
        <f t="shared" si="138"/>
        <v>0</v>
      </c>
      <c r="AX103" s="82" t="e">
        <f t="shared" si="139"/>
        <v>#DIV/0!</v>
      </c>
      <c r="AY103" s="77">
        <f t="shared" si="140"/>
        <v>0</v>
      </c>
      <c r="AZ103" s="108">
        <f t="shared" si="141"/>
        <v>0</v>
      </c>
      <c r="BA103" s="107">
        <f t="shared" si="142"/>
        <v>0</v>
      </c>
      <c r="BB103" s="107">
        <f t="shared" si="143"/>
        <v>0</v>
      </c>
      <c r="BC103" s="107">
        <f t="shared" si="144"/>
        <v>0</v>
      </c>
      <c r="BD103" s="109">
        <f t="shared" si="145"/>
        <v>0</v>
      </c>
      <c r="BE103" s="109">
        <f t="shared" si="146"/>
        <v>0</v>
      </c>
      <c r="BF103" s="109">
        <f t="shared" si="147"/>
        <v>0</v>
      </c>
      <c r="BH103" s="82">
        <f t="shared" si="148"/>
        <v>0</v>
      </c>
      <c r="BI103" s="82" t="e">
        <f t="shared" si="149"/>
        <v>#DIV/0!</v>
      </c>
      <c r="BJ103" s="77">
        <f t="shared" si="150"/>
        <v>0</v>
      </c>
      <c r="BK103" s="108">
        <f t="shared" si="151"/>
        <v>0</v>
      </c>
      <c r="BL103" s="107">
        <f t="shared" si="152"/>
        <v>0</v>
      </c>
      <c r="BM103" s="107">
        <f t="shared" si="153"/>
        <v>0</v>
      </c>
      <c r="BN103" s="107">
        <f t="shared" si="154"/>
        <v>0</v>
      </c>
      <c r="BO103" s="109">
        <f t="shared" si="155"/>
        <v>0</v>
      </c>
      <c r="BP103" s="109">
        <f t="shared" si="156"/>
        <v>0</v>
      </c>
      <c r="BQ103" s="109">
        <f t="shared" si="157"/>
        <v>0</v>
      </c>
    </row>
    <row r="104" spans="1:69" x14ac:dyDescent="0.25">
      <c r="A104" s="101">
        <f t="shared" si="108"/>
        <v>39052</v>
      </c>
      <c r="B104" s="102">
        <f t="shared" si="46"/>
        <v>4.0190000000000001</v>
      </c>
      <c r="C104" s="102">
        <v>0</v>
      </c>
      <c r="D104" s="80">
        <f t="shared" si="158"/>
        <v>0.245</v>
      </c>
      <c r="E104" s="106">
        <f t="shared" si="109"/>
        <v>1</v>
      </c>
      <c r="F104" s="104">
        <f t="shared" si="48"/>
        <v>5.2</v>
      </c>
      <c r="G104" s="104">
        <f t="shared" si="49"/>
        <v>4.72</v>
      </c>
      <c r="H104" s="104">
        <f t="shared" si="50"/>
        <v>2.96</v>
      </c>
      <c r="I104" s="104">
        <f t="shared" si="51"/>
        <v>2.99</v>
      </c>
      <c r="J104" s="80">
        <f t="shared" si="110"/>
        <v>6.2552423843599894E-2</v>
      </c>
      <c r="K104" s="80" t="e">
        <f t="shared" si="111"/>
        <v>#DIV/0!</v>
      </c>
      <c r="L104" s="80" t="e">
        <f t="shared" si="112"/>
        <v>#DIV/0!</v>
      </c>
      <c r="M104" s="80" t="e">
        <f t="shared" si="113"/>
        <v>#DIV/0!</v>
      </c>
      <c r="N104" s="80">
        <f t="shared" si="114"/>
        <v>0.30755242384359988</v>
      </c>
      <c r="O104" s="80" t="e">
        <f t="shared" si="115"/>
        <v>#DIV/0!</v>
      </c>
      <c r="P104" s="80" t="e">
        <f t="shared" si="116"/>
        <v>#DIV/0!</v>
      </c>
      <c r="Q104" s="80" t="e">
        <f t="shared" si="117"/>
        <v>#DIV/0!</v>
      </c>
      <c r="R104" s="105">
        <f t="shared" ca="1" si="118"/>
        <v>2238</v>
      </c>
      <c r="S104" s="80">
        <f t="shared" si="52"/>
        <v>6.866303321509902E-2</v>
      </c>
      <c r="T104" s="77">
        <v>0</v>
      </c>
      <c r="U104" s="181">
        <v>0</v>
      </c>
      <c r="X104" s="181"/>
      <c r="Z104" s="82"/>
      <c r="AA104" s="82">
        <f t="shared" si="119"/>
        <v>0</v>
      </c>
      <c r="AB104" s="82">
        <f t="shared" si="159"/>
        <v>0</v>
      </c>
      <c r="AC104" s="77">
        <f t="shared" si="120"/>
        <v>0</v>
      </c>
      <c r="AD104" s="108">
        <f t="shared" si="121"/>
        <v>0</v>
      </c>
      <c r="AE104" s="107">
        <f t="shared" si="122"/>
        <v>0</v>
      </c>
      <c r="AF104" s="107">
        <f t="shared" si="123"/>
        <v>0</v>
      </c>
      <c r="AG104" s="107">
        <f t="shared" si="124"/>
        <v>0</v>
      </c>
      <c r="AH104" s="109">
        <f t="shared" si="125"/>
        <v>0</v>
      </c>
      <c r="AI104" s="109">
        <f t="shared" si="126"/>
        <v>0</v>
      </c>
      <c r="AJ104" s="109">
        <f t="shared" si="127"/>
        <v>0</v>
      </c>
      <c r="AL104" s="82">
        <f t="shared" si="128"/>
        <v>0</v>
      </c>
      <c r="AM104" s="82" t="e">
        <f t="shared" si="129"/>
        <v>#DIV/0!</v>
      </c>
      <c r="AN104" s="77">
        <f t="shared" si="130"/>
        <v>0</v>
      </c>
      <c r="AO104" s="108">
        <f t="shared" si="131"/>
        <v>0</v>
      </c>
      <c r="AP104" s="107">
        <f t="shared" si="132"/>
        <v>0</v>
      </c>
      <c r="AQ104" s="107">
        <f t="shared" si="133"/>
        <v>0</v>
      </c>
      <c r="AR104" s="107">
        <f t="shared" si="134"/>
        <v>0</v>
      </c>
      <c r="AS104" s="109">
        <f t="shared" si="135"/>
        <v>0</v>
      </c>
      <c r="AT104" s="109">
        <f t="shared" si="136"/>
        <v>0</v>
      </c>
      <c r="AU104" s="109">
        <f t="shared" si="137"/>
        <v>0</v>
      </c>
      <c r="AW104" s="82">
        <f t="shared" si="138"/>
        <v>0</v>
      </c>
      <c r="AX104" s="82" t="e">
        <f t="shared" si="139"/>
        <v>#DIV/0!</v>
      </c>
      <c r="AY104" s="77">
        <f t="shared" si="140"/>
        <v>0</v>
      </c>
      <c r="AZ104" s="108">
        <f t="shared" si="141"/>
        <v>0</v>
      </c>
      <c r="BA104" s="107">
        <f t="shared" si="142"/>
        <v>0</v>
      </c>
      <c r="BB104" s="107">
        <f t="shared" si="143"/>
        <v>0</v>
      </c>
      <c r="BC104" s="107">
        <f t="shared" si="144"/>
        <v>0</v>
      </c>
      <c r="BD104" s="109">
        <f t="shared" si="145"/>
        <v>0</v>
      </c>
      <c r="BE104" s="109">
        <f t="shared" si="146"/>
        <v>0</v>
      </c>
      <c r="BF104" s="109">
        <f t="shared" si="147"/>
        <v>0</v>
      </c>
      <c r="BH104" s="82">
        <f t="shared" si="148"/>
        <v>0</v>
      </c>
      <c r="BI104" s="82" t="e">
        <f t="shared" si="149"/>
        <v>#DIV/0!</v>
      </c>
      <c r="BJ104" s="77">
        <f t="shared" si="150"/>
        <v>0</v>
      </c>
      <c r="BK104" s="108">
        <f t="shared" si="151"/>
        <v>0</v>
      </c>
      <c r="BL104" s="107">
        <f t="shared" si="152"/>
        <v>0</v>
      </c>
      <c r="BM104" s="107">
        <f t="shared" si="153"/>
        <v>0</v>
      </c>
      <c r="BN104" s="107">
        <f t="shared" si="154"/>
        <v>0</v>
      </c>
      <c r="BO104" s="109">
        <f t="shared" si="155"/>
        <v>0</v>
      </c>
      <c r="BP104" s="109">
        <f t="shared" si="156"/>
        <v>0</v>
      </c>
      <c r="BQ104" s="109">
        <f t="shared" si="157"/>
        <v>0</v>
      </c>
    </row>
    <row r="105" spans="1:69" x14ac:dyDescent="0.25">
      <c r="A105" s="101">
        <f t="shared" si="108"/>
        <v>39083</v>
      </c>
      <c r="B105" s="102">
        <f t="shared" si="46"/>
        <v>4.1219999999999999</v>
      </c>
      <c r="C105" s="102">
        <v>0</v>
      </c>
      <c r="D105" s="80">
        <f t="shared" si="158"/>
        <v>0.2475</v>
      </c>
      <c r="E105" s="106">
        <f t="shared" si="109"/>
        <v>1</v>
      </c>
      <c r="F105" s="104">
        <f t="shared" si="48"/>
        <v>5.2</v>
      </c>
      <c r="G105" s="104">
        <f t="shared" si="49"/>
        <v>4.72</v>
      </c>
      <c r="H105" s="104">
        <f t="shared" si="50"/>
        <v>2.96</v>
      </c>
      <c r="I105" s="104">
        <f t="shared" si="51"/>
        <v>2.99</v>
      </c>
      <c r="J105" s="80">
        <f t="shared" si="110"/>
        <v>6.2552423843599894E-2</v>
      </c>
      <c r="K105" s="80" t="e">
        <f t="shared" si="111"/>
        <v>#DIV/0!</v>
      </c>
      <c r="L105" s="80" t="e">
        <f t="shared" si="112"/>
        <v>#DIV/0!</v>
      </c>
      <c r="M105" s="80" t="e">
        <f t="shared" si="113"/>
        <v>#DIV/0!</v>
      </c>
      <c r="N105" s="80">
        <f t="shared" si="114"/>
        <v>0.31005242384359988</v>
      </c>
      <c r="O105" s="80" t="e">
        <f t="shared" si="115"/>
        <v>#DIV/0!</v>
      </c>
      <c r="P105" s="80" t="e">
        <f t="shared" si="116"/>
        <v>#DIV/0!</v>
      </c>
      <c r="Q105" s="80" t="e">
        <f t="shared" si="117"/>
        <v>#DIV/0!</v>
      </c>
      <c r="R105" s="105">
        <f t="shared" ca="1" si="118"/>
        <v>2267</v>
      </c>
      <c r="S105" s="80">
        <f t="shared" si="52"/>
        <v>6.8702218657456002E-2</v>
      </c>
      <c r="T105" s="77">
        <v>0</v>
      </c>
      <c r="U105" s="181">
        <v>0</v>
      </c>
      <c r="X105" s="181"/>
      <c r="Z105" s="82"/>
      <c r="AA105" s="82">
        <f t="shared" si="119"/>
        <v>0</v>
      </c>
      <c r="AB105" s="82">
        <f t="shared" si="159"/>
        <v>0</v>
      </c>
      <c r="AC105" s="77">
        <f t="shared" si="120"/>
        <v>0</v>
      </c>
      <c r="AD105" s="108">
        <f t="shared" si="121"/>
        <v>0</v>
      </c>
      <c r="AE105" s="107">
        <f t="shared" si="122"/>
        <v>0</v>
      </c>
      <c r="AF105" s="107">
        <f t="shared" si="123"/>
        <v>0</v>
      </c>
      <c r="AG105" s="107">
        <f t="shared" si="124"/>
        <v>0</v>
      </c>
      <c r="AH105" s="109">
        <f t="shared" si="125"/>
        <v>0</v>
      </c>
      <c r="AI105" s="109">
        <f t="shared" si="126"/>
        <v>0</v>
      </c>
      <c r="AJ105" s="109">
        <f t="shared" si="127"/>
        <v>0</v>
      </c>
      <c r="AL105" s="82">
        <f t="shared" si="128"/>
        <v>0</v>
      </c>
      <c r="AM105" s="82" t="e">
        <f t="shared" si="129"/>
        <v>#DIV/0!</v>
      </c>
      <c r="AN105" s="77">
        <f t="shared" si="130"/>
        <v>0</v>
      </c>
      <c r="AO105" s="108">
        <f t="shared" si="131"/>
        <v>0</v>
      </c>
      <c r="AP105" s="107">
        <f t="shared" si="132"/>
        <v>0</v>
      </c>
      <c r="AQ105" s="107">
        <f t="shared" si="133"/>
        <v>0</v>
      </c>
      <c r="AR105" s="107">
        <f t="shared" si="134"/>
        <v>0</v>
      </c>
      <c r="AS105" s="109">
        <f t="shared" si="135"/>
        <v>0</v>
      </c>
      <c r="AT105" s="109">
        <f t="shared" si="136"/>
        <v>0</v>
      </c>
      <c r="AU105" s="109">
        <f t="shared" si="137"/>
        <v>0</v>
      </c>
      <c r="AW105" s="82">
        <f t="shared" si="138"/>
        <v>0</v>
      </c>
      <c r="AX105" s="82" t="e">
        <f t="shared" si="139"/>
        <v>#DIV/0!</v>
      </c>
      <c r="AY105" s="77">
        <f t="shared" si="140"/>
        <v>0</v>
      </c>
      <c r="AZ105" s="108">
        <f t="shared" si="141"/>
        <v>0</v>
      </c>
      <c r="BA105" s="107">
        <f t="shared" si="142"/>
        <v>0</v>
      </c>
      <c r="BB105" s="107">
        <f t="shared" si="143"/>
        <v>0</v>
      </c>
      <c r="BC105" s="107">
        <f t="shared" si="144"/>
        <v>0</v>
      </c>
      <c r="BD105" s="109">
        <f t="shared" si="145"/>
        <v>0</v>
      </c>
      <c r="BE105" s="109">
        <f t="shared" si="146"/>
        <v>0</v>
      </c>
      <c r="BF105" s="109">
        <f t="shared" si="147"/>
        <v>0</v>
      </c>
      <c r="BH105" s="82">
        <f t="shared" si="148"/>
        <v>0</v>
      </c>
      <c r="BI105" s="82" t="e">
        <f t="shared" si="149"/>
        <v>#DIV/0!</v>
      </c>
      <c r="BJ105" s="77">
        <f t="shared" si="150"/>
        <v>0</v>
      </c>
      <c r="BK105" s="108">
        <f t="shared" si="151"/>
        <v>0</v>
      </c>
      <c r="BL105" s="107">
        <f t="shared" si="152"/>
        <v>0</v>
      </c>
      <c r="BM105" s="107">
        <f t="shared" si="153"/>
        <v>0</v>
      </c>
      <c r="BN105" s="107">
        <f t="shared" si="154"/>
        <v>0</v>
      </c>
      <c r="BO105" s="109">
        <f t="shared" si="155"/>
        <v>0</v>
      </c>
      <c r="BP105" s="109">
        <f t="shared" si="156"/>
        <v>0</v>
      </c>
      <c r="BQ105" s="109">
        <f t="shared" si="157"/>
        <v>0</v>
      </c>
    </row>
    <row r="106" spans="1:69" x14ac:dyDescent="0.25">
      <c r="A106" s="101">
        <f t="shared" si="108"/>
        <v>39114</v>
      </c>
      <c r="B106" s="102">
        <f t="shared" si="46"/>
        <v>3.9940000000000002</v>
      </c>
      <c r="C106" s="102">
        <v>0</v>
      </c>
      <c r="D106" s="80">
        <f t="shared" si="158"/>
        <v>0.23499999999999999</v>
      </c>
      <c r="E106" s="106">
        <f t="shared" si="109"/>
        <v>1</v>
      </c>
      <c r="F106" s="104">
        <f t="shared" si="48"/>
        <v>5.2</v>
      </c>
      <c r="G106" s="104">
        <f t="shared" si="49"/>
        <v>4.72</v>
      </c>
      <c r="H106" s="104">
        <f t="shared" si="50"/>
        <v>2.96</v>
      </c>
      <c r="I106" s="104">
        <f t="shared" si="51"/>
        <v>2.99</v>
      </c>
      <c r="J106" s="80">
        <f t="shared" si="110"/>
        <v>6.2552423843599894E-2</v>
      </c>
      <c r="K106" s="80" t="e">
        <f t="shared" si="111"/>
        <v>#DIV/0!</v>
      </c>
      <c r="L106" s="80" t="e">
        <f t="shared" si="112"/>
        <v>#DIV/0!</v>
      </c>
      <c r="M106" s="80" t="e">
        <f t="shared" si="113"/>
        <v>#DIV/0!</v>
      </c>
      <c r="N106" s="80">
        <f t="shared" si="114"/>
        <v>0.29755242384359987</v>
      </c>
      <c r="O106" s="80" t="e">
        <f t="shared" si="115"/>
        <v>#DIV/0!</v>
      </c>
      <c r="P106" s="80" t="e">
        <f t="shared" si="116"/>
        <v>#DIV/0!</v>
      </c>
      <c r="Q106" s="80" t="e">
        <f t="shared" si="117"/>
        <v>#DIV/0!</v>
      </c>
      <c r="R106" s="105">
        <f t="shared" ca="1" si="118"/>
        <v>2300</v>
      </c>
      <c r="S106" s="80">
        <f t="shared" si="52"/>
        <v>6.8741404100320022E-2</v>
      </c>
      <c r="T106" s="77">
        <v>0</v>
      </c>
      <c r="U106" s="181">
        <v>0</v>
      </c>
      <c r="X106" s="181"/>
      <c r="Z106" s="82"/>
      <c r="AA106" s="82">
        <f t="shared" si="119"/>
        <v>0</v>
      </c>
      <c r="AB106" s="82">
        <f t="shared" si="159"/>
        <v>0</v>
      </c>
      <c r="AC106" s="77">
        <f t="shared" si="120"/>
        <v>0</v>
      </c>
      <c r="AD106" s="108">
        <f t="shared" si="121"/>
        <v>0</v>
      </c>
      <c r="AE106" s="107">
        <f t="shared" si="122"/>
        <v>0</v>
      </c>
      <c r="AF106" s="107">
        <f t="shared" si="123"/>
        <v>0</v>
      </c>
      <c r="AG106" s="107">
        <f t="shared" si="124"/>
        <v>0</v>
      </c>
      <c r="AH106" s="109">
        <f t="shared" si="125"/>
        <v>0</v>
      </c>
      <c r="AI106" s="109">
        <f t="shared" si="126"/>
        <v>0</v>
      </c>
      <c r="AJ106" s="109">
        <f t="shared" si="127"/>
        <v>0</v>
      </c>
      <c r="AL106" s="82">
        <f t="shared" si="128"/>
        <v>0</v>
      </c>
      <c r="AM106" s="82" t="e">
        <f t="shared" si="129"/>
        <v>#DIV/0!</v>
      </c>
      <c r="AN106" s="77">
        <f t="shared" si="130"/>
        <v>0</v>
      </c>
      <c r="AO106" s="108">
        <f t="shared" si="131"/>
        <v>0</v>
      </c>
      <c r="AP106" s="107">
        <f t="shared" si="132"/>
        <v>0</v>
      </c>
      <c r="AQ106" s="107">
        <f t="shared" si="133"/>
        <v>0</v>
      </c>
      <c r="AR106" s="107">
        <f t="shared" si="134"/>
        <v>0</v>
      </c>
      <c r="AS106" s="109">
        <f t="shared" si="135"/>
        <v>0</v>
      </c>
      <c r="AT106" s="109">
        <f t="shared" si="136"/>
        <v>0</v>
      </c>
      <c r="AU106" s="109">
        <f t="shared" si="137"/>
        <v>0</v>
      </c>
      <c r="AW106" s="82">
        <f t="shared" si="138"/>
        <v>0</v>
      </c>
      <c r="AX106" s="82" t="e">
        <f t="shared" si="139"/>
        <v>#DIV/0!</v>
      </c>
      <c r="AY106" s="77">
        <f t="shared" si="140"/>
        <v>0</v>
      </c>
      <c r="AZ106" s="108">
        <f t="shared" si="141"/>
        <v>0</v>
      </c>
      <c r="BA106" s="107">
        <f t="shared" si="142"/>
        <v>0</v>
      </c>
      <c r="BB106" s="107">
        <f t="shared" si="143"/>
        <v>0</v>
      </c>
      <c r="BC106" s="107">
        <f t="shared" si="144"/>
        <v>0</v>
      </c>
      <c r="BD106" s="109">
        <f t="shared" si="145"/>
        <v>0</v>
      </c>
      <c r="BE106" s="109">
        <f t="shared" si="146"/>
        <v>0</v>
      </c>
      <c r="BF106" s="109">
        <f t="shared" si="147"/>
        <v>0</v>
      </c>
      <c r="BH106" s="82">
        <f t="shared" si="148"/>
        <v>0</v>
      </c>
      <c r="BI106" s="82" t="e">
        <f t="shared" si="149"/>
        <v>#DIV/0!</v>
      </c>
      <c r="BJ106" s="77">
        <f t="shared" si="150"/>
        <v>0</v>
      </c>
      <c r="BK106" s="108">
        <f t="shared" si="151"/>
        <v>0</v>
      </c>
      <c r="BL106" s="107">
        <f t="shared" si="152"/>
        <v>0</v>
      </c>
      <c r="BM106" s="107">
        <f t="shared" si="153"/>
        <v>0</v>
      </c>
      <c r="BN106" s="107">
        <f t="shared" si="154"/>
        <v>0</v>
      </c>
      <c r="BO106" s="109">
        <f t="shared" si="155"/>
        <v>0</v>
      </c>
      <c r="BP106" s="109">
        <f t="shared" si="156"/>
        <v>0</v>
      </c>
      <c r="BQ106" s="109">
        <f t="shared" si="157"/>
        <v>0</v>
      </c>
    </row>
    <row r="107" spans="1:69" x14ac:dyDescent="0.25">
      <c r="A107" s="101">
        <f t="shared" si="108"/>
        <v>39142</v>
      </c>
      <c r="B107" s="102">
        <f t="shared" si="46"/>
        <v>3.8510000000000004</v>
      </c>
      <c r="C107" s="102">
        <v>0</v>
      </c>
      <c r="D107" s="80">
        <f t="shared" si="158"/>
        <v>0.22500000000000001</v>
      </c>
      <c r="E107" s="106">
        <f t="shared" si="109"/>
        <v>1</v>
      </c>
      <c r="F107" s="104">
        <f t="shared" si="48"/>
        <v>5.2</v>
      </c>
      <c r="G107" s="104">
        <f t="shared" si="49"/>
        <v>4.72</v>
      </c>
      <c r="H107" s="104">
        <f t="shared" si="50"/>
        <v>2.96</v>
      </c>
      <c r="I107" s="104">
        <f t="shared" si="51"/>
        <v>2.99</v>
      </c>
      <c r="J107" s="80">
        <f t="shared" si="110"/>
        <v>6.2552423843599894E-2</v>
      </c>
      <c r="K107" s="80" t="e">
        <f t="shared" si="111"/>
        <v>#DIV/0!</v>
      </c>
      <c r="L107" s="80" t="e">
        <f t="shared" si="112"/>
        <v>#DIV/0!</v>
      </c>
      <c r="M107" s="80" t="e">
        <f t="shared" si="113"/>
        <v>#DIV/0!</v>
      </c>
      <c r="N107" s="80">
        <f t="shared" si="114"/>
        <v>0.28755242384359991</v>
      </c>
      <c r="O107" s="80" t="e">
        <f t="shared" si="115"/>
        <v>#DIV/0!</v>
      </c>
      <c r="P107" s="80" t="e">
        <f t="shared" si="116"/>
        <v>#DIV/0!</v>
      </c>
      <c r="Q107" s="80" t="e">
        <f t="shared" si="117"/>
        <v>#DIV/0!</v>
      </c>
      <c r="R107" s="105">
        <f t="shared" ca="1" si="118"/>
        <v>2328</v>
      </c>
      <c r="S107" s="80">
        <f t="shared" si="52"/>
        <v>6.8776797404000001E-2</v>
      </c>
      <c r="T107" s="77">
        <v>0</v>
      </c>
      <c r="U107" s="181">
        <v>0</v>
      </c>
      <c r="X107" s="181"/>
      <c r="Z107" s="82"/>
      <c r="AA107" s="82">
        <f t="shared" si="119"/>
        <v>0</v>
      </c>
      <c r="AB107" s="82">
        <f t="shared" si="159"/>
        <v>0</v>
      </c>
      <c r="AC107" s="77">
        <f t="shared" si="120"/>
        <v>0</v>
      </c>
      <c r="AD107" s="108">
        <f t="shared" si="121"/>
        <v>0</v>
      </c>
      <c r="AE107" s="107">
        <f t="shared" si="122"/>
        <v>0</v>
      </c>
      <c r="AF107" s="107">
        <f t="shared" si="123"/>
        <v>0</v>
      </c>
      <c r="AG107" s="107">
        <f t="shared" si="124"/>
        <v>0</v>
      </c>
      <c r="AH107" s="109">
        <f t="shared" si="125"/>
        <v>0</v>
      </c>
      <c r="AI107" s="109">
        <f t="shared" si="126"/>
        <v>0</v>
      </c>
      <c r="AJ107" s="109">
        <f t="shared" si="127"/>
        <v>0</v>
      </c>
      <c r="AL107" s="82">
        <f t="shared" si="128"/>
        <v>0</v>
      </c>
      <c r="AM107" s="82" t="e">
        <f t="shared" si="129"/>
        <v>#DIV/0!</v>
      </c>
      <c r="AN107" s="77">
        <f t="shared" si="130"/>
        <v>0</v>
      </c>
      <c r="AO107" s="108">
        <f t="shared" si="131"/>
        <v>0</v>
      </c>
      <c r="AP107" s="107">
        <f t="shared" si="132"/>
        <v>0</v>
      </c>
      <c r="AQ107" s="107">
        <f t="shared" si="133"/>
        <v>0</v>
      </c>
      <c r="AR107" s="107">
        <f t="shared" si="134"/>
        <v>0</v>
      </c>
      <c r="AS107" s="109">
        <f t="shared" si="135"/>
        <v>0</v>
      </c>
      <c r="AT107" s="109">
        <f t="shared" si="136"/>
        <v>0</v>
      </c>
      <c r="AU107" s="109">
        <f t="shared" si="137"/>
        <v>0</v>
      </c>
      <c r="AW107" s="82">
        <f t="shared" si="138"/>
        <v>0</v>
      </c>
      <c r="AX107" s="82" t="e">
        <f t="shared" si="139"/>
        <v>#DIV/0!</v>
      </c>
      <c r="AY107" s="77">
        <f t="shared" si="140"/>
        <v>0</v>
      </c>
      <c r="AZ107" s="108">
        <f t="shared" si="141"/>
        <v>0</v>
      </c>
      <c r="BA107" s="107">
        <f t="shared" si="142"/>
        <v>0</v>
      </c>
      <c r="BB107" s="107">
        <f t="shared" si="143"/>
        <v>0</v>
      </c>
      <c r="BC107" s="107">
        <f t="shared" si="144"/>
        <v>0</v>
      </c>
      <c r="BD107" s="109">
        <f t="shared" si="145"/>
        <v>0</v>
      </c>
      <c r="BE107" s="109">
        <f t="shared" si="146"/>
        <v>0</v>
      </c>
      <c r="BF107" s="109">
        <f t="shared" si="147"/>
        <v>0</v>
      </c>
      <c r="BH107" s="82">
        <f t="shared" si="148"/>
        <v>0</v>
      </c>
      <c r="BI107" s="82" t="e">
        <f t="shared" si="149"/>
        <v>#DIV/0!</v>
      </c>
      <c r="BJ107" s="77">
        <f t="shared" si="150"/>
        <v>0</v>
      </c>
      <c r="BK107" s="108">
        <f t="shared" si="151"/>
        <v>0</v>
      </c>
      <c r="BL107" s="107">
        <f t="shared" si="152"/>
        <v>0</v>
      </c>
      <c r="BM107" s="107">
        <f t="shared" si="153"/>
        <v>0</v>
      </c>
      <c r="BN107" s="107">
        <f t="shared" si="154"/>
        <v>0</v>
      </c>
      <c r="BO107" s="109">
        <f t="shared" si="155"/>
        <v>0</v>
      </c>
      <c r="BP107" s="109">
        <f t="shared" si="156"/>
        <v>0</v>
      </c>
      <c r="BQ107" s="109">
        <f t="shared" si="157"/>
        <v>0</v>
      </c>
    </row>
    <row r="108" spans="1:69" x14ac:dyDescent="0.25">
      <c r="A108" s="101">
        <f t="shared" si="108"/>
        <v>39173</v>
      </c>
      <c r="B108" s="102">
        <f t="shared" si="46"/>
        <v>3.7080000000000002</v>
      </c>
      <c r="C108" s="102">
        <v>0</v>
      </c>
      <c r="D108" s="80">
        <f t="shared" si="158"/>
        <v>0.22500000000000001</v>
      </c>
      <c r="E108" s="106">
        <f t="shared" si="109"/>
        <v>1</v>
      </c>
      <c r="F108" s="104">
        <f t="shared" si="48"/>
        <v>5.2</v>
      </c>
      <c r="G108" s="104">
        <f t="shared" si="49"/>
        <v>4.72</v>
      </c>
      <c r="H108" s="104">
        <f t="shared" si="50"/>
        <v>2.96</v>
      </c>
      <c r="I108" s="104">
        <f t="shared" si="51"/>
        <v>2.99</v>
      </c>
      <c r="J108" s="80">
        <f t="shared" si="110"/>
        <v>6.2552423843599894E-2</v>
      </c>
      <c r="K108" s="80" t="e">
        <f t="shared" si="111"/>
        <v>#DIV/0!</v>
      </c>
      <c r="L108" s="80" t="e">
        <f t="shared" si="112"/>
        <v>#DIV/0!</v>
      </c>
      <c r="M108" s="80" t="e">
        <f t="shared" si="113"/>
        <v>#DIV/0!</v>
      </c>
      <c r="N108" s="80">
        <f t="shared" si="114"/>
        <v>0.28755242384359991</v>
      </c>
      <c r="O108" s="80" t="e">
        <f t="shared" si="115"/>
        <v>#DIV/0!</v>
      </c>
      <c r="P108" s="80" t="e">
        <f t="shared" si="116"/>
        <v>#DIV/0!</v>
      </c>
      <c r="Q108" s="80" t="e">
        <f t="shared" si="117"/>
        <v>#DIV/0!</v>
      </c>
      <c r="R108" s="105">
        <f t="shared" ca="1" si="118"/>
        <v>2358</v>
      </c>
      <c r="S108" s="80">
        <f t="shared" si="52"/>
        <v>6.8815982847822033E-2</v>
      </c>
      <c r="T108" s="77">
        <v>0</v>
      </c>
      <c r="U108" s="181">
        <v>0</v>
      </c>
      <c r="X108" s="181"/>
      <c r="Z108" s="82"/>
      <c r="AA108" s="82">
        <f t="shared" si="119"/>
        <v>0</v>
      </c>
      <c r="AB108" s="82">
        <f t="shared" si="159"/>
        <v>0</v>
      </c>
      <c r="AC108" s="77">
        <f t="shared" si="120"/>
        <v>0</v>
      </c>
      <c r="AD108" s="108">
        <f t="shared" si="121"/>
        <v>0</v>
      </c>
      <c r="AE108" s="107">
        <f t="shared" si="122"/>
        <v>0</v>
      </c>
      <c r="AF108" s="107">
        <f t="shared" si="123"/>
        <v>0</v>
      </c>
      <c r="AG108" s="107">
        <f t="shared" si="124"/>
        <v>0</v>
      </c>
      <c r="AH108" s="109">
        <f t="shared" si="125"/>
        <v>0</v>
      </c>
      <c r="AI108" s="109">
        <f t="shared" si="126"/>
        <v>0</v>
      </c>
      <c r="AJ108" s="109">
        <f t="shared" si="127"/>
        <v>0</v>
      </c>
      <c r="AL108" s="82">
        <f t="shared" si="128"/>
        <v>0</v>
      </c>
      <c r="AM108" s="82" t="e">
        <f t="shared" si="129"/>
        <v>#DIV/0!</v>
      </c>
      <c r="AN108" s="77">
        <f t="shared" si="130"/>
        <v>0</v>
      </c>
      <c r="AO108" s="108">
        <f t="shared" si="131"/>
        <v>0</v>
      </c>
      <c r="AP108" s="107">
        <f t="shared" si="132"/>
        <v>0</v>
      </c>
      <c r="AQ108" s="107">
        <f t="shared" si="133"/>
        <v>0</v>
      </c>
      <c r="AR108" s="107">
        <f t="shared" si="134"/>
        <v>0</v>
      </c>
      <c r="AS108" s="109">
        <f t="shared" si="135"/>
        <v>0</v>
      </c>
      <c r="AT108" s="109">
        <f t="shared" si="136"/>
        <v>0</v>
      </c>
      <c r="AU108" s="109">
        <f t="shared" si="137"/>
        <v>0</v>
      </c>
      <c r="AW108" s="82">
        <f t="shared" si="138"/>
        <v>0</v>
      </c>
      <c r="AX108" s="82" t="e">
        <f t="shared" si="139"/>
        <v>#DIV/0!</v>
      </c>
      <c r="AY108" s="77">
        <f t="shared" si="140"/>
        <v>0</v>
      </c>
      <c r="AZ108" s="108">
        <f t="shared" si="141"/>
        <v>0</v>
      </c>
      <c r="BA108" s="107">
        <f t="shared" si="142"/>
        <v>0</v>
      </c>
      <c r="BB108" s="107">
        <f t="shared" si="143"/>
        <v>0</v>
      </c>
      <c r="BC108" s="107">
        <f t="shared" si="144"/>
        <v>0</v>
      </c>
      <c r="BD108" s="109">
        <f t="shared" si="145"/>
        <v>0</v>
      </c>
      <c r="BE108" s="109">
        <f t="shared" si="146"/>
        <v>0</v>
      </c>
      <c r="BF108" s="109">
        <f t="shared" si="147"/>
        <v>0</v>
      </c>
      <c r="BH108" s="82">
        <f t="shared" si="148"/>
        <v>0</v>
      </c>
      <c r="BI108" s="82" t="e">
        <f t="shared" si="149"/>
        <v>#DIV/0!</v>
      </c>
      <c r="BJ108" s="77">
        <f t="shared" si="150"/>
        <v>0</v>
      </c>
      <c r="BK108" s="108">
        <f t="shared" si="151"/>
        <v>0</v>
      </c>
      <c r="BL108" s="107">
        <f t="shared" si="152"/>
        <v>0</v>
      </c>
      <c r="BM108" s="107">
        <f t="shared" si="153"/>
        <v>0</v>
      </c>
      <c r="BN108" s="107">
        <f t="shared" si="154"/>
        <v>0</v>
      </c>
      <c r="BO108" s="109">
        <f t="shared" si="155"/>
        <v>0</v>
      </c>
      <c r="BP108" s="109">
        <f t="shared" si="156"/>
        <v>0</v>
      </c>
      <c r="BQ108" s="109">
        <f t="shared" si="157"/>
        <v>0</v>
      </c>
    </row>
    <row r="109" spans="1:69" x14ac:dyDescent="0.25">
      <c r="A109" s="101">
        <f t="shared" si="108"/>
        <v>39203</v>
      </c>
      <c r="B109" s="102">
        <f t="shared" si="46"/>
        <v>3.6949999999999998</v>
      </c>
      <c r="C109" s="102">
        <v>0</v>
      </c>
      <c r="D109" s="80">
        <f t="shared" si="158"/>
        <v>0.22500000000000001</v>
      </c>
      <c r="E109" s="106">
        <f t="shared" si="109"/>
        <v>1</v>
      </c>
      <c r="F109" s="104">
        <f t="shared" si="48"/>
        <v>5.2</v>
      </c>
      <c r="G109" s="104">
        <f t="shared" si="49"/>
        <v>4.72</v>
      </c>
      <c r="H109" s="104">
        <f t="shared" si="50"/>
        <v>2.96</v>
      </c>
      <c r="I109" s="104">
        <f t="shared" si="51"/>
        <v>2.99</v>
      </c>
      <c r="J109" s="80">
        <f t="shared" si="110"/>
        <v>6.2552423843599894E-2</v>
      </c>
      <c r="K109" s="80" t="e">
        <f t="shared" si="111"/>
        <v>#DIV/0!</v>
      </c>
      <c r="L109" s="80" t="e">
        <f t="shared" si="112"/>
        <v>#DIV/0!</v>
      </c>
      <c r="M109" s="80" t="e">
        <f t="shared" si="113"/>
        <v>#DIV/0!</v>
      </c>
      <c r="N109" s="80">
        <f t="shared" si="114"/>
        <v>0.28755242384359991</v>
      </c>
      <c r="O109" s="80" t="e">
        <f t="shared" si="115"/>
        <v>#DIV/0!</v>
      </c>
      <c r="P109" s="80" t="e">
        <f t="shared" si="116"/>
        <v>#DIV/0!</v>
      </c>
      <c r="Q109" s="80" t="e">
        <f t="shared" si="117"/>
        <v>#DIV/0!</v>
      </c>
      <c r="R109" s="105">
        <f t="shared" ca="1" si="118"/>
        <v>2387</v>
      </c>
      <c r="S109" s="80">
        <f t="shared" si="52"/>
        <v>6.8853904245560996E-2</v>
      </c>
      <c r="T109" s="77">
        <v>0</v>
      </c>
      <c r="U109" s="181">
        <v>0</v>
      </c>
      <c r="X109" s="181"/>
      <c r="Z109" s="82"/>
      <c r="AA109" s="82">
        <f t="shared" si="119"/>
        <v>0</v>
      </c>
      <c r="AB109" s="82">
        <f t="shared" si="159"/>
        <v>0</v>
      </c>
      <c r="AC109" s="77">
        <f t="shared" si="120"/>
        <v>0</v>
      </c>
      <c r="AD109" s="108">
        <f t="shared" si="121"/>
        <v>0</v>
      </c>
      <c r="AE109" s="107">
        <f t="shared" si="122"/>
        <v>0</v>
      </c>
      <c r="AF109" s="107">
        <f t="shared" si="123"/>
        <v>0</v>
      </c>
      <c r="AG109" s="107">
        <f t="shared" si="124"/>
        <v>0</v>
      </c>
      <c r="AH109" s="109">
        <f t="shared" si="125"/>
        <v>0</v>
      </c>
      <c r="AI109" s="109">
        <f t="shared" si="126"/>
        <v>0</v>
      </c>
      <c r="AJ109" s="109">
        <f t="shared" si="127"/>
        <v>0</v>
      </c>
      <c r="AL109" s="82">
        <f t="shared" si="128"/>
        <v>0</v>
      </c>
      <c r="AM109" s="82" t="e">
        <f t="shared" si="129"/>
        <v>#DIV/0!</v>
      </c>
      <c r="AN109" s="77">
        <f t="shared" si="130"/>
        <v>0</v>
      </c>
      <c r="AO109" s="108">
        <f t="shared" si="131"/>
        <v>0</v>
      </c>
      <c r="AP109" s="107">
        <f t="shared" si="132"/>
        <v>0</v>
      </c>
      <c r="AQ109" s="107">
        <f t="shared" si="133"/>
        <v>0</v>
      </c>
      <c r="AR109" s="107">
        <f t="shared" si="134"/>
        <v>0</v>
      </c>
      <c r="AS109" s="109">
        <f t="shared" si="135"/>
        <v>0</v>
      </c>
      <c r="AT109" s="109">
        <f t="shared" si="136"/>
        <v>0</v>
      </c>
      <c r="AU109" s="109">
        <f t="shared" si="137"/>
        <v>0</v>
      </c>
      <c r="AW109" s="82">
        <f t="shared" si="138"/>
        <v>0</v>
      </c>
      <c r="AX109" s="82" t="e">
        <f t="shared" si="139"/>
        <v>#DIV/0!</v>
      </c>
      <c r="AY109" s="77">
        <f t="shared" si="140"/>
        <v>0</v>
      </c>
      <c r="AZ109" s="108">
        <f t="shared" si="141"/>
        <v>0</v>
      </c>
      <c r="BA109" s="107">
        <f t="shared" si="142"/>
        <v>0</v>
      </c>
      <c r="BB109" s="107">
        <f t="shared" si="143"/>
        <v>0</v>
      </c>
      <c r="BC109" s="107">
        <f t="shared" si="144"/>
        <v>0</v>
      </c>
      <c r="BD109" s="109">
        <f t="shared" si="145"/>
        <v>0</v>
      </c>
      <c r="BE109" s="109">
        <f t="shared" si="146"/>
        <v>0</v>
      </c>
      <c r="BF109" s="109">
        <f t="shared" si="147"/>
        <v>0</v>
      </c>
      <c r="BH109" s="82">
        <f t="shared" si="148"/>
        <v>0</v>
      </c>
      <c r="BI109" s="82" t="e">
        <f t="shared" si="149"/>
        <v>#DIV/0!</v>
      </c>
      <c r="BJ109" s="77">
        <f t="shared" si="150"/>
        <v>0</v>
      </c>
      <c r="BK109" s="108">
        <f t="shared" si="151"/>
        <v>0</v>
      </c>
      <c r="BL109" s="107">
        <f t="shared" si="152"/>
        <v>0</v>
      </c>
      <c r="BM109" s="107">
        <f t="shared" si="153"/>
        <v>0</v>
      </c>
      <c r="BN109" s="107">
        <f t="shared" si="154"/>
        <v>0</v>
      </c>
      <c r="BO109" s="109">
        <f t="shared" si="155"/>
        <v>0</v>
      </c>
      <c r="BP109" s="109">
        <f t="shared" si="156"/>
        <v>0</v>
      </c>
      <c r="BQ109" s="109">
        <f t="shared" si="157"/>
        <v>0</v>
      </c>
    </row>
    <row r="110" spans="1:69" x14ac:dyDescent="0.25">
      <c r="A110" s="101">
        <f t="shared" si="108"/>
        <v>39234</v>
      </c>
      <c r="B110" s="102">
        <f t="shared" si="46"/>
        <v>3.7269999999999999</v>
      </c>
      <c r="C110" s="102">
        <v>0</v>
      </c>
      <c r="D110" s="80">
        <f t="shared" si="158"/>
        <v>0.215</v>
      </c>
      <c r="E110" s="106">
        <f t="shared" si="109"/>
        <v>1</v>
      </c>
      <c r="F110" s="104">
        <f t="shared" si="48"/>
        <v>5.2</v>
      </c>
      <c r="G110" s="104">
        <f t="shared" si="49"/>
        <v>4.72</v>
      </c>
      <c r="H110" s="104">
        <f t="shared" si="50"/>
        <v>2.96</v>
      </c>
      <c r="I110" s="104">
        <f t="shared" si="51"/>
        <v>2.99</v>
      </c>
      <c r="J110" s="80">
        <f t="shared" si="110"/>
        <v>6.2552423843599894E-2</v>
      </c>
      <c r="K110" s="80" t="e">
        <f t="shared" si="111"/>
        <v>#DIV/0!</v>
      </c>
      <c r="L110" s="80" t="e">
        <f t="shared" si="112"/>
        <v>#DIV/0!</v>
      </c>
      <c r="M110" s="80" t="e">
        <f t="shared" si="113"/>
        <v>#DIV/0!</v>
      </c>
      <c r="N110" s="80">
        <f t="shared" si="114"/>
        <v>0.2775524238435999</v>
      </c>
      <c r="O110" s="80" t="e">
        <f t="shared" si="115"/>
        <v>#DIV/0!</v>
      </c>
      <c r="P110" s="80" t="e">
        <f t="shared" si="116"/>
        <v>#DIV/0!</v>
      </c>
      <c r="Q110" s="80" t="e">
        <f t="shared" si="117"/>
        <v>#DIV/0!</v>
      </c>
      <c r="R110" s="105">
        <f t="shared" ca="1" si="118"/>
        <v>2420</v>
      </c>
      <c r="S110" s="80">
        <f t="shared" si="52"/>
        <v>6.8893089690393025E-2</v>
      </c>
      <c r="T110" s="77">
        <v>0</v>
      </c>
      <c r="U110" s="181">
        <v>0</v>
      </c>
      <c r="X110" s="181"/>
      <c r="Z110" s="82"/>
      <c r="AA110" s="82">
        <f t="shared" si="119"/>
        <v>0</v>
      </c>
      <c r="AB110" s="82">
        <f t="shared" si="159"/>
        <v>0</v>
      </c>
      <c r="AC110" s="77">
        <f t="shared" si="120"/>
        <v>0</v>
      </c>
      <c r="AD110" s="108">
        <f t="shared" si="121"/>
        <v>0</v>
      </c>
      <c r="AE110" s="107">
        <f t="shared" si="122"/>
        <v>0</v>
      </c>
      <c r="AF110" s="107">
        <f t="shared" si="123"/>
        <v>0</v>
      </c>
      <c r="AG110" s="107">
        <f t="shared" si="124"/>
        <v>0</v>
      </c>
      <c r="AH110" s="109">
        <f t="shared" si="125"/>
        <v>0</v>
      </c>
      <c r="AI110" s="109">
        <f t="shared" si="126"/>
        <v>0</v>
      </c>
      <c r="AJ110" s="109">
        <f t="shared" si="127"/>
        <v>0</v>
      </c>
      <c r="AL110" s="82">
        <f t="shared" si="128"/>
        <v>0</v>
      </c>
      <c r="AM110" s="82" t="e">
        <f t="shared" si="129"/>
        <v>#DIV/0!</v>
      </c>
      <c r="AN110" s="77">
        <f t="shared" si="130"/>
        <v>0</v>
      </c>
      <c r="AO110" s="108">
        <f t="shared" si="131"/>
        <v>0</v>
      </c>
      <c r="AP110" s="107">
        <f t="shared" si="132"/>
        <v>0</v>
      </c>
      <c r="AQ110" s="107">
        <f t="shared" si="133"/>
        <v>0</v>
      </c>
      <c r="AR110" s="107">
        <f t="shared" si="134"/>
        <v>0</v>
      </c>
      <c r="AS110" s="109">
        <f t="shared" si="135"/>
        <v>0</v>
      </c>
      <c r="AT110" s="109">
        <f t="shared" si="136"/>
        <v>0</v>
      </c>
      <c r="AU110" s="109">
        <f t="shared" si="137"/>
        <v>0</v>
      </c>
      <c r="AW110" s="82">
        <f t="shared" si="138"/>
        <v>0</v>
      </c>
      <c r="AX110" s="82" t="e">
        <f t="shared" si="139"/>
        <v>#DIV/0!</v>
      </c>
      <c r="AY110" s="77">
        <f t="shared" si="140"/>
        <v>0</v>
      </c>
      <c r="AZ110" s="108">
        <f t="shared" si="141"/>
        <v>0</v>
      </c>
      <c r="BA110" s="107">
        <f t="shared" si="142"/>
        <v>0</v>
      </c>
      <c r="BB110" s="107">
        <f t="shared" si="143"/>
        <v>0</v>
      </c>
      <c r="BC110" s="107">
        <f t="shared" si="144"/>
        <v>0</v>
      </c>
      <c r="BD110" s="109">
        <f t="shared" si="145"/>
        <v>0</v>
      </c>
      <c r="BE110" s="109">
        <f t="shared" si="146"/>
        <v>0</v>
      </c>
      <c r="BF110" s="109">
        <f t="shared" si="147"/>
        <v>0</v>
      </c>
      <c r="BH110" s="82">
        <f t="shared" si="148"/>
        <v>0</v>
      </c>
      <c r="BI110" s="82" t="e">
        <f t="shared" si="149"/>
        <v>#DIV/0!</v>
      </c>
      <c r="BJ110" s="77">
        <f t="shared" si="150"/>
        <v>0</v>
      </c>
      <c r="BK110" s="108">
        <f t="shared" si="151"/>
        <v>0</v>
      </c>
      <c r="BL110" s="107">
        <f t="shared" si="152"/>
        <v>0</v>
      </c>
      <c r="BM110" s="107">
        <f t="shared" si="153"/>
        <v>0</v>
      </c>
      <c r="BN110" s="107">
        <f t="shared" si="154"/>
        <v>0</v>
      </c>
      <c r="BO110" s="109">
        <f t="shared" si="155"/>
        <v>0</v>
      </c>
      <c r="BP110" s="109">
        <f t="shared" si="156"/>
        <v>0</v>
      </c>
      <c r="BQ110" s="109">
        <f t="shared" si="157"/>
        <v>0</v>
      </c>
    </row>
    <row r="111" spans="1:69" x14ac:dyDescent="0.25">
      <c r="A111" s="101">
        <f t="shared" si="108"/>
        <v>39264</v>
      </c>
      <c r="B111" s="102">
        <f t="shared" si="46"/>
        <v>3.7549999999999999</v>
      </c>
      <c r="C111" s="102">
        <v>0</v>
      </c>
      <c r="D111" s="80">
        <f t="shared" si="158"/>
        <v>0.215</v>
      </c>
      <c r="E111" s="106">
        <f t="shared" si="109"/>
        <v>1</v>
      </c>
      <c r="F111" s="104">
        <f t="shared" si="48"/>
        <v>5.2</v>
      </c>
      <c r="G111" s="104">
        <f t="shared" si="49"/>
        <v>4.72</v>
      </c>
      <c r="H111" s="104">
        <f t="shared" si="50"/>
        <v>2.96</v>
      </c>
      <c r="I111" s="104">
        <f t="shared" si="51"/>
        <v>2.99</v>
      </c>
      <c r="J111" s="80">
        <f t="shared" si="110"/>
        <v>6.2552423843599894E-2</v>
      </c>
      <c r="K111" s="80" t="e">
        <f t="shared" si="111"/>
        <v>#DIV/0!</v>
      </c>
      <c r="L111" s="80" t="e">
        <f t="shared" si="112"/>
        <v>#DIV/0!</v>
      </c>
      <c r="M111" s="80" t="e">
        <f t="shared" si="113"/>
        <v>#DIV/0!</v>
      </c>
      <c r="N111" s="80">
        <f t="shared" si="114"/>
        <v>0.2775524238435999</v>
      </c>
      <c r="O111" s="80" t="e">
        <f t="shared" si="115"/>
        <v>#DIV/0!</v>
      </c>
      <c r="P111" s="80" t="e">
        <f t="shared" si="116"/>
        <v>#DIV/0!</v>
      </c>
      <c r="Q111" s="80" t="e">
        <f t="shared" si="117"/>
        <v>#DIV/0!</v>
      </c>
      <c r="R111" s="105">
        <f t="shared" ca="1" si="118"/>
        <v>2449</v>
      </c>
      <c r="S111" s="80">
        <f t="shared" si="52"/>
        <v>6.8931011089100019E-2</v>
      </c>
      <c r="T111" s="77">
        <v>0</v>
      </c>
      <c r="U111" s="181">
        <v>0</v>
      </c>
      <c r="X111" s="181"/>
      <c r="Z111" s="82"/>
      <c r="AA111" s="82">
        <f t="shared" si="119"/>
        <v>0</v>
      </c>
      <c r="AB111" s="82">
        <f t="shared" si="159"/>
        <v>0</v>
      </c>
      <c r="AC111" s="77">
        <f t="shared" si="120"/>
        <v>0</v>
      </c>
      <c r="AD111" s="108">
        <f t="shared" si="121"/>
        <v>0</v>
      </c>
      <c r="AE111" s="107">
        <f t="shared" si="122"/>
        <v>0</v>
      </c>
      <c r="AF111" s="107">
        <f t="shared" si="123"/>
        <v>0</v>
      </c>
      <c r="AG111" s="107">
        <f t="shared" si="124"/>
        <v>0</v>
      </c>
      <c r="AH111" s="109">
        <f t="shared" si="125"/>
        <v>0</v>
      </c>
      <c r="AI111" s="109">
        <f t="shared" si="126"/>
        <v>0</v>
      </c>
      <c r="AJ111" s="109">
        <f t="shared" si="127"/>
        <v>0</v>
      </c>
      <c r="AL111" s="82">
        <f t="shared" si="128"/>
        <v>0</v>
      </c>
      <c r="AM111" s="82" t="e">
        <f t="shared" si="129"/>
        <v>#DIV/0!</v>
      </c>
      <c r="AN111" s="77">
        <f t="shared" si="130"/>
        <v>0</v>
      </c>
      <c r="AO111" s="108">
        <f t="shared" si="131"/>
        <v>0</v>
      </c>
      <c r="AP111" s="107">
        <f t="shared" si="132"/>
        <v>0</v>
      </c>
      <c r="AQ111" s="107">
        <f t="shared" si="133"/>
        <v>0</v>
      </c>
      <c r="AR111" s="107">
        <f t="shared" si="134"/>
        <v>0</v>
      </c>
      <c r="AS111" s="109">
        <f t="shared" si="135"/>
        <v>0</v>
      </c>
      <c r="AT111" s="109">
        <f t="shared" si="136"/>
        <v>0</v>
      </c>
      <c r="AU111" s="109">
        <f t="shared" si="137"/>
        <v>0</v>
      </c>
      <c r="AW111" s="82">
        <f t="shared" si="138"/>
        <v>0</v>
      </c>
      <c r="AX111" s="82" t="e">
        <f t="shared" si="139"/>
        <v>#DIV/0!</v>
      </c>
      <c r="AY111" s="77">
        <f t="shared" si="140"/>
        <v>0</v>
      </c>
      <c r="AZ111" s="108">
        <f t="shared" si="141"/>
        <v>0</v>
      </c>
      <c r="BA111" s="107">
        <f t="shared" si="142"/>
        <v>0</v>
      </c>
      <c r="BB111" s="107">
        <f t="shared" si="143"/>
        <v>0</v>
      </c>
      <c r="BC111" s="107">
        <f t="shared" si="144"/>
        <v>0</v>
      </c>
      <c r="BD111" s="109">
        <f t="shared" si="145"/>
        <v>0</v>
      </c>
      <c r="BE111" s="109">
        <f t="shared" si="146"/>
        <v>0</v>
      </c>
      <c r="BF111" s="109">
        <f t="shared" si="147"/>
        <v>0</v>
      </c>
      <c r="BH111" s="82">
        <f t="shared" si="148"/>
        <v>0</v>
      </c>
      <c r="BI111" s="82" t="e">
        <f t="shared" si="149"/>
        <v>#DIV/0!</v>
      </c>
      <c r="BJ111" s="77">
        <f t="shared" si="150"/>
        <v>0</v>
      </c>
      <c r="BK111" s="108">
        <f t="shared" si="151"/>
        <v>0</v>
      </c>
      <c r="BL111" s="107">
        <f t="shared" si="152"/>
        <v>0</v>
      </c>
      <c r="BM111" s="107">
        <f t="shared" si="153"/>
        <v>0</v>
      </c>
      <c r="BN111" s="107">
        <f t="shared" si="154"/>
        <v>0</v>
      </c>
      <c r="BO111" s="109">
        <f t="shared" si="155"/>
        <v>0</v>
      </c>
      <c r="BP111" s="109">
        <f t="shared" si="156"/>
        <v>0</v>
      </c>
      <c r="BQ111" s="109">
        <f t="shared" si="157"/>
        <v>0</v>
      </c>
    </row>
    <row r="112" spans="1:69" x14ac:dyDescent="0.25">
      <c r="A112" s="101">
        <f t="shared" si="108"/>
        <v>39295</v>
      </c>
      <c r="B112" s="102">
        <f t="shared" si="46"/>
        <v>3.7770000000000001</v>
      </c>
      <c r="C112" s="102">
        <v>0</v>
      </c>
      <c r="D112" s="80">
        <f t="shared" si="158"/>
        <v>0.215</v>
      </c>
      <c r="E112" s="106">
        <f t="shared" si="109"/>
        <v>1</v>
      </c>
      <c r="F112" s="104">
        <f t="shared" si="48"/>
        <v>5.2</v>
      </c>
      <c r="G112" s="104">
        <f t="shared" si="49"/>
        <v>4.72</v>
      </c>
      <c r="H112" s="104">
        <f t="shared" si="50"/>
        <v>2.96</v>
      </c>
      <c r="I112" s="104">
        <f t="shared" si="51"/>
        <v>2.99</v>
      </c>
      <c r="J112" s="80">
        <f t="shared" si="110"/>
        <v>6.2552423843599894E-2</v>
      </c>
      <c r="K112" s="80" t="e">
        <f t="shared" si="111"/>
        <v>#DIV/0!</v>
      </c>
      <c r="L112" s="80" t="e">
        <f t="shared" si="112"/>
        <v>#DIV/0!</v>
      </c>
      <c r="M112" s="80" t="e">
        <f t="shared" si="113"/>
        <v>#DIV/0!</v>
      </c>
      <c r="N112" s="80">
        <f t="shared" si="114"/>
        <v>0.2775524238435999</v>
      </c>
      <c r="O112" s="80" t="e">
        <f t="shared" si="115"/>
        <v>#DIV/0!</v>
      </c>
      <c r="P112" s="80" t="e">
        <f t="shared" si="116"/>
        <v>#DIV/0!</v>
      </c>
      <c r="Q112" s="80" t="e">
        <f t="shared" si="117"/>
        <v>#DIV/0!</v>
      </c>
      <c r="R112" s="105">
        <f t="shared" ca="1" si="118"/>
        <v>2479</v>
      </c>
      <c r="S112" s="80">
        <f t="shared" si="52"/>
        <v>6.8970196534931014E-2</v>
      </c>
      <c r="T112" s="77">
        <v>0</v>
      </c>
      <c r="U112" s="181">
        <v>0</v>
      </c>
      <c r="X112" s="181"/>
      <c r="Z112" s="82"/>
      <c r="AA112" s="82">
        <f t="shared" si="119"/>
        <v>0</v>
      </c>
      <c r="AB112" s="82">
        <f t="shared" si="159"/>
        <v>0</v>
      </c>
      <c r="AC112" s="77">
        <f t="shared" si="120"/>
        <v>0</v>
      </c>
      <c r="AD112" s="108">
        <f t="shared" si="121"/>
        <v>0</v>
      </c>
      <c r="AE112" s="107">
        <f t="shared" si="122"/>
        <v>0</v>
      </c>
      <c r="AF112" s="107">
        <f t="shared" si="123"/>
        <v>0</v>
      </c>
      <c r="AG112" s="107">
        <f t="shared" si="124"/>
        <v>0</v>
      </c>
      <c r="AH112" s="109">
        <f t="shared" si="125"/>
        <v>0</v>
      </c>
      <c r="AI112" s="109">
        <f t="shared" si="126"/>
        <v>0</v>
      </c>
      <c r="AJ112" s="109">
        <f t="shared" si="127"/>
        <v>0</v>
      </c>
      <c r="AL112" s="82">
        <f t="shared" si="128"/>
        <v>0</v>
      </c>
      <c r="AM112" s="82" t="e">
        <f t="shared" si="129"/>
        <v>#DIV/0!</v>
      </c>
      <c r="AN112" s="77">
        <f t="shared" si="130"/>
        <v>0</v>
      </c>
      <c r="AO112" s="108">
        <f t="shared" si="131"/>
        <v>0</v>
      </c>
      <c r="AP112" s="107">
        <f t="shared" si="132"/>
        <v>0</v>
      </c>
      <c r="AQ112" s="107">
        <f t="shared" si="133"/>
        <v>0</v>
      </c>
      <c r="AR112" s="107">
        <f t="shared" si="134"/>
        <v>0</v>
      </c>
      <c r="AS112" s="109">
        <f t="shared" si="135"/>
        <v>0</v>
      </c>
      <c r="AT112" s="109">
        <f t="shared" si="136"/>
        <v>0</v>
      </c>
      <c r="AU112" s="109">
        <f t="shared" si="137"/>
        <v>0</v>
      </c>
      <c r="AW112" s="82">
        <f t="shared" si="138"/>
        <v>0</v>
      </c>
      <c r="AX112" s="82" t="e">
        <f t="shared" si="139"/>
        <v>#DIV/0!</v>
      </c>
      <c r="AY112" s="77">
        <f t="shared" si="140"/>
        <v>0</v>
      </c>
      <c r="AZ112" s="108">
        <f t="shared" si="141"/>
        <v>0</v>
      </c>
      <c r="BA112" s="107">
        <f t="shared" si="142"/>
        <v>0</v>
      </c>
      <c r="BB112" s="107">
        <f t="shared" si="143"/>
        <v>0</v>
      </c>
      <c r="BC112" s="107">
        <f t="shared" si="144"/>
        <v>0</v>
      </c>
      <c r="BD112" s="109">
        <f t="shared" si="145"/>
        <v>0</v>
      </c>
      <c r="BE112" s="109">
        <f t="shared" si="146"/>
        <v>0</v>
      </c>
      <c r="BF112" s="109">
        <f t="shared" si="147"/>
        <v>0</v>
      </c>
      <c r="BH112" s="82">
        <f t="shared" si="148"/>
        <v>0</v>
      </c>
      <c r="BI112" s="82" t="e">
        <f t="shared" si="149"/>
        <v>#DIV/0!</v>
      </c>
      <c r="BJ112" s="77">
        <f t="shared" si="150"/>
        <v>0</v>
      </c>
      <c r="BK112" s="108">
        <f t="shared" si="151"/>
        <v>0</v>
      </c>
      <c r="BL112" s="107">
        <f t="shared" si="152"/>
        <v>0</v>
      </c>
      <c r="BM112" s="107">
        <f t="shared" si="153"/>
        <v>0</v>
      </c>
      <c r="BN112" s="107">
        <f t="shared" si="154"/>
        <v>0</v>
      </c>
      <c r="BO112" s="109">
        <f t="shared" si="155"/>
        <v>0</v>
      </c>
      <c r="BP112" s="109">
        <f t="shared" si="156"/>
        <v>0</v>
      </c>
      <c r="BQ112" s="109">
        <f t="shared" si="157"/>
        <v>0</v>
      </c>
    </row>
    <row r="113" spans="1:69" x14ac:dyDescent="0.25">
      <c r="A113" s="101">
        <f t="shared" si="108"/>
        <v>39326</v>
      </c>
      <c r="B113" s="102">
        <f t="shared" si="46"/>
        <v>3.7940000000000005</v>
      </c>
      <c r="C113" s="102">
        <v>0</v>
      </c>
      <c r="D113" s="80">
        <f t="shared" si="158"/>
        <v>0.215</v>
      </c>
      <c r="E113" s="106">
        <f t="shared" si="109"/>
        <v>1</v>
      </c>
      <c r="F113" s="104">
        <f t="shared" si="48"/>
        <v>5.2</v>
      </c>
      <c r="G113" s="104">
        <f t="shared" si="49"/>
        <v>4.72</v>
      </c>
      <c r="H113" s="104">
        <f t="shared" si="50"/>
        <v>2.96</v>
      </c>
      <c r="I113" s="104">
        <f t="shared" si="51"/>
        <v>2.99</v>
      </c>
      <c r="J113" s="80">
        <f t="shared" si="110"/>
        <v>6.2552423843599894E-2</v>
      </c>
      <c r="K113" s="80" t="e">
        <f t="shared" si="111"/>
        <v>#DIV/0!</v>
      </c>
      <c r="L113" s="80" t="e">
        <f t="shared" si="112"/>
        <v>#DIV/0!</v>
      </c>
      <c r="M113" s="80" t="e">
        <f t="shared" si="113"/>
        <v>#DIV/0!</v>
      </c>
      <c r="N113" s="80">
        <f t="shared" si="114"/>
        <v>0.2775524238435999</v>
      </c>
      <c r="O113" s="80" t="e">
        <f t="shared" si="115"/>
        <v>#DIV/0!</v>
      </c>
      <c r="P113" s="80" t="e">
        <f t="shared" si="116"/>
        <v>#DIV/0!</v>
      </c>
      <c r="Q113" s="80" t="e">
        <f t="shared" si="117"/>
        <v>#DIV/0!</v>
      </c>
      <c r="R113" s="105">
        <f t="shared" ca="1" si="118"/>
        <v>2512</v>
      </c>
      <c r="S113" s="80">
        <f t="shared" si="52"/>
        <v>6.9009381981270018E-2</v>
      </c>
      <c r="T113" s="77">
        <v>0</v>
      </c>
      <c r="U113" s="181">
        <v>0</v>
      </c>
      <c r="X113" s="181"/>
      <c r="Z113" s="82"/>
      <c r="AA113" s="82">
        <f t="shared" si="119"/>
        <v>0</v>
      </c>
      <c r="AB113" s="82">
        <f t="shared" si="159"/>
        <v>0</v>
      </c>
      <c r="AC113" s="77">
        <f t="shared" si="120"/>
        <v>0</v>
      </c>
      <c r="AD113" s="108">
        <f t="shared" si="121"/>
        <v>0</v>
      </c>
      <c r="AE113" s="107">
        <f t="shared" si="122"/>
        <v>0</v>
      </c>
      <c r="AF113" s="107">
        <f t="shared" si="123"/>
        <v>0</v>
      </c>
      <c r="AG113" s="107">
        <f t="shared" si="124"/>
        <v>0</v>
      </c>
      <c r="AH113" s="109">
        <f t="shared" si="125"/>
        <v>0</v>
      </c>
      <c r="AI113" s="109">
        <f t="shared" si="126"/>
        <v>0</v>
      </c>
      <c r="AJ113" s="109">
        <f t="shared" si="127"/>
        <v>0</v>
      </c>
      <c r="AL113" s="82">
        <f t="shared" si="128"/>
        <v>0</v>
      </c>
      <c r="AM113" s="82" t="e">
        <f t="shared" si="129"/>
        <v>#DIV/0!</v>
      </c>
      <c r="AN113" s="77">
        <f t="shared" si="130"/>
        <v>0</v>
      </c>
      <c r="AO113" s="108">
        <f t="shared" si="131"/>
        <v>0</v>
      </c>
      <c r="AP113" s="107">
        <f t="shared" si="132"/>
        <v>0</v>
      </c>
      <c r="AQ113" s="107">
        <f t="shared" si="133"/>
        <v>0</v>
      </c>
      <c r="AR113" s="107">
        <f t="shared" si="134"/>
        <v>0</v>
      </c>
      <c r="AS113" s="109">
        <f t="shared" si="135"/>
        <v>0</v>
      </c>
      <c r="AT113" s="109">
        <f t="shared" si="136"/>
        <v>0</v>
      </c>
      <c r="AU113" s="109">
        <f t="shared" si="137"/>
        <v>0</v>
      </c>
      <c r="AW113" s="82">
        <f t="shared" si="138"/>
        <v>0</v>
      </c>
      <c r="AX113" s="82" t="e">
        <f t="shared" si="139"/>
        <v>#DIV/0!</v>
      </c>
      <c r="AY113" s="77">
        <f t="shared" si="140"/>
        <v>0</v>
      </c>
      <c r="AZ113" s="108">
        <f t="shared" si="141"/>
        <v>0</v>
      </c>
      <c r="BA113" s="107">
        <f t="shared" si="142"/>
        <v>0</v>
      </c>
      <c r="BB113" s="107">
        <f t="shared" si="143"/>
        <v>0</v>
      </c>
      <c r="BC113" s="107">
        <f t="shared" si="144"/>
        <v>0</v>
      </c>
      <c r="BD113" s="109">
        <f t="shared" si="145"/>
        <v>0</v>
      </c>
      <c r="BE113" s="109">
        <f t="shared" si="146"/>
        <v>0</v>
      </c>
      <c r="BF113" s="109">
        <f t="shared" si="147"/>
        <v>0</v>
      </c>
      <c r="BH113" s="82">
        <f t="shared" si="148"/>
        <v>0</v>
      </c>
      <c r="BI113" s="82" t="e">
        <f t="shared" si="149"/>
        <v>#DIV/0!</v>
      </c>
      <c r="BJ113" s="77">
        <f t="shared" si="150"/>
        <v>0</v>
      </c>
      <c r="BK113" s="108">
        <f t="shared" si="151"/>
        <v>0</v>
      </c>
      <c r="BL113" s="107">
        <f t="shared" si="152"/>
        <v>0</v>
      </c>
      <c r="BM113" s="107">
        <f t="shared" si="153"/>
        <v>0</v>
      </c>
      <c r="BN113" s="107">
        <f t="shared" si="154"/>
        <v>0</v>
      </c>
      <c r="BO113" s="109">
        <f t="shared" si="155"/>
        <v>0</v>
      </c>
      <c r="BP113" s="109">
        <f t="shared" si="156"/>
        <v>0</v>
      </c>
      <c r="BQ113" s="109">
        <f t="shared" si="157"/>
        <v>0</v>
      </c>
    </row>
    <row r="114" spans="1:69" x14ac:dyDescent="0.25">
      <c r="A114" s="101">
        <f t="shared" si="108"/>
        <v>39356</v>
      </c>
      <c r="B114" s="102">
        <f t="shared" si="46"/>
        <v>3.8060000000000005</v>
      </c>
      <c r="C114" s="102">
        <v>0</v>
      </c>
      <c r="D114" s="80">
        <f t="shared" si="158"/>
        <v>0.20499999999999999</v>
      </c>
      <c r="E114" s="106">
        <f t="shared" si="109"/>
        <v>1</v>
      </c>
      <c r="F114" s="104">
        <f t="shared" si="48"/>
        <v>5.2</v>
      </c>
      <c r="G114" s="104">
        <f t="shared" si="49"/>
        <v>4.72</v>
      </c>
      <c r="H114" s="104">
        <f t="shared" si="50"/>
        <v>2.96</v>
      </c>
      <c r="I114" s="104">
        <f t="shared" si="51"/>
        <v>2.99</v>
      </c>
      <c r="J114" s="80">
        <f t="shared" si="110"/>
        <v>6.2552423843599894E-2</v>
      </c>
      <c r="K114" s="80" t="e">
        <f t="shared" si="111"/>
        <v>#DIV/0!</v>
      </c>
      <c r="L114" s="80" t="e">
        <f t="shared" si="112"/>
        <v>#DIV/0!</v>
      </c>
      <c r="M114" s="80" t="e">
        <f t="shared" si="113"/>
        <v>#DIV/0!</v>
      </c>
      <c r="N114" s="80">
        <f t="shared" si="114"/>
        <v>0.2675524238435999</v>
      </c>
      <c r="O114" s="80" t="e">
        <f t="shared" si="115"/>
        <v>#DIV/0!</v>
      </c>
      <c r="P114" s="80" t="e">
        <f t="shared" si="116"/>
        <v>#DIV/0!</v>
      </c>
      <c r="Q114" s="80" t="e">
        <f t="shared" si="117"/>
        <v>#DIV/0!</v>
      </c>
      <c r="R114" s="105">
        <f t="shared" ca="1" si="118"/>
        <v>2540</v>
      </c>
      <c r="S114" s="80">
        <f t="shared" si="52"/>
        <v>6.9047303381436012E-2</v>
      </c>
      <c r="T114" s="77">
        <v>0</v>
      </c>
      <c r="U114" s="181">
        <v>0</v>
      </c>
      <c r="X114" s="181"/>
      <c r="Z114" s="82"/>
      <c r="AA114" s="82">
        <f t="shared" si="119"/>
        <v>0</v>
      </c>
      <c r="AB114" s="82">
        <f t="shared" si="159"/>
        <v>0</v>
      </c>
      <c r="AC114" s="77">
        <f t="shared" si="120"/>
        <v>0</v>
      </c>
      <c r="AD114" s="108">
        <f t="shared" si="121"/>
        <v>0</v>
      </c>
      <c r="AE114" s="107">
        <f t="shared" si="122"/>
        <v>0</v>
      </c>
      <c r="AF114" s="107">
        <f t="shared" si="123"/>
        <v>0</v>
      </c>
      <c r="AG114" s="107">
        <f t="shared" si="124"/>
        <v>0</v>
      </c>
      <c r="AH114" s="109">
        <f t="shared" si="125"/>
        <v>0</v>
      </c>
      <c r="AI114" s="109">
        <f t="shared" si="126"/>
        <v>0</v>
      </c>
      <c r="AJ114" s="109">
        <f t="shared" si="127"/>
        <v>0</v>
      </c>
      <c r="AL114" s="82">
        <f t="shared" si="128"/>
        <v>0</v>
      </c>
      <c r="AM114" s="82" t="e">
        <f t="shared" si="129"/>
        <v>#DIV/0!</v>
      </c>
      <c r="AN114" s="77">
        <f t="shared" si="130"/>
        <v>0</v>
      </c>
      <c r="AO114" s="108">
        <f t="shared" si="131"/>
        <v>0</v>
      </c>
      <c r="AP114" s="107">
        <f t="shared" si="132"/>
        <v>0</v>
      </c>
      <c r="AQ114" s="107">
        <f t="shared" si="133"/>
        <v>0</v>
      </c>
      <c r="AR114" s="107">
        <f t="shared" si="134"/>
        <v>0</v>
      </c>
      <c r="AS114" s="109">
        <f t="shared" si="135"/>
        <v>0</v>
      </c>
      <c r="AT114" s="109">
        <f t="shared" si="136"/>
        <v>0</v>
      </c>
      <c r="AU114" s="109">
        <f t="shared" si="137"/>
        <v>0</v>
      </c>
      <c r="AW114" s="82">
        <f t="shared" si="138"/>
        <v>0</v>
      </c>
      <c r="AX114" s="82" t="e">
        <f t="shared" si="139"/>
        <v>#DIV/0!</v>
      </c>
      <c r="AY114" s="77">
        <f t="shared" si="140"/>
        <v>0</v>
      </c>
      <c r="AZ114" s="108">
        <f t="shared" si="141"/>
        <v>0</v>
      </c>
      <c r="BA114" s="107">
        <f t="shared" si="142"/>
        <v>0</v>
      </c>
      <c r="BB114" s="107">
        <f t="shared" si="143"/>
        <v>0</v>
      </c>
      <c r="BC114" s="107">
        <f t="shared" si="144"/>
        <v>0</v>
      </c>
      <c r="BD114" s="109">
        <f t="shared" si="145"/>
        <v>0</v>
      </c>
      <c r="BE114" s="109">
        <f t="shared" si="146"/>
        <v>0</v>
      </c>
      <c r="BF114" s="109">
        <f t="shared" si="147"/>
        <v>0</v>
      </c>
      <c r="BH114" s="82">
        <f t="shared" si="148"/>
        <v>0</v>
      </c>
      <c r="BI114" s="82" t="e">
        <f t="shared" si="149"/>
        <v>#DIV/0!</v>
      </c>
      <c r="BJ114" s="77">
        <f t="shared" si="150"/>
        <v>0</v>
      </c>
      <c r="BK114" s="108">
        <f t="shared" si="151"/>
        <v>0</v>
      </c>
      <c r="BL114" s="107">
        <f t="shared" si="152"/>
        <v>0</v>
      </c>
      <c r="BM114" s="107">
        <f t="shared" si="153"/>
        <v>0</v>
      </c>
      <c r="BN114" s="107">
        <f t="shared" si="154"/>
        <v>0</v>
      </c>
      <c r="BO114" s="109">
        <f t="shared" si="155"/>
        <v>0</v>
      </c>
      <c r="BP114" s="109">
        <f t="shared" si="156"/>
        <v>0</v>
      </c>
      <c r="BQ114" s="109">
        <f t="shared" si="157"/>
        <v>0</v>
      </c>
    </row>
    <row r="115" spans="1:69" x14ac:dyDescent="0.25">
      <c r="A115" s="101">
        <f t="shared" si="108"/>
        <v>39387</v>
      </c>
      <c r="B115" s="102">
        <f t="shared" si="46"/>
        <v>3.9290000000000003</v>
      </c>
      <c r="C115" s="102">
        <v>0</v>
      </c>
      <c r="D115" s="80">
        <f t="shared" si="158"/>
        <v>0.20499999999999999</v>
      </c>
      <c r="E115" s="106">
        <f t="shared" si="109"/>
        <v>1</v>
      </c>
      <c r="F115" s="104">
        <f t="shared" si="48"/>
        <v>5.2</v>
      </c>
      <c r="G115" s="104">
        <f t="shared" si="49"/>
        <v>4.72</v>
      </c>
      <c r="H115" s="104">
        <f t="shared" si="50"/>
        <v>2.96</v>
      </c>
      <c r="I115" s="104">
        <f t="shared" si="51"/>
        <v>2.99</v>
      </c>
      <c r="J115" s="80">
        <f t="shared" si="110"/>
        <v>6.2552423843599894E-2</v>
      </c>
      <c r="K115" s="80" t="e">
        <f t="shared" si="111"/>
        <v>#DIV/0!</v>
      </c>
      <c r="L115" s="80" t="e">
        <f t="shared" si="112"/>
        <v>#DIV/0!</v>
      </c>
      <c r="M115" s="80" t="e">
        <f t="shared" si="113"/>
        <v>#DIV/0!</v>
      </c>
      <c r="N115" s="80">
        <f t="shared" si="114"/>
        <v>0.2675524238435999</v>
      </c>
      <c r="O115" s="80" t="e">
        <f t="shared" si="115"/>
        <v>#DIV/0!</v>
      </c>
      <c r="P115" s="80" t="e">
        <f t="shared" si="116"/>
        <v>#DIV/0!</v>
      </c>
      <c r="Q115" s="80" t="e">
        <f t="shared" si="117"/>
        <v>#DIV/0!</v>
      </c>
      <c r="R115" s="105">
        <f t="shared" ca="1" si="118"/>
        <v>2573</v>
      </c>
      <c r="S115" s="80">
        <f t="shared" si="52"/>
        <v>6.9081397708176034E-2</v>
      </c>
      <c r="T115" s="77">
        <v>0</v>
      </c>
      <c r="U115" s="181">
        <v>0</v>
      </c>
      <c r="X115" s="181"/>
      <c r="Z115" s="82"/>
      <c r="AA115" s="82">
        <f t="shared" si="119"/>
        <v>0</v>
      </c>
      <c r="AB115" s="82">
        <f t="shared" si="159"/>
        <v>0</v>
      </c>
      <c r="AC115" s="77">
        <f t="shared" si="120"/>
        <v>0</v>
      </c>
      <c r="AD115" s="108">
        <f t="shared" si="121"/>
        <v>0</v>
      </c>
      <c r="AE115" s="107">
        <f t="shared" si="122"/>
        <v>0</v>
      </c>
      <c r="AF115" s="107">
        <f t="shared" si="123"/>
        <v>0</v>
      </c>
      <c r="AG115" s="107">
        <f t="shared" si="124"/>
        <v>0</v>
      </c>
      <c r="AH115" s="109">
        <f t="shared" si="125"/>
        <v>0</v>
      </c>
      <c r="AI115" s="109">
        <f t="shared" si="126"/>
        <v>0</v>
      </c>
      <c r="AJ115" s="109">
        <f t="shared" si="127"/>
        <v>0</v>
      </c>
      <c r="AL115" s="82">
        <f t="shared" si="128"/>
        <v>0</v>
      </c>
      <c r="AM115" s="82" t="e">
        <f t="shared" si="129"/>
        <v>#DIV/0!</v>
      </c>
      <c r="AN115" s="77">
        <f t="shared" si="130"/>
        <v>0</v>
      </c>
      <c r="AO115" s="108">
        <f t="shared" si="131"/>
        <v>0</v>
      </c>
      <c r="AP115" s="107">
        <f t="shared" si="132"/>
        <v>0</v>
      </c>
      <c r="AQ115" s="107">
        <f t="shared" si="133"/>
        <v>0</v>
      </c>
      <c r="AR115" s="107">
        <f t="shared" si="134"/>
        <v>0</v>
      </c>
      <c r="AS115" s="109">
        <f t="shared" si="135"/>
        <v>0</v>
      </c>
      <c r="AT115" s="109">
        <f t="shared" si="136"/>
        <v>0</v>
      </c>
      <c r="AU115" s="109">
        <f t="shared" si="137"/>
        <v>0</v>
      </c>
      <c r="AW115" s="82">
        <f t="shared" si="138"/>
        <v>0</v>
      </c>
      <c r="AX115" s="82" t="e">
        <f t="shared" si="139"/>
        <v>#DIV/0!</v>
      </c>
      <c r="AY115" s="77">
        <f t="shared" si="140"/>
        <v>0</v>
      </c>
      <c r="AZ115" s="108">
        <f t="shared" si="141"/>
        <v>0</v>
      </c>
      <c r="BA115" s="107">
        <f t="shared" si="142"/>
        <v>0</v>
      </c>
      <c r="BB115" s="107">
        <f t="shared" si="143"/>
        <v>0</v>
      </c>
      <c r="BC115" s="107">
        <f t="shared" si="144"/>
        <v>0</v>
      </c>
      <c r="BD115" s="109">
        <f t="shared" si="145"/>
        <v>0</v>
      </c>
      <c r="BE115" s="109">
        <f t="shared" si="146"/>
        <v>0</v>
      </c>
      <c r="BF115" s="109">
        <f t="shared" si="147"/>
        <v>0</v>
      </c>
      <c r="BH115" s="82">
        <f t="shared" si="148"/>
        <v>0</v>
      </c>
      <c r="BI115" s="82" t="e">
        <f t="shared" si="149"/>
        <v>#DIV/0!</v>
      </c>
      <c r="BJ115" s="77">
        <f t="shared" si="150"/>
        <v>0</v>
      </c>
      <c r="BK115" s="108">
        <f t="shared" si="151"/>
        <v>0</v>
      </c>
      <c r="BL115" s="107">
        <f t="shared" si="152"/>
        <v>0</v>
      </c>
      <c r="BM115" s="107">
        <f t="shared" si="153"/>
        <v>0</v>
      </c>
      <c r="BN115" s="107">
        <f t="shared" si="154"/>
        <v>0</v>
      </c>
      <c r="BO115" s="109">
        <f t="shared" si="155"/>
        <v>0</v>
      </c>
      <c r="BP115" s="109">
        <f t="shared" si="156"/>
        <v>0</v>
      </c>
      <c r="BQ115" s="109">
        <f t="shared" si="157"/>
        <v>0</v>
      </c>
    </row>
    <row r="116" spans="1:69" x14ac:dyDescent="0.25">
      <c r="A116" s="101">
        <f t="shared" si="108"/>
        <v>39417</v>
      </c>
      <c r="B116" s="102">
        <f t="shared" si="46"/>
        <v>4.0380000000000003</v>
      </c>
      <c r="C116" s="102">
        <v>0</v>
      </c>
      <c r="D116" s="80">
        <f t="shared" si="158"/>
        <v>0.20499999999999999</v>
      </c>
      <c r="E116" s="106">
        <f t="shared" si="109"/>
        <v>1</v>
      </c>
      <c r="F116" s="104">
        <f t="shared" si="48"/>
        <v>5.2</v>
      </c>
      <c r="G116" s="104">
        <f t="shared" si="49"/>
        <v>4.72</v>
      </c>
      <c r="H116" s="104">
        <f t="shared" si="50"/>
        <v>2.96</v>
      </c>
      <c r="I116" s="104">
        <f t="shared" si="51"/>
        <v>2.99</v>
      </c>
      <c r="J116" s="80">
        <f t="shared" si="110"/>
        <v>6.2552423843599894E-2</v>
      </c>
      <c r="K116" s="80" t="e">
        <f t="shared" si="111"/>
        <v>#DIV/0!</v>
      </c>
      <c r="L116" s="80" t="e">
        <f t="shared" si="112"/>
        <v>#DIV/0!</v>
      </c>
      <c r="M116" s="80" t="e">
        <f t="shared" si="113"/>
        <v>#DIV/0!</v>
      </c>
      <c r="N116" s="80">
        <f t="shared" si="114"/>
        <v>0.2675524238435999</v>
      </c>
      <c r="O116" s="80" t="e">
        <f t="shared" si="115"/>
        <v>#DIV/0!</v>
      </c>
      <c r="P116" s="80" t="e">
        <f t="shared" si="116"/>
        <v>#DIV/0!</v>
      </c>
      <c r="Q116" s="80" t="e">
        <f t="shared" si="117"/>
        <v>#DIV/0!</v>
      </c>
      <c r="R116" s="105">
        <f t="shared" ca="1" si="118"/>
        <v>2603</v>
      </c>
      <c r="S116" s="80">
        <f t="shared" si="52"/>
        <v>6.9110334778685015E-2</v>
      </c>
      <c r="T116" s="77">
        <v>0</v>
      </c>
      <c r="U116" s="181">
        <v>0</v>
      </c>
      <c r="X116" s="181"/>
      <c r="Z116" s="82"/>
      <c r="AA116" s="82">
        <f t="shared" si="119"/>
        <v>0</v>
      </c>
      <c r="AB116" s="82">
        <f t="shared" si="159"/>
        <v>0</v>
      </c>
      <c r="AC116" s="77">
        <f t="shared" si="120"/>
        <v>0</v>
      </c>
      <c r="AD116" s="108">
        <f t="shared" si="121"/>
        <v>0</v>
      </c>
      <c r="AE116" s="107">
        <f t="shared" si="122"/>
        <v>0</v>
      </c>
      <c r="AF116" s="107">
        <f t="shared" si="123"/>
        <v>0</v>
      </c>
      <c r="AG116" s="107">
        <f t="shared" si="124"/>
        <v>0</v>
      </c>
      <c r="AH116" s="109">
        <f t="shared" si="125"/>
        <v>0</v>
      </c>
      <c r="AI116" s="109">
        <f t="shared" si="126"/>
        <v>0</v>
      </c>
      <c r="AJ116" s="109">
        <f t="shared" si="127"/>
        <v>0</v>
      </c>
      <c r="AL116" s="82">
        <f t="shared" si="128"/>
        <v>0</v>
      </c>
      <c r="AM116" s="82" t="e">
        <f t="shared" si="129"/>
        <v>#DIV/0!</v>
      </c>
      <c r="AN116" s="77">
        <f t="shared" si="130"/>
        <v>0</v>
      </c>
      <c r="AO116" s="108">
        <f t="shared" si="131"/>
        <v>0</v>
      </c>
      <c r="AP116" s="107">
        <f t="shared" si="132"/>
        <v>0</v>
      </c>
      <c r="AQ116" s="107">
        <f t="shared" si="133"/>
        <v>0</v>
      </c>
      <c r="AR116" s="107">
        <f t="shared" si="134"/>
        <v>0</v>
      </c>
      <c r="AS116" s="109">
        <f t="shared" si="135"/>
        <v>0</v>
      </c>
      <c r="AT116" s="109">
        <f t="shared" si="136"/>
        <v>0</v>
      </c>
      <c r="AU116" s="109">
        <f t="shared" si="137"/>
        <v>0</v>
      </c>
      <c r="AW116" s="82">
        <f t="shared" si="138"/>
        <v>0</v>
      </c>
      <c r="AX116" s="82" t="e">
        <f t="shared" si="139"/>
        <v>#DIV/0!</v>
      </c>
      <c r="AY116" s="77">
        <f t="shared" si="140"/>
        <v>0</v>
      </c>
      <c r="AZ116" s="108">
        <f t="shared" si="141"/>
        <v>0</v>
      </c>
      <c r="BA116" s="107">
        <f t="shared" si="142"/>
        <v>0</v>
      </c>
      <c r="BB116" s="107">
        <f t="shared" si="143"/>
        <v>0</v>
      </c>
      <c r="BC116" s="107">
        <f t="shared" si="144"/>
        <v>0</v>
      </c>
      <c r="BD116" s="109">
        <f t="shared" si="145"/>
        <v>0</v>
      </c>
      <c r="BE116" s="109">
        <f t="shared" si="146"/>
        <v>0</v>
      </c>
      <c r="BF116" s="109">
        <f t="shared" si="147"/>
        <v>0</v>
      </c>
      <c r="BH116" s="82">
        <f t="shared" si="148"/>
        <v>0</v>
      </c>
      <c r="BI116" s="82" t="e">
        <f t="shared" si="149"/>
        <v>#DIV/0!</v>
      </c>
      <c r="BJ116" s="77">
        <f t="shared" si="150"/>
        <v>0</v>
      </c>
      <c r="BK116" s="108">
        <f t="shared" si="151"/>
        <v>0</v>
      </c>
      <c r="BL116" s="107">
        <f t="shared" si="152"/>
        <v>0</v>
      </c>
      <c r="BM116" s="107">
        <f t="shared" si="153"/>
        <v>0</v>
      </c>
      <c r="BN116" s="107">
        <f t="shared" si="154"/>
        <v>0</v>
      </c>
      <c r="BO116" s="109">
        <f t="shared" si="155"/>
        <v>0</v>
      </c>
      <c r="BP116" s="109">
        <f t="shared" si="156"/>
        <v>0</v>
      </c>
      <c r="BQ116" s="109">
        <f t="shared" si="157"/>
        <v>0</v>
      </c>
    </row>
    <row r="117" spans="1:69" x14ac:dyDescent="0.25">
      <c r="A117" s="101">
        <f t="shared" si="108"/>
        <v>39448</v>
      </c>
      <c r="B117" s="102">
        <f t="shared" si="46"/>
        <v>4.1540000000000008</v>
      </c>
      <c r="C117" s="102">
        <v>0</v>
      </c>
      <c r="D117" s="80">
        <f t="shared" si="158"/>
        <v>0.20499999999999999</v>
      </c>
      <c r="E117" s="106">
        <f t="shared" si="109"/>
        <v>1</v>
      </c>
      <c r="F117" s="104">
        <f t="shared" si="48"/>
        <v>5.2</v>
      </c>
      <c r="G117" s="104">
        <f t="shared" si="49"/>
        <v>4.72</v>
      </c>
      <c r="H117" s="104">
        <f t="shared" si="50"/>
        <v>2.96</v>
      </c>
      <c r="I117" s="104">
        <f t="shared" si="51"/>
        <v>2.99</v>
      </c>
      <c r="J117" s="80">
        <f t="shared" si="110"/>
        <v>6.2552423843599894E-2</v>
      </c>
      <c r="K117" s="80" t="e">
        <f t="shared" si="111"/>
        <v>#DIV/0!</v>
      </c>
      <c r="L117" s="80" t="e">
        <f t="shared" si="112"/>
        <v>#DIV/0!</v>
      </c>
      <c r="M117" s="80" t="e">
        <f t="shared" si="113"/>
        <v>#DIV/0!</v>
      </c>
      <c r="N117" s="80">
        <f t="shared" si="114"/>
        <v>0.2675524238435999</v>
      </c>
      <c r="O117" s="80" t="e">
        <f t="shared" si="115"/>
        <v>#DIV/0!</v>
      </c>
      <c r="P117" s="80" t="e">
        <f t="shared" si="116"/>
        <v>#DIV/0!</v>
      </c>
      <c r="Q117" s="80" t="e">
        <f t="shared" si="117"/>
        <v>#DIV/0!</v>
      </c>
      <c r="R117" s="105">
        <f t="shared" ca="1" si="118"/>
        <v>2632</v>
      </c>
      <c r="S117" s="80">
        <f t="shared" si="52"/>
        <v>6.9140236418503018E-2</v>
      </c>
      <c r="T117" s="77">
        <v>0</v>
      </c>
      <c r="U117" s="181">
        <v>0</v>
      </c>
      <c r="X117" s="181"/>
      <c r="Z117" s="82"/>
      <c r="AA117" s="82">
        <f t="shared" si="119"/>
        <v>0</v>
      </c>
      <c r="AB117" s="82">
        <f t="shared" si="159"/>
        <v>0</v>
      </c>
      <c r="AC117" s="77">
        <f t="shared" si="120"/>
        <v>0</v>
      </c>
      <c r="AD117" s="108">
        <f t="shared" si="121"/>
        <v>0</v>
      </c>
      <c r="AE117" s="107">
        <f t="shared" si="122"/>
        <v>0</v>
      </c>
      <c r="AF117" s="107">
        <f t="shared" si="123"/>
        <v>0</v>
      </c>
      <c r="AG117" s="107">
        <f t="shared" si="124"/>
        <v>0</v>
      </c>
      <c r="AH117" s="109">
        <f t="shared" si="125"/>
        <v>0</v>
      </c>
      <c r="AI117" s="109">
        <f t="shared" si="126"/>
        <v>0</v>
      </c>
      <c r="AJ117" s="109">
        <f t="shared" si="127"/>
        <v>0</v>
      </c>
      <c r="AL117" s="82">
        <f t="shared" si="128"/>
        <v>0</v>
      </c>
      <c r="AM117" s="82" t="e">
        <f t="shared" si="129"/>
        <v>#DIV/0!</v>
      </c>
      <c r="AN117" s="77">
        <f t="shared" si="130"/>
        <v>0</v>
      </c>
      <c r="AO117" s="108">
        <f t="shared" si="131"/>
        <v>0</v>
      </c>
      <c r="AP117" s="107">
        <f t="shared" si="132"/>
        <v>0</v>
      </c>
      <c r="AQ117" s="107">
        <f t="shared" si="133"/>
        <v>0</v>
      </c>
      <c r="AR117" s="107">
        <f t="shared" si="134"/>
        <v>0</v>
      </c>
      <c r="AS117" s="109">
        <f t="shared" si="135"/>
        <v>0</v>
      </c>
      <c r="AT117" s="109">
        <f t="shared" si="136"/>
        <v>0</v>
      </c>
      <c r="AU117" s="109">
        <f t="shared" si="137"/>
        <v>0</v>
      </c>
      <c r="AW117" s="82">
        <f t="shared" si="138"/>
        <v>0</v>
      </c>
      <c r="AX117" s="82" t="e">
        <f t="shared" si="139"/>
        <v>#DIV/0!</v>
      </c>
      <c r="AY117" s="77">
        <f t="shared" si="140"/>
        <v>0</v>
      </c>
      <c r="AZ117" s="108">
        <f t="shared" si="141"/>
        <v>0</v>
      </c>
      <c r="BA117" s="107">
        <f t="shared" si="142"/>
        <v>0</v>
      </c>
      <c r="BB117" s="107">
        <f t="shared" si="143"/>
        <v>0</v>
      </c>
      <c r="BC117" s="107">
        <f t="shared" si="144"/>
        <v>0</v>
      </c>
      <c r="BD117" s="109">
        <f t="shared" si="145"/>
        <v>0</v>
      </c>
      <c r="BE117" s="109">
        <f t="shared" si="146"/>
        <v>0</v>
      </c>
      <c r="BF117" s="109">
        <f t="shared" si="147"/>
        <v>0</v>
      </c>
      <c r="BH117" s="82">
        <f t="shared" si="148"/>
        <v>0</v>
      </c>
      <c r="BI117" s="82" t="e">
        <f t="shared" si="149"/>
        <v>#DIV/0!</v>
      </c>
      <c r="BJ117" s="77">
        <f t="shared" si="150"/>
        <v>0</v>
      </c>
      <c r="BK117" s="108">
        <f t="shared" si="151"/>
        <v>0</v>
      </c>
      <c r="BL117" s="107">
        <f t="shared" si="152"/>
        <v>0</v>
      </c>
      <c r="BM117" s="107">
        <f t="shared" si="153"/>
        <v>0</v>
      </c>
      <c r="BN117" s="107">
        <f t="shared" si="154"/>
        <v>0</v>
      </c>
      <c r="BO117" s="109">
        <f t="shared" si="155"/>
        <v>0</v>
      </c>
      <c r="BP117" s="109">
        <f t="shared" si="156"/>
        <v>0</v>
      </c>
      <c r="BQ117" s="109">
        <f t="shared" si="157"/>
        <v>0</v>
      </c>
    </row>
    <row r="118" spans="1:69" x14ac:dyDescent="0.25">
      <c r="A118" s="101">
        <f t="shared" si="108"/>
        <v>39479</v>
      </c>
      <c r="B118" s="102">
        <f t="shared" si="46"/>
        <v>4.03</v>
      </c>
      <c r="C118" s="102">
        <v>0</v>
      </c>
      <c r="D118" s="80">
        <f t="shared" si="158"/>
        <v>0.20499999999999999</v>
      </c>
      <c r="E118" s="106">
        <f t="shared" si="109"/>
        <v>1</v>
      </c>
      <c r="F118" s="104">
        <f t="shared" si="48"/>
        <v>5.2</v>
      </c>
      <c r="G118" s="104">
        <f t="shared" si="49"/>
        <v>4.72</v>
      </c>
      <c r="H118" s="104">
        <f t="shared" si="50"/>
        <v>2.96</v>
      </c>
      <c r="I118" s="104">
        <f t="shared" si="51"/>
        <v>2.99</v>
      </c>
      <c r="J118" s="80">
        <f t="shared" si="110"/>
        <v>6.2552423843599894E-2</v>
      </c>
      <c r="K118" s="80" t="e">
        <f t="shared" si="111"/>
        <v>#DIV/0!</v>
      </c>
      <c r="L118" s="80" t="e">
        <f t="shared" si="112"/>
        <v>#DIV/0!</v>
      </c>
      <c r="M118" s="80" t="e">
        <f t="shared" si="113"/>
        <v>#DIV/0!</v>
      </c>
      <c r="N118" s="80">
        <f t="shared" si="114"/>
        <v>0.2675524238435999</v>
      </c>
      <c r="O118" s="80" t="e">
        <f t="shared" si="115"/>
        <v>#DIV/0!</v>
      </c>
      <c r="P118" s="80" t="e">
        <f t="shared" si="116"/>
        <v>#DIV/0!</v>
      </c>
      <c r="Q118" s="80" t="e">
        <f t="shared" si="117"/>
        <v>#DIV/0!</v>
      </c>
      <c r="R118" s="105">
        <f t="shared" ca="1" si="118"/>
        <v>2665</v>
      </c>
      <c r="S118" s="80">
        <f t="shared" si="52"/>
        <v>6.9170138058617006E-2</v>
      </c>
      <c r="T118" s="77">
        <v>0</v>
      </c>
      <c r="U118" s="181">
        <v>0</v>
      </c>
      <c r="X118" s="181"/>
      <c r="Z118" s="82"/>
      <c r="AA118" s="82">
        <f t="shared" si="119"/>
        <v>0</v>
      </c>
      <c r="AB118" s="82">
        <f t="shared" si="159"/>
        <v>0</v>
      </c>
      <c r="AC118" s="77">
        <f t="shared" si="120"/>
        <v>0</v>
      </c>
      <c r="AD118" s="108">
        <f t="shared" si="121"/>
        <v>0</v>
      </c>
      <c r="AE118" s="107">
        <f t="shared" si="122"/>
        <v>0</v>
      </c>
      <c r="AF118" s="107">
        <f t="shared" si="123"/>
        <v>0</v>
      </c>
      <c r="AG118" s="107">
        <f t="shared" si="124"/>
        <v>0</v>
      </c>
      <c r="AH118" s="109">
        <f t="shared" si="125"/>
        <v>0</v>
      </c>
      <c r="AI118" s="109">
        <f t="shared" si="126"/>
        <v>0</v>
      </c>
      <c r="AJ118" s="109">
        <f t="shared" si="127"/>
        <v>0</v>
      </c>
      <c r="AL118" s="82">
        <f t="shared" si="128"/>
        <v>0</v>
      </c>
      <c r="AM118" s="82" t="e">
        <f t="shared" si="129"/>
        <v>#DIV/0!</v>
      </c>
      <c r="AN118" s="77">
        <f t="shared" si="130"/>
        <v>0</v>
      </c>
      <c r="AO118" s="108">
        <f t="shared" si="131"/>
        <v>0</v>
      </c>
      <c r="AP118" s="107">
        <f t="shared" si="132"/>
        <v>0</v>
      </c>
      <c r="AQ118" s="107">
        <f t="shared" si="133"/>
        <v>0</v>
      </c>
      <c r="AR118" s="107">
        <f t="shared" si="134"/>
        <v>0</v>
      </c>
      <c r="AS118" s="109">
        <f t="shared" si="135"/>
        <v>0</v>
      </c>
      <c r="AT118" s="109">
        <f t="shared" si="136"/>
        <v>0</v>
      </c>
      <c r="AU118" s="109">
        <f t="shared" si="137"/>
        <v>0</v>
      </c>
      <c r="AW118" s="82">
        <f t="shared" si="138"/>
        <v>0</v>
      </c>
      <c r="AX118" s="82" t="e">
        <f t="shared" si="139"/>
        <v>#DIV/0!</v>
      </c>
      <c r="AY118" s="77">
        <f t="shared" si="140"/>
        <v>0</v>
      </c>
      <c r="AZ118" s="108">
        <f t="shared" si="141"/>
        <v>0</v>
      </c>
      <c r="BA118" s="107">
        <f t="shared" si="142"/>
        <v>0</v>
      </c>
      <c r="BB118" s="107">
        <f t="shared" si="143"/>
        <v>0</v>
      </c>
      <c r="BC118" s="107">
        <f t="shared" si="144"/>
        <v>0</v>
      </c>
      <c r="BD118" s="109">
        <f t="shared" si="145"/>
        <v>0</v>
      </c>
      <c r="BE118" s="109">
        <f t="shared" si="146"/>
        <v>0</v>
      </c>
      <c r="BF118" s="109">
        <f t="shared" si="147"/>
        <v>0</v>
      </c>
      <c r="BH118" s="82">
        <f t="shared" si="148"/>
        <v>0</v>
      </c>
      <c r="BI118" s="82" t="e">
        <f t="shared" si="149"/>
        <v>#DIV/0!</v>
      </c>
      <c r="BJ118" s="77">
        <f t="shared" si="150"/>
        <v>0</v>
      </c>
      <c r="BK118" s="108">
        <f t="shared" si="151"/>
        <v>0</v>
      </c>
      <c r="BL118" s="107">
        <f t="shared" si="152"/>
        <v>0</v>
      </c>
      <c r="BM118" s="107">
        <f t="shared" si="153"/>
        <v>0</v>
      </c>
      <c r="BN118" s="107">
        <f t="shared" si="154"/>
        <v>0</v>
      </c>
      <c r="BO118" s="109">
        <f t="shared" si="155"/>
        <v>0</v>
      </c>
      <c r="BP118" s="109">
        <f t="shared" si="156"/>
        <v>0</v>
      </c>
      <c r="BQ118" s="109">
        <f t="shared" si="157"/>
        <v>0</v>
      </c>
    </row>
    <row r="119" spans="1:69" x14ac:dyDescent="0.25">
      <c r="A119" s="101">
        <f t="shared" si="108"/>
        <v>39508</v>
      </c>
      <c r="B119" s="102">
        <f t="shared" si="46"/>
        <v>3.89</v>
      </c>
      <c r="C119" s="102">
        <v>0</v>
      </c>
      <c r="D119" s="80">
        <f t="shared" si="158"/>
        <v>0.20499999999999999</v>
      </c>
      <c r="E119" s="106">
        <f t="shared" si="109"/>
        <v>1</v>
      </c>
      <c r="F119" s="104">
        <f t="shared" si="48"/>
        <v>5.2</v>
      </c>
      <c r="G119" s="104">
        <f t="shared" si="49"/>
        <v>4.72</v>
      </c>
      <c r="H119" s="104">
        <f t="shared" si="50"/>
        <v>2.96</v>
      </c>
      <c r="I119" s="104">
        <f t="shared" si="51"/>
        <v>2.99</v>
      </c>
      <c r="J119" s="80">
        <f t="shared" si="110"/>
        <v>6.2552423843599894E-2</v>
      </c>
      <c r="K119" s="80" t="e">
        <f t="shared" si="111"/>
        <v>#DIV/0!</v>
      </c>
      <c r="L119" s="80" t="e">
        <f t="shared" si="112"/>
        <v>#DIV/0!</v>
      </c>
      <c r="M119" s="80" t="e">
        <f t="shared" si="113"/>
        <v>#DIV/0!</v>
      </c>
      <c r="N119" s="80">
        <f t="shared" si="114"/>
        <v>0.2675524238435999</v>
      </c>
      <c r="O119" s="80" t="e">
        <f t="shared" si="115"/>
        <v>#DIV/0!</v>
      </c>
      <c r="P119" s="80" t="e">
        <f t="shared" si="116"/>
        <v>#DIV/0!</v>
      </c>
      <c r="Q119" s="80" t="e">
        <f t="shared" si="117"/>
        <v>#DIV/0!</v>
      </c>
      <c r="R119" s="105">
        <f t="shared" ca="1" si="118"/>
        <v>2694</v>
      </c>
      <c r="S119" s="80">
        <f t="shared" si="52"/>
        <v>6.9198110560927006E-2</v>
      </c>
      <c r="T119" s="77">
        <v>0</v>
      </c>
      <c r="U119" s="181">
        <v>0</v>
      </c>
      <c r="X119" s="181"/>
      <c r="Z119" s="82"/>
      <c r="AA119" s="82">
        <f t="shared" si="119"/>
        <v>0</v>
      </c>
      <c r="AB119" s="82">
        <f t="shared" si="159"/>
        <v>0</v>
      </c>
      <c r="AC119" s="77">
        <f t="shared" si="120"/>
        <v>0</v>
      </c>
      <c r="AD119" s="108">
        <f t="shared" si="121"/>
        <v>0</v>
      </c>
      <c r="AE119" s="107">
        <f t="shared" si="122"/>
        <v>0</v>
      </c>
      <c r="AF119" s="107">
        <f t="shared" si="123"/>
        <v>0</v>
      </c>
      <c r="AG119" s="107">
        <f t="shared" si="124"/>
        <v>0</v>
      </c>
      <c r="AH119" s="109">
        <f t="shared" si="125"/>
        <v>0</v>
      </c>
      <c r="AI119" s="109">
        <f t="shared" si="126"/>
        <v>0</v>
      </c>
      <c r="AJ119" s="109">
        <f t="shared" si="127"/>
        <v>0</v>
      </c>
      <c r="AL119" s="82">
        <f t="shared" si="128"/>
        <v>0</v>
      </c>
      <c r="AM119" s="82" t="e">
        <f t="shared" si="129"/>
        <v>#DIV/0!</v>
      </c>
      <c r="AN119" s="77">
        <f t="shared" si="130"/>
        <v>0</v>
      </c>
      <c r="AO119" s="108">
        <f t="shared" si="131"/>
        <v>0</v>
      </c>
      <c r="AP119" s="107">
        <f t="shared" si="132"/>
        <v>0</v>
      </c>
      <c r="AQ119" s="107">
        <f t="shared" si="133"/>
        <v>0</v>
      </c>
      <c r="AR119" s="107">
        <f t="shared" si="134"/>
        <v>0</v>
      </c>
      <c r="AS119" s="109">
        <f t="shared" si="135"/>
        <v>0</v>
      </c>
      <c r="AT119" s="109">
        <f t="shared" si="136"/>
        <v>0</v>
      </c>
      <c r="AU119" s="109">
        <f t="shared" si="137"/>
        <v>0</v>
      </c>
      <c r="AW119" s="82">
        <f t="shared" si="138"/>
        <v>0</v>
      </c>
      <c r="AX119" s="82" t="e">
        <f t="shared" si="139"/>
        <v>#DIV/0!</v>
      </c>
      <c r="AY119" s="77">
        <f t="shared" si="140"/>
        <v>0</v>
      </c>
      <c r="AZ119" s="108">
        <f t="shared" si="141"/>
        <v>0</v>
      </c>
      <c r="BA119" s="107">
        <f t="shared" si="142"/>
        <v>0</v>
      </c>
      <c r="BB119" s="107">
        <f t="shared" si="143"/>
        <v>0</v>
      </c>
      <c r="BC119" s="107">
        <f t="shared" si="144"/>
        <v>0</v>
      </c>
      <c r="BD119" s="109">
        <f t="shared" si="145"/>
        <v>0</v>
      </c>
      <c r="BE119" s="109">
        <f t="shared" si="146"/>
        <v>0</v>
      </c>
      <c r="BF119" s="109">
        <f t="shared" si="147"/>
        <v>0</v>
      </c>
      <c r="BH119" s="82">
        <f t="shared" si="148"/>
        <v>0</v>
      </c>
      <c r="BI119" s="82" t="e">
        <f t="shared" si="149"/>
        <v>#DIV/0!</v>
      </c>
      <c r="BJ119" s="77">
        <f t="shared" si="150"/>
        <v>0</v>
      </c>
      <c r="BK119" s="108">
        <f t="shared" si="151"/>
        <v>0</v>
      </c>
      <c r="BL119" s="107">
        <f t="shared" si="152"/>
        <v>0</v>
      </c>
      <c r="BM119" s="107">
        <f t="shared" si="153"/>
        <v>0</v>
      </c>
      <c r="BN119" s="107">
        <f t="shared" si="154"/>
        <v>0</v>
      </c>
      <c r="BO119" s="109">
        <f t="shared" si="155"/>
        <v>0</v>
      </c>
      <c r="BP119" s="109">
        <f t="shared" si="156"/>
        <v>0</v>
      </c>
      <c r="BQ119" s="109">
        <f t="shared" si="157"/>
        <v>0</v>
      </c>
    </row>
    <row r="120" spans="1:69" x14ac:dyDescent="0.25">
      <c r="A120" s="101">
        <f t="shared" si="108"/>
        <v>39539</v>
      </c>
      <c r="B120" s="102">
        <f t="shared" si="46"/>
        <v>3.75</v>
      </c>
      <c r="C120" s="102">
        <v>0</v>
      </c>
      <c r="D120" s="80">
        <f t="shared" si="158"/>
        <v>0.20499999999999999</v>
      </c>
      <c r="E120" s="106">
        <f t="shared" si="109"/>
        <v>1</v>
      </c>
      <c r="F120" s="104">
        <f t="shared" si="48"/>
        <v>5.2</v>
      </c>
      <c r="G120" s="104">
        <f t="shared" si="49"/>
        <v>4.72</v>
      </c>
      <c r="H120" s="104">
        <f t="shared" si="50"/>
        <v>2.96</v>
      </c>
      <c r="I120" s="104">
        <f t="shared" si="51"/>
        <v>2.99</v>
      </c>
      <c r="J120" s="80">
        <f t="shared" si="110"/>
        <v>6.2552423843599894E-2</v>
      </c>
      <c r="K120" s="80" t="e">
        <f t="shared" si="111"/>
        <v>#DIV/0!</v>
      </c>
      <c r="L120" s="80" t="e">
        <f t="shared" si="112"/>
        <v>#DIV/0!</v>
      </c>
      <c r="M120" s="80" t="e">
        <f t="shared" si="113"/>
        <v>#DIV/0!</v>
      </c>
      <c r="N120" s="80">
        <f t="shared" si="114"/>
        <v>0.2675524238435999</v>
      </c>
      <c r="O120" s="80" t="e">
        <f t="shared" si="115"/>
        <v>#DIV/0!</v>
      </c>
      <c r="P120" s="80" t="e">
        <f t="shared" si="116"/>
        <v>#DIV/0!</v>
      </c>
      <c r="Q120" s="80" t="e">
        <f t="shared" si="117"/>
        <v>#DIV/0!</v>
      </c>
      <c r="R120" s="105">
        <f t="shared" ca="1" si="118"/>
        <v>2723</v>
      </c>
      <c r="S120" s="80">
        <f t="shared" si="52"/>
        <v>6.9228012201613023E-2</v>
      </c>
      <c r="T120" s="77">
        <v>0</v>
      </c>
      <c r="U120" s="181">
        <v>0</v>
      </c>
      <c r="X120" s="181"/>
      <c r="Z120" s="82"/>
      <c r="AA120" s="82">
        <f t="shared" si="119"/>
        <v>0</v>
      </c>
      <c r="AB120" s="82">
        <f t="shared" si="159"/>
        <v>0</v>
      </c>
      <c r="AC120" s="77">
        <f t="shared" si="120"/>
        <v>0</v>
      </c>
      <c r="AD120" s="108">
        <f t="shared" si="121"/>
        <v>0</v>
      </c>
      <c r="AE120" s="107">
        <f t="shared" si="122"/>
        <v>0</v>
      </c>
      <c r="AF120" s="107">
        <f t="shared" si="123"/>
        <v>0</v>
      </c>
      <c r="AG120" s="107">
        <f t="shared" si="124"/>
        <v>0</v>
      </c>
      <c r="AH120" s="109">
        <f t="shared" si="125"/>
        <v>0</v>
      </c>
      <c r="AI120" s="109">
        <f t="shared" si="126"/>
        <v>0</v>
      </c>
      <c r="AJ120" s="109">
        <f t="shared" si="127"/>
        <v>0</v>
      </c>
      <c r="AL120" s="82">
        <f t="shared" si="128"/>
        <v>0</v>
      </c>
      <c r="AM120" s="82" t="e">
        <f t="shared" si="129"/>
        <v>#DIV/0!</v>
      </c>
      <c r="AN120" s="77">
        <f t="shared" si="130"/>
        <v>0</v>
      </c>
      <c r="AO120" s="108">
        <f t="shared" si="131"/>
        <v>0</v>
      </c>
      <c r="AP120" s="107">
        <f t="shared" si="132"/>
        <v>0</v>
      </c>
      <c r="AQ120" s="107">
        <f t="shared" si="133"/>
        <v>0</v>
      </c>
      <c r="AR120" s="107">
        <f t="shared" si="134"/>
        <v>0</v>
      </c>
      <c r="AS120" s="109">
        <f t="shared" si="135"/>
        <v>0</v>
      </c>
      <c r="AT120" s="109">
        <f t="shared" si="136"/>
        <v>0</v>
      </c>
      <c r="AU120" s="109">
        <f t="shared" si="137"/>
        <v>0</v>
      </c>
      <c r="AW120" s="82">
        <f t="shared" si="138"/>
        <v>0</v>
      </c>
      <c r="AX120" s="82" t="e">
        <f t="shared" si="139"/>
        <v>#DIV/0!</v>
      </c>
      <c r="AY120" s="77">
        <f t="shared" si="140"/>
        <v>0</v>
      </c>
      <c r="AZ120" s="108">
        <f t="shared" si="141"/>
        <v>0</v>
      </c>
      <c r="BA120" s="107">
        <f t="shared" si="142"/>
        <v>0</v>
      </c>
      <c r="BB120" s="107">
        <f t="shared" si="143"/>
        <v>0</v>
      </c>
      <c r="BC120" s="107">
        <f t="shared" si="144"/>
        <v>0</v>
      </c>
      <c r="BD120" s="109">
        <f t="shared" si="145"/>
        <v>0</v>
      </c>
      <c r="BE120" s="109">
        <f t="shared" si="146"/>
        <v>0</v>
      </c>
      <c r="BF120" s="109">
        <f t="shared" si="147"/>
        <v>0</v>
      </c>
      <c r="BH120" s="82">
        <f t="shared" si="148"/>
        <v>0</v>
      </c>
      <c r="BI120" s="82" t="e">
        <f t="shared" si="149"/>
        <v>#DIV/0!</v>
      </c>
      <c r="BJ120" s="77">
        <f t="shared" si="150"/>
        <v>0</v>
      </c>
      <c r="BK120" s="108">
        <f t="shared" si="151"/>
        <v>0</v>
      </c>
      <c r="BL120" s="107">
        <f t="shared" si="152"/>
        <v>0</v>
      </c>
      <c r="BM120" s="107">
        <f t="shared" si="153"/>
        <v>0</v>
      </c>
      <c r="BN120" s="107">
        <f t="shared" si="154"/>
        <v>0</v>
      </c>
      <c r="BO120" s="109">
        <f t="shared" si="155"/>
        <v>0</v>
      </c>
      <c r="BP120" s="109">
        <f t="shared" si="156"/>
        <v>0</v>
      </c>
      <c r="BQ120" s="109">
        <f t="shared" si="157"/>
        <v>0</v>
      </c>
    </row>
    <row r="121" spans="1:69" x14ac:dyDescent="0.25">
      <c r="A121" s="101">
        <f t="shared" si="108"/>
        <v>39569</v>
      </c>
      <c r="B121" s="102">
        <f t="shared" si="46"/>
        <v>3.738</v>
      </c>
      <c r="C121" s="102">
        <v>0</v>
      </c>
      <c r="D121" s="80">
        <f t="shared" si="158"/>
        <v>0.20499999999999999</v>
      </c>
      <c r="E121" s="106">
        <f t="shared" si="109"/>
        <v>1</v>
      </c>
      <c r="F121" s="104">
        <f t="shared" si="48"/>
        <v>5.2</v>
      </c>
      <c r="G121" s="104">
        <f t="shared" si="49"/>
        <v>4.72</v>
      </c>
      <c r="H121" s="104">
        <f t="shared" si="50"/>
        <v>2.96</v>
      </c>
      <c r="I121" s="104">
        <f t="shared" si="51"/>
        <v>2.99</v>
      </c>
      <c r="J121" s="80">
        <f t="shared" si="110"/>
        <v>6.2552423843599894E-2</v>
      </c>
      <c r="K121" s="80" t="e">
        <f t="shared" si="111"/>
        <v>#DIV/0!</v>
      </c>
      <c r="L121" s="80" t="e">
        <f t="shared" si="112"/>
        <v>#DIV/0!</v>
      </c>
      <c r="M121" s="80" t="e">
        <f t="shared" si="113"/>
        <v>#DIV/0!</v>
      </c>
      <c r="N121" s="80">
        <f t="shared" si="114"/>
        <v>0.2675524238435999</v>
      </c>
      <c r="O121" s="80" t="e">
        <f t="shared" si="115"/>
        <v>#DIV/0!</v>
      </c>
      <c r="P121" s="80" t="e">
        <f t="shared" si="116"/>
        <v>#DIV/0!</v>
      </c>
      <c r="Q121" s="80" t="e">
        <f t="shared" si="117"/>
        <v>#DIV/0!</v>
      </c>
      <c r="R121" s="105">
        <f t="shared" ca="1" si="118"/>
        <v>2755</v>
      </c>
      <c r="S121" s="80">
        <f t="shared" si="52"/>
        <v>6.9256949273527019E-2</v>
      </c>
      <c r="T121" s="77">
        <v>0</v>
      </c>
      <c r="U121" s="181">
        <v>0</v>
      </c>
      <c r="X121" s="181"/>
      <c r="Z121" s="82"/>
      <c r="AA121" s="82">
        <f t="shared" si="119"/>
        <v>0</v>
      </c>
      <c r="AB121" s="82">
        <f t="shared" si="159"/>
        <v>0</v>
      </c>
      <c r="AC121" s="77">
        <f t="shared" si="120"/>
        <v>0</v>
      </c>
      <c r="AD121" s="108">
        <f t="shared" si="121"/>
        <v>0</v>
      </c>
      <c r="AE121" s="107">
        <f t="shared" si="122"/>
        <v>0</v>
      </c>
      <c r="AF121" s="107">
        <f t="shared" si="123"/>
        <v>0</v>
      </c>
      <c r="AG121" s="107">
        <f t="shared" si="124"/>
        <v>0</v>
      </c>
      <c r="AH121" s="109">
        <f t="shared" si="125"/>
        <v>0</v>
      </c>
      <c r="AI121" s="109">
        <f t="shared" si="126"/>
        <v>0</v>
      </c>
      <c r="AJ121" s="109">
        <f t="shared" si="127"/>
        <v>0</v>
      </c>
      <c r="AL121" s="82">
        <f t="shared" si="128"/>
        <v>0</v>
      </c>
      <c r="AM121" s="82" t="e">
        <f t="shared" si="129"/>
        <v>#DIV/0!</v>
      </c>
      <c r="AN121" s="77">
        <f t="shared" si="130"/>
        <v>0</v>
      </c>
      <c r="AO121" s="108">
        <f t="shared" si="131"/>
        <v>0</v>
      </c>
      <c r="AP121" s="107">
        <f t="shared" si="132"/>
        <v>0</v>
      </c>
      <c r="AQ121" s="107">
        <f t="shared" si="133"/>
        <v>0</v>
      </c>
      <c r="AR121" s="107">
        <f t="shared" si="134"/>
        <v>0</v>
      </c>
      <c r="AS121" s="109">
        <f t="shared" si="135"/>
        <v>0</v>
      </c>
      <c r="AT121" s="109">
        <f t="shared" si="136"/>
        <v>0</v>
      </c>
      <c r="AU121" s="109">
        <f t="shared" si="137"/>
        <v>0</v>
      </c>
      <c r="AW121" s="82">
        <f t="shared" si="138"/>
        <v>0</v>
      </c>
      <c r="AX121" s="82" t="e">
        <f t="shared" si="139"/>
        <v>#DIV/0!</v>
      </c>
      <c r="AY121" s="77">
        <f t="shared" si="140"/>
        <v>0</v>
      </c>
      <c r="AZ121" s="108">
        <f t="shared" si="141"/>
        <v>0</v>
      </c>
      <c r="BA121" s="107">
        <f t="shared" si="142"/>
        <v>0</v>
      </c>
      <c r="BB121" s="107">
        <f t="shared" si="143"/>
        <v>0</v>
      </c>
      <c r="BC121" s="107">
        <f t="shared" si="144"/>
        <v>0</v>
      </c>
      <c r="BD121" s="109">
        <f t="shared" si="145"/>
        <v>0</v>
      </c>
      <c r="BE121" s="109">
        <f t="shared" si="146"/>
        <v>0</v>
      </c>
      <c r="BF121" s="109">
        <f t="shared" si="147"/>
        <v>0</v>
      </c>
      <c r="BH121" s="82">
        <f t="shared" si="148"/>
        <v>0</v>
      </c>
      <c r="BI121" s="82" t="e">
        <f t="shared" si="149"/>
        <v>#DIV/0!</v>
      </c>
      <c r="BJ121" s="77">
        <f t="shared" si="150"/>
        <v>0</v>
      </c>
      <c r="BK121" s="108">
        <f t="shared" si="151"/>
        <v>0</v>
      </c>
      <c r="BL121" s="107">
        <f t="shared" si="152"/>
        <v>0</v>
      </c>
      <c r="BM121" s="107">
        <f t="shared" si="153"/>
        <v>0</v>
      </c>
      <c r="BN121" s="107">
        <f t="shared" si="154"/>
        <v>0</v>
      </c>
      <c r="BO121" s="109">
        <f t="shared" si="155"/>
        <v>0</v>
      </c>
      <c r="BP121" s="109">
        <f t="shared" si="156"/>
        <v>0</v>
      </c>
      <c r="BQ121" s="109">
        <f t="shared" si="157"/>
        <v>0</v>
      </c>
    </row>
    <row r="122" spans="1:69" x14ac:dyDescent="0.25">
      <c r="A122" s="101">
        <f t="shared" si="108"/>
        <v>39600</v>
      </c>
      <c r="B122" s="102">
        <f t="shared" si="46"/>
        <v>3.7710000000000004</v>
      </c>
      <c r="C122" s="102">
        <v>0</v>
      </c>
      <c r="D122" s="80">
        <f t="shared" si="158"/>
        <v>0.20499999999999999</v>
      </c>
      <c r="E122" s="106">
        <f t="shared" si="109"/>
        <v>1</v>
      </c>
      <c r="F122" s="104">
        <f t="shared" si="48"/>
        <v>5.2</v>
      </c>
      <c r="G122" s="104">
        <f t="shared" si="49"/>
        <v>4.72</v>
      </c>
      <c r="H122" s="104">
        <f t="shared" si="50"/>
        <v>2.96</v>
      </c>
      <c r="I122" s="104">
        <f t="shared" si="51"/>
        <v>2.99</v>
      </c>
      <c r="J122" s="80">
        <f t="shared" si="110"/>
        <v>6.2552423843599894E-2</v>
      </c>
      <c r="K122" s="80" t="e">
        <f t="shared" si="111"/>
        <v>#DIV/0!</v>
      </c>
      <c r="L122" s="80" t="e">
        <f t="shared" si="112"/>
        <v>#DIV/0!</v>
      </c>
      <c r="M122" s="80" t="e">
        <f t="shared" si="113"/>
        <v>#DIV/0!</v>
      </c>
      <c r="N122" s="80">
        <f t="shared" si="114"/>
        <v>0.2675524238435999</v>
      </c>
      <c r="O122" s="80" t="e">
        <f t="shared" si="115"/>
        <v>#DIV/0!</v>
      </c>
      <c r="P122" s="80" t="e">
        <f t="shared" si="116"/>
        <v>#DIV/0!</v>
      </c>
      <c r="Q122" s="80" t="e">
        <f t="shared" si="117"/>
        <v>#DIV/0!</v>
      </c>
      <c r="R122" s="105">
        <f t="shared" ca="1" si="118"/>
        <v>2785</v>
      </c>
      <c r="S122" s="80">
        <f t="shared" si="52"/>
        <v>6.9286850914795015E-2</v>
      </c>
      <c r="T122" s="77">
        <v>0</v>
      </c>
      <c r="U122" s="181">
        <v>0</v>
      </c>
      <c r="X122" s="181"/>
      <c r="Z122" s="82"/>
      <c r="AA122" s="82">
        <f t="shared" si="119"/>
        <v>0</v>
      </c>
      <c r="AB122" s="82">
        <f t="shared" si="159"/>
        <v>0</v>
      </c>
      <c r="AC122" s="77">
        <f t="shared" si="120"/>
        <v>0</v>
      </c>
      <c r="AD122" s="108">
        <f t="shared" si="121"/>
        <v>0</v>
      </c>
      <c r="AE122" s="107">
        <f t="shared" si="122"/>
        <v>0</v>
      </c>
      <c r="AF122" s="107">
        <f t="shared" si="123"/>
        <v>0</v>
      </c>
      <c r="AG122" s="107">
        <f t="shared" si="124"/>
        <v>0</v>
      </c>
      <c r="AH122" s="109">
        <f t="shared" si="125"/>
        <v>0</v>
      </c>
      <c r="AI122" s="109">
        <f t="shared" si="126"/>
        <v>0</v>
      </c>
      <c r="AJ122" s="109">
        <f t="shared" si="127"/>
        <v>0</v>
      </c>
      <c r="AL122" s="82">
        <f t="shared" si="128"/>
        <v>0</v>
      </c>
      <c r="AM122" s="82" t="e">
        <f t="shared" si="129"/>
        <v>#DIV/0!</v>
      </c>
      <c r="AN122" s="77">
        <f t="shared" si="130"/>
        <v>0</v>
      </c>
      <c r="AO122" s="108">
        <f t="shared" si="131"/>
        <v>0</v>
      </c>
      <c r="AP122" s="107">
        <f t="shared" si="132"/>
        <v>0</v>
      </c>
      <c r="AQ122" s="107">
        <f t="shared" si="133"/>
        <v>0</v>
      </c>
      <c r="AR122" s="107">
        <f t="shared" si="134"/>
        <v>0</v>
      </c>
      <c r="AS122" s="109">
        <f t="shared" si="135"/>
        <v>0</v>
      </c>
      <c r="AT122" s="109">
        <f t="shared" si="136"/>
        <v>0</v>
      </c>
      <c r="AU122" s="109">
        <f t="shared" si="137"/>
        <v>0</v>
      </c>
      <c r="AW122" s="82">
        <f t="shared" si="138"/>
        <v>0</v>
      </c>
      <c r="AX122" s="82" t="e">
        <f t="shared" si="139"/>
        <v>#DIV/0!</v>
      </c>
      <c r="AY122" s="77">
        <f t="shared" si="140"/>
        <v>0</v>
      </c>
      <c r="AZ122" s="108">
        <f t="shared" si="141"/>
        <v>0</v>
      </c>
      <c r="BA122" s="107">
        <f t="shared" si="142"/>
        <v>0</v>
      </c>
      <c r="BB122" s="107">
        <f t="shared" si="143"/>
        <v>0</v>
      </c>
      <c r="BC122" s="107">
        <f t="shared" si="144"/>
        <v>0</v>
      </c>
      <c r="BD122" s="109">
        <f t="shared" si="145"/>
        <v>0</v>
      </c>
      <c r="BE122" s="109">
        <f t="shared" si="146"/>
        <v>0</v>
      </c>
      <c r="BF122" s="109">
        <f t="shared" si="147"/>
        <v>0</v>
      </c>
      <c r="BH122" s="82">
        <f t="shared" si="148"/>
        <v>0</v>
      </c>
      <c r="BI122" s="82" t="e">
        <f t="shared" si="149"/>
        <v>#DIV/0!</v>
      </c>
      <c r="BJ122" s="77">
        <f t="shared" si="150"/>
        <v>0</v>
      </c>
      <c r="BK122" s="108">
        <f t="shared" si="151"/>
        <v>0</v>
      </c>
      <c r="BL122" s="107">
        <f t="shared" si="152"/>
        <v>0</v>
      </c>
      <c r="BM122" s="107">
        <f t="shared" si="153"/>
        <v>0</v>
      </c>
      <c r="BN122" s="107">
        <f t="shared" si="154"/>
        <v>0</v>
      </c>
      <c r="BO122" s="109">
        <f t="shared" si="155"/>
        <v>0</v>
      </c>
      <c r="BP122" s="109">
        <f t="shared" si="156"/>
        <v>0</v>
      </c>
      <c r="BQ122" s="109">
        <f t="shared" si="157"/>
        <v>0</v>
      </c>
    </row>
    <row r="123" spans="1:69" x14ac:dyDescent="0.25">
      <c r="A123" s="101">
        <f t="shared" si="108"/>
        <v>39630</v>
      </c>
      <c r="B123" s="102">
        <f t="shared" si="46"/>
        <v>3.7990000000000004</v>
      </c>
      <c r="C123" s="102">
        <v>0</v>
      </c>
      <c r="D123" s="80">
        <f t="shared" si="158"/>
        <v>0.185</v>
      </c>
      <c r="E123" s="106">
        <f t="shared" si="109"/>
        <v>1</v>
      </c>
      <c r="F123" s="104">
        <f t="shared" si="48"/>
        <v>5.2</v>
      </c>
      <c r="G123" s="104">
        <f t="shared" si="49"/>
        <v>4.72</v>
      </c>
      <c r="H123" s="104">
        <f t="shared" si="50"/>
        <v>2.96</v>
      </c>
      <c r="I123" s="104">
        <f t="shared" si="51"/>
        <v>2.99</v>
      </c>
      <c r="J123" s="80">
        <f t="shared" si="110"/>
        <v>6.2552423843599894E-2</v>
      </c>
      <c r="K123" s="80" t="e">
        <f t="shared" si="111"/>
        <v>#DIV/0!</v>
      </c>
      <c r="L123" s="80" t="e">
        <f t="shared" si="112"/>
        <v>#DIV/0!</v>
      </c>
      <c r="M123" s="80" t="e">
        <f t="shared" si="113"/>
        <v>#DIV/0!</v>
      </c>
      <c r="N123" s="80">
        <f t="shared" si="114"/>
        <v>0.24755242384359988</v>
      </c>
      <c r="O123" s="80" t="e">
        <f t="shared" si="115"/>
        <v>#DIV/0!</v>
      </c>
      <c r="P123" s="80" t="e">
        <f t="shared" si="116"/>
        <v>#DIV/0!</v>
      </c>
      <c r="Q123" s="80" t="e">
        <f t="shared" si="117"/>
        <v>#DIV/0!</v>
      </c>
      <c r="R123" s="105">
        <f t="shared" ca="1" si="118"/>
        <v>2814</v>
      </c>
      <c r="S123" s="80">
        <f t="shared" si="52"/>
        <v>6.9315787987271019E-2</v>
      </c>
      <c r="T123" s="77">
        <v>0</v>
      </c>
      <c r="U123" s="181">
        <v>0</v>
      </c>
      <c r="X123" s="181"/>
      <c r="Z123" s="82"/>
      <c r="AA123" s="82">
        <f t="shared" si="119"/>
        <v>0</v>
      </c>
      <c r="AB123" s="82">
        <f t="shared" si="159"/>
        <v>0</v>
      </c>
      <c r="AC123" s="77">
        <f t="shared" si="120"/>
        <v>0</v>
      </c>
      <c r="AD123" s="108">
        <f t="shared" si="121"/>
        <v>0</v>
      </c>
      <c r="AE123" s="107">
        <f t="shared" si="122"/>
        <v>0</v>
      </c>
      <c r="AF123" s="107">
        <f t="shared" si="123"/>
        <v>0</v>
      </c>
      <c r="AG123" s="107">
        <f t="shared" si="124"/>
        <v>0</v>
      </c>
      <c r="AH123" s="109">
        <f t="shared" si="125"/>
        <v>0</v>
      </c>
      <c r="AI123" s="109">
        <f t="shared" si="126"/>
        <v>0</v>
      </c>
      <c r="AJ123" s="109">
        <f t="shared" si="127"/>
        <v>0</v>
      </c>
      <c r="AL123" s="82">
        <f t="shared" si="128"/>
        <v>0</v>
      </c>
      <c r="AM123" s="82" t="e">
        <f t="shared" si="129"/>
        <v>#DIV/0!</v>
      </c>
      <c r="AN123" s="77">
        <f t="shared" si="130"/>
        <v>0</v>
      </c>
      <c r="AO123" s="108">
        <f t="shared" si="131"/>
        <v>0</v>
      </c>
      <c r="AP123" s="107">
        <f t="shared" si="132"/>
        <v>0</v>
      </c>
      <c r="AQ123" s="107">
        <f t="shared" si="133"/>
        <v>0</v>
      </c>
      <c r="AR123" s="107">
        <f t="shared" si="134"/>
        <v>0</v>
      </c>
      <c r="AS123" s="109">
        <f t="shared" si="135"/>
        <v>0</v>
      </c>
      <c r="AT123" s="109">
        <f t="shared" si="136"/>
        <v>0</v>
      </c>
      <c r="AU123" s="109">
        <f t="shared" si="137"/>
        <v>0</v>
      </c>
      <c r="AW123" s="82">
        <f t="shared" si="138"/>
        <v>0</v>
      </c>
      <c r="AX123" s="82" t="e">
        <f t="shared" si="139"/>
        <v>#DIV/0!</v>
      </c>
      <c r="AY123" s="77">
        <f t="shared" si="140"/>
        <v>0</v>
      </c>
      <c r="AZ123" s="108">
        <f t="shared" si="141"/>
        <v>0</v>
      </c>
      <c r="BA123" s="107">
        <f t="shared" si="142"/>
        <v>0</v>
      </c>
      <c r="BB123" s="107">
        <f t="shared" si="143"/>
        <v>0</v>
      </c>
      <c r="BC123" s="107">
        <f t="shared" si="144"/>
        <v>0</v>
      </c>
      <c r="BD123" s="109">
        <f t="shared" si="145"/>
        <v>0</v>
      </c>
      <c r="BE123" s="109">
        <f t="shared" si="146"/>
        <v>0</v>
      </c>
      <c r="BF123" s="109">
        <f t="shared" si="147"/>
        <v>0</v>
      </c>
      <c r="BH123" s="82">
        <f t="shared" si="148"/>
        <v>0</v>
      </c>
      <c r="BI123" s="82" t="e">
        <f t="shared" si="149"/>
        <v>#DIV/0!</v>
      </c>
      <c r="BJ123" s="77">
        <f t="shared" si="150"/>
        <v>0</v>
      </c>
      <c r="BK123" s="108">
        <f t="shared" si="151"/>
        <v>0</v>
      </c>
      <c r="BL123" s="107">
        <f t="shared" si="152"/>
        <v>0</v>
      </c>
      <c r="BM123" s="107">
        <f t="shared" si="153"/>
        <v>0</v>
      </c>
      <c r="BN123" s="107">
        <f t="shared" si="154"/>
        <v>0</v>
      </c>
      <c r="BO123" s="109">
        <f t="shared" si="155"/>
        <v>0</v>
      </c>
      <c r="BP123" s="109">
        <f t="shared" si="156"/>
        <v>0</v>
      </c>
      <c r="BQ123" s="109">
        <f t="shared" si="157"/>
        <v>0</v>
      </c>
    </row>
    <row r="124" spans="1:69" x14ac:dyDescent="0.25">
      <c r="A124" s="101">
        <f t="shared" si="108"/>
        <v>39661</v>
      </c>
      <c r="B124" s="102">
        <f t="shared" si="46"/>
        <v>3.8210000000000002</v>
      </c>
      <c r="C124" s="102">
        <v>0</v>
      </c>
      <c r="D124" s="80">
        <f t="shared" si="158"/>
        <v>0.185</v>
      </c>
      <c r="E124" s="106">
        <f t="shared" si="109"/>
        <v>1</v>
      </c>
      <c r="F124" s="104">
        <f t="shared" si="48"/>
        <v>5.2</v>
      </c>
      <c r="G124" s="104">
        <f t="shared" si="49"/>
        <v>4.72</v>
      </c>
      <c r="H124" s="104">
        <f t="shared" si="50"/>
        <v>2.96</v>
      </c>
      <c r="I124" s="104">
        <f t="shared" si="51"/>
        <v>2.99</v>
      </c>
      <c r="J124" s="80">
        <f t="shared" si="110"/>
        <v>6.2552423843599894E-2</v>
      </c>
      <c r="K124" s="80" t="e">
        <f t="shared" si="111"/>
        <v>#DIV/0!</v>
      </c>
      <c r="L124" s="80" t="e">
        <f t="shared" si="112"/>
        <v>#DIV/0!</v>
      </c>
      <c r="M124" s="80" t="e">
        <f t="shared" si="113"/>
        <v>#DIV/0!</v>
      </c>
      <c r="N124" s="80">
        <f t="shared" si="114"/>
        <v>0.24755242384359988</v>
      </c>
      <c r="O124" s="80" t="e">
        <f t="shared" si="115"/>
        <v>#DIV/0!</v>
      </c>
      <c r="P124" s="80" t="e">
        <f t="shared" si="116"/>
        <v>#DIV/0!</v>
      </c>
      <c r="Q124" s="80" t="e">
        <f t="shared" si="117"/>
        <v>#DIV/0!</v>
      </c>
      <c r="R124" s="105">
        <f t="shared" ca="1" si="118"/>
        <v>2847</v>
      </c>
      <c r="S124" s="80">
        <f t="shared" si="52"/>
        <v>6.9345689629121007E-2</v>
      </c>
      <c r="T124" s="77">
        <v>0</v>
      </c>
      <c r="U124" s="181">
        <v>0</v>
      </c>
      <c r="X124" s="181"/>
      <c r="Z124" s="82"/>
      <c r="AA124" s="82">
        <f t="shared" si="119"/>
        <v>0</v>
      </c>
      <c r="AB124" s="82">
        <f t="shared" si="159"/>
        <v>0</v>
      </c>
      <c r="AC124" s="77">
        <f t="shared" si="120"/>
        <v>0</v>
      </c>
      <c r="AD124" s="108">
        <f t="shared" si="121"/>
        <v>0</v>
      </c>
      <c r="AE124" s="107">
        <f t="shared" si="122"/>
        <v>0</v>
      </c>
      <c r="AF124" s="107">
        <f t="shared" si="123"/>
        <v>0</v>
      </c>
      <c r="AG124" s="107">
        <f t="shared" si="124"/>
        <v>0</v>
      </c>
      <c r="AH124" s="109">
        <f t="shared" si="125"/>
        <v>0</v>
      </c>
      <c r="AI124" s="109">
        <f t="shared" si="126"/>
        <v>0</v>
      </c>
      <c r="AJ124" s="109">
        <f t="shared" si="127"/>
        <v>0</v>
      </c>
      <c r="AL124" s="82">
        <f t="shared" si="128"/>
        <v>0</v>
      </c>
      <c r="AM124" s="82" t="e">
        <f t="shared" si="129"/>
        <v>#DIV/0!</v>
      </c>
      <c r="AN124" s="77">
        <f t="shared" si="130"/>
        <v>0</v>
      </c>
      <c r="AO124" s="108">
        <f t="shared" si="131"/>
        <v>0</v>
      </c>
      <c r="AP124" s="107">
        <f t="shared" si="132"/>
        <v>0</v>
      </c>
      <c r="AQ124" s="107">
        <f t="shared" si="133"/>
        <v>0</v>
      </c>
      <c r="AR124" s="107">
        <f t="shared" si="134"/>
        <v>0</v>
      </c>
      <c r="AS124" s="109">
        <f t="shared" si="135"/>
        <v>0</v>
      </c>
      <c r="AT124" s="109">
        <f t="shared" si="136"/>
        <v>0</v>
      </c>
      <c r="AU124" s="109">
        <f t="shared" si="137"/>
        <v>0</v>
      </c>
      <c r="AW124" s="82">
        <f t="shared" si="138"/>
        <v>0</v>
      </c>
      <c r="AX124" s="82" t="e">
        <f t="shared" si="139"/>
        <v>#DIV/0!</v>
      </c>
      <c r="AY124" s="77">
        <f t="shared" si="140"/>
        <v>0</v>
      </c>
      <c r="AZ124" s="108">
        <f t="shared" si="141"/>
        <v>0</v>
      </c>
      <c r="BA124" s="107">
        <f t="shared" si="142"/>
        <v>0</v>
      </c>
      <c r="BB124" s="107">
        <f t="shared" si="143"/>
        <v>0</v>
      </c>
      <c r="BC124" s="107">
        <f t="shared" si="144"/>
        <v>0</v>
      </c>
      <c r="BD124" s="109">
        <f t="shared" si="145"/>
        <v>0</v>
      </c>
      <c r="BE124" s="109">
        <f t="shared" si="146"/>
        <v>0</v>
      </c>
      <c r="BF124" s="109">
        <f t="shared" si="147"/>
        <v>0</v>
      </c>
      <c r="BH124" s="82">
        <f t="shared" si="148"/>
        <v>0</v>
      </c>
      <c r="BI124" s="82" t="e">
        <f t="shared" si="149"/>
        <v>#DIV/0!</v>
      </c>
      <c r="BJ124" s="77">
        <f t="shared" si="150"/>
        <v>0</v>
      </c>
      <c r="BK124" s="108">
        <f t="shared" si="151"/>
        <v>0</v>
      </c>
      <c r="BL124" s="107">
        <f t="shared" si="152"/>
        <v>0</v>
      </c>
      <c r="BM124" s="107">
        <f t="shared" si="153"/>
        <v>0</v>
      </c>
      <c r="BN124" s="107">
        <f t="shared" si="154"/>
        <v>0</v>
      </c>
      <c r="BO124" s="109">
        <f t="shared" si="155"/>
        <v>0</v>
      </c>
      <c r="BP124" s="109">
        <f t="shared" si="156"/>
        <v>0</v>
      </c>
      <c r="BQ124" s="109">
        <f t="shared" si="157"/>
        <v>0</v>
      </c>
    </row>
    <row r="125" spans="1:69" x14ac:dyDescent="0.25">
      <c r="A125" s="101">
        <f t="shared" si="108"/>
        <v>39692</v>
      </c>
      <c r="B125" s="102">
        <f t="shared" si="46"/>
        <v>3.8369999999999997</v>
      </c>
      <c r="C125" s="102">
        <v>0</v>
      </c>
      <c r="D125" s="80">
        <f t="shared" si="158"/>
        <v>0.185</v>
      </c>
      <c r="E125" s="106">
        <f t="shared" si="109"/>
        <v>1</v>
      </c>
      <c r="F125" s="104">
        <f t="shared" si="48"/>
        <v>5.2</v>
      </c>
      <c r="G125" s="104">
        <f t="shared" si="49"/>
        <v>4.72</v>
      </c>
      <c r="H125" s="104">
        <f t="shared" si="50"/>
        <v>2.96</v>
      </c>
      <c r="I125" s="104">
        <f t="shared" si="51"/>
        <v>2.99</v>
      </c>
      <c r="J125" s="80">
        <f t="shared" si="110"/>
        <v>6.2552423843599894E-2</v>
      </c>
      <c r="K125" s="80" t="e">
        <f t="shared" si="111"/>
        <v>#DIV/0!</v>
      </c>
      <c r="L125" s="80" t="e">
        <f t="shared" si="112"/>
        <v>#DIV/0!</v>
      </c>
      <c r="M125" s="80" t="e">
        <f t="shared" si="113"/>
        <v>#DIV/0!</v>
      </c>
      <c r="N125" s="80">
        <f t="shared" si="114"/>
        <v>0.24755242384359988</v>
      </c>
      <c r="O125" s="80" t="e">
        <f t="shared" si="115"/>
        <v>#DIV/0!</v>
      </c>
      <c r="P125" s="80" t="e">
        <f t="shared" si="116"/>
        <v>#DIV/0!</v>
      </c>
      <c r="Q125" s="80" t="e">
        <f t="shared" si="117"/>
        <v>#DIV/0!</v>
      </c>
      <c r="R125" s="105">
        <f t="shared" ca="1" si="118"/>
        <v>2876</v>
      </c>
      <c r="S125" s="80">
        <f t="shared" si="52"/>
        <v>6.9375591271267009E-2</v>
      </c>
      <c r="T125" s="77">
        <v>0</v>
      </c>
      <c r="U125" s="181">
        <v>0</v>
      </c>
      <c r="X125" s="181"/>
      <c r="Z125" s="82"/>
      <c r="AA125" s="82">
        <f t="shared" si="119"/>
        <v>0</v>
      </c>
      <c r="AB125" s="82">
        <f t="shared" si="159"/>
        <v>0</v>
      </c>
      <c r="AC125" s="77">
        <f t="shared" si="120"/>
        <v>0</v>
      </c>
      <c r="AD125" s="108">
        <f t="shared" si="121"/>
        <v>0</v>
      </c>
      <c r="AE125" s="107">
        <f t="shared" si="122"/>
        <v>0</v>
      </c>
      <c r="AF125" s="107">
        <f t="shared" si="123"/>
        <v>0</v>
      </c>
      <c r="AG125" s="107">
        <f t="shared" si="124"/>
        <v>0</v>
      </c>
      <c r="AH125" s="109">
        <f t="shared" si="125"/>
        <v>0</v>
      </c>
      <c r="AI125" s="109">
        <f t="shared" si="126"/>
        <v>0</v>
      </c>
      <c r="AJ125" s="109">
        <f t="shared" si="127"/>
        <v>0</v>
      </c>
      <c r="AL125" s="82">
        <f t="shared" si="128"/>
        <v>0</v>
      </c>
      <c r="AM125" s="82" t="e">
        <f t="shared" si="129"/>
        <v>#DIV/0!</v>
      </c>
      <c r="AN125" s="77">
        <f t="shared" si="130"/>
        <v>0</v>
      </c>
      <c r="AO125" s="108">
        <f t="shared" si="131"/>
        <v>0</v>
      </c>
      <c r="AP125" s="107">
        <f t="shared" si="132"/>
        <v>0</v>
      </c>
      <c r="AQ125" s="107">
        <f t="shared" si="133"/>
        <v>0</v>
      </c>
      <c r="AR125" s="107">
        <f t="shared" si="134"/>
        <v>0</v>
      </c>
      <c r="AS125" s="109">
        <f t="shared" si="135"/>
        <v>0</v>
      </c>
      <c r="AT125" s="109">
        <f t="shared" si="136"/>
        <v>0</v>
      </c>
      <c r="AU125" s="109">
        <f t="shared" si="137"/>
        <v>0</v>
      </c>
      <c r="AW125" s="82">
        <f t="shared" si="138"/>
        <v>0</v>
      </c>
      <c r="AX125" s="82" t="e">
        <f t="shared" si="139"/>
        <v>#DIV/0!</v>
      </c>
      <c r="AY125" s="77">
        <f t="shared" si="140"/>
        <v>0</v>
      </c>
      <c r="AZ125" s="108">
        <f t="shared" si="141"/>
        <v>0</v>
      </c>
      <c r="BA125" s="107">
        <f t="shared" si="142"/>
        <v>0</v>
      </c>
      <c r="BB125" s="107">
        <f t="shared" si="143"/>
        <v>0</v>
      </c>
      <c r="BC125" s="107">
        <f t="shared" si="144"/>
        <v>0</v>
      </c>
      <c r="BD125" s="109">
        <f t="shared" si="145"/>
        <v>0</v>
      </c>
      <c r="BE125" s="109">
        <f t="shared" si="146"/>
        <v>0</v>
      </c>
      <c r="BF125" s="109">
        <f t="shared" si="147"/>
        <v>0</v>
      </c>
      <c r="BH125" s="82">
        <f t="shared" si="148"/>
        <v>0</v>
      </c>
      <c r="BI125" s="82" t="e">
        <f t="shared" si="149"/>
        <v>#DIV/0!</v>
      </c>
      <c r="BJ125" s="77">
        <f t="shared" si="150"/>
        <v>0</v>
      </c>
      <c r="BK125" s="108">
        <f t="shared" si="151"/>
        <v>0</v>
      </c>
      <c r="BL125" s="107">
        <f t="shared" si="152"/>
        <v>0</v>
      </c>
      <c r="BM125" s="107">
        <f t="shared" si="153"/>
        <v>0</v>
      </c>
      <c r="BN125" s="107">
        <f t="shared" si="154"/>
        <v>0</v>
      </c>
      <c r="BO125" s="109">
        <f t="shared" si="155"/>
        <v>0</v>
      </c>
      <c r="BP125" s="109">
        <f t="shared" si="156"/>
        <v>0</v>
      </c>
      <c r="BQ125" s="109">
        <f t="shared" si="157"/>
        <v>0</v>
      </c>
    </row>
    <row r="126" spans="1:69" x14ac:dyDescent="0.25">
      <c r="A126" s="101">
        <f t="shared" si="108"/>
        <v>39722</v>
      </c>
      <c r="B126" s="102">
        <f t="shared" si="46"/>
        <v>3.8480000000000003</v>
      </c>
      <c r="C126" s="102">
        <v>0</v>
      </c>
      <c r="D126" s="80">
        <f t="shared" si="158"/>
        <v>0.185</v>
      </c>
      <c r="E126" s="106">
        <f t="shared" si="109"/>
        <v>1</v>
      </c>
      <c r="F126" s="104">
        <f t="shared" si="48"/>
        <v>5.2</v>
      </c>
      <c r="G126" s="104">
        <f t="shared" si="49"/>
        <v>4.72</v>
      </c>
      <c r="H126" s="104">
        <f t="shared" si="50"/>
        <v>2.96</v>
      </c>
      <c r="I126" s="104">
        <f t="shared" si="51"/>
        <v>2.99</v>
      </c>
      <c r="J126" s="80">
        <f t="shared" si="110"/>
        <v>6.2552423843599894E-2</v>
      </c>
      <c r="K126" s="80" t="e">
        <f t="shared" si="111"/>
        <v>#DIV/0!</v>
      </c>
      <c r="L126" s="80" t="e">
        <f t="shared" si="112"/>
        <v>#DIV/0!</v>
      </c>
      <c r="M126" s="80" t="e">
        <f t="shared" si="113"/>
        <v>#DIV/0!</v>
      </c>
      <c r="N126" s="80">
        <f t="shared" si="114"/>
        <v>0.24755242384359988</v>
      </c>
      <c r="O126" s="80" t="e">
        <f t="shared" si="115"/>
        <v>#DIV/0!</v>
      </c>
      <c r="P126" s="80" t="e">
        <f t="shared" si="116"/>
        <v>#DIV/0!</v>
      </c>
      <c r="Q126" s="80" t="e">
        <f t="shared" si="117"/>
        <v>#DIV/0!</v>
      </c>
      <c r="R126" s="105">
        <f t="shared" ca="1" si="118"/>
        <v>2906</v>
      </c>
      <c r="S126" s="80">
        <f t="shared" si="52"/>
        <v>6.9404528344593E-2</v>
      </c>
      <c r="T126" s="77">
        <v>0</v>
      </c>
      <c r="U126" s="181">
        <v>0</v>
      </c>
      <c r="X126" s="181"/>
      <c r="Z126" s="82"/>
      <c r="AA126" s="82">
        <f t="shared" si="119"/>
        <v>0</v>
      </c>
      <c r="AB126" s="82">
        <f t="shared" si="159"/>
        <v>0</v>
      </c>
      <c r="AC126" s="77">
        <f t="shared" si="120"/>
        <v>0</v>
      </c>
      <c r="AD126" s="108">
        <f t="shared" si="121"/>
        <v>0</v>
      </c>
      <c r="AE126" s="107">
        <f t="shared" si="122"/>
        <v>0</v>
      </c>
      <c r="AF126" s="107">
        <f t="shared" si="123"/>
        <v>0</v>
      </c>
      <c r="AG126" s="107">
        <f t="shared" si="124"/>
        <v>0</v>
      </c>
      <c r="AH126" s="109">
        <f t="shared" si="125"/>
        <v>0</v>
      </c>
      <c r="AI126" s="109">
        <f t="shared" si="126"/>
        <v>0</v>
      </c>
      <c r="AJ126" s="109">
        <f t="shared" si="127"/>
        <v>0</v>
      </c>
      <c r="AL126" s="82">
        <f t="shared" si="128"/>
        <v>0</v>
      </c>
      <c r="AM126" s="82" t="e">
        <f t="shared" si="129"/>
        <v>#DIV/0!</v>
      </c>
      <c r="AN126" s="77">
        <f t="shared" si="130"/>
        <v>0</v>
      </c>
      <c r="AO126" s="108">
        <f t="shared" si="131"/>
        <v>0</v>
      </c>
      <c r="AP126" s="107">
        <f t="shared" si="132"/>
        <v>0</v>
      </c>
      <c r="AQ126" s="107">
        <f t="shared" si="133"/>
        <v>0</v>
      </c>
      <c r="AR126" s="107">
        <f t="shared" si="134"/>
        <v>0</v>
      </c>
      <c r="AS126" s="109">
        <f t="shared" si="135"/>
        <v>0</v>
      </c>
      <c r="AT126" s="109">
        <f t="shared" si="136"/>
        <v>0</v>
      </c>
      <c r="AU126" s="109">
        <f t="shared" si="137"/>
        <v>0</v>
      </c>
      <c r="AW126" s="82">
        <f t="shared" si="138"/>
        <v>0</v>
      </c>
      <c r="AX126" s="82" t="e">
        <f t="shared" si="139"/>
        <v>#DIV/0!</v>
      </c>
      <c r="AY126" s="77">
        <f t="shared" si="140"/>
        <v>0</v>
      </c>
      <c r="AZ126" s="108">
        <f t="shared" si="141"/>
        <v>0</v>
      </c>
      <c r="BA126" s="107">
        <f t="shared" si="142"/>
        <v>0</v>
      </c>
      <c r="BB126" s="107">
        <f t="shared" si="143"/>
        <v>0</v>
      </c>
      <c r="BC126" s="107">
        <f t="shared" si="144"/>
        <v>0</v>
      </c>
      <c r="BD126" s="109">
        <f t="shared" si="145"/>
        <v>0</v>
      </c>
      <c r="BE126" s="109">
        <f t="shared" si="146"/>
        <v>0</v>
      </c>
      <c r="BF126" s="109">
        <f t="shared" si="147"/>
        <v>0</v>
      </c>
      <c r="BH126" s="82">
        <f t="shared" si="148"/>
        <v>0</v>
      </c>
      <c r="BI126" s="82" t="e">
        <f t="shared" si="149"/>
        <v>#DIV/0!</v>
      </c>
      <c r="BJ126" s="77">
        <f t="shared" si="150"/>
        <v>0</v>
      </c>
      <c r="BK126" s="108">
        <f t="shared" si="151"/>
        <v>0</v>
      </c>
      <c r="BL126" s="107">
        <f t="shared" si="152"/>
        <v>0</v>
      </c>
      <c r="BM126" s="107">
        <f t="shared" si="153"/>
        <v>0</v>
      </c>
      <c r="BN126" s="107">
        <f t="shared" si="154"/>
        <v>0</v>
      </c>
      <c r="BO126" s="109">
        <f t="shared" si="155"/>
        <v>0</v>
      </c>
      <c r="BP126" s="109">
        <f t="shared" si="156"/>
        <v>0</v>
      </c>
      <c r="BQ126" s="109">
        <f t="shared" si="157"/>
        <v>0</v>
      </c>
    </row>
    <row r="127" spans="1:69" x14ac:dyDescent="0.25">
      <c r="A127" s="101">
        <f t="shared" si="108"/>
        <v>39753</v>
      </c>
      <c r="B127" s="102">
        <f t="shared" si="46"/>
        <v>3.9660000000000002</v>
      </c>
      <c r="C127" s="102">
        <v>0</v>
      </c>
      <c r="D127" s="80">
        <f t="shared" si="158"/>
        <v>0.185</v>
      </c>
      <c r="E127" s="106">
        <f t="shared" si="109"/>
        <v>1</v>
      </c>
      <c r="F127" s="104">
        <f t="shared" si="48"/>
        <v>5.2</v>
      </c>
      <c r="G127" s="104">
        <f t="shared" si="49"/>
        <v>4.72</v>
      </c>
      <c r="H127" s="104">
        <f t="shared" si="50"/>
        <v>2.96</v>
      </c>
      <c r="I127" s="104">
        <f t="shared" si="51"/>
        <v>2.99</v>
      </c>
      <c r="J127" s="80">
        <f t="shared" si="110"/>
        <v>6.2552423843599894E-2</v>
      </c>
      <c r="K127" s="80" t="e">
        <f t="shared" si="111"/>
        <v>#DIV/0!</v>
      </c>
      <c r="L127" s="80" t="e">
        <f t="shared" si="112"/>
        <v>#DIV/0!</v>
      </c>
      <c r="M127" s="80" t="e">
        <f t="shared" si="113"/>
        <v>#DIV/0!</v>
      </c>
      <c r="N127" s="80">
        <f t="shared" si="114"/>
        <v>0.24755242384359988</v>
      </c>
      <c r="O127" s="80" t="e">
        <f t="shared" si="115"/>
        <v>#DIV/0!</v>
      </c>
      <c r="P127" s="80" t="e">
        <f t="shared" si="116"/>
        <v>#DIV/0!</v>
      </c>
      <c r="Q127" s="80" t="e">
        <f t="shared" si="117"/>
        <v>#DIV/0!</v>
      </c>
      <c r="R127" s="105">
        <f t="shared" ca="1" si="118"/>
        <v>2939</v>
      </c>
      <c r="S127" s="80">
        <f t="shared" si="52"/>
        <v>6.9434429987320009E-2</v>
      </c>
      <c r="T127" s="77">
        <v>0</v>
      </c>
      <c r="U127" s="181">
        <v>0</v>
      </c>
      <c r="X127" s="181"/>
      <c r="Z127" s="82"/>
      <c r="AA127" s="82">
        <f t="shared" si="119"/>
        <v>0</v>
      </c>
      <c r="AB127" s="82">
        <f t="shared" si="159"/>
        <v>0</v>
      </c>
      <c r="AC127" s="77">
        <f t="shared" si="120"/>
        <v>0</v>
      </c>
      <c r="AD127" s="108">
        <f t="shared" si="121"/>
        <v>0</v>
      </c>
      <c r="AE127" s="107">
        <f t="shared" si="122"/>
        <v>0</v>
      </c>
      <c r="AF127" s="107">
        <f t="shared" si="123"/>
        <v>0</v>
      </c>
      <c r="AG127" s="107">
        <f t="shared" si="124"/>
        <v>0</v>
      </c>
      <c r="AH127" s="109">
        <f t="shared" si="125"/>
        <v>0</v>
      </c>
      <c r="AI127" s="109">
        <f t="shared" si="126"/>
        <v>0</v>
      </c>
      <c r="AJ127" s="109">
        <f t="shared" si="127"/>
        <v>0</v>
      </c>
      <c r="AL127" s="82">
        <f t="shared" si="128"/>
        <v>0</v>
      </c>
      <c r="AM127" s="82" t="e">
        <f t="shared" si="129"/>
        <v>#DIV/0!</v>
      </c>
      <c r="AN127" s="77">
        <f t="shared" si="130"/>
        <v>0</v>
      </c>
      <c r="AO127" s="108">
        <f t="shared" si="131"/>
        <v>0</v>
      </c>
      <c r="AP127" s="107">
        <f t="shared" si="132"/>
        <v>0</v>
      </c>
      <c r="AQ127" s="107">
        <f t="shared" si="133"/>
        <v>0</v>
      </c>
      <c r="AR127" s="107">
        <f t="shared" si="134"/>
        <v>0</v>
      </c>
      <c r="AS127" s="109">
        <f t="shared" si="135"/>
        <v>0</v>
      </c>
      <c r="AT127" s="109">
        <f t="shared" si="136"/>
        <v>0</v>
      </c>
      <c r="AU127" s="109">
        <f t="shared" si="137"/>
        <v>0</v>
      </c>
      <c r="AW127" s="82">
        <f t="shared" si="138"/>
        <v>0</v>
      </c>
      <c r="AX127" s="82" t="e">
        <f t="shared" si="139"/>
        <v>#DIV/0!</v>
      </c>
      <c r="AY127" s="77">
        <f t="shared" si="140"/>
        <v>0</v>
      </c>
      <c r="AZ127" s="108">
        <f t="shared" si="141"/>
        <v>0</v>
      </c>
      <c r="BA127" s="107">
        <f t="shared" si="142"/>
        <v>0</v>
      </c>
      <c r="BB127" s="107">
        <f t="shared" si="143"/>
        <v>0</v>
      </c>
      <c r="BC127" s="107">
        <f t="shared" si="144"/>
        <v>0</v>
      </c>
      <c r="BD127" s="109">
        <f t="shared" si="145"/>
        <v>0</v>
      </c>
      <c r="BE127" s="109">
        <f t="shared" si="146"/>
        <v>0</v>
      </c>
      <c r="BF127" s="109">
        <f t="shared" si="147"/>
        <v>0</v>
      </c>
      <c r="BH127" s="82">
        <f t="shared" si="148"/>
        <v>0</v>
      </c>
      <c r="BI127" s="82" t="e">
        <f t="shared" si="149"/>
        <v>#DIV/0!</v>
      </c>
      <c r="BJ127" s="77">
        <f t="shared" si="150"/>
        <v>0</v>
      </c>
      <c r="BK127" s="108">
        <f t="shared" si="151"/>
        <v>0</v>
      </c>
      <c r="BL127" s="107">
        <f t="shared" si="152"/>
        <v>0</v>
      </c>
      <c r="BM127" s="107">
        <f t="shared" si="153"/>
        <v>0</v>
      </c>
      <c r="BN127" s="107">
        <f t="shared" si="154"/>
        <v>0</v>
      </c>
      <c r="BO127" s="109">
        <f t="shared" si="155"/>
        <v>0</v>
      </c>
      <c r="BP127" s="109">
        <f t="shared" si="156"/>
        <v>0</v>
      </c>
      <c r="BQ127" s="109">
        <f t="shared" si="157"/>
        <v>0</v>
      </c>
    </row>
    <row r="128" spans="1:69" x14ac:dyDescent="0.25">
      <c r="A128" s="101">
        <f t="shared" si="108"/>
        <v>39783</v>
      </c>
      <c r="B128" s="102">
        <f t="shared" si="46"/>
        <v>4.0720000000000001</v>
      </c>
      <c r="C128" s="102">
        <v>0</v>
      </c>
      <c r="D128" s="80">
        <f t="shared" si="158"/>
        <v>0.185</v>
      </c>
      <c r="E128" s="106">
        <f t="shared" si="109"/>
        <v>1</v>
      </c>
      <c r="F128" s="104">
        <f t="shared" si="48"/>
        <v>5.2</v>
      </c>
      <c r="G128" s="104">
        <f t="shared" si="49"/>
        <v>4.72</v>
      </c>
      <c r="H128" s="104">
        <f t="shared" si="50"/>
        <v>2.96</v>
      </c>
      <c r="I128" s="104">
        <f t="shared" si="51"/>
        <v>2.99</v>
      </c>
      <c r="J128" s="80">
        <f t="shared" si="110"/>
        <v>6.2552423843599894E-2</v>
      </c>
      <c r="K128" s="80" t="e">
        <f t="shared" si="111"/>
        <v>#DIV/0!</v>
      </c>
      <c r="L128" s="80" t="e">
        <f t="shared" si="112"/>
        <v>#DIV/0!</v>
      </c>
      <c r="M128" s="80" t="e">
        <f t="shared" si="113"/>
        <v>#DIV/0!</v>
      </c>
      <c r="N128" s="80">
        <f t="shared" si="114"/>
        <v>0.24755242384359988</v>
      </c>
      <c r="O128" s="80" t="e">
        <f t="shared" si="115"/>
        <v>#DIV/0!</v>
      </c>
      <c r="P128" s="80" t="e">
        <f t="shared" si="116"/>
        <v>#DIV/0!</v>
      </c>
      <c r="Q128" s="80" t="e">
        <f t="shared" si="117"/>
        <v>#DIV/0!</v>
      </c>
      <c r="R128" s="105">
        <f t="shared" ca="1" si="118"/>
        <v>2966</v>
      </c>
      <c r="S128" s="80">
        <f t="shared" si="52"/>
        <v>6.9463367061209008E-2</v>
      </c>
      <c r="T128" s="77">
        <v>0</v>
      </c>
      <c r="U128" s="181">
        <v>0</v>
      </c>
      <c r="X128" s="181"/>
      <c r="Z128" s="82"/>
      <c r="AA128" s="82">
        <f t="shared" si="119"/>
        <v>0</v>
      </c>
      <c r="AB128" s="82">
        <f t="shared" si="159"/>
        <v>0</v>
      </c>
      <c r="AC128" s="77">
        <f t="shared" si="120"/>
        <v>0</v>
      </c>
      <c r="AD128" s="108">
        <f t="shared" si="121"/>
        <v>0</v>
      </c>
      <c r="AE128" s="107">
        <f t="shared" si="122"/>
        <v>0</v>
      </c>
      <c r="AF128" s="107">
        <f t="shared" si="123"/>
        <v>0</v>
      </c>
      <c r="AG128" s="107">
        <f t="shared" si="124"/>
        <v>0</v>
      </c>
      <c r="AH128" s="109">
        <f t="shared" si="125"/>
        <v>0</v>
      </c>
      <c r="AI128" s="109">
        <f t="shared" si="126"/>
        <v>0</v>
      </c>
      <c r="AJ128" s="109">
        <f t="shared" si="127"/>
        <v>0</v>
      </c>
      <c r="AL128" s="82">
        <f t="shared" si="128"/>
        <v>0</v>
      </c>
      <c r="AM128" s="82" t="e">
        <f t="shared" si="129"/>
        <v>#DIV/0!</v>
      </c>
      <c r="AN128" s="77">
        <f t="shared" si="130"/>
        <v>0</v>
      </c>
      <c r="AO128" s="108">
        <f t="shared" si="131"/>
        <v>0</v>
      </c>
      <c r="AP128" s="107">
        <f t="shared" si="132"/>
        <v>0</v>
      </c>
      <c r="AQ128" s="107">
        <f t="shared" si="133"/>
        <v>0</v>
      </c>
      <c r="AR128" s="107">
        <f t="shared" si="134"/>
        <v>0</v>
      </c>
      <c r="AS128" s="109">
        <f t="shared" si="135"/>
        <v>0</v>
      </c>
      <c r="AT128" s="109">
        <f t="shared" si="136"/>
        <v>0</v>
      </c>
      <c r="AU128" s="109">
        <f t="shared" si="137"/>
        <v>0</v>
      </c>
      <c r="AW128" s="82">
        <f t="shared" si="138"/>
        <v>0</v>
      </c>
      <c r="AX128" s="82" t="e">
        <f t="shared" si="139"/>
        <v>#DIV/0!</v>
      </c>
      <c r="AY128" s="77">
        <f t="shared" si="140"/>
        <v>0</v>
      </c>
      <c r="AZ128" s="108">
        <f t="shared" si="141"/>
        <v>0</v>
      </c>
      <c r="BA128" s="107">
        <f t="shared" si="142"/>
        <v>0</v>
      </c>
      <c r="BB128" s="107">
        <f t="shared" si="143"/>
        <v>0</v>
      </c>
      <c r="BC128" s="107">
        <f t="shared" si="144"/>
        <v>0</v>
      </c>
      <c r="BD128" s="109">
        <f t="shared" si="145"/>
        <v>0</v>
      </c>
      <c r="BE128" s="109">
        <f t="shared" si="146"/>
        <v>0</v>
      </c>
      <c r="BF128" s="109">
        <f t="shared" si="147"/>
        <v>0</v>
      </c>
      <c r="BH128" s="82">
        <f t="shared" si="148"/>
        <v>0</v>
      </c>
      <c r="BI128" s="82" t="e">
        <f t="shared" si="149"/>
        <v>#DIV/0!</v>
      </c>
      <c r="BJ128" s="77">
        <f t="shared" si="150"/>
        <v>0</v>
      </c>
      <c r="BK128" s="108">
        <f t="shared" si="151"/>
        <v>0</v>
      </c>
      <c r="BL128" s="107">
        <f t="shared" si="152"/>
        <v>0</v>
      </c>
      <c r="BM128" s="107">
        <f t="shared" si="153"/>
        <v>0</v>
      </c>
      <c r="BN128" s="107">
        <f t="shared" si="154"/>
        <v>0</v>
      </c>
      <c r="BO128" s="109">
        <f t="shared" si="155"/>
        <v>0</v>
      </c>
      <c r="BP128" s="109">
        <f t="shared" si="156"/>
        <v>0</v>
      </c>
      <c r="BQ128" s="109">
        <f t="shared" si="157"/>
        <v>0</v>
      </c>
    </row>
    <row r="129" spans="1:69" x14ac:dyDescent="0.25">
      <c r="A129" s="101">
        <f t="shared" si="108"/>
        <v>39814</v>
      </c>
      <c r="B129" s="102">
        <f t="shared" si="46"/>
        <v>4.2010000000000005</v>
      </c>
      <c r="C129" s="102">
        <v>0</v>
      </c>
      <c r="D129" s="80">
        <f t="shared" si="158"/>
        <v>0.185</v>
      </c>
      <c r="E129" s="106">
        <f t="shared" si="109"/>
        <v>1</v>
      </c>
      <c r="F129" s="104">
        <f t="shared" si="48"/>
        <v>5.2</v>
      </c>
      <c r="G129" s="104">
        <f t="shared" si="49"/>
        <v>4.72</v>
      </c>
      <c r="H129" s="104">
        <f t="shared" si="50"/>
        <v>2.96</v>
      </c>
      <c r="I129" s="104">
        <f t="shared" si="51"/>
        <v>2.99</v>
      </c>
      <c r="J129" s="80">
        <f t="shared" si="110"/>
        <v>6.2552423843599894E-2</v>
      </c>
      <c r="K129" s="80" t="e">
        <f t="shared" si="111"/>
        <v>#DIV/0!</v>
      </c>
      <c r="L129" s="80" t="e">
        <f t="shared" si="112"/>
        <v>#DIV/0!</v>
      </c>
      <c r="M129" s="80" t="e">
        <f t="shared" si="113"/>
        <v>#DIV/0!</v>
      </c>
      <c r="N129" s="80">
        <f t="shared" si="114"/>
        <v>0.24755242384359988</v>
      </c>
      <c r="O129" s="80" t="e">
        <f t="shared" si="115"/>
        <v>#DIV/0!</v>
      </c>
      <c r="P129" s="80" t="e">
        <f t="shared" si="116"/>
        <v>#DIV/0!</v>
      </c>
      <c r="Q129" s="80" t="e">
        <f t="shared" si="117"/>
        <v>#DIV/0!</v>
      </c>
      <c r="R129" s="105">
        <f t="shared" ca="1" si="118"/>
        <v>3000</v>
      </c>
      <c r="S129" s="80">
        <f t="shared" si="52"/>
        <v>6.9493268704519023E-2</v>
      </c>
      <c r="T129" s="77">
        <v>0</v>
      </c>
      <c r="U129" s="181">
        <v>0</v>
      </c>
      <c r="X129" s="181"/>
      <c r="Z129" s="82"/>
      <c r="AA129" s="82">
        <f t="shared" si="119"/>
        <v>0</v>
      </c>
      <c r="AB129" s="82">
        <f t="shared" si="159"/>
        <v>0</v>
      </c>
      <c r="AC129" s="77">
        <f t="shared" si="120"/>
        <v>0</v>
      </c>
      <c r="AD129" s="108">
        <f t="shared" si="121"/>
        <v>0</v>
      </c>
      <c r="AE129" s="107">
        <f t="shared" si="122"/>
        <v>0</v>
      </c>
      <c r="AF129" s="107">
        <f t="shared" si="123"/>
        <v>0</v>
      </c>
      <c r="AG129" s="107">
        <f t="shared" si="124"/>
        <v>0</v>
      </c>
      <c r="AH129" s="109">
        <f t="shared" si="125"/>
        <v>0</v>
      </c>
      <c r="AI129" s="109">
        <f t="shared" si="126"/>
        <v>0</v>
      </c>
      <c r="AJ129" s="109">
        <f t="shared" si="127"/>
        <v>0</v>
      </c>
      <c r="AL129" s="82">
        <f t="shared" si="128"/>
        <v>0</v>
      </c>
      <c r="AM129" s="82" t="e">
        <f t="shared" si="129"/>
        <v>#DIV/0!</v>
      </c>
      <c r="AN129" s="77">
        <f t="shared" si="130"/>
        <v>0</v>
      </c>
      <c r="AO129" s="108">
        <f t="shared" si="131"/>
        <v>0</v>
      </c>
      <c r="AP129" s="107">
        <f t="shared" si="132"/>
        <v>0</v>
      </c>
      <c r="AQ129" s="107">
        <f t="shared" si="133"/>
        <v>0</v>
      </c>
      <c r="AR129" s="107">
        <f t="shared" si="134"/>
        <v>0</v>
      </c>
      <c r="AS129" s="109">
        <f t="shared" si="135"/>
        <v>0</v>
      </c>
      <c r="AT129" s="109">
        <f t="shared" si="136"/>
        <v>0</v>
      </c>
      <c r="AU129" s="109">
        <f t="shared" si="137"/>
        <v>0</v>
      </c>
      <c r="AW129" s="82">
        <f t="shared" si="138"/>
        <v>0</v>
      </c>
      <c r="AX129" s="82" t="e">
        <f t="shared" si="139"/>
        <v>#DIV/0!</v>
      </c>
      <c r="AY129" s="77">
        <f t="shared" si="140"/>
        <v>0</v>
      </c>
      <c r="AZ129" s="108">
        <f t="shared" si="141"/>
        <v>0</v>
      </c>
      <c r="BA129" s="107">
        <f t="shared" si="142"/>
        <v>0</v>
      </c>
      <c r="BB129" s="107">
        <f t="shared" si="143"/>
        <v>0</v>
      </c>
      <c r="BC129" s="107">
        <f t="shared" si="144"/>
        <v>0</v>
      </c>
      <c r="BD129" s="109">
        <f t="shared" si="145"/>
        <v>0</v>
      </c>
      <c r="BE129" s="109">
        <f t="shared" si="146"/>
        <v>0</v>
      </c>
      <c r="BF129" s="109">
        <f t="shared" si="147"/>
        <v>0</v>
      </c>
      <c r="BH129" s="82">
        <f t="shared" si="148"/>
        <v>0</v>
      </c>
      <c r="BI129" s="82" t="e">
        <f t="shared" si="149"/>
        <v>#DIV/0!</v>
      </c>
      <c r="BJ129" s="77">
        <f t="shared" si="150"/>
        <v>0</v>
      </c>
      <c r="BK129" s="108">
        <f t="shared" si="151"/>
        <v>0</v>
      </c>
      <c r="BL129" s="107">
        <f t="shared" si="152"/>
        <v>0</v>
      </c>
      <c r="BM129" s="107">
        <f t="shared" si="153"/>
        <v>0</v>
      </c>
      <c r="BN129" s="107">
        <f t="shared" si="154"/>
        <v>0</v>
      </c>
      <c r="BO129" s="109">
        <f t="shared" si="155"/>
        <v>0</v>
      </c>
      <c r="BP129" s="109">
        <f t="shared" si="156"/>
        <v>0</v>
      </c>
      <c r="BQ129" s="109">
        <f t="shared" si="157"/>
        <v>0</v>
      </c>
    </row>
    <row r="130" spans="1:69" x14ac:dyDescent="0.25">
      <c r="A130" s="101">
        <f t="shared" si="108"/>
        <v>39845</v>
      </c>
      <c r="B130" s="102">
        <f t="shared" si="46"/>
        <v>4.0810000000000004</v>
      </c>
      <c r="C130" s="102">
        <v>0</v>
      </c>
      <c r="D130" s="80">
        <f t="shared" si="158"/>
        <v>0.185</v>
      </c>
      <c r="E130" s="106">
        <f t="shared" si="109"/>
        <v>1</v>
      </c>
      <c r="F130" s="104">
        <f t="shared" si="48"/>
        <v>5.2</v>
      </c>
      <c r="G130" s="104">
        <f t="shared" si="49"/>
        <v>4.72</v>
      </c>
      <c r="H130" s="104">
        <f t="shared" si="50"/>
        <v>2.96</v>
      </c>
      <c r="I130" s="104">
        <f t="shared" si="51"/>
        <v>2.99</v>
      </c>
      <c r="J130" s="80">
        <f t="shared" si="110"/>
        <v>6.2552423843599894E-2</v>
      </c>
      <c r="K130" s="80" t="e">
        <f t="shared" si="111"/>
        <v>#DIV/0!</v>
      </c>
      <c r="L130" s="80" t="e">
        <f t="shared" si="112"/>
        <v>#DIV/0!</v>
      </c>
      <c r="M130" s="80" t="e">
        <f t="shared" si="113"/>
        <v>#DIV/0!</v>
      </c>
      <c r="N130" s="80">
        <f t="shared" si="114"/>
        <v>0.24755242384359988</v>
      </c>
      <c r="O130" s="80" t="e">
        <f t="shared" si="115"/>
        <v>#DIV/0!</v>
      </c>
      <c r="P130" s="80" t="e">
        <f t="shared" si="116"/>
        <v>#DIV/0!</v>
      </c>
      <c r="Q130" s="80" t="e">
        <f t="shared" si="117"/>
        <v>#DIV/0!</v>
      </c>
      <c r="R130" s="105">
        <f t="shared" ca="1" si="118"/>
        <v>3030</v>
      </c>
      <c r="S130" s="80">
        <f t="shared" si="52"/>
        <v>6.9523170348124025E-2</v>
      </c>
      <c r="T130" s="77">
        <v>0</v>
      </c>
      <c r="U130" s="181">
        <v>0</v>
      </c>
      <c r="X130" s="181"/>
      <c r="Z130" s="82"/>
      <c r="AA130" s="82">
        <f t="shared" si="119"/>
        <v>0</v>
      </c>
      <c r="AB130" s="82">
        <f t="shared" si="159"/>
        <v>0</v>
      </c>
      <c r="AC130" s="77">
        <f t="shared" si="120"/>
        <v>0</v>
      </c>
      <c r="AD130" s="108">
        <f t="shared" si="121"/>
        <v>0</v>
      </c>
      <c r="AE130" s="107">
        <f t="shared" si="122"/>
        <v>0</v>
      </c>
      <c r="AF130" s="107">
        <f t="shared" si="123"/>
        <v>0</v>
      </c>
      <c r="AG130" s="107">
        <f t="shared" si="124"/>
        <v>0</v>
      </c>
      <c r="AH130" s="109">
        <f t="shared" si="125"/>
        <v>0</v>
      </c>
      <c r="AI130" s="109">
        <f t="shared" si="126"/>
        <v>0</v>
      </c>
      <c r="AJ130" s="109">
        <f t="shared" si="127"/>
        <v>0</v>
      </c>
      <c r="AL130" s="82">
        <f t="shared" si="128"/>
        <v>0</v>
      </c>
      <c r="AM130" s="82" t="e">
        <f t="shared" si="129"/>
        <v>#DIV/0!</v>
      </c>
      <c r="AN130" s="77">
        <f t="shared" si="130"/>
        <v>0</v>
      </c>
      <c r="AO130" s="108">
        <f t="shared" si="131"/>
        <v>0</v>
      </c>
      <c r="AP130" s="107">
        <f t="shared" si="132"/>
        <v>0</v>
      </c>
      <c r="AQ130" s="107">
        <f t="shared" si="133"/>
        <v>0</v>
      </c>
      <c r="AR130" s="107">
        <f t="shared" si="134"/>
        <v>0</v>
      </c>
      <c r="AS130" s="109">
        <f t="shared" si="135"/>
        <v>0</v>
      </c>
      <c r="AT130" s="109">
        <f t="shared" si="136"/>
        <v>0</v>
      </c>
      <c r="AU130" s="109">
        <f t="shared" si="137"/>
        <v>0</v>
      </c>
      <c r="AW130" s="82">
        <f t="shared" si="138"/>
        <v>0</v>
      </c>
      <c r="AX130" s="82" t="e">
        <f t="shared" si="139"/>
        <v>#DIV/0!</v>
      </c>
      <c r="AY130" s="77">
        <f t="shared" si="140"/>
        <v>0</v>
      </c>
      <c r="AZ130" s="108">
        <f t="shared" si="141"/>
        <v>0</v>
      </c>
      <c r="BA130" s="107">
        <f t="shared" si="142"/>
        <v>0</v>
      </c>
      <c r="BB130" s="107">
        <f t="shared" si="143"/>
        <v>0</v>
      </c>
      <c r="BC130" s="107">
        <f t="shared" si="144"/>
        <v>0</v>
      </c>
      <c r="BD130" s="109">
        <f t="shared" si="145"/>
        <v>0</v>
      </c>
      <c r="BE130" s="109">
        <f t="shared" si="146"/>
        <v>0</v>
      </c>
      <c r="BF130" s="109">
        <f t="shared" si="147"/>
        <v>0</v>
      </c>
      <c r="BH130" s="82">
        <f t="shared" si="148"/>
        <v>0</v>
      </c>
      <c r="BI130" s="82" t="e">
        <f t="shared" si="149"/>
        <v>#DIV/0!</v>
      </c>
      <c r="BJ130" s="77">
        <f t="shared" si="150"/>
        <v>0</v>
      </c>
      <c r="BK130" s="108">
        <f t="shared" si="151"/>
        <v>0</v>
      </c>
      <c r="BL130" s="107">
        <f t="shared" si="152"/>
        <v>0</v>
      </c>
      <c r="BM130" s="107">
        <f t="shared" si="153"/>
        <v>0</v>
      </c>
      <c r="BN130" s="107">
        <f t="shared" si="154"/>
        <v>0</v>
      </c>
      <c r="BO130" s="109">
        <f t="shared" si="155"/>
        <v>0</v>
      </c>
      <c r="BP130" s="109">
        <f t="shared" si="156"/>
        <v>0</v>
      </c>
      <c r="BQ130" s="109">
        <f t="shared" si="157"/>
        <v>0</v>
      </c>
    </row>
    <row r="131" spans="1:69" x14ac:dyDescent="0.25">
      <c r="A131" s="101">
        <f t="shared" si="108"/>
        <v>39873</v>
      </c>
      <c r="B131" s="102">
        <f t="shared" si="46"/>
        <v>3.9440000000000004</v>
      </c>
      <c r="C131" s="102">
        <v>0</v>
      </c>
      <c r="D131" s="80">
        <f t="shared" si="158"/>
        <v>0.17499999999999999</v>
      </c>
      <c r="E131" s="106">
        <f t="shared" si="109"/>
        <v>1</v>
      </c>
      <c r="F131" s="104">
        <f t="shared" si="48"/>
        <v>5.2</v>
      </c>
      <c r="G131" s="104">
        <f t="shared" si="49"/>
        <v>4.72</v>
      </c>
      <c r="H131" s="104">
        <f t="shared" si="50"/>
        <v>2.96</v>
      </c>
      <c r="I131" s="104">
        <f t="shared" si="51"/>
        <v>2.99</v>
      </c>
      <c r="J131" s="80">
        <f t="shared" si="110"/>
        <v>6.2552423843599894E-2</v>
      </c>
      <c r="K131" s="80" t="e">
        <f t="shared" si="111"/>
        <v>#DIV/0!</v>
      </c>
      <c r="L131" s="80" t="e">
        <f t="shared" si="112"/>
        <v>#DIV/0!</v>
      </c>
      <c r="M131" s="80" t="e">
        <f t="shared" si="113"/>
        <v>#DIV/0!</v>
      </c>
      <c r="N131" s="80">
        <f t="shared" si="114"/>
        <v>0.23755242384359987</v>
      </c>
      <c r="O131" s="80" t="e">
        <f t="shared" si="115"/>
        <v>#DIV/0!</v>
      </c>
      <c r="P131" s="80" t="e">
        <f t="shared" si="116"/>
        <v>#DIV/0!</v>
      </c>
      <c r="Q131" s="80" t="e">
        <f t="shared" si="117"/>
        <v>#DIV/0!</v>
      </c>
      <c r="R131" s="105">
        <f t="shared" ca="1" si="118"/>
        <v>3058</v>
      </c>
      <c r="S131" s="80">
        <f t="shared" si="52"/>
        <v>6.9550178284537995E-2</v>
      </c>
      <c r="T131" s="77">
        <v>0</v>
      </c>
      <c r="U131" s="181">
        <v>0</v>
      </c>
      <c r="X131" s="181"/>
      <c r="Z131" s="82"/>
      <c r="AA131" s="82">
        <f t="shared" si="119"/>
        <v>0</v>
      </c>
      <c r="AB131" s="82">
        <f t="shared" si="159"/>
        <v>0</v>
      </c>
      <c r="AC131" s="77">
        <f t="shared" si="120"/>
        <v>0</v>
      </c>
      <c r="AD131" s="108">
        <f t="shared" si="121"/>
        <v>0</v>
      </c>
      <c r="AE131" s="107">
        <f t="shared" si="122"/>
        <v>0</v>
      </c>
      <c r="AF131" s="107">
        <f t="shared" si="123"/>
        <v>0</v>
      </c>
      <c r="AG131" s="107">
        <f t="shared" si="124"/>
        <v>0</v>
      </c>
      <c r="AH131" s="109">
        <f t="shared" si="125"/>
        <v>0</v>
      </c>
      <c r="AI131" s="109">
        <f t="shared" si="126"/>
        <v>0</v>
      </c>
      <c r="AJ131" s="109">
        <f t="shared" si="127"/>
        <v>0</v>
      </c>
      <c r="AL131" s="82">
        <f t="shared" si="128"/>
        <v>0</v>
      </c>
      <c r="AM131" s="82" t="e">
        <f t="shared" si="129"/>
        <v>#DIV/0!</v>
      </c>
      <c r="AN131" s="77">
        <f t="shared" si="130"/>
        <v>0</v>
      </c>
      <c r="AO131" s="108">
        <f t="shared" si="131"/>
        <v>0</v>
      </c>
      <c r="AP131" s="107">
        <f t="shared" si="132"/>
        <v>0</v>
      </c>
      <c r="AQ131" s="107">
        <f t="shared" si="133"/>
        <v>0</v>
      </c>
      <c r="AR131" s="107">
        <f t="shared" si="134"/>
        <v>0</v>
      </c>
      <c r="AS131" s="109">
        <f t="shared" si="135"/>
        <v>0</v>
      </c>
      <c r="AT131" s="109">
        <f t="shared" si="136"/>
        <v>0</v>
      </c>
      <c r="AU131" s="109">
        <f t="shared" si="137"/>
        <v>0</v>
      </c>
      <c r="AW131" s="82">
        <f t="shared" si="138"/>
        <v>0</v>
      </c>
      <c r="AX131" s="82" t="e">
        <f t="shared" si="139"/>
        <v>#DIV/0!</v>
      </c>
      <c r="AY131" s="77">
        <f t="shared" si="140"/>
        <v>0</v>
      </c>
      <c r="AZ131" s="108">
        <f t="shared" si="141"/>
        <v>0</v>
      </c>
      <c r="BA131" s="107">
        <f t="shared" si="142"/>
        <v>0</v>
      </c>
      <c r="BB131" s="107">
        <f t="shared" si="143"/>
        <v>0</v>
      </c>
      <c r="BC131" s="107">
        <f t="shared" si="144"/>
        <v>0</v>
      </c>
      <c r="BD131" s="109">
        <f t="shared" si="145"/>
        <v>0</v>
      </c>
      <c r="BE131" s="109">
        <f t="shared" si="146"/>
        <v>0</v>
      </c>
      <c r="BF131" s="109">
        <f t="shared" si="147"/>
        <v>0</v>
      </c>
      <c r="BH131" s="82">
        <f t="shared" si="148"/>
        <v>0</v>
      </c>
      <c r="BI131" s="82" t="e">
        <f t="shared" si="149"/>
        <v>#DIV/0!</v>
      </c>
      <c r="BJ131" s="77">
        <f t="shared" si="150"/>
        <v>0</v>
      </c>
      <c r="BK131" s="108">
        <f t="shared" si="151"/>
        <v>0</v>
      </c>
      <c r="BL131" s="107">
        <f t="shared" si="152"/>
        <v>0</v>
      </c>
      <c r="BM131" s="107">
        <f t="shared" si="153"/>
        <v>0</v>
      </c>
      <c r="BN131" s="107">
        <f t="shared" si="154"/>
        <v>0</v>
      </c>
      <c r="BO131" s="109">
        <f t="shared" si="155"/>
        <v>0</v>
      </c>
      <c r="BP131" s="109">
        <f t="shared" si="156"/>
        <v>0</v>
      </c>
      <c r="BQ131" s="109">
        <f t="shared" si="157"/>
        <v>0</v>
      </c>
    </row>
    <row r="132" spans="1:69" x14ac:dyDescent="0.25">
      <c r="A132" s="101">
        <f t="shared" si="108"/>
        <v>39904</v>
      </c>
      <c r="B132" s="102">
        <f t="shared" si="46"/>
        <v>3.8069999999999999</v>
      </c>
      <c r="C132" s="102">
        <v>0</v>
      </c>
      <c r="D132" s="80">
        <f t="shared" si="158"/>
        <v>0.17499999999999999</v>
      </c>
      <c r="E132" s="106">
        <f t="shared" si="109"/>
        <v>1</v>
      </c>
      <c r="F132" s="104">
        <f t="shared" si="48"/>
        <v>5.2</v>
      </c>
      <c r="G132" s="104">
        <f t="shared" si="49"/>
        <v>4.72</v>
      </c>
      <c r="H132" s="104">
        <f t="shared" si="50"/>
        <v>2.96</v>
      </c>
      <c r="I132" s="104">
        <f t="shared" si="51"/>
        <v>2.99</v>
      </c>
      <c r="J132" s="80">
        <f t="shared" si="110"/>
        <v>6.2552423843599894E-2</v>
      </c>
      <c r="K132" s="80" t="e">
        <f t="shared" si="111"/>
        <v>#DIV/0!</v>
      </c>
      <c r="L132" s="80" t="e">
        <f t="shared" si="112"/>
        <v>#DIV/0!</v>
      </c>
      <c r="M132" s="80" t="e">
        <f t="shared" si="113"/>
        <v>#DIV/0!</v>
      </c>
      <c r="N132" s="80">
        <f t="shared" si="114"/>
        <v>0.23755242384359987</v>
      </c>
      <c r="O132" s="80" t="e">
        <f t="shared" si="115"/>
        <v>#DIV/0!</v>
      </c>
      <c r="P132" s="80" t="e">
        <f t="shared" si="116"/>
        <v>#DIV/0!</v>
      </c>
      <c r="Q132" s="80" t="e">
        <f t="shared" si="117"/>
        <v>#DIV/0!</v>
      </c>
      <c r="R132" s="105">
        <f t="shared" ca="1" si="118"/>
        <v>3088</v>
      </c>
      <c r="S132" s="80">
        <f t="shared" si="52"/>
        <v>6.9580079928707017E-2</v>
      </c>
      <c r="T132" s="77">
        <v>0</v>
      </c>
      <c r="U132" s="181">
        <v>0</v>
      </c>
      <c r="X132" s="181"/>
      <c r="Z132" s="82"/>
      <c r="AA132" s="82">
        <f t="shared" si="119"/>
        <v>0</v>
      </c>
      <c r="AB132" s="82">
        <f t="shared" si="159"/>
        <v>0</v>
      </c>
      <c r="AC132" s="77">
        <f t="shared" si="120"/>
        <v>0</v>
      </c>
      <c r="AD132" s="108">
        <f t="shared" si="121"/>
        <v>0</v>
      </c>
      <c r="AE132" s="107">
        <f t="shared" si="122"/>
        <v>0</v>
      </c>
      <c r="AF132" s="107">
        <f t="shared" si="123"/>
        <v>0</v>
      </c>
      <c r="AG132" s="107">
        <f t="shared" si="124"/>
        <v>0</v>
      </c>
      <c r="AH132" s="109">
        <f t="shared" si="125"/>
        <v>0</v>
      </c>
      <c r="AI132" s="109">
        <f t="shared" si="126"/>
        <v>0</v>
      </c>
      <c r="AJ132" s="109">
        <f t="shared" si="127"/>
        <v>0</v>
      </c>
      <c r="AL132" s="82">
        <f t="shared" si="128"/>
        <v>0</v>
      </c>
      <c r="AM132" s="82" t="e">
        <f t="shared" si="129"/>
        <v>#DIV/0!</v>
      </c>
      <c r="AN132" s="77">
        <f t="shared" si="130"/>
        <v>0</v>
      </c>
      <c r="AO132" s="108">
        <f t="shared" si="131"/>
        <v>0</v>
      </c>
      <c r="AP132" s="107">
        <f t="shared" si="132"/>
        <v>0</v>
      </c>
      <c r="AQ132" s="107">
        <f t="shared" si="133"/>
        <v>0</v>
      </c>
      <c r="AR132" s="107">
        <f t="shared" si="134"/>
        <v>0</v>
      </c>
      <c r="AS132" s="109">
        <f t="shared" si="135"/>
        <v>0</v>
      </c>
      <c r="AT132" s="109">
        <f t="shared" si="136"/>
        <v>0</v>
      </c>
      <c r="AU132" s="109">
        <f t="shared" si="137"/>
        <v>0</v>
      </c>
      <c r="AW132" s="82">
        <f t="shared" si="138"/>
        <v>0</v>
      </c>
      <c r="AX132" s="82" t="e">
        <f t="shared" si="139"/>
        <v>#DIV/0!</v>
      </c>
      <c r="AY132" s="77">
        <f t="shared" si="140"/>
        <v>0</v>
      </c>
      <c r="AZ132" s="108">
        <f t="shared" si="141"/>
        <v>0</v>
      </c>
      <c r="BA132" s="107">
        <f t="shared" si="142"/>
        <v>0</v>
      </c>
      <c r="BB132" s="107">
        <f t="shared" si="143"/>
        <v>0</v>
      </c>
      <c r="BC132" s="107">
        <f t="shared" si="144"/>
        <v>0</v>
      </c>
      <c r="BD132" s="109">
        <f t="shared" si="145"/>
        <v>0</v>
      </c>
      <c r="BE132" s="109">
        <f t="shared" si="146"/>
        <v>0</v>
      </c>
      <c r="BF132" s="109">
        <f t="shared" si="147"/>
        <v>0</v>
      </c>
      <c r="BH132" s="82">
        <f t="shared" si="148"/>
        <v>0</v>
      </c>
      <c r="BI132" s="82" t="e">
        <f t="shared" si="149"/>
        <v>#DIV/0!</v>
      </c>
      <c r="BJ132" s="77">
        <f t="shared" si="150"/>
        <v>0</v>
      </c>
      <c r="BK132" s="108">
        <f t="shared" si="151"/>
        <v>0</v>
      </c>
      <c r="BL132" s="107">
        <f t="shared" si="152"/>
        <v>0</v>
      </c>
      <c r="BM132" s="107">
        <f t="shared" si="153"/>
        <v>0</v>
      </c>
      <c r="BN132" s="107">
        <f t="shared" si="154"/>
        <v>0</v>
      </c>
      <c r="BO132" s="109">
        <f t="shared" si="155"/>
        <v>0</v>
      </c>
      <c r="BP132" s="109">
        <f t="shared" si="156"/>
        <v>0</v>
      </c>
      <c r="BQ132" s="109">
        <f t="shared" si="157"/>
        <v>0</v>
      </c>
    </row>
    <row r="133" spans="1:69" x14ac:dyDescent="0.25">
      <c r="A133" s="101">
        <f t="shared" si="108"/>
        <v>39934</v>
      </c>
      <c r="B133" s="102">
        <f t="shared" si="46"/>
        <v>3.7960000000000003</v>
      </c>
      <c r="C133" s="102">
        <v>0</v>
      </c>
      <c r="D133" s="80">
        <f t="shared" si="158"/>
        <v>0.17499999999999999</v>
      </c>
      <c r="E133" s="106">
        <f t="shared" si="109"/>
        <v>1</v>
      </c>
      <c r="F133" s="104">
        <f t="shared" si="48"/>
        <v>5.2</v>
      </c>
      <c r="G133" s="104">
        <f t="shared" si="49"/>
        <v>4.72</v>
      </c>
      <c r="H133" s="104">
        <f t="shared" si="50"/>
        <v>2.96</v>
      </c>
      <c r="I133" s="104">
        <f t="shared" si="51"/>
        <v>2.99</v>
      </c>
      <c r="J133" s="80">
        <f t="shared" si="110"/>
        <v>6.2552423843599894E-2</v>
      </c>
      <c r="K133" s="80" t="e">
        <f t="shared" si="111"/>
        <v>#DIV/0!</v>
      </c>
      <c r="L133" s="80" t="e">
        <f t="shared" si="112"/>
        <v>#DIV/0!</v>
      </c>
      <c r="M133" s="80" t="e">
        <f t="shared" si="113"/>
        <v>#DIV/0!</v>
      </c>
      <c r="N133" s="80">
        <f t="shared" si="114"/>
        <v>0.23755242384359987</v>
      </c>
      <c r="O133" s="80" t="e">
        <f t="shared" si="115"/>
        <v>#DIV/0!</v>
      </c>
      <c r="P133" s="80" t="e">
        <f t="shared" si="116"/>
        <v>#DIV/0!</v>
      </c>
      <c r="Q133" s="80" t="e">
        <f t="shared" si="117"/>
        <v>#DIV/0!</v>
      </c>
      <c r="R133" s="105">
        <f t="shared" ca="1" si="118"/>
        <v>3120</v>
      </c>
      <c r="S133" s="80">
        <f t="shared" si="52"/>
        <v>6.9609017003989013E-2</v>
      </c>
      <c r="T133" s="77">
        <v>0</v>
      </c>
      <c r="U133" s="181">
        <v>0</v>
      </c>
      <c r="X133" s="181"/>
      <c r="Z133" s="82"/>
      <c r="AA133" s="82">
        <f t="shared" si="119"/>
        <v>0</v>
      </c>
      <c r="AB133" s="82">
        <f t="shared" si="159"/>
        <v>0</v>
      </c>
      <c r="AC133" s="77">
        <f t="shared" si="120"/>
        <v>0</v>
      </c>
      <c r="AD133" s="108">
        <f t="shared" si="121"/>
        <v>0</v>
      </c>
      <c r="AE133" s="107">
        <f t="shared" si="122"/>
        <v>0</v>
      </c>
      <c r="AF133" s="107">
        <f t="shared" si="123"/>
        <v>0</v>
      </c>
      <c r="AG133" s="107">
        <f t="shared" si="124"/>
        <v>0</v>
      </c>
      <c r="AH133" s="109">
        <f t="shared" si="125"/>
        <v>0</v>
      </c>
      <c r="AI133" s="109">
        <f t="shared" si="126"/>
        <v>0</v>
      </c>
      <c r="AJ133" s="109">
        <f t="shared" si="127"/>
        <v>0</v>
      </c>
      <c r="AL133" s="82">
        <f t="shared" si="128"/>
        <v>0</v>
      </c>
      <c r="AM133" s="82" t="e">
        <f t="shared" si="129"/>
        <v>#DIV/0!</v>
      </c>
      <c r="AN133" s="77">
        <f t="shared" si="130"/>
        <v>0</v>
      </c>
      <c r="AO133" s="108">
        <f t="shared" si="131"/>
        <v>0</v>
      </c>
      <c r="AP133" s="107">
        <f t="shared" si="132"/>
        <v>0</v>
      </c>
      <c r="AQ133" s="107">
        <f t="shared" si="133"/>
        <v>0</v>
      </c>
      <c r="AR133" s="107">
        <f t="shared" si="134"/>
        <v>0</v>
      </c>
      <c r="AS133" s="109">
        <f t="shared" si="135"/>
        <v>0</v>
      </c>
      <c r="AT133" s="109">
        <f t="shared" si="136"/>
        <v>0</v>
      </c>
      <c r="AU133" s="109">
        <f t="shared" si="137"/>
        <v>0</v>
      </c>
      <c r="AW133" s="82">
        <f t="shared" si="138"/>
        <v>0</v>
      </c>
      <c r="AX133" s="82" t="e">
        <f t="shared" si="139"/>
        <v>#DIV/0!</v>
      </c>
      <c r="AY133" s="77">
        <f t="shared" si="140"/>
        <v>0</v>
      </c>
      <c r="AZ133" s="108">
        <f t="shared" si="141"/>
        <v>0</v>
      </c>
      <c r="BA133" s="107">
        <f t="shared" si="142"/>
        <v>0</v>
      </c>
      <c r="BB133" s="107">
        <f t="shared" si="143"/>
        <v>0</v>
      </c>
      <c r="BC133" s="107">
        <f t="shared" si="144"/>
        <v>0</v>
      </c>
      <c r="BD133" s="109">
        <f t="shared" si="145"/>
        <v>0</v>
      </c>
      <c r="BE133" s="109">
        <f t="shared" si="146"/>
        <v>0</v>
      </c>
      <c r="BF133" s="109">
        <f t="shared" si="147"/>
        <v>0</v>
      </c>
      <c r="BH133" s="82">
        <f t="shared" si="148"/>
        <v>0</v>
      </c>
      <c r="BI133" s="82" t="e">
        <f t="shared" si="149"/>
        <v>#DIV/0!</v>
      </c>
      <c r="BJ133" s="77">
        <f t="shared" si="150"/>
        <v>0</v>
      </c>
      <c r="BK133" s="108">
        <f t="shared" si="151"/>
        <v>0</v>
      </c>
      <c r="BL133" s="107">
        <f t="shared" si="152"/>
        <v>0</v>
      </c>
      <c r="BM133" s="107">
        <f t="shared" si="153"/>
        <v>0</v>
      </c>
      <c r="BN133" s="107">
        <f t="shared" si="154"/>
        <v>0</v>
      </c>
      <c r="BO133" s="109">
        <f t="shared" si="155"/>
        <v>0</v>
      </c>
      <c r="BP133" s="109">
        <f t="shared" si="156"/>
        <v>0</v>
      </c>
      <c r="BQ133" s="109">
        <f t="shared" si="157"/>
        <v>0</v>
      </c>
    </row>
    <row r="134" spans="1:69" x14ac:dyDescent="0.25">
      <c r="A134" s="101">
        <f t="shared" si="108"/>
        <v>39965</v>
      </c>
      <c r="B134" s="102">
        <f t="shared" si="46"/>
        <v>3.83</v>
      </c>
      <c r="C134" s="102">
        <v>0</v>
      </c>
      <c r="D134" s="80">
        <f t="shared" si="158"/>
        <v>0.17499999999999999</v>
      </c>
      <c r="E134" s="106">
        <f t="shared" si="109"/>
        <v>1</v>
      </c>
      <c r="F134" s="104">
        <f t="shared" si="48"/>
        <v>5.2</v>
      </c>
      <c r="G134" s="104">
        <f t="shared" si="49"/>
        <v>4.72</v>
      </c>
      <c r="H134" s="104">
        <f t="shared" si="50"/>
        <v>2.96</v>
      </c>
      <c r="I134" s="104">
        <f t="shared" si="51"/>
        <v>2.99</v>
      </c>
      <c r="J134" s="80">
        <f t="shared" si="110"/>
        <v>6.2552423843599894E-2</v>
      </c>
      <c r="K134" s="80" t="e">
        <f t="shared" si="111"/>
        <v>#DIV/0!</v>
      </c>
      <c r="L134" s="80" t="e">
        <f t="shared" si="112"/>
        <v>#DIV/0!</v>
      </c>
      <c r="M134" s="80" t="e">
        <f t="shared" si="113"/>
        <v>#DIV/0!</v>
      </c>
      <c r="N134" s="80">
        <f t="shared" si="114"/>
        <v>0.23755242384359987</v>
      </c>
      <c r="O134" s="80" t="e">
        <f t="shared" si="115"/>
        <v>#DIV/0!</v>
      </c>
      <c r="P134" s="80" t="e">
        <f t="shared" si="116"/>
        <v>#DIV/0!</v>
      </c>
      <c r="Q134" s="80" t="e">
        <f t="shared" si="117"/>
        <v>#DIV/0!</v>
      </c>
      <c r="R134" s="105">
        <f t="shared" ca="1" si="118"/>
        <v>3149</v>
      </c>
      <c r="S134" s="80">
        <f t="shared" si="52"/>
        <v>6.9638918648740014E-2</v>
      </c>
      <c r="T134" s="77">
        <v>0</v>
      </c>
      <c r="U134" s="181">
        <v>0</v>
      </c>
      <c r="X134" s="181"/>
      <c r="Z134" s="82"/>
      <c r="AA134" s="82">
        <f t="shared" si="119"/>
        <v>0</v>
      </c>
      <c r="AB134" s="82">
        <f t="shared" si="159"/>
        <v>0</v>
      </c>
      <c r="AC134" s="77">
        <f t="shared" si="120"/>
        <v>0</v>
      </c>
      <c r="AD134" s="108">
        <f t="shared" si="121"/>
        <v>0</v>
      </c>
      <c r="AE134" s="107">
        <f t="shared" si="122"/>
        <v>0</v>
      </c>
      <c r="AF134" s="107">
        <f t="shared" si="123"/>
        <v>0</v>
      </c>
      <c r="AG134" s="107">
        <f t="shared" si="124"/>
        <v>0</v>
      </c>
      <c r="AH134" s="109">
        <f t="shared" si="125"/>
        <v>0</v>
      </c>
      <c r="AI134" s="109">
        <f t="shared" si="126"/>
        <v>0</v>
      </c>
      <c r="AJ134" s="109">
        <f t="shared" si="127"/>
        <v>0</v>
      </c>
      <c r="AL134" s="82">
        <f t="shared" si="128"/>
        <v>0</v>
      </c>
      <c r="AM134" s="82" t="e">
        <f t="shared" si="129"/>
        <v>#DIV/0!</v>
      </c>
      <c r="AN134" s="77">
        <f t="shared" si="130"/>
        <v>0</v>
      </c>
      <c r="AO134" s="108">
        <f t="shared" si="131"/>
        <v>0</v>
      </c>
      <c r="AP134" s="107">
        <f t="shared" si="132"/>
        <v>0</v>
      </c>
      <c r="AQ134" s="107">
        <f t="shared" si="133"/>
        <v>0</v>
      </c>
      <c r="AR134" s="107">
        <f t="shared" si="134"/>
        <v>0</v>
      </c>
      <c r="AS134" s="109">
        <f t="shared" si="135"/>
        <v>0</v>
      </c>
      <c r="AT134" s="109">
        <f t="shared" si="136"/>
        <v>0</v>
      </c>
      <c r="AU134" s="109">
        <f t="shared" si="137"/>
        <v>0</v>
      </c>
      <c r="AW134" s="82">
        <f t="shared" si="138"/>
        <v>0</v>
      </c>
      <c r="AX134" s="82" t="e">
        <f t="shared" si="139"/>
        <v>#DIV/0!</v>
      </c>
      <c r="AY134" s="77">
        <f t="shared" si="140"/>
        <v>0</v>
      </c>
      <c r="AZ134" s="108">
        <f t="shared" si="141"/>
        <v>0</v>
      </c>
      <c r="BA134" s="107">
        <f t="shared" si="142"/>
        <v>0</v>
      </c>
      <c r="BB134" s="107">
        <f t="shared" si="143"/>
        <v>0</v>
      </c>
      <c r="BC134" s="107">
        <f t="shared" si="144"/>
        <v>0</v>
      </c>
      <c r="BD134" s="109">
        <f t="shared" si="145"/>
        <v>0</v>
      </c>
      <c r="BE134" s="109">
        <f t="shared" si="146"/>
        <v>0</v>
      </c>
      <c r="BF134" s="109">
        <f t="shared" si="147"/>
        <v>0</v>
      </c>
      <c r="BH134" s="82">
        <f t="shared" si="148"/>
        <v>0</v>
      </c>
      <c r="BI134" s="82" t="e">
        <f t="shared" si="149"/>
        <v>#DIV/0!</v>
      </c>
      <c r="BJ134" s="77">
        <f t="shared" si="150"/>
        <v>0</v>
      </c>
      <c r="BK134" s="108">
        <f t="shared" si="151"/>
        <v>0</v>
      </c>
      <c r="BL134" s="107">
        <f t="shared" si="152"/>
        <v>0</v>
      </c>
      <c r="BM134" s="107">
        <f t="shared" si="153"/>
        <v>0</v>
      </c>
      <c r="BN134" s="107">
        <f t="shared" si="154"/>
        <v>0</v>
      </c>
      <c r="BO134" s="109">
        <f t="shared" si="155"/>
        <v>0</v>
      </c>
      <c r="BP134" s="109">
        <f t="shared" si="156"/>
        <v>0</v>
      </c>
      <c r="BQ134" s="109">
        <f t="shared" si="157"/>
        <v>0</v>
      </c>
    </row>
    <row r="135" spans="1:69" x14ac:dyDescent="0.25">
      <c r="A135" s="101">
        <f t="shared" si="108"/>
        <v>39995</v>
      </c>
      <c r="B135" s="102">
        <f t="shared" si="46"/>
        <v>3.8580000000000001</v>
      </c>
      <c r="C135" s="102">
        <v>0</v>
      </c>
      <c r="D135" s="80">
        <f t="shared" si="158"/>
        <v>0.17499999999999999</v>
      </c>
      <c r="E135" s="106">
        <f t="shared" si="109"/>
        <v>1</v>
      </c>
      <c r="F135" s="104">
        <f t="shared" si="48"/>
        <v>5.2</v>
      </c>
      <c r="G135" s="104">
        <f t="shared" si="49"/>
        <v>4.72</v>
      </c>
      <c r="H135" s="104">
        <f t="shared" si="50"/>
        <v>2.96</v>
      </c>
      <c r="I135" s="104">
        <f t="shared" si="51"/>
        <v>2.99</v>
      </c>
      <c r="J135" s="80">
        <f t="shared" si="110"/>
        <v>6.2552423843599894E-2</v>
      </c>
      <c r="K135" s="80" t="e">
        <f t="shared" si="111"/>
        <v>#DIV/0!</v>
      </c>
      <c r="L135" s="80" t="e">
        <f t="shared" si="112"/>
        <v>#DIV/0!</v>
      </c>
      <c r="M135" s="80" t="e">
        <f t="shared" si="113"/>
        <v>#DIV/0!</v>
      </c>
      <c r="N135" s="80">
        <f t="shared" si="114"/>
        <v>0.23755242384359987</v>
      </c>
      <c r="O135" s="80" t="e">
        <f t="shared" si="115"/>
        <v>#DIV/0!</v>
      </c>
      <c r="P135" s="80" t="e">
        <f t="shared" si="116"/>
        <v>#DIV/0!</v>
      </c>
      <c r="Q135" s="80" t="e">
        <f t="shared" si="117"/>
        <v>#DIV/0!</v>
      </c>
      <c r="R135" s="105">
        <f t="shared" ca="1" si="118"/>
        <v>3179</v>
      </c>
      <c r="S135" s="80">
        <f t="shared" si="52"/>
        <v>6.9667855724585018E-2</v>
      </c>
      <c r="T135" s="77">
        <v>0</v>
      </c>
      <c r="U135" s="181">
        <v>0</v>
      </c>
      <c r="X135" s="181"/>
      <c r="Z135" s="82"/>
      <c r="AA135" s="82">
        <f t="shared" si="119"/>
        <v>0</v>
      </c>
      <c r="AB135" s="82">
        <f t="shared" si="159"/>
        <v>0</v>
      </c>
      <c r="AC135" s="77">
        <f t="shared" si="120"/>
        <v>0</v>
      </c>
      <c r="AD135" s="108">
        <f t="shared" si="121"/>
        <v>0</v>
      </c>
      <c r="AE135" s="107">
        <f t="shared" si="122"/>
        <v>0</v>
      </c>
      <c r="AF135" s="107">
        <f t="shared" si="123"/>
        <v>0</v>
      </c>
      <c r="AG135" s="107">
        <f t="shared" si="124"/>
        <v>0</v>
      </c>
      <c r="AH135" s="109">
        <f t="shared" si="125"/>
        <v>0</v>
      </c>
      <c r="AI135" s="109">
        <f t="shared" si="126"/>
        <v>0</v>
      </c>
      <c r="AJ135" s="109">
        <f t="shared" si="127"/>
        <v>0</v>
      </c>
      <c r="AL135" s="82">
        <f t="shared" si="128"/>
        <v>0</v>
      </c>
      <c r="AM135" s="82" t="e">
        <f t="shared" si="129"/>
        <v>#DIV/0!</v>
      </c>
      <c r="AN135" s="77">
        <f t="shared" si="130"/>
        <v>0</v>
      </c>
      <c r="AO135" s="108">
        <f t="shared" si="131"/>
        <v>0</v>
      </c>
      <c r="AP135" s="107">
        <f t="shared" si="132"/>
        <v>0</v>
      </c>
      <c r="AQ135" s="107">
        <f t="shared" si="133"/>
        <v>0</v>
      </c>
      <c r="AR135" s="107">
        <f t="shared" si="134"/>
        <v>0</v>
      </c>
      <c r="AS135" s="109">
        <f t="shared" si="135"/>
        <v>0</v>
      </c>
      <c r="AT135" s="109">
        <f t="shared" si="136"/>
        <v>0</v>
      </c>
      <c r="AU135" s="109">
        <f t="shared" si="137"/>
        <v>0</v>
      </c>
      <c r="AW135" s="82">
        <f t="shared" si="138"/>
        <v>0</v>
      </c>
      <c r="AX135" s="82" t="e">
        <f t="shared" si="139"/>
        <v>#DIV/0!</v>
      </c>
      <c r="AY135" s="77">
        <f t="shared" si="140"/>
        <v>0</v>
      </c>
      <c r="AZ135" s="108">
        <f t="shared" si="141"/>
        <v>0</v>
      </c>
      <c r="BA135" s="107">
        <f t="shared" si="142"/>
        <v>0</v>
      </c>
      <c r="BB135" s="107">
        <f t="shared" si="143"/>
        <v>0</v>
      </c>
      <c r="BC135" s="107">
        <f t="shared" si="144"/>
        <v>0</v>
      </c>
      <c r="BD135" s="109">
        <f t="shared" si="145"/>
        <v>0</v>
      </c>
      <c r="BE135" s="109">
        <f t="shared" si="146"/>
        <v>0</v>
      </c>
      <c r="BF135" s="109">
        <f t="shared" si="147"/>
        <v>0</v>
      </c>
      <c r="BH135" s="82">
        <f t="shared" si="148"/>
        <v>0</v>
      </c>
      <c r="BI135" s="82" t="e">
        <f t="shared" si="149"/>
        <v>#DIV/0!</v>
      </c>
      <c r="BJ135" s="77">
        <f t="shared" si="150"/>
        <v>0</v>
      </c>
      <c r="BK135" s="108">
        <f t="shared" si="151"/>
        <v>0</v>
      </c>
      <c r="BL135" s="107">
        <f t="shared" si="152"/>
        <v>0</v>
      </c>
      <c r="BM135" s="107">
        <f t="shared" si="153"/>
        <v>0</v>
      </c>
      <c r="BN135" s="107">
        <f t="shared" si="154"/>
        <v>0</v>
      </c>
      <c r="BO135" s="109">
        <f t="shared" si="155"/>
        <v>0</v>
      </c>
      <c r="BP135" s="109">
        <f t="shared" si="156"/>
        <v>0</v>
      </c>
      <c r="BQ135" s="109">
        <f t="shared" si="157"/>
        <v>0</v>
      </c>
    </row>
    <row r="136" spans="1:69" x14ac:dyDescent="0.25">
      <c r="A136" s="101">
        <f t="shared" si="108"/>
        <v>40026</v>
      </c>
      <c r="B136" s="102">
        <f t="shared" si="46"/>
        <v>3.88</v>
      </c>
      <c r="C136" s="102">
        <v>0</v>
      </c>
      <c r="D136" s="80">
        <f t="shared" si="158"/>
        <v>0.17499999999999999</v>
      </c>
      <c r="E136" s="106">
        <f t="shared" si="109"/>
        <v>1</v>
      </c>
      <c r="F136" s="104">
        <f t="shared" si="48"/>
        <v>5.2</v>
      </c>
      <c r="G136" s="104">
        <f t="shared" si="49"/>
        <v>4.72</v>
      </c>
      <c r="H136" s="104">
        <f t="shared" si="50"/>
        <v>2.96</v>
      </c>
      <c r="I136" s="104">
        <f t="shared" si="51"/>
        <v>2.99</v>
      </c>
      <c r="J136" s="80">
        <f t="shared" si="110"/>
        <v>6.2552423843599894E-2</v>
      </c>
      <c r="K136" s="80" t="e">
        <f t="shared" si="111"/>
        <v>#DIV/0!</v>
      </c>
      <c r="L136" s="80" t="e">
        <f t="shared" si="112"/>
        <v>#DIV/0!</v>
      </c>
      <c r="M136" s="80" t="e">
        <f t="shared" si="113"/>
        <v>#DIV/0!</v>
      </c>
      <c r="N136" s="80">
        <f t="shared" si="114"/>
        <v>0.23755242384359987</v>
      </c>
      <c r="O136" s="80" t="e">
        <f t="shared" si="115"/>
        <v>#DIV/0!</v>
      </c>
      <c r="P136" s="80" t="e">
        <f t="shared" si="116"/>
        <v>#DIV/0!</v>
      </c>
      <c r="Q136" s="80" t="e">
        <f t="shared" si="117"/>
        <v>#DIV/0!</v>
      </c>
      <c r="R136" s="105">
        <f t="shared" ca="1" si="118"/>
        <v>3212</v>
      </c>
      <c r="S136" s="80">
        <f t="shared" si="52"/>
        <v>6.9697757369917013E-2</v>
      </c>
      <c r="T136" s="77">
        <v>0</v>
      </c>
      <c r="U136" s="181">
        <v>0</v>
      </c>
      <c r="X136" s="181"/>
      <c r="Z136" s="82"/>
      <c r="AA136" s="82">
        <f t="shared" si="119"/>
        <v>0</v>
      </c>
      <c r="AB136" s="82">
        <f t="shared" si="159"/>
        <v>0</v>
      </c>
      <c r="AC136" s="77">
        <f t="shared" si="120"/>
        <v>0</v>
      </c>
      <c r="AD136" s="108">
        <f t="shared" si="121"/>
        <v>0</v>
      </c>
      <c r="AE136" s="107">
        <f t="shared" si="122"/>
        <v>0</v>
      </c>
      <c r="AF136" s="107">
        <f t="shared" si="123"/>
        <v>0</v>
      </c>
      <c r="AG136" s="107">
        <f t="shared" si="124"/>
        <v>0</v>
      </c>
      <c r="AH136" s="109">
        <f t="shared" si="125"/>
        <v>0</v>
      </c>
      <c r="AI136" s="109">
        <f t="shared" si="126"/>
        <v>0</v>
      </c>
      <c r="AJ136" s="109">
        <f t="shared" si="127"/>
        <v>0</v>
      </c>
      <c r="AL136" s="82">
        <f t="shared" si="128"/>
        <v>0</v>
      </c>
      <c r="AM136" s="82" t="e">
        <f t="shared" si="129"/>
        <v>#DIV/0!</v>
      </c>
      <c r="AN136" s="77">
        <f t="shared" si="130"/>
        <v>0</v>
      </c>
      <c r="AO136" s="108">
        <f t="shared" si="131"/>
        <v>0</v>
      </c>
      <c r="AP136" s="107">
        <f t="shared" si="132"/>
        <v>0</v>
      </c>
      <c r="AQ136" s="107">
        <f t="shared" si="133"/>
        <v>0</v>
      </c>
      <c r="AR136" s="107">
        <f t="shared" si="134"/>
        <v>0</v>
      </c>
      <c r="AS136" s="109">
        <f t="shared" si="135"/>
        <v>0</v>
      </c>
      <c r="AT136" s="109">
        <f t="shared" si="136"/>
        <v>0</v>
      </c>
      <c r="AU136" s="109">
        <f t="shared" si="137"/>
        <v>0</v>
      </c>
      <c r="AW136" s="82">
        <f t="shared" si="138"/>
        <v>0</v>
      </c>
      <c r="AX136" s="82" t="e">
        <f t="shared" si="139"/>
        <v>#DIV/0!</v>
      </c>
      <c r="AY136" s="77">
        <f t="shared" si="140"/>
        <v>0</v>
      </c>
      <c r="AZ136" s="108">
        <f t="shared" si="141"/>
        <v>0</v>
      </c>
      <c r="BA136" s="107">
        <f t="shared" si="142"/>
        <v>0</v>
      </c>
      <c r="BB136" s="107">
        <f t="shared" si="143"/>
        <v>0</v>
      </c>
      <c r="BC136" s="107">
        <f t="shared" si="144"/>
        <v>0</v>
      </c>
      <c r="BD136" s="109">
        <f t="shared" si="145"/>
        <v>0</v>
      </c>
      <c r="BE136" s="109">
        <f t="shared" si="146"/>
        <v>0</v>
      </c>
      <c r="BF136" s="109">
        <f t="shared" si="147"/>
        <v>0</v>
      </c>
      <c r="BH136" s="82">
        <f t="shared" si="148"/>
        <v>0</v>
      </c>
      <c r="BI136" s="82" t="e">
        <f t="shared" si="149"/>
        <v>#DIV/0!</v>
      </c>
      <c r="BJ136" s="77">
        <f t="shared" si="150"/>
        <v>0</v>
      </c>
      <c r="BK136" s="108">
        <f t="shared" si="151"/>
        <v>0</v>
      </c>
      <c r="BL136" s="107">
        <f t="shared" si="152"/>
        <v>0</v>
      </c>
      <c r="BM136" s="107">
        <f t="shared" si="153"/>
        <v>0</v>
      </c>
      <c r="BN136" s="107">
        <f t="shared" si="154"/>
        <v>0</v>
      </c>
      <c r="BO136" s="109">
        <f t="shared" si="155"/>
        <v>0</v>
      </c>
      <c r="BP136" s="109">
        <f t="shared" si="156"/>
        <v>0</v>
      </c>
      <c r="BQ136" s="109">
        <f t="shared" si="157"/>
        <v>0</v>
      </c>
    </row>
    <row r="137" spans="1:69" x14ac:dyDescent="0.25">
      <c r="A137" s="101">
        <f t="shared" si="108"/>
        <v>40057</v>
      </c>
      <c r="B137" s="102">
        <f t="shared" si="46"/>
        <v>3.895</v>
      </c>
      <c r="C137" s="102">
        <v>0</v>
      </c>
      <c r="D137" s="80">
        <f t="shared" si="158"/>
        <v>0.17499999999999999</v>
      </c>
      <c r="E137" s="106">
        <f t="shared" si="109"/>
        <v>1</v>
      </c>
      <c r="F137" s="104">
        <f t="shared" si="48"/>
        <v>5.2</v>
      </c>
      <c r="G137" s="104">
        <f t="shared" si="49"/>
        <v>4.72</v>
      </c>
      <c r="H137" s="104">
        <f t="shared" si="50"/>
        <v>2.96</v>
      </c>
      <c r="I137" s="104">
        <f t="shared" si="51"/>
        <v>2.99</v>
      </c>
      <c r="J137" s="80">
        <f t="shared" si="110"/>
        <v>6.2552423843599894E-2</v>
      </c>
      <c r="K137" s="80" t="e">
        <f t="shared" si="111"/>
        <v>#DIV/0!</v>
      </c>
      <c r="L137" s="80" t="e">
        <f t="shared" si="112"/>
        <v>#DIV/0!</v>
      </c>
      <c r="M137" s="80" t="e">
        <f t="shared" si="113"/>
        <v>#DIV/0!</v>
      </c>
      <c r="N137" s="80">
        <f t="shared" si="114"/>
        <v>0.23755242384359987</v>
      </c>
      <c r="O137" s="80" t="e">
        <f t="shared" si="115"/>
        <v>#DIV/0!</v>
      </c>
      <c r="P137" s="80" t="e">
        <f t="shared" si="116"/>
        <v>#DIV/0!</v>
      </c>
      <c r="Q137" s="80" t="e">
        <f t="shared" si="117"/>
        <v>#DIV/0!</v>
      </c>
      <c r="R137" s="105">
        <f t="shared" ca="1" si="118"/>
        <v>3241</v>
      </c>
      <c r="S137" s="80">
        <f t="shared" si="52"/>
        <v>6.9727659015545007E-2</v>
      </c>
      <c r="T137" s="77">
        <v>0</v>
      </c>
      <c r="U137" s="181">
        <v>0</v>
      </c>
      <c r="X137" s="181"/>
      <c r="Z137" s="82"/>
      <c r="AA137" s="82">
        <f t="shared" si="119"/>
        <v>0</v>
      </c>
      <c r="AB137" s="82">
        <f t="shared" si="159"/>
        <v>0</v>
      </c>
      <c r="AC137" s="77">
        <f t="shared" si="120"/>
        <v>0</v>
      </c>
      <c r="AD137" s="108">
        <f t="shared" si="121"/>
        <v>0</v>
      </c>
      <c r="AE137" s="107">
        <f t="shared" si="122"/>
        <v>0</v>
      </c>
      <c r="AF137" s="107">
        <f t="shared" si="123"/>
        <v>0</v>
      </c>
      <c r="AG137" s="107">
        <f t="shared" si="124"/>
        <v>0</v>
      </c>
      <c r="AH137" s="109">
        <f t="shared" si="125"/>
        <v>0</v>
      </c>
      <c r="AI137" s="109">
        <f t="shared" si="126"/>
        <v>0</v>
      </c>
      <c r="AJ137" s="109">
        <f t="shared" si="127"/>
        <v>0</v>
      </c>
      <c r="AL137" s="82">
        <f t="shared" si="128"/>
        <v>0</v>
      </c>
      <c r="AM137" s="82" t="e">
        <f t="shared" si="129"/>
        <v>#DIV/0!</v>
      </c>
      <c r="AN137" s="77">
        <f t="shared" si="130"/>
        <v>0</v>
      </c>
      <c r="AO137" s="108">
        <f t="shared" si="131"/>
        <v>0</v>
      </c>
      <c r="AP137" s="107">
        <f t="shared" si="132"/>
        <v>0</v>
      </c>
      <c r="AQ137" s="107">
        <f t="shared" si="133"/>
        <v>0</v>
      </c>
      <c r="AR137" s="107">
        <f t="shared" si="134"/>
        <v>0</v>
      </c>
      <c r="AS137" s="109">
        <f t="shared" si="135"/>
        <v>0</v>
      </c>
      <c r="AT137" s="109">
        <f t="shared" si="136"/>
        <v>0</v>
      </c>
      <c r="AU137" s="109">
        <f t="shared" si="137"/>
        <v>0</v>
      </c>
      <c r="AW137" s="82">
        <f t="shared" si="138"/>
        <v>0</v>
      </c>
      <c r="AX137" s="82" t="e">
        <f t="shared" si="139"/>
        <v>#DIV/0!</v>
      </c>
      <c r="AY137" s="77">
        <f t="shared" si="140"/>
        <v>0</v>
      </c>
      <c r="AZ137" s="108">
        <f t="shared" si="141"/>
        <v>0</v>
      </c>
      <c r="BA137" s="107">
        <f t="shared" si="142"/>
        <v>0</v>
      </c>
      <c r="BB137" s="107">
        <f t="shared" si="143"/>
        <v>0</v>
      </c>
      <c r="BC137" s="107">
        <f t="shared" si="144"/>
        <v>0</v>
      </c>
      <c r="BD137" s="109">
        <f t="shared" si="145"/>
        <v>0</v>
      </c>
      <c r="BE137" s="109">
        <f t="shared" si="146"/>
        <v>0</v>
      </c>
      <c r="BF137" s="109">
        <f t="shared" si="147"/>
        <v>0</v>
      </c>
      <c r="BH137" s="82">
        <f t="shared" si="148"/>
        <v>0</v>
      </c>
      <c r="BI137" s="82" t="e">
        <f t="shared" si="149"/>
        <v>#DIV/0!</v>
      </c>
      <c r="BJ137" s="77">
        <f t="shared" si="150"/>
        <v>0</v>
      </c>
      <c r="BK137" s="108">
        <f t="shared" si="151"/>
        <v>0</v>
      </c>
      <c r="BL137" s="107">
        <f t="shared" si="152"/>
        <v>0</v>
      </c>
      <c r="BM137" s="107">
        <f t="shared" si="153"/>
        <v>0</v>
      </c>
      <c r="BN137" s="107">
        <f t="shared" si="154"/>
        <v>0</v>
      </c>
      <c r="BO137" s="109">
        <f t="shared" si="155"/>
        <v>0</v>
      </c>
      <c r="BP137" s="109">
        <f t="shared" si="156"/>
        <v>0</v>
      </c>
      <c r="BQ137" s="109">
        <f t="shared" si="157"/>
        <v>0</v>
      </c>
    </row>
    <row r="138" spans="1:69" x14ac:dyDescent="0.25">
      <c r="A138" s="101">
        <f t="shared" si="108"/>
        <v>40087</v>
      </c>
      <c r="B138" s="102">
        <f t="shared" si="46"/>
        <v>3.9049999999999998</v>
      </c>
      <c r="C138" s="102">
        <v>0</v>
      </c>
      <c r="D138" s="80">
        <f t="shared" si="158"/>
        <v>0.17499999999999999</v>
      </c>
      <c r="E138" s="106">
        <f t="shared" si="109"/>
        <v>1</v>
      </c>
      <c r="F138" s="104">
        <f t="shared" si="48"/>
        <v>5.2</v>
      </c>
      <c r="G138" s="104">
        <f t="shared" si="49"/>
        <v>4.72</v>
      </c>
      <c r="H138" s="104">
        <f t="shared" si="50"/>
        <v>2.96</v>
      </c>
      <c r="I138" s="104">
        <f t="shared" si="51"/>
        <v>2.99</v>
      </c>
      <c r="J138" s="80">
        <f t="shared" si="110"/>
        <v>6.2552423843599894E-2</v>
      </c>
      <c r="K138" s="80" t="e">
        <f t="shared" si="111"/>
        <v>#DIV/0!</v>
      </c>
      <c r="L138" s="80" t="e">
        <f t="shared" si="112"/>
        <v>#DIV/0!</v>
      </c>
      <c r="M138" s="80" t="e">
        <f t="shared" si="113"/>
        <v>#DIV/0!</v>
      </c>
      <c r="N138" s="80">
        <f t="shared" si="114"/>
        <v>0.23755242384359987</v>
      </c>
      <c r="O138" s="80" t="e">
        <f t="shared" si="115"/>
        <v>#DIV/0!</v>
      </c>
      <c r="P138" s="80" t="e">
        <f t="shared" si="116"/>
        <v>#DIV/0!</v>
      </c>
      <c r="Q138" s="80" t="e">
        <f t="shared" si="117"/>
        <v>#DIV/0!</v>
      </c>
      <c r="R138" s="105">
        <f t="shared" ca="1" si="118"/>
        <v>3273</v>
      </c>
      <c r="S138" s="80">
        <f t="shared" si="52"/>
        <v>6.9756596092240011E-2</v>
      </c>
      <c r="T138" s="77">
        <v>0</v>
      </c>
      <c r="U138" s="181">
        <v>0</v>
      </c>
      <c r="X138" s="181"/>
      <c r="Z138" s="82"/>
      <c r="AA138" s="82">
        <f t="shared" si="119"/>
        <v>0</v>
      </c>
      <c r="AB138" s="82">
        <f t="shared" si="159"/>
        <v>0</v>
      </c>
      <c r="AC138" s="77">
        <f t="shared" si="120"/>
        <v>0</v>
      </c>
      <c r="AD138" s="108">
        <f t="shared" si="121"/>
        <v>0</v>
      </c>
      <c r="AE138" s="107">
        <f t="shared" si="122"/>
        <v>0</v>
      </c>
      <c r="AF138" s="107">
        <f t="shared" si="123"/>
        <v>0</v>
      </c>
      <c r="AG138" s="107">
        <f t="shared" si="124"/>
        <v>0</v>
      </c>
      <c r="AH138" s="109">
        <f t="shared" si="125"/>
        <v>0</v>
      </c>
      <c r="AI138" s="109">
        <f t="shared" si="126"/>
        <v>0</v>
      </c>
      <c r="AJ138" s="109">
        <f t="shared" si="127"/>
        <v>0</v>
      </c>
      <c r="AL138" s="82">
        <f t="shared" si="128"/>
        <v>0</v>
      </c>
      <c r="AM138" s="82" t="e">
        <f t="shared" si="129"/>
        <v>#DIV/0!</v>
      </c>
      <c r="AN138" s="77">
        <f t="shared" si="130"/>
        <v>0</v>
      </c>
      <c r="AO138" s="108">
        <f t="shared" si="131"/>
        <v>0</v>
      </c>
      <c r="AP138" s="107">
        <f t="shared" si="132"/>
        <v>0</v>
      </c>
      <c r="AQ138" s="107">
        <f t="shared" si="133"/>
        <v>0</v>
      </c>
      <c r="AR138" s="107">
        <f t="shared" si="134"/>
        <v>0</v>
      </c>
      <c r="AS138" s="109">
        <f t="shared" si="135"/>
        <v>0</v>
      </c>
      <c r="AT138" s="109">
        <f t="shared" si="136"/>
        <v>0</v>
      </c>
      <c r="AU138" s="109">
        <f t="shared" si="137"/>
        <v>0</v>
      </c>
      <c r="AW138" s="82">
        <f t="shared" si="138"/>
        <v>0</v>
      </c>
      <c r="AX138" s="82" t="e">
        <f t="shared" si="139"/>
        <v>#DIV/0!</v>
      </c>
      <c r="AY138" s="77">
        <f t="shared" si="140"/>
        <v>0</v>
      </c>
      <c r="AZ138" s="108">
        <f t="shared" si="141"/>
        <v>0</v>
      </c>
      <c r="BA138" s="107">
        <f t="shared" si="142"/>
        <v>0</v>
      </c>
      <c r="BB138" s="107">
        <f t="shared" si="143"/>
        <v>0</v>
      </c>
      <c r="BC138" s="107">
        <f t="shared" si="144"/>
        <v>0</v>
      </c>
      <c r="BD138" s="109">
        <f t="shared" si="145"/>
        <v>0</v>
      </c>
      <c r="BE138" s="109">
        <f t="shared" si="146"/>
        <v>0</v>
      </c>
      <c r="BF138" s="109">
        <f t="shared" si="147"/>
        <v>0</v>
      </c>
      <c r="BH138" s="82">
        <f t="shared" si="148"/>
        <v>0</v>
      </c>
      <c r="BI138" s="82" t="e">
        <f t="shared" si="149"/>
        <v>#DIV/0!</v>
      </c>
      <c r="BJ138" s="77">
        <f t="shared" si="150"/>
        <v>0</v>
      </c>
      <c r="BK138" s="108">
        <f t="shared" si="151"/>
        <v>0</v>
      </c>
      <c r="BL138" s="107">
        <f t="shared" si="152"/>
        <v>0</v>
      </c>
      <c r="BM138" s="107">
        <f t="shared" si="153"/>
        <v>0</v>
      </c>
      <c r="BN138" s="107">
        <f t="shared" si="154"/>
        <v>0</v>
      </c>
      <c r="BO138" s="109">
        <f t="shared" si="155"/>
        <v>0</v>
      </c>
      <c r="BP138" s="109">
        <f t="shared" si="156"/>
        <v>0</v>
      </c>
      <c r="BQ138" s="109">
        <f t="shared" si="157"/>
        <v>0</v>
      </c>
    </row>
    <row r="139" spans="1:69" x14ac:dyDescent="0.25">
      <c r="A139" s="101">
        <f t="shared" si="108"/>
        <v>40118</v>
      </c>
      <c r="B139" s="102">
        <f t="shared" si="46"/>
        <v>4.0179999999999998</v>
      </c>
      <c r="C139" s="102">
        <v>0</v>
      </c>
      <c r="D139" s="80">
        <f t="shared" si="158"/>
        <v>0.17499999999999999</v>
      </c>
      <c r="E139" s="106">
        <f t="shared" si="109"/>
        <v>1</v>
      </c>
      <c r="F139" s="104">
        <f t="shared" si="48"/>
        <v>5.2</v>
      </c>
      <c r="G139" s="104">
        <f t="shared" si="49"/>
        <v>4.72</v>
      </c>
      <c r="H139" s="104">
        <f t="shared" si="50"/>
        <v>2.96</v>
      </c>
      <c r="I139" s="104">
        <f t="shared" si="51"/>
        <v>2.99</v>
      </c>
      <c r="J139" s="80">
        <f t="shared" si="110"/>
        <v>6.2552423843599894E-2</v>
      </c>
      <c r="K139" s="80" t="e">
        <f t="shared" si="111"/>
        <v>#DIV/0!</v>
      </c>
      <c r="L139" s="80" t="e">
        <f t="shared" si="112"/>
        <v>#DIV/0!</v>
      </c>
      <c r="M139" s="80" t="e">
        <f t="shared" si="113"/>
        <v>#DIV/0!</v>
      </c>
      <c r="N139" s="80">
        <f t="shared" si="114"/>
        <v>0.23755242384359987</v>
      </c>
      <c r="O139" s="80" t="e">
        <f t="shared" si="115"/>
        <v>#DIV/0!</v>
      </c>
      <c r="P139" s="80" t="e">
        <f t="shared" si="116"/>
        <v>#DIV/0!</v>
      </c>
      <c r="Q139" s="80" t="e">
        <f t="shared" si="117"/>
        <v>#DIV/0!</v>
      </c>
      <c r="R139" s="105">
        <f t="shared" ca="1" si="118"/>
        <v>3303</v>
      </c>
      <c r="S139" s="80">
        <f t="shared" si="52"/>
        <v>6.9786497738449013E-2</v>
      </c>
      <c r="T139" s="77">
        <v>0</v>
      </c>
      <c r="U139" s="181">
        <v>0</v>
      </c>
      <c r="X139" s="181"/>
      <c r="Z139" s="82"/>
      <c r="AA139" s="82">
        <f t="shared" si="119"/>
        <v>0</v>
      </c>
      <c r="AB139" s="82">
        <f t="shared" si="159"/>
        <v>0</v>
      </c>
      <c r="AC139" s="77">
        <f t="shared" si="120"/>
        <v>0</v>
      </c>
      <c r="AD139" s="108">
        <f t="shared" si="121"/>
        <v>0</v>
      </c>
      <c r="AE139" s="107">
        <f t="shared" si="122"/>
        <v>0</v>
      </c>
      <c r="AF139" s="107">
        <f t="shared" si="123"/>
        <v>0</v>
      </c>
      <c r="AG139" s="107">
        <f t="shared" si="124"/>
        <v>0</v>
      </c>
      <c r="AH139" s="109">
        <f t="shared" si="125"/>
        <v>0</v>
      </c>
      <c r="AI139" s="109">
        <f t="shared" si="126"/>
        <v>0</v>
      </c>
      <c r="AJ139" s="109">
        <f t="shared" si="127"/>
        <v>0</v>
      </c>
      <c r="AL139" s="82">
        <f t="shared" si="128"/>
        <v>0</v>
      </c>
      <c r="AM139" s="82" t="e">
        <f t="shared" si="129"/>
        <v>#DIV/0!</v>
      </c>
      <c r="AN139" s="77">
        <f t="shared" si="130"/>
        <v>0</v>
      </c>
      <c r="AO139" s="108">
        <f t="shared" si="131"/>
        <v>0</v>
      </c>
      <c r="AP139" s="107">
        <f t="shared" si="132"/>
        <v>0</v>
      </c>
      <c r="AQ139" s="107">
        <f t="shared" si="133"/>
        <v>0</v>
      </c>
      <c r="AR139" s="107">
        <f t="shared" si="134"/>
        <v>0</v>
      </c>
      <c r="AS139" s="109">
        <f t="shared" si="135"/>
        <v>0</v>
      </c>
      <c r="AT139" s="109">
        <f t="shared" si="136"/>
        <v>0</v>
      </c>
      <c r="AU139" s="109">
        <f t="shared" si="137"/>
        <v>0</v>
      </c>
      <c r="AW139" s="82">
        <f t="shared" si="138"/>
        <v>0</v>
      </c>
      <c r="AX139" s="82" t="e">
        <f t="shared" si="139"/>
        <v>#DIV/0!</v>
      </c>
      <c r="AY139" s="77">
        <f t="shared" si="140"/>
        <v>0</v>
      </c>
      <c r="AZ139" s="108">
        <f t="shared" si="141"/>
        <v>0</v>
      </c>
      <c r="BA139" s="107">
        <f t="shared" si="142"/>
        <v>0</v>
      </c>
      <c r="BB139" s="107">
        <f t="shared" si="143"/>
        <v>0</v>
      </c>
      <c r="BC139" s="107">
        <f t="shared" si="144"/>
        <v>0</v>
      </c>
      <c r="BD139" s="109">
        <f t="shared" si="145"/>
        <v>0</v>
      </c>
      <c r="BE139" s="109">
        <f t="shared" si="146"/>
        <v>0</v>
      </c>
      <c r="BF139" s="109">
        <f t="shared" si="147"/>
        <v>0</v>
      </c>
      <c r="BH139" s="82">
        <f t="shared" si="148"/>
        <v>0</v>
      </c>
      <c r="BI139" s="82" t="e">
        <f t="shared" si="149"/>
        <v>#DIV/0!</v>
      </c>
      <c r="BJ139" s="77">
        <f t="shared" si="150"/>
        <v>0</v>
      </c>
      <c r="BK139" s="108">
        <f t="shared" si="151"/>
        <v>0</v>
      </c>
      <c r="BL139" s="107">
        <f t="shared" si="152"/>
        <v>0</v>
      </c>
      <c r="BM139" s="107">
        <f t="shared" si="153"/>
        <v>0</v>
      </c>
      <c r="BN139" s="107">
        <f t="shared" si="154"/>
        <v>0</v>
      </c>
      <c r="BO139" s="109">
        <f t="shared" si="155"/>
        <v>0</v>
      </c>
      <c r="BP139" s="109">
        <f t="shared" si="156"/>
        <v>0</v>
      </c>
      <c r="BQ139" s="109">
        <f t="shared" si="157"/>
        <v>0</v>
      </c>
    </row>
    <row r="140" spans="1:69" x14ac:dyDescent="0.25">
      <c r="A140" s="101">
        <f t="shared" si="108"/>
        <v>40148</v>
      </c>
      <c r="B140" s="102">
        <f t="shared" si="46"/>
        <v>4.1210000000000004</v>
      </c>
      <c r="C140" s="102">
        <v>0</v>
      </c>
      <c r="D140" s="80">
        <f t="shared" si="158"/>
        <v>0.17499999999999999</v>
      </c>
      <c r="E140" s="106">
        <f t="shared" si="109"/>
        <v>1</v>
      </c>
      <c r="F140" s="104">
        <f t="shared" si="48"/>
        <v>5.2</v>
      </c>
      <c r="G140" s="104">
        <f t="shared" si="49"/>
        <v>4.72</v>
      </c>
      <c r="H140" s="104">
        <f t="shared" si="50"/>
        <v>2.96</v>
      </c>
      <c r="I140" s="104">
        <f t="shared" si="51"/>
        <v>2.99</v>
      </c>
      <c r="J140" s="80">
        <f t="shared" si="110"/>
        <v>6.2552423843599894E-2</v>
      </c>
      <c r="K140" s="80" t="e">
        <f t="shared" si="111"/>
        <v>#DIV/0!</v>
      </c>
      <c r="L140" s="80" t="e">
        <f t="shared" si="112"/>
        <v>#DIV/0!</v>
      </c>
      <c r="M140" s="80" t="e">
        <f t="shared" si="113"/>
        <v>#DIV/0!</v>
      </c>
      <c r="N140" s="80">
        <f t="shared" si="114"/>
        <v>0.23755242384359987</v>
      </c>
      <c r="O140" s="80" t="e">
        <f t="shared" si="115"/>
        <v>#DIV/0!</v>
      </c>
      <c r="P140" s="80" t="e">
        <f t="shared" si="116"/>
        <v>#DIV/0!</v>
      </c>
      <c r="Q140" s="80" t="e">
        <f t="shared" si="117"/>
        <v>#DIV/0!</v>
      </c>
      <c r="R140" s="105">
        <f t="shared" ca="1" si="118"/>
        <v>3331</v>
      </c>
      <c r="S140" s="80">
        <f t="shared" si="52"/>
        <v>6.9815434815708011E-2</v>
      </c>
      <c r="T140" s="77">
        <v>0</v>
      </c>
      <c r="U140" s="181">
        <v>0</v>
      </c>
      <c r="X140" s="181"/>
      <c r="Z140" s="82"/>
      <c r="AA140" s="82">
        <f t="shared" si="119"/>
        <v>0</v>
      </c>
      <c r="AB140" s="82">
        <f t="shared" si="159"/>
        <v>0</v>
      </c>
      <c r="AC140" s="77">
        <f t="shared" si="120"/>
        <v>0</v>
      </c>
      <c r="AD140" s="108">
        <f t="shared" si="121"/>
        <v>0</v>
      </c>
      <c r="AE140" s="107">
        <f t="shared" si="122"/>
        <v>0</v>
      </c>
      <c r="AF140" s="107">
        <f t="shared" si="123"/>
        <v>0</v>
      </c>
      <c r="AG140" s="107">
        <f t="shared" si="124"/>
        <v>0</v>
      </c>
      <c r="AH140" s="109">
        <f t="shared" si="125"/>
        <v>0</v>
      </c>
      <c r="AI140" s="109">
        <f t="shared" si="126"/>
        <v>0</v>
      </c>
      <c r="AJ140" s="109">
        <f t="shared" si="127"/>
        <v>0</v>
      </c>
      <c r="AL140" s="82">
        <f t="shared" si="128"/>
        <v>0</v>
      </c>
      <c r="AM140" s="82" t="e">
        <f t="shared" si="129"/>
        <v>#DIV/0!</v>
      </c>
      <c r="AN140" s="77">
        <f t="shared" si="130"/>
        <v>0</v>
      </c>
      <c r="AO140" s="108">
        <f t="shared" si="131"/>
        <v>0</v>
      </c>
      <c r="AP140" s="107">
        <f t="shared" si="132"/>
        <v>0</v>
      </c>
      <c r="AQ140" s="107">
        <f t="shared" si="133"/>
        <v>0</v>
      </c>
      <c r="AR140" s="107">
        <f t="shared" si="134"/>
        <v>0</v>
      </c>
      <c r="AS140" s="109">
        <f t="shared" si="135"/>
        <v>0</v>
      </c>
      <c r="AT140" s="109">
        <f t="shared" si="136"/>
        <v>0</v>
      </c>
      <c r="AU140" s="109">
        <f t="shared" si="137"/>
        <v>0</v>
      </c>
      <c r="AW140" s="82">
        <f t="shared" si="138"/>
        <v>0</v>
      </c>
      <c r="AX140" s="82" t="e">
        <f t="shared" si="139"/>
        <v>#DIV/0!</v>
      </c>
      <c r="AY140" s="77">
        <f t="shared" si="140"/>
        <v>0</v>
      </c>
      <c r="AZ140" s="108">
        <f t="shared" si="141"/>
        <v>0</v>
      </c>
      <c r="BA140" s="107">
        <f t="shared" si="142"/>
        <v>0</v>
      </c>
      <c r="BB140" s="107">
        <f t="shared" si="143"/>
        <v>0</v>
      </c>
      <c r="BC140" s="107">
        <f t="shared" si="144"/>
        <v>0</v>
      </c>
      <c r="BD140" s="109">
        <f t="shared" si="145"/>
        <v>0</v>
      </c>
      <c r="BE140" s="109">
        <f t="shared" si="146"/>
        <v>0</v>
      </c>
      <c r="BF140" s="109">
        <f t="shared" si="147"/>
        <v>0</v>
      </c>
      <c r="BH140" s="82">
        <f t="shared" si="148"/>
        <v>0</v>
      </c>
      <c r="BI140" s="82" t="e">
        <f t="shared" si="149"/>
        <v>#DIV/0!</v>
      </c>
      <c r="BJ140" s="77">
        <f t="shared" si="150"/>
        <v>0</v>
      </c>
      <c r="BK140" s="108">
        <f t="shared" si="151"/>
        <v>0</v>
      </c>
      <c r="BL140" s="107">
        <f t="shared" si="152"/>
        <v>0</v>
      </c>
      <c r="BM140" s="107">
        <f t="shared" si="153"/>
        <v>0</v>
      </c>
      <c r="BN140" s="107">
        <f t="shared" si="154"/>
        <v>0</v>
      </c>
      <c r="BO140" s="109">
        <f t="shared" si="155"/>
        <v>0</v>
      </c>
      <c r="BP140" s="109">
        <f t="shared" si="156"/>
        <v>0</v>
      </c>
      <c r="BQ140" s="109">
        <f t="shared" si="157"/>
        <v>0</v>
      </c>
    </row>
    <row r="141" spans="1:69" x14ac:dyDescent="0.25">
      <c r="A141" s="101">
        <f t="shared" si="108"/>
        <v>40179</v>
      </c>
      <c r="B141" s="102">
        <f t="shared" si="46"/>
        <v>4.258</v>
      </c>
      <c r="C141" s="102">
        <v>0</v>
      </c>
      <c r="D141" s="80">
        <f t="shared" si="158"/>
        <v>0.17499999999999999</v>
      </c>
      <c r="E141" s="106">
        <f t="shared" si="109"/>
        <v>1</v>
      </c>
      <c r="F141" s="104">
        <f t="shared" si="48"/>
        <v>5.2</v>
      </c>
      <c r="G141" s="104">
        <f t="shared" si="49"/>
        <v>4.72</v>
      </c>
      <c r="H141" s="104">
        <f t="shared" si="50"/>
        <v>2.96</v>
      </c>
      <c r="I141" s="104">
        <f t="shared" si="51"/>
        <v>2.99</v>
      </c>
      <c r="J141" s="80">
        <f t="shared" si="110"/>
        <v>6.2552423843599894E-2</v>
      </c>
      <c r="K141" s="80" t="e">
        <f t="shared" si="111"/>
        <v>#DIV/0!</v>
      </c>
      <c r="L141" s="80" t="e">
        <f t="shared" si="112"/>
        <v>#DIV/0!</v>
      </c>
      <c r="M141" s="80" t="e">
        <f t="shared" si="113"/>
        <v>#DIV/0!</v>
      </c>
      <c r="N141" s="80">
        <f t="shared" si="114"/>
        <v>0.23755242384359987</v>
      </c>
      <c r="O141" s="80" t="e">
        <f t="shared" si="115"/>
        <v>#DIV/0!</v>
      </c>
      <c r="P141" s="80" t="e">
        <f t="shared" si="116"/>
        <v>#DIV/0!</v>
      </c>
      <c r="Q141" s="80" t="e">
        <f t="shared" si="117"/>
        <v>#DIV/0!</v>
      </c>
      <c r="R141" s="105">
        <f t="shared" ca="1" si="118"/>
        <v>3365</v>
      </c>
      <c r="S141" s="80">
        <f t="shared" si="52"/>
        <v>6.9845336462499019E-2</v>
      </c>
      <c r="T141" s="77">
        <v>0</v>
      </c>
      <c r="U141" s="181">
        <v>0</v>
      </c>
      <c r="X141" s="181"/>
      <c r="Z141" s="82"/>
      <c r="AA141" s="82">
        <f t="shared" si="119"/>
        <v>0</v>
      </c>
      <c r="AB141" s="82">
        <f t="shared" si="159"/>
        <v>0</v>
      </c>
      <c r="AC141" s="77">
        <f t="shared" si="120"/>
        <v>0</v>
      </c>
      <c r="AD141" s="108">
        <f t="shared" si="121"/>
        <v>0</v>
      </c>
      <c r="AE141" s="107">
        <f t="shared" si="122"/>
        <v>0</v>
      </c>
      <c r="AF141" s="107">
        <f t="shared" si="123"/>
        <v>0</v>
      </c>
      <c r="AG141" s="107">
        <f t="shared" si="124"/>
        <v>0</v>
      </c>
      <c r="AH141" s="109">
        <f t="shared" si="125"/>
        <v>0</v>
      </c>
      <c r="AI141" s="109">
        <f t="shared" si="126"/>
        <v>0</v>
      </c>
      <c r="AJ141" s="109">
        <f t="shared" si="127"/>
        <v>0</v>
      </c>
      <c r="AL141" s="82">
        <f t="shared" si="128"/>
        <v>0</v>
      </c>
      <c r="AM141" s="82" t="e">
        <f t="shared" si="129"/>
        <v>#DIV/0!</v>
      </c>
      <c r="AN141" s="77">
        <f t="shared" si="130"/>
        <v>0</v>
      </c>
      <c r="AO141" s="108">
        <f t="shared" si="131"/>
        <v>0</v>
      </c>
      <c r="AP141" s="107">
        <f t="shared" si="132"/>
        <v>0</v>
      </c>
      <c r="AQ141" s="107">
        <f t="shared" si="133"/>
        <v>0</v>
      </c>
      <c r="AR141" s="107">
        <f t="shared" si="134"/>
        <v>0</v>
      </c>
      <c r="AS141" s="109">
        <f t="shared" si="135"/>
        <v>0</v>
      </c>
      <c r="AT141" s="109">
        <f t="shared" si="136"/>
        <v>0</v>
      </c>
      <c r="AU141" s="109">
        <f t="shared" si="137"/>
        <v>0</v>
      </c>
      <c r="AW141" s="82">
        <f t="shared" si="138"/>
        <v>0</v>
      </c>
      <c r="AX141" s="82" t="e">
        <f t="shared" si="139"/>
        <v>#DIV/0!</v>
      </c>
      <c r="AY141" s="77">
        <f t="shared" si="140"/>
        <v>0</v>
      </c>
      <c r="AZ141" s="108">
        <f t="shared" si="141"/>
        <v>0</v>
      </c>
      <c r="BA141" s="107">
        <f t="shared" si="142"/>
        <v>0</v>
      </c>
      <c r="BB141" s="107">
        <f t="shared" si="143"/>
        <v>0</v>
      </c>
      <c r="BC141" s="107">
        <f t="shared" si="144"/>
        <v>0</v>
      </c>
      <c r="BD141" s="109">
        <f t="shared" si="145"/>
        <v>0</v>
      </c>
      <c r="BE141" s="109">
        <f t="shared" si="146"/>
        <v>0</v>
      </c>
      <c r="BF141" s="109">
        <f t="shared" si="147"/>
        <v>0</v>
      </c>
      <c r="BH141" s="82">
        <f t="shared" si="148"/>
        <v>0</v>
      </c>
      <c r="BI141" s="82" t="e">
        <f t="shared" si="149"/>
        <v>#DIV/0!</v>
      </c>
      <c r="BJ141" s="77">
        <f t="shared" si="150"/>
        <v>0</v>
      </c>
      <c r="BK141" s="108">
        <f t="shared" si="151"/>
        <v>0</v>
      </c>
      <c r="BL141" s="107">
        <f t="shared" si="152"/>
        <v>0</v>
      </c>
      <c r="BM141" s="107">
        <f t="shared" si="153"/>
        <v>0</v>
      </c>
      <c r="BN141" s="107">
        <f t="shared" si="154"/>
        <v>0</v>
      </c>
      <c r="BO141" s="109">
        <f t="shared" si="155"/>
        <v>0</v>
      </c>
      <c r="BP141" s="109">
        <f t="shared" si="156"/>
        <v>0</v>
      </c>
      <c r="BQ141" s="109">
        <f t="shared" si="157"/>
        <v>0</v>
      </c>
    </row>
    <row r="142" spans="1:69" x14ac:dyDescent="0.25">
      <c r="A142" s="101">
        <f t="shared" si="108"/>
        <v>40210</v>
      </c>
      <c r="B142" s="102">
        <f t="shared" si="46"/>
        <v>4.1420000000000003</v>
      </c>
      <c r="C142" s="102">
        <v>0</v>
      </c>
      <c r="D142" s="80">
        <f t="shared" si="158"/>
        <v>0.17499999999999999</v>
      </c>
      <c r="E142" s="106">
        <f t="shared" si="109"/>
        <v>1</v>
      </c>
      <c r="F142" s="104">
        <f t="shared" si="48"/>
        <v>5.2</v>
      </c>
      <c r="G142" s="104">
        <f t="shared" si="49"/>
        <v>4.72</v>
      </c>
      <c r="H142" s="104">
        <f t="shared" si="50"/>
        <v>2.96</v>
      </c>
      <c r="I142" s="104">
        <f t="shared" si="51"/>
        <v>2.99</v>
      </c>
      <c r="J142" s="80">
        <f t="shared" si="110"/>
        <v>6.2552423843599894E-2</v>
      </c>
      <c r="K142" s="80" t="e">
        <f t="shared" si="111"/>
        <v>#DIV/0!</v>
      </c>
      <c r="L142" s="80" t="e">
        <f t="shared" si="112"/>
        <v>#DIV/0!</v>
      </c>
      <c r="M142" s="80" t="e">
        <f t="shared" si="113"/>
        <v>#DIV/0!</v>
      </c>
      <c r="N142" s="80">
        <f t="shared" si="114"/>
        <v>0.23755242384359987</v>
      </c>
      <c r="O142" s="80" t="e">
        <f t="shared" si="115"/>
        <v>#DIV/0!</v>
      </c>
      <c r="P142" s="80" t="e">
        <f t="shared" si="116"/>
        <v>#DIV/0!</v>
      </c>
      <c r="Q142" s="80" t="e">
        <f t="shared" si="117"/>
        <v>#DIV/0!</v>
      </c>
      <c r="R142" s="105">
        <f t="shared" ca="1" si="118"/>
        <v>3394</v>
      </c>
      <c r="S142" s="80">
        <f t="shared" si="52"/>
        <v>6.9875238109586027E-2</v>
      </c>
      <c r="T142" s="77">
        <v>0</v>
      </c>
      <c r="U142" s="181">
        <v>0</v>
      </c>
      <c r="X142" s="181"/>
      <c r="Z142" s="82"/>
      <c r="AA142" s="82">
        <f t="shared" si="119"/>
        <v>0</v>
      </c>
      <c r="AB142" s="82">
        <f t="shared" si="159"/>
        <v>0</v>
      </c>
      <c r="AC142" s="77">
        <f t="shared" si="120"/>
        <v>0</v>
      </c>
      <c r="AD142" s="108">
        <f t="shared" si="121"/>
        <v>0</v>
      </c>
      <c r="AE142" s="107">
        <f t="shared" si="122"/>
        <v>0</v>
      </c>
      <c r="AF142" s="107">
        <f t="shared" si="123"/>
        <v>0</v>
      </c>
      <c r="AG142" s="107">
        <f t="shared" si="124"/>
        <v>0</v>
      </c>
      <c r="AH142" s="109">
        <f t="shared" si="125"/>
        <v>0</v>
      </c>
      <c r="AI142" s="109">
        <f t="shared" si="126"/>
        <v>0</v>
      </c>
      <c r="AJ142" s="109">
        <f t="shared" si="127"/>
        <v>0</v>
      </c>
      <c r="AL142" s="82">
        <f t="shared" si="128"/>
        <v>0</v>
      </c>
      <c r="AM142" s="82" t="e">
        <f t="shared" si="129"/>
        <v>#DIV/0!</v>
      </c>
      <c r="AN142" s="77">
        <f t="shared" si="130"/>
        <v>0</v>
      </c>
      <c r="AO142" s="108">
        <f t="shared" si="131"/>
        <v>0</v>
      </c>
      <c r="AP142" s="107">
        <f t="shared" si="132"/>
        <v>0</v>
      </c>
      <c r="AQ142" s="107">
        <f t="shared" si="133"/>
        <v>0</v>
      </c>
      <c r="AR142" s="107">
        <f t="shared" si="134"/>
        <v>0</v>
      </c>
      <c r="AS142" s="109">
        <f t="shared" si="135"/>
        <v>0</v>
      </c>
      <c r="AT142" s="109">
        <f t="shared" si="136"/>
        <v>0</v>
      </c>
      <c r="AU142" s="109">
        <f t="shared" si="137"/>
        <v>0</v>
      </c>
      <c r="AW142" s="82">
        <f t="shared" si="138"/>
        <v>0</v>
      </c>
      <c r="AX142" s="82" t="e">
        <f t="shared" si="139"/>
        <v>#DIV/0!</v>
      </c>
      <c r="AY142" s="77">
        <f t="shared" si="140"/>
        <v>0</v>
      </c>
      <c r="AZ142" s="108">
        <f t="shared" si="141"/>
        <v>0</v>
      </c>
      <c r="BA142" s="107">
        <f t="shared" si="142"/>
        <v>0</v>
      </c>
      <c r="BB142" s="107">
        <f t="shared" si="143"/>
        <v>0</v>
      </c>
      <c r="BC142" s="107">
        <f t="shared" si="144"/>
        <v>0</v>
      </c>
      <c r="BD142" s="109">
        <f t="shared" si="145"/>
        <v>0</v>
      </c>
      <c r="BE142" s="109">
        <f t="shared" si="146"/>
        <v>0</v>
      </c>
      <c r="BF142" s="109">
        <f t="shared" si="147"/>
        <v>0</v>
      </c>
      <c r="BH142" s="82">
        <f t="shared" si="148"/>
        <v>0</v>
      </c>
      <c r="BI142" s="82" t="e">
        <f t="shared" si="149"/>
        <v>#DIV/0!</v>
      </c>
      <c r="BJ142" s="77">
        <f t="shared" si="150"/>
        <v>0</v>
      </c>
      <c r="BK142" s="108">
        <f t="shared" si="151"/>
        <v>0</v>
      </c>
      <c r="BL142" s="107">
        <f t="shared" si="152"/>
        <v>0</v>
      </c>
      <c r="BM142" s="107">
        <f t="shared" si="153"/>
        <v>0</v>
      </c>
      <c r="BN142" s="107">
        <f t="shared" si="154"/>
        <v>0</v>
      </c>
      <c r="BO142" s="109">
        <f t="shared" si="155"/>
        <v>0</v>
      </c>
      <c r="BP142" s="109">
        <f t="shared" si="156"/>
        <v>0</v>
      </c>
      <c r="BQ142" s="109">
        <f t="shared" si="157"/>
        <v>0</v>
      </c>
    </row>
    <row r="143" spans="1:69" x14ac:dyDescent="0.25">
      <c r="A143" s="101">
        <f t="shared" si="108"/>
        <v>40238</v>
      </c>
      <c r="B143" s="102">
        <f t="shared" si="46"/>
        <v>4.008</v>
      </c>
      <c r="C143" s="102">
        <v>0</v>
      </c>
      <c r="D143" s="80">
        <f t="shared" si="158"/>
        <v>0.17</v>
      </c>
      <c r="E143" s="106">
        <f t="shared" si="109"/>
        <v>1</v>
      </c>
      <c r="F143" s="104">
        <f t="shared" si="48"/>
        <v>5.2</v>
      </c>
      <c r="G143" s="104">
        <f t="shared" si="49"/>
        <v>4.72</v>
      </c>
      <c r="H143" s="104">
        <f t="shared" si="50"/>
        <v>2.96</v>
      </c>
      <c r="I143" s="104">
        <f t="shared" si="51"/>
        <v>2.99</v>
      </c>
      <c r="J143" s="80">
        <f t="shared" si="110"/>
        <v>6.2552423843599894E-2</v>
      </c>
      <c r="K143" s="80" t="e">
        <f t="shared" si="111"/>
        <v>#DIV/0!</v>
      </c>
      <c r="L143" s="80" t="e">
        <f t="shared" si="112"/>
        <v>#DIV/0!</v>
      </c>
      <c r="M143" s="80" t="e">
        <f t="shared" si="113"/>
        <v>#DIV/0!</v>
      </c>
      <c r="N143" s="80">
        <f t="shared" si="114"/>
        <v>0.23255242384359992</v>
      </c>
      <c r="O143" s="80" t="e">
        <f t="shared" si="115"/>
        <v>#DIV/0!</v>
      </c>
      <c r="P143" s="80" t="e">
        <f t="shared" si="116"/>
        <v>#DIV/0!</v>
      </c>
      <c r="Q143" s="80" t="e">
        <f t="shared" si="117"/>
        <v>#DIV/0!</v>
      </c>
      <c r="R143" s="105">
        <f t="shared" ca="1" si="118"/>
        <v>3422</v>
      </c>
      <c r="S143" s="80">
        <f t="shared" si="52"/>
        <v>6.9902246049144023E-2</v>
      </c>
      <c r="T143" s="77">
        <v>0</v>
      </c>
      <c r="U143" s="181">
        <v>0</v>
      </c>
      <c r="X143" s="181"/>
      <c r="Z143" s="82"/>
      <c r="AA143" s="82">
        <f t="shared" si="119"/>
        <v>0</v>
      </c>
      <c r="AB143" s="82">
        <f t="shared" si="159"/>
        <v>0</v>
      </c>
      <c r="AC143" s="77">
        <f t="shared" si="120"/>
        <v>0</v>
      </c>
      <c r="AD143" s="108">
        <f t="shared" si="121"/>
        <v>0</v>
      </c>
      <c r="AE143" s="107">
        <f t="shared" si="122"/>
        <v>0</v>
      </c>
      <c r="AF143" s="107">
        <f t="shared" si="123"/>
        <v>0</v>
      </c>
      <c r="AG143" s="107">
        <f t="shared" si="124"/>
        <v>0</v>
      </c>
      <c r="AH143" s="109">
        <f t="shared" si="125"/>
        <v>0</v>
      </c>
      <c r="AI143" s="109">
        <f t="shared" si="126"/>
        <v>0</v>
      </c>
      <c r="AJ143" s="109">
        <f t="shared" si="127"/>
        <v>0</v>
      </c>
      <c r="AL143" s="82">
        <f t="shared" si="128"/>
        <v>0</v>
      </c>
      <c r="AM143" s="82" t="e">
        <f t="shared" si="129"/>
        <v>#DIV/0!</v>
      </c>
      <c r="AN143" s="77">
        <f t="shared" si="130"/>
        <v>0</v>
      </c>
      <c r="AO143" s="108">
        <f t="shared" si="131"/>
        <v>0</v>
      </c>
      <c r="AP143" s="107">
        <f t="shared" si="132"/>
        <v>0</v>
      </c>
      <c r="AQ143" s="107">
        <f t="shared" si="133"/>
        <v>0</v>
      </c>
      <c r="AR143" s="107">
        <f t="shared" si="134"/>
        <v>0</v>
      </c>
      <c r="AS143" s="109">
        <f t="shared" si="135"/>
        <v>0</v>
      </c>
      <c r="AT143" s="109">
        <f t="shared" si="136"/>
        <v>0</v>
      </c>
      <c r="AU143" s="109">
        <f t="shared" si="137"/>
        <v>0</v>
      </c>
      <c r="AW143" s="82">
        <f t="shared" si="138"/>
        <v>0</v>
      </c>
      <c r="AX143" s="82" t="e">
        <f t="shared" si="139"/>
        <v>#DIV/0!</v>
      </c>
      <c r="AY143" s="77">
        <f t="shared" si="140"/>
        <v>0</v>
      </c>
      <c r="AZ143" s="108">
        <f t="shared" si="141"/>
        <v>0</v>
      </c>
      <c r="BA143" s="107">
        <f t="shared" si="142"/>
        <v>0</v>
      </c>
      <c r="BB143" s="107">
        <f t="shared" si="143"/>
        <v>0</v>
      </c>
      <c r="BC143" s="107">
        <f t="shared" si="144"/>
        <v>0</v>
      </c>
      <c r="BD143" s="109">
        <f t="shared" si="145"/>
        <v>0</v>
      </c>
      <c r="BE143" s="109">
        <f t="shared" si="146"/>
        <v>0</v>
      </c>
      <c r="BF143" s="109">
        <f t="shared" si="147"/>
        <v>0</v>
      </c>
      <c r="BH143" s="82">
        <f t="shared" si="148"/>
        <v>0</v>
      </c>
      <c r="BI143" s="82" t="e">
        <f t="shared" si="149"/>
        <v>#DIV/0!</v>
      </c>
      <c r="BJ143" s="77">
        <f t="shared" si="150"/>
        <v>0</v>
      </c>
      <c r="BK143" s="108">
        <f t="shared" si="151"/>
        <v>0</v>
      </c>
      <c r="BL143" s="107">
        <f t="shared" si="152"/>
        <v>0</v>
      </c>
      <c r="BM143" s="107">
        <f t="shared" si="153"/>
        <v>0</v>
      </c>
      <c r="BN143" s="107">
        <f t="shared" si="154"/>
        <v>0</v>
      </c>
      <c r="BO143" s="109">
        <f t="shared" si="155"/>
        <v>0</v>
      </c>
      <c r="BP143" s="109">
        <f t="shared" si="156"/>
        <v>0</v>
      </c>
      <c r="BQ143" s="109">
        <f t="shared" si="157"/>
        <v>0</v>
      </c>
    </row>
    <row r="144" spans="1:69" x14ac:dyDescent="0.25">
      <c r="A144" s="101">
        <f t="shared" si="108"/>
        <v>40269</v>
      </c>
      <c r="B144" s="102">
        <f t="shared" si="46"/>
        <v>3.8740000000000006</v>
      </c>
      <c r="C144" s="102">
        <v>0</v>
      </c>
      <c r="D144" s="80">
        <f t="shared" si="158"/>
        <v>0.17</v>
      </c>
      <c r="E144" s="106">
        <f t="shared" si="109"/>
        <v>1</v>
      </c>
      <c r="F144" s="104">
        <f t="shared" si="48"/>
        <v>5.2</v>
      </c>
      <c r="G144" s="104">
        <f t="shared" si="49"/>
        <v>4.72</v>
      </c>
      <c r="H144" s="104">
        <f t="shared" si="50"/>
        <v>2.96</v>
      </c>
      <c r="I144" s="104">
        <f t="shared" si="51"/>
        <v>2.99</v>
      </c>
      <c r="J144" s="80">
        <f t="shared" si="110"/>
        <v>6.2552423843599894E-2</v>
      </c>
      <c r="K144" s="80" t="e">
        <f t="shared" si="111"/>
        <v>#DIV/0!</v>
      </c>
      <c r="L144" s="80" t="e">
        <f t="shared" si="112"/>
        <v>#DIV/0!</v>
      </c>
      <c r="M144" s="80" t="e">
        <f t="shared" si="113"/>
        <v>#DIV/0!</v>
      </c>
      <c r="N144" s="80">
        <f t="shared" si="114"/>
        <v>0.23255242384359992</v>
      </c>
      <c r="O144" s="80" t="e">
        <f t="shared" si="115"/>
        <v>#DIV/0!</v>
      </c>
      <c r="P144" s="80" t="e">
        <f t="shared" si="116"/>
        <v>#DIV/0!</v>
      </c>
      <c r="Q144" s="80" t="e">
        <f t="shared" si="117"/>
        <v>#DIV/0!</v>
      </c>
      <c r="R144" s="105">
        <f t="shared" ca="1" si="118"/>
        <v>3455</v>
      </c>
      <c r="S144" s="80">
        <f t="shared" si="52"/>
        <v>6.9932147696794025E-2</v>
      </c>
      <c r="T144" s="77">
        <v>0</v>
      </c>
      <c r="U144" s="181">
        <v>0</v>
      </c>
      <c r="X144" s="181"/>
      <c r="Z144" s="82"/>
      <c r="AA144" s="82">
        <f t="shared" si="119"/>
        <v>0</v>
      </c>
      <c r="AB144" s="82">
        <f t="shared" si="159"/>
        <v>0</v>
      </c>
      <c r="AC144" s="77">
        <f t="shared" si="120"/>
        <v>0</v>
      </c>
      <c r="AD144" s="108">
        <f t="shared" si="121"/>
        <v>0</v>
      </c>
      <c r="AE144" s="107">
        <f t="shared" si="122"/>
        <v>0</v>
      </c>
      <c r="AF144" s="107">
        <f t="shared" si="123"/>
        <v>0</v>
      </c>
      <c r="AG144" s="107">
        <f t="shared" si="124"/>
        <v>0</v>
      </c>
      <c r="AH144" s="109">
        <f t="shared" si="125"/>
        <v>0</v>
      </c>
      <c r="AI144" s="109">
        <f t="shared" si="126"/>
        <v>0</v>
      </c>
      <c r="AJ144" s="109">
        <f t="shared" si="127"/>
        <v>0</v>
      </c>
      <c r="AL144" s="82">
        <f t="shared" si="128"/>
        <v>0</v>
      </c>
      <c r="AM144" s="82" t="e">
        <f t="shared" si="129"/>
        <v>#DIV/0!</v>
      </c>
      <c r="AN144" s="77">
        <f t="shared" si="130"/>
        <v>0</v>
      </c>
      <c r="AO144" s="108">
        <f t="shared" si="131"/>
        <v>0</v>
      </c>
      <c r="AP144" s="107">
        <f t="shared" si="132"/>
        <v>0</v>
      </c>
      <c r="AQ144" s="107">
        <f t="shared" si="133"/>
        <v>0</v>
      </c>
      <c r="AR144" s="107">
        <f t="shared" si="134"/>
        <v>0</v>
      </c>
      <c r="AS144" s="109">
        <f t="shared" si="135"/>
        <v>0</v>
      </c>
      <c r="AT144" s="109">
        <f t="shared" si="136"/>
        <v>0</v>
      </c>
      <c r="AU144" s="109">
        <f t="shared" si="137"/>
        <v>0</v>
      </c>
      <c r="AW144" s="82">
        <f t="shared" si="138"/>
        <v>0</v>
      </c>
      <c r="AX144" s="82" t="e">
        <f t="shared" si="139"/>
        <v>#DIV/0!</v>
      </c>
      <c r="AY144" s="77">
        <f t="shared" si="140"/>
        <v>0</v>
      </c>
      <c r="AZ144" s="108">
        <f t="shared" si="141"/>
        <v>0</v>
      </c>
      <c r="BA144" s="107">
        <f t="shared" si="142"/>
        <v>0</v>
      </c>
      <c r="BB144" s="107">
        <f t="shared" si="143"/>
        <v>0</v>
      </c>
      <c r="BC144" s="107">
        <f t="shared" si="144"/>
        <v>0</v>
      </c>
      <c r="BD144" s="109">
        <f t="shared" si="145"/>
        <v>0</v>
      </c>
      <c r="BE144" s="109">
        <f t="shared" si="146"/>
        <v>0</v>
      </c>
      <c r="BF144" s="109">
        <f t="shared" si="147"/>
        <v>0</v>
      </c>
      <c r="BH144" s="82">
        <f t="shared" si="148"/>
        <v>0</v>
      </c>
      <c r="BI144" s="82" t="e">
        <f t="shared" si="149"/>
        <v>#DIV/0!</v>
      </c>
      <c r="BJ144" s="77">
        <f t="shared" si="150"/>
        <v>0</v>
      </c>
      <c r="BK144" s="108">
        <f t="shared" si="151"/>
        <v>0</v>
      </c>
      <c r="BL144" s="107">
        <f t="shared" si="152"/>
        <v>0</v>
      </c>
      <c r="BM144" s="107">
        <f t="shared" si="153"/>
        <v>0</v>
      </c>
      <c r="BN144" s="107">
        <f t="shared" si="154"/>
        <v>0</v>
      </c>
      <c r="BO144" s="109">
        <f t="shared" si="155"/>
        <v>0</v>
      </c>
      <c r="BP144" s="109">
        <f t="shared" si="156"/>
        <v>0</v>
      </c>
      <c r="BQ144" s="109">
        <f t="shared" si="157"/>
        <v>0</v>
      </c>
    </row>
    <row r="145" spans="1:69" x14ac:dyDescent="0.25">
      <c r="A145" s="101">
        <f t="shared" si="108"/>
        <v>40299</v>
      </c>
      <c r="B145" s="102">
        <f t="shared" si="46"/>
        <v>3.8640000000000003</v>
      </c>
      <c r="C145" s="102">
        <v>0</v>
      </c>
      <c r="D145" s="80">
        <f t="shared" si="158"/>
        <v>0.17</v>
      </c>
      <c r="E145" s="106">
        <f t="shared" si="109"/>
        <v>1</v>
      </c>
      <c r="F145" s="104">
        <f t="shared" si="48"/>
        <v>5.2</v>
      </c>
      <c r="G145" s="104">
        <f t="shared" si="49"/>
        <v>4.72</v>
      </c>
      <c r="H145" s="104">
        <f t="shared" si="50"/>
        <v>2.96</v>
      </c>
      <c r="I145" s="104">
        <f t="shared" si="51"/>
        <v>2.99</v>
      </c>
      <c r="J145" s="80">
        <f t="shared" si="110"/>
        <v>6.2552423843599894E-2</v>
      </c>
      <c r="K145" s="80" t="e">
        <f t="shared" si="111"/>
        <v>#DIV/0!</v>
      </c>
      <c r="L145" s="80" t="e">
        <f t="shared" si="112"/>
        <v>#DIV/0!</v>
      </c>
      <c r="M145" s="80" t="e">
        <f t="shared" si="113"/>
        <v>#DIV/0!</v>
      </c>
      <c r="N145" s="80">
        <f t="shared" si="114"/>
        <v>0.23255242384359992</v>
      </c>
      <c r="O145" s="80" t="e">
        <f t="shared" si="115"/>
        <v>#DIV/0!</v>
      </c>
      <c r="P145" s="80" t="e">
        <f t="shared" si="116"/>
        <v>#DIV/0!</v>
      </c>
      <c r="Q145" s="80" t="e">
        <f t="shared" si="117"/>
        <v>#DIV/0!</v>
      </c>
      <c r="R145" s="105">
        <f t="shared" ca="1" si="118"/>
        <v>3485</v>
      </c>
      <c r="S145" s="80">
        <f t="shared" si="52"/>
        <v>6.9961084775446034E-2</v>
      </c>
      <c r="T145" s="77">
        <v>0</v>
      </c>
      <c r="U145" s="181">
        <v>0</v>
      </c>
      <c r="X145" s="181"/>
      <c r="Z145" s="82"/>
      <c r="AA145" s="82">
        <f t="shared" si="119"/>
        <v>0</v>
      </c>
      <c r="AB145" s="82">
        <f t="shared" si="159"/>
        <v>0</v>
      </c>
      <c r="AC145" s="77">
        <f t="shared" si="120"/>
        <v>0</v>
      </c>
      <c r="AD145" s="108">
        <f t="shared" si="121"/>
        <v>0</v>
      </c>
      <c r="AE145" s="107">
        <f t="shared" si="122"/>
        <v>0</v>
      </c>
      <c r="AF145" s="107">
        <f t="shared" si="123"/>
        <v>0</v>
      </c>
      <c r="AG145" s="107">
        <f t="shared" si="124"/>
        <v>0</v>
      </c>
      <c r="AH145" s="109">
        <f t="shared" si="125"/>
        <v>0</v>
      </c>
      <c r="AI145" s="109">
        <f t="shared" si="126"/>
        <v>0</v>
      </c>
      <c r="AJ145" s="109">
        <f t="shared" si="127"/>
        <v>0</v>
      </c>
      <c r="AL145" s="82">
        <f t="shared" si="128"/>
        <v>0</v>
      </c>
      <c r="AM145" s="82" t="e">
        <f t="shared" si="129"/>
        <v>#DIV/0!</v>
      </c>
      <c r="AN145" s="77">
        <f t="shared" si="130"/>
        <v>0</v>
      </c>
      <c r="AO145" s="108">
        <f t="shared" si="131"/>
        <v>0</v>
      </c>
      <c r="AP145" s="107">
        <f t="shared" si="132"/>
        <v>0</v>
      </c>
      <c r="AQ145" s="107">
        <f t="shared" si="133"/>
        <v>0</v>
      </c>
      <c r="AR145" s="107">
        <f t="shared" si="134"/>
        <v>0</v>
      </c>
      <c r="AS145" s="109">
        <f t="shared" si="135"/>
        <v>0</v>
      </c>
      <c r="AT145" s="109">
        <f t="shared" si="136"/>
        <v>0</v>
      </c>
      <c r="AU145" s="109">
        <f t="shared" si="137"/>
        <v>0</v>
      </c>
      <c r="AW145" s="82">
        <f t="shared" si="138"/>
        <v>0</v>
      </c>
      <c r="AX145" s="82" t="e">
        <f t="shared" si="139"/>
        <v>#DIV/0!</v>
      </c>
      <c r="AY145" s="77">
        <f t="shared" si="140"/>
        <v>0</v>
      </c>
      <c r="AZ145" s="108">
        <f t="shared" si="141"/>
        <v>0</v>
      </c>
      <c r="BA145" s="107">
        <f t="shared" si="142"/>
        <v>0</v>
      </c>
      <c r="BB145" s="107">
        <f t="shared" si="143"/>
        <v>0</v>
      </c>
      <c r="BC145" s="107">
        <f t="shared" si="144"/>
        <v>0</v>
      </c>
      <c r="BD145" s="109">
        <f t="shared" si="145"/>
        <v>0</v>
      </c>
      <c r="BE145" s="109">
        <f t="shared" si="146"/>
        <v>0</v>
      </c>
      <c r="BF145" s="109">
        <f t="shared" si="147"/>
        <v>0</v>
      </c>
      <c r="BH145" s="82">
        <f t="shared" si="148"/>
        <v>0</v>
      </c>
      <c r="BI145" s="82" t="e">
        <f t="shared" si="149"/>
        <v>#DIV/0!</v>
      </c>
      <c r="BJ145" s="77">
        <f t="shared" si="150"/>
        <v>0</v>
      </c>
      <c r="BK145" s="108">
        <f t="shared" si="151"/>
        <v>0</v>
      </c>
      <c r="BL145" s="107">
        <f t="shared" si="152"/>
        <v>0</v>
      </c>
      <c r="BM145" s="107">
        <f t="shared" si="153"/>
        <v>0</v>
      </c>
      <c r="BN145" s="107">
        <f t="shared" si="154"/>
        <v>0</v>
      </c>
      <c r="BO145" s="109">
        <f t="shared" si="155"/>
        <v>0</v>
      </c>
      <c r="BP145" s="109">
        <f t="shared" si="156"/>
        <v>0</v>
      </c>
      <c r="BQ145" s="109">
        <f t="shared" si="157"/>
        <v>0</v>
      </c>
    </row>
    <row r="146" spans="1:69" x14ac:dyDescent="0.25">
      <c r="A146" s="101">
        <f t="shared" si="108"/>
        <v>40330</v>
      </c>
      <c r="B146" s="102">
        <f t="shared" si="46"/>
        <v>3.8990000000000005</v>
      </c>
      <c r="C146" s="102">
        <v>0</v>
      </c>
      <c r="D146" s="80">
        <f t="shared" si="158"/>
        <v>0.17</v>
      </c>
      <c r="E146" s="106">
        <f t="shared" si="109"/>
        <v>1</v>
      </c>
      <c r="F146" s="104">
        <f t="shared" si="48"/>
        <v>5.2</v>
      </c>
      <c r="G146" s="104">
        <f t="shared" si="49"/>
        <v>4.72</v>
      </c>
      <c r="H146" s="104">
        <f t="shared" si="50"/>
        <v>2.96</v>
      </c>
      <c r="I146" s="104">
        <f t="shared" si="51"/>
        <v>2.99</v>
      </c>
      <c r="J146" s="80">
        <f t="shared" si="110"/>
        <v>6.2552423843599894E-2</v>
      </c>
      <c r="K146" s="80" t="e">
        <f t="shared" si="111"/>
        <v>#DIV/0!</v>
      </c>
      <c r="L146" s="80" t="e">
        <f t="shared" si="112"/>
        <v>#DIV/0!</v>
      </c>
      <c r="M146" s="80" t="e">
        <f t="shared" si="113"/>
        <v>#DIV/0!</v>
      </c>
      <c r="N146" s="80">
        <f t="shared" si="114"/>
        <v>0.23255242384359992</v>
      </c>
      <c r="O146" s="80" t="e">
        <f t="shared" si="115"/>
        <v>#DIV/0!</v>
      </c>
      <c r="P146" s="80" t="e">
        <f t="shared" si="116"/>
        <v>#DIV/0!</v>
      </c>
      <c r="Q146" s="80" t="e">
        <f t="shared" si="117"/>
        <v>#DIV/0!</v>
      </c>
      <c r="R146" s="105">
        <f t="shared" ca="1" si="118"/>
        <v>3513</v>
      </c>
      <c r="S146" s="80">
        <f t="shared" si="52"/>
        <v>6.9990986423677015E-2</v>
      </c>
      <c r="T146" s="77">
        <v>0</v>
      </c>
      <c r="U146" s="181">
        <v>0</v>
      </c>
      <c r="X146" s="181"/>
      <c r="Z146" s="82"/>
      <c r="AA146" s="82">
        <f t="shared" si="119"/>
        <v>0</v>
      </c>
      <c r="AB146" s="82">
        <f t="shared" si="159"/>
        <v>0</v>
      </c>
      <c r="AC146" s="77">
        <f t="shared" si="120"/>
        <v>0</v>
      </c>
      <c r="AD146" s="108">
        <f t="shared" si="121"/>
        <v>0</v>
      </c>
      <c r="AE146" s="107">
        <f t="shared" si="122"/>
        <v>0</v>
      </c>
      <c r="AF146" s="107">
        <f t="shared" si="123"/>
        <v>0</v>
      </c>
      <c r="AG146" s="107">
        <f t="shared" si="124"/>
        <v>0</v>
      </c>
      <c r="AH146" s="109">
        <f t="shared" si="125"/>
        <v>0</v>
      </c>
      <c r="AI146" s="109">
        <f t="shared" si="126"/>
        <v>0</v>
      </c>
      <c r="AJ146" s="109">
        <f t="shared" si="127"/>
        <v>0</v>
      </c>
      <c r="AL146" s="82">
        <f t="shared" si="128"/>
        <v>0</v>
      </c>
      <c r="AM146" s="82" t="e">
        <f t="shared" si="129"/>
        <v>#DIV/0!</v>
      </c>
      <c r="AN146" s="77">
        <f t="shared" si="130"/>
        <v>0</v>
      </c>
      <c r="AO146" s="108">
        <f t="shared" si="131"/>
        <v>0</v>
      </c>
      <c r="AP146" s="107">
        <f t="shared" si="132"/>
        <v>0</v>
      </c>
      <c r="AQ146" s="107">
        <f t="shared" si="133"/>
        <v>0</v>
      </c>
      <c r="AR146" s="107">
        <f t="shared" si="134"/>
        <v>0</v>
      </c>
      <c r="AS146" s="109">
        <f t="shared" si="135"/>
        <v>0</v>
      </c>
      <c r="AT146" s="109">
        <f t="shared" si="136"/>
        <v>0</v>
      </c>
      <c r="AU146" s="109">
        <f t="shared" si="137"/>
        <v>0</v>
      </c>
      <c r="AW146" s="82">
        <f t="shared" si="138"/>
        <v>0</v>
      </c>
      <c r="AX146" s="82" t="e">
        <f t="shared" si="139"/>
        <v>#DIV/0!</v>
      </c>
      <c r="AY146" s="77">
        <f t="shared" si="140"/>
        <v>0</v>
      </c>
      <c r="AZ146" s="108">
        <f t="shared" si="141"/>
        <v>0</v>
      </c>
      <c r="BA146" s="107">
        <f t="shared" si="142"/>
        <v>0</v>
      </c>
      <c r="BB146" s="107">
        <f t="shared" si="143"/>
        <v>0</v>
      </c>
      <c r="BC146" s="107">
        <f t="shared" si="144"/>
        <v>0</v>
      </c>
      <c r="BD146" s="109">
        <f t="shared" si="145"/>
        <v>0</v>
      </c>
      <c r="BE146" s="109">
        <f t="shared" si="146"/>
        <v>0</v>
      </c>
      <c r="BF146" s="109">
        <f t="shared" si="147"/>
        <v>0</v>
      </c>
      <c r="BH146" s="82">
        <f t="shared" si="148"/>
        <v>0</v>
      </c>
      <c r="BI146" s="82" t="e">
        <f t="shared" si="149"/>
        <v>#DIV/0!</v>
      </c>
      <c r="BJ146" s="77">
        <f t="shared" si="150"/>
        <v>0</v>
      </c>
      <c r="BK146" s="108">
        <f t="shared" si="151"/>
        <v>0</v>
      </c>
      <c r="BL146" s="107">
        <f t="shared" si="152"/>
        <v>0</v>
      </c>
      <c r="BM146" s="107">
        <f t="shared" si="153"/>
        <v>0</v>
      </c>
      <c r="BN146" s="107">
        <f t="shared" si="154"/>
        <v>0</v>
      </c>
      <c r="BO146" s="109">
        <f t="shared" si="155"/>
        <v>0</v>
      </c>
      <c r="BP146" s="109">
        <f t="shared" si="156"/>
        <v>0</v>
      </c>
      <c r="BQ146" s="109">
        <f t="shared" si="157"/>
        <v>0</v>
      </c>
    </row>
    <row r="147" spans="1:69" x14ac:dyDescent="0.25">
      <c r="A147" s="101">
        <f t="shared" si="108"/>
        <v>40360</v>
      </c>
      <c r="B147" s="102">
        <f t="shared" si="46"/>
        <v>3.927</v>
      </c>
      <c r="C147" s="102">
        <v>0</v>
      </c>
      <c r="D147" s="80">
        <f t="shared" si="158"/>
        <v>0.17</v>
      </c>
      <c r="E147" s="106">
        <f t="shared" si="109"/>
        <v>1</v>
      </c>
      <c r="F147" s="104">
        <f t="shared" si="48"/>
        <v>5.2</v>
      </c>
      <c r="G147" s="104">
        <f t="shared" si="49"/>
        <v>4.72</v>
      </c>
      <c r="H147" s="104">
        <f t="shared" si="50"/>
        <v>2.96</v>
      </c>
      <c r="I147" s="104">
        <f t="shared" si="51"/>
        <v>2.99</v>
      </c>
      <c r="J147" s="80">
        <f t="shared" si="110"/>
        <v>6.2552423843599894E-2</v>
      </c>
      <c r="K147" s="80" t="e">
        <f t="shared" si="111"/>
        <v>#DIV/0!</v>
      </c>
      <c r="L147" s="80" t="e">
        <f t="shared" si="112"/>
        <v>#DIV/0!</v>
      </c>
      <c r="M147" s="80" t="e">
        <f t="shared" si="113"/>
        <v>#DIV/0!</v>
      </c>
      <c r="N147" s="80">
        <f t="shared" si="114"/>
        <v>0.23255242384359992</v>
      </c>
      <c r="O147" s="80" t="e">
        <f t="shared" si="115"/>
        <v>#DIV/0!</v>
      </c>
      <c r="P147" s="80" t="e">
        <f t="shared" si="116"/>
        <v>#DIV/0!</v>
      </c>
      <c r="Q147" s="80" t="e">
        <f t="shared" si="117"/>
        <v>#DIV/0!</v>
      </c>
      <c r="R147" s="105">
        <f t="shared" ca="1" si="118"/>
        <v>3546</v>
      </c>
      <c r="S147" s="80">
        <f t="shared" si="52"/>
        <v>7.0019923502892004E-2</v>
      </c>
      <c r="T147" s="77">
        <v>0</v>
      </c>
      <c r="U147" s="181">
        <v>0</v>
      </c>
      <c r="X147" s="181"/>
      <c r="Z147" s="82"/>
      <c r="AA147" s="82">
        <f t="shared" si="119"/>
        <v>0</v>
      </c>
      <c r="AB147" s="82">
        <f t="shared" si="159"/>
        <v>0</v>
      </c>
      <c r="AC147" s="77">
        <f t="shared" si="120"/>
        <v>0</v>
      </c>
      <c r="AD147" s="108">
        <f t="shared" si="121"/>
        <v>0</v>
      </c>
      <c r="AE147" s="107">
        <f t="shared" si="122"/>
        <v>0</v>
      </c>
      <c r="AF147" s="107">
        <f t="shared" si="123"/>
        <v>0</v>
      </c>
      <c r="AG147" s="107">
        <f t="shared" si="124"/>
        <v>0</v>
      </c>
      <c r="AH147" s="109">
        <f t="shared" si="125"/>
        <v>0</v>
      </c>
      <c r="AI147" s="109">
        <f t="shared" si="126"/>
        <v>0</v>
      </c>
      <c r="AJ147" s="109">
        <f t="shared" si="127"/>
        <v>0</v>
      </c>
      <c r="AL147" s="82">
        <f t="shared" si="128"/>
        <v>0</v>
      </c>
      <c r="AM147" s="82" t="e">
        <f t="shared" si="129"/>
        <v>#DIV/0!</v>
      </c>
      <c r="AN147" s="77">
        <f t="shared" si="130"/>
        <v>0</v>
      </c>
      <c r="AO147" s="108">
        <f t="shared" si="131"/>
        <v>0</v>
      </c>
      <c r="AP147" s="107">
        <f t="shared" si="132"/>
        <v>0</v>
      </c>
      <c r="AQ147" s="107">
        <f t="shared" si="133"/>
        <v>0</v>
      </c>
      <c r="AR147" s="107">
        <f t="shared" si="134"/>
        <v>0</v>
      </c>
      <c r="AS147" s="109">
        <f t="shared" si="135"/>
        <v>0</v>
      </c>
      <c r="AT147" s="109">
        <f t="shared" si="136"/>
        <v>0</v>
      </c>
      <c r="AU147" s="109">
        <f t="shared" si="137"/>
        <v>0</v>
      </c>
      <c r="AW147" s="82">
        <f t="shared" si="138"/>
        <v>0</v>
      </c>
      <c r="AX147" s="82" t="e">
        <f t="shared" si="139"/>
        <v>#DIV/0!</v>
      </c>
      <c r="AY147" s="77">
        <f t="shared" si="140"/>
        <v>0</v>
      </c>
      <c r="AZ147" s="108">
        <f t="shared" si="141"/>
        <v>0</v>
      </c>
      <c r="BA147" s="107">
        <f t="shared" si="142"/>
        <v>0</v>
      </c>
      <c r="BB147" s="107">
        <f t="shared" si="143"/>
        <v>0</v>
      </c>
      <c r="BC147" s="107">
        <f t="shared" si="144"/>
        <v>0</v>
      </c>
      <c r="BD147" s="109">
        <f t="shared" si="145"/>
        <v>0</v>
      </c>
      <c r="BE147" s="109">
        <f t="shared" si="146"/>
        <v>0</v>
      </c>
      <c r="BF147" s="109">
        <f t="shared" si="147"/>
        <v>0</v>
      </c>
      <c r="BH147" s="82">
        <f t="shared" si="148"/>
        <v>0</v>
      </c>
      <c r="BI147" s="82" t="e">
        <f t="shared" si="149"/>
        <v>#DIV/0!</v>
      </c>
      <c r="BJ147" s="77">
        <f t="shared" si="150"/>
        <v>0</v>
      </c>
      <c r="BK147" s="108">
        <f t="shared" si="151"/>
        <v>0</v>
      </c>
      <c r="BL147" s="107">
        <f t="shared" si="152"/>
        <v>0</v>
      </c>
      <c r="BM147" s="107">
        <f t="shared" si="153"/>
        <v>0</v>
      </c>
      <c r="BN147" s="107">
        <f t="shared" si="154"/>
        <v>0</v>
      </c>
      <c r="BO147" s="109">
        <f t="shared" si="155"/>
        <v>0</v>
      </c>
      <c r="BP147" s="109">
        <f t="shared" si="156"/>
        <v>0</v>
      </c>
      <c r="BQ147" s="109">
        <f t="shared" si="157"/>
        <v>0</v>
      </c>
    </row>
    <row r="148" spans="1:69" x14ac:dyDescent="0.25">
      <c r="A148" s="101">
        <f t="shared" si="108"/>
        <v>40391</v>
      </c>
      <c r="B148" s="102">
        <f t="shared" si="46"/>
        <v>3.9490000000000003</v>
      </c>
      <c r="C148" s="102">
        <v>0</v>
      </c>
      <c r="D148" s="80">
        <f t="shared" si="158"/>
        <v>0.17</v>
      </c>
      <c r="E148" s="106">
        <f t="shared" si="109"/>
        <v>1</v>
      </c>
      <c r="F148" s="104">
        <f t="shared" si="48"/>
        <v>5.2</v>
      </c>
      <c r="G148" s="104">
        <f t="shared" si="49"/>
        <v>4.72</v>
      </c>
      <c r="H148" s="104">
        <f t="shared" si="50"/>
        <v>2.96</v>
      </c>
      <c r="I148" s="104">
        <f t="shared" si="51"/>
        <v>2.99</v>
      </c>
      <c r="J148" s="80">
        <f t="shared" si="110"/>
        <v>6.2552423843599894E-2</v>
      </c>
      <c r="K148" s="80" t="e">
        <f t="shared" si="111"/>
        <v>#DIV/0!</v>
      </c>
      <c r="L148" s="80" t="e">
        <f t="shared" si="112"/>
        <v>#DIV/0!</v>
      </c>
      <c r="M148" s="80" t="e">
        <f t="shared" si="113"/>
        <v>#DIV/0!</v>
      </c>
      <c r="N148" s="80">
        <f t="shared" si="114"/>
        <v>0.23255242384359992</v>
      </c>
      <c r="O148" s="80" t="e">
        <f t="shared" si="115"/>
        <v>#DIV/0!</v>
      </c>
      <c r="P148" s="80" t="e">
        <f t="shared" si="116"/>
        <v>#DIV/0!</v>
      </c>
      <c r="Q148" s="80" t="e">
        <f t="shared" si="117"/>
        <v>#DIV/0!</v>
      </c>
      <c r="R148" s="105">
        <f t="shared" ca="1" si="118"/>
        <v>3576</v>
      </c>
      <c r="S148" s="80">
        <f t="shared" si="52"/>
        <v>7.0049825151705006E-2</v>
      </c>
      <c r="T148" s="77">
        <v>0</v>
      </c>
      <c r="U148" s="181">
        <v>0</v>
      </c>
      <c r="X148" s="181"/>
      <c r="Z148" s="82"/>
      <c r="AA148" s="82">
        <f t="shared" si="119"/>
        <v>0</v>
      </c>
      <c r="AB148" s="82">
        <f t="shared" si="159"/>
        <v>0</v>
      </c>
      <c r="AC148" s="77">
        <f t="shared" si="120"/>
        <v>0</v>
      </c>
      <c r="AD148" s="108">
        <f t="shared" si="121"/>
        <v>0</v>
      </c>
      <c r="AE148" s="107">
        <f t="shared" si="122"/>
        <v>0</v>
      </c>
      <c r="AF148" s="107">
        <f t="shared" si="123"/>
        <v>0</v>
      </c>
      <c r="AG148" s="107">
        <f t="shared" si="124"/>
        <v>0</v>
      </c>
      <c r="AH148" s="109">
        <f t="shared" si="125"/>
        <v>0</v>
      </c>
      <c r="AI148" s="109">
        <f t="shared" si="126"/>
        <v>0</v>
      </c>
      <c r="AJ148" s="109">
        <f t="shared" si="127"/>
        <v>0</v>
      </c>
      <c r="AL148" s="82">
        <f t="shared" si="128"/>
        <v>0</v>
      </c>
      <c r="AM148" s="82" t="e">
        <f t="shared" si="129"/>
        <v>#DIV/0!</v>
      </c>
      <c r="AN148" s="77">
        <f t="shared" si="130"/>
        <v>0</v>
      </c>
      <c r="AO148" s="108">
        <f t="shared" si="131"/>
        <v>0</v>
      </c>
      <c r="AP148" s="107">
        <f t="shared" si="132"/>
        <v>0</v>
      </c>
      <c r="AQ148" s="107">
        <f t="shared" si="133"/>
        <v>0</v>
      </c>
      <c r="AR148" s="107">
        <f t="shared" si="134"/>
        <v>0</v>
      </c>
      <c r="AS148" s="109">
        <f t="shared" si="135"/>
        <v>0</v>
      </c>
      <c r="AT148" s="109">
        <f t="shared" si="136"/>
        <v>0</v>
      </c>
      <c r="AU148" s="109">
        <f t="shared" si="137"/>
        <v>0</v>
      </c>
      <c r="AW148" s="82">
        <f t="shared" si="138"/>
        <v>0</v>
      </c>
      <c r="AX148" s="82" t="e">
        <f t="shared" si="139"/>
        <v>#DIV/0!</v>
      </c>
      <c r="AY148" s="77">
        <f t="shared" si="140"/>
        <v>0</v>
      </c>
      <c r="AZ148" s="108">
        <f t="shared" si="141"/>
        <v>0</v>
      </c>
      <c r="BA148" s="107">
        <f t="shared" si="142"/>
        <v>0</v>
      </c>
      <c r="BB148" s="107">
        <f t="shared" si="143"/>
        <v>0</v>
      </c>
      <c r="BC148" s="107">
        <f t="shared" si="144"/>
        <v>0</v>
      </c>
      <c r="BD148" s="109">
        <f t="shared" si="145"/>
        <v>0</v>
      </c>
      <c r="BE148" s="109">
        <f t="shared" si="146"/>
        <v>0</v>
      </c>
      <c r="BF148" s="109">
        <f t="shared" si="147"/>
        <v>0</v>
      </c>
      <c r="BH148" s="82">
        <f t="shared" si="148"/>
        <v>0</v>
      </c>
      <c r="BI148" s="82" t="e">
        <f t="shared" si="149"/>
        <v>#DIV/0!</v>
      </c>
      <c r="BJ148" s="77">
        <f t="shared" si="150"/>
        <v>0</v>
      </c>
      <c r="BK148" s="108">
        <f t="shared" si="151"/>
        <v>0</v>
      </c>
      <c r="BL148" s="107">
        <f t="shared" si="152"/>
        <v>0</v>
      </c>
      <c r="BM148" s="107">
        <f t="shared" si="153"/>
        <v>0</v>
      </c>
      <c r="BN148" s="107">
        <f t="shared" si="154"/>
        <v>0</v>
      </c>
      <c r="BO148" s="109">
        <f t="shared" si="155"/>
        <v>0</v>
      </c>
      <c r="BP148" s="109">
        <f t="shared" si="156"/>
        <v>0</v>
      </c>
      <c r="BQ148" s="109">
        <f t="shared" si="157"/>
        <v>0</v>
      </c>
    </row>
    <row r="149" spans="1:69" x14ac:dyDescent="0.25">
      <c r="A149" s="101">
        <f t="shared" si="108"/>
        <v>40422</v>
      </c>
      <c r="B149" s="102">
        <f t="shared" si="46"/>
        <v>3.9630000000000001</v>
      </c>
      <c r="C149" s="102">
        <v>0</v>
      </c>
      <c r="D149" s="80">
        <f t="shared" si="158"/>
        <v>0.17</v>
      </c>
      <c r="E149" s="106">
        <f t="shared" si="109"/>
        <v>1</v>
      </c>
      <c r="F149" s="104">
        <f t="shared" si="48"/>
        <v>5.2</v>
      </c>
      <c r="G149" s="104">
        <f t="shared" si="49"/>
        <v>4.72</v>
      </c>
      <c r="H149" s="104">
        <f t="shared" si="50"/>
        <v>2.96</v>
      </c>
      <c r="I149" s="104">
        <f t="shared" si="51"/>
        <v>2.99</v>
      </c>
      <c r="J149" s="80">
        <f t="shared" si="110"/>
        <v>6.2552423843599894E-2</v>
      </c>
      <c r="K149" s="80" t="e">
        <f t="shared" si="111"/>
        <v>#DIV/0!</v>
      </c>
      <c r="L149" s="80" t="e">
        <f t="shared" si="112"/>
        <v>#DIV/0!</v>
      </c>
      <c r="M149" s="80" t="e">
        <f t="shared" si="113"/>
        <v>#DIV/0!</v>
      </c>
      <c r="N149" s="80">
        <f t="shared" si="114"/>
        <v>0.23255242384359992</v>
      </c>
      <c r="O149" s="80" t="e">
        <f t="shared" si="115"/>
        <v>#DIV/0!</v>
      </c>
      <c r="P149" s="80" t="e">
        <f t="shared" si="116"/>
        <v>#DIV/0!</v>
      </c>
      <c r="Q149" s="80" t="e">
        <f t="shared" si="117"/>
        <v>#DIV/0!</v>
      </c>
      <c r="R149" s="105">
        <f t="shared" ca="1" si="118"/>
        <v>3606</v>
      </c>
      <c r="S149" s="80">
        <f t="shared" si="52"/>
        <v>7.0079726800814021E-2</v>
      </c>
      <c r="T149" s="77">
        <v>0</v>
      </c>
      <c r="U149" s="181">
        <v>0</v>
      </c>
      <c r="X149" s="181"/>
      <c r="Z149" s="82"/>
      <c r="AA149" s="82">
        <f t="shared" si="119"/>
        <v>0</v>
      </c>
      <c r="AB149" s="82">
        <f t="shared" si="159"/>
        <v>0</v>
      </c>
      <c r="AC149" s="77">
        <f t="shared" si="120"/>
        <v>0</v>
      </c>
      <c r="AD149" s="108">
        <f t="shared" si="121"/>
        <v>0</v>
      </c>
      <c r="AE149" s="107">
        <f t="shared" si="122"/>
        <v>0</v>
      </c>
      <c r="AF149" s="107">
        <f t="shared" si="123"/>
        <v>0</v>
      </c>
      <c r="AG149" s="107">
        <f t="shared" si="124"/>
        <v>0</v>
      </c>
      <c r="AH149" s="109">
        <f t="shared" si="125"/>
        <v>0</v>
      </c>
      <c r="AI149" s="109">
        <f t="shared" si="126"/>
        <v>0</v>
      </c>
      <c r="AJ149" s="109">
        <f t="shared" si="127"/>
        <v>0</v>
      </c>
      <c r="AL149" s="82">
        <f t="shared" si="128"/>
        <v>0</v>
      </c>
      <c r="AM149" s="82" t="e">
        <f t="shared" si="129"/>
        <v>#DIV/0!</v>
      </c>
      <c r="AN149" s="77">
        <f t="shared" si="130"/>
        <v>0</v>
      </c>
      <c r="AO149" s="108">
        <f t="shared" si="131"/>
        <v>0</v>
      </c>
      <c r="AP149" s="107">
        <f t="shared" si="132"/>
        <v>0</v>
      </c>
      <c r="AQ149" s="107">
        <f t="shared" si="133"/>
        <v>0</v>
      </c>
      <c r="AR149" s="107">
        <f t="shared" si="134"/>
        <v>0</v>
      </c>
      <c r="AS149" s="109">
        <f t="shared" si="135"/>
        <v>0</v>
      </c>
      <c r="AT149" s="109">
        <f t="shared" si="136"/>
        <v>0</v>
      </c>
      <c r="AU149" s="109">
        <f t="shared" si="137"/>
        <v>0</v>
      </c>
      <c r="AW149" s="82">
        <f t="shared" si="138"/>
        <v>0</v>
      </c>
      <c r="AX149" s="82" t="e">
        <f t="shared" si="139"/>
        <v>#DIV/0!</v>
      </c>
      <c r="AY149" s="77">
        <f t="shared" si="140"/>
        <v>0</v>
      </c>
      <c r="AZ149" s="108">
        <f t="shared" si="141"/>
        <v>0</v>
      </c>
      <c r="BA149" s="107">
        <f t="shared" si="142"/>
        <v>0</v>
      </c>
      <c r="BB149" s="107">
        <f t="shared" si="143"/>
        <v>0</v>
      </c>
      <c r="BC149" s="107">
        <f t="shared" si="144"/>
        <v>0</v>
      </c>
      <c r="BD149" s="109">
        <f t="shared" si="145"/>
        <v>0</v>
      </c>
      <c r="BE149" s="109">
        <f t="shared" si="146"/>
        <v>0</v>
      </c>
      <c r="BF149" s="109">
        <f t="shared" si="147"/>
        <v>0</v>
      </c>
      <c r="BH149" s="82">
        <f t="shared" si="148"/>
        <v>0</v>
      </c>
      <c r="BI149" s="82" t="e">
        <f t="shared" si="149"/>
        <v>#DIV/0!</v>
      </c>
      <c r="BJ149" s="77">
        <f t="shared" si="150"/>
        <v>0</v>
      </c>
      <c r="BK149" s="108">
        <f t="shared" si="151"/>
        <v>0</v>
      </c>
      <c r="BL149" s="107">
        <f t="shared" si="152"/>
        <v>0</v>
      </c>
      <c r="BM149" s="107">
        <f t="shared" si="153"/>
        <v>0</v>
      </c>
      <c r="BN149" s="107">
        <f t="shared" si="154"/>
        <v>0</v>
      </c>
      <c r="BO149" s="109">
        <f t="shared" si="155"/>
        <v>0</v>
      </c>
      <c r="BP149" s="109">
        <f t="shared" si="156"/>
        <v>0</v>
      </c>
      <c r="BQ149" s="109">
        <f t="shared" si="157"/>
        <v>0</v>
      </c>
    </row>
    <row r="150" spans="1:69" x14ac:dyDescent="0.25">
      <c r="A150" s="101">
        <f t="shared" si="108"/>
        <v>40452</v>
      </c>
      <c r="B150" s="102">
        <f t="shared" si="46"/>
        <v>3.972</v>
      </c>
      <c r="C150" s="102">
        <v>0</v>
      </c>
      <c r="D150" s="80">
        <f t="shared" si="158"/>
        <v>0.17</v>
      </c>
      <c r="E150" s="106">
        <f t="shared" si="109"/>
        <v>1</v>
      </c>
      <c r="F150" s="104">
        <f t="shared" si="48"/>
        <v>5.2</v>
      </c>
      <c r="G150" s="104">
        <f t="shared" si="49"/>
        <v>4.72</v>
      </c>
      <c r="H150" s="104">
        <f t="shared" si="50"/>
        <v>2.96</v>
      </c>
      <c r="I150" s="104">
        <f t="shared" si="51"/>
        <v>2.99</v>
      </c>
      <c r="J150" s="80">
        <f t="shared" si="110"/>
        <v>6.2552423843599894E-2</v>
      </c>
      <c r="K150" s="80" t="e">
        <f t="shared" si="111"/>
        <v>#DIV/0!</v>
      </c>
      <c r="L150" s="80" t="e">
        <f t="shared" si="112"/>
        <v>#DIV/0!</v>
      </c>
      <c r="M150" s="80" t="e">
        <f t="shared" si="113"/>
        <v>#DIV/0!</v>
      </c>
      <c r="N150" s="80">
        <f t="shared" si="114"/>
        <v>0.23255242384359992</v>
      </c>
      <c r="O150" s="80" t="e">
        <f t="shared" si="115"/>
        <v>#DIV/0!</v>
      </c>
      <c r="P150" s="80" t="e">
        <f t="shared" si="116"/>
        <v>#DIV/0!</v>
      </c>
      <c r="Q150" s="80" t="e">
        <f t="shared" si="117"/>
        <v>#DIV/0!</v>
      </c>
      <c r="R150" s="105">
        <f t="shared" ca="1" si="118"/>
        <v>3638</v>
      </c>
      <c r="S150" s="80">
        <f t="shared" si="52"/>
        <v>7.0108663880878011E-2</v>
      </c>
      <c r="T150" s="77">
        <v>0</v>
      </c>
      <c r="U150" s="181">
        <v>0</v>
      </c>
      <c r="X150" s="181"/>
      <c r="Z150" s="82"/>
      <c r="AA150" s="82">
        <f t="shared" si="119"/>
        <v>0</v>
      </c>
      <c r="AB150" s="82">
        <f t="shared" si="159"/>
        <v>0</v>
      </c>
      <c r="AC150" s="77">
        <f t="shared" si="120"/>
        <v>0</v>
      </c>
      <c r="AD150" s="108">
        <f t="shared" si="121"/>
        <v>0</v>
      </c>
      <c r="AE150" s="107">
        <f t="shared" si="122"/>
        <v>0</v>
      </c>
      <c r="AF150" s="107">
        <f t="shared" si="123"/>
        <v>0</v>
      </c>
      <c r="AG150" s="107">
        <f t="shared" si="124"/>
        <v>0</v>
      </c>
      <c r="AH150" s="109">
        <f t="shared" si="125"/>
        <v>0</v>
      </c>
      <c r="AI150" s="109">
        <f t="shared" si="126"/>
        <v>0</v>
      </c>
      <c r="AJ150" s="109">
        <f t="shared" si="127"/>
        <v>0</v>
      </c>
      <c r="AL150" s="82">
        <f t="shared" si="128"/>
        <v>0</v>
      </c>
      <c r="AM150" s="82" t="e">
        <f t="shared" si="129"/>
        <v>#DIV/0!</v>
      </c>
      <c r="AN150" s="77">
        <f t="shared" si="130"/>
        <v>0</v>
      </c>
      <c r="AO150" s="108">
        <f t="shared" si="131"/>
        <v>0</v>
      </c>
      <c r="AP150" s="107">
        <f t="shared" si="132"/>
        <v>0</v>
      </c>
      <c r="AQ150" s="107">
        <f t="shared" si="133"/>
        <v>0</v>
      </c>
      <c r="AR150" s="107">
        <f t="shared" si="134"/>
        <v>0</v>
      </c>
      <c r="AS150" s="109">
        <f t="shared" si="135"/>
        <v>0</v>
      </c>
      <c r="AT150" s="109">
        <f t="shared" si="136"/>
        <v>0</v>
      </c>
      <c r="AU150" s="109">
        <f t="shared" si="137"/>
        <v>0</v>
      </c>
      <c r="AW150" s="82">
        <f t="shared" si="138"/>
        <v>0</v>
      </c>
      <c r="AX150" s="82" t="e">
        <f t="shared" si="139"/>
        <v>#DIV/0!</v>
      </c>
      <c r="AY150" s="77">
        <f t="shared" si="140"/>
        <v>0</v>
      </c>
      <c r="AZ150" s="108">
        <f t="shared" si="141"/>
        <v>0</v>
      </c>
      <c r="BA150" s="107">
        <f t="shared" si="142"/>
        <v>0</v>
      </c>
      <c r="BB150" s="107">
        <f t="shared" si="143"/>
        <v>0</v>
      </c>
      <c r="BC150" s="107">
        <f t="shared" si="144"/>
        <v>0</v>
      </c>
      <c r="BD150" s="109">
        <f t="shared" si="145"/>
        <v>0</v>
      </c>
      <c r="BE150" s="109">
        <f t="shared" si="146"/>
        <v>0</v>
      </c>
      <c r="BF150" s="109">
        <f t="shared" si="147"/>
        <v>0</v>
      </c>
      <c r="BH150" s="82">
        <f t="shared" si="148"/>
        <v>0</v>
      </c>
      <c r="BI150" s="82" t="e">
        <f t="shared" si="149"/>
        <v>#DIV/0!</v>
      </c>
      <c r="BJ150" s="77">
        <f t="shared" si="150"/>
        <v>0</v>
      </c>
      <c r="BK150" s="108">
        <f t="shared" si="151"/>
        <v>0</v>
      </c>
      <c r="BL150" s="107">
        <f t="shared" si="152"/>
        <v>0</v>
      </c>
      <c r="BM150" s="107">
        <f t="shared" si="153"/>
        <v>0</v>
      </c>
      <c r="BN150" s="107">
        <f t="shared" si="154"/>
        <v>0</v>
      </c>
      <c r="BO150" s="109">
        <f t="shared" si="155"/>
        <v>0</v>
      </c>
      <c r="BP150" s="109">
        <f t="shared" si="156"/>
        <v>0</v>
      </c>
      <c r="BQ150" s="109">
        <f t="shared" si="157"/>
        <v>0</v>
      </c>
    </row>
    <row r="151" spans="1:69" x14ac:dyDescent="0.25">
      <c r="A151" s="101">
        <f>DATE(YEAR(A150),MONTH(A150)+1,1)</f>
        <v>40483</v>
      </c>
      <c r="B151" s="102"/>
      <c r="C151" s="102"/>
      <c r="D151" s="80"/>
      <c r="E151" s="106"/>
      <c r="F151" s="104"/>
      <c r="G151" s="104"/>
      <c r="H151" s="104"/>
      <c r="I151" s="104"/>
      <c r="J151" s="80"/>
      <c r="K151" s="80"/>
      <c r="L151" s="80"/>
      <c r="M151" s="80"/>
      <c r="N151" s="80"/>
      <c r="O151" s="80"/>
      <c r="P151" s="80"/>
      <c r="Q151" s="80"/>
      <c r="R151" s="105"/>
      <c r="S151" s="80"/>
      <c r="T151" s="181"/>
      <c r="X151" s="181"/>
      <c r="Z151" s="82"/>
      <c r="AA151" s="82"/>
      <c r="AB151" s="82"/>
      <c r="AD151" s="108"/>
      <c r="AE151" s="107"/>
      <c r="AF151" s="107"/>
      <c r="AG151" s="107"/>
      <c r="AH151" s="109"/>
      <c r="AI151" s="109"/>
      <c r="AJ151" s="109"/>
      <c r="AL151" s="82"/>
      <c r="AM151" s="82"/>
      <c r="AO151" s="108"/>
      <c r="AP151" s="107"/>
      <c r="AQ151" s="107"/>
      <c r="AR151" s="107"/>
      <c r="AS151" s="109"/>
      <c r="AT151" s="109"/>
      <c r="AU151" s="109"/>
      <c r="AW151" s="82"/>
      <c r="AX151" s="82"/>
      <c r="AZ151" s="108"/>
      <c r="BA151" s="107"/>
      <c r="BB151" s="107"/>
      <c r="BC151" s="107"/>
      <c r="BD151" s="109"/>
      <c r="BE151" s="109"/>
      <c r="BF151" s="109"/>
      <c r="BH151" s="82"/>
      <c r="BI151" s="82"/>
      <c r="BK151" s="108"/>
      <c r="BL151" s="107"/>
      <c r="BM151" s="107"/>
      <c r="BN151" s="107"/>
      <c r="BO151" s="109"/>
      <c r="BP151" s="109"/>
      <c r="BQ151" s="109"/>
    </row>
    <row r="152" spans="1:69" x14ac:dyDescent="0.25">
      <c r="A152" s="101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83"/>
      <c r="Z152" s="84"/>
      <c r="AA152" s="83"/>
      <c r="AB152" s="84"/>
      <c r="AL152" s="83"/>
      <c r="AM152" s="84"/>
      <c r="AW152" s="83"/>
      <c r="AX152" s="84"/>
      <c r="BH152" s="83"/>
      <c r="BI152" s="84"/>
    </row>
    <row r="153" spans="1:69" x14ac:dyDescent="0.25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83"/>
      <c r="Z153" s="84"/>
      <c r="AA153" s="83"/>
      <c r="AB153" s="84"/>
      <c r="AL153" s="83"/>
      <c r="AM153" s="84"/>
      <c r="AW153" s="83"/>
      <c r="AX153" s="84"/>
      <c r="BH153" s="83"/>
      <c r="BI153" s="84"/>
    </row>
    <row r="154" spans="1:69" x14ac:dyDescent="0.25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83"/>
      <c r="Z154" s="84"/>
      <c r="AA154" s="83"/>
      <c r="AB154" s="84"/>
      <c r="AL154" s="83"/>
      <c r="AM154" s="84"/>
      <c r="AW154" s="83"/>
      <c r="AX154" s="84"/>
      <c r="BH154" s="83"/>
      <c r="BI154" s="84"/>
    </row>
    <row r="155" spans="1:69" x14ac:dyDescent="0.25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83"/>
      <c r="Z155" s="84"/>
      <c r="AA155" s="83"/>
      <c r="AB155" s="84"/>
      <c r="AL155" s="83"/>
      <c r="AM155" s="84"/>
      <c r="AW155" s="83"/>
      <c r="AX155" s="84"/>
      <c r="BH155" s="83"/>
      <c r="BI155" s="84"/>
    </row>
    <row r="156" spans="1:69" x14ac:dyDescent="0.25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83"/>
      <c r="Z156" s="84"/>
      <c r="AA156" s="83"/>
      <c r="AB156" s="84"/>
      <c r="AL156" s="83"/>
      <c r="AM156" s="84"/>
      <c r="AW156" s="83"/>
      <c r="AX156" s="84"/>
      <c r="BH156" s="83"/>
      <c r="BI156" s="84"/>
    </row>
    <row r="157" spans="1:69" x14ac:dyDescent="0.25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83"/>
      <c r="Z157" s="84"/>
      <c r="AA157" s="83"/>
      <c r="AB157" s="84"/>
      <c r="AL157" s="83"/>
      <c r="AM157" s="84"/>
      <c r="AW157" s="83"/>
      <c r="AX157" s="84"/>
      <c r="BH157" s="83"/>
      <c r="BI157" s="84"/>
    </row>
    <row r="158" spans="1:69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83"/>
      <c r="Z158" s="84"/>
      <c r="AA158" s="83"/>
      <c r="AB158" s="84"/>
      <c r="AL158" s="83"/>
      <c r="AM158" s="84"/>
      <c r="AW158" s="83"/>
      <c r="AX158" s="84"/>
      <c r="BH158" s="83"/>
      <c r="BI158" s="84"/>
    </row>
    <row r="159" spans="1:69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83"/>
      <c r="Z159" s="84"/>
      <c r="AA159" s="83"/>
      <c r="AB159" s="84"/>
      <c r="AL159" s="83"/>
      <c r="AM159" s="84"/>
      <c r="AW159" s="83"/>
      <c r="AX159" s="84"/>
      <c r="BH159" s="83"/>
      <c r="BI159" s="84"/>
    </row>
    <row r="160" spans="1:69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83"/>
      <c r="Z160" s="84"/>
      <c r="AA160" s="83"/>
      <c r="AB160" s="84"/>
      <c r="AL160" s="83"/>
      <c r="AM160" s="84"/>
      <c r="AW160" s="83"/>
      <c r="AX160" s="84"/>
      <c r="BH160" s="83"/>
      <c r="BI160" s="84"/>
    </row>
    <row r="161" spans="1:61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83"/>
      <c r="Z161" s="84"/>
      <c r="AA161" s="83"/>
      <c r="AB161" s="84"/>
      <c r="AL161" s="83"/>
      <c r="AM161" s="84"/>
      <c r="AW161" s="83"/>
      <c r="AX161" s="84"/>
      <c r="BH161" s="83"/>
      <c r="BI161" s="84"/>
    </row>
    <row r="162" spans="1:61" x14ac:dyDescent="0.25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83"/>
      <c r="Z162" s="84"/>
      <c r="AA162" s="83"/>
      <c r="AB162" s="84"/>
      <c r="AL162" s="83"/>
      <c r="AM162" s="84"/>
      <c r="AW162" s="83"/>
      <c r="AX162" s="84"/>
      <c r="BH162" s="83"/>
      <c r="BI162" s="84"/>
    </row>
    <row r="163" spans="1:61" x14ac:dyDescent="0.25">
      <c r="A163" s="116"/>
      <c r="E163" s="79"/>
      <c r="F163" s="79"/>
      <c r="G163" s="79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83"/>
      <c r="Z163" s="84"/>
      <c r="AA163" s="83"/>
      <c r="AB163" s="84"/>
      <c r="AL163" s="83"/>
      <c r="AM163" s="84"/>
      <c r="AW163" s="83"/>
      <c r="AX163" s="84"/>
      <c r="BH163" s="83"/>
      <c r="BI163" s="84"/>
    </row>
    <row r="164" spans="1:61" x14ac:dyDescent="0.25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83"/>
      <c r="Z164" s="84"/>
      <c r="AA164" s="83"/>
      <c r="AB164" s="84"/>
      <c r="AL164" s="83"/>
      <c r="AM164" s="84"/>
      <c r="AW164" s="83"/>
      <c r="AX164" s="84"/>
      <c r="BH164" s="83"/>
      <c r="BI164" s="84"/>
    </row>
    <row r="165" spans="1:61" x14ac:dyDescent="0.25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4"/>
      <c r="T165" s="111"/>
      <c r="U165" s="111"/>
      <c r="V165" s="114"/>
      <c r="W165" s="114"/>
      <c r="X165" s="114"/>
      <c r="Y165" s="83"/>
      <c r="Z165" s="84"/>
      <c r="AA165" s="83"/>
      <c r="AB165" s="84"/>
      <c r="AL165" s="83"/>
      <c r="AM165" s="84"/>
      <c r="AW165" s="83"/>
      <c r="AX165" s="84"/>
      <c r="BH165" s="83"/>
      <c r="BI165" s="84"/>
    </row>
    <row r="166" spans="1:61" x14ac:dyDescent="0.25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4"/>
      <c r="T166" s="111"/>
      <c r="U166" s="111"/>
      <c r="V166" s="114"/>
      <c r="W166" s="114"/>
      <c r="X166" s="114"/>
      <c r="Y166" s="83"/>
      <c r="Z166" s="84"/>
      <c r="AA166" s="83"/>
      <c r="AB166" s="84"/>
      <c r="AL166" s="83"/>
      <c r="AM166" s="84"/>
      <c r="AW166" s="83"/>
      <c r="AX166" s="84"/>
      <c r="BH166" s="83"/>
      <c r="BI166" s="84"/>
    </row>
    <row r="167" spans="1:61" x14ac:dyDescent="0.25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4"/>
      <c r="T167" s="111"/>
      <c r="U167" s="111"/>
      <c r="V167" s="114"/>
      <c r="W167" s="114"/>
      <c r="X167" s="114"/>
      <c r="Y167" s="83"/>
      <c r="Z167" s="84"/>
      <c r="AA167" s="83"/>
      <c r="AB167" s="84"/>
      <c r="AL167" s="83"/>
      <c r="AM167" s="84"/>
      <c r="AW167" s="83"/>
      <c r="AX167" s="84"/>
      <c r="BH167" s="83"/>
      <c r="BI167" s="84"/>
    </row>
    <row r="168" spans="1:61" x14ac:dyDescent="0.25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4"/>
      <c r="T168" s="111"/>
      <c r="U168" s="111"/>
      <c r="V168" s="114"/>
      <c r="W168" s="114"/>
      <c r="X168" s="114"/>
      <c r="Y168" s="83"/>
      <c r="Z168" s="84"/>
      <c r="AA168" s="83"/>
      <c r="AB168" s="84"/>
      <c r="AL168" s="83"/>
      <c r="AM168" s="84"/>
      <c r="AW168" s="83"/>
      <c r="AX168" s="84"/>
      <c r="BH168" s="83"/>
      <c r="BI168" s="84"/>
    </row>
    <row r="169" spans="1:61" x14ac:dyDescent="0.25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4"/>
      <c r="T169" s="111"/>
      <c r="U169" s="111"/>
      <c r="V169" s="114"/>
      <c r="W169" s="114"/>
      <c r="X169" s="114"/>
      <c r="Y169" s="83"/>
      <c r="Z169" s="84"/>
      <c r="AA169" s="83"/>
      <c r="AB169" s="84"/>
      <c r="AL169" s="83"/>
      <c r="AM169" s="84"/>
      <c r="AW169" s="83"/>
      <c r="AX169" s="84"/>
      <c r="BH169" s="83"/>
      <c r="BI169" s="84"/>
    </row>
    <row r="170" spans="1:61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4"/>
      <c r="T170" s="111"/>
      <c r="U170" s="111"/>
      <c r="V170" s="114"/>
      <c r="W170" s="114"/>
      <c r="X170" s="114"/>
      <c r="Y170" s="83"/>
      <c r="Z170" s="84"/>
      <c r="AA170" s="83"/>
      <c r="AB170" s="84"/>
      <c r="AL170" s="83"/>
      <c r="AM170" s="84"/>
      <c r="AW170" s="83"/>
      <c r="AX170" s="84"/>
      <c r="BH170" s="83"/>
      <c r="BI170" s="84"/>
    </row>
    <row r="171" spans="1:61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4"/>
      <c r="T171" s="111"/>
      <c r="U171" s="111"/>
      <c r="V171" s="114"/>
      <c r="W171" s="114"/>
      <c r="X171" s="114"/>
      <c r="Y171" s="83"/>
      <c r="Z171" s="84"/>
      <c r="AA171" s="83"/>
      <c r="AB171" s="84"/>
      <c r="AL171" s="83"/>
      <c r="AM171" s="84"/>
      <c r="AW171" s="83"/>
      <c r="AX171" s="84"/>
      <c r="BH171" s="83"/>
      <c r="BI171" s="84"/>
    </row>
    <row r="172" spans="1:61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4"/>
      <c r="T172" s="111"/>
      <c r="U172" s="111"/>
      <c r="V172" s="114"/>
      <c r="W172" s="114"/>
      <c r="X172" s="114"/>
      <c r="Y172" s="83"/>
      <c r="Z172" s="84"/>
      <c r="AA172" s="83"/>
      <c r="AB172" s="84"/>
      <c r="AL172" s="83"/>
      <c r="AM172" s="84"/>
      <c r="AW172" s="83"/>
      <c r="AX172" s="84"/>
      <c r="BH172" s="83"/>
      <c r="BI172" s="84"/>
    </row>
    <row r="173" spans="1:61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4"/>
      <c r="T173" s="111"/>
      <c r="U173" s="111"/>
      <c r="V173" s="114"/>
      <c r="W173" s="114"/>
      <c r="X173" s="114"/>
      <c r="Y173" s="83"/>
      <c r="Z173" s="84"/>
      <c r="AA173" s="83"/>
      <c r="AB173" s="84"/>
      <c r="AL173" s="83"/>
      <c r="AM173" s="84"/>
      <c r="AW173" s="83"/>
      <c r="AX173" s="84"/>
      <c r="BH173" s="83"/>
      <c r="BI173" s="84"/>
    </row>
    <row r="174" spans="1:61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4"/>
      <c r="T174" s="111"/>
      <c r="U174" s="111"/>
      <c r="V174" s="114"/>
      <c r="W174" s="114"/>
      <c r="X174" s="114"/>
      <c r="Y174" s="83"/>
      <c r="Z174" s="84"/>
      <c r="AA174" s="83"/>
      <c r="AB174" s="84"/>
      <c r="AL174" s="83"/>
      <c r="AM174" s="84"/>
      <c r="AW174" s="83"/>
      <c r="AX174" s="84"/>
      <c r="BH174" s="83"/>
      <c r="BI174" s="84"/>
    </row>
    <row r="175" spans="1:61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4"/>
      <c r="T175" s="111"/>
      <c r="U175" s="111"/>
      <c r="V175" s="114"/>
      <c r="W175" s="114"/>
      <c r="X175" s="114"/>
      <c r="Y175" s="83"/>
      <c r="Z175" s="84"/>
      <c r="AA175" s="83"/>
      <c r="AB175" s="84"/>
      <c r="AL175" s="83"/>
      <c r="AM175" s="84"/>
      <c r="AW175" s="83"/>
      <c r="AX175" s="84"/>
      <c r="BH175" s="83"/>
      <c r="BI175" s="84"/>
    </row>
    <row r="176" spans="1:61" x14ac:dyDescent="0.25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4"/>
      <c r="T176" s="111"/>
      <c r="U176" s="111"/>
      <c r="V176" s="114"/>
      <c r="W176" s="114"/>
      <c r="X176" s="114"/>
      <c r="Y176" s="83"/>
      <c r="Z176" s="84"/>
      <c r="AA176" s="83"/>
      <c r="AB176" s="84"/>
      <c r="AL176" s="83"/>
      <c r="AM176" s="84"/>
      <c r="AW176" s="83"/>
      <c r="AX176" s="84"/>
      <c r="BH176" s="83"/>
      <c r="BI176" s="84"/>
    </row>
    <row r="177" spans="2:61" ht="13.8" thickBot="1" x14ac:dyDescent="0.3">
      <c r="B177" s="117"/>
      <c r="C177" s="120"/>
      <c r="D177" s="121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4"/>
      <c r="T177" s="114"/>
      <c r="U177" s="114"/>
      <c r="V177" s="114"/>
      <c r="W177" s="114"/>
      <c r="X177" s="114"/>
      <c r="Y177" s="83"/>
      <c r="Z177" s="84"/>
      <c r="AA177" s="83"/>
      <c r="AB177" s="84"/>
      <c r="AL177" s="83"/>
      <c r="AM177" s="84"/>
      <c r="AW177" s="83"/>
      <c r="AX177" s="84"/>
      <c r="BH177" s="83"/>
      <c r="BI177" s="84"/>
    </row>
    <row r="178" spans="2:61" x14ac:dyDescent="0.25">
      <c r="B178" s="117"/>
      <c r="C178" s="120"/>
      <c r="D178" s="122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4"/>
      <c r="T178" s="114"/>
      <c r="U178" s="114"/>
      <c r="V178" s="114"/>
      <c r="W178" s="114"/>
      <c r="X178" s="114"/>
      <c r="Y178" s="83"/>
      <c r="Z178" s="84"/>
      <c r="AA178" s="83"/>
      <c r="AB178" s="84"/>
      <c r="AL178" s="83"/>
      <c r="AM178" s="84"/>
      <c r="AW178" s="83"/>
      <c r="AX178" s="84"/>
      <c r="BH178" s="83"/>
      <c r="BI178" s="84"/>
    </row>
    <row r="179" spans="2:61" ht="13.8" thickBot="1" x14ac:dyDescent="0.3">
      <c r="B179" s="117"/>
      <c r="C179" s="120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4"/>
      <c r="T179" s="114"/>
      <c r="U179" s="114"/>
      <c r="V179" s="114"/>
      <c r="W179" s="114"/>
      <c r="X179" s="114"/>
      <c r="Y179" s="83"/>
      <c r="Z179" s="84"/>
      <c r="AA179" s="83"/>
      <c r="AB179" s="84"/>
      <c r="AL179" s="83"/>
      <c r="AM179" s="84"/>
      <c r="AW179" s="83"/>
      <c r="AX179" s="84"/>
      <c r="BH179" s="83"/>
      <c r="BI179" s="84"/>
    </row>
    <row r="180" spans="2:61" ht="13.8" thickBot="1" x14ac:dyDescent="0.3">
      <c r="B180" s="124"/>
      <c r="C180" s="125"/>
      <c r="D180" s="123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4"/>
      <c r="T180" s="114"/>
      <c r="U180" s="114"/>
      <c r="V180" s="114"/>
      <c r="W180" s="114"/>
      <c r="X180" s="114"/>
      <c r="Y180" s="83"/>
      <c r="Z180" s="84"/>
      <c r="AA180" s="83"/>
      <c r="AB180" s="84"/>
      <c r="AL180" s="83"/>
      <c r="AM180" s="84"/>
      <c r="AW180" s="83"/>
      <c r="AX180" s="84"/>
      <c r="BH180" s="83"/>
      <c r="BI180" s="84"/>
    </row>
    <row r="181" spans="2:61" x14ac:dyDescent="0.25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4"/>
      <c r="T181" s="83"/>
      <c r="U181" s="83"/>
      <c r="V181" s="83"/>
      <c r="W181" s="83"/>
      <c r="X181" s="83"/>
      <c r="Y181" s="83"/>
      <c r="Z181" s="84"/>
      <c r="AA181" s="83"/>
      <c r="AB181" s="84"/>
      <c r="AL181" s="83"/>
      <c r="AM181" s="84"/>
      <c r="AW181" s="83"/>
      <c r="AX181" s="84"/>
      <c r="BH181" s="83"/>
      <c r="BI181" s="84"/>
    </row>
    <row r="182" spans="2:61" x14ac:dyDescent="0.25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83"/>
      <c r="T182" s="83"/>
      <c r="U182" s="83"/>
      <c r="V182" s="83"/>
      <c r="W182" s="83"/>
      <c r="X182" s="83"/>
      <c r="Y182" s="83"/>
      <c r="Z182" s="84"/>
      <c r="AA182" s="83"/>
      <c r="AB182" s="84"/>
      <c r="AL182" s="83"/>
      <c r="AM182" s="84"/>
      <c r="AW182" s="83"/>
      <c r="AX182" s="84"/>
      <c r="BH182" s="83"/>
      <c r="BI182" s="84"/>
    </row>
    <row r="183" spans="2:61" x14ac:dyDescent="0.25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83"/>
      <c r="T183" s="83"/>
      <c r="U183" s="83"/>
      <c r="V183" s="83"/>
      <c r="W183" s="83"/>
      <c r="X183" s="83"/>
      <c r="Y183" s="83"/>
      <c r="Z183" s="84"/>
      <c r="AA183" s="83"/>
      <c r="AB183" s="84"/>
      <c r="AL183" s="83"/>
      <c r="AM183" s="84"/>
      <c r="AW183" s="83"/>
      <c r="AX183" s="84"/>
      <c r="BH183" s="83"/>
      <c r="BI183" s="84"/>
    </row>
    <row r="184" spans="2:61" x14ac:dyDescent="0.25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83"/>
      <c r="T184" s="83"/>
      <c r="U184" s="83"/>
      <c r="V184" s="83"/>
      <c r="W184" s="83"/>
      <c r="X184" s="83"/>
      <c r="Y184" s="83"/>
      <c r="Z184" s="84"/>
      <c r="AA184" s="83"/>
      <c r="AB184" s="84"/>
      <c r="AL184" s="83"/>
      <c r="AM184" s="84"/>
      <c r="AW184" s="83"/>
      <c r="AX184" s="84"/>
      <c r="BH184" s="83"/>
      <c r="BI184" s="84"/>
    </row>
    <row r="185" spans="2:61" x14ac:dyDescent="0.25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83"/>
      <c r="T185" s="83"/>
      <c r="U185" s="83"/>
      <c r="V185" s="83"/>
      <c r="W185" s="83"/>
      <c r="X185" s="83"/>
      <c r="Y185" s="83"/>
      <c r="Z185" s="84"/>
      <c r="AA185" s="83"/>
      <c r="AB185" s="84"/>
      <c r="AL185" s="83"/>
      <c r="AM185" s="84"/>
      <c r="AW185" s="83"/>
      <c r="AX185" s="84"/>
      <c r="BH185" s="83"/>
      <c r="BI185" s="84"/>
    </row>
    <row r="186" spans="2:61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83"/>
      <c r="V186" s="83"/>
      <c r="W186" s="83"/>
      <c r="X186" s="83"/>
      <c r="Y186" s="83"/>
      <c r="Z186" s="84"/>
      <c r="AA186" s="83"/>
      <c r="AB186" s="84"/>
      <c r="AL186" s="83"/>
      <c r="AM186" s="84"/>
      <c r="AW186" s="83"/>
      <c r="AX186" s="84"/>
      <c r="BH186" s="83"/>
      <c r="BI186" s="84"/>
    </row>
    <row r="187" spans="2:61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83"/>
      <c r="T187" s="83"/>
      <c r="U187" s="83"/>
      <c r="V187" s="83"/>
      <c r="W187" s="83"/>
      <c r="X187" s="83"/>
      <c r="Y187" s="83"/>
      <c r="Z187" s="84"/>
      <c r="AA187" s="83"/>
      <c r="AB187" s="84"/>
      <c r="AL187" s="83"/>
      <c r="AM187" s="84"/>
      <c r="AW187" s="83"/>
      <c r="AX187" s="84"/>
      <c r="BH187" s="83"/>
      <c r="BI187" s="84"/>
    </row>
    <row r="188" spans="2:61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83"/>
      <c r="T188" s="83"/>
      <c r="U188" s="83"/>
      <c r="V188" s="83"/>
      <c r="W188" s="83"/>
      <c r="X188" s="83"/>
      <c r="Y188" s="83"/>
      <c r="Z188" s="84"/>
      <c r="AA188" s="83"/>
      <c r="AB188" s="84"/>
      <c r="AL188" s="83"/>
      <c r="AM188" s="84"/>
      <c r="AW188" s="83"/>
      <c r="AX188" s="84"/>
      <c r="BH188" s="83"/>
      <c r="BI188" s="84"/>
    </row>
    <row r="189" spans="2:61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83"/>
      <c r="T189" s="83"/>
      <c r="U189" s="83"/>
      <c r="V189" s="83"/>
      <c r="W189" s="83"/>
      <c r="X189" s="83"/>
      <c r="Y189" s="83"/>
      <c r="Z189" s="84"/>
      <c r="AA189" s="83"/>
      <c r="AB189" s="84"/>
      <c r="AL189" s="83"/>
      <c r="AM189" s="84"/>
      <c r="AW189" s="83"/>
      <c r="AX189" s="84"/>
      <c r="BH189" s="83"/>
      <c r="BI189" s="84"/>
    </row>
    <row r="190" spans="2:61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83"/>
      <c r="T190" s="83"/>
      <c r="U190" s="83"/>
      <c r="V190" s="83"/>
      <c r="W190" s="83"/>
      <c r="X190" s="83"/>
      <c r="Y190" s="83"/>
      <c r="Z190" s="84"/>
      <c r="AA190" s="83"/>
      <c r="AB190" s="84"/>
      <c r="AL190" s="83"/>
      <c r="AM190" s="84"/>
      <c r="AW190" s="83"/>
      <c r="AX190" s="84"/>
      <c r="BH190" s="83"/>
      <c r="BI190" s="84"/>
    </row>
    <row r="191" spans="2:61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83"/>
      <c r="T191" s="83"/>
      <c r="U191" s="83"/>
      <c r="V191" s="83"/>
      <c r="W191" s="83"/>
      <c r="X191" s="83"/>
      <c r="Y191" s="83"/>
      <c r="Z191" s="84"/>
      <c r="AA191" s="83"/>
      <c r="AB191" s="84"/>
      <c r="AL191" s="83"/>
      <c r="AM191" s="84"/>
      <c r="AW191" s="83"/>
      <c r="AX191" s="84"/>
      <c r="BH191" s="83"/>
      <c r="BI191" s="84"/>
    </row>
    <row r="192" spans="2:61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83"/>
      <c r="T192" s="83"/>
      <c r="U192" s="83"/>
      <c r="V192" s="83"/>
      <c r="W192" s="83"/>
      <c r="X192" s="83"/>
      <c r="Y192" s="83"/>
      <c r="Z192" s="84"/>
      <c r="AA192" s="83"/>
      <c r="AB192" s="84"/>
      <c r="AL192" s="83"/>
      <c r="AM192" s="84"/>
      <c r="AW192" s="83"/>
      <c r="AX192" s="84"/>
      <c r="BH192" s="83"/>
      <c r="BI192" s="84"/>
    </row>
    <row r="193" spans="2:61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83"/>
      <c r="T193" s="83"/>
      <c r="U193" s="83"/>
      <c r="V193" s="83"/>
      <c r="W193" s="83"/>
      <c r="X193" s="83"/>
      <c r="Y193" s="83"/>
      <c r="Z193" s="84"/>
      <c r="AA193" s="83"/>
      <c r="AB193" s="84"/>
      <c r="AL193" s="83"/>
      <c r="AM193" s="84"/>
      <c r="AW193" s="83"/>
      <c r="AX193" s="84"/>
      <c r="BH193" s="83"/>
      <c r="BI193" s="84"/>
    </row>
    <row r="194" spans="2:61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83"/>
      <c r="T194" s="83"/>
      <c r="U194" s="83"/>
      <c r="V194" s="83"/>
      <c r="W194" s="83"/>
      <c r="X194" s="83"/>
      <c r="Y194" s="83"/>
      <c r="Z194" s="84"/>
      <c r="AA194" s="83"/>
      <c r="AB194" s="84"/>
      <c r="AL194" s="83"/>
      <c r="AM194" s="84"/>
      <c r="AW194" s="83"/>
      <c r="AX194" s="84"/>
      <c r="BH194" s="83"/>
      <c r="BI194" s="84"/>
    </row>
    <row r="195" spans="2:61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83"/>
      <c r="T195" s="83"/>
      <c r="U195" s="83"/>
      <c r="V195" s="83"/>
      <c r="W195" s="83"/>
      <c r="X195" s="83"/>
      <c r="Y195" s="83"/>
      <c r="Z195" s="84"/>
      <c r="AA195" s="83"/>
      <c r="AB195" s="84"/>
      <c r="AL195" s="83"/>
      <c r="AM195" s="84"/>
      <c r="AW195" s="83"/>
      <c r="AX195" s="84"/>
      <c r="BH195" s="83"/>
      <c r="BI195" s="84"/>
    </row>
    <row r="196" spans="2:61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83"/>
      <c r="T196" s="83"/>
      <c r="U196" s="83"/>
      <c r="V196" s="83"/>
      <c r="W196" s="83"/>
      <c r="X196" s="83"/>
      <c r="Y196" s="83"/>
      <c r="Z196" s="84"/>
      <c r="AA196" s="83"/>
      <c r="AB196" s="84"/>
      <c r="AL196" s="83"/>
      <c r="AM196" s="84"/>
      <c r="AW196" s="83"/>
      <c r="AX196" s="84"/>
      <c r="BH196" s="83"/>
      <c r="BI196" s="84"/>
    </row>
    <row r="197" spans="2:61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83"/>
      <c r="T197" s="83"/>
      <c r="U197" s="83"/>
      <c r="V197" s="83"/>
      <c r="W197" s="83"/>
      <c r="X197" s="83"/>
      <c r="Y197" s="83"/>
      <c r="Z197" s="84"/>
      <c r="AA197" s="83"/>
      <c r="AB197" s="84"/>
      <c r="AL197" s="83"/>
      <c r="AM197" s="84"/>
      <c r="AW197" s="83"/>
      <c r="AX197" s="84"/>
      <c r="BH197" s="83"/>
      <c r="BI197" s="84"/>
    </row>
    <row r="198" spans="2:61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83"/>
      <c r="T198" s="83"/>
      <c r="U198" s="83"/>
      <c r="V198" s="83"/>
      <c r="W198" s="83"/>
      <c r="X198" s="83"/>
      <c r="Y198" s="83"/>
      <c r="Z198" s="84"/>
      <c r="AA198" s="83"/>
      <c r="AB198" s="84"/>
      <c r="AL198" s="83"/>
      <c r="AM198" s="84"/>
      <c r="AW198" s="83"/>
      <c r="AX198" s="84"/>
      <c r="BH198" s="83"/>
      <c r="BI198" s="84"/>
    </row>
    <row r="199" spans="2:61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83"/>
      <c r="T199" s="83"/>
      <c r="U199" s="83"/>
      <c r="V199" s="83"/>
      <c r="W199" s="83"/>
      <c r="X199" s="83"/>
      <c r="Y199" s="83"/>
      <c r="Z199" s="84"/>
      <c r="AA199" s="83"/>
      <c r="AB199" s="84"/>
      <c r="AL199" s="83"/>
      <c r="AM199" s="84"/>
      <c r="AW199" s="83"/>
      <c r="AX199" s="84"/>
      <c r="BH199" s="83"/>
      <c r="BI199" s="84"/>
    </row>
    <row r="200" spans="2:61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83"/>
      <c r="T200" s="83"/>
      <c r="U200" s="83"/>
      <c r="V200" s="83"/>
      <c r="W200" s="83"/>
      <c r="X200" s="83"/>
      <c r="Y200" s="83"/>
      <c r="Z200" s="84"/>
      <c r="AA200" s="83"/>
      <c r="AB200" s="84"/>
      <c r="AL200" s="83"/>
      <c r="AM200" s="84"/>
      <c r="AW200" s="83"/>
      <c r="AX200" s="84"/>
      <c r="BH200" s="83"/>
      <c r="BI200" s="84"/>
    </row>
    <row r="201" spans="2:61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83"/>
      <c r="T201" s="83"/>
      <c r="U201" s="83"/>
      <c r="V201" s="83"/>
      <c r="W201" s="83"/>
      <c r="X201" s="83"/>
      <c r="Y201" s="83"/>
      <c r="Z201" s="84"/>
      <c r="AA201" s="83"/>
      <c r="AB201" s="84"/>
      <c r="AL201" s="83"/>
      <c r="AM201" s="84"/>
      <c r="AW201" s="83"/>
      <c r="AX201" s="84"/>
      <c r="BH201" s="83"/>
      <c r="BI201" s="84"/>
    </row>
    <row r="202" spans="2:61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83"/>
      <c r="T202" s="83"/>
      <c r="U202" s="83"/>
      <c r="V202" s="83"/>
      <c r="W202" s="83"/>
      <c r="X202" s="83"/>
      <c r="Y202" s="83"/>
      <c r="Z202" s="84"/>
      <c r="AA202" s="83"/>
      <c r="AB202" s="84"/>
      <c r="AL202" s="83"/>
      <c r="AM202" s="84"/>
      <c r="AW202" s="83"/>
      <c r="AX202" s="84"/>
      <c r="BH202" s="83"/>
      <c r="BI202" s="84"/>
    </row>
    <row r="203" spans="2:61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83"/>
      <c r="T203" s="83"/>
      <c r="U203" s="83"/>
      <c r="V203" s="83"/>
      <c r="W203" s="83"/>
      <c r="X203" s="83"/>
      <c r="Y203" s="83"/>
      <c r="Z203" s="84"/>
      <c r="AA203" s="83"/>
      <c r="AB203" s="84"/>
      <c r="AL203" s="83"/>
      <c r="AM203" s="84"/>
      <c r="AW203" s="83"/>
      <c r="AX203" s="84"/>
      <c r="BH203" s="83"/>
      <c r="BI203" s="84"/>
    </row>
    <row r="204" spans="2:61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83"/>
      <c r="T204" s="83"/>
      <c r="U204" s="83"/>
      <c r="V204" s="83"/>
      <c r="W204" s="83"/>
      <c r="X204" s="83"/>
      <c r="Y204" s="83"/>
      <c r="Z204" s="84"/>
      <c r="AA204" s="83"/>
      <c r="AB204" s="84"/>
      <c r="AL204" s="83"/>
      <c r="AM204" s="84"/>
      <c r="AW204" s="83"/>
      <c r="AX204" s="84"/>
      <c r="BH204" s="83"/>
      <c r="BI204" s="84"/>
    </row>
    <row r="205" spans="2:61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83"/>
      <c r="T205" s="83"/>
      <c r="U205" s="83"/>
      <c r="V205" s="83"/>
      <c r="W205" s="83"/>
      <c r="X205" s="83"/>
      <c r="Y205" s="83"/>
      <c r="Z205" s="84"/>
      <c r="AA205" s="83"/>
      <c r="AB205" s="84"/>
      <c r="AL205" s="83"/>
      <c r="AM205" s="84"/>
      <c r="AW205" s="83"/>
      <c r="AX205" s="84"/>
      <c r="BH205" s="83"/>
      <c r="BI205" s="84"/>
    </row>
    <row r="206" spans="2:61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83"/>
      <c r="T206" s="83"/>
      <c r="U206" s="83"/>
      <c r="V206" s="83"/>
      <c r="W206" s="83"/>
      <c r="X206" s="83"/>
      <c r="Y206" s="83"/>
      <c r="Z206" s="84"/>
      <c r="AA206" s="83"/>
      <c r="AB206" s="84"/>
      <c r="AL206" s="83"/>
      <c r="AM206" s="84"/>
      <c r="AW206" s="83"/>
      <c r="AX206" s="84"/>
      <c r="BH206" s="83"/>
      <c r="BI206" s="84"/>
    </row>
    <row r="207" spans="2:61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83"/>
      <c r="T207" s="83"/>
      <c r="U207" s="83"/>
      <c r="V207" s="83"/>
      <c r="W207" s="83"/>
      <c r="X207" s="83"/>
      <c r="Y207" s="83"/>
      <c r="Z207" s="84"/>
      <c r="AA207" s="83"/>
      <c r="AB207" s="84"/>
      <c r="AL207" s="83"/>
      <c r="AM207" s="84"/>
      <c r="AW207" s="83"/>
      <c r="AX207" s="84"/>
      <c r="BH207" s="83"/>
      <c r="BI207" s="84"/>
    </row>
    <row r="208" spans="2:61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83"/>
      <c r="T208" s="83"/>
      <c r="U208" s="83"/>
      <c r="V208" s="83"/>
      <c r="W208" s="83"/>
      <c r="X208" s="83"/>
      <c r="Y208" s="83"/>
      <c r="Z208" s="84"/>
      <c r="AA208" s="83"/>
      <c r="AB208" s="84"/>
      <c r="AL208" s="83"/>
      <c r="AM208" s="84"/>
      <c r="AW208" s="83"/>
      <c r="AX208" s="84"/>
      <c r="BH208" s="83"/>
      <c r="BI208" s="84"/>
    </row>
    <row r="209" spans="2:61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83"/>
      <c r="T209" s="83"/>
      <c r="U209" s="83"/>
      <c r="V209" s="83"/>
      <c r="W209" s="83"/>
      <c r="X209" s="83"/>
      <c r="Y209" s="83"/>
      <c r="Z209" s="84"/>
      <c r="AA209" s="83"/>
      <c r="AB209" s="84"/>
      <c r="AL209" s="83"/>
      <c r="AM209" s="84"/>
      <c r="AW209" s="83"/>
      <c r="AX209" s="84"/>
      <c r="BH209" s="83"/>
      <c r="BI209" s="84"/>
    </row>
    <row r="210" spans="2:61" x14ac:dyDescent="0.25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83"/>
      <c r="T210" s="83"/>
      <c r="U210" s="83"/>
      <c r="V210" s="83"/>
      <c r="W210" s="83"/>
      <c r="X210" s="83"/>
      <c r="Y210" s="83"/>
      <c r="Z210" s="84"/>
      <c r="AA210" s="83"/>
      <c r="AB210" s="84"/>
      <c r="AL210" s="83"/>
      <c r="AM210" s="84"/>
      <c r="AW210" s="83"/>
      <c r="AX210" s="84"/>
      <c r="BH210" s="83"/>
      <c r="BI210" s="84"/>
    </row>
    <row r="211" spans="2:61" x14ac:dyDescent="0.25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83"/>
      <c r="T211" s="83"/>
      <c r="U211" s="83"/>
      <c r="V211" s="83"/>
      <c r="W211" s="83"/>
      <c r="X211" s="83"/>
      <c r="Y211" s="83"/>
      <c r="Z211" s="84"/>
      <c r="AA211" s="83"/>
      <c r="AB211" s="84"/>
      <c r="AL211" s="83"/>
      <c r="AM211" s="84"/>
      <c r="AW211" s="83"/>
      <c r="AX211" s="84"/>
      <c r="BH211" s="83"/>
      <c r="BI211" s="84"/>
    </row>
    <row r="212" spans="2:61" x14ac:dyDescent="0.25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83"/>
      <c r="T212" s="83"/>
      <c r="U212" s="83"/>
      <c r="V212" s="83"/>
      <c r="W212" s="83"/>
      <c r="X212" s="83"/>
      <c r="Y212" s="83"/>
      <c r="Z212" s="84"/>
      <c r="AA212" s="83"/>
      <c r="AB212" s="84"/>
      <c r="AL212" s="83"/>
      <c r="AM212" s="84"/>
      <c r="AW212" s="83"/>
      <c r="AX212" s="84"/>
      <c r="BH212" s="83"/>
      <c r="BI212" s="84"/>
    </row>
    <row r="213" spans="2:61" x14ac:dyDescent="0.25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83"/>
      <c r="T213" s="83"/>
      <c r="U213" s="83"/>
      <c r="V213" s="83"/>
      <c r="W213" s="83"/>
      <c r="X213" s="83"/>
      <c r="Y213" s="83"/>
      <c r="Z213" s="84"/>
      <c r="AA213" s="83"/>
      <c r="AB213" s="84"/>
      <c r="AL213" s="83"/>
      <c r="AM213" s="84"/>
      <c r="AW213" s="83"/>
      <c r="AX213" s="84"/>
      <c r="BH213" s="83"/>
      <c r="BI213" s="84"/>
    </row>
    <row r="214" spans="2:61" x14ac:dyDescent="0.25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83"/>
      <c r="T214" s="83"/>
      <c r="U214" s="83"/>
      <c r="V214" s="83"/>
      <c r="W214" s="83"/>
      <c r="X214" s="83"/>
      <c r="Y214" s="83"/>
      <c r="Z214" s="84"/>
      <c r="AA214" s="83"/>
      <c r="AB214" s="84"/>
      <c r="AL214" s="83"/>
      <c r="AM214" s="84"/>
      <c r="AW214" s="83"/>
      <c r="AX214" s="84"/>
      <c r="BH214" s="83"/>
      <c r="BI214" s="84"/>
    </row>
    <row r="215" spans="2:61" x14ac:dyDescent="0.25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83"/>
      <c r="T215" s="83"/>
      <c r="U215" s="83"/>
      <c r="V215" s="83"/>
      <c r="W215" s="83"/>
      <c r="X215" s="83"/>
      <c r="Y215" s="83"/>
      <c r="Z215" s="84"/>
      <c r="AA215" s="83"/>
      <c r="AB215" s="84"/>
      <c r="AL215" s="83"/>
      <c r="AM215" s="84"/>
      <c r="AW215" s="83"/>
      <c r="AX215" s="84"/>
      <c r="BH215" s="83"/>
      <c r="BI215" s="84"/>
    </row>
    <row r="216" spans="2:61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83"/>
      <c r="T216" s="83"/>
      <c r="U216" s="83"/>
      <c r="V216" s="83"/>
      <c r="W216" s="83"/>
      <c r="X216" s="83"/>
      <c r="Y216" s="83"/>
      <c r="Z216" s="84"/>
      <c r="AA216" s="83"/>
      <c r="AB216" s="84"/>
      <c r="AL216" s="83"/>
      <c r="AM216" s="84"/>
      <c r="AW216" s="83"/>
      <c r="AX216" s="84"/>
      <c r="BH216" s="83"/>
      <c r="BI216" s="84"/>
    </row>
    <row r="217" spans="2:61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83"/>
      <c r="T217" s="83"/>
      <c r="U217" s="83"/>
      <c r="V217" s="83"/>
      <c r="W217" s="83"/>
      <c r="X217" s="83"/>
      <c r="Y217" s="83"/>
      <c r="Z217" s="84"/>
      <c r="AA217" s="83"/>
      <c r="AB217" s="84"/>
      <c r="AL217" s="83"/>
      <c r="AM217" s="84"/>
      <c r="AW217" s="83"/>
      <c r="AX217" s="84"/>
      <c r="BH217" s="83"/>
      <c r="BI217" s="84"/>
    </row>
    <row r="218" spans="2:61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83"/>
      <c r="T218" s="83"/>
      <c r="U218" s="83"/>
      <c r="V218" s="83"/>
      <c r="W218" s="83"/>
      <c r="X218" s="83"/>
      <c r="Y218" s="83"/>
      <c r="Z218" s="84"/>
      <c r="AA218" s="83"/>
      <c r="AB218" s="84"/>
      <c r="AL218" s="83"/>
      <c r="AM218" s="84"/>
      <c r="AW218" s="83"/>
      <c r="AX218" s="84"/>
      <c r="BH218" s="83"/>
      <c r="BI218" s="84"/>
    </row>
    <row r="219" spans="2:61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83"/>
      <c r="T219" s="83"/>
      <c r="U219" s="83"/>
      <c r="V219" s="83"/>
      <c r="W219" s="83"/>
      <c r="X219" s="83"/>
      <c r="Y219" s="83"/>
      <c r="Z219" s="84"/>
      <c r="AA219" s="83"/>
      <c r="AB219" s="84"/>
      <c r="AL219" s="83"/>
      <c r="AM219" s="84"/>
      <c r="AW219" s="83"/>
      <c r="AX219" s="84"/>
      <c r="BH219" s="83"/>
      <c r="BI219" s="84"/>
    </row>
    <row r="220" spans="2:61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83"/>
      <c r="T220" s="83"/>
      <c r="U220" s="83"/>
      <c r="V220" s="83"/>
      <c r="W220" s="83"/>
      <c r="X220" s="83"/>
      <c r="Y220" s="83"/>
      <c r="Z220" s="84"/>
      <c r="AA220" s="83"/>
      <c r="AB220" s="84"/>
      <c r="AL220" s="83"/>
      <c r="AM220" s="84"/>
      <c r="AW220" s="83"/>
      <c r="AX220" s="84"/>
      <c r="BH220" s="83"/>
      <c r="BI220" s="84"/>
    </row>
    <row r="221" spans="2:61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83"/>
      <c r="T221" s="83"/>
      <c r="U221" s="83"/>
      <c r="V221" s="83"/>
      <c r="W221" s="83"/>
      <c r="X221" s="83"/>
      <c r="Y221" s="83"/>
      <c r="Z221" s="84"/>
      <c r="AA221" s="83"/>
      <c r="AB221" s="84"/>
      <c r="AL221" s="83"/>
      <c r="AM221" s="84"/>
      <c r="AW221" s="83"/>
      <c r="AX221" s="84"/>
      <c r="BH221" s="83"/>
      <c r="BI221" s="84"/>
    </row>
    <row r="222" spans="2:61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83"/>
      <c r="T222" s="83"/>
      <c r="U222" s="83"/>
      <c r="V222" s="83"/>
      <c r="W222" s="83"/>
      <c r="X222" s="83"/>
      <c r="Y222" s="83"/>
      <c r="Z222" s="84"/>
      <c r="AA222" s="83"/>
      <c r="AB222" s="84"/>
      <c r="AL222" s="83"/>
      <c r="AM222" s="84"/>
      <c r="AW222" s="83"/>
      <c r="AX222" s="84"/>
      <c r="BH222" s="83"/>
      <c r="BI222" s="84"/>
    </row>
    <row r="223" spans="2:61" x14ac:dyDescent="0.25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83"/>
      <c r="T223" s="83"/>
      <c r="U223" s="83"/>
      <c r="V223" s="83"/>
      <c r="W223" s="83"/>
      <c r="X223" s="83"/>
      <c r="Y223" s="83"/>
      <c r="Z223" s="84"/>
      <c r="AA223" s="83"/>
      <c r="AB223" s="84"/>
      <c r="AL223" s="83"/>
      <c r="AM223" s="84"/>
      <c r="AW223" s="83"/>
      <c r="AX223" s="84"/>
      <c r="BH223" s="83"/>
      <c r="BI223" s="84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6"/>
  <sheetViews>
    <sheetView workbookViewId="0"/>
  </sheetViews>
  <sheetFormatPr defaultRowHeight="13.2" x14ac:dyDescent="0.25"/>
  <cols>
    <col min="1" max="18" width="12.6640625" customWidth="1"/>
  </cols>
  <sheetData>
    <row r="1" spans="1:8" x14ac:dyDescent="0.25">
      <c r="A1" s="62" t="s">
        <v>155</v>
      </c>
      <c r="B1" s="62" t="s">
        <v>170</v>
      </c>
      <c r="C1" s="144" t="s">
        <v>171</v>
      </c>
      <c r="D1" s="62" t="s">
        <v>172</v>
      </c>
      <c r="G1" s="62" t="s">
        <v>155</v>
      </c>
      <c r="H1" s="62" t="s">
        <v>170</v>
      </c>
    </row>
    <row r="2" spans="1:8" x14ac:dyDescent="0.25">
      <c r="A2" s="160" t="s">
        <v>100</v>
      </c>
      <c r="B2" s="160" t="s">
        <v>100</v>
      </c>
      <c r="C2" s="160" t="s">
        <v>100</v>
      </c>
      <c r="D2" s="160" t="s">
        <v>100</v>
      </c>
      <c r="G2" s="160" t="s">
        <v>100</v>
      </c>
      <c r="H2" s="160" t="s">
        <v>100</v>
      </c>
    </row>
    <row r="3" spans="1:8" x14ac:dyDescent="0.25">
      <c r="A3" s="229">
        <v>36800</v>
      </c>
      <c r="B3" s="229">
        <v>36800</v>
      </c>
      <c r="C3" s="229">
        <v>36800</v>
      </c>
      <c r="D3" s="229">
        <v>36800</v>
      </c>
      <c r="G3" s="229">
        <v>36831</v>
      </c>
      <c r="H3" s="229">
        <v>36831</v>
      </c>
    </row>
    <row r="4" spans="1:8" ht="13.8" thickBot="1" x14ac:dyDescent="0.3">
      <c r="A4" s="229">
        <v>37135</v>
      </c>
      <c r="B4" s="229">
        <v>37135</v>
      </c>
      <c r="C4" s="229">
        <v>37135</v>
      </c>
      <c r="D4" s="229">
        <v>37135</v>
      </c>
      <c r="G4" s="229">
        <v>36951</v>
      </c>
      <c r="H4" s="229">
        <v>36951</v>
      </c>
    </row>
    <row r="5" spans="1:8" ht="13.8" thickTop="1" x14ac:dyDescent="0.25">
      <c r="A5" s="243">
        <v>4.3161625048923682</v>
      </c>
      <c r="B5" s="243">
        <v>4.3161625048923682</v>
      </c>
      <c r="C5" s="243">
        <v>4.3161625048923682</v>
      </c>
      <c r="D5" s="243">
        <v>4.3161625048923682</v>
      </c>
      <c r="G5" s="243">
        <v>4.6964251655629141</v>
      </c>
      <c r="H5" s="243">
        <v>4.6964251655629141</v>
      </c>
    </row>
    <row r="6" spans="1:8" ht="13.8" thickBot="1" x14ac:dyDescent="0.3">
      <c r="A6" s="240">
        <v>-0.56839726027397308</v>
      </c>
      <c r="B6" s="240">
        <v>-0.56839726027397308</v>
      </c>
      <c r="C6" s="240">
        <v>-0.56839726027397308</v>
      </c>
      <c r="D6" s="240">
        <v>-0.56839726027397308</v>
      </c>
      <c r="G6" s="240">
        <v>-0.43518211920529826</v>
      </c>
      <c r="H6" s="240">
        <v>-0.43518211920529826</v>
      </c>
    </row>
    <row r="7" spans="1:8" ht="13.8" thickTop="1" x14ac:dyDescent="0.25">
      <c r="A7" s="242">
        <v>0.05</v>
      </c>
      <c r="B7" s="242">
        <v>0.05</v>
      </c>
      <c r="C7" s="242">
        <v>0.05</v>
      </c>
      <c r="D7" s="242">
        <v>0.05</v>
      </c>
      <c r="G7" s="242">
        <v>-0.04</v>
      </c>
      <c r="H7" s="242">
        <v>-0.04</v>
      </c>
    </row>
    <row r="8" spans="1:8" x14ac:dyDescent="0.25">
      <c r="A8" s="239">
        <v>0</v>
      </c>
      <c r="B8" s="239">
        <v>0</v>
      </c>
      <c r="C8" s="239">
        <v>0</v>
      </c>
      <c r="D8" s="239">
        <v>0</v>
      </c>
      <c r="G8" s="239">
        <v>0</v>
      </c>
      <c r="H8" s="239">
        <v>0</v>
      </c>
    </row>
    <row r="9" spans="1:8" x14ac:dyDescent="0.25">
      <c r="A9" s="224">
        <v>0</v>
      </c>
      <c r="B9" s="224">
        <v>0</v>
      </c>
      <c r="C9" s="224">
        <v>0</v>
      </c>
      <c r="D9" s="224">
        <v>0</v>
      </c>
      <c r="G9" s="224">
        <v>1</v>
      </c>
      <c r="H9" s="224">
        <v>1</v>
      </c>
    </row>
    <row r="10" spans="1:8" x14ac:dyDescent="0.25">
      <c r="A10" s="224">
        <v>1</v>
      </c>
      <c r="B10" s="224">
        <v>2</v>
      </c>
      <c r="C10" s="224">
        <v>1</v>
      </c>
      <c r="D10" s="224">
        <v>2</v>
      </c>
      <c r="G10" s="224">
        <v>1</v>
      </c>
      <c r="H10" s="224">
        <v>2</v>
      </c>
    </row>
    <row r="11" spans="1:8" ht="13.8" thickBot="1" x14ac:dyDescent="0.3">
      <c r="A11" s="250">
        <v>4.75</v>
      </c>
      <c r="B11" s="250">
        <v>3.18</v>
      </c>
      <c r="C11" s="250">
        <v>4.25</v>
      </c>
      <c r="D11" s="250">
        <v>3.45</v>
      </c>
      <c r="G11" s="250">
        <v>5.6</v>
      </c>
      <c r="H11" s="250">
        <v>3.5</v>
      </c>
    </row>
    <row r="12" spans="1:8" ht="13.8" thickTop="1" x14ac:dyDescent="0.25">
      <c r="A12" s="155">
        <v>0.18775131274103773</v>
      </c>
      <c r="B12" s="155">
        <v>0.2295765677620836</v>
      </c>
      <c r="C12" s="155">
        <v>0.30371622673206733</v>
      </c>
      <c r="D12" s="155">
        <v>0.33377976346367572</v>
      </c>
      <c r="G12" s="155">
        <v>0.17648131534106218</v>
      </c>
      <c r="H12" s="155">
        <v>0.17588051247668068</v>
      </c>
    </row>
    <row r="13" spans="1:8" x14ac:dyDescent="0.25">
      <c r="A13" s="241">
        <v>0.2668200101318593</v>
      </c>
      <c r="B13" s="241">
        <v>-0.24514466808345628</v>
      </c>
      <c r="C13" s="241">
        <v>0.3909985644651866</v>
      </c>
      <c r="D13" s="241">
        <v>-0.32409977955551922</v>
      </c>
      <c r="G13" s="241">
        <v>0.2416705367580648</v>
      </c>
      <c r="H13" s="241">
        <v>-0.19811068826896772</v>
      </c>
    </row>
    <row r="14" spans="1:8" x14ac:dyDescent="0.25">
      <c r="A14" s="155">
        <v>7.6235171940021874E-3</v>
      </c>
      <c r="B14" s="155">
        <v>7.5150939883704831E-3</v>
      </c>
      <c r="C14" s="155">
        <v>8.7669362022763896E-3</v>
      </c>
      <c r="D14" s="155">
        <v>8.4047041097954044E-3</v>
      </c>
      <c r="G14" s="155">
        <v>7.332231770696483E-3</v>
      </c>
      <c r="H14" s="155">
        <v>6.5080172719256379E-3</v>
      </c>
    </row>
    <row r="15" spans="1:8" x14ac:dyDescent="0.25">
      <c r="A15" s="155">
        <v>-4.1825255021045865E-2</v>
      </c>
      <c r="B15" s="244"/>
      <c r="C15" s="155">
        <v>-3.0063536731608387E-2</v>
      </c>
      <c r="D15" s="141"/>
      <c r="G15" s="155">
        <v>6.0080286438149444E-4</v>
      </c>
      <c r="H15" s="244"/>
    </row>
    <row r="16" spans="1:8" x14ac:dyDescent="0.25">
      <c r="G16" s="57">
        <v>-0.11604363290216139</v>
      </c>
      <c r="H16" s="57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7"/>
  <sheetViews>
    <sheetView workbookViewId="0"/>
  </sheetViews>
  <sheetFormatPr defaultRowHeight="13.2" x14ac:dyDescent="0.25"/>
  <sheetData>
    <row r="1" spans="1:7" x14ac:dyDescent="0.25">
      <c r="A1" s="245">
        <v>0.67259999999999998</v>
      </c>
      <c r="B1" s="246">
        <f>A3*A2*A1</f>
        <v>3.7182673199999998</v>
      </c>
    </row>
    <row r="2" spans="1:7" x14ac:dyDescent="0.25">
      <c r="A2" s="245">
        <v>1.0549999999999999</v>
      </c>
      <c r="B2" s="247"/>
    </row>
    <row r="3" spans="1:7" x14ac:dyDescent="0.25">
      <c r="A3" s="248">
        <v>5.24</v>
      </c>
      <c r="B3" s="248"/>
    </row>
    <row r="7" spans="1:7" x14ac:dyDescent="0.25">
      <c r="G7">
        <v>6.32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222"/>
  <sheetViews>
    <sheetView topLeftCell="A6" workbookViewId="0">
      <selection activeCell="E37" sqref="E37"/>
    </sheetView>
  </sheetViews>
  <sheetFormatPr defaultRowHeight="13.2" x14ac:dyDescent="0.25"/>
  <cols>
    <col min="1" max="1" width="12.6640625" style="77" customWidth="1"/>
    <col min="2" max="2" width="9.5546875" style="77" customWidth="1"/>
    <col min="3" max="4" width="9.109375" style="77" customWidth="1"/>
    <col min="5" max="5" width="10.109375" style="77" customWidth="1"/>
    <col min="6" max="10" width="9.109375" style="77" customWidth="1"/>
    <col min="11" max="11" width="10.44140625" style="77" customWidth="1"/>
    <col min="12" max="13" width="9.109375" style="77" customWidth="1"/>
    <col min="14" max="14" width="10.109375" style="77" customWidth="1"/>
    <col min="15" max="30" width="10" style="77" customWidth="1"/>
    <col min="31" max="49" width="9.109375" style="77" customWidth="1"/>
    <col min="51" max="60" width="9.109375" style="77" customWidth="1"/>
    <col min="62" max="71" width="9.109375" style="77" customWidth="1"/>
    <col min="73" max="82" width="9.109375" style="77" customWidth="1"/>
  </cols>
  <sheetData>
    <row r="1" spans="1:74" x14ac:dyDescent="0.25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/>
      <c r="K1" t="s">
        <v>193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5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J2"/>
      <c r="L2" t="s">
        <v>187</v>
      </c>
      <c r="M2" t="s">
        <v>188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5">
      <c r="A3" s="76"/>
      <c r="B3" s="158"/>
      <c r="D3" s="57"/>
      <c r="E3" s="57"/>
      <c r="F3" s="160" t="s">
        <v>95</v>
      </c>
      <c r="G3" s="57"/>
      <c r="I3"/>
      <c r="J3"/>
      <c r="K3" s="77">
        <v>1</v>
      </c>
      <c r="L3" s="231">
        <f ca="1">B21</f>
        <v>0.54893698409202274</v>
      </c>
      <c r="M3" s="231">
        <f ca="1">B22</f>
        <v>-0.4243041595388769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5">
      <c r="A4" s="57" t="s">
        <v>115</v>
      </c>
      <c r="B4" s="160" t="str">
        <f>STRADDLES!$E2</f>
        <v>IF-HPL/SHPCHAN</v>
      </c>
      <c r="C4" s="131"/>
      <c r="D4" s="160" t="str">
        <f>STRADDLES!$F2</f>
        <v>MICH_CG-GD</v>
      </c>
      <c r="E4" s="57"/>
      <c r="F4" s="160" t="str">
        <f>STRADDLES!$G2</f>
        <v>MICH_CG-GD</v>
      </c>
      <c r="G4" s="131"/>
      <c r="H4" s="160" t="str">
        <f>STRADDLES!$H2</f>
        <v>IF-NWPL_ROCKY_M</v>
      </c>
      <c r="I4" s="137"/>
      <c r="J4" s="140"/>
      <c r="K4" s="77">
        <v>-1</v>
      </c>
      <c r="L4" s="231">
        <f ca="1">D21</f>
        <v>0.54781275079202174</v>
      </c>
      <c r="M4" s="231">
        <f ca="1">D22</f>
        <v>0.50481858850974204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5">
      <c r="A5" s="57"/>
      <c r="B5" s="57" t="s">
        <v>51</v>
      </c>
      <c r="D5" s="57" t="s">
        <v>52</v>
      </c>
      <c r="F5" s="57" t="s">
        <v>154</v>
      </c>
      <c r="H5" s="57" t="s">
        <v>153</v>
      </c>
      <c r="L5" s="231">
        <f ca="1">F21</f>
        <v>1.1392911754702879</v>
      </c>
      <c r="M5" s="231">
        <f ca="1">F22</f>
        <v>0.31409651034204344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5">
      <c r="A6" s="57" t="s">
        <v>35</v>
      </c>
      <c r="B6" s="229">
        <f>STRADDLES!$E3</f>
        <v>36831</v>
      </c>
      <c r="C6" s="230"/>
      <c r="D6" s="229">
        <f>STRADDLES!$F3</f>
        <v>36831</v>
      </c>
      <c r="E6" s="230"/>
      <c r="F6" s="229">
        <f>STRADDLES!$G3</f>
        <v>36831</v>
      </c>
      <c r="G6" s="230"/>
      <c r="H6" s="229">
        <f>STRADDLES!$H3</f>
        <v>36982</v>
      </c>
      <c r="L6" s="231">
        <f ca="1">H21</f>
        <v>1.0044798898369487</v>
      </c>
      <c r="M6" s="231">
        <f ca="1">H22</f>
        <v>0.23299842444874269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5">
      <c r="A7" s="76" t="s">
        <v>53</v>
      </c>
      <c r="B7" s="229">
        <f>STRADDLES!$E4</f>
        <v>36951</v>
      </c>
      <c r="C7" s="230"/>
      <c r="D7" s="229">
        <f>STRADDLES!$F4</f>
        <v>36831</v>
      </c>
      <c r="E7" s="230"/>
      <c r="F7" s="229">
        <f>STRADDLES!$G4</f>
        <v>36951</v>
      </c>
      <c r="G7" s="230"/>
      <c r="H7" s="229">
        <f>STRADDLES!$H4</f>
        <v>37165</v>
      </c>
      <c r="J7" s="176"/>
      <c r="L7" s="183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5">
      <c r="I8" s="196"/>
      <c r="K8" s="160"/>
      <c r="L8" s="77">
        <f ca="1">(L3*$K3)+(L4*$K4)+(L5*$K5)+(L6*$K6)</f>
        <v>1.1242333000009985E-3</v>
      </c>
      <c r="M8" s="77">
        <f ca="1">(M3*$K3)+(M4*$K4)+(M5*$K5)+(M6*$K6)</f>
        <v>-0.92912274804861894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5">
      <c r="A9" s="75" t="s">
        <v>122</v>
      </c>
      <c r="B9" s="195">
        <f>AP24</f>
        <v>5.4111672185430457</v>
      </c>
      <c r="C9" s="196"/>
      <c r="D9" s="195">
        <f>BA24</f>
        <v>5.51</v>
      </c>
      <c r="E9" s="196"/>
      <c r="F9" s="195">
        <f>BL24</f>
        <v>5.4211672185430464</v>
      </c>
      <c r="G9" s="196"/>
      <c r="H9" s="195">
        <f>BW24</f>
        <v>4.6846562082777048</v>
      </c>
      <c r="I9" s="196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5">
      <c r="A10" s="75" t="s">
        <v>40</v>
      </c>
      <c r="B10" s="195">
        <f>AQ24</f>
        <v>5.3715976821192051</v>
      </c>
      <c r="C10" s="196"/>
      <c r="D10" s="195">
        <f>BB24</f>
        <v>5.7649999999999997</v>
      </c>
      <c r="E10" s="196"/>
      <c r="F10" s="195">
        <f>BM24</f>
        <v>5.690968543046357</v>
      </c>
      <c r="G10" s="196"/>
      <c r="H10" s="195">
        <f>BX24</f>
        <v>4.0858711615487318</v>
      </c>
      <c r="I10" s="196"/>
      <c r="K10" s="160"/>
      <c r="M10" s="160"/>
      <c r="N10" s="213"/>
      <c r="O10" s="160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5">
      <c r="A11" s="75" t="s">
        <v>36</v>
      </c>
      <c r="B11" s="195">
        <f>B10-B9</f>
        <v>-3.9569536423840646E-2</v>
      </c>
      <c r="C11" s="195"/>
      <c r="D11" s="195">
        <f>D10-D9</f>
        <v>0.25499999999999989</v>
      </c>
      <c r="E11" s="195"/>
      <c r="F11" s="195">
        <f>F10-F9</f>
        <v>0.26980132450331062</v>
      </c>
      <c r="G11" s="195"/>
      <c r="H11" s="195">
        <f>H10-H9</f>
        <v>-0.59878504672897304</v>
      </c>
      <c r="I11" s="196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5">
      <c r="A12" s="75"/>
      <c r="B12" s="195"/>
      <c r="C12" s="196"/>
      <c r="D12" s="195"/>
      <c r="E12" s="196"/>
      <c r="F12" s="195"/>
      <c r="G12" s="196"/>
      <c r="H12" s="195"/>
      <c r="I12" s="196"/>
      <c r="K12" s="160"/>
      <c r="L12" s="160" t="s">
        <v>95</v>
      </c>
      <c r="M12" s="160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5">
      <c r="A13" s="75" t="s">
        <v>166</v>
      </c>
      <c r="B13" s="221">
        <f>STRADDLES!$E7</f>
        <v>0</v>
      </c>
      <c r="C13" s="222"/>
      <c r="D13" s="221">
        <f>STRADDLES!$F7</f>
        <v>0.01</v>
      </c>
      <c r="E13" s="222"/>
      <c r="F13" s="221">
        <f>STRADDLES!$G7</f>
        <v>0.01</v>
      </c>
      <c r="G13" s="222"/>
      <c r="H13" s="221">
        <f>STRADDLES!$H7</f>
        <v>0</v>
      </c>
      <c r="I13" s="196"/>
      <c r="K13" s="160"/>
      <c r="L13" s="160" t="s">
        <v>82</v>
      </c>
      <c r="M13" s="160"/>
      <c r="N13" s="213"/>
      <c r="O13" s="160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5">
      <c r="A14" s="75" t="s">
        <v>120</v>
      </c>
      <c r="B14" s="221">
        <v>0</v>
      </c>
      <c r="C14" s="222"/>
      <c r="D14" s="221">
        <v>0</v>
      </c>
      <c r="E14" s="222"/>
      <c r="F14" s="221">
        <v>0</v>
      </c>
      <c r="G14" s="222"/>
      <c r="H14" s="221">
        <v>0</v>
      </c>
      <c r="I14" s="198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5">
      <c r="A15" s="62" t="s">
        <v>57</v>
      </c>
      <c r="B15" s="223">
        <f>STRADDLES!$E8</f>
        <v>0</v>
      </c>
      <c r="C15" s="223"/>
      <c r="D15" s="223">
        <f>STRADDLES!$F8</f>
        <v>0</v>
      </c>
      <c r="E15" s="223"/>
      <c r="F15" s="223">
        <f>STRADDLES!$G8</f>
        <v>-5.0000000000000001E-3</v>
      </c>
      <c r="G15" s="223"/>
      <c r="H15" s="223">
        <f>STRADDLES!$H8</f>
        <v>0</v>
      </c>
      <c r="I15" s="204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5">
      <c r="A16" s="56" t="s">
        <v>156</v>
      </c>
      <c r="B16" s="224">
        <f>STRADDLES!$E9</f>
        <v>1</v>
      </c>
      <c r="C16" s="225"/>
      <c r="D16" s="224">
        <f>STRADDLES!$F9</f>
        <v>1</v>
      </c>
      <c r="E16" s="226"/>
      <c r="F16" s="224">
        <f>STRADDLES!$G9</f>
        <v>1</v>
      </c>
      <c r="G16" s="226"/>
      <c r="H16" s="224">
        <f>STRADDLES!$H9</f>
        <v>1</v>
      </c>
      <c r="I16" s="196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5">
      <c r="A17" s="75"/>
      <c r="B17" s="221"/>
      <c r="C17" s="222"/>
      <c r="D17" s="221"/>
      <c r="E17" s="222"/>
      <c r="F17" s="221"/>
      <c r="G17" s="222"/>
      <c r="H17" s="221"/>
      <c r="I17" s="198"/>
      <c r="L17" s="160" t="s">
        <v>70</v>
      </c>
      <c r="M17" s="160"/>
      <c r="N17" s="213"/>
      <c r="O17" s="160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5">
      <c r="A18" s="62" t="s">
        <v>119</v>
      </c>
      <c r="B18" s="227">
        <f>STRADDLES!$E11</f>
        <v>5.37</v>
      </c>
      <c r="C18" s="226"/>
      <c r="D18" s="227">
        <f>STRADDLES!$F11</f>
        <v>5.4</v>
      </c>
      <c r="E18" s="226"/>
      <c r="F18" s="227">
        <f>STRADDLES!$G11</f>
        <v>5.4</v>
      </c>
      <c r="G18" s="226"/>
      <c r="H18" s="227">
        <f>STRADDLES!$H11</f>
        <v>3.9</v>
      </c>
      <c r="I18" s="198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5">
      <c r="A19" s="62" t="s">
        <v>125</v>
      </c>
      <c r="B19" s="228">
        <f>STRADDLES!$E10</f>
        <v>2</v>
      </c>
      <c r="C19" s="226"/>
      <c r="D19" s="228">
        <f>STRADDLES!$F10</f>
        <v>3</v>
      </c>
      <c r="E19" s="226"/>
      <c r="F19" s="228">
        <f>STRADDLES!$G10</f>
        <v>3</v>
      </c>
      <c r="G19" s="226"/>
      <c r="H19" s="228">
        <f>STRADDLES!$H10</f>
        <v>3</v>
      </c>
      <c r="L19" s="160" t="s">
        <v>76</v>
      </c>
    </row>
    <row r="20" spans="1:82" x14ac:dyDescent="0.25">
      <c r="A20" s="131" t="s">
        <v>195</v>
      </c>
      <c r="L20" s="160" t="s">
        <v>102</v>
      </c>
      <c r="AF20" s="77">
        <f>500000/(300*10000)</f>
        <v>0.16666666666666666</v>
      </c>
    </row>
    <row r="21" spans="1:82" x14ac:dyDescent="0.25">
      <c r="A21" s="62" t="s">
        <v>38</v>
      </c>
      <c r="B21" s="193">
        <f ca="1">AU24</f>
        <v>0.54893698409202274</v>
      </c>
      <c r="C21" s="198"/>
      <c r="D21" s="193">
        <f ca="1">BF24</f>
        <v>0.54781275079202174</v>
      </c>
      <c r="E21" s="198"/>
      <c r="F21" s="193">
        <f ca="1">BQ24</f>
        <v>1.1392911754702879</v>
      </c>
      <c r="G21" s="198"/>
      <c r="H21" s="193">
        <f ca="1">CB24</f>
        <v>1.0044798898369487</v>
      </c>
      <c r="L21" s="160" t="s">
        <v>74</v>
      </c>
      <c r="AI21" s="77">
        <f>500000/181</f>
        <v>2762.4309392265195</v>
      </c>
    </row>
    <row r="22" spans="1:82" x14ac:dyDescent="0.25">
      <c r="A22" s="62" t="s">
        <v>29</v>
      </c>
      <c r="B22" s="193">
        <f ca="1">AV24</f>
        <v>-0.4243041595388769</v>
      </c>
      <c r="C22" s="198"/>
      <c r="D22" s="193">
        <f ca="1">BG24</f>
        <v>0.50481858850974204</v>
      </c>
      <c r="E22" s="198"/>
      <c r="F22" s="193">
        <f ca="1">BR24</f>
        <v>0.31409651034204344</v>
      </c>
      <c r="G22" s="198"/>
      <c r="H22" s="193">
        <f ca="1">CC24</f>
        <v>0.23299842444874269</v>
      </c>
      <c r="L22" s="160" t="s">
        <v>94</v>
      </c>
    </row>
    <row r="23" spans="1:82" x14ac:dyDescent="0.25">
      <c r="A23" s="62" t="str">
        <f>G1</f>
        <v>VEGA</v>
      </c>
      <c r="B23" s="193">
        <f ca="1">AW24</f>
        <v>8.9284896736871767E-3</v>
      </c>
      <c r="C23" s="198"/>
      <c r="D23" s="193">
        <f ca="1">BH24</f>
        <v>7.3858481317010671E-3</v>
      </c>
      <c r="E23" s="198"/>
      <c r="F23" s="193">
        <f ca="1">BS24</f>
        <v>1.7839914433797517E-2</v>
      </c>
      <c r="G23" s="198"/>
      <c r="H23" s="193">
        <f ca="1">CD24</f>
        <v>2.4636105082404686E-2</v>
      </c>
      <c r="L23" s="160" t="s">
        <v>68</v>
      </c>
      <c r="AH23" s="80" t="e">
        <f>VLOOKUP($A23,STRADDLE,12,FALSE)</f>
        <v>#N/A</v>
      </c>
    </row>
    <row r="24" spans="1:82" x14ac:dyDescent="0.25">
      <c r="A24" s="83"/>
      <c r="B24" s="207"/>
      <c r="C24" s="83"/>
      <c r="D24" s="207"/>
      <c r="E24" s="83"/>
      <c r="F24" s="207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>
        <f>AP26/AN28</f>
        <v>5.4111672185430457</v>
      </c>
      <c r="AQ24" s="77">
        <f>AQ26/AN28</f>
        <v>5.3715976821192051</v>
      </c>
      <c r="AU24" s="132">
        <f ca="1">AU26/AN28</f>
        <v>0.54893698409202274</v>
      </c>
      <c r="AV24" s="132">
        <f ca="1">AV26/AN28</f>
        <v>-0.4243041595388769</v>
      </c>
      <c r="AW24" s="132">
        <f ca="1">AW26/AN28</f>
        <v>8.9284896736871767E-3</v>
      </c>
      <c r="AY24" s="83"/>
      <c r="BA24" s="77">
        <f>BA26/AY28</f>
        <v>5.51</v>
      </c>
      <c r="BB24" s="77">
        <f>BB26/AY28</f>
        <v>5.7649999999999997</v>
      </c>
      <c r="BF24" s="132">
        <f ca="1">BF26/AY28</f>
        <v>0.54781275079202174</v>
      </c>
      <c r="BG24" s="132">
        <f ca="1">BG26/AY28</f>
        <v>0.50481858850974204</v>
      </c>
      <c r="BH24" s="132">
        <f ca="1">BH26/AY28</f>
        <v>7.3858481317010671E-3</v>
      </c>
      <c r="BJ24" s="83"/>
      <c r="BL24" s="77">
        <f>BL26/BJ28</f>
        <v>5.4211672185430464</v>
      </c>
      <c r="BM24" s="77">
        <f>BM26/BJ28</f>
        <v>5.690968543046357</v>
      </c>
      <c r="BQ24" s="132">
        <f ca="1">BQ26/BJ28</f>
        <v>1.1392911754702879</v>
      </c>
      <c r="BR24" s="132">
        <f ca="1">BR26/BJ28</f>
        <v>0.31409651034204344</v>
      </c>
      <c r="BS24" s="132">
        <f ca="1">BS26/BJ28</f>
        <v>1.7839914433797517E-2</v>
      </c>
      <c r="BU24" s="83"/>
      <c r="BW24" s="77">
        <f>BW26/BU28</f>
        <v>4.6846562082777048</v>
      </c>
      <c r="BX24" s="77">
        <f>BX26/BU28</f>
        <v>4.0858711615487318</v>
      </c>
      <c r="CB24" s="132">
        <f ca="1">CB26/BU28</f>
        <v>1.0044798898369487</v>
      </c>
      <c r="CC24" s="132">
        <f ca="1">CC26/BU28</f>
        <v>0.23299842444874269</v>
      </c>
      <c r="CD24" s="132">
        <f ca="1">CD26/BU28</f>
        <v>2.4636105082404686E-2</v>
      </c>
    </row>
    <row r="25" spans="1:82" x14ac:dyDescent="0.25">
      <c r="A25" s="83"/>
      <c r="B25" s="207">
        <f ca="1">B21-D21</f>
        <v>1.1242333000009985E-3</v>
      </c>
      <c r="C25" s="83"/>
      <c r="D25" s="83"/>
      <c r="E25" s="83"/>
      <c r="F25" s="207">
        <f ca="1">F21-H21</f>
        <v>0.13481128563333922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36982</v>
      </c>
      <c r="CD25"/>
    </row>
    <row r="26" spans="1:82" x14ac:dyDescent="0.25">
      <c r="A26" s="83"/>
      <c r="B26" s="214"/>
      <c r="C26" s="83"/>
      <c r="D26" s="214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155</v>
      </c>
      <c r="AO26" s="78">
        <f>B7</f>
        <v>36951</v>
      </c>
      <c r="AP26" s="108">
        <f>SUM(AP31:AP150)</f>
        <v>817.08624999999995</v>
      </c>
      <c r="AQ26" s="108">
        <f>SUM(AQ31:AQ150)</f>
        <v>811.11124999999993</v>
      </c>
      <c r="AR26" s="108"/>
      <c r="AS26" s="108"/>
      <c r="AT26" s="108"/>
      <c r="AU26" s="108">
        <f ca="1">SUM(AU31:AU150)</f>
        <v>82.889484597895432</v>
      </c>
      <c r="AV26" s="108">
        <f ca="1">SUM(AV31:AV150)</f>
        <v>-64.069928090370411</v>
      </c>
      <c r="AW26" s="108">
        <f ca="1">SUM(AW31:AW150)</f>
        <v>1.3482019407267636</v>
      </c>
      <c r="AY26" s="83" t="s">
        <v>170</v>
      </c>
      <c r="AZ26" s="78">
        <f>D7</f>
        <v>36831</v>
      </c>
      <c r="BA26" s="108">
        <f>SUM(BA31:BA150)</f>
        <v>165.29999999999998</v>
      </c>
      <c r="BB26" s="108">
        <f>SUM(BB31:BB150)</f>
        <v>172.95</v>
      </c>
      <c r="BC26" s="108"/>
      <c r="BD26" s="108"/>
      <c r="BE26" s="108"/>
      <c r="BF26" s="108">
        <f ca="1">SUM(BF31:BF150)</f>
        <v>16.434382523760654</v>
      </c>
      <c r="BG26" s="108">
        <f ca="1">SUM(BG31:BG150)</f>
        <v>15.14455765529226</v>
      </c>
      <c r="BH26" s="108">
        <f ca="1">SUM(BH31:BH150)</f>
        <v>0.22157544395103201</v>
      </c>
      <c r="BJ26" s="83" t="s">
        <v>171</v>
      </c>
      <c r="BK26" s="78">
        <f>F7</f>
        <v>36951</v>
      </c>
      <c r="BL26" s="108">
        <f>SUM(BL31:BL150)</f>
        <v>818.59625000000005</v>
      </c>
      <c r="BM26" s="108">
        <f>SUM(BM31:BM150)</f>
        <v>859.33624999999995</v>
      </c>
      <c r="BN26" s="108"/>
      <c r="BO26" s="108"/>
      <c r="BP26" s="108"/>
      <c r="BQ26" s="108">
        <f ca="1">SUM(BQ31:BQ150)</f>
        <v>172.03296749601347</v>
      </c>
      <c r="BR26" s="108">
        <f ca="1">SUM(BR31:BR150)</f>
        <v>47.428573061648557</v>
      </c>
      <c r="BS26" s="108">
        <f ca="1">SUM(BS31:BS150)</f>
        <v>2.6938270795034249</v>
      </c>
      <c r="BU26" s="83" t="s">
        <v>172</v>
      </c>
      <c r="BV26" s="78">
        <f>H7</f>
        <v>37165</v>
      </c>
      <c r="BW26" s="108">
        <f>SUM(BW31:BW150)</f>
        <v>1002.5164285714288</v>
      </c>
      <c r="BX26" s="108">
        <f>SUM(BX31:BX150)</f>
        <v>874.37642857142862</v>
      </c>
      <c r="BY26" s="108"/>
      <c r="BZ26" s="108"/>
      <c r="CA26" s="108"/>
      <c r="CB26" s="108">
        <f ca="1">SUM(CB31:CB150)</f>
        <v>214.95869642510701</v>
      </c>
      <c r="CC26" s="108">
        <f ca="1">SUM(CC31:CC150)</f>
        <v>49.861662832030937</v>
      </c>
      <c r="CD26" s="108">
        <f ca="1">SUM(CD31:CD150)</f>
        <v>5.272126487634603</v>
      </c>
    </row>
    <row r="27" spans="1:82" x14ac:dyDescent="0.25">
      <c r="A27" s="83"/>
      <c r="B27" s="213"/>
      <c r="C27" s="83"/>
      <c r="D27" s="57" t="s">
        <v>51</v>
      </c>
      <c r="E27" s="83"/>
      <c r="F27" s="213"/>
      <c r="G27" s="83"/>
      <c r="H27" s="213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125</v>
      </c>
      <c r="AS27" s="77">
        <f>IF(B19=4,3,B19)</f>
        <v>2</v>
      </c>
      <c r="AW27"/>
      <c r="AY27" s="83"/>
      <c r="BC27" s="77" t="s">
        <v>125</v>
      </c>
      <c r="BD27" s="77">
        <f>IF(D19=4,3,D19)</f>
        <v>3</v>
      </c>
      <c r="BH27"/>
      <c r="BJ27" s="83"/>
      <c r="BN27" s="77" t="s">
        <v>125</v>
      </c>
      <c r="BO27" s="77">
        <f>IF(F19=4,3,F19)</f>
        <v>3</v>
      </c>
      <c r="BS27"/>
      <c r="BU27" s="83"/>
      <c r="BY27" s="77" t="s">
        <v>125</v>
      </c>
      <c r="BZ27" s="77">
        <f>IF(H19=4,3,H19)</f>
        <v>3</v>
      </c>
      <c r="CD27"/>
    </row>
    <row r="28" spans="1:82" x14ac:dyDescent="0.25">
      <c r="A28" s="83"/>
      <c r="B28" s="139"/>
      <c r="C28" s="139"/>
      <c r="D28" s="160" t="str">
        <f>B4</f>
        <v>IF-HPL/SHPCHAN</v>
      </c>
      <c r="K28" s="160" t="str">
        <f>D4</f>
        <v>MICH_CG-GD</v>
      </c>
      <c r="Q28" s="94"/>
      <c r="R28" s="160" t="str">
        <f>F4</f>
        <v>MICH_CG-GD</v>
      </c>
      <c r="Y28" s="160" t="str">
        <f>H4</f>
        <v>IF-NWPL_ROCKY_M</v>
      </c>
      <c r="AF28" s="133"/>
      <c r="AG28" s="133"/>
      <c r="AH28" s="133"/>
      <c r="AM28" s="84"/>
      <c r="AN28" s="136">
        <f>SUM(AN31:AN150)</f>
        <v>151</v>
      </c>
      <c r="AR28" s="77" t="s">
        <v>161</v>
      </c>
      <c r="AS28" s="77">
        <f>IF($G$1="GAMMA",3,IF($G$1="THETA",4,5))</f>
        <v>5</v>
      </c>
      <c r="AW28"/>
      <c r="AY28" s="136">
        <f>SUM(AY31:AY150)</f>
        <v>30</v>
      </c>
      <c r="BC28" s="77" t="s">
        <v>161</v>
      </c>
      <c r="BD28" s="77">
        <f>IF($G$1="GAMMA",3,IF($G$1="THETA",4,5))</f>
        <v>5</v>
      </c>
      <c r="BH28"/>
      <c r="BJ28" s="136">
        <f>SUM(BJ31:BJ150)</f>
        <v>151</v>
      </c>
      <c r="BN28" s="77" t="s">
        <v>161</v>
      </c>
      <c r="BO28" s="77">
        <f>IF($G$1="GAMMA",3,IF($G$1="THETA",4,5))</f>
        <v>5</v>
      </c>
      <c r="BS28"/>
      <c r="BU28" s="136">
        <f>SUM(BU31:BU150)</f>
        <v>214</v>
      </c>
      <c r="BY28" s="77" t="s">
        <v>161</v>
      </c>
      <c r="BZ28" s="77">
        <f>IF($G$1="GAMMA",3,IF($G$1="THETA",4,5))</f>
        <v>5</v>
      </c>
      <c r="CD28"/>
    </row>
    <row r="29" spans="1:82" ht="13.8" thickBot="1" x14ac:dyDescent="0.3">
      <c r="B29" s="185"/>
      <c r="C29" s="18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162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162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162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162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4" thickTop="1" thickBot="1" x14ac:dyDescent="0.3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123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124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159</v>
      </c>
      <c r="V30" s="100" t="s">
        <v>163</v>
      </c>
      <c r="W30" s="100" t="s">
        <v>157</v>
      </c>
      <c r="X30" s="192"/>
      <c r="Y30" s="100" t="s">
        <v>36</v>
      </c>
      <c r="Z30" s="100" t="s">
        <v>57</v>
      </c>
      <c r="AA30" s="100" t="s">
        <v>25</v>
      </c>
      <c r="AB30" s="100" t="s">
        <v>160</v>
      </c>
      <c r="AC30" s="100" t="s">
        <v>164</v>
      </c>
      <c r="AD30" s="100" t="s">
        <v>158</v>
      </c>
      <c r="AF30" s="77" t="s">
        <v>191</v>
      </c>
      <c r="AG30" s="100" t="s">
        <v>192</v>
      </c>
      <c r="AH30" s="100" t="s">
        <v>27</v>
      </c>
      <c r="AI30" s="83"/>
      <c r="AL30" s="192"/>
      <c r="AN30" s="77" t="s">
        <v>46</v>
      </c>
      <c r="AQ30" s="84"/>
      <c r="AR30" s="83"/>
      <c r="AS30" s="83"/>
      <c r="AT30" s="83"/>
      <c r="AW30" t="s">
        <v>169</v>
      </c>
      <c r="AY30" s="77" t="s">
        <v>46</v>
      </c>
      <c r="BB30" s="84"/>
      <c r="BC30" s="83"/>
      <c r="BD30" s="83"/>
      <c r="BE30" s="83"/>
      <c r="BH30" t="s">
        <v>169</v>
      </c>
      <c r="BJ30" s="77" t="s">
        <v>46</v>
      </c>
      <c r="BM30" s="84"/>
      <c r="BN30" s="83"/>
      <c r="BO30" s="83"/>
      <c r="BP30" s="83"/>
      <c r="BS30" t="s">
        <v>169</v>
      </c>
      <c r="BU30" s="77" t="s">
        <v>46</v>
      </c>
      <c r="BX30" s="84"/>
      <c r="BY30" s="83"/>
      <c r="BZ30" s="83"/>
      <c r="CA30" s="83"/>
      <c r="CD30" t="s">
        <v>169</v>
      </c>
    </row>
    <row r="31" spans="1:82" ht="13.8" thickTop="1" x14ac:dyDescent="0.25">
      <c r="A31" s="101">
        <v>36831</v>
      </c>
      <c r="B31" s="102">
        <f>VLOOKUP(A31,STRADDLE,5,FALSE)</f>
        <v>5.5</v>
      </c>
      <c r="C31" s="80">
        <f>VLOOKUP(A31,STRADDLE,8,FALSE)</f>
        <v>0.53</v>
      </c>
      <c r="D31" s="102">
        <f t="shared" ref="D31:D94" si="0">IF(D$28="nymex",0,VLOOKUP($A31,curvesettle,HLOOKUP(D$28,curvesettle,2,FALSE)))</f>
        <v>-0.02</v>
      </c>
      <c r="E31" s="106">
        <f t="shared" ref="E31:E94" si="1">IF(ISNUMBER(VLOOKUP($A31,VOLCURVES,HLOOKUP(D$28,VOLCURVES,2,FALSE),FALSE)),VLOOKUP($A31,VOLCURVES,HLOOKUP(D$28,VOLCURVES,2,FALSE),FALSE),1)</f>
        <v>1</v>
      </c>
      <c r="F31" s="105">
        <f t="shared" ref="F31:F94" ca="1" si="2">IF(D$28="NYMEX",$AG31,$AF31)</f>
        <v>15</v>
      </c>
      <c r="G31" s="80">
        <f t="shared" ref="G31:G94" si="3">(($C31+H31)*$E31)+B$15</f>
        <v>0.52500000000000002</v>
      </c>
      <c r="H31" s="80">
        <f>IF($B$16=1,VLOOKUP($A31,SkewTable,HLOOKUP(ROUND(I31-AO31,1),SkewTable,2,FALSE),FALSE)/100,0)</f>
        <v>-5.0000000000000001E-3</v>
      </c>
      <c r="I31" s="104">
        <f t="shared" ref="I31:I94" si="4">IF($B$19=4,$AO31,$B$18)</f>
        <v>5.37</v>
      </c>
      <c r="K31" s="102">
        <f t="shared" ref="K31:K94" si="5">IF(K$28="nymex",0,VLOOKUP($A31,curvesettle,HLOOKUP(K$28,curvesettle,2,FALSE)))</f>
        <v>0.255</v>
      </c>
      <c r="L31" s="106">
        <f t="shared" ref="L31:L94" si="6">IF(ISNUMBER(VLOOKUP($A31,VOLCURVES,HLOOKUP(K$28,VOLCURVES,2,FALSE),FALSE)),VLOOKUP($A31,VOLCURVES,HLOOKUP(K$28,VOLCURVES,2,FALSE),FALSE),1)</f>
        <v>1</v>
      </c>
      <c r="M31" s="105">
        <f t="shared" ref="M31:M94" ca="1" si="7">IF(K$28="NYMEX",$AG31,$AF31)</f>
        <v>15</v>
      </c>
      <c r="N31" s="216">
        <f t="shared" ref="N31:N94" si="8">(($C31+O31)*$L31)+D$15</f>
        <v>0.51</v>
      </c>
      <c r="O31" s="80">
        <f t="shared" ref="O31:O94" si="9">IF($D$16=1,VLOOKUP($A31,SkewTable,HLOOKUP(ROUND(P31-AZ31,1),SkewTable,2,FALSE),FALSE)/100,0)</f>
        <v>-0.02</v>
      </c>
      <c r="P31" s="104">
        <f t="shared" ref="P31:P94" si="10">IF($D$19=4,$AZ31,$D$18)</f>
        <v>5.4</v>
      </c>
      <c r="R31" s="102">
        <f t="shared" ref="R31:R94" si="11">IF(R$28="nymex",0,VLOOKUP($A31,curvesettle,HLOOKUP(R$28,curvesettle,2,FALSE)))</f>
        <v>0.255</v>
      </c>
      <c r="S31" s="106">
        <f t="shared" ref="S31:S94" si="12">IF(ISNUMBER(VLOOKUP($A31,VOLCURVES,HLOOKUP(R$28,VOLCURVES,2,FALSE),FALSE)),VLOOKUP($A31,VOLCURVES,HLOOKUP(R$28,VOLCURVES,2,FALSE),FALSE),1)</f>
        <v>1</v>
      </c>
      <c r="T31" s="105">
        <f t="shared" ref="T31:T94" ca="1" si="13">IF(R$28="NYMEX",$AG31,$AF31)</f>
        <v>15</v>
      </c>
      <c r="U31" s="216">
        <f t="shared" ref="U31:U94" si="14">(($C31+V31)*$S31)+F$15</f>
        <v>0.505</v>
      </c>
      <c r="V31" s="80">
        <f t="shared" ref="V31:V94" si="15">IF($F$16=1,VLOOKUP($A31,SkewTable,HLOOKUP(ROUND(W31-BK31,1),SkewTable,2,FALSE),FALSE)/100,0)</f>
        <v>-0.02</v>
      </c>
      <c r="W31" s="104">
        <f t="shared" ref="W31:W94" si="16">IF($F$19=4,$BK31,$F$18)</f>
        <v>5.4</v>
      </c>
      <c r="X31" s="105"/>
      <c r="Y31" s="102">
        <f t="shared" ref="Y31:Y94" si="17">IF(Y$28="nymex",0,VLOOKUP($A31,curvesettle,HLOOKUP(Y$28,curvesettle,2,FALSE)))</f>
        <v>-0.55000000000000004</v>
      </c>
      <c r="Z31" s="106">
        <f t="shared" ref="Z31:Z94" si="18">IF(ISNUMBER(VLOOKUP($A31,VOLCURVES,HLOOKUP(Y$28,VOLCURVES,2,FALSE),FALSE)),VLOOKUP($A31,VOLCURVES,HLOOKUP(Y$28,VOLCURVES,2,FALSE),FALSE),1)</f>
        <v>0.96</v>
      </c>
      <c r="AA31" s="105">
        <f t="shared" ref="AA31:AA94" ca="1" si="19">IF(Y$28="NYMEX",$AG31,$AF31)</f>
        <v>15</v>
      </c>
      <c r="AB31" s="80" t="e">
        <f t="shared" ref="AB31:AB94" si="20">(($C31+AC31)*$Z31)+H$15</f>
        <v>#DIV/0!</v>
      </c>
      <c r="AC31" s="80" t="e">
        <f t="shared" ref="AC31:AC94" si="21">IF($H$16=1,VLOOKUP($A31,SkewTable,HLOOKUP(ROUND(AD31-BV31,1),SkewTable,2,FALSE),FALSE)/100,0)</f>
        <v>#DIV/0!</v>
      </c>
      <c r="AD31" s="104">
        <f t="shared" ref="AD31:AD94" si="22">IF($H$19=4,$BV31,$H$18)</f>
        <v>3.9</v>
      </c>
      <c r="AF31" s="105">
        <f ca="1">VLOOKUP($A31,expiration,2,FALSE)-$B$2</f>
        <v>15</v>
      </c>
      <c r="AG31" s="105">
        <f ca="1">VLOOKUP($A31,expiration,3,FALSE)-$B$2</f>
        <v>14</v>
      </c>
      <c r="AH31" s="80">
        <f t="shared" ref="AH31:AH94" si="23">VLOOKUP($A31,STRADDLE,12,FALSE)</f>
        <v>6.7910289826999995E-2</v>
      </c>
      <c r="AI31" s="181">
        <f t="shared" ref="AI31:AI94" si="24">A32-A31</f>
        <v>30</v>
      </c>
      <c r="AL31" s="105"/>
      <c r="AM31" s="82"/>
      <c r="AN31" s="82">
        <f t="shared" ref="AN31:AN94" si="25">IF($A31&gt;=AO$25,IF($A31&lt;=AO$26,$AI31,0),0)</f>
        <v>30</v>
      </c>
      <c r="AO31" s="82">
        <f>AQ31/AN31</f>
        <v>5.48</v>
      </c>
      <c r="AP31" s="77">
        <f t="shared" ref="AP31:AP94" si="26">AN31*($B31+B$13)</f>
        <v>165</v>
      </c>
      <c r="AQ31" s="108">
        <f t="shared" ref="AQ31:AQ94" si="27">IF(ISNUMBER(((AP31/AN31)+B$14+$D31)*AN31),((AP31/AN31)+B$14+$D31)*AN31,0)</f>
        <v>164.4</v>
      </c>
      <c r="AR31" s="107">
        <f t="shared" ref="AR31:AR94" ca="1" si="28">IF(AN31=0,0,bsd(1,AS$27,AO31,$I31,$F31,$G31,$AH31,0.1))</f>
        <v>0.17889234987534541</v>
      </c>
      <c r="AS31" s="107">
        <f ca="1">IF(AN31=0,0,bsd(2,AS$27,AO31,$I31,$F31,$G31,$AH31,0.1))</f>
        <v>-0.40259183944410842</v>
      </c>
      <c r="AT31" s="107">
        <f t="shared" ref="AT31:AT94" ca="1" si="29">IF(AN31=0,0,bsd(AS$28,AS$27,AO31,$I31,$F31,$G31,$AH31,0.1))</f>
        <v>4.2915254557129856E-3</v>
      </c>
      <c r="AU31" s="109">
        <f ca="1">AN31*AR31</f>
        <v>5.3667704962603624</v>
      </c>
      <c r="AV31" s="109">
        <f ca="1">AN31*AS31</f>
        <v>-12.077755183323253</v>
      </c>
      <c r="AW31" s="109">
        <f ca="1">AN31*AT31</f>
        <v>0.12874576367138957</v>
      </c>
      <c r="AY31" s="82">
        <f t="shared" ref="AY31:AY94" si="30">IF($A31&gt;=AZ$25,IF($A31&lt;=AZ$26,$AI31,0),0)</f>
        <v>30</v>
      </c>
      <c r="AZ31" s="82">
        <f>BB31/AY31</f>
        <v>5.7649999999999997</v>
      </c>
      <c r="BA31" s="77">
        <f t="shared" ref="BA31:BA94" si="31">AY31*($B31+D$13)</f>
        <v>165.29999999999998</v>
      </c>
      <c r="BB31" s="108">
        <f t="shared" ref="BB31:BB94" si="32">IF(ISNUMBER(((BA31/AY31)+D$14+$K31)*AY31),((BA31/AY31)+D$14+$K31)*AY31,0)</f>
        <v>172.95</v>
      </c>
      <c r="BC31" s="107">
        <f t="shared" ref="BC31:BC94" ca="1" si="33">IF(AY31=0,0,bsd(1,BD$27,AZ31,$P31,$M31,$N31,$AH31,0.1))</f>
        <v>0.54781275079202185</v>
      </c>
      <c r="BD31" s="107">
        <f t="shared" ref="BD31:BD94" ca="1" si="34">IF(AY31=0,0,bsd(2,BD$27,AZ31,$P31,$M31,$N31,$AH31,0.1))</f>
        <v>0.50481858850974204</v>
      </c>
      <c r="BE31" s="107">
        <f t="shared" ref="BE31:BE94" ca="1" si="35">IF(AY31=0,0,bsd(BD$28,BD$27,AZ31,$P31,$M31,$N31,$AH31,0.1))</f>
        <v>7.3858481317010671E-3</v>
      </c>
      <c r="BF31" s="109">
        <f ca="1">AY31*BC31</f>
        <v>16.434382523760654</v>
      </c>
      <c r="BG31" s="109">
        <f ca="1">AY31*BD31</f>
        <v>15.14455765529226</v>
      </c>
      <c r="BH31" s="109">
        <f ca="1">AY31*BE31</f>
        <v>0.22157544395103201</v>
      </c>
      <c r="BJ31" s="82">
        <f t="shared" ref="BJ31:BJ94" si="36">IF($A31&gt;=BK$25,IF($A31&lt;=BK$26,$AI31,0),0)</f>
        <v>30</v>
      </c>
      <c r="BK31" s="82">
        <f>BM31/BJ31</f>
        <v>5.7649999999999997</v>
      </c>
      <c r="BL31" s="77">
        <f t="shared" ref="BL31:BL94" si="37">BJ31*($B31+F$13)</f>
        <v>165.29999999999998</v>
      </c>
      <c r="BM31" s="108">
        <f t="shared" ref="BM31:BM94" si="38">IF(ISNUMBER(((BL31/BJ31)+F$14+$R31)*BJ31),((BL31/BJ31)+F$14+$R31)*BJ31,0)</f>
        <v>172.95</v>
      </c>
      <c r="BN31" s="107">
        <f t="shared" ref="BN31:BN94" ca="1" si="39">IF(BJ31=0,0,bsd(1,BO$27,BK31,$W31,$T31,$U31,$AH31,0.1))</f>
        <v>0.54414115313805578</v>
      </c>
      <c r="BO31" s="107">
        <f t="shared" ref="BO31:BO94" ca="1" si="40">IF(BJ31=0,0,bsd(2,BO$27,BK31,$W31,$T31,$U31,$AH31,0.1))</f>
        <v>0.50843573709987866</v>
      </c>
      <c r="BP31" s="107">
        <f t="shared" ref="BP31:BP94" ca="1" si="41">IF(BJ31=0,0,bsd(BO$28,BO$27,BK31,$W31,$T31,$U31,$AH31,0.1))</f>
        <v>7.3575341842486708E-3</v>
      </c>
      <c r="BQ31" s="109">
        <f ca="1">BJ31*BN31</f>
        <v>16.324234594141672</v>
      </c>
      <c r="BR31" s="109">
        <f ca="1">BJ31*BO31</f>
        <v>15.25307211299636</v>
      </c>
      <c r="BS31" s="109">
        <f ca="1">BJ31*BP31</f>
        <v>0.22072602552746012</v>
      </c>
      <c r="BU31" s="82">
        <f t="shared" ref="BU31:BU94" si="42">IF($A31&gt;=BV$25,IF($A31&lt;=BV$26,$AI31,0),0)</f>
        <v>0</v>
      </c>
      <c r="BV31" s="82" t="e">
        <f>BX31/BU31</f>
        <v>#DIV/0!</v>
      </c>
      <c r="BW31" s="77">
        <f t="shared" ref="BW31:BW94" si="43">BU31*($B31+H$13)</f>
        <v>0</v>
      </c>
      <c r="BX31" s="108">
        <f t="shared" ref="BX31:BX94" si="44">IF(ISNUMBER(((BW31/BU31)+H$14+$Y31)*BU31),((BW31/BU31)+H$14+$Y31)*BU31,0)</f>
        <v>0</v>
      </c>
      <c r="BY31" s="107">
        <f t="shared" ref="BY31:BY94" si="45">IF(BU31=0,0,bsd(1,BZ$27,BV31,$AD31,$AA31,$AB31,$AH31,0.1))</f>
        <v>0</v>
      </c>
      <c r="BZ31" s="107">
        <f t="shared" ref="BZ31:BZ94" si="46">IF(BU31=0,0,bsd(2,BZ$27,BV31,$AD31,$AA31,$AB31,$AH31,0.1))</f>
        <v>0</v>
      </c>
      <c r="CA31" s="107">
        <f t="shared" ref="CA31:CA94" si="47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5">
      <c r="A32" s="101">
        <f t="shared" ref="A32:A95" si="48">DATE(YEAR(A31),MONTH(A31)+1,1)</f>
        <v>36861</v>
      </c>
      <c r="B32" s="102">
        <f t="shared" ref="B32:B95" si="49">VLOOKUP(A32,STRADDLE,5,FALSE)</f>
        <v>5.6192500000000001</v>
      </c>
      <c r="C32" s="80">
        <f t="shared" ref="C32:C95" si="50">VLOOKUP(A32,STRADDLE,8,FALSE)</f>
        <v>0.57750000000000001</v>
      </c>
      <c r="D32" s="102">
        <f t="shared" si="0"/>
        <v>-0.05</v>
      </c>
      <c r="E32" s="106">
        <f t="shared" si="1"/>
        <v>1</v>
      </c>
      <c r="F32" s="105">
        <f t="shared" ca="1" si="2"/>
        <v>47</v>
      </c>
      <c r="G32" s="80">
        <f t="shared" si="3"/>
        <v>0.5675</v>
      </c>
      <c r="H32" s="80">
        <f>IF($B$16=1,VLOOKUP($A32,SkewTable,HLOOKUP(ROUND(I32-AO32,1),SkewTable,2,FALSE),FALSE)/100,0)</f>
        <v>-0.01</v>
      </c>
      <c r="I32" s="104">
        <f t="shared" si="4"/>
        <v>5.37</v>
      </c>
      <c r="K32" s="102">
        <f t="shared" si="5"/>
        <v>0.255</v>
      </c>
      <c r="L32" s="106">
        <f t="shared" si="6"/>
        <v>1</v>
      </c>
      <c r="M32" s="105">
        <f t="shared" ca="1" si="7"/>
        <v>47</v>
      </c>
      <c r="N32" s="216" t="e">
        <f t="shared" si="8"/>
        <v>#DIV/0!</v>
      </c>
      <c r="O32" s="80" t="e">
        <f t="shared" si="9"/>
        <v>#DIV/0!</v>
      </c>
      <c r="P32" s="104">
        <f t="shared" si="10"/>
        <v>5.4</v>
      </c>
      <c r="Q32" s="216" t="e">
        <f>N32-O32</f>
        <v>#DIV/0!</v>
      </c>
      <c r="R32" s="102">
        <f t="shared" si="11"/>
        <v>0.255</v>
      </c>
      <c r="S32" s="106">
        <f t="shared" si="12"/>
        <v>1</v>
      </c>
      <c r="T32" s="105">
        <f t="shared" ca="1" si="13"/>
        <v>47</v>
      </c>
      <c r="U32" s="216">
        <f t="shared" si="14"/>
        <v>0.54749999999999999</v>
      </c>
      <c r="V32" s="80">
        <f t="shared" si="15"/>
        <v>-2.5000000000000001E-2</v>
      </c>
      <c r="W32" s="104">
        <f t="shared" si="16"/>
        <v>5.4</v>
      </c>
      <c r="X32" s="105"/>
      <c r="Y32" s="102">
        <f t="shared" si="17"/>
        <v>-0.39500000000000002</v>
      </c>
      <c r="Z32" s="106">
        <f t="shared" si="18"/>
        <v>0.96</v>
      </c>
      <c r="AA32" s="105">
        <f t="shared" ca="1" si="19"/>
        <v>47</v>
      </c>
      <c r="AB32" s="80" t="e">
        <f t="shared" si="20"/>
        <v>#DIV/0!</v>
      </c>
      <c r="AC32" s="80" t="e">
        <f t="shared" si="21"/>
        <v>#DIV/0!</v>
      </c>
      <c r="AD32" s="104">
        <f t="shared" si="22"/>
        <v>3.9</v>
      </c>
      <c r="AF32" s="105">
        <f t="shared" ref="AF32:AF95" ca="1" si="51">VLOOKUP($A32,expiration,2,FALSE)-$B$2</f>
        <v>47</v>
      </c>
      <c r="AG32" s="105">
        <f t="shared" ref="AG32:AG95" ca="1" si="52">VLOOKUP($A32,expiration,3,FALSE)-$B$2</f>
        <v>46</v>
      </c>
      <c r="AH32" s="80">
        <f t="shared" si="23"/>
        <v>6.8072990494705027E-2</v>
      </c>
      <c r="AI32" s="181">
        <f t="shared" si="24"/>
        <v>31</v>
      </c>
      <c r="AL32" s="105"/>
      <c r="AM32" s="82"/>
      <c r="AN32" s="82">
        <f t="shared" si="25"/>
        <v>31</v>
      </c>
      <c r="AO32" s="82">
        <f t="shared" ref="AO32:AO95" si="53">AQ32/AN32</f>
        <v>5.5692500000000003</v>
      </c>
      <c r="AP32" s="77">
        <f t="shared" si="26"/>
        <v>174.19675000000001</v>
      </c>
      <c r="AQ32" s="108">
        <f t="shared" si="27"/>
        <v>172.64675</v>
      </c>
      <c r="AR32" s="107">
        <f t="shared" ca="1" si="28"/>
        <v>0.34796026048331896</v>
      </c>
      <c r="AS32" s="107">
        <f t="shared" ref="AS32:AS95" ca="1" si="54">IF(AN32=0,0,bsd(2,AS$27,AO32,$I32,$F32,$G32,$AH32,0.1))</f>
        <v>-0.38606200237669697</v>
      </c>
      <c r="AT32" s="107">
        <f t="shared" ca="1" si="29"/>
        <v>7.5992439155561087E-3</v>
      </c>
      <c r="AU32" s="109">
        <f t="shared" ref="AU32:AU95" ca="1" si="55">AN32*AR32</f>
        <v>10.786768074982888</v>
      </c>
      <c r="AV32" s="109">
        <f t="shared" ref="AV32:AV95" ca="1" si="56">AN32*AS32</f>
        <v>-11.967922073677606</v>
      </c>
      <c r="AW32" s="109">
        <f t="shared" ref="AW32:AW95" ca="1" si="57">AN32*AT32</f>
        <v>0.23557656138223937</v>
      </c>
      <c r="AY32" s="82">
        <f t="shared" si="30"/>
        <v>0</v>
      </c>
      <c r="AZ32" s="82" t="e">
        <f t="shared" ref="AZ32:AZ95" si="58">BB32/AY32</f>
        <v>#DIV/0!</v>
      </c>
      <c r="BA32" s="77">
        <f t="shared" si="31"/>
        <v>0</v>
      </c>
      <c r="BB32" s="108">
        <f t="shared" si="32"/>
        <v>0</v>
      </c>
      <c r="BC32" s="107">
        <f t="shared" si="33"/>
        <v>0</v>
      </c>
      <c r="BD32" s="107">
        <f t="shared" si="34"/>
        <v>0</v>
      </c>
      <c r="BE32" s="107">
        <f t="shared" si="35"/>
        <v>0</v>
      </c>
      <c r="BF32" s="109">
        <f t="shared" ref="BF32:BF95" si="59">AY32*BC32</f>
        <v>0</v>
      </c>
      <c r="BG32" s="109">
        <f t="shared" ref="BG32:BG95" si="60">AY32*BD32</f>
        <v>0</v>
      </c>
      <c r="BH32" s="109">
        <f t="shared" ref="BH32:BH95" si="61">AY32*BE32</f>
        <v>0</v>
      </c>
      <c r="BJ32" s="82">
        <f t="shared" si="36"/>
        <v>31</v>
      </c>
      <c r="BK32" s="82">
        <f t="shared" ref="BK32:BK95" si="62">BM32/BJ32</f>
        <v>5.8842499999999998</v>
      </c>
      <c r="BL32" s="77">
        <f t="shared" si="37"/>
        <v>174.50674999999998</v>
      </c>
      <c r="BM32" s="108">
        <f t="shared" si="38"/>
        <v>182.41174999999998</v>
      </c>
      <c r="BN32" s="107">
        <f t="shared" ca="1" si="39"/>
        <v>0.9573106584117288</v>
      </c>
      <c r="BO32" s="107">
        <f t="shared" ca="1" si="40"/>
        <v>0.4040417726681883</v>
      </c>
      <c r="BP32" s="107">
        <f t="shared" ca="1" si="41"/>
        <v>1.4494258821140527E-2</v>
      </c>
      <c r="BQ32" s="109">
        <f t="shared" ref="BQ32:BQ95" ca="1" si="63">BJ32*BN32</f>
        <v>29.676630410763593</v>
      </c>
      <c r="BR32" s="109">
        <f t="shared" ref="BR32:BR95" ca="1" si="64">BJ32*BO32</f>
        <v>12.525294952713837</v>
      </c>
      <c r="BS32" s="109">
        <f t="shared" ref="BS32:BS95" ca="1" si="65">BJ32*BP32</f>
        <v>0.44932202345535632</v>
      </c>
      <c r="BU32" s="82">
        <f t="shared" si="42"/>
        <v>0</v>
      </c>
      <c r="BV32" s="82" t="e">
        <f t="shared" ref="BV32:BV95" si="66">BX32/BU32</f>
        <v>#DIV/0!</v>
      </c>
      <c r="BW32" s="77">
        <f t="shared" si="43"/>
        <v>0</v>
      </c>
      <c r="BX32" s="108">
        <f t="shared" si="44"/>
        <v>0</v>
      </c>
      <c r="BY32" s="107">
        <f t="shared" si="45"/>
        <v>0</v>
      </c>
      <c r="BZ32" s="107">
        <f t="shared" si="46"/>
        <v>0</v>
      </c>
      <c r="CA32" s="107">
        <f t="shared" si="47"/>
        <v>0</v>
      </c>
      <c r="CB32" s="109">
        <f t="shared" ref="CB32:CB95" si="67">BU32*BY32</f>
        <v>0</v>
      </c>
      <c r="CC32" s="109">
        <f t="shared" ref="CC32:CC95" si="68">BU32*BZ32</f>
        <v>0</v>
      </c>
      <c r="CD32" s="109">
        <f t="shared" ref="CD32:CD95" si="69">BU32*CA32</f>
        <v>0</v>
      </c>
    </row>
    <row r="33" spans="1:82" x14ac:dyDescent="0.25">
      <c r="A33" s="101">
        <f t="shared" si="48"/>
        <v>36892</v>
      </c>
      <c r="B33" s="102">
        <f t="shared" si="49"/>
        <v>5.53125</v>
      </c>
      <c r="C33" s="80">
        <f t="shared" si="50"/>
        <v>0.63500000000000001</v>
      </c>
      <c r="D33" s="102">
        <f t="shared" si="0"/>
        <v>-0.06</v>
      </c>
      <c r="E33" s="106">
        <f t="shared" si="1"/>
        <v>1</v>
      </c>
      <c r="F33" s="105">
        <f t="shared" ca="1" si="2"/>
        <v>76</v>
      </c>
      <c r="G33" s="80">
        <f t="shared" si="3"/>
        <v>0.63</v>
      </c>
      <c r="H33" s="80">
        <f>IF($B$16=1,VLOOKUP($A33,SkewTable,HLOOKUP(ROUND(I33-AO33,1),SkewTable,2,FALSE),FALSE)/100,0)</f>
        <v>-5.0000000000000001E-3</v>
      </c>
      <c r="I33" s="104">
        <f t="shared" si="4"/>
        <v>5.37</v>
      </c>
      <c r="K33" s="102">
        <f t="shared" si="5"/>
        <v>0.27</v>
      </c>
      <c r="L33" s="106">
        <f t="shared" si="6"/>
        <v>1</v>
      </c>
      <c r="M33" s="105">
        <f t="shared" ca="1" si="7"/>
        <v>76</v>
      </c>
      <c r="N33" s="216" t="e">
        <f t="shared" si="8"/>
        <v>#DIV/0!</v>
      </c>
      <c r="O33" s="80" t="e">
        <f t="shared" si="9"/>
        <v>#DIV/0!</v>
      </c>
      <c r="P33" s="104">
        <f t="shared" si="10"/>
        <v>5.4</v>
      </c>
      <c r="Q33" s="216" t="e">
        <f>N33-O33</f>
        <v>#DIV/0!</v>
      </c>
      <c r="R33" s="102">
        <f t="shared" si="11"/>
        <v>0.27</v>
      </c>
      <c r="S33" s="106">
        <f t="shared" si="12"/>
        <v>1</v>
      </c>
      <c r="T33" s="105">
        <f t="shared" ca="1" si="13"/>
        <v>76</v>
      </c>
      <c r="U33" s="216">
        <f t="shared" si="14"/>
        <v>0.61</v>
      </c>
      <c r="V33" s="80">
        <f t="shared" si="15"/>
        <v>-0.02</v>
      </c>
      <c r="W33" s="104">
        <f t="shared" si="16"/>
        <v>5.4</v>
      </c>
      <c r="X33" s="105"/>
      <c r="Y33" s="102">
        <f t="shared" si="17"/>
        <v>-0.34250000000000003</v>
      </c>
      <c r="Z33" s="106">
        <f t="shared" si="18"/>
        <v>0.96</v>
      </c>
      <c r="AA33" s="105">
        <f t="shared" ca="1" si="19"/>
        <v>76</v>
      </c>
      <c r="AB33" s="80" t="e">
        <f t="shared" si="20"/>
        <v>#DIV/0!</v>
      </c>
      <c r="AC33" s="80" t="e">
        <f t="shared" si="21"/>
        <v>#DIV/0!</v>
      </c>
      <c r="AD33" s="104">
        <f t="shared" si="22"/>
        <v>3.9</v>
      </c>
      <c r="AF33" s="105">
        <f t="shared" ca="1" si="51"/>
        <v>76</v>
      </c>
      <c r="AG33" s="105">
        <f t="shared" ca="1" si="52"/>
        <v>75</v>
      </c>
      <c r="AH33" s="80">
        <f t="shared" si="23"/>
        <v>6.9105661664927015E-2</v>
      </c>
      <c r="AI33" s="181">
        <f t="shared" si="24"/>
        <v>31</v>
      </c>
      <c r="AL33" s="105"/>
      <c r="AM33" s="82"/>
      <c r="AN33" s="82">
        <f t="shared" si="25"/>
        <v>31</v>
      </c>
      <c r="AO33" s="82">
        <f t="shared" si="53"/>
        <v>5.4712500000000004</v>
      </c>
      <c r="AP33" s="77">
        <f t="shared" si="26"/>
        <v>171.46875</v>
      </c>
      <c r="AQ33" s="108">
        <f t="shared" si="27"/>
        <v>169.60875000000001</v>
      </c>
      <c r="AR33" s="107">
        <f t="shared" ca="1" si="28"/>
        <v>0.56206487853451081</v>
      </c>
      <c r="AS33" s="107">
        <f t="shared" ca="1" si="54"/>
        <v>-0.41137413137966033</v>
      </c>
      <c r="AT33" s="107">
        <f t="shared" ca="1" si="29"/>
        <v>9.6048698140887012E-3</v>
      </c>
      <c r="AU33" s="109">
        <f t="shared" ca="1" si="55"/>
        <v>17.424011234569836</v>
      </c>
      <c r="AV33" s="109">
        <f t="shared" ca="1" si="56"/>
        <v>-12.752598072769471</v>
      </c>
      <c r="AW33" s="109">
        <f t="shared" ca="1" si="57"/>
        <v>0.29775096423674974</v>
      </c>
      <c r="AY33" s="82">
        <f t="shared" si="30"/>
        <v>0</v>
      </c>
      <c r="AZ33" s="82" t="e">
        <f t="shared" si="58"/>
        <v>#DIV/0!</v>
      </c>
      <c r="BA33" s="77">
        <f t="shared" si="31"/>
        <v>0</v>
      </c>
      <c r="BB33" s="108">
        <f t="shared" si="32"/>
        <v>0</v>
      </c>
      <c r="BC33" s="107">
        <f t="shared" si="33"/>
        <v>0</v>
      </c>
      <c r="BD33" s="107">
        <f t="shared" si="34"/>
        <v>0</v>
      </c>
      <c r="BE33" s="107">
        <f t="shared" si="35"/>
        <v>0</v>
      </c>
      <c r="BF33" s="109">
        <f t="shared" si="59"/>
        <v>0</v>
      </c>
      <c r="BG33" s="109">
        <f t="shared" si="60"/>
        <v>0</v>
      </c>
      <c r="BH33" s="109">
        <f t="shared" si="61"/>
        <v>0</v>
      </c>
      <c r="BJ33" s="82">
        <f t="shared" si="36"/>
        <v>31</v>
      </c>
      <c r="BK33" s="82">
        <f t="shared" si="62"/>
        <v>5.8112499999999994</v>
      </c>
      <c r="BL33" s="77">
        <f t="shared" si="37"/>
        <v>171.77875</v>
      </c>
      <c r="BM33" s="108">
        <f t="shared" si="38"/>
        <v>180.14874999999998</v>
      </c>
      <c r="BN33" s="107">
        <f t="shared" ca="1" si="39"/>
        <v>1.2652069370573189</v>
      </c>
      <c r="BO33" s="107">
        <f t="shared" ca="1" si="40"/>
        <v>0.30847860621377549</v>
      </c>
      <c r="BP33" s="107">
        <f t="shared" ca="1" si="41"/>
        <v>1.9237650860688404E-2</v>
      </c>
      <c r="BQ33" s="109">
        <f t="shared" ca="1" si="63"/>
        <v>39.221415048776883</v>
      </c>
      <c r="BR33" s="109">
        <f t="shared" ca="1" si="64"/>
        <v>9.5628367926270403</v>
      </c>
      <c r="BS33" s="109">
        <f t="shared" ca="1" si="65"/>
        <v>0.59636717668134054</v>
      </c>
      <c r="BU33" s="82">
        <f t="shared" si="42"/>
        <v>0</v>
      </c>
      <c r="BV33" s="82" t="e">
        <f t="shared" si="66"/>
        <v>#DIV/0!</v>
      </c>
      <c r="BW33" s="77">
        <f t="shared" si="43"/>
        <v>0</v>
      </c>
      <c r="BX33" s="108">
        <f t="shared" si="44"/>
        <v>0</v>
      </c>
      <c r="BY33" s="107">
        <f t="shared" si="45"/>
        <v>0</v>
      </c>
      <c r="BZ33" s="107">
        <f t="shared" si="46"/>
        <v>0</v>
      </c>
      <c r="CA33" s="107">
        <f t="shared" si="47"/>
        <v>0</v>
      </c>
      <c r="CB33" s="109">
        <f t="shared" si="67"/>
        <v>0</v>
      </c>
      <c r="CC33" s="109">
        <f t="shared" si="68"/>
        <v>0</v>
      </c>
      <c r="CD33" s="109">
        <f t="shared" si="69"/>
        <v>0</v>
      </c>
    </row>
    <row r="34" spans="1:82" x14ac:dyDescent="0.25">
      <c r="A34" s="101">
        <f t="shared" si="48"/>
        <v>36923</v>
      </c>
      <c r="B34" s="102">
        <f t="shared" si="49"/>
        <v>5.32125</v>
      </c>
      <c r="C34" s="80">
        <f t="shared" si="50"/>
        <v>0.63500000000000001</v>
      </c>
      <c r="D34" s="102">
        <f t="shared" si="0"/>
        <v>-4.2500000000000003E-2</v>
      </c>
      <c r="E34" s="106">
        <f t="shared" si="1"/>
        <v>1</v>
      </c>
      <c r="F34" s="105">
        <f t="shared" ca="1" si="2"/>
        <v>109</v>
      </c>
      <c r="G34" s="80">
        <f t="shared" si="3"/>
        <v>0.63800000000000001</v>
      </c>
      <c r="H34" s="80">
        <f>IF($B$16=1,VLOOKUP($A34,SkewTable,HLOOKUP(ROUND(I34-AO34,1),SkewTable,2,FALSE),FALSE)/100,0)</f>
        <v>3.0000000000000001E-3</v>
      </c>
      <c r="I34" s="104">
        <f t="shared" si="4"/>
        <v>5.37</v>
      </c>
      <c r="K34" s="102">
        <f t="shared" si="5"/>
        <v>0.28499999999999998</v>
      </c>
      <c r="L34" s="106">
        <f t="shared" si="6"/>
        <v>1</v>
      </c>
      <c r="M34" s="105">
        <f t="shared" ca="1" si="7"/>
        <v>109</v>
      </c>
      <c r="N34" s="216" t="e">
        <f t="shared" si="8"/>
        <v>#DIV/0!</v>
      </c>
      <c r="O34" s="80" t="e">
        <f t="shared" si="9"/>
        <v>#DIV/0!</v>
      </c>
      <c r="P34" s="104">
        <f t="shared" si="10"/>
        <v>5.4</v>
      </c>
      <c r="Q34" s="216" t="e">
        <f>N34-O34</f>
        <v>#DIV/0!</v>
      </c>
      <c r="R34" s="102">
        <f t="shared" si="11"/>
        <v>0.28499999999999998</v>
      </c>
      <c r="S34" s="106">
        <f t="shared" si="12"/>
        <v>1</v>
      </c>
      <c r="T34" s="105">
        <f t="shared" ca="1" si="13"/>
        <v>109</v>
      </c>
      <c r="U34" s="216">
        <f t="shared" si="14"/>
        <v>0.62</v>
      </c>
      <c r="V34" s="80">
        <f t="shared" si="15"/>
        <v>-0.01</v>
      </c>
      <c r="W34" s="104">
        <f t="shared" si="16"/>
        <v>5.4</v>
      </c>
      <c r="X34" s="105"/>
      <c r="Y34" s="102">
        <f t="shared" si="17"/>
        <v>-0.35749999999999998</v>
      </c>
      <c r="Z34" s="106">
        <f t="shared" si="18"/>
        <v>0.96</v>
      </c>
      <c r="AA34" s="105">
        <f t="shared" ca="1" si="19"/>
        <v>109</v>
      </c>
      <c r="AB34" s="80" t="e">
        <f t="shared" si="20"/>
        <v>#DIV/0!</v>
      </c>
      <c r="AC34" s="80" t="e">
        <f t="shared" si="21"/>
        <v>#DIV/0!</v>
      </c>
      <c r="AD34" s="104">
        <f t="shared" si="22"/>
        <v>3.9</v>
      </c>
      <c r="AF34" s="105">
        <f t="shared" ca="1" si="51"/>
        <v>109</v>
      </c>
      <c r="AG34" s="105">
        <f t="shared" ca="1" si="52"/>
        <v>106</v>
      </c>
      <c r="AH34" s="80">
        <f t="shared" si="23"/>
        <v>6.9309377444934012E-2</v>
      </c>
      <c r="AI34" s="181">
        <f t="shared" si="24"/>
        <v>28</v>
      </c>
      <c r="AL34" s="105"/>
      <c r="AM34" s="82"/>
      <c r="AN34" s="82">
        <f t="shared" si="25"/>
        <v>28</v>
      </c>
      <c r="AO34" s="82">
        <f t="shared" si="53"/>
        <v>5.2787499999999996</v>
      </c>
      <c r="AP34" s="77">
        <f t="shared" si="26"/>
        <v>148.995</v>
      </c>
      <c r="AQ34" s="108">
        <f t="shared" si="27"/>
        <v>147.80499999999998</v>
      </c>
      <c r="AR34" s="107">
        <f t="shared" ca="1" si="28"/>
        <v>0.76729717185387258</v>
      </c>
      <c r="AS34" s="107">
        <f t="shared" ca="1" si="54"/>
        <v>-0.44097429589118237</v>
      </c>
      <c r="AT34" s="107">
        <f t="shared" ca="1" si="29"/>
        <v>1.1182045732949231E-2</v>
      </c>
      <c r="AU34" s="109">
        <f t="shared" ca="1" si="55"/>
        <v>21.484320811908432</v>
      </c>
      <c r="AV34" s="109">
        <f t="shared" ca="1" si="56"/>
        <v>-12.347280284953106</v>
      </c>
      <c r="AW34" s="109">
        <f t="shared" ca="1" si="57"/>
        <v>0.31309728052257846</v>
      </c>
      <c r="AY34" s="82">
        <f t="shared" si="30"/>
        <v>0</v>
      </c>
      <c r="AZ34" s="82" t="e">
        <f t="shared" si="58"/>
        <v>#DIV/0!</v>
      </c>
      <c r="BA34" s="77">
        <f t="shared" si="31"/>
        <v>0</v>
      </c>
      <c r="BB34" s="108">
        <f t="shared" si="32"/>
        <v>0</v>
      </c>
      <c r="BC34" s="107">
        <f t="shared" si="33"/>
        <v>0</v>
      </c>
      <c r="BD34" s="107">
        <f t="shared" si="34"/>
        <v>0</v>
      </c>
      <c r="BE34" s="107">
        <f t="shared" si="35"/>
        <v>0</v>
      </c>
      <c r="BF34" s="109">
        <f t="shared" si="59"/>
        <v>0</v>
      </c>
      <c r="BG34" s="109">
        <f t="shared" si="60"/>
        <v>0</v>
      </c>
      <c r="BH34" s="109">
        <f t="shared" si="61"/>
        <v>0</v>
      </c>
      <c r="BJ34" s="82">
        <f t="shared" si="36"/>
        <v>28</v>
      </c>
      <c r="BK34" s="82">
        <f t="shared" si="62"/>
        <v>5.61625</v>
      </c>
      <c r="BL34" s="77">
        <f t="shared" si="37"/>
        <v>149.27500000000001</v>
      </c>
      <c r="BM34" s="108">
        <f t="shared" si="38"/>
        <v>157.255</v>
      </c>
      <c r="BN34" s="107">
        <f t="shared" ca="1" si="39"/>
        <v>1.4612228706563153</v>
      </c>
      <c r="BO34" s="107">
        <f t="shared" ca="1" si="40"/>
        <v>0.21998301616703653</v>
      </c>
      <c r="BP34" s="107">
        <f t="shared" ca="1" si="41"/>
        <v>2.3026934983761294E-2</v>
      </c>
      <c r="BQ34" s="109">
        <f t="shared" ca="1" si="63"/>
        <v>40.914240378376832</v>
      </c>
      <c r="BR34" s="109">
        <f t="shared" ca="1" si="64"/>
        <v>6.1595244526770223</v>
      </c>
      <c r="BS34" s="109">
        <f t="shared" ca="1" si="65"/>
        <v>0.64475417954531622</v>
      </c>
      <c r="BU34" s="82">
        <f t="shared" si="42"/>
        <v>0</v>
      </c>
      <c r="BV34" s="82" t="e">
        <f t="shared" si="66"/>
        <v>#DIV/0!</v>
      </c>
      <c r="BW34" s="77">
        <f t="shared" si="43"/>
        <v>0</v>
      </c>
      <c r="BX34" s="108">
        <f t="shared" si="44"/>
        <v>0</v>
      </c>
      <c r="BY34" s="107">
        <f t="shared" si="45"/>
        <v>0</v>
      </c>
      <c r="BZ34" s="107">
        <f t="shared" si="46"/>
        <v>0</v>
      </c>
      <c r="CA34" s="107">
        <f t="shared" si="47"/>
        <v>0</v>
      </c>
      <c r="CB34" s="109">
        <f t="shared" si="67"/>
        <v>0</v>
      </c>
      <c r="CC34" s="109">
        <f t="shared" si="68"/>
        <v>0</v>
      </c>
      <c r="CD34" s="109">
        <f t="shared" si="69"/>
        <v>0</v>
      </c>
    </row>
    <row r="35" spans="1:82" x14ac:dyDescent="0.25">
      <c r="A35" s="101">
        <f t="shared" si="48"/>
        <v>36951</v>
      </c>
      <c r="B35" s="102">
        <f t="shared" si="49"/>
        <v>5.0782499999999997</v>
      </c>
      <c r="C35" s="80">
        <f t="shared" si="50"/>
        <v>0.58499999999999985</v>
      </c>
      <c r="D35" s="102">
        <f t="shared" si="0"/>
        <v>-2.5000000000000001E-2</v>
      </c>
      <c r="E35" s="106">
        <f t="shared" si="1"/>
        <v>1</v>
      </c>
      <c r="F35" s="105">
        <f t="shared" ca="1" si="2"/>
        <v>137</v>
      </c>
      <c r="G35" s="80">
        <f t="shared" si="3"/>
        <v>0.59399999999999986</v>
      </c>
      <c r="H35" s="80">
        <f>IF($B$16=1,VLOOKUP($A35,SkewTable,HLOOKUP(ROUND(I35-AO35,1),SkewTable,2,FALSE),FALSE)/100,0)</f>
        <v>9.0000000000000011E-3</v>
      </c>
      <c r="I35" s="104">
        <f t="shared" si="4"/>
        <v>5.37</v>
      </c>
      <c r="K35" s="102">
        <f t="shared" si="5"/>
        <v>0.28499999999999998</v>
      </c>
      <c r="L35" s="106">
        <f t="shared" si="6"/>
        <v>1</v>
      </c>
      <c r="M35" s="105">
        <f t="shared" ca="1" si="7"/>
        <v>137</v>
      </c>
      <c r="N35" s="216" t="e">
        <f t="shared" si="8"/>
        <v>#DIV/0!</v>
      </c>
      <c r="O35" s="80" t="e">
        <f t="shared" si="9"/>
        <v>#DIV/0!</v>
      </c>
      <c r="P35" s="104">
        <f t="shared" si="10"/>
        <v>5.4</v>
      </c>
      <c r="Q35" s="216" t="e">
        <f>N35-O35</f>
        <v>#DIV/0!</v>
      </c>
      <c r="R35" s="102">
        <f t="shared" si="11"/>
        <v>0.28499999999999998</v>
      </c>
      <c r="S35" s="106">
        <f t="shared" si="12"/>
        <v>1</v>
      </c>
      <c r="T35" s="105">
        <f t="shared" ca="1" si="13"/>
        <v>137</v>
      </c>
      <c r="U35" s="216">
        <f t="shared" si="14"/>
        <v>0.57999999999999985</v>
      </c>
      <c r="V35" s="80">
        <f t="shared" si="15"/>
        <v>0</v>
      </c>
      <c r="W35" s="104">
        <f t="shared" si="16"/>
        <v>5.4</v>
      </c>
      <c r="X35" s="105"/>
      <c r="Y35" s="102">
        <f t="shared" si="17"/>
        <v>-0.3775</v>
      </c>
      <c r="Z35" s="106">
        <f t="shared" si="18"/>
        <v>0.96</v>
      </c>
      <c r="AA35" s="105">
        <f t="shared" ca="1" si="19"/>
        <v>137</v>
      </c>
      <c r="AB35" s="80" t="e">
        <f t="shared" si="20"/>
        <v>#DIV/0!</v>
      </c>
      <c r="AC35" s="80" t="e">
        <f t="shared" si="21"/>
        <v>#DIV/0!</v>
      </c>
      <c r="AD35" s="104">
        <f t="shared" si="22"/>
        <v>3.9</v>
      </c>
      <c r="AF35" s="105">
        <f t="shared" ca="1" si="51"/>
        <v>137</v>
      </c>
      <c r="AG35" s="105">
        <f t="shared" ca="1" si="52"/>
        <v>134</v>
      </c>
      <c r="AH35" s="80">
        <f t="shared" si="23"/>
        <v>6.8979786635393017E-2</v>
      </c>
      <c r="AI35" s="181">
        <f t="shared" si="24"/>
        <v>31</v>
      </c>
      <c r="AL35" s="105"/>
      <c r="AM35" s="82"/>
      <c r="AN35" s="82">
        <f t="shared" si="25"/>
        <v>31</v>
      </c>
      <c r="AO35" s="82">
        <f t="shared" si="53"/>
        <v>5.0532499999999994</v>
      </c>
      <c r="AP35" s="77">
        <f t="shared" si="26"/>
        <v>157.42574999999999</v>
      </c>
      <c r="AQ35" s="108">
        <f t="shared" si="27"/>
        <v>156.65074999999999</v>
      </c>
      <c r="AR35" s="107">
        <f t="shared" ca="1" si="28"/>
        <v>0.89766496710238464</v>
      </c>
      <c r="AS35" s="107">
        <f t="shared" ca="1" si="54"/>
        <v>-0.48143137018216015</v>
      </c>
      <c r="AT35" s="107">
        <f t="shared" ca="1" si="29"/>
        <v>1.2033270029477627E-2</v>
      </c>
      <c r="AU35" s="109">
        <f t="shared" ca="1" si="55"/>
        <v>27.827613980173922</v>
      </c>
      <c r="AV35" s="109">
        <f t="shared" ca="1" si="56"/>
        <v>-14.924372475646965</v>
      </c>
      <c r="AW35" s="109">
        <f t="shared" ca="1" si="57"/>
        <v>0.37303137091380645</v>
      </c>
      <c r="AY35" s="82">
        <f t="shared" si="30"/>
        <v>0</v>
      </c>
      <c r="AZ35" s="82" t="e">
        <f t="shared" si="58"/>
        <v>#DIV/0!</v>
      </c>
      <c r="BA35" s="77">
        <f t="shared" si="31"/>
        <v>0</v>
      </c>
      <c r="BB35" s="108">
        <f t="shared" si="32"/>
        <v>0</v>
      </c>
      <c r="BC35" s="107">
        <f t="shared" si="33"/>
        <v>0</v>
      </c>
      <c r="BD35" s="107">
        <f t="shared" si="34"/>
        <v>0</v>
      </c>
      <c r="BE35" s="107">
        <f t="shared" si="35"/>
        <v>0</v>
      </c>
      <c r="BF35" s="109">
        <f t="shared" si="59"/>
        <v>0</v>
      </c>
      <c r="BG35" s="109">
        <f t="shared" si="60"/>
        <v>0</v>
      </c>
      <c r="BH35" s="109">
        <f t="shared" si="61"/>
        <v>0</v>
      </c>
      <c r="BJ35" s="82">
        <f t="shared" si="36"/>
        <v>31</v>
      </c>
      <c r="BK35" s="82">
        <f t="shared" si="62"/>
        <v>5.3732499999999996</v>
      </c>
      <c r="BL35" s="77">
        <f t="shared" si="37"/>
        <v>157.73575</v>
      </c>
      <c r="BM35" s="108">
        <f t="shared" si="38"/>
        <v>166.57074999999998</v>
      </c>
      <c r="BN35" s="107">
        <f t="shared" ca="1" si="39"/>
        <v>1.4805305504501449</v>
      </c>
      <c r="BO35" s="107">
        <f t="shared" ca="1" si="40"/>
        <v>0.12670466937529995</v>
      </c>
      <c r="BP35" s="107">
        <f t="shared" ca="1" si="41"/>
        <v>2.5247021751417797E-2</v>
      </c>
      <c r="BQ35" s="109">
        <f t="shared" ca="1" si="63"/>
        <v>45.89644706395449</v>
      </c>
      <c r="BR35" s="109">
        <f t="shared" ca="1" si="64"/>
        <v>3.9278447506342986</v>
      </c>
      <c r="BS35" s="109">
        <f t="shared" ca="1" si="65"/>
        <v>0.78265767429395172</v>
      </c>
      <c r="BU35" s="82">
        <f t="shared" si="42"/>
        <v>0</v>
      </c>
      <c r="BV35" s="82" t="e">
        <f t="shared" si="66"/>
        <v>#DIV/0!</v>
      </c>
      <c r="BW35" s="77">
        <f t="shared" si="43"/>
        <v>0</v>
      </c>
      <c r="BX35" s="108">
        <f t="shared" si="44"/>
        <v>0</v>
      </c>
      <c r="BY35" s="107">
        <f t="shared" si="45"/>
        <v>0</v>
      </c>
      <c r="BZ35" s="107">
        <f t="shared" si="46"/>
        <v>0</v>
      </c>
      <c r="CA35" s="107">
        <f t="shared" si="47"/>
        <v>0</v>
      </c>
      <c r="CB35" s="109">
        <f t="shared" si="67"/>
        <v>0</v>
      </c>
      <c r="CC35" s="109">
        <f t="shared" si="68"/>
        <v>0</v>
      </c>
      <c r="CD35" s="109">
        <f t="shared" si="69"/>
        <v>0</v>
      </c>
    </row>
    <row r="36" spans="1:82" x14ac:dyDescent="0.25">
      <c r="A36" s="101">
        <f t="shared" si="48"/>
        <v>36982</v>
      </c>
      <c r="B36" s="102">
        <f t="shared" si="49"/>
        <v>4.8028571428571434</v>
      </c>
      <c r="C36" s="80">
        <f t="shared" si="50"/>
        <v>0.46</v>
      </c>
      <c r="D36" s="102">
        <f t="shared" si="0"/>
        <v>0.01</v>
      </c>
      <c r="E36" s="106">
        <f t="shared" si="1"/>
        <v>1</v>
      </c>
      <c r="F36" s="105">
        <f t="shared" ca="1" si="2"/>
        <v>167</v>
      </c>
      <c r="G36" s="80" t="e">
        <f t="shared" si="3"/>
        <v>#DIV/0!</v>
      </c>
      <c r="H36" s="80" t="e">
        <f t="shared" ref="H36:H94" si="70">IF($B$16=1,VLOOKUP($A36,SkewTable,HLOOKUP(ROUND(I36-AO36,1),SkewTable,2,FALSE),FALSE)/100,0)</f>
        <v>#DIV/0!</v>
      </c>
      <c r="I36" s="104">
        <f t="shared" si="4"/>
        <v>5.37</v>
      </c>
      <c r="J36" s="132">
        <f>ROUND(I36-B36,1)</f>
        <v>0.6</v>
      </c>
      <c r="K36" s="102">
        <f t="shared" si="5"/>
        <v>0.17</v>
      </c>
      <c r="L36" s="106">
        <f t="shared" si="6"/>
        <v>1.03</v>
      </c>
      <c r="M36" s="105">
        <f t="shared" ca="1" si="7"/>
        <v>167</v>
      </c>
      <c r="N36" s="216" t="e">
        <f t="shared" si="8"/>
        <v>#DIV/0!</v>
      </c>
      <c r="O36" s="80" t="e">
        <f t="shared" si="9"/>
        <v>#DIV/0!</v>
      </c>
      <c r="P36" s="104">
        <f t="shared" si="10"/>
        <v>5.4</v>
      </c>
      <c r="Q36" s="216" t="e">
        <f>N36-O36</f>
        <v>#DIV/0!</v>
      </c>
      <c r="R36" s="102">
        <f t="shared" si="11"/>
        <v>0.17</v>
      </c>
      <c r="S36" s="106">
        <f t="shared" si="12"/>
        <v>1.03</v>
      </c>
      <c r="T36" s="105">
        <f t="shared" ca="1" si="13"/>
        <v>167</v>
      </c>
      <c r="U36" s="216" t="e">
        <f t="shared" si="14"/>
        <v>#DIV/0!</v>
      </c>
      <c r="V36" s="80" t="e">
        <f t="shared" si="15"/>
        <v>#DIV/0!</v>
      </c>
      <c r="W36" s="104">
        <f t="shared" si="16"/>
        <v>5.4</v>
      </c>
      <c r="X36" s="105"/>
      <c r="Y36" s="102">
        <f t="shared" si="17"/>
        <v>-0.54749999999999999</v>
      </c>
      <c r="Z36" s="106">
        <f t="shared" si="18"/>
        <v>0.97</v>
      </c>
      <c r="AA36" s="105">
        <f t="shared" ca="1" si="19"/>
        <v>167</v>
      </c>
      <c r="AB36" s="80">
        <f t="shared" si="20"/>
        <v>0.4365</v>
      </c>
      <c r="AC36" s="80">
        <f t="shared" si="21"/>
        <v>-0.01</v>
      </c>
      <c r="AD36" s="104">
        <f t="shared" si="22"/>
        <v>3.9</v>
      </c>
      <c r="AF36" s="105">
        <f t="shared" ca="1" si="51"/>
        <v>167</v>
      </c>
      <c r="AG36" s="105">
        <f t="shared" ca="1" si="52"/>
        <v>166</v>
      </c>
      <c r="AH36" s="80">
        <f t="shared" si="23"/>
        <v>6.8660331219909013E-2</v>
      </c>
      <c r="AI36" s="181">
        <f t="shared" si="24"/>
        <v>30</v>
      </c>
      <c r="AL36" s="105"/>
      <c r="AM36" s="82"/>
      <c r="AN36" s="82">
        <f t="shared" si="25"/>
        <v>0</v>
      </c>
      <c r="AO36" s="82" t="e">
        <f t="shared" si="53"/>
        <v>#DIV/0!</v>
      </c>
      <c r="AP36" s="77">
        <f t="shared" si="26"/>
        <v>0</v>
      </c>
      <c r="AQ36" s="108">
        <f t="shared" si="27"/>
        <v>0</v>
      </c>
      <c r="AR36" s="107">
        <f t="shared" si="28"/>
        <v>0</v>
      </c>
      <c r="AS36" s="107">
        <f t="shared" si="54"/>
        <v>0</v>
      </c>
      <c r="AT36" s="107">
        <f t="shared" si="29"/>
        <v>0</v>
      </c>
      <c r="AU36" s="109">
        <f t="shared" si="55"/>
        <v>0</v>
      </c>
      <c r="AV36" s="109">
        <f t="shared" si="56"/>
        <v>0</v>
      </c>
      <c r="AW36" s="109">
        <f t="shared" si="57"/>
        <v>0</v>
      </c>
      <c r="AY36" s="82">
        <f t="shared" si="30"/>
        <v>0</v>
      </c>
      <c r="AZ36" s="82" t="e">
        <f t="shared" si="58"/>
        <v>#DIV/0!</v>
      </c>
      <c r="BA36" s="77">
        <f t="shared" si="31"/>
        <v>0</v>
      </c>
      <c r="BB36" s="108">
        <f t="shared" si="32"/>
        <v>0</v>
      </c>
      <c r="BC36" s="107">
        <f t="shared" si="33"/>
        <v>0</v>
      </c>
      <c r="BD36" s="107">
        <f t="shared" si="34"/>
        <v>0</v>
      </c>
      <c r="BE36" s="107">
        <f t="shared" si="35"/>
        <v>0</v>
      </c>
      <c r="BF36" s="109">
        <f t="shared" si="59"/>
        <v>0</v>
      </c>
      <c r="BG36" s="109">
        <f t="shared" si="60"/>
        <v>0</v>
      </c>
      <c r="BH36" s="109">
        <f t="shared" si="61"/>
        <v>0</v>
      </c>
      <c r="BJ36" s="82">
        <f t="shared" si="36"/>
        <v>0</v>
      </c>
      <c r="BK36" s="82" t="e">
        <f t="shared" si="62"/>
        <v>#DIV/0!</v>
      </c>
      <c r="BL36" s="77">
        <f t="shared" si="37"/>
        <v>0</v>
      </c>
      <c r="BM36" s="108">
        <f t="shared" si="38"/>
        <v>0</v>
      </c>
      <c r="BN36" s="107">
        <f t="shared" si="39"/>
        <v>0</v>
      </c>
      <c r="BO36" s="107">
        <f t="shared" si="40"/>
        <v>0</v>
      </c>
      <c r="BP36" s="107">
        <f t="shared" si="41"/>
        <v>0</v>
      </c>
      <c r="BQ36" s="109">
        <f t="shared" si="63"/>
        <v>0</v>
      </c>
      <c r="BR36" s="109">
        <f t="shared" si="64"/>
        <v>0</v>
      </c>
      <c r="BS36" s="109">
        <f t="shared" si="65"/>
        <v>0</v>
      </c>
      <c r="BU36" s="82">
        <f t="shared" si="42"/>
        <v>30</v>
      </c>
      <c r="BV36" s="82">
        <f t="shared" si="66"/>
        <v>4.2553571428571431</v>
      </c>
      <c r="BW36" s="77">
        <f t="shared" si="43"/>
        <v>144.08571428571429</v>
      </c>
      <c r="BX36" s="108">
        <f t="shared" si="44"/>
        <v>127.66071428571429</v>
      </c>
      <c r="BY36" s="107">
        <f t="shared" ca="1" si="45"/>
        <v>0.96737897925226979</v>
      </c>
      <c r="BZ36" s="107">
        <f t="shared" ca="1" si="46"/>
        <v>0.33163244746843751</v>
      </c>
      <c r="CA36" s="107">
        <f t="shared" ca="1" si="47"/>
        <v>2.0190623764479554E-2</v>
      </c>
      <c r="CB36" s="109">
        <f t="shared" ca="1" si="67"/>
        <v>29.021369377568092</v>
      </c>
      <c r="CC36" s="109">
        <f t="shared" ca="1" si="68"/>
        <v>9.9489734240531256</v>
      </c>
      <c r="CD36" s="109">
        <f t="shared" ca="1" si="69"/>
        <v>0.60571871293438662</v>
      </c>
    </row>
    <row r="37" spans="1:82" x14ac:dyDescent="0.25">
      <c r="A37" s="101">
        <f t="shared" si="48"/>
        <v>37012</v>
      </c>
      <c r="B37" s="102">
        <f t="shared" si="49"/>
        <v>4.6978571428571438</v>
      </c>
      <c r="C37" s="80">
        <f t="shared" si="50"/>
        <v>0.41000000000000003</v>
      </c>
      <c r="D37" s="102">
        <f t="shared" si="0"/>
        <v>1.2500000000000001E-2</v>
      </c>
      <c r="E37" s="106">
        <f t="shared" si="1"/>
        <v>1</v>
      </c>
      <c r="F37" s="105">
        <f t="shared" ca="1" si="2"/>
        <v>196</v>
      </c>
      <c r="G37" s="80" t="e">
        <f t="shared" si="3"/>
        <v>#DIV/0!</v>
      </c>
      <c r="H37" s="80" t="e">
        <f t="shared" si="70"/>
        <v>#DIV/0!</v>
      </c>
      <c r="I37" s="104">
        <f t="shared" si="4"/>
        <v>5.37</v>
      </c>
      <c r="K37" s="102">
        <f t="shared" si="5"/>
        <v>0.16</v>
      </c>
      <c r="L37" s="106">
        <f t="shared" si="6"/>
        <v>1.03</v>
      </c>
      <c r="M37" s="105">
        <f t="shared" ca="1" si="7"/>
        <v>196</v>
      </c>
      <c r="N37" s="216" t="e">
        <f t="shared" si="8"/>
        <v>#DIV/0!</v>
      </c>
      <c r="O37" s="80" t="e">
        <f t="shared" si="9"/>
        <v>#DIV/0!</v>
      </c>
      <c r="P37" s="104">
        <f t="shared" si="10"/>
        <v>5.4</v>
      </c>
      <c r="R37" s="102">
        <f t="shared" si="11"/>
        <v>0.16</v>
      </c>
      <c r="S37" s="106">
        <f t="shared" si="12"/>
        <v>1.03</v>
      </c>
      <c r="T37" s="105">
        <f t="shared" ca="1" si="13"/>
        <v>196</v>
      </c>
      <c r="U37" s="216" t="e">
        <f t="shared" si="14"/>
        <v>#DIV/0!</v>
      </c>
      <c r="V37" s="80" t="e">
        <f t="shared" si="15"/>
        <v>#DIV/0!</v>
      </c>
      <c r="W37" s="104">
        <f t="shared" si="16"/>
        <v>5.4</v>
      </c>
      <c r="X37" s="105"/>
      <c r="Y37" s="102">
        <f t="shared" si="17"/>
        <v>-0.54749999999999999</v>
      </c>
      <c r="Z37" s="106">
        <f t="shared" si="18"/>
        <v>0.97</v>
      </c>
      <c r="AA37" s="105">
        <f t="shared" ca="1" si="19"/>
        <v>196</v>
      </c>
      <c r="AB37" s="80">
        <f t="shared" si="20"/>
        <v>0.39042500000000002</v>
      </c>
      <c r="AC37" s="80">
        <f t="shared" si="21"/>
        <v>-7.4999999999999997E-3</v>
      </c>
      <c r="AD37" s="104">
        <f t="shared" si="22"/>
        <v>3.9</v>
      </c>
      <c r="AF37" s="105">
        <f t="shared" ca="1" si="51"/>
        <v>196</v>
      </c>
      <c r="AG37" s="105">
        <f t="shared" ca="1" si="52"/>
        <v>195</v>
      </c>
      <c r="AH37" s="80">
        <f t="shared" si="23"/>
        <v>6.8423538768242004E-2</v>
      </c>
      <c r="AI37" s="181">
        <f t="shared" si="24"/>
        <v>31</v>
      </c>
      <c r="AL37" s="105"/>
      <c r="AM37" s="82"/>
      <c r="AN37" s="82">
        <f t="shared" si="25"/>
        <v>0</v>
      </c>
      <c r="AO37" s="82" t="e">
        <f t="shared" si="53"/>
        <v>#DIV/0!</v>
      </c>
      <c r="AP37" s="77">
        <f t="shared" si="26"/>
        <v>0</v>
      </c>
      <c r="AQ37" s="108">
        <f t="shared" si="27"/>
        <v>0</v>
      </c>
      <c r="AR37" s="107">
        <f t="shared" si="28"/>
        <v>0</v>
      </c>
      <c r="AS37" s="107">
        <f t="shared" si="54"/>
        <v>0</v>
      </c>
      <c r="AT37" s="107">
        <f t="shared" si="29"/>
        <v>0</v>
      </c>
      <c r="AU37" s="109">
        <f t="shared" si="55"/>
        <v>0</v>
      </c>
      <c r="AV37" s="109">
        <f t="shared" si="56"/>
        <v>0</v>
      </c>
      <c r="AW37" s="109">
        <f t="shared" si="57"/>
        <v>0</v>
      </c>
      <c r="AY37" s="82">
        <f t="shared" si="30"/>
        <v>0</v>
      </c>
      <c r="AZ37" s="82" t="e">
        <f t="shared" si="58"/>
        <v>#DIV/0!</v>
      </c>
      <c r="BA37" s="77">
        <f t="shared" si="31"/>
        <v>0</v>
      </c>
      <c r="BB37" s="108">
        <f t="shared" si="32"/>
        <v>0</v>
      </c>
      <c r="BC37" s="107">
        <f t="shared" si="33"/>
        <v>0</v>
      </c>
      <c r="BD37" s="107">
        <f t="shared" si="34"/>
        <v>0</v>
      </c>
      <c r="BE37" s="107">
        <f t="shared" si="35"/>
        <v>0</v>
      </c>
      <c r="BF37" s="109">
        <f t="shared" si="59"/>
        <v>0</v>
      </c>
      <c r="BG37" s="109">
        <f t="shared" si="60"/>
        <v>0</v>
      </c>
      <c r="BH37" s="109">
        <f t="shared" si="61"/>
        <v>0</v>
      </c>
      <c r="BJ37" s="82">
        <f t="shared" si="36"/>
        <v>0</v>
      </c>
      <c r="BK37" s="82" t="e">
        <f t="shared" si="62"/>
        <v>#DIV/0!</v>
      </c>
      <c r="BL37" s="77">
        <f t="shared" si="37"/>
        <v>0</v>
      </c>
      <c r="BM37" s="108">
        <f t="shared" si="38"/>
        <v>0</v>
      </c>
      <c r="BN37" s="107">
        <f t="shared" si="39"/>
        <v>0</v>
      </c>
      <c r="BO37" s="107">
        <f t="shared" si="40"/>
        <v>0</v>
      </c>
      <c r="BP37" s="107">
        <f t="shared" si="41"/>
        <v>0</v>
      </c>
      <c r="BQ37" s="109">
        <f t="shared" si="63"/>
        <v>0</v>
      </c>
      <c r="BR37" s="109">
        <f t="shared" si="64"/>
        <v>0</v>
      </c>
      <c r="BS37" s="109">
        <f t="shared" si="65"/>
        <v>0</v>
      </c>
      <c r="BU37" s="82">
        <f t="shared" si="42"/>
        <v>31</v>
      </c>
      <c r="BV37" s="82">
        <f t="shared" si="66"/>
        <v>4.1503571428571435</v>
      </c>
      <c r="BW37" s="77">
        <f t="shared" si="43"/>
        <v>145.63357142857146</v>
      </c>
      <c r="BX37" s="108">
        <f t="shared" si="44"/>
        <v>128.66107142857146</v>
      </c>
      <c r="BY37" s="107">
        <f t="shared" ca="1" si="45"/>
        <v>0.90333307732548618</v>
      </c>
      <c r="BZ37" s="107">
        <f t="shared" ca="1" si="46"/>
        <v>0.27138480447396518</v>
      </c>
      <c r="CA37" s="107">
        <f t="shared" ca="1" si="47"/>
        <v>2.192652219779756E-2</v>
      </c>
      <c r="CB37" s="109">
        <f t="shared" ca="1" si="67"/>
        <v>28.003325397090073</v>
      </c>
      <c r="CC37" s="109">
        <f t="shared" ca="1" si="68"/>
        <v>8.4129289386929198</v>
      </c>
      <c r="CD37" s="109">
        <f t="shared" ca="1" si="69"/>
        <v>0.67972218813172436</v>
      </c>
    </row>
    <row r="38" spans="1:82" x14ac:dyDescent="0.25">
      <c r="A38" s="101">
        <f t="shared" si="48"/>
        <v>37043</v>
      </c>
      <c r="B38" s="102">
        <f t="shared" si="49"/>
        <v>4.6778571428571434</v>
      </c>
      <c r="C38" s="80">
        <f t="shared" si="50"/>
        <v>0.4</v>
      </c>
      <c r="D38" s="102">
        <f t="shared" si="0"/>
        <v>2.2499999999999999E-2</v>
      </c>
      <c r="E38" s="106">
        <f t="shared" si="1"/>
        <v>1</v>
      </c>
      <c r="F38" s="105">
        <f t="shared" ca="1" si="2"/>
        <v>229</v>
      </c>
      <c r="G38" s="80" t="e">
        <f t="shared" si="3"/>
        <v>#DIV/0!</v>
      </c>
      <c r="H38" s="80" t="e">
        <f t="shared" si="70"/>
        <v>#DIV/0!</v>
      </c>
      <c r="I38" s="104">
        <f t="shared" si="4"/>
        <v>5.37</v>
      </c>
      <c r="K38" s="102">
        <f t="shared" si="5"/>
        <v>0.15</v>
      </c>
      <c r="L38" s="106">
        <f t="shared" si="6"/>
        <v>1.03</v>
      </c>
      <c r="M38" s="105">
        <f t="shared" ca="1" si="7"/>
        <v>229</v>
      </c>
      <c r="N38" s="216" t="e">
        <f t="shared" si="8"/>
        <v>#DIV/0!</v>
      </c>
      <c r="O38" s="80" t="e">
        <f t="shared" si="9"/>
        <v>#DIV/0!</v>
      </c>
      <c r="P38" s="104">
        <f t="shared" si="10"/>
        <v>5.4</v>
      </c>
      <c r="R38" s="102">
        <f t="shared" si="11"/>
        <v>0.15</v>
      </c>
      <c r="S38" s="106">
        <f t="shared" si="12"/>
        <v>1.03</v>
      </c>
      <c r="T38" s="105">
        <f t="shared" ca="1" si="13"/>
        <v>229</v>
      </c>
      <c r="U38" s="216" t="e">
        <f t="shared" si="14"/>
        <v>#DIV/0!</v>
      </c>
      <c r="V38" s="80" t="e">
        <f t="shared" si="15"/>
        <v>#DIV/0!</v>
      </c>
      <c r="W38" s="104">
        <f t="shared" si="16"/>
        <v>5.4</v>
      </c>
      <c r="X38" s="105"/>
      <c r="Y38" s="102">
        <f t="shared" si="17"/>
        <v>-0.54749999999999999</v>
      </c>
      <c r="Z38" s="106">
        <f t="shared" si="18"/>
        <v>0.97</v>
      </c>
      <c r="AA38" s="105">
        <f t="shared" ca="1" si="19"/>
        <v>229</v>
      </c>
      <c r="AB38" s="80">
        <f t="shared" si="20"/>
        <v>0.38314999999999999</v>
      </c>
      <c r="AC38" s="80">
        <f t="shared" si="21"/>
        <v>-5.0000000000000001E-3</v>
      </c>
      <c r="AD38" s="104">
        <f t="shared" si="22"/>
        <v>3.9</v>
      </c>
      <c r="AF38" s="105">
        <f t="shared" ca="1" si="51"/>
        <v>229</v>
      </c>
      <c r="AG38" s="105">
        <f t="shared" ca="1" si="52"/>
        <v>225</v>
      </c>
      <c r="AH38" s="80">
        <f t="shared" si="23"/>
        <v>6.8178853254346028E-2</v>
      </c>
      <c r="AI38" s="181">
        <f t="shared" si="24"/>
        <v>30</v>
      </c>
      <c r="AL38" s="105"/>
      <c r="AM38" s="82"/>
      <c r="AN38" s="82">
        <f t="shared" si="25"/>
        <v>0</v>
      </c>
      <c r="AO38" s="82" t="e">
        <f t="shared" si="53"/>
        <v>#DIV/0!</v>
      </c>
      <c r="AP38" s="77">
        <f t="shared" si="26"/>
        <v>0</v>
      </c>
      <c r="AQ38" s="108">
        <f t="shared" si="27"/>
        <v>0</v>
      </c>
      <c r="AR38" s="107">
        <f t="shared" si="28"/>
        <v>0</v>
      </c>
      <c r="AS38" s="107">
        <f t="shared" si="54"/>
        <v>0</v>
      </c>
      <c r="AT38" s="107">
        <f t="shared" si="29"/>
        <v>0</v>
      </c>
      <c r="AU38" s="109">
        <f t="shared" si="55"/>
        <v>0</v>
      </c>
      <c r="AV38" s="109">
        <f t="shared" si="56"/>
        <v>0</v>
      </c>
      <c r="AW38" s="109">
        <f t="shared" si="57"/>
        <v>0</v>
      </c>
      <c r="AY38" s="82">
        <f t="shared" si="30"/>
        <v>0</v>
      </c>
      <c r="AZ38" s="82" t="e">
        <f t="shared" si="58"/>
        <v>#DIV/0!</v>
      </c>
      <c r="BA38" s="77">
        <f t="shared" si="31"/>
        <v>0</v>
      </c>
      <c r="BB38" s="108">
        <f t="shared" si="32"/>
        <v>0</v>
      </c>
      <c r="BC38" s="107">
        <f t="shared" si="33"/>
        <v>0</v>
      </c>
      <c r="BD38" s="107">
        <f t="shared" si="34"/>
        <v>0</v>
      </c>
      <c r="BE38" s="107">
        <f t="shared" si="35"/>
        <v>0</v>
      </c>
      <c r="BF38" s="109">
        <f t="shared" si="59"/>
        <v>0</v>
      </c>
      <c r="BG38" s="109">
        <f t="shared" si="60"/>
        <v>0</v>
      </c>
      <c r="BH38" s="109">
        <f t="shared" si="61"/>
        <v>0</v>
      </c>
      <c r="BJ38" s="82">
        <f t="shared" si="36"/>
        <v>0</v>
      </c>
      <c r="BK38" s="82" t="e">
        <f t="shared" si="62"/>
        <v>#DIV/0!</v>
      </c>
      <c r="BL38" s="77">
        <f t="shared" si="37"/>
        <v>0</v>
      </c>
      <c r="BM38" s="108">
        <f t="shared" si="38"/>
        <v>0</v>
      </c>
      <c r="BN38" s="107">
        <f t="shared" si="39"/>
        <v>0</v>
      </c>
      <c r="BO38" s="107">
        <f t="shared" si="40"/>
        <v>0</v>
      </c>
      <c r="BP38" s="107">
        <f t="shared" si="41"/>
        <v>0</v>
      </c>
      <c r="BQ38" s="109">
        <f t="shared" si="63"/>
        <v>0</v>
      </c>
      <c r="BR38" s="109">
        <f t="shared" si="64"/>
        <v>0</v>
      </c>
      <c r="BS38" s="109">
        <f t="shared" si="65"/>
        <v>0</v>
      </c>
      <c r="BU38" s="82">
        <f t="shared" si="42"/>
        <v>30</v>
      </c>
      <c r="BV38" s="82">
        <f t="shared" si="66"/>
        <v>4.1303571428571431</v>
      </c>
      <c r="BW38" s="77">
        <f t="shared" si="43"/>
        <v>140.33571428571429</v>
      </c>
      <c r="BX38" s="108">
        <f t="shared" si="44"/>
        <v>123.91071428571429</v>
      </c>
      <c r="BY38" s="107">
        <f t="shared" ca="1" si="45"/>
        <v>0.94440379152866627</v>
      </c>
      <c r="BZ38" s="107">
        <f t="shared" ca="1" si="46"/>
        <v>0.25560380511255476</v>
      </c>
      <c r="CA38" s="107">
        <f t="shared" ca="1" si="47"/>
        <v>2.3602877329542249E-2</v>
      </c>
      <c r="CB38" s="109">
        <f t="shared" ca="1" si="67"/>
        <v>28.332113745859989</v>
      </c>
      <c r="CC38" s="109">
        <f t="shared" ca="1" si="68"/>
        <v>7.668114153376643</v>
      </c>
      <c r="CD38" s="109">
        <f t="shared" ca="1" si="69"/>
        <v>0.70808631988626747</v>
      </c>
    </row>
    <row r="39" spans="1:82" x14ac:dyDescent="0.25">
      <c r="A39" s="101">
        <f t="shared" si="48"/>
        <v>37073</v>
      </c>
      <c r="B39" s="102">
        <f t="shared" si="49"/>
        <v>4.6578571428571438</v>
      </c>
      <c r="C39" s="80">
        <f t="shared" si="50"/>
        <v>0.4</v>
      </c>
      <c r="D39" s="102">
        <f t="shared" si="0"/>
        <v>2.75E-2</v>
      </c>
      <c r="E39" s="106">
        <f t="shared" si="1"/>
        <v>1</v>
      </c>
      <c r="F39" s="105">
        <f t="shared" ca="1" si="2"/>
        <v>258</v>
      </c>
      <c r="G39" s="80" t="e">
        <f t="shared" si="3"/>
        <v>#DIV/0!</v>
      </c>
      <c r="H39" s="80" t="e">
        <f t="shared" si="70"/>
        <v>#DIV/0!</v>
      </c>
      <c r="I39" s="104">
        <f t="shared" si="4"/>
        <v>5.37</v>
      </c>
      <c r="K39" s="102">
        <f t="shared" si="5"/>
        <v>0.15</v>
      </c>
      <c r="L39" s="106">
        <f t="shared" si="6"/>
        <v>1.03</v>
      </c>
      <c r="M39" s="105">
        <f t="shared" ca="1" si="7"/>
        <v>258</v>
      </c>
      <c r="N39" s="216" t="e">
        <f t="shared" si="8"/>
        <v>#DIV/0!</v>
      </c>
      <c r="O39" s="80" t="e">
        <f t="shared" si="9"/>
        <v>#DIV/0!</v>
      </c>
      <c r="P39" s="104">
        <f t="shared" si="10"/>
        <v>5.4</v>
      </c>
      <c r="R39" s="102">
        <f t="shared" si="11"/>
        <v>0.15</v>
      </c>
      <c r="S39" s="106">
        <f t="shared" si="12"/>
        <v>1.03</v>
      </c>
      <c r="T39" s="105">
        <f t="shared" ca="1" si="13"/>
        <v>258</v>
      </c>
      <c r="U39" s="216" t="e">
        <f t="shared" si="14"/>
        <v>#DIV/0!</v>
      </c>
      <c r="V39" s="80" t="e">
        <f t="shared" si="15"/>
        <v>#DIV/0!</v>
      </c>
      <c r="W39" s="104">
        <f t="shared" si="16"/>
        <v>5.4</v>
      </c>
      <c r="X39" s="105"/>
      <c r="Y39" s="102">
        <f t="shared" si="17"/>
        <v>-0.65500000000000003</v>
      </c>
      <c r="Z39" s="106">
        <f t="shared" si="18"/>
        <v>0.97</v>
      </c>
      <c r="AA39" s="105">
        <f t="shared" ca="1" si="19"/>
        <v>258</v>
      </c>
      <c r="AB39" s="80">
        <f t="shared" si="20"/>
        <v>0.385575</v>
      </c>
      <c r="AC39" s="80">
        <f t="shared" si="21"/>
        <v>-2.5000000000000001E-3</v>
      </c>
      <c r="AD39" s="104">
        <f t="shared" si="22"/>
        <v>3.9</v>
      </c>
      <c r="AF39" s="105">
        <f t="shared" ca="1" si="51"/>
        <v>258</v>
      </c>
      <c r="AG39" s="105">
        <f t="shared" ca="1" si="52"/>
        <v>257</v>
      </c>
      <c r="AH39" s="80">
        <f t="shared" si="23"/>
        <v>6.7968845436110023E-2</v>
      </c>
      <c r="AI39" s="181">
        <f t="shared" si="24"/>
        <v>31</v>
      </c>
      <c r="AL39" s="105"/>
      <c r="AM39" s="82"/>
      <c r="AN39" s="82">
        <f t="shared" si="25"/>
        <v>0</v>
      </c>
      <c r="AO39" s="82" t="e">
        <f t="shared" si="53"/>
        <v>#DIV/0!</v>
      </c>
      <c r="AP39" s="77">
        <f t="shared" si="26"/>
        <v>0</v>
      </c>
      <c r="AQ39" s="108">
        <f t="shared" si="27"/>
        <v>0</v>
      </c>
      <c r="AR39" s="107">
        <f t="shared" si="28"/>
        <v>0</v>
      </c>
      <c r="AS39" s="107">
        <f t="shared" si="54"/>
        <v>0</v>
      </c>
      <c r="AT39" s="107">
        <f t="shared" si="29"/>
        <v>0</v>
      </c>
      <c r="AU39" s="109">
        <f t="shared" si="55"/>
        <v>0</v>
      </c>
      <c r="AV39" s="109">
        <f t="shared" si="56"/>
        <v>0</v>
      </c>
      <c r="AW39" s="109">
        <f t="shared" si="57"/>
        <v>0</v>
      </c>
      <c r="AY39" s="82">
        <f t="shared" si="30"/>
        <v>0</v>
      </c>
      <c r="AZ39" s="82" t="e">
        <f t="shared" si="58"/>
        <v>#DIV/0!</v>
      </c>
      <c r="BA39" s="77">
        <f t="shared" si="31"/>
        <v>0</v>
      </c>
      <c r="BB39" s="108">
        <f t="shared" si="32"/>
        <v>0</v>
      </c>
      <c r="BC39" s="107">
        <f t="shared" si="33"/>
        <v>0</v>
      </c>
      <c r="BD39" s="107">
        <f t="shared" si="34"/>
        <v>0</v>
      </c>
      <c r="BE39" s="107">
        <f t="shared" si="35"/>
        <v>0</v>
      </c>
      <c r="BF39" s="109">
        <f t="shared" si="59"/>
        <v>0</v>
      </c>
      <c r="BG39" s="109">
        <f t="shared" si="60"/>
        <v>0</v>
      </c>
      <c r="BH39" s="109">
        <f t="shared" si="61"/>
        <v>0</v>
      </c>
      <c r="BJ39" s="82">
        <f t="shared" si="36"/>
        <v>0</v>
      </c>
      <c r="BK39" s="82" t="e">
        <f t="shared" si="62"/>
        <v>#DIV/0!</v>
      </c>
      <c r="BL39" s="77">
        <f t="shared" si="37"/>
        <v>0</v>
      </c>
      <c r="BM39" s="108">
        <f t="shared" si="38"/>
        <v>0</v>
      </c>
      <c r="BN39" s="107">
        <f t="shared" si="39"/>
        <v>0</v>
      </c>
      <c r="BO39" s="107">
        <f t="shared" si="40"/>
        <v>0</v>
      </c>
      <c r="BP39" s="107">
        <f t="shared" si="41"/>
        <v>0</v>
      </c>
      <c r="BQ39" s="109">
        <f t="shared" si="63"/>
        <v>0</v>
      </c>
      <c r="BR39" s="109">
        <f t="shared" si="64"/>
        <v>0</v>
      </c>
      <c r="BS39" s="109">
        <f t="shared" si="65"/>
        <v>0</v>
      </c>
      <c r="BU39" s="82">
        <f t="shared" si="42"/>
        <v>31</v>
      </c>
      <c r="BV39" s="82">
        <f t="shared" si="66"/>
        <v>4.0028571428571436</v>
      </c>
      <c r="BW39" s="77">
        <f t="shared" si="43"/>
        <v>144.39357142857145</v>
      </c>
      <c r="BX39" s="108">
        <f t="shared" si="44"/>
        <v>124.08857142857146</v>
      </c>
      <c r="BY39" s="107">
        <f t="shared" ca="1" si="45"/>
        <v>0.97294957739025256</v>
      </c>
      <c r="BZ39" s="107">
        <f t="shared" ca="1" si="46"/>
        <v>0.18253742380965193</v>
      </c>
      <c r="CA39" s="107">
        <f t="shared" ca="1" si="47"/>
        <v>2.4844971458785725E-2</v>
      </c>
      <c r="CB39" s="109">
        <f t="shared" ca="1" si="67"/>
        <v>30.161436899097829</v>
      </c>
      <c r="CC39" s="109">
        <f t="shared" ca="1" si="68"/>
        <v>5.6586601380992096</v>
      </c>
      <c r="CD39" s="109">
        <f t="shared" ca="1" si="69"/>
        <v>0.77019411522235748</v>
      </c>
    </row>
    <row r="40" spans="1:82" x14ac:dyDescent="0.25">
      <c r="A40" s="101">
        <f t="shared" si="48"/>
        <v>37104</v>
      </c>
      <c r="B40" s="102">
        <f t="shared" si="49"/>
        <v>4.6578571428571438</v>
      </c>
      <c r="C40" s="80">
        <f t="shared" si="50"/>
        <v>0.4</v>
      </c>
      <c r="D40" s="102">
        <f t="shared" si="0"/>
        <v>0.03</v>
      </c>
      <c r="E40" s="106">
        <f t="shared" si="1"/>
        <v>1</v>
      </c>
      <c r="F40" s="105">
        <f t="shared" ca="1" si="2"/>
        <v>288</v>
      </c>
      <c r="G40" s="80" t="e">
        <f t="shared" si="3"/>
        <v>#DIV/0!</v>
      </c>
      <c r="H40" s="80" t="e">
        <f t="shared" si="70"/>
        <v>#DIV/0!</v>
      </c>
      <c r="I40" s="104">
        <f t="shared" si="4"/>
        <v>5.37</v>
      </c>
      <c r="K40" s="102">
        <f t="shared" si="5"/>
        <v>0.16500000000000001</v>
      </c>
      <c r="L40" s="106">
        <f t="shared" si="6"/>
        <v>1.03</v>
      </c>
      <c r="M40" s="105">
        <f t="shared" ca="1" si="7"/>
        <v>288</v>
      </c>
      <c r="N40" s="216" t="e">
        <f t="shared" si="8"/>
        <v>#DIV/0!</v>
      </c>
      <c r="O40" s="80" t="e">
        <f t="shared" si="9"/>
        <v>#DIV/0!</v>
      </c>
      <c r="P40" s="104">
        <f t="shared" si="10"/>
        <v>5.4</v>
      </c>
      <c r="R40" s="102">
        <f t="shared" si="11"/>
        <v>0.16500000000000001</v>
      </c>
      <c r="S40" s="106">
        <f t="shared" si="12"/>
        <v>1.03</v>
      </c>
      <c r="T40" s="105">
        <f t="shared" ca="1" si="13"/>
        <v>288</v>
      </c>
      <c r="U40" s="216" t="e">
        <f t="shared" si="14"/>
        <v>#DIV/0!</v>
      </c>
      <c r="V40" s="80" t="e">
        <f t="shared" si="15"/>
        <v>#DIV/0!</v>
      </c>
      <c r="W40" s="104">
        <f t="shared" si="16"/>
        <v>5.4</v>
      </c>
      <c r="X40" s="105"/>
      <c r="Y40" s="102">
        <f t="shared" si="17"/>
        <v>-0.65500000000000003</v>
      </c>
      <c r="Z40" s="106">
        <f t="shared" si="18"/>
        <v>0.97</v>
      </c>
      <c r="AA40" s="105">
        <f t="shared" ca="1" si="19"/>
        <v>288</v>
      </c>
      <c r="AB40" s="80">
        <f t="shared" si="20"/>
        <v>0.385575</v>
      </c>
      <c r="AC40" s="80">
        <f t="shared" si="21"/>
        <v>-2.5000000000000001E-3</v>
      </c>
      <c r="AD40" s="104">
        <f t="shared" si="22"/>
        <v>3.9</v>
      </c>
      <c r="AF40" s="105">
        <f t="shared" ca="1" si="51"/>
        <v>288</v>
      </c>
      <c r="AG40" s="105">
        <f t="shared" ca="1" si="52"/>
        <v>287</v>
      </c>
      <c r="AH40" s="80">
        <f t="shared" si="23"/>
        <v>6.7801871192309029E-2</v>
      </c>
      <c r="AI40" s="181">
        <f t="shared" si="24"/>
        <v>31</v>
      </c>
      <c r="AL40" s="105"/>
      <c r="AM40" s="82"/>
      <c r="AN40" s="82">
        <f t="shared" si="25"/>
        <v>0</v>
      </c>
      <c r="AO40" s="82" t="e">
        <f t="shared" si="53"/>
        <v>#DIV/0!</v>
      </c>
      <c r="AP40" s="77">
        <f t="shared" si="26"/>
        <v>0</v>
      </c>
      <c r="AQ40" s="108">
        <f t="shared" si="27"/>
        <v>0</v>
      </c>
      <c r="AR40" s="107">
        <f t="shared" si="28"/>
        <v>0</v>
      </c>
      <c r="AS40" s="107">
        <f t="shared" si="54"/>
        <v>0</v>
      </c>
      <c r="AT40" s="107">
        <f t="shared" si="29"/>
        <v>0</v>
      </c>
      <c r="AU40" s="109">
        <f t="shared" si="55"/>
        <v>0</v>
      </c>
      <c r="AV40" s="109">
        <f t="shared" si="56"/>
        <v>0</v>
      </c>
      <c r="AW40" s="109">
        <f t="shared" si="57"/>
        <v>0</v>
      </c>
      <c r="AY40" s="82">
        <f t="shared" si="30"/>
        <v>0</v>
      </c>
      <c r="AZ40" s="82" t="e">
        <f t="shared" si="58"/>
        <v>#DIV/0!</v>
      </c>
      <c r="BA40" s="77">
        <f t="shared" si="31"/>
        <v>0</v>
      </c>
      <c r="BB40" s="108">
        <f t="shared" si="32"/>
        <v>0</v>
      </c>
      <c r="BC40" s="107">
        <f t="shared" si="33"/>
        <v>0</v>
      </c>
      <c r="BD40" s="107">
        <f t="shared" si="34"/>
        <v>0</v>
      </c>
      <c r="BE40" s="107">
        <f t="shared" si="35"/>
        <v>0</v>
      </c>
      <c r="BF40" s="109">
        <f t="shared" si="59"/>
        <v>0</v>
      </c>
      <c r="BG40" s="109">
        <f t="shared" si="60"/>
        <v>0</v>
      </c>
      <c r="BH40" s="109">
        <f t="shared" si="61"/>
        <v>0</v>
      </c>
      <c r="BJ40" s="82">
        <f t="shared" si="36"/>
        <v>0</v>
      </c>
      <c r="BK40" s="82" t="e">
        <f t="shared" si="62"/>
        <v>#DIV/0!</v>
      </c>
      <c r="BL40" s="77">
        <f t="shared" si="37"/>
        <v>0</v>
      </c>
      <c r="BM40" s="108">
        <f t="shared" si="38"/>
        <v>0</v>
      </c>
      <c r="BN40" s="107">
        <f t="shared" si="39"/>
        <v>0</v>
      </c>
      <c r="BO40" s="107">
        <f t="shared" si="40"/>
        <v>0</v>
      </c>
      <c r="BP40" s="107">
        <f t="shared" si="41"/>
        <v>0</v>
      </c>
      <c r="BQ40" s="109">
        <f t="shared" si="63"/>
        <v>0</v>
      </c>
      <c r="BR40" s="109">
        <f t="shared" si="64"/>
        <v>0</v>
      </c>
      <c r="BS40" s="109">
        <f t="shared" si="65"/>
        <v>0</v>
      </c>
      <c r="BU40" s="82">
        <f t="shared" si="42"/>
        <v>31</v>
      </c>
      <c r="BV40" s="82">
        <f t="shared" si="66"/>
        <v>4.0028571428571436</v>
      </c>
      <c r="BW40" s="77">
        <f t="shared" si="43"/>
        <v>144.39357142857145</v>
      </c>
      <c r="BX40" s="108">
        <f t="shared" si="44"/>
        <v>124.08857142857146</v>
      </c>
      <c r="BY40" s="107">
        <f t="shared" ca="1" si="45"/>
        <v>1.0215095306028157</v>
      </c>
      <c r="BZ40" s="107">
        <f t="shared" ca="1" si="46"/>
        <v>0.18511689515976437</v>
      </c>
      <c r="CA40" s="107">
        <f t="shared" ca="1" si="47"/>
        <v>2.6074591898251676E-2</v>
      </c>
      <c r="CB40" s="109">
        <f t="shared" ca="1" si="67"/>
        <v>31.666795448687285</v>
      </c>
      <c r="CC40" s="109">
        <f t="shared" ca="1" si="68"/>
        <v>5.738623749952696</v>
      </c>
      <c r="CD40" s="109">
        <f t="shared" ca="1" si="69"/>
        <v>0.80831234884580194</v>
      </c>
    </row>
    <row r="41" spans="1:82" x14ac:dyDescent="0.25">
      <c r="A41" s="101">
        <f t="shared" si="48"/>
        <v>37135</v>
      </c>
      <c r="B41" s="102">
        <f t="shared" si="49"/>
        <v>4.6478571428571431</v>
      </c>
      <c r="C41" s="80">
        <f t="shared" si="50"/>
        <v>0.40250000000000002</v>
      </c>
      <c r="D41" s="102">
        <f t="shared" si="0"/>
        <v>2.75E-2</v>
      </c>
      <c r="E41" s="106">
        <f t="shared" si="1"/>
        <v>1</v>
      </c>
      <c r="F41" s="105">
        <f t="shared" ca="1" si="2"/>
        <v>321</v>
      </c>
      <c r="G41" s="80" t="e">
        <f t="shared" si="3"/>
        <v>#DIV/0!</v>
      </c>
      <c r="H41" s="80" t="e">
        <f t="shared" si="70"/>
        <v>#DIV/0!</v>
      </c>
      <c r="I41" s="104">
        <f t="shared" si="4"/>
        <v>5.37</v>
      </c>
      <c r="K41" s="102">
        <f t="shared" si="5"/>
        <v>0.17499999999999999</v>
      </c>
      <c r="L41" s="106">
        <f t="shared" si="6"/>
        <v>1.03</v>
      </c>
      <c r="M41" s="105">
        <f t="shared" ca="1" si="7"/>
        <v>321</v>
      </c>
      <c r="N41" s="216" t="e">
        <f t="shared" si="8"/>
        <v>#DIV/0!</v>
      </c>
      <c r="O41" s="80" t="e">
        <f t="shared" si="9"/>
        <v>#DIV/0!</v>
      </c>
      <c r="P41" s="104">
        <f t="shared" si="10"/>
        <v>5.4</v>
      </c>
      <c r="R41" s="102">
        <f t="shared" si="11"/>
        <v>0.17499999999999999</v>
      </c>
      <c r="S41" s="106">
        <f t="shared" si="12"/>
        <v>1.03</v>
      </c>
      <c r="T41" s="105">
        <f t="shared" ca="1" si="13"/>
        <v>321</v>
      </c>
      <c r="U41" s="216" t="e">
        <f t="shared" si="14"/>
        <v>#DIV/0!</v>
      </c>
      <c r="V41" s="80" t="e">
        <f t="shared" si="15"/>
        <v>#DIV/0!</v>
      </c>
      <c r="W41" s="104">
        <f t="shared" si="16"/>
        <v>5.4</v>
      </c>
      <c r="X41" s="105"/>
      <c r="Y41" s="102">
        <f t="shared" si="17"/>
        <v>-0.65500000000000003</v>
      </c>
      <c r="Z41" s="106">
        <f t="shared" si="18"/>
        <v>0.97</v>
      </c>
      <c r="AA41" s="105">
        <f t="shared" ca="1" si="19"/>
        <v>321</v>
      </c>
      <c r="AB41" s="80">
        <f t="shared" si="20"/>
        <v>0.38800000000000001</v>
      </c>
      <c r="AC41" s="80">
        <f t="shared" si="21"/>
        <v>-2.5000000000000001E-3</v>
      </c>
      <c r="AD41" s="104">
        <f t="shared" si="22"/>
        <v>3.9</v>
      </c>
      <c r="AF41" s="105">
        <f t="shared" ca="1" si="51"/>
        <v>321</v>
      </c>
      <c r="AG41" s="105">
        <f t="shared" ca="1" si="52"/>
        <v>320</v>
      </c>
      <c r="AH41" s="80">
        <f t="shared" si="23"/>
        <v>6.7634896957736015E-2</v>
      </c>
      <c r="AI41" s="181">
        <f t="shared" si="24"/>
        <v>30</v>
      </c>
      <c r="AL41" s="105"/>
      <c r="AM41" s="82"/>
      <c r="AN41" s="82">
        <f t="shared" si="25"/>
        <v>0</v>
      </c>
      <c r="AO41" s="82" t="e">
        <f t="shared" si="53"/>
        <v>#DIV/0!</v>
      </c>
      <c r="AP41" s="77">
        <f t="shared" si="26"/>
        <v>0</v>
      </c>
      <c r="AQ41" s="108">
        <f t="shared" si="27"/>
        <v>0</v>
      </c>
      <c r="AR41" s="107">
        <f t="shared" si="28"/>
        <v>0</v>
      </c>
      <c r="AS41" s="107">
        <f t="shared" si="54"/>
        <v>0</v>
      </c>
      <c r="AT41" s="107">
        <f t="shared" si="29"/>
        <v>0</v>
      </c>
      <c r="AU41" s="109">
        <f t="shared" si="55"/>
        <v>0</v>
      </c>
      <c r="AV41" s="109">
        <f t="shared" si="56"/>
        <v>0</v>
      </c>
      <c r="AW41" s="109">
        <f t="shared" si="57"/>
        <v>0</v>
      </c>
      <c r="AY41" s="82">
        <f t="shared" si="30"/>
        <v>0</v>
      </c>
      <c r="AZ41" s="82" t="e">
        <f t="shared" si="58"/>
        <v>#DIV/0!</v>
      </c>
      <c r="BA41" s="77">
        <f t="shared" si="31"/>
        <v>0</v>
      </c>
      <c r="BB41" s="108">
        <f t="shared" si="32"/>
        <v>0</v>
      </c>
      <c r="BC41" s="107">
        <f t="shared" si="33"/>
        <v>0</v>
      </c>
      <c r="BD41" s="107">
        <f t="shared" si="34"/>
        <v>0</v>
      </c>
      <c r="BE41" s="107">
        <f t="shared" si="35"/>
        <v>0</v>
      </c>
      <c r="BF41" s="109">
        <f t="shared" si="59"/>
        <v>0</v>
      </c>
      <c r="BG41" s="109">
        <f t="shared" si="60"/>
        <v>0</v>
      </c>
      <c r="BH41" s="109">
        <f t="shared" si="61"/>
        <v>0</v>
      </c>
      <c r="BJ41" s="82">
        <f t="shared" si="36"/>
        <v>0</v>
      </c>
      <c r="BK41" s="82" t="e">
        <f t="shared" si="62"/>
        <v>#DIV/0!</v>
      </c>
      <c r="BL41" s="77">
        <f t="shared" si="37"/>
        <v>0</v>
      </c>
      <c r="BM41" s="108">
        <f t="shared" si="38"/>
        <v>0</v>
      </c>
      <c r="BN41" s="107">
        <f t="shared" si="39"/>
        <v>0</v>
      </c>
      <c r="BO41" s="107">
        <f t="shared" si="40"/>
        <v>0</v>
      </c>
      <c r="BP41" s="107">
        <f t="shared" si="41"/>
        <v>0</v>
      </c>
      <c r="BQ41" s="109">
        <f t="shared" si="63"/>
        <v>0</v>
      </c>
      <c r="BR41" s="109">
        <f t="shared" si="64"/>
        <v>0</v>
      </c>
      <c r="BS41" s="109">
        <f t="shared" si="65"/>
        <v>0</v>
      </c>
      <c r="BU41" s="82">
        <f t="shared" si="42"/>
        <v>30</v>
      </c>
      <c r="BV41" s="82">
        <f t="shared" si="66"/>
        <v>3.9928571428571429</v>
      </c>
      <c r="BW41" s="77">
        <f t="shared" si="43"/>
        <v>139.43571428571428</v>
      </c>
      <c r="BX41" s="108">
        <f t="shared" si="44"/>
        <v>119.78571428571429</v>
      </c>
      <c r="BY41" s="107">
        <f t="shared" ca="1" si="45"/>
        <v>1.0758669556561387</v>
      </c>
      <c r="BZ41" s="107">
        <f t="shared" ca="1" si="46"/>
        <v>0.18353513987284603</v>
      </c>
      <c r="CA41" s="107">
        <f t="shared" ca="1" si="47"/>
        <v>2.7297962595092429E-2</v>
      </c>
      <c r="CB41" s="109">
        <f t="shared" ca="1" si="67"/>
        <v>32.27600866968416</v>
      </c>
      <c r="CC41" s="109">
        <f t="shared" ca="1" si="68"/>
        <v>5.5060541961853806</v>
      </c>
      <c r="CD41" s="109">
        <f t="shared" ca="1" si="69"/>
        <v>0.81893887785277286</v>
      </c>
    </row>
    <row r="42" spans="1:82" x14ac:dyDescent="0.25">
      <c r="A42" s="101">
        <f t="shared" si="48"/>
        <v>37165</v>
      </c>
      <c r="B42" s="102">
        <f t="shared" si="49"/>
        <v>4.652857142857143</v>
      </c>
      <c r="C42" s="80">
        <f t="shared" si="50"/>
        <v>0.41000000000000003</v>
      </c>
      <c r="D42" s="102">
        <f t="shared" si="0"/>
        <v>0.01</v>
      </c>
      <c r="E42" s="106">
        <f t="shared" si="1"/>
        <v>1</v>
      </c>
      <c r="F42" s="105">
        <f t="shared" ca="1" si="2"/>
        <v>349</v>
      </c>
      <c r="G42" s="80" t="e">
        <f t="shared" si="3"/>
        <v>#DIV/0!</v>
      </c>
      <c r="H42" s="80" t="e">
        <f t="shared" si="70"/>
        <v>#DIV/0!</v>
      </c>
      <c r="I42" s="104">
        <f t="shared" si="4"/>
        <v>5.37</v>
      </c>
      <c r="K42" s="102">
        <f t="shared" si="5"/>
        <v>0.18</v>
      </c>
      <c r="L42" s="106">
        <f t="shared" si="6"/>
        <v>1.03</v>
      </c>
      <c r="M42" s="105">
        <f t="shared" ca="1" si="7"/>
        <v>349</v>
      </c>
      <c r="N42" s="216" t="e">
        <f t="shared" si="8"/>
        <v>#DIV/0!</v>
      </c>
      <c r="O42" s="80" t="e">
        <f t="shared" si="9"/>
        <v>#DIV/0!</v>
      </c>
      <c r="P42" s="104">
        <f t="shared" si="10"/>
        <v>5.4</v>
      </c>
      <c r="R42" s="102">
        <f t="shared" si="11"/>
        <v>0.18</v>
      </c>
      <c r="S42" s="106">
        <f t="shared" si="12"/>
        <v>1.03</v>
      </c>
      <c r="T42" s="105">
        <f t="shared" ca="1" si="13"/>
        <v>349</v>
      </c>
      <c r="U42" s="216" t="e">
        <f t="shared" si="14"/>
        <v>#DIV/0!</v>
      </c>
      <c r="V42" s="80" t="e">
        <f t="shared" si="15"/>
        <v>#DIV/0!</v>
      </c>
      <c r="W42" s="104">
        <f t="shared" si="16"/>
        <v>5.4</v>
      </c>
      <c r="X42" s="105"/>
      <c r="Y42" s="102">
        <f t="shared" si="17"/>
        <v>-0.58250000000000002</v>
      </c>
      <c r="Z42" s="106">
        <f t="shared" si="18"/>
        <v>0.97</v>
      </c>
      <c r="AA42" s="105">
        <f t="shared" ca="1" si="19"/>
        <v>349</v>
      </c>
      <c r="AB42" s="80">
        <f t="shared" si="20"/>
        <v>0.39285000000000003</v>
      </c>
      <c r="AC42" s="80">
        <f t="shared" si="21"/>
        <v>-5.0000000000000001E-3</v>
      </c>
      <c r="AD42" s="104">
        <f t="shared" si="22"/>
        <v>3.9</v>
      </c>
      <c r="AF42" s="105">
        <f t="shared" ca="1" si="51"/>
        <v>349</v>
      </c>
      <c r="AG42" s="105">
        <f t="shared" ca="1" si="52"/>
        <v>348</v>
      </c>
      <c r="AH42" s="80">
        <f t="shared" si="23"/>
        <v>6.7495051666686026E-2</v>
      </c>
      <c r="AI42" s="181">
        <f t="shared" si="24"/>
        <v>31</v>
      </c>
      <c r="AL42" s="105"/>
      <c r="AM42" s="82"/>
      <c r="AN42" s="82">
        <f t="shared" si="25"/>
        <v>0</v>
      </c>
      <c r="AO42" s="82" t="e">
        <f t="shared" si="53"/>
        <v>#DIV/0!</v>
      </c>
      <c r="AP42" s="77">
        <f t="shared" si="26"/>
        <v>0</v>
      </c>
      <c r="AQ42" s="108">
        <f t="shared" si="27"/>
        <v>0</v>
      </c>
      <c r="AR42" s="107">
        <f t="shared" si="28"/>
        <v>0</v>
      </c>
      <c r="AS42" s="107">
        <f t="shared" si="54"/>
        <v>0</v>
      </c>
      <c r="AT42" s="107">
        <f t="shared" si="29"/>
        <v>0</v>
      </c>
      <c r="AU42" s="109">
        <f t="shared" si="55"/>
        <v>0</v>
      </c>
      <c r="AV42" s="109">
        <f t="shared" si="56"/>
        <v>0</v>
      </c>
      <c r="AW42" s="109">
        <f t="shared" si="57"/>
        <v>0</v>
      </c>
      <c r="AY42" s="82">
        <f t="shared" si="30"/>
        <v>0</v>
      </c>
      <c r="AZ42" s="82" t="e">
        <f t="shared" si="58"/>
        <v>#DIV/0!</v>
      </c>
      <c r="BA42" s="77">
        <f t="shared" si="31"/>
        <v>0</v>
      </c>
      <c r="BB42" s="108">
        <f t="shared" si="32"/>
        <v>0</v>
      </c>
      <c r="BC42" s="107">
        <f t="shared" si="33"/>
        <v>0</v>
      </c>
      <c r="BD42" s="107">
        <f t="shared" si="34"/>
        <v>0</v>
      </c>
      <c r="BE42" s="107">
        <f t="shared" si="35"/>
        <v>0</v>
      </c>
      <c r="BF42" s="109">
        <f t="shared" si="59"/>
        <v>0</v>
      </c>
      <c r="BG42" s="109">
        <f t="shared" si="60"/>
        <v>0</v>
      </c>
      <c r="BH42" s="109">
        <f t="shared" si="61"/>
        <v>0</v>
      </c>
      <c r="BJ42" s="82">
        <f t="shared" si="36"/>
        <v>0</v>
      </c>
      <c r="BK42" s="82" t="e">
        <f t="shared" si="62"/>
        <v>#DIV/0!</v>
      </c>
      <c r="BL42" s="77">
        <f t="shared" si="37"/>
        <v>0</v>
      </c>
      <c r="BM42" s="108">
        <f t="shared" si="38"/>
        <v>0</v>
      </c>
      <c r="BN42" s="107">
        <f t="shared" si="39"/>
        <v>0</v>
      </c>
      <c r="BO42" s="107">
        <f t="shared" si="40"/>
        <v>0</v>
      </c>
      <c r="BP42" s="107">
        <f t="shared" si="41"/>
        <v>0</v>
      </c>
      <c r="BQ42" s="109">
        <f t="shared" si="63"/>
        <v>0</v>
      </c>
      <c r="BR42" s="109">
        <f t="shared" si="64"/>
        <v>0</v>
      </c>
      <c r="BS42" s="109">
        <f t="shared" si="65"/>
        <v>0</v>
      </c>
      <c r="BU42" s="82">
        <f t="shared" si="42"/>
        <v>31</v>
      </c>
      <c r="BV42" s="82">
        <f t="shared" si="66"/>
        <v>4.0703571428571426</v>
      </c>
      <c r="BW42" s="77">
        <f t="shared" si="43"/>
        <v>144.23857142857145</v>
      </c>
      <c r="BX42" s="108">
        <f t="shared" si="44"/>
        <v>126.18107142857141</v>
      </c>
      <c r="BY42" s="107">
        <f t="shared" ca="1" si="45"/>
        <v>1.1450853834554706</v>
      </c>
      <c r="BZ42" s="107">
        <f t="shared" ca="1" si="46"/>
        <v>0.22349381392486994</v>
      </c>
      <c r="CA42" s="107">
        <f t="shared" ca="1" si="47"/>
        <v>2.8424320153590088E-2</v>
      </c>
      <c r="CB42" s="109">
        <f t="shared" ca="1" si="67"/>
        <v>35.497646887119586</v>
      </c>
      <c r="CC42" s="109">
        <f t="shared" ca="1" si="68"/>
        <v>6.9283082316709681</v>
      </c>
      <c r="CD42" s="109">
        <f t="shared" ca="1" si="69"/>
        <v>0.88115392476129273</v>
      </c>
    </row>
    <row r="43" spans="1:82" x14ac:dyDescent="0.25">
      <c r="A43" s="101">
        <f t="shared" si="48"/>
        <v>37196</v>
      </c>
      <c r="B43" s="102">
        <f t="shared" si="49"/>
        <v>4.7292000000000005</v>
      </c>
      <c r="C43" s="80">
        <f t="shared" si="50"/>
        <v>0.41499999999999992</v>
      </c>
      <c r="D43" s="102">
        <f t="shared" si="0"/>
        <v>-3.7499999999999999E-2</v>
      </c>
      <c r="E43" s="106">
        <f t="shared" si="1"/>
        <v>1</v>
      </c>
      <c r="F43" s="105">
        <f t="shared" ca="1" si="2"/>
        <v>382</v>
      </c>
      <c r="G43" s="80" t="e">
        <f t="shared" si="3"/>
        <v>#DIV/0!</v>
      </c>
      <c r="H43" s="80" t="e">
        <f t="shared" si="70"/>
        <v>#DIV/0!</v>
      </c>
      <c r="I43" s="104">
        <f t="shared" si="4"/>
        <v>5.37</v>
      </c>
      <c r="K43" s="102">
        <f t="shared" si="5"/>
        <v>0.21</v>
      </c>
      <c r="L43" s="106">
        <f t="shared" si="6"/>
        <v>1.03</v>
      </c>
      <c r="M43" s="105">
        <f t="shared" ca="1" si="7"/>
        <v>382</v>
      </c>
      <c r="N43" s="216" t="e">
        <f t="shared" si="8"/>
        <v>#DIV/0!</v>
      </c>
      <c r="O43" s="80" t="e">
        <f t="shared" si="9"/>
        <v>#DIV/0!</v>
      </c>
      <c r="P43" s="104">
        <f t="shared" si="10"/>
        <v>5.4</v>
      </c>
      <c r="R43" s="102">
        <f t="shared" si="11"/>
        <v>0.21</v>
      </c>
      <c r="S43" s="106">
        <f t="shared" si="12"/>
        <v>1.03</v>
      </c>
      <c r="T43" s="105">
        <f t="shared" ca="1" si="13"/>
        <v>382</v>
      </c>
      <c r="U43" s="216" t="e">
        <f t="shared" si="14"/>
        <v>#DIV/0!</v>
      </c>
      <c r="V43" s="80" t="e">
        <f t="shared" si="15"/>
        <v>#DIV/0!</v>
      </c>
      <c r="W43" s="104">
        <f t="shared" si="16"/>
        <v>5.4</v>
      </c>
      <c r="X43" s="105"/>
      <c r="Y43" s="102">
        <f t="shared" si="17"/>
        <v>-0.31</v>
      </c>
      <c r="Z43" s="106">
        <f t="shared" si="18"/>
        <v>0.97</v>
      </c>
      <c r="AA43" s="105">
        <f t="shared" ca="1" si="19"/>
        <v>382</v>
      </c>
      <c r="AB43" s="80" t="e">
        <f t="shared" si="20"/>
        <v>#DIV/0!</v>
      </c>
      <c r="AC43" s="80" t="e">
        <f t="shared" si="21"/>
        <v>#DIV/0!</v>
      </c>
      <c r="AD43" s="104">
        <f t="shared" si="22"/>
        <v>3.9</v>
      </c>
      <c r="AF43" s="105">
        <f t="shared" ca="1" si="51"/>
        <v>382</v>
      </c>
      <c r="AG43" s="105">
        <f t="shared" ca="1" si="52"/>
        <v>379</v>
      </c>
      <c r="AH43" s="80">
        <f t="shared" si="23"/>
        <v>6.7386024174300008E-2</v>
      </c>
      <c r="AI43" s="181">
        <f t="shared" si="24"/>
        <v>30</v>
      </c>
      <c r="AL43" s="105"/>
      <c r="AM43" s="82"/>
      <c r="AN43" s="82">
        <f t="shared" si="25"/>
        <v>0</v>
      </c>
      <c r="AO43" s="82" t="e">
        <f t="shared" si="53"/>
        <v>#DIV/0!</v>
      </c>
      <c r="AP43" s="77">
        <f t="shared" si="26"/>
        <v>0</v>
      </c>
      <c r="AQ43" s="108">
        <f t="shared" si="27"/>
        <v>0</v>
      </c>
      <c r="AR43" s="107">
        <f t="shared" si="28"/>
        <v>0</v>
      </c>
      <c r="AS43" s="107">
        <f t="shared" si="54"/>
        <v>0</v>
      </c>
      <c r="AT43" s="107">
        <f t="shared" si="29"/>
        <v>0</v>
      </c>
      <c r="AU43" s="109">
        <f t="shared" si="55"/>
        <v>0</v>
      </c>
      <c r="AV43" s="109">
        <f t="shared" si="56"/>
        <v>0</v>
      </c>
      <c r="AW43" s="109">
        <f t="shared" si="57"/>
        <v>0</v>
      </c>
      <c r="AY43" s="82">
        <f t="shared" si="30"/>
        <v>0</v>
      </c>
      <c r="AZ43" s="82" t="e">
        <f t="shared" si="58"/>
        <v>#DIV/0!</v>
      </c>
      <c r="BA43" s="77">
        <f t="shared" si="31"/>
        <v>0</v>
      </c>
      <c r="BB43" s="108">
        <f t="shared" si="32"/>
        <v>0</v>
      </c>
      <c r="BC43" s="107">
        <f t="shared" si="33"/>
        <v>0</v>
      </c>
      <c r="BD43" s="107">
        <f t="shared" si="34"/>
        <v>0</v>
      </c>
      <c r="BE43" s="107">
        <f t="shared" si="35"/>
        <v>0</v>
      </c>
      <c r="BF43" s="109">
        <f t="shared" si="59"/>
        <v>0</v>
      </c>
      <c r="BG43" s="109">
        <f t="shared" si="60"/>
        <v>0</v>
      </c>
      <c r="BH43" s="109">
        <f t="shared" si="61"/>
        <v>0</v>
      </c>
      <c r="BJ43" s="82">
        <f t="shared" si="36"/>
        <v>0</v>
      </c>
      <c r="BK43" s="82" t="e">
        <f t="shared" si="62"/>
        <v>#DIV/0!</v>
      </c>
      <c r="BL43" s="77">
        <f t="shared" si="37"/>
        <v>0</v>
      </c>
      <c r="BM43" s="108">
        <f t="shared" si="38"/>
        <v>0</v>
      </c>
      <c r="BN43" s="107">
        <f t="shared" si="39"/>
        <v>0</v>
      </c>
      <c r="BO43" s="107">
        <f t="shared" si="40"/>
        <v>0</v>
      </c>
      <c r="BP43" s="107">
        <f t="shared" si="41"/>
        <v>0</v>
      </c>
      <c r="BQ43" s="109">
        <f t="shared" si="63"/>
        <v>0</v>
      </c>
      <c r="BR43" s="109">
        <f t="shared" si="64"/>
        <v>0</v>
      </c>
      <c r="BS43" s="109">
        <f t="shared" si="65"/>
        <v>0</v>
      </c>
      <c r="BU43" s="82">
        <f t="shared" si="42"/>
        <v>0</v>
      </c>
      <c r="BV43" s="82" t="e">
        <f t="shared" si="66"/>
        <v>#DIV/0!</v>
      </c>
      <c r="BW43" s="77">
        <f t="shared" si="43"/>
        <v>0</v>
      </c>
      <c r="BX43" s="108">
        <f t="shared" si="44"/>
        <v>0</v>
      </c>
      <c r="BY43" s="107">
        <f t="shared" si="45"/>
        <v>0</v>
      </c>
      <c r="BZ43" s="107">
        <f t="shared" si="46"/>
        <v>0</v>
      </c>
      <c r="CA43" s="107">
        <f t="shared" si="47"/>
        <v>0</v>
      </c>
      <c r="CB43" s="109">
        <f t="shared" si="67"/>
        <v>0</v>
      </c>
      <c r="CC43" s="109">
        <f t="shared" si="68"/>
        <v>0</v>
      </c>
      <c r="CD43" s="109">
        <f t="shared" si="69"/>
        <v>0</v>
      </c>
    </row>
    <row r="44" spans="1:82" x14ac:dyDescent="0.25">
      <c r="A44" s="101">
        <f t="shared" si="48"/>
        <v>37226</v>
      </c>
      <c r="B44" s="102">
        <f t="shared" si="49"/>
        <v>4.8452000000000002</v>
      </c>
      <c r="C44" s="80">
        <f t="shared" si="50"/>
        <v>0.41749999999999993</v>
      </c>
      <c r="D44" s="102">
        <f t="shared" si="0"/>
        <v>-0.06</v>
      </c>
      <c r="E44" s="106">
        <f t="shared" si="1"/>
        <v>1</v>
      </c>
      <c r="F44" s="105">
        <f t="shared" ca="1" si="2"/>
        <v>412</v>
      </c>
      <c r="G44" s="80" t="e">
        <f t="shared" si="3"/>
        <v>#DIV/0!</v>
      </c>
      <c r="H44" s="80" t="e">
        <f t="shared" si="70"/>
        <v>#DIV/0!</v>
      </c>
      <c r="I44" s="104">
        <f t="shared" si="4"/>
        <v>5.37</v>
      </c>
      <c r="K44" s="102">
        <f t="shared" si="5"/>
        <v>0.215</v>
      </c>
      <c r="L44" s="106">
        <f t="shared" si="6"/>
        <v>1.03</v>
      </c>
      <c r="M44" s="105">
        <f t="shared" ca="1" si="7"/>
        <v>412</v>
      </c>
      <c r="N44" s="216" t="e">
        <f t="shared" si="8"/>
        <v>#DIV/0!</v>
      </c>
      <c r="O44" s="80" t="e">
        <f t="shared" si="9"/>
        <v>#DIV/0!</v>
      </c>
      <c r="P44" s="104">
        <f t="shared" si="10"/>
        <v>5.4</v>
      </c>
      <c r="R44" s="102">
        <f t="shared" si="11"/>
        <v>0.215</v>
      </c>
      <c r="S44" s="106">
        <f t="shared" si="12"/>
        <v>1.03</v>
      </c>
      <c r="T44" s="105">
        <f t="shared" ca="1" si="13"/>
        <v>412</v>
      </c>
      <c r="U44" s="216" t="e">
        <f t="shared" si="14"/>
        <v>#DIV/0!</v>
      </c>
      <c r="V44" s="80" t="e">
        <f t="shared" si="15"/>
        <v>#DIV/0!</v>
      </c>
      <c r="W44" s="104">
        <f t="shared" si="16"/>
        <v>5.4</v>
      </c>
      <c r="X44" s="105"/>
      <c r="Y44" s="102">
        <f t="shared" si="17"/>
        <v>-0.31</v>
      </c>
      <c r="Z44" s="106">
        <f t="shared" si="18"/>
        <v>0.97</v>
      </c>
      <c r="AA44" s="105">
        <f t="shared" ca="1" si="19"/>
        <v>412</v>
      </c>
      <c r="AB44" s="80" t="e">
        <f t="shared" si="20"/>
        <v>#DIV/0!</v>
      </c>
      <c r="AC44" s="80" t="e">
        <f t="shared" si="21"/>
        <v>#DIV/0!</v>
      </c>
      <c r="AD44" s="104">
        <f t="shared" si="22"/>
        <v>3.9</v>
      </c>
      <c r="AF44" s="105">
        <f t="shared" ca="1" si="51"/>
        <v>412</v>
      </c>
      <c r="AG44" s="105">
        <f t="shared" ca="1" si="52"/>
        <v>411</v>
      </c>
      <c r="AH44" s="80">
        <f t="shared" si="23"/>
        <v>6.7280513701545003E-2</v>
      </c>
      <c r="AI44" s="181">
        <f t="shared" si="24"/>
        <v>31</v>
      </c>
      <c r="AL44" s="105"/>
      <c r="AM44" s="82"/>
      <c r="AN44" s="82">
        <f t="shared" si="25"/>
        <v>0</v>
      </c>
      <c r="AO44" s="82" t="e">
        <f t="shared" si="53"/>
        <v>#DIV/0!</v>
      </c>
      <c r="AP44" s="77">
        <f t="shared" si="26"/>
        <v>0</v>
      </c>
      <c r="AQ44" s="108">
        <f t="shared" si="27"/>
        <v>0</v>
      </c>
      <c r="AR44" s="107">
        <f t="shared" si="28"/>
        <v>0</v>
      </c>
      <c r="AS44" s="107">
        <f t="shared" si="54"/>
        <v>0</v>
      </c>
      <c r="AT44" s="107">
        <f t="shared" si="29"/>
        <v>0</v>
      </c>
      <c r="AU44" s="109">
        <f t="shared" si="55"/>
        <v>0</v>
      </c>
      <c r="AV44" s="109">
        <f t="shared" si="56"/>
        <v>0</v>
      </c>
      <c r="AW44" s="109">
        <f t="shared" si="57"/>
        <v>0</v>
      </c>
      <c r="AY44" s="82">
        <f t="shared" si="30"/>
        <v>0</v>
      </c>
      <c r="AZ44" s="82" t="e">
        <f t="shared" si="58"/>
        <v>#DIV/0!</v>
      </c>
      <c r="BA44" s="77">
        <f t="shared" si="31"/>
        <v>0</v>
      </c>
      <c r="BB44" s="108">
        <f t="shared" si="32"/>
        <v>0</v>
      </c>
      <c r="BC44" s="107">
        <f t="shared" si="33"/>
        <v>0</v>
      </c>
      <c r="BD44" s="107">
        <f t="shared" si="34"/>
        <v>0</v>
      </c>
      <c r="BE44" s="107">
        <f t="shared" si="35"/>
        <v>0</v>
      </c>
      <c r="BF44" s="109">
        <f t="shared" si="59"/>
        <v>0</v>
      </c>
      <c r="BG44" s="109">
        <f t="shared" si="60"/>
        <v>0</v>
      </c>
      <c r="BH44" s="109">
        <f t="shared" si="61"/>
        <v>0</v>
      </c>
      <c r="BJ44" s="82">
        <f t="shared" si="36"/>
        <v>0</v>
      </c>
      <c r="BK44" s="82" t="e">
        <f t="shared" si="62"/>
        <v>#DIV/0!</v>
      </c>
      <c r="BL44" s="77">
        <f t="shared" si="37"/>
        <v>0</v>
      </c>
      <c r="BM44" s="108">
        <f t="shared" si="38"/>
        <v>0</v>
      </c>
      <c r="BN44" s="107">
        <f t="shared" si="39"/>
        <v>0</v>
      </c>
      <c r="BO44" s="107">
        <f t="shared" si="40"/>
        <v>0</v>
      </c>
      <c r="BP44" s="107">
        <f t="shared" si="41"/>
        <v>0</v>
      </c>
      <c r="BQ44" s="109">
        <f t="shared" si="63"/>
        <v>0</v>
      </c>
      <c r="BR44" s="109">
        <f t="shared" si="64"/>
        <v>0</v>
      </c>
      <c r="BS44" s="109">
        <f t="shared" si="65"/>
        <v>0</v>
      </c>
      <c r="BU44" s="82">
        <f t="shared" si="42"/>
        <v>0</v>
      </c>
      <c r="BV44" s="82" t="e">
        <f t="shared" si="66"/>
        <v>#DIV/0!</v>
      </c>
      <c r="BW44" s="77">
        <f t="shared" si="43"/>
        <v>0</v>
      </c>
      <c r="BX44" s="108">
        <f t="shared" si="44"/>
        <v>0</v>
      </c>
      <c r="BY44" s="107">
        <f t="shared" si="45"/>
        <v>0</v>
      </c>
      <c r="BZ44" s="107">
        <f t="shared" si="46"/>
        <v>0</v>
      </c>
      <c r="CA44" s="107">
        <f t="shared" si="47"/>
        <v>0</v>
      </c>
      <c r="CB44" s="109">
        <f t="shared" si="67"/>
        <v>0</v>
      </c>
      <c r="CC44" s="109">
        <f t="shared" si="68"/>
        <v>0</v>
      </c>
      <c r="CD44" s="109">
        <f t="shared" si="69"/>
        <v>0</v>
      </c>
    </row>
    <row r="45" spans="1:82" x14ac:dyDescent="0.25">
      <c r="A45" s="101">
        <f t="shared" si="48"/>
        <v>37257</v>
      </c>
      <c r="B45" s="102">
        <f t="shared" si="49"/>
        <v>4.8252000000000006</v>
      </c>
      <c r="C45" s="80">
        <f t="shared" si="50"/>
        <v>0.42249999999999999</v>
      </c>
      <c r="D45" s="102">
        <f t="shared" si="0"/>
        <v>-6.25E-2</v>
      </c>
      <c r="E45" s="106">
        <f t="shared" si="1"/>
        <v>1</v>
      </c>
      <c r="F45" s="105">
        <f t="shared" ca="1" si="2"/>
        <v>441</v>
      </c>
      <c r="G45" s="80" t="e">
        <f t="shared" si="3"/>
        <v>#DIV/0!</v>
      </c>
      <c r="H45" s="80" t="e">
        <f t="shared" si="70"/>
        <v>#DIV/0!</v>
      </c>
      <c r="I45" s="104">
        <f t="shared" si="4"/>
        <v>5.37</v>
      </c>
      <c r="K45" s="102">
        <f t="shared" si="5"/>
        <v>0.23</v>
      </c>
      <c r="L45" s="106">
        <f t="shared" si="6"/>
        <v>1.03</v>
      </c>
      <c r="M45" s="105">
        <f t="shared" ca="1" si="7"/>
        <v>441</v>
      </c>
      <c r="N45" s="216" t="e">
        <f t="shared" si="8"/>
        <v>#DIV/0!</v>
      </c>
      <c r="O45" s="80" t="e">
        <f t="shared" si="9"/>
        <v>#DIV/0!</v>
      </c>
      <c r="P45" s="104">
        <f t="shared" si="10"/>
        <v>5.4</v>
      </c>
      <c r="R45" s="102">
        <f t="shared" si="11"/>
        <v>0.23</v>
      </c>
      <c r="S45" s="106">
        <f t="shared" si="12"/>
        <v>1.03</v>
      </c>
      <c r="T45" s="105">
        <f t="shared" ca="1" si="13"/>
        <v>441</v>
      </c>
      <c r="U45" s="216" t="e">
        <f t="shared" si="14"/>
        <v>#DIV/0!</v>
      </c>
      <c r="V45" s="80" t="e">
        <f t="shared" si="15"/>
        <v>#DIV/0!</v>
      </c>
      <c r="W45" s="104">
        <f t="shared" si="16"/>
        <v>5.4</v>
      </c>
      <c r="X45" s="105"/>
      <c r="Y45" s="102">
        <f t="shared" si="17"/>
        <v>-0.31</v>
      </c>
      <c r="Z45" s="106">
        <f t="shared" si="18"/>
        <v>0.97</v>
      </c>
      <c r="AA45" s="105">
        <f t="shared" ca="1" si="19"/>
        <v>441</v>
      </c>
      <c r="AB45" s="80" t="e">
        <f t="shared" si="20"/>
        <v>#DIV/0!</v>
      </c>
      <c r="AC45" s="80" t="e">
        <f t="shared" si="21"/>
        <v>#DIV/0!</v>
      </c>
      <c r="AD45" s="104">
        <f t="shared" si="22"/>
        <v>3.9</v>
      </c>
      <c r="AF45" s="105">
        <f t="shared" ca="1" si="51"/>
        <v>441</v>
      </c>
      <c r="AG45" s="105">
        <f t="shared" ca="1" si="52"/>
        <v>440</v>
      </c>
      <c r="AH45" s="80">
        <f t="shared" si="23"/>
        <v>6.7210917417546021E-2</v>
      </c>
      <c r="AI45" s="181">
        <f t="shared" si="24"/>
        <v>31</v>
      </c>
      <c r="AL45" s="105"/>
      <c r="AM45" s="82"/>
      <c r="AN45" s="82">
        <f t="shared" si="25"/>
        <v>0</v>
      </c>
      <c r="AO45" s="82" t="e">
        <f t="shared" si="53"/>
        <v>#DIV/0!</v>
      </c>
      <c r="AP45" s="77">
        <f t="shared" si="26"/>
        <v>0</v>
      </c>
      <c r="AQ45" s="108">
        <f t="shared" si="27"/>
        <v>0</v>
      </c>
      <c r="AR45" s="107">
        <f t="shared" si="28"/>
        <v>0</v>
      </c>
      <c r="AS45" s="107">
        <f t="shared" si="54"/>
        <v>0</v>
      </c>
      <c r="AT45" s="107">
        <f t="shared" si="29"/>
        <v>0</v>
      </c>
      <c r="AU45" s="109">
        <f t="shared" si="55"/>
        <v>0</v>
      </c>
      <c r="AV45" s="109">
        <f t="shared" si="56"/>
        <v>0</v>
      </c>
      <c r="AW45" s="109">
        <f t="shared" si="57"/>
        <v>0</v>
      </c>
      <c r="AY45" s="82">
        <f t="shared" si="30"/>
        <v>0</v>
      </c>
      <c r="AZ45" s="82" t="e">
        <f t="shared" si="58"/>
        <v>#DIV/0!</v>
      </c>
      <c r="BA45" s="77">
        <f t="shared" si="31"/>
        <v>0</v>
      </c>
      <c r="BB45" s="108">
        <f t="shared" si="32"/>
        <v>0</v>
      </c>
      <c r="BC45" s="107">
        <f t="shared" si="33"/>
        <v>0</v>
      </c>
      <c r="BD45" s="107">
        <f t="shared" si="34"/>
        <v>0</v>
      </c>
      <c r="BE45" s="107">
        <f t="shared" si="35"/>
        <v>0</v>
      </c>
      <c r="BF45" s="109">
        <f t="shared" si="59"/>
        <v>0</v>
      </c>
      <c r="BG45" s="109">
        <f t="shared" si="60"/>
        <v>0</v>
      </c>
      <c r="BH45" s="109">
        <f t="shared" si="61"/>
        <v>0</v>
      </c>
      <c r="BJ45" s="82">
        <f t="shared" si="36"/>
        <v>0</v>
      </c>
      <c r="BK45" s="82" t="e">
        <f t="shared" si="62"/>
        <v>#DIV/0!</v>
      </c>
      <c r="BL45" s="77">
        <f t="shared" si="37"/>
        <v>0</v>
      </c>
      <c r="BM45" s="108">
        <f t="shared" si="38"/>
        <v>0</v>
      </c>
      <c r="BN45" s="107">
        <f t="shared" si="39"/>
        <v>0</v>
      </c>
      <c r="BO45" s="107">
        <f t="shared" si="40"/>
        <v>0</v>
      </c>
      <c r="BP45" s="107">
        <f t="shared" si="41"/>
        <v>0</v>
      </c>
      <c r="BQ45" s="109">
        <f t="shared" si="63"/>
        <v>0</v>
      </c>
      <c r="BR45" s="109">
        <f t="shared" si="64"/>
        <v>0</v>
      </c>
      <c r="BS45" s="109">
        <f t="shared" si="65"/>
        <v>0</v>
      </c>
      <c r="BU45" s="82">
        <f t="shared" si="42"/>
        <v>0</v>
      </c>
      <c r="BV45" s="82" t="e">
        <f t="shared" si="66"/>
        <v>#DIV/0!</v>
      </c>
      <c r="BW45" s="77">
        <f t="shared" si="43"/>
        <v>0</v>
      </c>
      <c r="BX45" s="108">
        <f t="shared" si="44"/>
        <v>0</v>
      </c>
      <c r="BY45" s="107">
        <f t="shared" si="45"/>
        <v>0</v>
      </c>
      <c r="BZ45" s="107">
        <f t="shared" si="46"/>
        <v>0</v>
      </c>
      <c r="CA45" s="107">
        <f t="shared" si="47"/>
        <v>0</v>
      </c>
      <c r="CB45" s="109">
        <f t="shared" si="67"/>
        <v>0</v>
      </c>
      <c r="CC45" s="109">
        <f t="shared" si="68"/>
        <v>0</v>
      </c>
      <c r="CD45" s="109">
        <f t="shared" si="69"/>
        <v>0</v>
      </c>
    </row>
    <row r="46" spans="1:82" x14ac:dyDescent="0.25">
      <c r="A46" s="101">
        <f t="shared" si="48"/>
        <v>37288</v>
      </c>
      <c r="B46" s="102">
        <f t="shared" si="49"/>
        <v>4.6202000000000005</v>
      </c>
      <c r="C46" s="80">
        <f t="shared" si="50"/>
        <v>0.41250000000000003</v>
      </c>
      <c r="D46" s="102">
        <f t="shared" si="0"/>
        <v>-4.4999999999999998E-2</v>
      </c>
      <c r="E46" s="106">
        <f t="shared" si="1"/>
        <v>1</v>
      </c>
      <c r="F46" s="105">
        <f t="shared" ca="1" si="2"/>
        <v>474</v>
      </c>
      <c r="G46" s="80" t="e">
        <f t="shared" si="3"/>
        <v>#DIV/0!</v>
      </c>
      <c r="H46" s="80" t="e">
        <f t="shared" si="70"/>
        <v>#DIV/0!</v>
      </c>
      <c r="I46" s="104">
        <f t="shared" si="4"/>
        <v>5.37</v>
      </c>
      <c r="K46" s="102">
        <f t="shared" si="5"/>
        <v>0.26500000000000001</v>
      </c>
      <c r="L46" s="106">
        <f t="shared" si="6"/>
        <v>1.03</v>
      </c>
      <c r="M46" s="105">
        <f t="shared" ca="1" si="7"/>
        <v>474</v>
      </c>
      <c r="N46" s="216" t="e">
        <f t="shared" si="8"/>
        <v>#DIV/0!</v>
      </c>
      <c r="O46" s="80" t="e">
        <f t="shared" si="9"/>
        <v>#DIV/0!</v>
      </c>
      <c r="P46" s="104">
        <f t="shared" si="10"/>
        <v>5.4</v>
      </c>
      <c r="R46" s="102">
        <f t="shared" si="11"/>
        <v>0.26500000000000001</v>
      </c>
      <c r="S46" s="106">
        <f t="shared" si="12"/>
        <v>1.03</v>
      </c>
      <c r="T46" s="105">
        <f t="shared" ca="1" si="13"/>
        <v>474</v>
      </c>
      <c r="U46" s="216" t="e">
        <f t="shared" si="14"/>
        <v>#DIV/0!</v>
      </c>
      <c r="V46" s="80" t="e">
        <f t="shared" si="15"/>
        <v>#DIV/0!</v>
      </c>
      <c r="W46" s="104">
        <f t="shared" si="16"/>
        <v>5.4</v>
      </c>
      <c r="X46" s="105"/>
      <c r="Y46" s="102">
        <f t="shared" si="17"/>
        <v>-0.31</v>
      </c>
      <c r="Z46" s="106">
        <f t="shared" si="18"/>
        <v>0.97</v>
      </c>
      <c r="AA46" s="105">
        <f t="shared" ca="1" si="19"/>
        <v>474</v>
      </c>
      <c r="AB46" s="80" t="e">
        <f t="shared" si="20"/>
        <v>#DIV/0!</v>
      </c>
      <c r="AC46" s="80" t="e">
        <f t="shared" si="21"/>
        <v>#DIV/0!</v>
      </c>
      <c r="AD46" s="104">
        <f t="shared" si="22"/>
        <v>3.9</v>
      </c>
      <c r="AF46" s="105">
        <f t="shared" ca="1" si="51"/>
        <v>474</v>
      </c>
      <c r="AG46" s="105">
        <f t="shared" ca="1" si="52"/>
        <v>473</v>
      </c>
      <c r="AH46" s="80">
        <f t="shared" si="23"/>
        <v>6.7195918181784026E-2</v>
      </c>
      <c r="AI46" s="181">
        <f t="shared" si="24"/>
        <v>28</v>
      </c>
      <c r="AL46" s="105"/>
      <c r="AM46" s="82"/>
      <c r="AN46" s="82">
        <f t="shared" si="25"/>
        <v>0</v>
      </c>
      <c r="AO46" s="82" t="e">
        <f t="shared" si="53"/>
        <v>#DIV/0!</v>
      </c>
      <c r="AP46" s="77">
        <f t="shared" si="26"/>
        <v>0</v>
      </c>
      <c r="AQ46" s="108">
        <f t="shared" si="27"/>
        <v>0</v>
      </c>
      <c r="AR46" s="107">
        <f t="shared" si="28"/>
        <v>0</v>
      </c>
      <c r="AS46" s="107">
        <f t="shared" si="54"/>
        <v>0</v>
      </c>
      <c r="AT46" s="107">
        <f t="shared" si="29"/>
        <v>0</v>
      </c>
      <c r="AU46" s="109">
        <f t="shared" si="55"/>
        <v>0</v>
      </c>
      <c r="AV46" s="109">
        <f t="shared" si="56"/>
        <v>0</v>
      </c>
      <c r="AW46" s="109">
        <f t="shared" si="57"/>
        <v>0</v>
      </c>
      <c r="AY46" s="82">
        <f t="shared" si="30"/>
        <v>0</v>
      </c>
      <c r="AZ46" s="82" t="e">
        <f t="shared" si="58"/>
        <v>#DIV/0!</v>
      </c>
      <c r="BA46" s="77">
        <f t="shared" si="31"/>
        <v>0</v>
      </c>
      <c r="BB46" s="108">
        <f t="shared" si="32"/>
        <v>0</v>
      </c>
      <c r="BC46" s="107">
        <f t="shared" si="33"/>
        <v>0</v>
      </c>
      <c r="BD46" s="107">
        <f t="shared" si="34"/>
        <v>0</v>
      </c>
      <c r="BE46" s="107">
        <f t="shared" si="35"/>
        <v>0</v>
      </c>
      <c r="BF46" s="109">
        <f t="shared" si="59"/>
        <v>0</v>
      </c>
      <c r="BG46" s="109">
        <f t="shared" si="60"/>
        <v>0</v>
      </c>
      <c r="BH46" s="109">
        <f t="shared" si="61"/>
        <v>0</v>
      </c>
      <c r="BJ46" s="82">
        <f t="shared" si="36"/>
        <v>0</v>
      </c>
      <c r="BK46" s="82" t="e">
        <f t="shared" si="62"/>
        <v>#DIV/0!</v>
      </c>
      <c r="BL46" s="77">
        <f t="shared" si="37"/>
        <v>0</v>
      </c>
      <c r="BM46" s="108">
        <f t="shared" si="38"/>
        <v>0</v>
      </c>
      <c r="BN46" s="107">
        <f t="shared" si="39"/>
        <v>0</v>
      </c>
      <c r="BO46" s="107">
        <f t="shared" si="40"/>
        <v>0</v>
      </c>
      <c r="BP46" s="107">
        <f t="shared" si="41"/>
        <v>0</v>
      </c>
      <c r="BQ46" s="109">
        <f t="shared" si="63"/>
        <v>0</v>
      </c>
      <c r="BR46" s="109">
        <f t="shared" si="64"/>
        <v>0</v>
      </c>
      <c r="BS46" s="109">
        <f t="shared" si="65"/>
        <v>0</v>
      </c>
      <c r="BU46" s="82">
        <f t="shared" si="42"/>
        <v>0</v>
      </c>
      <c r="BV46" s="82" t="e">
        <f t="shared" si="66"/>
        <v>#DIV/0!</v>
      </c>
      <c r="BW46" s="77">
        <f t="shared" si="43"/>
        <v>0</v>
      </c>
      <c r="BX46" s="108">
        <f t="shared" si="44"/>
        <v>0</v>
      </c>
      <c r="BY46" s="107">
        <f t="shared" si="45"/>
        <v>0</v>
      </c>
      <c r="BZ46" s="107">
        <f t="shared" si="46"/>
        <v>0</v>
      </c>
      <c r="CA46" s="107">
        <f t="shared" si="47"/>
        <v>0</v>
      </c>
      <c r="CB46" s="109">
        <f t="shared" si="67"/>
        <v>0</v>
      </c>
      <c r="CC46" s="109">
        <f t="shared" si="68"/>
        <v>0</v>
      </c>
      <c r="CD46" s="109">
        <f t="shared" si="69"/>
        <v>0</v>
      </c>
    </row>
    <row r="47" spans="1:82" x14ac:dyDescent="0.25">
      <c r="A47" s="101">
        <f t="shared" si="48"/>
        <v>37316</v>
      </c>
      <c r="B47" s="102">
        <f t="shared" si="49"/>
        <v>4.4052000000000007</v>
      </c>
      <c r="C47" s="80">
        <f t="shared" si="50"/>
        <v>0.375</v>
      </c>
      <c r="D47" s="102">
        <f t="shared" si="0"/>
        <v>-3.2500000000000001E-2</v>
      </c>
      <c r="E47" s="106">
        <f t="shared" si="1"/>
        <v>1</v>
      </c>
      <c r="F47" s="105">
        <f t="shared" ca="1" si="2"/>
        <v>502</v>
      </c>
      <c r="G47" s="80" t="e">
        <f t="shared" si="3"/>
        <v>#DIV/0!</v>
      </c>
      <c r="H47" s="80" t="e">
        <f t="shared" si="70"/>
        <v>#DIV/0!</v>
      </c>
      <c r="I47" s="104">
        <f t="shared" si="4"/>
        <v>5.37</v>
      </c>
      <c r="K47" s="102">
        <f t="shared" si="5"/>
        <v>0.26500000000000001</v>
      </c>
      <c r="L47" s="106">
        <f t="shared" si="6"/>
        <v>1.03</v>
      </c>
      <c r="M47" s="105">
        <f t="shared" ca="1" si="7"/>
        <v>502</v>
      </c>
      <c r="N47" s="216" t="e">
        <f t="shared" si="8"/>
        <v>#DIV/0!</v>
      </c>
      <c r="O47" s="80" t="e">
        <f t="shared" si="9"/>
        <v>#DIV/0!</v>
      </c>
      <c r="P47" s="104">
        <f t="shared" si="10"/>
        <v>5.4</v>
      </c>
      <c r="R47" s="102">
        <f t="shared" si="11"/>
        <v>0.26500000000000001</v>
      </c>
      <c r="S47" s="106">
        <f t="shared" si="12"/>
        <v>1.03</v>
      </c>
      <c r="T47" s="105">
        <f t="shared" ca="1" si="13"/>
        <v>502</v>
      </c>
      <c r="U47" s="216" t="e">
        <f t="shared" si="14"/>
        <v>#DIV/0!</v>
      </c>
      <c r="V47" s="80" t="e">
        <f t="shared" si="15"/>
        <v>#DIV/0!</v>
      </c>
      <c r="W47" s="104">
        <f t="shared" si="16"/>
        <v>5.4</v>
      </c>
      <c r="X47" s="105"/>
      <c r="Y47" s="102">
        <f t="shared" si="17"/>
        <v>-0.31</v>
      </c>
      <c r="Z47" s="106">
        <f t="shared" si="18"/>
        <v>0.97</v>
      </c>
      <c r="AA47" s="105">
        <f t="shared" ca="1" si="19"/>
        <v>502</v>
      </c>
      <c r="AB47" s="80" t="e">
        <f t="shared" si="20"/>
        <v>#DIV/0!</v>
      </c>
      <c r="AC47" s="80" t="e">
        <f t="shared" si="21"/>
        <v>#DIV/0!</v>
      </c>
      <c r="AD47" s="104">
        <f t="shared" si="22"/>
        <v>3.9</v>
      </c>
      <c r="AF47" s="105">
        <f t="shared" ca="1" si="51"/>
        <v>502</v>
      </c>
      <c r="AG47" s="105">
        <f t="shared" ca="1" si="52"/>
        <v>501</v>
      </c>
      <c r="AH47" s="80">
        <f t="shared" si="23"/>
        <v>6.718237048503102E-2</v>
      </c>
      <c r="AI47" s="181">
        <f t="shared" si="24"/>
        <v>31</v>
      </c>
      <c r="AL47" s="105"/>
      <c r="AM47" s="82"/>
      <c r="AN47" s="82">
        <f t="shared" si="25"/>
        <v>0</v>
      </c>
      <c r="AO47" s="82" t="e">
        <f t="shared" si="53"/>
        <v>#DIV/0!</v>
      </c>
      <c r="AP47" s="77">
        <f t="shared" si="26"/>
        <v>0</v>
      </c>
      <c r="AQ47" s="108">
        <f t="shared" si="27"/>
        <v>0</v>
      </c>
      <c r="AR47" s="107">
        <f t="shared" si="28"/>
        <v>0</v>
      </c>
      <c r="AS47" s="107">
        <f t="shared" si="54"/>
        <v>0</v>
      </c>
      <c r="AT47" s="107">
        <f t="shared" si="29"/>
        <v>0</v>
      </c>
      <c r="AU47" s="109">
        <f t="shared" si="55"/>
        <v>0</v>
      </c>
      <c r="AV47" s="109">
        <f t="shared" si="56"/>
        <v>0</v>
      </c>
      <c r="AW47" s="109">
        <f t="shared" si="57"/>
        <v>0</v>
      </c>
      <c r="AY47" s="82">
        <f t="shared" si="30"/>
        <v>0</v>
      </c>
      <c r="AZ47" s="82" t="e">
        <f t="shared" si="58"/>
        <v>#DIV/0!</v>
      </c>
      <c r="BA47" s="77">
        <f t="shared" si="31"/>
        <v>0</v>
      </c>
      <c r="BB47" s="108">
        <f t="shared" si="32"/>
        <v>0</v>
      </c>
      <c r="BC47" s="107">
        <f t="shared" si="33"/>
        <v>0</v>
      </c>
      <c r="BD47" s="107">
        <f t="shared" si="34"/>
        <v>0</v>
      </c>
      <c r="BE47" s="107">
        <f t="shared" si="35"/>
        <v>0</v>
      </c>
      <c r="BF47" s="109">
        <f t="shared" si="59"/>
        <v>0</v>
      </c>
      <c r="BG47" s="109">
        <f t="shared" si="60"/>
        <v>0</v>
      </c>
      <c r="BH47" s="109">
        <f t="shared" si="61"/>
        <v>0</v>
      </c>
      <c r="BJ47" s="82">
        <f t="shared" si="36"/>
        <v>0</v>
      </c>
      <c r="BK47" s="82" t="e">
        <f t="shared" si="62"/>
        <v>#DIV/0!</v>
      </c>
      <c r="BL47" s="77">
        <f t="shared" si="37"/>
        <v>0</v>
      </c>
      <c r="BM47" s="108">
        <f t="shared" si="38"/>
        <v>0</v>
      </c>
      <c r="BN47" s="107">
        <f t="shared" si="39"/>
        <v>0</v>
      </c>
      <c r="BO47" s="107">
        <f t="shared" si="40"/>
        <v>0</v>
      </c>
      <c r="BP47" s="107">
        <f t="shared" si="41"/>
        <v>0</v>
      </c>
      <c r="BQ47" s="109">
        <f t="shared" si="63"/>
        <v>0</v>
      </c>
      <c r="BR47" s="109">
        <f t="shared" si="64"/>
        <v>0</v>
      </c>
      <c r="BS47" s="109">
        <f t="shared" si="65"/>
        <v>0</v>
      </c>
      <c r="BU47" s="82">
        <f t="shared" si="42"/>
        <v>0</v>
      </c>
      <c r="BV47" s="82" t="e">
        <f t="shared" si="66"/>
        <v>#DIV/0!</v>
      </c>
      <c r="BW47" s="77">
        <f t="shared" si="43"/>
        <v>0</v>
      </c>
      <c r="BX47" s="108">
        <f t="shared" si="44"/>
        <v>0</v>
      </c>
      <c r="BY47" s="107">
        <f t="shared" si="45"/>
        <v>0</v>
      </c>
      <c r="BZ47" s="107">
        <f t="shared" si="46"/>
        <v>0</v>
      </c>
      <c r="CA47" s="107">
        <f t="shared" si="47"/>
        <v>0</v>
      </c>
      <c r="CB47" s="109">
        <f t="shared" si="67"/>
        <v>0</v>
      </c>
      <c r="CC47" s="109">
        <f t="shared" si="68"/>
        <v>0</v>
      </c>
      <c r="CD47" s="109">
        <f t="shared" si="69"/>
        <v>0</v>
      </c>
    </row>
    <row r="48" spans="1:82" x14ac:dyDescent="0.25">
      <c r="A48" s="101">
        <f t="shared" si="48"/>
        <v>37347</v>
      </c>
      <c r="B48" s="102">
        <f t="shared" si="49"/>
        <v>4.22</v>
      </c>
      <c r="C48" s="80">
        <f t="shared" si="50"/>
        <v>0.32250000000000001</v>
      </c>
      <c r="D48" s="102">
        <f t="shared" si="0"/>
        <v>1.4999999999999999E-2</v>
      </c>
      <c r="E48" s="106">
        <f t="shared" si="1"/>
        <v>1</v>
      </c>
      <c r="F48" s="105">
        <f t="shared" ca="1" si="2"/>
        <v>530</v>
      </c>
      <c r="G48" s="80" t="e">
        <f t="shared" si="3"/>
        <v>#DIV/0!</v>
      </c>
      <c r="H48" s="80" t="e">
        <f t="shared" si="70"/>
        <v>#DIV/0!</v>
      </c>
      <c r="I48" s="104">
        <f t="shared" si="4"/>
        <v>5.37</v>
      </c>
      <c r="K48" s="102">
        <f t="shared" si="5"/>
        <v>0.17</v>
      </c>
      <c r="L48" s="106">
        <f t="shared" si="6"/>
        <v>1.03</v>
      </c>
      <c r="M48" s="105">
        <f t="shared" ca="1" si="7"/>
        <v>530</v>
      </c>
      <c r="N48" s="216" t="e">
        <f t="shared" si="8"/>
        <v>#DIV/0!</v>
      </c>
      <c r="O48" s="80" t="e">
        <f t="shared" si="9"/>
        <v>#DIV/0!</v>
      </c>
      <c r="P48" s="104">
        <f t="shared" si="10"/>
        <v>5.4</v>
      </c>
      <c r="R48" s="102">
        <f t="shared" si="11"/>
        <v>0.17</v>
      </c>
      <c r="S48" s="106">
        <f t="shared" si="12"/>
        <v>1.03</v>
      </c>
      <c r="T48" s="105">
        <f t="shared" ca="1" si="13"/>
        <v>530</v>
      </c>
      <c r="U48" s="216" t="e">
        <f t="shared" si="14"/>
        <v>#DIV/0!</v>
      </c>
      <c r="V48" s="80" t="e">
        <f t="shared" si="15"/>
        <v>#DIV/0!</v>
      </c>
      <c r="W48" s="104">
        <f t="shared" si="16"/>
        <v>5.4</v>
      </c>
      <c r="X48" s="105"/>
      <c r="Y48" s="102">
        <f t="shared" si="17"/>
        <v>-0.56999999999999995</v>
      </c>
      <c r="Z48" s="106">
        <f t="shared" si="18"/>
        <v>1</v>
      </c>
      <c r="AA48" s="105">
        <f t="shared" ca="1" si="19"/>
        <v>530</v>
      </c>
      <c r="AB48" s="80" t="e">
        <f t="shared" si="20"/>
        <v>#DIV/0!</v>
      </c>
      <c r="AC48" s="80" t="e">
        <f t="shared" si="21"/>
        <v>#DIV/0!</v>
      </c>
      <c r="AD48" s="104">
        <f t="shared" si="22"/>
        <v>3.9</v>
      </c>
      <c r="AF48" s="105">
        <f t="shared" ca="1" si="51"/>
        <v>530</v>
      </c>
      <c r="AG48" s="105">
        <f t="shared" ca="1" si="52"/>
        <v>529</v>
      </c>
      <c r="AH48" s="80">
        <f t="shared" si="23"/>
        <v>6.7154701987139034E-2</v>
      </c>
      <c r="AI48" s="181">
        <f t="shared" si="24"/>
        <v>30</v>
      </c>
      <c r="AL48" s="105"/>
      <c r="AM48" s="82"/>
      <c r="AN48" s="82">
        <f t="shared" si="25"/>
        <v>0</v>
      </c>
      <c r="AO48" s="82" t="e">
        <f t="shared" si="53"/>
        <v>#DIV/0!</v>
      </c>
      <c r="AP48" s="77">
        <f t="shared" si="26"/>
        <v>0</v>
      </c>
      <c r="AQ48" s="108">
        <f t="shared" si="27"/>
        <v>0</v>
      </c>
      <c r="AR48" s="107">
        <f t="shared" si="28"/>
        <v>0</v>
      </c>
      <c r="AS48" s="107">
        <f t="shared" si="54"/>
        <v>0</v>
      </c>
      <c r="AT48" s="107">
        <f t="shared" si="29"/>
        <v>0</v>
      </c>
      <c r="AU48" s="109">
        <f t="shared" si="55"/>
        <v>0</v>
      </c>
      <c r="AV48" s="109">
        <f t="shared" si="56"/>
        <v>0</v>
      </c>
      <c r="AW48" s="109">
        <f t="shared" si="57"/>
        <v>0</v>
      </c>
      <c r="AY48" s="82">
        <f t="shared" si="30"/>
        <v>0</v>
      </c>
      <c r="AZ48" s="82" t="e">
        <f t="shared" si="58"/>
        <v>#DIV/0!</v>
      </c>
      <c r="BA48" s="77">
        <f t="shared" si="31"/>
        <v>0</v>
      </c>
      <c r="BB48" s="108">
        <f t="shared" si="32"/>
        <v>0</v>
      </c>
      <c r="BC48" s="107">
        <f t="shared" si="33"/>
        <v>0</v>
      </c>
      <c r="BD48" s="107">
        <f t="shared" si="34"/>
        <v>0</v>
      </c>
      <c r="BE48" s="107">
        <f t="shared" si="35"/>
        <v>0</v>
      </c>
      <c r="BF48" s="109">
        <f t="shared" si="59"/>
        <v>0</v>
      </c>
      <c r="BG48" s="109">
        <f t="shared" si="60"/>
        <v>0</v>
      </c>
      <c r="BH48" s="109">
        <f t="shared" si="61"/>
        <v>0</v>
      </c>
      <c r="BJ48" s="82">
        <f t="shared" si="36"/>
        <v>0</v>
      </c>
      <c r="BK48" s="82" t="e">
        <f t="shared" si="62"/>
        <v>#DIV/0!</v>
      </c>
      <c r="BL48" s="77">
        <f t="shared" si="37"/>
        <v>0</v>
      </c>
      <c r="BM48" s="108">
        <f t="shared" si="38"/>
        <v>0</v>
      </c>
      <c r="BN48" s="107">
        <f t="shared" si="39"/>
        <v>0</v>
      </c>
      <c r="BO48" s="107">
        <f t="shared" si="40"/>
        <v>0</v>
      </c>
      <c r="BP48" s="107">
        <f t="shared" si="41"/>
        <v>0</v>
      </c>
      <c r="BQ48" s="109">
        <f t="shared" si="63"/>
        <v>0</v>
      </c>
      <c r="BR48" s="109">
        <f t="shared" si="64"/>
        <v>0</v>
      </c>
      <c r="BS48" s="109">
        <f t="shared" si="65"/>
        <v>0</v>
      </c>
      <c r="BU48" s="82">
        <f t="shared" si="42"/>
        <v>0</v>
      </c>
      <c r="BV48" s="82" t="e">
        <f t="shared" si="66"/>
        <v>#DIV/0!</v>
      </c>
      <c r="BW48" s="77">
        <f t="shared" si="43"/>
        <v>0</v>
      </c>
      <c r="BX48" s="108">
        <f t="shared" si="44"/>
        <v>0</v>
      </c>
      <c r="BY48" s="107">
        <f t="shared" si="45"/>
        <v>0</v>
      </c>
      <c r="BZ48" s="107">
        <f t="shared" si="46"/>
        <v>0</v>
      </c>
      <c r="CA48" s="107">
        <f t="shared" si="47"/>
        <v>0</v>
      </c>
      <c r="CB48" s="109">
        <f t="shared" si="67"/>
        <v>0</v>
      </c>
      <c r="CC48" s="109">
        <f t="shared" si="68"/>
        <v>0</v>
      </c>
      <c r="CD48" s="109">
        <f t="shared" si="69"/>
        <v>0</v>
      </c>
    </row>
    <row r="49" spans="1:82" x14ac:dyDescent="0.25">
      <c r="A49" s="101">
        <f t="shared" si="48"/>
        <v>37377</v>
      </c>
      <c r="B49" s="102">
        <f t="shared" si="49"/>
        <v>4.1470000000000002</v>
      </c>
      <c r="C49" s="80">
        <f t="shared" si="50"/>
        <v>0.31</v>
      </c>
      <c r="D49" s="102">
        <f t="shared" si="0"/>
        <v>1.4999999999999999E-2</v>
      </c>
      <c r="E49" s="106">
        <f t="shared" si="1"/>
        <v>1</v>
      </c>
      <c r="F49" s="105">
        <f t="shared" ca="1" si="2"/>
        <v>561</v>
      </c>
      <c r="G49" s="80" t="e">
        <f t="shared" si="3"/>
        <v>#DIV/0!</v>
      </c>
      <c r="H49" s="80" t="e">
        <f t="shared" si="70"/>
        <v>#DIV/0!</v>
      </c>
      <c r="I49" s="104">
        <f t="shared" si="4"/>
        <v>5.37</v>
      </c>
      <c r="K49" s="102">
        <f t="shared" si="5"/>
        <v>0.16</v>
      </c>
      <c r="L49" s="106">
        <f t="shared" si="6"/>
        <v>1.03</v>
      </c>
      <c r="M49" s="105">
        <f t="shared" ca="1" si="7"/>
        <v>561</v>
      </c>
      <c r="N49" s="216" t="e">
        <f t="shared" si="8"/>
        <v>#DIV/0!</v>
      </c>
      <c r="O49" s="80" t="e">
        <f t="shared" si="9"/>
        <v>#DIV/0!</v>
      </c>
      <c r="P49" s="104">
        <f t="shared" si="10"/>
        <v>5.4</v>
      </c>
      <c r="R49" s="102">
        <f t="shared" si="11"/>
        <v>0.16</v>
      </c>
      <c r="S49" s="106">
        <f t="shared" si="12"/>
        <v>1.03</v>
      </c>
      <c r="T49" s="105">
        <f t="shared" ca="1" si="13"/>
        <v>561</v>
      </c>
      <c r="U49" s="216" t="e">
        <f t="shared" si="14"/>
        <v>#DIV/0!</v>
      </c>
      <c r="V49" s="80" t="e">
        <f t="shared" si="15"/>
        <v>#DIV/0!</v>
      </c>
      <c r="W49" s="104">
        <f t="shared" si="16"/>
        <v>5.4</v>
      </c>
      <c r="X49" s="105"/>
      <c r="Y49" s="102">
        <f t="shared" si="17"/>
        <v>-0.56999999999999995</v>
      </c>
      <c r="Z49" s="106">
        <f t="shared" si="18"/>
        <v>1</v>
      </c>
      <c r="AA49" s="105">
        <f t="shared" ca="1" si="19"/>
        <v>561</v>
      </c>
      <c r="AB49" s="80" t="e">
        <f t="shared" si="20"/>
        <v>#DIV/0!</v>
      </c>
      <c r="AC49" s="80" t="e">
        <f t="shared" si="21"/>
        <v>#DIV/0!</v>
      </c>
      <c r="AD49" s="104">
        <f t="shared" si="22"/>
        <v>3.9</v>
      </c>
      <c r="AF49" s="105">
        <f t="shared" ca="1" si="51"/>
        <v>561</v>
      </c>
      <c r="AG49" s="105">
        <f t="shared" ca="1" si="52"/>
        <v>560</v>
      </c>
      <c r="AH49" s="80">
        <f t="shared" si="23"/>
        <v>6.7109170785683001E-2</v>
      </c>
      <c r="AI49" s="181">
        <f t="shared" si="24"/>
        <v>31</v>
      </c>
      <c r="AL49" s="105"/>
      <c r="AM49" s="82"/>
      <c r="AN49" s="82">
        <f t="shared" si="25"/>
        <v>0</v>
      </c>
      <c r="AO49" s="82" t="e">
        <f t="shared" si="53"/>
        <v>#DIV/0!</v>
      </c>
      <c r="AP49" s="77">
        <f t="shared" si="26"/>
        <v>0</v>
      </c>
      <c r="AQ49" s="108">
        <f t="shared" si="27"/>
        <v>0</v>
      </c>
      <c r="AR49" s="107">
        <f t="shared" si="28"/>
        <v>0</v>
      </c>
      <c r="AS49" s="107">
        <f t="shared" si="54"/>
        <v>0</v>
      </c>
      <c r="AT49" s="107">
        <f t="shared" si="29"/>
        <v>0</v>
      </c>
      <c r="AU49" s="109">
        <f t="shared" si="55"/>
        <v>0</v>
      </c>
      <c r="AV49" s="109">
        <f t="shared" si="56"/>
        <v>0</v>
      </c>
      <c r="AW49" s="109">
        <f t="shared" si="57"/>
        <v>0</v>
      </c>
      <c r="AY49" s="82">
        <f t="shared" si="30"/>
        <v>0</v>
      </c>
      <c r="AZ49" s="82" t="e">
        <f t="shared" si="58"/>
        <v>#DIV/0!</v>
      </c>
      <c r="BA49" s="77">
        <f t="shared" si="31"/>
        <v>0</v>
      </c>
      <c r="BB49" s="108">
        <f t="shared" si="32"/>
        <v>0</v>
      </c>
      <c r="BC49" s="107">
        <f t="shared" si="33"/>
        <v>0</v>
      </c>
      <c r="BD49" s="107">
        <f t="shared" si="34"/>
        <v>0</v>
      </c>
      <c r="BE49" s="107">
        <f t="shared" si="35"/>
        <v>0</v>
      </c>
      <c r="BF49" s="109">
        <f t="shared" si="59"/>
        <v>0</v>
      </c>
      <c r="BG49" s="109">
        <f t="shared" si="60"/>
        <v>0</v>
      </c>
      <c r="BH49" s="109">
        <f t="shared" si="61"/>
        <v>0</v>
      </c>
      <c r="BJ49" s="82">
        <f t="shared" si="36"/>
        <v>0</v>
      </c>
      <c r="BK49" s="82" t="e">
        <f t="shared" si="62"/>
        <v>#DIV/0!</v>
      </c>
      <c r="BL49" s="77">
        <f t="shared" si="37"/>
        <v>0</v>
      </c>
      <c r="BM49" s="108">
        <f t="shared" si="38"/>
        <v>0</v>
      </c>
      <c r="BN49" s="107">
        <f t="shared" si="39"/>
        <v>0</v>
      </c>
      <c r="BO49" s="107">
        <f t="shared" si="40"/>
        <v>0</v>
      </c>
      <c r="BP49" s="107">
        <f t="shared" si="41"/>
        <v>0</v>
      </c>
      <c r="BQ49" s="109">
        <f t="shared" si="63"/>
        <v>0</v>
      </c>
      <c r="BR49" s="109">
        <f t="shared" si="64"/>
        <v>0</v>
      </c>
      <c r="BS49" s="109">
        <f t="shared" si="65"/>
        <v>0</v>
      </c>
      <c r="BU49" s="82">
        <f t="shared" si="42"/>
        <v>0</v>
      </c>
      <c r="BV49" s="82" t="e">
        <f t="shared" si="66"/>
        <v>#DIV/0!</v>
      </c>
      <c r="BW49" s="77">
        <f t="shared" si="43"/>
        <v>0</v>
      </c>
      <c r="BX49" s="108">
        <f t="shared" si="44"/>
        <v>0</v>
      </c>
      <c r="BY49" s="107">
        <f t="shared" si="45"/>
        <v>0</v>
      </c>
      <c r="BZ49" s="107">
        <f t="shared" si="46"/>
        <v>0</v>
      </c>
      <c r="CA49" s="107">
        <f t="shared" si="47"/>
        <v>0</v>
      </c>
      <c r="CB49" s="109">
        <f t="shared" si="67"/>
        <v>0</v>
      </c>
      <c r="CC49" s="109">
        <f t="shared" si="68"/>
        <v>0</v>
      </c>
      <c r="CD49" s="109">
        <f t="shared" si="69"/>
        <v>0</v>
      </c>
    </row>
    <row r="50" spans="1:82" x14ac:dyDescent="0.25">
      <c r="A50" s="101">
        <f t="shared" si="48"/>
        <v>37408</v>
      </c>
      <c r="B50" s="102">
        <f t="shared" si="49"/>
        <v>4.1269999999999998</v>
      </c>
      <c r="C50" s="80">
        <f t="shared" si="50"/>
        <v>0.31</v>
      </c>
      <c r="D50" s="102">
        <f t="shared" si="0"/>
        <v>0.02</v>
      </c>
      <c r="E50" s="106">
        <f t="shared" si="1"/>
        <v>1</v>
      </c>
      <c r="F50" s="105">
        <f t="shared" ca="1" si="2"/>
        <v>594</v>
      </c>
      <c r="G50" s="80" t="e">
        <f t="shared" si="3"/>
        <v>#DIV/0!</v>
      </c>
      <c r="H50" s="80" t="e">
        <f t="shared" si="70"/>
        <v>#DIV/0!</v>
      </c>
      <c r="I50" s="104">
        <f t="shared" si="4"/>
        <v>5.37</v>
      </c>
      <c r="K50" s="102">
        <f t="shared" si="5"/>
        <v>0.155</v>
      </c>
      <c r="L50" s="106">
        <f t="shared" si="6"/>
        <v>1.03</v>
      </c>
      <c r="M50" s="105">
        <f t="shared" ca="1" si="7"/>
        <v>594</v>
      </c>
      <c r="N50" s="216" t="e">
        <f t="shared" si="8"/>
        <v>#DIV/0!</v>
      </c>
      <c r="O50" s="80" t="e">
        <f t="shared" si="9"/>
        <v>#DIV/0!</v>
      </c>
      <c r="P50" s="104">
        <f t="shared" si="10"/>
        <v>5.4</v>
      </c>
      <c r="R50" s="102">
        <f t="shared" si="11"/>
        <v>0.155</v>
      </c>
      <c r="S50" s="106">
        <f t="shared" si="12"/>
        <v>1.03</v>
      </c>
      <c r="T50" s="105">
        <f t="shared" ca="1" si="13"/>
        <v>594</v>
      </c>
      <c r="U50" s="216" t="e">
        <f t="shared" si="14"/>
        <v>#DIV/0!</v>
      </c>
      <c r="V50" s="80" t="e">
        <f t="shared" si="15"/>
        <v>#DIV/0!</v>
      </c>
      <c r="W50" s="104">
        <f t="shared" si="16"/>
        <v>5.4</v>
      </c>
      <c r="X50" s="105"/>
      <c r="Y50" s="102">
        <f t="shared" si="17"/>
        <v>-0.56999999999999995</v>
      </c>
      <c r="Z50" s="106">
        <f t="shared" si="18"/>
        <v>1</v>
      </c>
      <c r="AA50" s="105">
        <f t="shared" ca="1" si="19"/>
        <v>594</v>
      </c>
      <c r="AB50" s="80" t="e">
        <f t="shared" si="20"/>
        <v>#DIV/0!</v>
      </c>
      <c r="AC50" s="80" t="e">
        <f t="shared" si="21"/>
        <v>#DIV/0!</v>
      </c>
      <c r="AD50" s="104">
        <f t="shared" si="22"/>
        <v>3.9</v>
      </c>
      <c r="AF50" s="105">
        <f t="shared" ca="1" si="51"/>
        <v>594</v>
      </c>
      <c r="AG50" s="105">
        <f t="shared" ca="1" si="52"/>
        <v>593</v>
      </c>
      <c r="AH50" s="80">
        <f t="shared" si="23"/>
        <v>6.7062121878233016E-2</v>
      </c>
      <c r="AI50" s="181">
        <f t="shared" si="24"/>
        <v>30</v>
      </c>
      <c r="AL50" s="105"/>
      <c r="AM50" s="82"/>
      <c r="AN50" s="82">
        <f t="shared" si="25"/>
        <v>0</v>
      </c>
      <c r="AO50" s="82" t="e">
        <f t="shared" si="53"/>
        <v>#DIV/0!</v>
      </c>
      <c r="AP50" s="77">
        <f t="shared" si="26"/>
        <v>0</v>
      </c>
      <c r="AQ50" s="108">
        <f t="shared" si="27"/>
        <v>0</v>
      </c>
      <c r="AR50" s="107">
        <f t="shared" si="28"/>
        <v>0</v>
      </c>
      <c r="AS50" s="107">
        <f t="shared" si="54"/>
        <v>0</v>
      </c>
      <c r="AT50" s="107">
        <f t="shared" si="29"/>
        <v>0</v>
      </c>
      <c r="AU50" s="109">
        <f t="shared" si="55"/>
        <v>0</v>
      </c>
      <c r="AV50" s="109">
        <f t="shared" si="56"/>
        <v>0</v>
      </c>
      <c r="AW50" s="109">
        <f t="shared" si="57"/>
        <v>0</v>
      </c>
      <c r="AY50" s="82">
        <f t="shared" si="30"/>
        <v>0</v>
      </c>
      <c r="AZ50" s="82" t="e">
        <f t="shared" si="58"/>
        <v>#DIV/0!</v>
      </c>
      <c r="BA50" s="77">
        <f t="shared" si="31"/>
        <v>0</v>
      </c>
      <c r="BB50" s="108">
        <f t="shared" si="32"/>
        <v>0</v>
      </c>
      <c r="BC50" s="107">
        <f t="shared" si="33"/>
        <v>0</v>
      </c>
      <c r="BD50" s="107">
        <f t="shared" si="34"/>
        <v>0</v>
      </c>
      <c r="BE50" s="107">
        <f t="shared" si="35"/>
        <v>0</v>
      </c>
      <c r="BF50" s="109">
        <f t="shared" si="59"/>
        <v>0</v>
      </c>
      <c r="BG50" s="109">
        <f t="shared" si="60"/>
        <v>0</v>
      </c>
      <c r="BH50" s="109">
        <f t="shared" si="61"/>
        <v>0</v>
      </c>
      <c r="BJ50" s="82">
        <f t="shared" si="36"/>
        <v>0</v>
      </c>
      <c r="BK50" s="82" t="e">
        <f t="shared" si="62"/>
        <v>#DIV/0!</v>
      </c>
      <c r="BL50" s="77">
        <f t="shared" si="37"/>
        <v>0</v>
      </c>
      <c r="BM50" s="108">
        <f t="shared" si="38"/>
        <v>0</v>
      </c>
      <c r="BN50" s="107">
        <f t="shared" si="39"/>
        <v>0</v>
      </c>
      <c r="BO50" s="107">
        <f t="shared" si="40"/>
        <v>0</v>
      </c>
      <c r="BP50" s="107">
        <f t="shared" si="41"/>
        <v>0</v>
      </c>
      <c r="BQ50" s="109">
        <f t="shared" si="63"/>
        <v>0</v>
      </c>
      <c r="BR50" s="109">
        <f t="shared" si="64"/>
        <v>0</v>
      </c>
      <c r="BS50" s="109">
        <f t="shared" si="65"/>
        <v>0</v>
      </c>
      <c r="BU50" s="82">
        <f t="shared" si="42"/>
        <v>0</v>
      </c>
      <c r="BV50" s="82" t="e">
        <f t="shared" si="66"/>
        <v>#DIV/0!</v>
      </c>
      <c r="BW50" s="77">
        <f t="shared" si="43"/>
        <v>0</v>
      </c>
      <c r="BX50" s="108">
        <f t="shared" si="44"/>
        <v>0</v>
      </c>
      <c r="BY50" s="107">
        <f t="shared" si="45"/>
        <v>0</v>
      </c>
      <c r="BZ50" s="107">
        <f t="shared" si="46"/>
        <v>0</v>
      </c>
      <c r="CA50" s="107">
        <f t="shared" si="47"/>
        <v>0</v>
      </c>
      <c r="CB50" s="109">
        <f t="shared" si="67"/>
        <v>0</v>
      </c>
      <c r="CC50" s="109">
        <f t="shared" si="68"/>
        <v>0</v>
      </c>
      <c r="CD50" s="109">
        <f t="shared" si="69"/>
        <v>0</v>
      </c>
    </row>
    <row r="51" spans="1:82" x14ac:dyDescent="0.25">
      <c r="A51" s="101">
        <f t="shared" si="48"/>
        <v>37438</v>
      </c>
      <c r="B51" s="102">
        <f t="shared" si="49"/>
        <v>4.1349999999999998</v>
      </c>
      <c r="C51" s="80">
        <f t="shared" si="50"/>
        <v>0.31</v>
      </c>
      <c r="D51" s="102">
        <f t="shared" si="0"/>
        <v>2.2499999999999999E-2</v>
      </c>
      <c r="E51" s="106">
        <f t="shared" si="1"/>
        <v>1</v>
      </c>
      <c r="F51" s="105">
        <f t="shared" ca="1" si="2"/>
        <v>622</v>
      </c>
      <c r="G51" s="80" t="e">
        <f t="shared" si="3"/>
        <v>#DIV/0!</v>
      </c>
      <c r="H51" s="80" t="e">
        <f t="shared" si="70"/>
        <v>#DIV/0!</v>
      </c>
      <c r="I51" s="104">
        <f t="shared" si="4"/>
        <v>5.37</v>
      </c>
      <c r="K51" s="102">
        <f t="shared" si="5"/>
        <v>0.14499999999999999</v>
      </c>
      <c r="L51" s="106">
        <f t="shared" si="6"/>
        <v>1.03</v>
      </c>
      <c r="M51" s="105">
        <f t="shared" ca="1" si="7"/>
        <v>622</v>
      </c>
      <c r="N51" s="216" t="e">
        <f t="shared" si="8"/>
        <v>#DIV/0!</v>
      </c>
      <c r="O51" s="80" t="e">
        <f t="shared" si="9"/>
        <v>#DIV/0!</v>
      </c>
      <c r="P51" s="104">
        <f t="shared" si="10"/>
        <v>5.4</v>
      </c>
      <c r="R51" s="102">
        <f t="shared" si="11"/>
        <v>0.14499999999999999</v>
      </c>
      <c r="S51" s="106">
        <f t="shared" si="12"/>
        <v>1.03</v>
      </c>
      <c r="T51" s="105">
        <f t="shared" ca="1" si="13"/>
        <v>622</v>
      </c>
      <c r="U51" s="216" t="e">
        <f t="shared" si="14"/>
        <v>#DIV/0!</v>
      </c>
      <c r="V51" s="80" t="e">
        <f t="shared" si="15"/>
        <v>#DIV/0!</v>
      </c>
      <c r="W51" s="104">
        <f t="shared" si="16"/>
        <v>5.4</v>
      </c>
      <c r="X51" s="105"/>
      <c r="Y51" s="102">
        <f t="shared" si="17"/>
        <v>-0.56999999999999995</v>
      </c>
      <c r="Z51" s="106">
        <f t="shared" si="18"/>
        <v>1</v>
      </c>
      <c r="AA51" s="105">
        <f t="shared" ca="1" si="19"/>
        <v>622</v>
      </c>
      <c r="AB51" s="80" t="e">
        <f t="shared" si="20"/>
        <v>#DIV/0!</v>
      </c>
      <c r="AC51" s="80" t="e">
        <f t="shared" si="21"/>
        <v>#DIV/0!</v>
      </c>
      <c r="AD51" s="104">
        <f t="shared" si="22"/>
        <v>3.9</v>
      </c>
      <c r="AF51" s="105">
        <f t="shared" ca="1" si="51"/>
        <v>622</v>
      </c>
      <c r="AG51" s="105">
        <f t="shared" ca="1" si="52"/>
        <v>621</v>
      </c>
      <c r="AH51" s="80">
        <f t="shared" si="23"/>
        <v>6.7026404688942012E-2</v>
      </c>
      <c r="AI51" s="181">
        <f t="shared" si="24"/>
        <v>31</v>
      </c>
      <c r="AL51" s="105"/>
      <c r="AM51" s="82"/>
      <c r="AN51" s="82">
        <f t="shared" si="25"/>
        <v>0</v>
      </c>
      <c r="AO51" s="82" t="e">
        <f t="shared" si="53"/>
        <v>#DIV/0!</v>
      </c>
      <c r="AP51" s="77">
        <f t="shared" si="26"/>
        <v>0</v>
      </c>
      <c r="AQ51" s="108">
        <f t="shared" si="27"/>
        <v>0</v>
      </c>
      <c r="AR51" s="107">
        <f t="shared" si="28"/>
        <v>0</v>
      </c>
      <c r="AS51" s="107">
        <f t="shared" si="54"/>
        <v>0</v>
      </c>
      <c r="AT51" s="107">
        <f t="shared" si="29"/>
        <v>0</v>
      </c>
      <c r="AU51" s="109">
        <f t="shared" si="55"/>
        <v>0</v>
      </c>
      <c r="AV51" s="109">
        <f t="shared" si="56"/>
        <v>0</v>
      </c>
      <c r="AW51" s="109">
        <f t="shared" si="57"/>
        <v>0</v>
      </c>
      <c r="AY51" s="82">
        <f t="shared" si="30"/>
        <v>0</v>
      </c>
      <c r="AZ51" s="82" t="e">
        <f t="shared" si="58"/>
        <v>#DIV/0!</v>
      </c>
      <c r="BA51" s="77">
        <f t="shared" si="31"/>
        <v>0</v>
      </c>
      <c r="BB51" s="108">
        <f t="shared" si="32"/>
        <v>0</v>
      </c>
      <c r="BC51" s="107">
        <f t="shared" si="33"/>
        <v>0</v>
      </c>
      <c r="BD51" s="107">
        <f t="shared" si="34"/>
        <v>0</v>
      </c>
      <c r="BE51" s="107">
        <f t="shared" si="35"/>
        <v>0</v>
      </c>
      <c r="BF51" s="109">
        <f t="shared" si="59"/>
        <v>0</v>
      </c>
      <c r="BG51" s="109">
        <f t="shared" si="60"/>
        <v>0</v>
      </c>
      <c r="BH51" s="109">
        <f t="shared" si="61"/>
        <v>0</v>
      </c>
      <c r="BJ51" s="82">
        <f t="shared" si="36"/>
        <v>0</v>
      </c>
      <c r="BK51" s="82" t="e">
        <f t="shared" si="62"/>
        <v>#DIV/0!</v>
      </c>
      <c r="BL51" s="77">
        <f t="shared" si="37"/>
        <v>0</v>
      </c>
      <c r="BM51" s="108">
        <f t="shared" si="38"/>
        <v>0</v>
      </c>
      <c r="BN51" s="107">
        <f t="shared" si="39"/>
        <v>0</v>
      </c>
      <c r="BO51" s="107">
        <f t="shared" si="40"/>
        <v>0</v>
      </c>
      <c r="BP51" s="107">
        <f t="shared" si="41"/>
        <v>0</v>
      </c>
      <c r="BQ51" s="109">
        <f t="shared" si="63"/>
        <v>0</v>
      </c>
      <c r="BR51" s="109">
        <f t="shared" si="64"/>
        <v>0</v>
      </c>
      <c r="BS51" s="109">
        <f t="shared" si="65"/>
        <v>0</v>
      </c>
      <c r="BU51" s="82">
        <f t="shared" si="42"/>
        <v>0</v>
      </c>
      <c r="BV51" s="82" t="e">
        <f t="shared" si="66"/>
        <v>#DIV/0!</v>
      </c>
      <c r="BW51" s="77">
        <f t="shared" si="43"/>
        <v>0</v>
      </c>
      <c r="BX51" s="108">
        <f t="shared" si="44"/>
        <v>0</v>
      </c>
      <c r="BY51" s="107">
        <f t="shared" si="45"/>
        <v>0</v>
      </c>
      <c r="BZ51" s="107">
        <f t="shared" si="46"/>
        <v>0</v>
      </c>
      <c r="CA51" s="107">
        <f t="shared" si="47"/>
        <v>0</v>
      </c>
      <c r="CB51" s="109">
        <f t="shared" si="67"/>
        <v>0</v>
      </c>
      <c r="CC51" s="109">
        <f t="shared" si="68"/>
        <v>0</v>
      </c>
      <c r="CD51" s="109">
        <f t="shared" si="69"/>
        <v>0</v>
      </c>
    </row>
    <row r="52" spans="1:82" x14ac:dyDescent="0.25">
      <c r="A52" s="101">
        <f t="shared" si="48"/>
        <v>37469</v>
      </c>
      <c r="B52" s="102">
        <f t="shared" si="49"/>
        <v>4.1449999999999996</v>
      </c>
      <c r="C52" s="80">
        <f t="shared" si="50"/>
        <v>0.31</v>
      </c>
      <c r="D52" s="102">
        <f t="shared" si="0"/>
        <v>2.5000000000000001E-2</v>
      </c>
      <c r="E52" s="106">
        <f t="shared" si="1"/>
        <v>1</v>
      </c>
      <c r="F52" s="105">
        <f t="shared" ca="1" si="2"/>
        <v>655</v>
      </c>
      <c r="G52" s="80" t="e">
        <f t="shared" si="3"/>
        <v>#DIV/0!</v>
      </c>
      <c r="H52" s="80" t="e">
        <f t="shared" si="70"/>
        <v>#DIV/0!</v>
      </c>
      <c r="I52" s="104">
        <f t="shared" si="4"/>
        <v>5.37</v>
      </c>
      <c r="K52" s="102">
        <f t="shared" si="5"/>
        <v>0.14499999999999999</v>
      </c>
      <c r="L52" s="106">
        <f t="shared" si="6"/>
        <v>1.03</v>
      </c>
      <c r="M52" s="105">
        <f t="shared" ca="1" si="7"/>
        <v>655</v>
      </c>
      <c r="N52" s="216" t="e">
        <f t="shared" si="8"/>
        <v>#DIV/0!</v>
      </c>
      <c r="O52" s="80" t="e">
        <f t="shared" si="9"/>
        <v>#DIV/0!</v>
      </c>
      <c r="P52" s="104">
        <f t="shared" si="10"/>
        <v>5.4</v>
      </c>
      <c r="R52" s="102">
        <f t="shared" si="11"/>
        <v>0.14499999999999999</v>
      </c>
      <c r="S52" s="106">
        <f t="shared" si="12"/>
        <v>1.03</v>
      </c>
      <c r="T52" s="105">
        <f t="shared" ca="1" si="13"/>
        <v>655</v>
      </c>
      <c r="U52" s="216" t="e">
        <f t="shared" si="14"/>
        <v>#DIV/0!</v>
      </c>
      <c r="V52" s="80" t="e">
        <f t="shared" si="15"/>
        <v>#DIV/0!</v>
      </c>
      <c r="W52" s="104">
        <f t="shared" si="16"/>
        <v>5.4</v>
      </c>
      <c r="X52" s="105"/>
      <c r="Y52" s="102">
        <f t="shared" si="17"/>
        <v>-0.56999999999999995</v>
      </c>
      <c r="Z52" s="106">
        <f t="shared" si="18"/>
        <v>1</v>
      </c>
      <c r="AA52" s="105">
        <f t="shared" ca="1" si="19"/>
        <v>655</v>
      </c>
      <c r="AB52" s="80" t="e">
        <f t="shared" si="20"/>
        <v>#DIV/0!</v>
      </c>
      <c r="AC52" s="80" t="e">
        <f t="shared" si="21"/>
        <v>#DIV/0!</v>
      </c>
      <c r="AD52" s="104">
        <f t="shared" si="22"/>
        <v>3.9</v>
      </c>
      <c r="AF52" s="105">
        <f t="shared" ca="1" si="51"/>
        <v>655</v>
      </c>
      <c r="AG52" s="105">
        <f t="shared" ca="1" si="52"/>
        <v>652</v>
      </c>
      <c r="AH52" s="80">
        <f t="shared" si="23"/>
        <v>6.700563728235201E-2</v>
      </c>
      <c r="AI52" s="181">
        <f t="shared" si="24"/>
        <v>31</v>
      </c>
      <c r="AL52" s="105"/>
      <c r="AM52" s="82"/>
      <c r="AN52" s="82">
        <f t="shared" si="25"/>
        <v>0</v>
      </c>
      <c r="AO52" s="82" t="e">
        <f t="shared" si="53"/>
        <v>#DIV/0!</v>
      </c>
      <c r="AP52" s="77">
        <f t="shared" si="26"/>
        <v>0</v>
      </c>
      <c r="AQ52" s="108">
        <f t="shared" si="27"/>
        <v>0</v>
      </c>
      <c r="AR52" s="107">
        <f t="shared" si="28"/>
        <v>0</v>
      </c>
      <c r="AS52" s="107">
        <f t="shared" si="54"/>
        <v>0</v>
      </c>
      <c r="AT52" s="107">
        <f t="shared" si="29"/>
        <v>0</v>
      </c>
      <c r="AU52" s="109">
        <f t="shared" si="55"/>
        <v>0</v>
      </c>
      <c r="AV52" s="109">
        <f t="shared" si="56"/>
        <v>0</v>
      </c>
      <c r="AW52" s="109">
        <f t="shared" si="57"/>
        <v>0</v>
      </c>
      <c r="AY52" s="82">
        <f t="shared" si="30"/>
        <v>0</v>
      </c>
      <c r="AZ52" s="82" t="e">
        <f t="shared" si="58"/>
        <v>#DIV/0!</v>
      </c>
      <c r="BA52" s="77">
        <f t="shared" si="31"/>
        <v>0</v>
      </c>
      <c r="BB52" s="108">
        <f t="shared" si="32"/>
        <v>0</v>
      </c>
      <c r="BC52" s="107">
        <f t="shared" si="33"/>
        <v>0</v>
      </c>
      <c r="BD52" s="107">
        <f t="shared" si="34"/>
        <v>0</v>
      </c>
      <c r="BE52" s="107">
        <f t="shared" si="35"/>
        <v>0</v>
      </c>
      <c r="BF52" s="109">
        <f t="shared" si="59"/>
        <v>0</v>
      </c>
      <c r="BG52" s="109">
        <f t="shared" si="60"/>
        <v>0</v>
      </c>
      <c r="BH52" s="109">
        <f t="shared" si="61"/>
        <v>0</v>
      </c>
      <c r="BJ52" s="82">
        <f t="shared" si="36"/>
        <v>0</v>
      </c>
      <c r="BK52" s="82" t="e">
        <f t="shared" si="62"/>
        <v>#DIV/0!</v>
      </c>
      <c r="BL52" s="77">
        <f t="shared" si="37"/>
        <v>0</v>
      </c>
      <c r="BM52" s="108">
        <f t="shared" si="38"/>
        <v>0</v>
      </c>
      <c r="BN52" s="107">
        <f t="shared" si="39"/>
        <v>0</v>
      </c>
      <c r="BO52" s="107">
        <f t="shared" si="40"/>
        <v>0</v>
      </c>
      <c r="BP52" s="107">
        <f t="shared" si="41"/>
        <v>0</v>
      </c>
      <c r="BQ52" s="109">
        <f t="shared" si="63"/>
        <v>0</v>
      </c>
      <c r="BR52" s="109">
        <f t="shared" si="64"/>
        <v>0</v>
      </c>
      <c r="BS52" s="109">
        <f t="shared" si="65"/>
        <v>0</v>
      </c>
      <c r="BU52" s="82">
        <f t="shared" si="42"/>
        <v>0</v>
      </c>
      <c r="BV52" s="82" t="e">
        <f t="shared" si="66"/>
        <v>#DIV/0!</v>
      </c>
      <c r="BW52" s="77">
        <f t="shared" si="43"/>
        <v>0</v>
      </c>
      <c r="BX52" s="108">
        <f t="shared" si="44"/>
        <v>0</v>
      </c>
      <c r="BY52" s="107">
        <f t="shared" si="45"/>
        <v>0</v>
      </c>
      <c r="BZ52" s="107">
        <f t="shared" si="46"/>
        <v>0</v>
      </c>
      <c r="CA52" s="107">
        <f t="shared" si="47"/>
        <v>0</v>
      </c>
      <c r="CB52" s="109">
        <f t="shared" si="67"/>
        <v>0</v>
      </c>
      <c r="CC52" s="109">
        <f t="shared" si="68"/>
        <v>0</v>
      </c>
      <c r="CD52" s="109">
        <f t="shared" si="69"/>
        <v>0</v>
      </c>
    </row>
    <row r="53" spans="1:82" x14ac:dyDescent="0.25">
      <c r="A53" s="101">
        <f t="shared" si="48"/>
        <v>37500</v>
      </c>
      <c r="B53" s="102">
        <f t="shared" si="49"/>
        <v>4.16</v>
      </c>
      <c r="C53" s="80">
        <f t="shared" si="50"/>
        <v>0.31</v>
      </c>
      <c r="D53" s="102">
        <f t="shared" si="0"/>
        <v>1.7500000000000002E-2</v>
      </c>
      <c r="E53" s="106">
        <f t="shared" si="1"/>
        <v>1</v>
      </c>
      <c r="F53" s="105">
        <f t="shared" ca="1" si="2"/>
        <v>685</v>
      </c>
      <c r="G53" s="80" t="e">
        <f t="shared" si="3"/>
        <v>#DIV/0!</v>
      </c>
      <c r="H53" s="80" t="e">
        <f t="shared" si="70"/>
        <v>#DIV/0!</v>
      </c>
      <c r="I53" s="104">
        <f t="shared" si="4"/>
        <v>5.37</v>
      </c>
      <c r="K53" s="102">
        <f t="shared" si="5"/>
        <v>0.14000000000000001</v>
      </c>
      <c r="L53" s="106">
        <f t="shared" si="6"/>
        <v>1.03</v>
      </c>
      <c r="M53" s="105">
        <f t="shared" ca="1" si="7"/>
        <v>685</v>
      </c>
      <c r="N53" s="216" t="e">
        <f t="shared" si="8"/>
        <v>#DIV/0!</v>
      </c>
      <c r="O53" s="80" t="e">
        <f t="shared" si="9"/>
        <v>#DIV/0!</v>
      </c>
      <c r="P53" s="104">
        <f t="shared" si="10"/>
        <v>5.4</v>
      </c>
      <c r="R53" s="102">
        <f t="shared" si="11"/>
        <v>0.14000000000000001</v>
      </c>
      <c r="S53" s="106">
        <f t="shared" si="12"/>
        <v>1.03</v>
      </c>
      <c r="T53" s="105">
        <f t="shared" ca="1" si="13"/>
        <v>685</v>
      </c>
      <c r="U53" s="216" t="e">
        <f t="shared" si="14"/>
        <v>#DIV/0!</v>
      </c>
      <c r="V53" s="80" t="e">
        <f t="shared" si="15"/>
        <v>#DIV/0!</v>
      </c>
      <c r="W53" s="104">
        <f t="shared" si="16"/>
        <v>5.4</v>
      </c>
      <c r="X53" s="105"/>
      <c r="Y53" s="102">
        <f t="shared" si="17"/>
        <v>-0.56999999999999995</v>
      </c>
      <c r="Z53" s="106">
        <f t="shared" si="18"/>
        <v>1</v>
      </c>
      <c r="AA53" s="105">
        <f t="shared" ca="1" si="19"/>
        <v>685</v>
      </c>
      <c r="AB53" s="80" t="e">
        <f t="shared" si="20"/>
        <v>#DIV/0!</v>
      </c>
      <c r="AC53" s="80" t="e">
        <f t="shared" si="21"/>
        <v>#DIV/0!</v>
      </c>
      <c r="AD53" s="104">
        <f t="shared" si="22"/>
        <v>3.9</v>
      </c>
      <c r="AF53" s="105">
        <f t="shared" ca="1" si="51"/>
        <v>685</v>
      </c>
      <c r="AG53" s="105">
        <f t="shared" ca="1" si="52"/>
        <v>684</v>
      </c>
      <c r="AH53" s="80">
        <f t="shared" si="23"/>
        <v>6.6984869875904018E-2</v>
      </c>
      <c r="AI53" s="181">
        <f t="shared" si="24"/>
        <v>30</v>
      </c>
      <c r="AL53" s="105"/>
      <c r="AM53" s="82"/>
      <c r="AN53" s="82">
        <f t="shared" si="25"/>
        <v>0</v>
      </c>
      <c r="AO53" s="82" t="e">
        <f t="shared" si="53"/>
        <v>#DIV/0!</v>
      </c>
      <c r="AP53" s="77">
        <f t="shared" si="26"/>
        <v>0</v>
      </c>
      <c r="AQ53" s="108">
        <f t="shared" si="27"/>
        <v>0</v>
      </c>
      <c r="AR53" s="107">
        <f t="shared" si="28"/>
        <v>0</v>
      </c>
      <c r="AS53" s="107">
        <f t="shared" si="54"/>
        <v>0</v>
      </c>
      <c r="AT53" s="107">
        <f t="shared" si="29"/>
        <v>0</v>
      </c>
      <c r="AU53" s="109">
        <f t="shared" si="55"/>
        <v>0</v>
      </c>
      <c r="AV53" s="109">
        <f t="shared" si="56"/>
        <v>0</v>
      </c>
      <c r="AW53" s="109">
        <f t="shared" si="57"/>
        <v>0</v>
      </c>
      <c r="AY53" s="82">
        <f t="shared" si="30"/>
        <v>0</v>
      </c>
      <c r="AZ53" s="82" t="e">
        <f t="shared" si="58"/>
        <v>#DIV/0!</v>
      </c>
      <c r="BA53" s="77">
        <f t="shared" si="31"/>
        <v>0</v>
      </c>
      <c r="BB53" s="108">
        <f t="shared" si="32"/>
        <v>0</v>
      </c>
      <c r="BC53" s="107">
        <f t="shared" si="33"/>
        <v>0</v>
      </c>
      <c r="BD53" s="107">
        <f t="shared" si="34"/>
        <v>0</v>
      </c>
      <c r="BE53" s="107">
        <f t="shared" si="35"/>
        <v>0</v>
      </c>
      <c r="BF53" s="109">
        <f t="shared" si="59"/>
        <v>0</v>
      </c>
      <c r="BG53" s="109">
        <f t="shared" si="60"/>
        <v>0</v>
      </c>
      <c r="BH53" s="109">
        <f t="shared" si="61"/>
        <v>0</v>
      </c>
      <c r="BJ53" s="82">
        <f t="shared" si="36"/>
        <v>0</v>
      </c>
      <c r="BK53" s="82" t="e">
        <f t="shared" si="62"/>
        <v>#DIV/0!</v>
      </c>
      <c r="BL53" s="77">
        <f t="shared" si="37"/>
        <v>0</v>
      </c>
      <c r="BM53" s="108">
        <f t="shared" si="38"/>
        <v>0</v>
      </c>
      <c r="BN53" s="107">
        <f t="shared" si="39"/>
        <v>0</v>
      </c>
      <c r="BO53" s="107">
        <f t="shared" si="40"/>
        <v>0</v>
      </c>
      <c r="BP53" s="107">
        <f t="shared" si="41"/>
        <v>0</v>
      </c>
      <c r="BQ53" s="109">
        <f t="shared" si="63"/>
        <v>0</v>
      </c>
      <c r="BR53" s="109">
        <f t="shared" si="64"/>
        <v>0</v>
      </c>
      <c r="BS53" s="109">
        <f t="shared" si="65"/>
        <v>0</v>
      </c>
      <c r="BU53" s="82">
        <f t="shared" si="42"/>
        <v>0</v>
      </c>
      <c r="BV53" s="82" t="e">
        <f t="shared" si="66"/>
        <v>#DIV/0!</v>
      </c>
      <c r="BW53" s="77">
        <f t="shared" si="43"/>
        <v>0</v>
      </c>
      <c r="BX53" s="108">
        <f t="shared" si="44"/>
        <v>0</v>
      </c>
      <c r="BY53" s="107">
        <f t="shared" si="45"/>
        <v>0</v>
      </c>
      <c r="BZ53" s="107">
        <f t="shared" si="46"/>
        <v>0</v>
      </c>
      <c r="CA53" s="107">
        <f t="shared" si="47"/>
        <v>0</v>
      </c>
      <c r="CB53" s="109">
        <f t="shared" si="67"/>
        <v>0</v>
      </c>
      <c r="CC53" s="109">
        <f t="shared" si="68"/>
        <v>0</v>
      </c>
      <c r="CD53" s="109">
        <f t="shared" si="69"/>
        <v>0</v>
      </c>
    </row>
    <row r="54" spans="1:82" x14ac:dyDescent="0.25">
      <c r="A54" s="101">
        <f t="shared" si="48"/>
        <v>37530</v>
      </c>
      <c r="B54" s="102">
        <f t="shared" si="49"/>
        <v>4.16</v>
      </c>
      <c r="C54" s="80">
        <f t="shared" si="50"/>
        <v>0.3175</v>
      </c>
      <c r="D54" s="102">
        <f t="shared" si="0"/>
        <v>7.4999999999999997E-3</v>
      </c>
      <c r="E54" s="106">
        <f t="shared" si="1"/>
        <v>1</v>
      </c>
      <c r="F54" s="105">
        <f t="shared" ca="1" si="2"/>
        <v>714</v>
      </c>
      <c r="G54" s="80" t="e">
        <f t="shared" si="3"/>
        <v>#DIV/0!</v>
      </c>
      <c r="H54" s="80" t="e">
        <f t="shared" si="70"/>
        <v>#DIV/0!</v>
      </c>
      <c r="I54" s="104">
        <f t="shared" si="4"/>
        <v>5.37</v>
      </c>
      <c r="K54" s="102">
        <f t="shared" si="5"/>
        <v>0.16</v>
      </c>
      <c r="L54" s="106">
        <f t="shared" si="6"/>
        <v>1.03</v>
      </c>
      <c r="M54" s="105">
        <f t="shared" ca="1" si="7"/>
        <v>714</v>
      </c>
      <c r="N54" s="216" t="e">
        <f t="shared" si="8"/>
        <v>#DIV/0!</v>
      </c>
      <c r="O54" s="80" t="e">
        <f t="shared" si="9"/>
        <v>#DIV/0!</v>
      </c>
      <c r="P54" s="104">
        <f t="shared" si="10"/>
        <v>5.4</v>
      </c>
      <c r="R54" s="102">
        <f t="shared" si="11"/>
        <v>0.16</v>
      </c>
      <c r="S54" s="106">
        <f t="shared" si="12"/>
        <v>1.03</v>
      </c>
      <c r="T54" s="105">
        <f t="shared" ca="1" si="13"/>
        <v>714</v>
      </c>
      <c r="U54" s="216" t="e">
        <f t="shared" si="14"/>
        <v>#DIV/0!</v>
      </c>
      <c r="V54" s="80" t="e">
        <f t="shared" si="15"/>
        <v>#DIV/0!</v>
      </c>
      <c r="W54" s="104">
        <f t="shared" si="16"/>
        <v>5.4</v>
      </c>
      <c r="X54" s="105"/>
      <c r="Y54" s="102">
        <f t="shared" si="17"/>
        <v>-0.56999999999999995</v>
      </c>
      <c r="Z54" s="106">
        <f t="shared" si="18"/>
        <v>1</v>
      </c>
      <c r="AA54" s="105">
        <f t="shared" ca="1" si="19"/>
        <v>714</v>
      </c>
      <c r="AB54" s="80" t="e">
        <f t="shared" si="20"/>
        <v>#DIV/0!</v>
      </c>
      <c r="AC54" s="80" t="e">
        <f t="shared" si="21"/>
        <v>#DIV/0!</v>
      </c>
      <c r="AD54" s="104">
        <f t="shared" si="22"/>
        <v>3.9</v>
      </c>
      <c r="AF54" s="105">
        <f t="shared" ca="1" si="51"/>
        <v>714</v>
      </c>
      <c r="AG54" s="105">
        <f t="shared" ca="1" si="52"/>
        <v>713</v>
      </c>
      <c r="AH54" s="80">
        <f t="shared" si="23"/>
        <v>6.6970040815954021E-2</v>
      </c>
      <c r="AI54" s="181">
        <f t="shared" si="24"/>
        <v>31</v>
      </c>
      <c r="AL54" s="105"/>
      <c r="AM54" s="82"/>
      <c r="AN54" s="82">
        <f t="shared" si="25"/>
        <v>0</v>
      </c>
      <c r="AO54" s="82" t="e">
        <f t="shared" si="53"/>
        <v>#DIV/0!</v>
      </c>
      <c r="AP54" s="77">
        <f t="shared" si="26"/>
        <v>0</v>
      </c>
      <c r="AQ54" s="108">
        <f t="shared" si="27"/>
        <v>0</v>
      </c>
      <c r="AR54" s="107">
        <f t="shared" si="28"/>
        <v>0</v>
      </c>
      <c r="AS54" s="107">
        <f t="shared" si="54"/>
        <v>0</v>
      </c>
      <c r="AT54" s="107">
        <f t="shared" si="29"/>
        <v>0</v>
      </c>
      <c r="AU54" s="109">
        <f t="shared" si="55"/>
        <v>0</v>
      </c>
      <c r="AV54" s="109">
        <f t="shared" si="56"/>
        <v>0</v>
      </c>
      <c r="AW54" s="109">
        <f t="shared" si="57"/>
        <v>0</v>
      </c>
      <c r="AY54" s="82">
        <f t="shared" si="30"/>
        <v>0</v>
      </c>
      <c r="AZ54" s="82" t="e">
        <f t="shared" si="58"/>
        <v>#DIV/0!</v>
      </c>
      <c r="BA54" s="77">
        <f t="shared" si="31"/>
        <v>0</v>
      </c>
      <c r="BB54" s="108">
        <f t="shared" si="32"/>
        <v>0</v>
      </c>
      <c r="BC54" s="107">
        <f t="shared" si="33"/>
        <v>0</v>
      </c>
      <c r="BD54" s="107">
        <f t="shared" si="34"/>
        <v>0</v>
      </c>
      <c r="BE54" s="107">
        <f t="shared" si="35"/>
        <v>0</v>
      </c>
      <c r="BF54" s="109">
        <f t="shared" si="59"/>
        <v>0</v>
      </c>
      <c r="BG54" s="109">
        <f t="shared" si="60"/>
        <v>0</v>
      </c>
      <c r="BH54" s="109">
        <f t="shared" si="61"/>
        <v>0</v>
      </c>
      <c r="BJ54" s="82">
        <f t="shared" si="36"/>
        <v>0</v>
      </c>
      <c r="BK54" s="82" t="e">
        <f t="shared" si="62"/>
        <v>#DIV/0!</v>
      </c>
      <c r="BL54" s="77">
        <f t="shared" si="37"/>
        <v>0</v>
      </c>
      <c r="BM54" s="108">
        <f t="shared" si="38"/>
        <v>0</v>
      </c>
      <c r="BN54" s="107">
        <f t="shared" si="39"/>
        <v>0</v>
      </c>
      <c r="BO54" s="107">
        <f t="shared" si="40"/>
        <v>0</v>
      </c>
      <c r="BP54" s="107">
        <f t="shared" si="41"/>
        <v>0</v>
      </c>
      <c r="BQ54" s="109">
        <f t="shared" si="63"/>
        <v>0</v>
      </c>
      <c r="BR54" s="109">
        <f t="shared" si="64"/>
        <v>0</v>
      </c>
      <c r="BS54" s="109">
        <f t="shared" si="65"/>
        <v>0</v>
      </c>
      <c r="BU54" s="82">
        <f t="shared" si="42"/>
        <v>0</v>
      </c>
      <c r="BV54" s="82" t="e">
        <f t="shared" si="66"/>
        <v>#DIV/0!</v>
      </c>
      <c r="BW54" s="77">
        <f t="shared" si="43"/>
        <v>0</v>
      </c>
      <c r="BX54" s="108">
        <f t="shared" si="44"/>
        <v>0</v>
      </c>
      <c r="BY54" s="107">
        <f t="shared" si="45"/>
        <v>0</v>
      </c>
      <c r="BZ54" s="107">
        <f t="shared" si="46"/>
        <v>0</v>
      </c>
      <c r="CA54" s="107">
        <f t="shared" si="47"/>
        <v>0</v>
      </c>
      <c r="CB54" s="109">
        <f t="shared" si="67"/>
        <v>0</v>
      </c>
      <c r="CC54" s="109">
        <f t="shared" si="68"/>
        <v>0</v>
      </c>
      <c r="CD54" s="109">
        <f t="shared" si="69"/>
        <v>0</v>
      </c>
    </row>
    <row r="55" spans="1:82" x14ac:dyDescent="0.25">
      <c r="A55" s="101">
        <f t="shared" si="48"/>
        <v>37561</v>
      </c>
      <c r="B55" s="102">
        <f t="shared" si="49"/>
        <v>4.2930000000000001</v>
      </c>
      <c r="C55" s="80">
        <f t="shared" si="50"/>
        <v>0.32250000000000001</v>
      </c>
      <c r="D55" s="102">
        <f t="shared" si="0"/>
        <v>-3.2500000000000001E-2</v>
      </c>
      <c r="E55" s="106">
        <f t="shared" si="1"/>
        <v>1</v>
      </c>
      <c r="F55" s="105">
        <f t="shared" ca="1" si="2"/>
        <v>747</v>
      </c>
      <c r="G55" s="80" t="e">
        <f t="shared" si="3"/>
        <v>#DIV/0!</v>
      </c>
      <c r="H55" s="80" t="e">
        <f t="shared" si="70"/>
        <v>#DIV/0!</v>
      </c>
      <c r="I55" s="104">
        <f t="shared" si="4"/>
        <v>5.37</v>
      </c>
      <c r="K55" s="102">
        <f t="shared" si="5"/>
        <v>0.20749999999999999</v>
      </c>
      <c r="L55" s="106">
        <f t="shared" si="6"/>
        <v>1.03</v>
      </c>
      <c r="M55" s="105">
        <f t="shared" ca="1" si="7"/>
        <v>747</v>
      </c>
      <c r="N55" s="216" t="e">
        <f t="shared" si="8"/>
        <v>#DIV/0!</v>
      </c>
      <c r="O55" s="80" t="e">
        <f t="shared" si="9"/>
        <v>#DIV/0!</v>
      </c>
      <c r="P55" s="104">
        <f t="shared" si="10"/>
        <v>5.4</v>
      </c>
      <c r="R55" s="102">
        <f t="shared" si="11"/>
        <v>0.20749999999999999</v>
      </c>
      <c r="S55" s="106">
        <f t="shared" si="12"/>
        <v>1.03</v>
      </c>
      <c r="T55" s="105">
        <f t="shared" ca="1" si="13"/>
        <v>747</v>
      </c>
      <c r="U55" s="216" t="e">
        <f t="shared" si="14"/>
        <v>#DIV/0!</v>
      </c>
      <c r="V55" s="80" t="e">
        <f t="shared" si="15"/>
        <v>#DIV/0!</v>
      </c>
      <c r="W55" s="104">
        <f t="shared" si="16"/>
        <v>5.4</v>
      </c>
      <c r="X55" s="105"/>
      <c r="Y55" s="102">
        <f t="shared" si="17"/>
        <v>-0.28499999999999998</v>
      </c>
      <c r="Z55" s="106">
        <f t="shared" si="18"/>
        <v>1</v>
      </c>
      <c r="AA55" s="105">
        <f t="shared" ca="1" si="19"/>
        <v>747</v>
      </c>
      <c r="AB55" s="80" t="e">
        <f t="shared" si="20"/>
        <v>#DIV/0!</v>
      </c>
      <c r="AC55" s="80" t="e">
        <f t="shared" si="21"/>
        <v>#DIV/0!</v>
      </c>
      <c r="AD55" s="104">
        <f t="shared" si="22"/>
        <v>3.9</v>
      </c>
      <c r="AF55" s="105">
        <f t="shared" ca="1" si="51"/>
        <v>747</v>
      </c>
      <c r="AG55" s="105">
        <f t="shared" ca="1" si="52"/>
        <v>746</v>
      </c>
      <c r="AH55" s="80">
        <f t="shared" si="23"/>
        <v>6.6962272595738004E-2</v>
      </c>
      <c r="AI55" s="181">
        <f t="shared" si="24"/>
        <v>30</v>
      </c>
      <c r="AL55" s="105"/>
      <c r="AM55" s="82"/>
      <c r="AN55" s="82">
        <f t="shared" si="25"/>
        <v>0</v>
      </c>
      <c r="AO55" s="82" t="e">
        <f t="shared" si="53"/>
        <v>#DIV/0!</v>
      </c>
      <c r="AP55" s="77">
        <f t="shared" si="26"/>
        <v>0</v>
      </c>
      <c r="AQ55" s="108">
        <f t="shared" si="27"/>
        <v>0</v>
      </c>
      <c r="AR55" s="107">
        <f t="shared" si="28"/>
        <v>0</v>
      </c>
      <c r="AS55" s="107">
        <f t="shared" si="54"/>
        <v>0</v>
      </c>
      <c r="AT55" s="107">
        <f t="shared" si="29"/>
        <v>0</v>
      </c>
      <c r="AU55" s="109">
        <f t="shared" si="55"/>
        <v>0</v>
      </c>
      <c r="AV55" s="109">
        <f t="shared" si="56"/>
        <v>0</v>
      </c>
      <c r="AW55" s="109">
        <f t="shared" si="57"/>
        <v>0</v>
      </c>
      <c r="AY55" s="82">
        <f t="shared" si="30"/>
        <v>0</v>
      </c>
      <c r="AZ55" s="82" t="e">
        <f t="shared" si="58"/>
        <v>#DIV/0!</v>
      </c>
      <c r="BA55" s="77">
        <f t="shared" si="31"/>
        <v>0</v>
      </c>
      <c r="BB55" s="108">
        <f t="shared" si="32"/>
        <v>0</v>
      </c>
      <c r="BC55" s="107">
        <f t="shared" si="33"/>
        <v>0</v>
      </c>
      <c r="BD55" s="107">
        <f t="shared" si="34"/>
        <v>0</v>
      </c>
      <c r="BE55" s="107">
        <f t="shared" si="35"/>
        <v>0</v>
      </c>
      <c r="BF55" s="109">
        <f t="shared" si="59"/>
        <v>0</v>
      </c>
      <c r="BG55" s="109">
        <f t="shared" si="60"/>
        <v>0</v>
      </c>
      <c r="BH55" s="109">
        <f t="shared" si="61"/>
        <v>0</v>
      </c>
      <c r="BJ55" s="82">
        <f t="shared" si="36"/>
        <v>0</v>
      </c>
      <c r="BK55" s="82" t="e">
        <f t="shared" si="62"/>
        <v>#DIV/0!</v>
      </c>
      <c r="BL55" s="77">
        <f t="shared" si="37"/>
        <v>0</v>
      </c>
      <c r="BM55" s="108">
        <f t="shared" si="38"/>
        <v>0</v>
      </c>
      <c r="BN55" s="107">
        <f t="shared" si="39"/>
        <v>0</v>
      </c>
      <c r="BO55" s="107">
        <f t="shared" si="40"/>
        <v>0</v>
      </c>
      <c r="BP55" s="107">
        <f t="shared" si="41"/>
        <v>0</v>
      </c>
      <c r="BQ55" s="109">
        <f t="shared" si="63"/>
        <v>0</v>
      </c>
      <c r="BR55" s="109">
        <f t="shared" si="64"/>
        <v>0</v>
      </c>
      <c r="BS55" s="109">
        <f t="shared" si="65"/>
        <v>0</v>
      </c>
      <c r="BU55" s="82">
        <f t="shared" si="42"/>
        <v>0</v>
      </c>
      <c r="BV55" s="82" t="e">
        <f t="shared" si="66"/>
        <v>#DIV/0!</v>
      </c>
      <c r="BW55" s="77">
        <f t="shared" si="43"/>
        <v>0</v>
      </c>
      <c r="BX55" s="108">
        <f t="shared" si="44"/>
        <v>0</v>
      </c>
      <c r="BY55" s="107">
        <f t="shared" si="45"/>
        <v>0</v>
      </c>
      <c r="BZ55" s="107">
        <f t="shared" si="46"/>
        <v>0</v>
      </c>
      <c r="CA55" s="107">
        <f t="shared" si="47"/>
        <v>0</v>
      </c>
      <c r="CB55" s="109">
        <f t="shared" si="67"/>
        <v>0</v>
      </c>
      <c r="CC55" s="109">
        <f t="shared" si="68"/>
        <v>0</v>
      </c>
      <c r="CD55" s="109">
        <f t="shared" si="69"/>
        <v>0</v>
      </c>
    </row>
    <row r="56" spans="1:82" x14ac:dyDescent="0.25">
      <c r="A56" s="101">
        <f t="shared" si="48"/>
        <v>37591</v>
      </c>
      <c r="B56" s="102">
        <f t="shared" si="49"/>
        <v>4.391</v>
      </c>
      <c r="C56" s="80">
        <f t="shared" si="50"/>
        <v>0.32250000000000001</v>
      </c>
      <c r="D56" s="102">
        <f t="shared" si="0"/>
        <v>-5.5E-2</v>
      </c>
      <c r="E56" s="106">
        <f t="shared" si="1"/>
        <v>1</v>
      </c>
      <c r="F56" s="105">
        <f t="shared" ca="1" si="2"/>
        <v>775</v>
      </c>
      <c r="G56" s="80" t="e">
        <f t="shared" si="3"/>
        <v>#DIV/0!</v>
      </c>
      <c r="H56" s="80" t="e">
        <f t="shared" si="70"/>
        <v>#DIV/0!</v>
      </c>
      <c r="I56" s="104">
        <f t="shared" si="4"/>
        <v>5.37</v>
      </c>
      <c r="K56" s="102">
        <f t="shared" si="5"/>
        <v>0.2475</v>
      </c>
      <c r="L56" s="106">
        <f t="shared" si="6"/>
        <v>1.03</v>
      </c>
      <c r="M56" s="105">
        <f t="shared" ca="1" si="7"/>
        <v>775</v>
      </c>
      <c r="N56" s="216" t="e">
        <f t="shared" si="8"/>
        <v>#DIV/0!</v>
      </c>
      <c r="O56" s="80" t="e">
        <f t="shared" si="9"/>
        <v>#DIV/0!</v>
      </c>
      <c r="P56" s="104">
        <f t="shared" si="10"/>
        <v>5.4</v>
      </c>
      <c r="R56" s="102">
        <f t="shared" si="11"/>
        <v>0.2475</v>
      </c>
      <c r="S56" s="106">
        <f t="shared" si="12"/>
        <v>1.03</v>
      </c>
      <c r="T56" s="105">
        <f t="shared" ca="1" si="13"/>
        <v>775</v>
      </c>
      <c r="U56" s="216" t="e">
        <f t="shared" si="14"/>
        <v>#DIV/0!</v>
      </c>
      <c r="V56" s="80" t="e">
        <f t="shared" si="15"/>
        <v>#DIV/0!</v>
      </c>
      <c r="W56" s="104">
        <f t="shared" si="16"/>
        <v>5.4</v>
      </c>
      <c r="X56" s="105"/>
      <c r="Y56" s="102">
        <f t="shared" si="17"/>
        <v>-0.28499999999999998</v>
      </c>
      <c r="Z56" s="106">
        <f t="shared" si="18"/>
        <v>1</v>
      </c>
      <c r="AA56" s="105">
        <f t="shared" ca="1" si="19"/>
        <v>775</v>
      </c>
      <c r="AB56" s="80" t="e">
        <f t="shared" si="20"/>
        <v>#DIV/0!</v>
      </c>
      <c r="AC56" s="80" t="e">
        <f t="shared" si="21"/>
        <v>#DIV/0!</v>
      </c>
      <c r="AD56" s="104">
        <f t="shared" si="22"/>
        <v>3.9</v>
      </c>
      <c r="AF56" s="105">
        <f t="shared" ca="1" si="51"/>
        <v>775</v>
      </c>
      <c r="AG56" s="105">
        <f t="shared" ca="1" si="52"/>
        <v>774</v>
      </c>
      <c r="AH56" s="80">
        <f t="shared" si="23"/>
        <v>6.6954754963290009E-2</v>
      </c>
      <c r="AI56" s="181">
        <f t="shared" si="24"/>
        <v>31</v>
      </c>
      <c r="AL56" s="105"/>
      <c r="AM56" s="82"/>
      <c r="AN56" s="82">
        <f t="shared" si="25"/>
        <v>0</v>
      </c>
      <c r="AO56" s="82" t="e">
        <f t="shared" si="53"/>
        <v>#DIV/0!</v>
      </c>
      <c r="AP56" s="77">
        <f t="shared" si="26"/>
        <v>0</v>
      </c>
      <c r="AQ56" s="108">
        <f t="shared" si="27"/>
        <v>0</v>
      </c>
      <c r="AR56" s="107">
        <f t="shared" si="28"/>
        <v>0</v>
      </c>
      <c r="AS56" s="107">
        <f t="shared" si="54"/>
        <v>0</v>
      </c>
      <c r="AT56" s="107">
        <f t="shared" si="29"/>
        <v>0</v>
      </c>
      <c r="AU56" s="109">
        <f t="shared" si="55"/>
        <v>0</v>
      </c>
      <c r="AV56" s="109">
        <f t="shared" si="56"/>
        <v>0</v>
      </c>
      <c r="AW56" s="109">
        <f t="shared" si="57"/>
        <v>0</v>
      </c>
      <c r="AY56" s="82">
        <f t="shared" si="30"/>
        <v>0</v>
      </c>
      <c r="AZ56" s="82" t="e">
        <f t="shared" si="58"/>
        <v>#DIV/0!</v>
      </c>
      <c r="BA56" s="77">
        <f t="shared" si="31"/>
        <v>0</v>
      </c>
      <c r="BB56" s="108">
        <f t="shared" si="32"/>
        <v>0</v>
      </c>
      <c r="BC56" s="107">
        <f t="shared" si="33"/>
        <v>0</v>
      </c>
      <c r="BD56" s="107">
        <f t="shared" si="34"/>
        <v>0</v>
      </c>
      <c r="BE56" s="107">
        <f t="shared" si="35"/>
        <v>0</v>
      </c>
      <c r="BF56" s="109">
        <f t="shared" si="59"/>
        <v>0</v>
      </c>
      <c r="BG56" s="109">
        <f t="shared" si="60"/>
        <v>0</v>
      </c>
      <c r="BH56" s="109">
        <f t="shared" si="61"/>
        <v>0</v>
      </c>
      <c r="BJ56" s="82">
        <f t="shared" si="36"/>
        <v>0</v>
      </c>
      <c r="BK56" s="82" t="e">
        <f t="shared" si="62"/>
        <v>#DIV/0!</v>
      </c>
      <c r="BL56" s="77">
        <f t="shared" si="37"/>
        <v>0</v>
      </c>
      <c r="BM56" s="108">
        <f t="shared" si="38"/>
        <v>0</v>
      </c>
      <c r="BN56" s="107">
        <f t="shared" si="39"/>
        <v>0</v>
      </c>
      <c r="BO56" s="107">
        <f t="shared" si="40"/>
        <v>0</v>
      </c>
      <c r="BP56" s="107">
        <f t="shared" si="41"/>
        <v>0</v>
      </c>
      <c r="BQ56" s="109">
        <f t="shared" si="63"/>
        <v>0</v>
      </c>
      <c r="BR56" s="109">
        <f t="shared" si="64"/>
        <v>0</v>
      </c>
      <c r="BS56" s="109">
        <f t="shared" si="65"/>
        <v>0</v>
      </c>
      <c r="BU56" s="82">
        <f t="shared" si="42"/>
        <v>0</v>
      </c>
      <c r="BV56" s="82" t="e">
        <f t="shared" si="66"/>
        <v>#DIV/0!</v>
      </c>
      <c r="BW56" s="77">
        <f t="shared" si="43"/>
        <v>0</v>
      </c>
      <c r="BX56" s="108">
        <f t="shared" si="44"/>
        <v>0</v>
      </c>
      <c r="BY56" s="107">
        <f t="shared" si="45"/>
        <v>0</v>
      </c>
      <c r="BZ56" s="107">
        <f t="shared" si="46"/>
        <v>0</v>
      </c>
      <c r="CA56" s="107">
        <f t="shared" si="47"/>
        <v>0</v>
      </c>
      <c r="CB56" s="109">
        <f t="shared" si="67"/>
        <v>0</v>
      </c>
      <c r="CC56" s="109">
        <f t="shared" si="68"/>
        <v>0</v>
      </c>
      <c r="CD56" s="109">
        <f t="shared" si="69"/>
        <v>0</v>
      </c>
    </row>
    <row r="57" spans="1:82" x14ac:dyDescent="0.25">
      <c r="A57" s="101">
        <f t="shared" si="48"/>
        <v>37622</v>
      </c>
      <c r="B57" s="102">
        <f t="shared" si="49"/>
        <v>4.4160000000000004</v>
      </c>
      <c r="C57" s="80">
        <f t="shared" si="50"/>
        <v>0.32</v>
      </c>
      <c r="D57" s="102">
        <f t="shared" si="0"/>
        <v>-5.7500000000000002E-2</v>
      </c>
      <c r="E57" s="106">
        <f t="shared" si="1"/>
        <v>1</v>
      </c>
      <c r="F57" s="105">
        <f t="shared" ca="1" si="2"/>
        <v>806</v>
      </c>
      <c r="G57" s="80" t="e">
        <f t="shared" si="3"/>
        <v>#DIV/0!</v>
      </c>
      <c r="H57" s="80" t="e">
        <f t="shared" si="70"/>
        <v>#DIV/0!</v>
      </c>
      <c r="I57" s="104">
        <f t="shared" si="4"/>
        <v>5.37</v>
      </c>
      <c r="K57" s="102">
        <f t="shared" si="5"/>
        <v>0.26</v>
      </c>
      <c r="L57" s="106">
        <f t="shared" si="6"/>
        <v>1.03</v>
      </c>
      <c r="M57" s="105">
        <f t="shared" ca="1" si="7"/>
        <v>806</v>
      </c>
      <c r="N57" s="216" t="e">
        <f t="shared" si="8"/>
        <v>#DIV/0!</v>
      </c>
      <c r="O57" s="80" t="e">
        <f t="shared" si="9"/>
        <v>#DIV/0!</v>
      </c>
      <c r="P57" s="104">
        <f t="shared" si="10"/>
        <v>5.4</v>
      </c>
      <c r="R57" s="102">
        <f t="shared" si="11"/>
        <v>0.26</v>
      </c>
      <c r="S57" s="106">
        <f t="shared" si="12"/>
        <v>1.03</v>
      </c>
      <c r="T57" s="105">
        <f t="shared" ca="1" si="13"/>
        <v>806</v>
      </c>
      <c r="U57" s="216" t="e">
        <f t="shared" si="14"/>
        <v>#DIV/0!</v>
      </c>
      <c r="V57" s="80" t="e">
        <f t="shared" si="15"/>
        <v>#DIV/0!</v>
      </c>
      <c r="W57" s="104">
        <f t="shared" si="16"/>
        <v>5.4</v>
      </c>
      <c r="X57" s="105"/>
      <c r="Y57" s="102">
        <f t="shared" si="17"/>
        <v>-0.28499999999999998</v>
      </c>
      <c r="Z57" s="106">
        <f t="shared" si="18"/>
        <v>1</v>
      </c>
      <c r="AA57" s="105">
        <f t="shared" ca="1" si="19"/>
        <v>806</v>
      </c>
      <c r="AB57" s="80" t="e">
        <f t="shared" si="20"/>
        <v>#DIV/0!</v>
      </c>
      <c r="AC57" s="80" t="e">
        <f t="shared" si="21"/>
        <v>#DIV/0!</v>
      </c>
      <c r="AD57" s="104">
        <f t="shared" si="22"/>
        <v>3.9</v>
      </c>
      <c r="AF57" s="105">
        <f t="shared" ca="1" si="51"/>
        <v>806</v>
      </c>
      <c r="AG57" s="105">
        <f t="shared" ca="1" si="52"/>
        <v>805</v>
      </c>
      <c r="AH57" s="80">
        <f t="shared" si="23"/>
        <v>6.6961437138174998E-2</v>
      </c>
      <c r="AI57" s="181">
        <f t="shared" si="24"/>
        <v>31</v>
      </c>
      <c r="AL57" s="105"/>
      <c r="AM57" s="82"/>
      <c r="AN57" s="82">
        <f t="shared" si="25"/>
        <v>0</v>
      </c>
      <c r="AO57" s="82" t="e">
        <f t="shared" si="53"/>
        <v>#DIV/0!</v>
      </c>
      <c r="AP57" s="77">
        <f t="shared" si="26"/>
        <v>0</v>
      </c>
      <c r="AQ57" s="108">
        <f t="shared" si="27"/>
        <v>0</v>
      </c>
      <c r="AR57" s="107">
        <f t="shared" si="28"/>
        <v>0</v>
      </c>
      <c r="AS57" s="107">
        <f t="shared" si="54"/>
        <v>0</v>
      </c>
      <c r="AT57" s="107">
        <f t="shared" si="29"/>
        <v>0</v>
      </c>
      <c r="AU57" s="109">
        <f t="shared" si="55"/>
        <v>0</v>
      </c>
      <c r="AV57" s="109">
        <f t="shared" si="56"/>
        <v>0</v>
      </c>
      <c r="AW57" s="109">
        <f t="shared" si="57"/>
        <v>0</v>
      </c>
      <c r="AY57" s="82">
        <f t="shared" si="30"/>
        <v>0</v>
      </c>
      <c r="AZ57" s="82" t="e">
        <f t="shared" si="58"/>
        <v>#DIV/0!</v>
      </c>
      <c r="BA57" s="77">
        <f t="shared" si="31"/>
        <v>0</v>
      </c>
      <c r="BB57" s="108">
        <f t="shared" si="32"/>
        <v>0</v>
      </c>
      <c r="BC57" s="107">
        <f t="shared" si="33"/>
        <v>0</v>
      </c>
      <c r="BD57" s="107">
        <f t="shared" si="34"/>
        <v>0</v>
      </c>
      <c r="BE57" s="107">
        <f t="shared" si="35"/>
        <v>0</v>
      </c>
      <c r="BF57" s="109">
        <f t="shared" si="59"/>
        <v>0</v>
      </c>
      <c r="BG57" s="109">
        <f t="shared" si="60"/>
        <v>0</v>
      </c>
      <c r="BH57" s="109">
        <f t="shared" si="61"/>
        <v>0</v>
      </c>
      <c r="BJ57" s="82">
        <f t="shared" si="36"/>
        <v>0</v>
      </c>
      <c r="BK57" s="82" t="e">
        <f t="shared" si="62"/>
        <v>#DIV/0!</v>
      </c>
      <c r="BL57" s="77">
        <f t="shared" si="37"/>
        <v>0</v>
      </c>
      <c r="BM57" s="108">
        <f t="shared" si="38"/>
        <v>0</v>
      </c>
      <c r="BN57" s="107">
        <f t="shared" si="39"/>
        <v>0</v>
      </c>
      <c r="BO57" s="107">
        <f t="shared" si="40"/>
        <v>0</v>
      </c>
      <c r="BP57" s="107">
        <f t="shared" si="41"/>
        <v>0</v>
      </c>
      <c r="BQ57" s="109">
        <f t="shared" si="63"/>
        <v>0</v>
      </c>
      <c r="BR57" s="109">
        <f t="shared" si="64"/>
        <v>0</v>
      </c>
      <c r="BS57" s="109">
        <f t="shared" si="65"/>
        <v>0</v>
      </c>
      <c r="BU57" s="82">
        <f t="shared" si="42"/>
        <v>0</v>
      </c>
      <c r="BV57" s="82" t="e">
        <f t="shared" si="66"/>
        <v>#DIV/0!</v>
      </c>
      <c r="BW57" s="77">
        <f t="shared" si="43"/>
        <v>0</v>
      </c>
      <c r="BX57" s="108">
        <f t="shared" si="44"/>
        <v>0</v>
      </c>
      <c r="BY57" s="107">
        <f t="shared" si="45"/>
        <v>0</v>
      </c>
      <c r="BZ57" s="107">
        <f t="shared" si="46"/>
        <v>0</v>
      </c>
      <c r="CA57" s="107">
        <f t="shared" si="47"/>
        <v>0</v>
      </c>
      <c r="CB57" s="109">
        <f t="shared" si="67"/>
        <v>0</v>
      </c>
      <c r="CC57" s="109">
        <f t="shared" si="68"/>
        <v>0</v>
      </c>
      <c r="CD57" s="109">
        <f t="shared" si="69"/>
        <v>0</v>
      </c>
    </row>
    <row r="58" spans="1:82" x14ac:dyDescent="0.25">
      <c r="A58" s="101">
        <f t="shared" si="48"/>
        <v>37653</v>
      </c>
      <c r="B58" s="102">
        <f t="shared" si="49"/>
        <v>4.2610000000000001</v>
      </c>
      <c r="C58" s="80">
        <f t="shared" si="50"/>
        <v>0.3175</v>
      </c>
      <c r="D58" s="102">
        <f t="shared" si="0"/>
        <v>-0.04</v>
      </c>
      <c r="E58" s="106">
        <f t="shared" si="1"/>
        <v>1</v>
      </c>
      <c r="F58" s="105">
        <f t="shared" ca="1" si="2"/>
        <v>839</v>
      </c>
      <c r="G58" s="80" t="e">
        <f t="shared" si="3"/>
        <v>#DIV/0!</v>
      </c>
      <c r="H58" s="80" t="e">
        <f t="shared" si="70"/>
        <v>#DIV/0!</v>
      </c>
      <c r="I58" s="104">
        <f t="shared" si="4"/>
        <v>5.37</v>
      </c>
      <c r="K58" s="102">
        <f t="shared" si="5"/>
        <v>0.23749999999999999</v>
      </c>
      <c r="L58" s="106">
        <f t="shared" si="6"/>
        <v>1.03</v>
      </c>
      <c r="M58" s="105">
        <f t="shared" ca="1" si="7"/>
        <v>839</v>
      </c>
      <c r="N58" s="216" t="e">
        <f t="shared" si="8"/>
        <v>#DIV/0!</v>
      </c>
      <c r="O58" s="80" t="e">
        <f t="shared" si="9"/>
        <v>#DIV/0!</v>
      </c>
      <c r="P58" s="104">
        <f t="shared" si="10"/>
        <v>5.4</v>
      </c>
      <c r="R58" s="102">
        <f t="shared" si="11"/>
        <v>0.23749999999999999</v>
      </c>
      <c r="S58" s="106">
        <f t="shared" si="12"/>
        <v>1.03</v>
      </c>
      <c r="T58" s="105">
        <f t="shared" ca="1" si="13"/>
        <v>839</v>
      </c>
      <c r="U58" s="216" t="e">
        <f t="shared" si="14"/>
        <v>#DIV/0!</v>
      </c>
      <c r="V58" s="80" t="e">
        <f t="shared" si="15"/>
        <v>#DIV/0!</v>
      </c>
      <c r="W58" s="104">
        <f t="shared" si="16"/>
        <v>5.4</v>
      </c>
      <c r="X58" s="105"/>
      <c r="Y58" s="102">
        <f t="shared" si="17"/>
        <v>-0.28499999999999998</v>
      </c>
      <c r="Z58" s="106">
        <f t="shared" si="18"/>
        <v>1</v>
      </c>
      <c r="AA58" s="105">
        <f t="shared" ca="1" si="19"/>
        <v>839</v>
      </c>
      <c r="AB58" s="80" t="e">
        <f t="shared" si="20"/>
        <v>#DIV/0!</v>
      </c>
      <c r="AC58" s="80" t="e">
        <f t="shared" si="21"/>
        <v>#DIV/0!</v>
      </c>
      <c r="AD58" s="104">
        <f t="shared" si="22"/>
        <v>3.9</v>
      </c>
      <c r="AF58" s="105">
        <f t="shared" ca="1" si="51"/>
        <v>839</v>
      </c>
      <c r="AG58" s="105">
        <f t="shared" ca="1" si="52"/>
        <v>838</v>
      </c>
      <c r="AH58" s="80">
        <f t="shared" si="23"/>
        <v>6.6985666221496029E-2</v>
      </c>
      <c r="AI58" s="181">
        <f t="shared" si="24"/>
        <v>28</v>
      </c>
      <c r="AL58" s="105"/>
      <c r="AM58" s="82"/>
      <c r="AN58" s="82">
        <f t="shared" si="25"/>
        <v>0</v>
      </c>
      <c r="AO58" s="82" t="e">
        <f t="shared" si="53"/>
        <v>#DIV/0!</v>
      </c>
      <c r="AP58" s="77">
        <f t="shared" si="26"/>
        <v>0</v>
      </c>
      <c r="AQ58" s="108">
        <f t="shared" si="27"/>
        <v>0</v>
      </c>
      <c r="AR58" s="107">
        <f t="shared" si="28"/>
        <v>0</v>
      </c>
      <c r="AS58" s="107">
        <f t="shared" si="54"/>
        <v>0</v>
      </c>
      <c r="AT58" s="107">
        <f t="shared" si="29"/>
        <v>0</v>
      </c>
      <c r="AU58" s="109">
        <f t="shared" si="55"/>
        <v>0</v>
      </c>
      <c r="AV58" s="109">
        <f t="shared" si="56"/>
        <v>0</v>
      </c>
      <c r="AW58" s="109">
        <f t="shared" si="57"/>
        <v>0</v>
      </c>
      <c r="AY58" s="82">
        <f t="shared" si="30"/>
        <v>0</v>
      </c>
      <c r="AZ58" s="82" t="e">
        <f t="shared" si="58"/>
        <v>#DIV/0!</v>
      </c>
      <c r="BA58" s="77">
        <f t="shared" si="31"/>
        <v>0</v>
      </c>
      <c r="BB58" s="108">
        <f t="shared" si="32"/>
        <v>0</v>
      </c>
      <c r="BC58" s="107">
        <f t="shared" si="33"/>
        <v>0</v>
      </c>
      <c r="BD58" s="107">
        <f t="shared" si="34"/>
        <v>0</v>
      </c>
      <c r="BE58" s="107">
        <f t="shared" si="35"/>
        <v>0</v>
      </c>
      <c r="BF58" s="109">
        <f t="shared" si="59"/>
        <v>0</v>
      </c>
      <c r="BG58" s="109">
        <f t="shared" si="60"/>
        <v>0</v>
      </c>
      <c r="BH58" s="109">
        <f t="shared" si="61"/>
        <v>0</v>
      </c>
      <c r="BJ58" s="82">
        <f t="shared" si="36"/>
        <v>0</v>
      </c>
      <c r="BK58" s="82" t="e">
        <f t="shared" si="62"/>
        <v>#DIV/0!</v>
      </c>
      <c r="BL58" s="77">
        <f t="shared" si="37"/>
        <v>0</v>
      </c>
      <c r="BM58" s="108">
        <f t="shared" si="38"/>
        <v>0</v>
      </c>
      <c r="BN58" s="107">
        <f t="shared" si="39"/>
        <v>0</v>
      </c>
      <c r="BO58" s="107">
        <f t="shared" si="40"/>
        <v>0</v>
      </c>
      <c r="BP58" s="107">
        <f t="shared" si="41"/>
        <v>0</v>
      </c>
      <c r="BQ58" s="109">
        <f t="shared" si="63"/>
        <v>0</v>
      </c>
      <c r="BR58" s="109">
        <f t="shared" si="64"/>
        <v>0</v>
      </c>
      <c r="BS58" s="109">
        <f t="shared" si="65"/>
        <v>0</v>
      </c>
      <c r="BU58" s="82">
        <f t="shared" si="42"/>
        <v>0</v>
      </c>
      <c r="BV58" s="82" t="e">
        <f t="shared" si="66"/>
        <v>#DIV/0!</v>
      </c>
      <c r="BW58" s="77">
        <f t="shared" si="43"/>
        <v>0</v>
      </c>
      <c r="BX58" s="108">
        <f t="shared" si="44"/>
        <v>0</v>
      </c>
      <c r="BY58" s="107">
        <f t="shared" si="45"/>
        <v>0</v>
      </c>
      <c r="BZ58" s="107">
        <f t="shared" si="46"/>
        <v>0</v>
      </c>
      <c r="CA58" s="107">
        <f t="shared" si="47"/>
        <v>0</v>
      </c>
      <c r="CB58" s="109">
        <f t="shared" si="67"/>
        <v>0</v>
      </c>
      <c r="CC58" s="109">
        <f t="shared" si="68"/>
        <v>0</v>
      </c>
      <c r="CD58" s="109">
        <f t="shared" si="69"/>
        <v>0</v>
      </c>
    </row>
    <row r="59" spans="1:82" x14ac:dyDescent="0.25">
      <c r="A59" s="101">
        <f t="shared" si="48"/>
        <v>37681</v>
      </c>
      <c r="B59" s="102">
        <f t="shared" si="49"/>
        <v>4.0790000000000006</v>
      </c>
      <c r="C59" s="80">
        <f t="shared" si="50"/>
        <v>0.30499999999999999</v>
      </c>
      <c r="D59" s="102">
        <f t="shared" si="0"/>
        <v>-2.75E-2</v>
      </c>
      <c r="E59" s="106">
        <f t="shared" si="1"/>
        <v>1</v>
      </c>
      <c r="F59" s="105">
        <f t="shared" ca="1" si="2"/>
        <v>867</v>
      </c>
      <c r="G59" s="80" t="e">
        <f t="shared" si="3"/>
        <v>#DIV/0!</v>
      </c>
      <c r="H59" s="80" t="e">
        <f t="shared" si="70"/>
        <v>#DIV/0!</v>
      </c>
      <c r="I59" s="104">
        <f t="shared" si="4"/>
        <v>5.37</v>
      </c>
      <c r="K59" s="102">
        <f t="shared" si="5"/>
        <v>0.23499999999999999</v>
      </c>
      <c r="L59" s="106">
        <f t="shared" si="6"/>
        <v>1.03</v>
      </c>
      <c r="M59" s="105">
        <f t="shared" ca="1" si="7"/>
        <v>867</v>
      </c>
      <c r="N59" s="216" t="e">
        <f t="shared" si="8"/>
        <v>#DIV/0!</v>
      </c>
      <c r="O59" s="80" t="e">
        <f t="shared" si="9"/>
        <v>#DIV/0!</v>
      </c>
      <c r="P59" s="104">
        <f t="shared" si="10"/>
        <v>5.4</v>
      </c>
      <c r="R59" s="102">
        <f t="shared" si="11"/>
        <v>0.23499999999999999</v>
      </c>
      <c r="S59" s="106">
        <f t="shared" si="12"/>
        <v>1.03</v>
      </c>
      <c r="T59" s="105">
        <f t="shared" ca="1" si="13"/>
        <v>867</v>
      </c>
      <c r="U59" s="216" t="e">
        <f t="shared" si="14"/>
        <v>#DIV/0!</v>
      </c>
      <c r="V59" s="80" t="e">
        <f t="shared" si="15"/>
        <v>#DIV/0!</v>
      </c>
      <c r="W59" s="104">
        <f t="shared" si="16"/>
        <v>5.4</v>
      </c>
      <c r="X59" s="105"/>
      <c r="Y59" s="102">
        <f t="shared" si="17"/>
        <v>-0.28499999999999998</v>
      </c>
      <c r="Z59" s="106">
        <f t="shared" si="18"/>
        <v>1</v>
      </c>
      <c r="AA59" s="105">
        <f t="shared" ca="1" si="19"/>
        <v>867</v>
      </c>
      <c r="AB59" s="80" t="e">
        <f t="shared" si="20"/>
        <v>#DIV/0!</v>
      </c>
      <c r="AC59" s="80" t="e">
        <f t="shared" si="21"/>
        <v>#DIV/0!</v>
      </c>
      <c r="AD59" s="104">
        <f t="shared" si="22"/>
        <v>3.9</v>
      </c>
      <c r="AF59" s="105">
        <f t="shared" ca="1" si="51"/>
        <v>867</v>
      </c>
      <c r="AG59" s="105">
        <f t="shared" ca="1" si="52"/>
        <v>866</v>
      </c>
      <c r="AH59" s="80">
        <f t="shared" si="23"/>
        <v>6.7007550554985015E-2</v>
      </c>
      <c r="AI59" s="181">
        <f t="shared" si="24"/>
        <v>31</v>
      </c>
      <c r="AL59" s="105"/>
      <c r="AM59" s="82"/>
      <c r="AN59" s="82">
        <f t="shared" si="25"/>
        <v>0</v>
      </c>
      <c r="AO59" s="82" t="e">
        <f t="shared" si="53"/>
        <v>#DIV/0!</v>
      </c>
      <c r="AP59" s="77">
        <f t="shared" si="26"/>
        <v>0</v>
      </c>
      <c r="AQ59" s="108">
        <f t="shared" si="27"/>
        <v>0</v>
      </c>
      <c r="AR59" s="107">
        <f t="shared" si="28"/>
        <v>0</v>
      </c>
      <c r="AS59" s="107">
        <f t="shared" si="54"/>
        <v>0</v>
      </c>
      <c r="AT59" s="107">
        <f t="shared" si="29"/>
        <v>0</v>
      </c>
      <c r="AU59" s="109">
        <f t="shared" si="55"/>
        <v>0</v>
      </c>
      <c r="AV59" s="109">
        <f t="shared" si="56"/>
        <v>0</v>
      </c>
      <c r="AW59" s="109">
        <f t="shared" si="57"/>
        <v>0</v>
      </c>
      <c r="AY59" s="82">
        <f t="shared" si="30"/>
        <v>0</v>
      </c>
      <c r="AZ59" s="82" t="e">
        <f t="shared" si="58"/>
        <v>#DIV/0!</v>
      </c>
      <c r="BA59" s="77">
        <f t="shared" si="31"/>
        <v>0</v>
      </c>
      <c r="BB59" s="108">
        <f t="shared" si="32"/>
        <v>0</v>
      </c>
      <c r="BC59" s="107">
        <f t="shared" si="33"/>
        <v>0</v>
      </c>
      <c r="BD59" s="107">
        <f t="shared" si="34"/>
        <v>0</v>
      </c>
      <c r="BE59" s="107">
        <f t="shared" si="35"/>
        <v>0</v>
      </c>
      <c r="BF59" s="109">
        <f t="shared" si="59"/>
        <v>0</v>
      </c>
      <c r="BG59" s="109">
        <f t="shared" si="60"/>
        <v>0</v>
      </c>
      <c r="BH59" s="109">
        <f t="shared" si="61"/>
        <v>0</v>
      </c>
      <c r="BJ59" s="82">
        <f t="shared" si="36"/>
        <v>0</v>
      </c>
      <c r="BK59" s="82" t="e">
        <f t="shared" si="62"/>
        <v>#DIV/0!</v>
      </c>
      <c r="BL59" s="77">
        <f t="shared" si="37"/>
        <v>0</v>
      </c>
      <c r="BM59" s="108">
        <f t="shared" si="38"/>
        <v>0</v>
      </c>
      <c r="BN59" s="107">
        <f t="shared" si="39"/>
        <v>0</v>
      </c>
      <c r="BO59" s="107">
        <f t="shared" si="40"/>
        <v>0</v>
      </c>
      <c r="BP59" s="107">
        <f t="shared" si="41"/>
        <v>0</v>
      </c>
      <c r="BQ59" s="109">
        <f t="shared" si="63"/>
        <v>0</v>
      </c>
      <c r="BR59" s="109">
        <f t="shared" si="64"/>
        <v>0</v>
      </c>
      <c r="BS59" s="109">
        <f t="shared" si="65"/>
        <v>0</v>
      </c>
      <c r="BU59" s="82">
        <f t="shared" si="42"/>
        <v>0</v>
      </c>
      <c r="BV59" s="82" t="e">
        <f t="shared" si="66"/>
        <v>#DIV/0!</v>
      </c>
      <c r="BW59" s="77">
        <f t="shared" si="43"/>
        <v>0</v>
      </c>
      <c r="BX59" s="108">
        <f t="shared" si="44"/>
        <v>0</v>
      </c>
      <c r="BY59" s="107">
        <f t="shared" si="45"/>
        <v>0</v>
      </c>
      <c r="BZ59" s="107">
        <f t="shared" si="46"/>
        <v>0</v>
      </c>
      <c r="CA59" s="107">
        <f t="shared" si="47"/>
        <v>0</v>
      </c>
      <c r="CB59" s="109">
        <f t="shared" si="67"/>
        <v>0</v>
      </c>
      <c r="CC59" s="109">
        <f t="shared" si="68"/>
        <v>0</v>
      </c>
      <c r="CD59" s="109">
        <f t="shared" si="69"/>
        <v>0</v>
      </c>
    </row>
    <row r="60" spans="1:82" x14ac:dyDescent="0.25">
      <c r="A60" s="101">
        <f t="shared" si="48"/>
        <v>37712</v>
      </c>
      <c r="B60" s="102">
        <f t="shared" si="49"/>
        <v>3.887</v>
      </c>
      <c r="C60" s="80">
        <f t="shared" si="50"/>
        <v>0.28499999999999992</v>
      </c>
      <c r="D60" s="102">
        <f t="shared" si="0"/>
        <v>1.4999999999999999E-2</v>
      </c>
      <c r="E60" s="106">
        <f t="shared" si="1"/>
        <v>1</v>
      </c>
      <c r="F60" s="105">
        <f t="shared" ca="1" si="2"/>
        <v>896</v>
      </c>
      <c r="G60" s="80" t="e">
        <f t="shared" si="3"/>
        <v>#DIV/0!</v>
      </c>
      <c r="H60" s="80" t="e">
        <f t="shared" si="70"/>
        <v>#DIV/0!</v>
      </c>
      <c r="I60" s="104">
        <f t="shared" si="4"/>
        <v>5.37</v>
      </c>
      <c r="K60" s="102">
        <f t="shared" si="5"/>
        <v>0.18</v>
      </c>
      <c r="L60" s="106">
        <f t="shared" si="6"/>
        <v>1.03</v>
      </c>
      <c r="M60" s="105">
        <f t="shared" ca="1" si="7"/>
        <v>896</v>
      </c>
      <c r="N60" s="216" t="e">
        <f t="shared" si="8"/>
        <v>#DIV/0!</v>
      </c>
      <c r="O60" s="80" t="e">
        <f t="shared" si="9"/>
        <v>#DIV/0!</v>
      </c>
      <c r="P60" s="104">
        <f t="shared" si="10"/>
        <v>5.4</v>
      </c>
      <c r="R60" s="102">
        <f t="shared" si="11"/>
        <v>0.18</v>
      </c>
      <c r="S60" s="106">
        <f t="shared" si="12"/>
        <v>1.03</v>
      </c>
      <c r="T60" s="105">
        <f t="shared" ca="1" si="13"/>
        <v>896</v>
      </c>
      <c r="U60" s="216" t="e">
        <f t="shared" si="14"/>
        <v>#DIV/0!</v>
      </c>
      <c r="V60" s="80" t="e">
        <f t="shared" si="15"/>
        <v>#DIV/0!</v>
      </c>
      <c r="W60" s="104">
        <f t="shared" si="16"/>
        <v>5.4</v>
      </c>
      <c r="X60" s="105"/>
      <c r="Y60" s="102">
        <f t="shared" si="17"/>
        <v>-0.35</v>
      </c>
      <c r="Z60" s="106">
        <f t="shared" si="18"/>
        <v>1</v>
      </c>
      <c r="AA60" s="105">
        <f t="shared" ca="1" si="19"/>
        <v>896</v>
      </c>
      <c r="AB60" s="80" t="e">
        <f t="shared" si="20"/>
        <v>#DIV/0!</v>
      </c>
      <c r="AC60" s="80" t="e">
        <f t="shared" si="21"/>
        <v>#DIV/0!</v>
      </c>
      <c r="AD60" s="104">
        <f t="shared" si="22"/>
        <v>3.9</v>
      </c>
      <c r="AF60" s="105">
        <f t="shared" ca="1" si="51"/>
        <v>896</v>
      </c>
      <c r="AG60" s="105">
        <f t="shared" ca="1" si="52"/>
        <v>895</v>
      </c>
      <c r="AH60" s="80">
        <f t="shared" si="23"/>
        <v>6.7022813744333012E-2</v>
      </c>
      <c r="AI60" s="181">
        <f t="shared" si="24"/>
        <v>30</v>
      </c>
      <c r="AL60" s="105"/>
      <c r="AM60" s="82"/>
      <c r="AN60" s="82">
        <f t="shared" si="25"/>
        <v>0</v>
      </c>
      <c r="AO60" s="82" t="e">
        <f t="shared" si="53"/>
        <v>#DIV/0!</v>
      </c>
      <c r="AP60" s="77">
        <f t="shared" si="26"/>
        <v>0</v>
      </c>
      <c r="AQ60" s="108">
        <f t="shared" si="27"/>
        <v>0</v>
      </c>
      <c r="AR60" s="107">
        <f t="shared" si="28"/>
        <v>0</v>
      </c>
      <c r="AS60" s="107">
        <f t="shared" si="54"/>
        <v>0</v>
      </c>
      <c r="AT60" s="107">
        <f t="shared" si="29"/>
        <v>0</v>
      </c>
      <c r="AU60" s="109">
        <f t="shared" si="55"/>
        <v>0</v>
      </c>
      <c r="AV60" s="109">
        <f t="shared" si="56"/>
        <v>0</v>
      </c>
      <c r="AW60" s="109">
        <f t="shared" si="57"/>
        <v>0</v>
      </c>
      <c r="AY60" s="82">
        <f t="shared" si="30"/>
        <v>0</v>
      </c>
      <c r="AZ60" s="82" t="e">
        <f t="shared" si="58"/>
        <v>#DIV/0!</v>
      </c>
      <c r="BA60" s="77">
        <f t="shared" si="31"/>
        <v>0</v>
      </c>
      <c r="BB60" s="108">
        <f t="shared" si="32"/>
        <v>0</v>
      </c>
      <c r="BC60" s="107">
        <f t="shared" si="33"/>
        <v>0</v>
      </c>
      <c r="BD60" s="107">
        <f t="shared" si="34"/>
        <v>0</v>
      </c>
      <c r="BE60" s="107">
        <f t="shared" si="35"/>
        <v>0</v>
      </c>
      <c r="BF60" s="109">
        <f t="shared" si="59"/>
        <v>0</v>
      </c>
      <c r="BG60" s="109">
        <f t="shared" si="60"/>
        <v>0</v>
      </c>
      <c r="BH60" s="109">
        <f t="shared" si="61"/>
        <v>0</v>
      </c>
      <c r="BJ60" s="82">
        <f t="shared" si="36"/>
        <v>0</v>
      </c>
      <c r="BK60" s="82" t="e">
        <f t="shared" si="62"/>
        <v>#DIV/0!</v>
      </c>
      <c r="BL60" s="77">
        <f t="shared" si="37"/>
        <v>0</v>
      </c>
      <c r="BM60" s="108">
        <f t="shared" si="38"/>
        <v>0</v>
      </c>
      <c r="BN60" s="107">
        <f t="shared" si="39"/>
        <v>0</v>
      </c>
      <c r="BO60" s="107">
        <f t="shared" si="40"/>
        <v>0</v>
      </c>
      <c r="BP60" s="107">
        <f t="shared" si="41"/>
        <v>0</v>
      </c>
      <c r="BQ60" s="109">
        <f t="shared" si="63"/>
        <v>0</v>
      </c>
      <c r="BR60" s="109">
        <f t="shared" si="64"/>
        <v>0</v>
      </c>
      <c r="BS60" s="109">
        <f t="shared" si="65"/>
        <v>0</v>
      </c>
      <c r="BU60" s="82">
        <f t="shared" si="42"/>
        <v>0</v>
      </c>
      <c r="BV60" s="82" t="e">
        <f t="shared" si="66"/>
        <v>#DIV/0!</v>
      </c>
      <c r="BW60" s="77">
        <f t="shared" si="43"/>
        <v>0</v>
      </c>
      <c r="BX60" s="108">
        <f t="shared" si="44"/>
        <v>0</v>
      </c>
      <c r="BY60" s="107">
        <f t="shared" si="45"/>
        <v>0</v>
      </c>
      <c r="BZ60" s="107">
        <f t="shared" si="46"/>
        <v>0</v>
      </c>
      <c r="CA60" s="107">
        <f t="shared" si="47"/>
        <v>0</v>
      </c>
      <c r="CB60" s="109">
        <f t="shared" si="67"/>
        <v>0</v>
      </c>
      <c r="CC60" s="109">
        <f t="shared" si="68"/>
        <v>0</v>
      </c>
      <c r="CD60" s="109">
        <f t="shared" si="69"/>
        <v>0</v>
      </c>
    </row>
    <row r="61" spans="1:82" x14ac:dyDescent="0.25">
      <c r="A61" s="101">
        <f t="shared" si="48"/>
        <v>37742</v>
      </c>
      <c r="B61" s="102">
        <f t="shared" si="49"/>
        <v>3.8410000000000002</v>
      </c>
      <c r="C61" s="80">
        <f t="shared" si="50"/>
        <v>0.28000000000000003</v>
      </c>
      <c r="D61" s="102">
        <f t="shared" si="0"/>
        <v>1.4999999999999999E-2</v>
      </c>
      <c r="E61" s="106">
        <f t="shared" si="1"/>
        <v>1</v>
      </c>
      <c r="F61" s="105">
        <f t="shared" ca="1" si="2"/>
        <v>928</v>
      </c>
      <c r="G61" s="80" t="e">
        <f t="shared" si="3"/>
        <v>#DIV/0!</v>
      </c>
      <c r="H61" s="80" t="e">
        <f t="shared" si="70"/>
        <v>#DIV/0!</v>
      </c>
      <c r="I61" s="104">
        <f t="shared" si="4"/>
        <v>5.37</v>
      </c>
      <c r="K61" s="102">
        <f t="shared" si="5"/>
        <v>0.17</v>
      </c>
      <c r="L61" s="106">
        <f t="shared" si="6"/>
        <v>1.03</v>
      </c>
      <c r="M61" s="105">
        <f t="shared" ca="1" si="7"/>
        <v>928</v>
      </c>
      <c r="N61" s="216" t="e">
        <f t="shared" si="8"/>
        <v>#DIV/0!</v>
      </c>
      <c r="O61" s="80" t="e">
        <f t="shared" si="9"/>
        <v>#DIV/0!</v>
      </c>
      <c r="P61" s="104">
        <f t="shared" si="10"/>
        <v>5.4</v>
      </c>
      <c r="R61" s="102">
        <f t="shared" si="11"/>
        <v>0.17</v>
      </c>
      <c r="S61" s="106">
        <f t="shared" si="12"/>
        <v>1.03</v>
      </c>
      <c r="T61" s="105">
        <f t="shared" ca="1" si="13"/>
        <v>928</v>
      </c>
      <c r="U61" s="216" t="e">
        <f t="shared" si="14"/>
        <v>#DIV/0!</v>
      </c>
      <c r="V61" s="80" t="e">
        <f t="shared" si="15"/>
        <v>#DIV/0!</v>
      </c>
      <c r="W61" s="104">
        <f t="shared" si="16"/>
        <v>5.4</v>
      </c>
      <c r="X61" s="105"/>
      <c r="Y61" s="102">
        <f t="shared" si="17"/>
        <v>-0.35</v>
      </c>
      <c r="Z61" s="106">
        <f t="shared" si="18"/>
        <v>1</v>
      </c>
      <c r="AA61" s="105">
        <f t="shared" ca="1" si="19"/>
        <v>928</v>
      </c>
      <c r="AB61" s="80" t="e">
        <f t="shared" si="20"/>
        <v>#DIV/0!</v>
      </c>
      <c r="AC61" s="80" t="e">
        <f t="shared" si="21"/>
        <v>#DIV/0!</v>
      </c>
      <c r="AD61" s="104">
        <f t="shared" si="22"/>
        <v>3.9</v>
      </c>
      <c r="AF61" s="105">
        <f t="shared" ca="1" si="51"/>
        <v>928</v>
      </c>
      <c r="AG61" s="105">
        <f t="shared" ca="1" si="52"/>
        <v>925</v>
      </c>
      <c r="AH61" s="80">
        <f t="shared" si="23"/>
        <v>6.702568117120801E-2</v>
      </c>
      <c r="AI61" s="181">
        <f t="shared" si="24"/>
        <v>31</v>
      </c>
      <c r="AL61" s="105"/>
      <c r="AM61" s="82"/>
      <c r="AN61" s="82">
        <f t="shared" si="25"/>
        <v>0</v>
      </c>
      <c r="AO61" s="82" t="e">
        <f t="shared" si="53"/>
        <v>#DIV/0!</v>
      </c>
      <c r="AP61" s="77">
        <f t="shared" si="26"/>
        <v>0</v>
      </c>
      <c r="AQ61" s="108">
        <f t="shared" si="27"/>
        <v>0</v>
      </c>
      <c r="AR61" s="107">
        <f t="shared" si="28"/>
        <v>0</v>
      </c>
      <c r="AS61" s="107">
        <f t="shared" si="54"/>
        <v>0</v>
      </c>
      <c r="AT61" s="107">
        <f t="shared" si="29"/>
        <v>0</v>
      </c>
      <c r="AU61" s="109">
        <f t="shared" si="55"/>
        <v>0</v>
      </c>
      <c r="AV61" s="109">
        <f t="shared" si="56"/>
        <v>0</v>
      </c>
      <c r="AW61" s="109">
        <f t="shared" si="57"/>
        <v>0</v>
      </c>
      <c r="AY61" s="82">
        <f t="shared" si="30"/>
        <v>0</v>
      </c>
      <c r="AZ61" s="82" t="e">
        <f t="shared" si="58"/>
        <v>#DIV/0!</v>
      </c>
      <c r="BA61" s="77">
        <f t="shared" si="31"/>
        <v>0</v>
      </c>
      <c r="BB61" s="108">
        <f t="shared" si="32"/>
        <v>0</v>
      </c>
      <c r="BC61" s="107">
        <f t="shared" si="33"/>
        <v>0</v>
      </c>
      <c r="BD61" s="107">
        <f t="shared" si="34"/>
        <v>0</v>
      </c>
      <c r="BE61" s="107">
        <f t="shared" si="35"/>
        <v>0</v>
      </c>
      <c r="BF61" s="109">
        <f t="shared" si="59"/>
        <v>0</v>
      </c>
      <c r="BG61" s="109">
        <f t="shared" si="60"/>
        <v>0</v>
      </c>
      <c r="BH61" s="109">
        <f t="shared" si="61"/>
        <v>0</v>
      </c>
      <c r="BJ61" s="82">
        <f t="shared" si="36"/>
        <v>0</v>
      </c>
      <c r="BK61" s="82" t="e">
        <f t="shared" si="62"/>
        <v>#DIV/0!</v>
      </c>
      <c r="BL61" s="77">
        <f t="shared" si="37"/>
        <v>0</v>
      </c>
      <c r="BM61" s="108">
        <f t="shared" si="38"/>
        <v>0</v>
      </c>
      <c r="BN61" s="107">
        <f t="shared" si="39"/>
        <v>0</v>
      </c>
      <c r="BO61" s="107">
        <f t="shared" si="40"/>
        <v>0</v>
      </c>
      <c r="BP61" s="107">
        <f t="shared" si="41"/>
        <v>0</v>
      </c>
      <c r="BQ61" s="109">
        <f t="shared" si="63"/>
        <v>0</v>
      </c>
      <c r="BR61" s="109">
        <f t="shared" si="64"/>
        <v>0</v>
      </c>
      <c r="BS61" s="109">
        <f t="shared" si="65"/>
        <v>0</v>
      </c>
      <c r="BU61" s="82">
        <f t="shared" si="42"/>
        <v>0</v>
      </c>
      <c r="BV61" s="82" t="e">
        <f t="shared" si="66"/>
        <v>#DIV/0!</v>
      </c>
      <c r="BW61" s="77">
        <f t="shared" si="43"/>
        <v>0</v>
      </c>
      <c r="BX61" s="108">
        <f t="shared" si="44"/>
        <v>0</v>
      </c>
      <c r="BY61" s="107">
        <f t="shared" si="45"/>
        <v>0</v>
      </c>
      <c r="BZ61" s="107">
        <f t="shared" si="46"/>
        <v>0</v>
      </c>
      <c r="CA61" s="107">
        <f t="shared" si="47"/>
        <v>0</v>
      </c>
      <c r="CB61" s="109">
        <f t="shared" si="67"/>
        <v>0</v>
      </c>
      <c r="CC61" s="109">
        <f t="shared" si="68"/>
        <v>0</v>
      </c>
      <c r="CD61" s="109">
        <f t="shared" si="69"/>
        <v>0</v>
      </c>
    </row>
    <row r="62" spans="1:82" x14ac:dyDescent="0.25">
      <c r="A62" s="101">
        <f t="shared" si="48"/>
        <v>37773</v>
      </c>
      <c r="B62" s="102">
        <f t="shared" si="49"/>
        <v>3.85</v>
      </c>
      <c r="C62" s="80">
        <f t="shared" si="50"/>
        <v>0.27750000000000002</v>
      </c>
      <c r="D62" s="102">
        <f t="shared" si="0"/>
        <v>0.02</v>
      </c>
      <c r="E62" s="106">
        <f t="shared" si="1"/>
        <v>1</v>
      </c>
      <c r="F62" s="105">
        <f t="shared" ca="1" si="2"/>
        <v>958</v>
      </c>
      <c r="G62" s="80" t="e">
        <f t="shared" si="3"/>
        <v>#DIV/0!</v>
      </c>
      <c r="H62" s="80" t="e">
        <f t="shared" si="70"/>
        <v>#DIV/0!</v>
      </c>
      <c r="I62" s="104">
        <f t="shared" si="4"/>
        <v>5.37</v>
      </c>
      <c r="K62" s="102">
        <f t="shared" si="5"/>
        <v>0.16500000000000001</v>
      </c>
      <c r="L62" s="106">
        <f t="shared" si="6"/>
        <v>1.03</v>
      </c>
      <c r="M62" s="105">
        <f t="shared" ca="1" si="7"/>
        <v>958</v>
      </c>
      <c r="N62" s="216" t="e">
        <f t="shared" si="8"/>
        <v>#DIV/0!</v>
      </c>
      <c r="O62" s="80" t="e">
        <f t="shared" si="9"/>
        <v>#DIV/0!</v>
      </c>
      <c r="P62" s="104">
        <f t="shared" si="10"/>
        <v>5.4</v>
      </c>
      <c r="R62" s="102">
        <f t="shared" si="11"/>
        <v>0.16500000000000001</v>
      </c>
      <c r="S62" s="106">
        <f t="shared" si="12"/>
        <v>1.03</v>
      </c>
      <c r="T62" s="105">
        <f t="shared" ca="1" si="13"/>
        <v>958</v>
      </c>
      <c r="U62" s="216" t="e">
        <f t="shared" si="14"/>
        <v>#DIV/0!</v>
      </c>
      <c r="V62" s="80" t="e">
        <f t="shared" si="15"/>
        <v>#DIV/0!</v>
      </c>
      <c r="W62" s="104">
        <f t="shared" si="16"/>
        <v>5.4</v>
      </c>
      <c r="X62" s="105"/>
      <c r="Y62" s="102">
        <f t="shared" si="17"/>
        <v>-0.35</v>
      </c>
      <c r="Z62" s="106">
        <f t="shared" si="18"/>
        <v>1</v>
      </c>
      <c r="AA62" s="105">
        <f t="shared" ca="1" si="19"/>
        <v>958</v>
      </c>
      <c r="AB62" s="80" t="e">
        <f t="shared" si="20"/>
        <v>#DIV/0!</v>
      </c>
      <c r="AC62" s="80" t="e">
        <f t="shared" si="21"/>
        <v>#DIV/0!</v>
      </c>
      <c r="AD62" s="104">
        <f t="shared" si="22"/>
        <v>3.9</v>
      </c>
      <c r="AF62" s="105">
        <f t="shared" ca="1" si="51"/>
        <v>958</v>
      </c>
      <c r="AG62" s="105">
        <f t="shared" ca="1" si="52"/>
        <v>957</v>
      </c>
      <c r="AH62" s="80">
        <f t="shared" si="23"/>
        <v>6.7028644178983021E-2</v>
      </c>
      <c r="AI62" s="181">
        <f t="shared" si="24"/>
        <v>30</v>
      </c>
      <c r="AL62" s="105"/>
      <c r="AM62" s="82"/>
      <c r="AN62" s="82">
        <f t="shared" si="25"/>
        <v>0</v>
      </c>
      <c r="AO62" s="82" t="e">
        <f t="shared" si="53"/>
        <v>#DIV/0!</v>
      </c>
      <c r="AP62" s="77">
        <f t="shared" si="26"/>
        <v>0</v>
      </c>
      <c r="AQ62" s="108">
        <f t="shared" si="27"/>
        <v>0</v>
      </c>
      <c r="AR62" s="107">
        <f t="shared" si="28"/>
        <v>0</v>
      </c>
      <c r="AS62" s="107">
        <f t="shared" si="54"/>
        <v>0</v>
      </c>
      <c r="AT62" s="107">
        <f t="shared" si="29"/>
        <v>0</v>
      </c>
      <c r="AU62" s="109">
        <f t="shared" si="55"/>
        <v>0</v>
      </c>
      <c r="AV62" s="109">
        <f t="shared" si="56"/>
        <v>0</v>
      </c>
      <c r="AW62" s="109">
        <f t="shared" si="57"/>
        <v>0</v>
      </c>
      <c r="AY62" s="82">
        <f t="shared" si="30"/>
        <v>0</v>
      </c>
      <c r="AZ62" s="82" t="e">
        <f t="shared" si="58"/>
        <v>#DIV/0!</v>
      </c>
      <c r="BA62" s="77">
        <f t="shared" si="31"/>
        <v>0</v>
      </c>
      <c r="BB62" s="108">
        <f t="shared" si="32"/>
        <v>0</v>
      </c>
      <c r="BC62" s="107">
        <f t="shared" si="33"/>
        <v>0</v>
      </c>
      <c r="BD62" s="107">
        <f t="shared" si="34"/>
        <v>0</v>
      </c>
      <c r="BE62" s="107">
        <f t="shared" si="35"/>
        <v>0</v>
      </c>
      <c r="BF62" s="109">
        <f t="shared" si="59"/>
        <v>0</v>
      </c>
      <c r="BG62" s="109">
        <f t="shared" si="60"/>
        <v>0</v>
      </c>
      <c r="BH62" s="109">
        <f t="shared" si="61"/>
        <v>0</v>
      </c>
      <c r="BJ62" s="82">
        <f t="shared" si="36"/>
        <v>0</v>
      </c>
      <c r="BK62" s="82" t="e">
        <f t="shared" si="62"/>
        <v>#DIV/0!</v>
      </c>
      <c r="BL62" s="77">
        <f t="shared" si="37"/>
        <v>0</v>
      </c>
      <c r="BM62" s="108">
        <f t="shared" si="38"/>
        <v>0</v>
      </c>
      <c r="BN62" s="107">
        <f t="shared" si="39"/>
        <v>0</v>
      </c>
      <c r="BO62" s="107">
        <f t="shared" si="40"/>
        <v>0</v>
      </c>
      <c r="BP62" s="107">
        <f t="shared" si="41"/>
        <v>0</v>
      </c>
      <c r="BQ62" s="109">
        <f t="shared" si="63"/>
        <v>0</v>
      </c>
      <c r="BR62" s="109">
        <f t="shared" si="64"/>
        <v>0</v>
      </c>
      <c r="BS62" s="109">
        <f t="shared" si="65"/>
        <v>0</v>
      </c>
      <c r="BU62" s="82">
        <f t="shared" si="42"/>
        <v>0</v>
      </c>
      <c r="BV62" s="82" t="e">
        <f t="shared" si="66"/>
        <v>#DIV/0!</v>
      </c>
      <c r="BW62" s="77">
        <f t="shared" si="43"/>
        <v>0</v>
      </c>
      <c r="BX62" s="108">
        <f t="shared" si="44"/>
        <v>0</v>
      </c>
      <c r="BY62" s="107">
        <f t="shared" si="45"/>
        <v>0</v>
      </c>
      <c r="BZ62" s="107">
        <f t="shared" si="46"/>
        <v>0</v>
      </c>
      <c r="CA62" s="107">
        <f t="shared" si="47"/>
        <v>0</v>
      </c>
      <c r="CB62" s="109">
        <f t="shared" si="67"/>
        <v>0</v>
      </c>
      <c r="CC62" s="109">
        <f t="shared" si="68"/>
        <v>0</v>
      </c>
      <c r="CD62" s="109">
        <f t="shared" si="69"/>
        <v>0</v>
      </c>
    </row>
    <row r="63" spans="1:82" x14ac:dyDescent="0.25">
      <c r="A63" s="101">
        <f t="shared" si="48"/>
        <v>37803</v>
      </c>
      <c r="B63" s="102">
        <f t="shared" si="49"/>
        <v>3.8580000000000001</v>
      </c>
      <c r="C63" s="80">
        <f t="shared" si="50"/>
        <v>0.27750000000000002</v>
      </c>
      <c r="D63" s="102">
        <f t="shared" si="0"/>
        <v>2.2499999999999999E-2</v>
      </c>
      <c r="E63" s="106">
        <f t="shared" si="1"/>
        <v>1</v>
      </c>
      <c r="F63" s="105">
        <f t="shared" ca="1" si="2"/>
        <v>987</v>
      </c>
      <c r="G63" s="80" t="e">
        <f t="shared" si="3"/>
        <v>#DIV/0!</v>
      </c>
      <c r="H63" s="80" t="e">
        <f t="shared" si="70"/>
        <v>#DIV/0!</v>
      </c>
      <c r="I63" s="104">
        <f t="shared" si="4"/>
        <v>5.37</v>
      </c>
      <c r="K63" s="102">
        <f t="shared" si="5"/>
        <v>0.155</v>
      </c>
      <c r="L63" s="106">
        <f t="shared" si="6"/>
        <v>1.03</v>
      </c>
      <c r="M63" s="105">
        <f t="shared" ca="1" si="7"/>
        <v>987</v>
      </c>
      <c r="N63" s="216" t="e">
        <f t="shared" si="8"/>
        <v>#DIV/0!</v>
      </c>
      <c r="O63" s="80" t="e">
        <f t="shared" si="9"/>
        <v>#DIV/0!</v>
      </c>
      <c r="P63" s="104">
        <f t="shared" si="10"/>
        <v>5.4</v>
      </c>
      <c r="R63" s="102">
        <f t="shared" si="11"/>
        <v>0.155</v>
      </c>
      <c r="S63" s="106">
        <f t="shared" si="12"/>
        <v>1.03</v>
      </c>
      <c r="T63" s="105">
        <f t="shared" ca="1" si="13"/>
        <v>987</v>
      </c>
      <c r="U63" s="216" t="e">
        <f t="shared" si="14"/>
        <v>#DIV/0!</v>
      </c>
      <c r="V63" s="80" t="e">
        <f t="shared" si="15"/>
        <v>#DIV/0!</v>
      </c>
      <c r="W63" s="104">
        <f t="shared" si="16"/>
        <v>5.4</v>
      </c>
      <c r="X63" s="105"/>
      <c r="Y63" s="102">
        <f t="shared" si="17"/>
        <v>-0.35</v>
      </c>
      <c r="Z63" s="106">
        <f t="shared" si="18"/>
        <v>1</v>
      </c>
      <c r="AA63" s="105">
        <f t="shared" ca="1" si="19"/>
        <v>987</v>
      </c>
      <c r="AB63" s="80" t="e">
        <f t="shared" si="20"/>
        <v>#DIV/0!</v>
      </c>
      <c r="AC63" s="80" t="e">
        <f t="shared" si="21"/>
        <v>#DIV/0!</v>
      </c>
      <c r="AD63" s="104">
        <f t="shared" si="22"/>
        <v>3.9</v>
      </c>
      <c r="AF63" s="105">
        <f t="shared" ca="1" si="51"/>
        <v>987</v>
      </c>
      <c r="AG63" s="105">
        <f t="shared" ca="1" si="52"/>
        <v>986</v>
      </c>
      <c r="AH63" s="80">
        <f t="shared" si="23"/>
        <v>6.703397730408199E-2</v>
      </c>
      <c r="AI63" s="181">
        <f t="shared" si="24"/>
        <v>31</v>
      </c>
      <c r="AL63" s="105"/>
      <c r="AM63" s="82"/>
      <c r="AN63" s="82">
        <f t="shared" si="25"/>
        <v>0</v>
      </c>
      <c r="AO63" s="82" t="e">
        <f t="shared" si="53"/>
        <v>#DIV/0!</v>
      </c>
      <c r="AP63" s="77">
        <f t="shared" si="26"/>
        <v>0</v>
      </c>
      <c r="AQ63" s="108">
        <f t="shared" si="27"/>
        <v>0</v>
      </c>
      <c r="AR63" s="107">
        <f t="shared" si="28"/>
        <v>0</v>
      </c>
      <c r="AS63" s="107">
        <f t="shared" si="54"/>
        <v>0</v>
      </c>
      <c r="AT63" s="107">
        <f t="shared" si="29"/>
        <v>0</v>
      </c>
      <c r="AU63" s="109">
        <f t="shared" si="55"/>
        <v>0</v>
      </c>
      <c r="AV63" s="109">
        <f t="shared" si="56"/>
        <v>0</v>
      </c>
      <c r="AW63" s="109">
        <f t="shared" si="57"/>
        <v>0</v>
      </c>
      <c r="AY63" s="82">
        <f t="shared" si="30"/>
        <v>0</v>
      </c>
      <c r="AZ63" s="82" t="e">
        <f t="shared" si="58"/>
        <v>#DIV/0!</v>
      </c>
      <c r="BA63" s="77">
        <f t="shared" si="31"/>
        <v>0</v>
      </c>
      <c r="BB63" s="108">
        <f t="shared" si="32"/>
        <v>0</v>
      </c>
      <c r="BC63" s="107">
        <f t="shared" si="33"/>
        <v>0</v>
      </c>
      <c r="BD63" s="107">
        <f t="shared" si="34"/>
        <v>0</v>
      </c>
      <c r="BE63" s="107">
        <f t="shared" si="35"/>
        <v>0</v>
      </c>
      <c r="BF63" s="109">
        <f t="shared" si="59"/>
        <v>0</v>
      </c>
      <c r="BG63" s="109">
        <f t="shared" si="60"/>
        <v>0</v>
      </c>
      <c r="BH63" s="109">
        <f t="shared" si="61"/>
        <v>0</v>
      </c>
      <c r="BJ63" s="82">
        <f t="shared" si="36"/>
        <v>0</v>
      </c>
      <c r="BK63" s="82" t="e">
        <f t="shared" si="62"/>
        <v>#DIV/0!</v>
      </c>
      <c r="BL63" s="77">
        <f t="shared" si="37"/>
        <v>0</v>
      </c>
      <c r="BM63" s="108">
        <f t="shared" si="38"/>
        <v>0</v>
      </c>
      <c r="BN63" s="107">
        <f t="shared" si="39"/>
        <v>0</v>
      </c>
      <c r="BO63" s="107">
        <f t="shared" si="40"/>
        <v>0</v>
      </c>
      <c r="BP63" s="107">
        <f t="shared" si="41"/>
        <v>0</v>
      </c>
      <c r="BQ63" s="109">
        <f t="shared" si="63"/>
        <v>0</v>
      </c>
      <c r="BR63" s="109">
        <f t="shared" si="64"/>
        <v>0</v>
      </c>
      <c r="BS63" s="109">
        <f t="shared" si="65"/>
        <v>0</v>
      </c>
      <c r="BU63" s="82">
        <f t="shared" si="42"/>
        <v>0</v>
      </c>
      <c r="BV63" s="82" t="e">
        <f t="shared" si="66"/>
        <v>#DIV/0!</v>
      </c>
      <c r="BW63" s="77">
        <f t="shared" si="43"/>
        <v>0</v>
      </c>
      <c r="BX63" s="108">
        <f t="shared" si="44"/>
        <v>0</v>
      </c>
      <c r="BY63" s="107">
        <f t="shared" si="45"/>
        <v>0</v>
      </c>
      <c r="BZ63" s="107">
        <f t="shared" si="46"/>
        <v>0</v>
      </c>
      <c r="CA63" s="107">
        <f t="shared" si="47"/>
        <v>0</v>
      </c>
      <c r="CB63" s="109">
        <f t="shared" si="67"/>
        <v>0</v>
      </c>
      <c r="CC63" s="109">
        <f t="shared" si="68"/>
        <v>0</v>
      </c>
      <c r="CD63" s="109">
        <f t="shared" si="69"/>
        <v>0</v>
      </c>
    </row>
    <row r="64" spans="1:82" x14ac:dyDescent="0.25">
      <c r="A64" s="101">
        <f t="shared" si="48"/>
        <v>37834</v>
      </c>
      <c r="B64" s="102">
        <f t="shared" si="49"/>
        <v>3.86</v>
      </c>
      <c r="C64" s="80">
        <f t="shared" si="50"/>
        <v>0.27750000000000002</v>
      </c>
      <c r="D64" s="102">
        <f t="shared" si="0"/>
        <v>2.5000000000000001E-2</v>
      </c>
      <c r="E64" s="106">
        <f t="shared" si="1"/>
        <v>1</v>
      </c>
      <c r="F64" s="105">
        <f t="shared" ca="1" si="2"/>
        <v>1020</v>
      </c>
      <c r="G64" s="80" t="e">
        <f t="shared" si="3"/>
        <v>#DIV/0!</v>
      </c>
      <c r="H64" s="80" t="e">
        <f t="shared" si="70"/>
        <v>#DIV/0!</v>
      </c>
      <c r="I64" s="104">
        <f t="shared" si="4"/>
        <v>5.37</v>
      </c>
      <c r="K64" s="102">
        <f t="shared" si="5"/>
        <v>0.1525</v>
      </c>
      <c r="L64" s="106">
        <f t="shared" si="6"/>
        <v>1.03</v>
      </c>
      <c r="M64" s="105">
        <f t="shared" ca="1" si="7"/>
        <v>1020</v>
      </c>
      <c r="N64" s="216" t="e">
        <f t="shared" si="8"/>
        <v>#DIV/0!</v>
      </c>
      <c r="O64" s="80" t="e">
        <f t="shared" si="9"/>
        <v>#DIV/0!</v>
      </c>
      <c r="P64" s="104">
        <f t="shared" si="10"/>
        <v>5.4</v>
      </c>
      <c r="R64" s="102">
        <f t="shared" si="11"/>
        <v>0.1525</v>
      </c>
      <c r="S64" s="106">
        <f t="shared" si="12"/>
        <v>1.03</v>
      </c>
      <c r="T64" s="105">
        <f t="shared" ca="1" si="13"/>
        <v>1020</v>
      </c>
      <c r="U64" s="216" t="e">
        <f t="shared" si="14"/>
        <v>#DIV/0!</v>
      </c>
      <c r="V64" s="80" t="e">
        <f t="shared" si="15"/>
        <v>#DIV/0!</v>
      </c>
      <c r="W64" s="104">
        <f t="shared" si="16"/>
        <v>5.4</v>
      </c>
      <c r="X64" s="105"/>
      <c r="Y64" s="102">
        <f t="shared" si="17"/>
        <v>-0.35</v>
      </c>
      <c r="Z64" s="106">
        <f t="shared" si="18"/>
        <v>1</v>
      </c>
      <c r="AA64" s="105">
        <f t="shared" ca="1" si="19"/>
        <v>1020</v>
      </c>
      <c r="AB64" s="80" t="e">
        <f t="shared" si="20"/>
        <v>#DIV/0!</v>
      </c>
      <c r="AC64" s="80" t="e">
        <f t="shared" si="21"/>
        <v>#DIV/0!</v>
      </c>
      <c r="AD64" s="104">
        <f t="shared" si="22"/>
        <v>3.9</v>
      </c>
      <c r="AF64" s="105">
        <f t="shared" ca="1" si="51"/>
        <v>1020</v>
      </c>
      <c r="AG64" s="105">
        <f t="shared" ca="1" si="52"/>
        <v>1019</v>
      </c>
      <c r="AH64" s="80">
        <f t="shared" si="23"/>
        <v>6.7043031177898019E-2</v>
      </c>
      <c r="AI64" s="181">
        <f t="shared" si="24"/>
        <v>31</v>
      </c>
      <c r="AL64" s="105"/>
      <c r="AM64" s="82"/>
      <c r="AN64" s="82">
        <f t="shared" si="25"/>
        <v>0</v>
      </c>
      <c r="AO64" s="82" t="e">
        <f t="shared" si="53"/>
        <v>#DIV/0!</v>
      </c>
      <c r="AP64" s="77">
        <f t="shared" si="26"/>
        <v>0</v>
      </c>
      <c r="AQ64" s="108">
        <f t="shared" si="27"/>
        <v>0</v>
      </c>
      <c r="AR64" s="107">
        <f t="shared" si="28"/>
        <v>0</v>
      </c>
      <c r="AS64" s="107">
        <f t="shared" si="54"/>
        <v>0</v>
      </c>
      <c r="AT64" s="107">
        <f t="shared" si="29"/>
        <v>0</v>
      </c>
      <c r="AU64" s="109">
        <f t="shared" si="55"/>
        <v>0</v>
      </c>
      <c r="AV64" s="109">
        <f t="shared" si="56"/>
        <v>0</v>
      </c>
      <c r="AW64" s="109">
        <f t="shared" si="57"/>
        <v>0</v>
      </c>
      <c r="AY64" s="82">
        <f t="shared" si="30"/>
        <v>0</v>
      </c>
      <c r="AZ64" s="82" t="e">
        <f t="shared" si="58"/>
        <v>#DIV/0!</v>
      </c>
      <c r="BA64" s="77">
        <f t="shared" si="31"/>
        <v>0</v>
      </c>
      <c r="BB64" s="108">
        <f t="shared" si="32"/>
        <v>0</v>
      </c>
      <c r="BC64" s="107">
        <f t="shared" si="33"/>
        <v>0</v>
      </c>
      <c r="BD64" s="107">
        <f t="shared" si="34"/>
        <v>0</v>
      </c>
      <c r="BE64" s="107">
        <f t="shared" si="35"/>
        <v>0</v>
      </c>
      <c r="BF64" s="109">
        <f t="shared" si="59"/>
        <v>0</v>
      </c>
      <c r="BG64" s="109">
        <f t="shared" si="60"/>
        <v>0</v>
      </c>
      <c r="BH64" s="109">
        <f t="shared" si="61"/>
        <v>0</v>
      </c>
      <c r="BJ64" s="82">
        <f t="shared" si="36"/>
        <v>0</v>
      </c>
      <c r="BK64" s="82" t="e">
        <f t="shared" si="62"/>
        <v>#DIV/0!</v>
      </c>
      <c r="BL64" s="77">
        <f t="shared" si="37"/>
        <v>0</v>
      </c>
      <c r="BM64" s="108">
        <f t="shared" si="38"/>
        <v>0</v>
      </c>
      <c r="BN64" s="107">
        <f t="shared" si="39"/>
        <v>0</v>
      </c>
      <c r="BO64" s="107">
        <f t="shared" si="40"/>
        <v>0</v>
      </c>
      <c r="BP64" s="107">
        <f t="shared" si="41"/>
        <v>0</v>
      </c>
      <c r="BQ64" s="109">
        <f t="shared" si="63"/>
        <v>0</v>
      </c>
      <c r="BR64" s="109">
        <f t="shared" si="64"/>
        <v>0</v>
      </c>
      <c r="BS64" s="109">
        <f t="shared" si="65"/>
        <v>0</v>
      </c>
      <c r="BU64" s="82">
        <f t="shared" si="42"/>
        <v>0</v>
      </c>
      <c r="BV64" s="82" t="e">
        <f t="shared" si="66"/>
        <v>#DIV/0!</v>
      </c>
      <c r="BW64" s="77">
        <f t="shared" si="43"/>
        <v>0</v>
      </c>
      <c r="BX64" s="108">
        <f t="shared" si="44"/>
        <v>0</v>
      </c>
      <c r="BY64" s="107">
        <f t="shared" si="45"/>
        <v>0</v>
      </c>
      <c r="BZ64" s="107">
        <f t="shared" si="46"/>
        <v>0</v>
      </c>
      <c r="CA64" s="107">
        <f t="shared" si="47"/>
        <v>0</v>
      </c>
      <c r="CB64" s="109">
        <f t="shared" si="67"/>
        <v>0</v>
      </c>
      <c r="CC64" s="109">
        <f t="shared" si="68"/>
        <v>0</v>
      </c>
      <c r="CD64" s="109">
        <f t="shared" si="69"/>
        <v>0</v>
      </c>
    </row>
    <row r="65" spans="1:82" x14ac:dyDescent="0.25">
      <c r="A65" s="101">
        <f t="shared" si="48"/>
        <v>37865</v>
      </c>
      <c r="B65" s="102">
        <f t="shared" si="49"/>
        <v>3.85</v>
      </c>
      <c r="C65" s="80">
        <f t="shared" si="50"/>
        <v>0.27750000000000002</v>
      </c>
      <c r="D65" s="102">
        <f t="shared" si="0"/>
        <v>1.7500000000000002E-2</v>
      </c>
      <c r="E65" s="106">
        <f t="shared" si="1"/>
        <v>1</v>
      </c>
      <c r="F65" s="105">
        <f t="shared" ca="1" si="2"/>
        <v>1049</v>
      </c>
      <c r="G65" s="80" t="e">
        <f t="shared" si="3"/>
        <v>#DIV/0!</v>
      </c>
      <c r="H65" s="80" t="e">
        <f t="shared" si="70"/>
        <v>#DIV/0!</v>
      </c>
      <c r="I65" s="104">
        <f t="shared" si="4"/>
        <v>5.37</v>
      </c>
      <c r="K65" s="102">
        <f t="shared" si="5"/>
        <v>0.15</v>
      </c>
      <c r="L65" s="106">
        <f t="shared" si="6"/>
        <v>1.03</v>
      </c>
      <c r="M65" s="105">
        <f t="shared" ca="1" si="7"/>
        <v>1049</v>
      </c>
      <c r="N65" s="216" t="e">
        <f t="shared" si="8"/>
        <v>#DIV/0!</v>
      </c>
      <c r="O65" s="80" t="e">
        <f t="shared" si="9"/>
        <v>#DIV/0!</v>
      </c>
      <c r="P65" s="104">
        <f t="shared" si="10"/>
        <v>5.4</v>
      </c>
      <c r="R65" s="102">
        <f t="shared" si="11"/>
        <v>0.15</v>
      </c>
      <c r="S65" s="106">
        <f t="shared" si="12"/>
        <v>1.03</v>
      </c>
      <c r="T65" s="105">
        <f t="shared" ca="1" si="13"/>
        <v>1049</v>
      </c>
      <c r="U65" s="216" t="e">
        <f t="shared" si="14"/>
        <v>#DIV/0!</v>
      </c>
      <c r="V65" s="80" t="e">
        <f t="shared" si="15"/>
        <v>#DIV/0!</v>
      </c>
      <c r="W65" s="104">
        <f t="shared" si="16"/>
        <v>5.4</v>
      </c>
      <c r="X65" s="105"/>
      <c r="Y65" s="102">
        <f t="shared" si="17"/>
        <v>-0.35</v>
      </c>
      <c r="Z65" s="106">
        <f t="shared" si="18"/>
        <v>1</v>
      </c>
      <c r="AA65" s="105">
        <f t="shared" ca="1" si="19"/>
        <v>1049</v>
      </c>
      <c r="AB65" s="80" t="e">
        <f t="shared" si="20"/>
        <v>#DIV/0!</v>
      </c>
      <c r="AC65" s="80" t="e">
        <f t="shared" si="21"/>
        <v>#DIV/0!</v>
      </c>
      <c r="AD65" s="104">
        <f t="shared" si="22"/>
        <v>3.9</v>
      </c>
      <c r="AF65" s="105">
        <f t="shared" ca="1" si="51"/>
        <v>1049</v>
      </c>
      <c r="AG65" s="105">
        <f t="shared" ca="1" si="52"/>
        <v>1048</v>
      </c>
      <c r="AH65" s="80">
        <f t="shared" si="23"/>
        <v>6.7052085051740026E-2</v>
      </c>
      <c r="AI65" s="181">
        <f t="shared" si="24"/>
        <v>30</v>
      </c>
      <c r="AL65" s="105"/>
      <c r="AM65" s="82"/>
      <c r="AN65" s="82">
        <f t="shared" si="25"/>
        <v>0</v>
      </c>
      <c r="AO65" s="82" t="e">
        <f t="shared" si="53"/>
        <v>#DIV/0!</v>
      </c>
      <c r="AP65" s="77">
        <f t="shared" si="26"/>
        <v>0</v>
      </c>
      <c r="AQ65" s="108">
        <f t="shared" si="27"/>
        <v>0</v>
      </c>
      <c r="AR65" s="107">
        <f t="shared" si="28"/>
        <v>0</v>
      </c>
      <c r="AS65" s="107">
        <f t="shared" si="54"/>
        <v>0</v>
      </c>
      <c r="AT65" s="107">
        <f t="shared" si="29"/>
        <v>0</v>
      </c>
      <c r="AU65" s="109">
        <f t="shared" si="55"/>
        <v>0</v>
      </c>
      <c r="AV65" s="109">
        <f t="shared" si="56"/>
        <v>0</v>
      </c>
      <c r="AW65" s="109">
        <f t="shared" si="57"/>
        <v>0</v>
      </c>
      <c r="AY65" s="82">
        <f t="shared" si="30"/>
        <v>0</v>
      </c>
      <c r="AZ65" s="82" t="e">
        <f t="shared" si="58"/>
        <v>#DIV/0!</v>
      </c>
      <c r="BA65" s="77">
        <f t="shared" si="31"/>
        <v>0</v>
      </c>
      <c r="BB65" s="108">
        <f t="shared" si="32"/>
        <v>0</v>
      </c>
      <c r="BC65" s="107">
        <f t="shared" si="33"/>
        <v>0</v>
      </c>
      <c r="BD65" s="107">
        <f t="shared" si="34"/>
        <v>0</v>
      </c>
      <c r="BE65" s="107">
        <f t="shared" si="35"/>
        <v>0</v>
      </c>
      <c r="BF65" s="109">
        <f t="shared" si="59"/>
        <v>0</v>
      </c>
      <c r="BG65" s="109">
        <f t="shared" si="60"/>
        <v>0</v>
      </c>
      <c r="BH65" s="109">
        <f t="shared" si="61"/>
        <v>0</v>
      </c>
      <c r="BJ65" s="82">
        <f t="shared" si="36"/>
        <v>0</v>
      </c>
      <c r="BK65" s="82" t="e">
        <f t="shared" si="62"/>
        <v>#DIV/0!</v>
      </c>
      <c r="BL65" s="77">
        <f t="shared" si="37"/>
        <v>0</v>
      </c>
      <c r="BM65" s="108">
        <f t="shared" si="38"/>
        <v>0</v>
      </c>
      <c r="BN65" s="107">
        <f t="shared" si="39"/>
        <v>0</v>
      </c>
      <c r="BO65" s="107">
        <f t="shared" si="40"/>
        <v>0</v>
      </c>
      <c r="BP65" s="107">
        <f t="shared" si="41"/>
        <v>0</v>
      </c>
      <c r="BQ65" s="109">
        <f t="shared" si="63"/>
        <v>0</v>
      </c>
      <c r="BR65" s="109">
        <f t="shared" si="64"/>
        <v>0</v>
      </c>
      <c r="BS65" s="109">
        <f t="shared" si="65"/>
        <v>0</v>
      </c>
      <c r="BU65" s="82">
        <f t="shared" si="42"/>
        <v>0</v>
      </c>
      <c r="BV65" s="82" t="e">
        <f t="shared" si="66"/>
        <v>#DIV/0!</v>
      </c>
      <c r="BW65" s="77">
        <f t="shared" si="43"/>
        <v>0</v>
      </c>
      <c r="BX65" s="108">
        <f t="shared" si="44"/>
        <v>0</v>
      </c>
      <c r="BY65" s="107">
        <f t="shared" si="45"/>
        <v>0</v>
      </c>
      <c r="BZ65" s="107">
        <f t="shared" si="46"/>
        <v>0</v>
      </c>
      <c r="CA65" s="107">
        <f t="shared" si="47"/>
        <v>0</v>
      </c>
      <c r="CB65" s="109">
        <f t="shared" si="67"/>
        <v>0</v>
      </c>
      <c r="CC65" s="109">
        <f t="shared" si="68"/>
        <v>0</v>
      </c>
      <c r="CD65" s="109">
        <f t="shared" si="69"/>
        <v>0</v>
      </c>
    </row>
    <row r="66" spans="1:82" x14ac:dyDescent="0.25">
      <c r="A66" s="101">
        <f t="shared" si="48"/>
        <v>37895</v>
      </c>
      <c r="B66" s="102">
        <f t="shared" si="49"/>
        <v>3.8450000000000002</v>
      </c>
      <c r="C66" s="80">
        <f t="shared" si="50"/>
        <v>0.27750000000000002</v>
      </c>
      <c r="D66" s="102">
        <f t="shared" si="0"/>
        <v>7.4999999999999997E-3</v>
      </c>
      <c r="E66" s="106">
        <f t="shared" si="1"/>
        <v>1</v>
      </c>
      <c r="F66" s="105">
        <f t="shared" ca="1" si="2"/>
        <v>1079</v>
      </c>
      <c r="G66" s="80" t="e">
        <f t="shared" si="3"/>
        <v>#DIV/0!</v>
      </c>
      <c r="H66" s="80" t="e">
        <f t="shared" si="70"/>
        <v>#DIV/0!</v>
      </c>
      <c r="I66" s="104">
        <f t="shared" si="4"/>
        <v>5.37</v>
      </c>
      <c r="K66" s="102">
        <f t="shared" si="5"/>
        <v>0.16500000000000001</v>
      </c>
      <c r="L66" s="106">
        <f t="shared" si="6"/>
        <v>1.03</v>
      </c>
      <c r="M66" s="105">
        <f t="shared" ca="1" si="7"/>
        <v>1079</v>
      </c>
      <c r="N66" s="216" t="e">
        <f t="shared" si="8"/>
        <v>#DIV/0!</v>
      </c>
      <c r="O66" s="80" t="e">
        <f t="shared" si="9"/>
        <v>#DIV/0!</v>
      </c>
      <c r="P66" s="104">
        <f t="shared" si="10"/>
        <v>5.4</v>
      </c>
      <c r="R66" s="102">
        <f t="shared" si="11"/>
        <v>0.16500000000000001</v>
      </c>
      <c r="S66" s="106">
        <f t="shared" si="12"/>
        <v>1.03</v>
      </c>
      <c r="T66" s="105">
        <f t="shared" ca="1" si="13"/>
        <v>1079</v>
      </c>
      <c r="U66" s="216" t="e">
        <f t="shared" si="14"/>
        <v>#DIV/0!</v>
      </c>
      <c r="V66" s="80" t="e">
        <f t="shared" si="15"/>
        <v>#DIV/0!</v>
      </c>
      <c r="W66" s="104">
        <f t="shared" si="16"/>
        <v>5.4</v>
      </c>
      <c r="X66" s="105"/>
      <c r="Y66" s="102">
        <f t="shared" si="17"/>
        <v>-0.35</v>
      </c>
      <c r="Z66" s="106">
        <f t="shared" si="18"/>
        <v>1</v>
      </c>
      <c r="AA66" s="105">
        <f t="shared" ca="1" si="19"/>
        <v>1079</v>
      </c>
      <c r="AB66" s="80" t="e">
        <f t="shared" si="20"/>
        <v>#DIV/0!</v>
      </c>
      <c r="AC66" s="80" t="e">
        <f t="shared" si="21"/>
        <v>#DIV/0!</v>
      </c>
      <c r="AD66" s="104">
        <f t="shared" si="22"/>
        <v>3.9</v>
      </c>
      <c r="AF66" s="105">
        <f t="shared" ca="1" si="51"/>
        <v>1079</v>
      </c>
      <c r="AG66" s="105">
        <f t="shared" ca="1" si="52"/>
        <v>1078</v>
      </c>
      <c r="AH66" s="80">
        <f t="shared" si="23"/>
        <v>6.7063079859774014E-2</v>
      </c>
      <c r="AI66" s="181">
        <f t="shared" si="24"/>
        <v>31</v>
      </c>
      <c r="AL66" s="105"/>
      <c r="AM66" s="82"/>
      <c r="AN66" s="82">
        <f t="shared" si="25"/>
        <v>0</v>
      </c>
      <c r="AO66" s="82" t="e">
        <f t="shared" si="53"/>
        <v>#DIV/0!</v>
      </c>
      <c r="AP66" s="77">
        <f t="shared" si="26"/>
        <v>0</v>
      </c>
      <c r="AQ66" s="108">
        <f t="shared" si="27"/>
        <v>0</v>
      </c>
      <c r="AR66" s="107">
        <f t="shared" si="28"/>
        <v>0</v>
      </c>
      <c r="AS66" s="107">
        <f t="shared" si="54"/>
        <v>0</v>
      </c>
      <c r="AT66" s="107">
        <f t="shared" si="29"/>
        <v>0</v>
      </c>
      <c r="AU66" s="109">
        <f t="shared" si="55"/>
        <v>0</v>
      </c>
      <c r="AV66" s="109">
        <f t="shared" si="56"/>
        <v>0</v>
      </c>
      <c r="AW66" s="109">
        <f t="shared" si="57"/>
        <v>0</v>
      </c>
      <c r="AY66" s="82">
        <f t="shared" si="30"/>
        <v>0</v>
      </c>
      <c r="AZ66" s="82" t="e">
        <f t="shared" si="58"/>
        <v>#DIV/0!</v>
      </c>
      <c r="BA66" s="77">
        <f t="shared" si="31"/>
        <v>0</v>
      </c>
      <c r="BB66" s="108">
        <f t="shared" si="32"/>
        <v>0</v>
      </c>
      <c r="BC66" s="107">
        <f t="shared" si="33"/>
        <v>0</v>
      </c>
      <c r="BD66" s="107">
        <f t="shared" si="34"/>
        <v>0</v>
      </c>
      <c r="BE66" s="107">
        <f t="shared" si="35"/>
        <v>0</v>
      </c>
      <c r="BF66" s="109">
        <f t="shared" si="59"/>
        <v>0</v>
      </c>
      <c r="BG66" s="109">
        <f t="shared" si="60"/>
        <v>0</v>
      </c>
      <c r="BH66" s="109">
        <f t="shared" si="61"/>
        <v>0</v>
      </c>
      <c r="BJ66" s="82">
        <f t="shared" si="36"/>
        <v>0</v>
      </c>
      <c r="BK66" s="82" t="e">
        <f t="shared" si="62"/>
        <v>#DIV/0!</v>
      </c>
      <c r="BL66" s="77">
        <f t="shared" si="37"/>
        <v>0</v>
      </c>
      <c r="BM66" s="108">
        <f t="shared" si="38"/>
        <v>0</v>
      </c>
      <c r="BN66" s="107">
        <f t="shared" si="39"/>
        <v>0</v>
      </c>
      <c r="BO66" s="107">
        <f t="shared" si="40"/>
        <v>0</v>
      </c>
      <c r="BP66" s="107">
        <f t="shared" si="41"/>
        <v>0</v>
      </c>
      <c r="BQ66" s="109">
        <f t="shared" si="63"/>
        <v>0</v>
      </c>
      <c r="BR66" s="109">
        <f t="shared" si="64"/>
        <v>0</v>
      </c>
      <c r="BS66" s="109">
        <f t="shared" si="65"/>
        <v>0</v>
      </c>
      <c r="BU66" s="82">
        <f t="shared" si="42"/>
        <v>0</v>
      </c>
      <c r="BV66" s="82" t="e">
        <f t="shared" si="66"/>
        <v>#DIV/0!</v>
      </c>
      <c r="BW66" s="77">
        <f t="shared" si="43"/>
        <v>0</v>
      </c>
      <c r="BX66" s="108">
        <f t="shared" si="44"/>
        <v>0</v>
      </c>
      <c r="BY66" s="107">
        <f t="shared" si="45"/>
        <v>0</v>
      </c>
      <c r="BZ66" s="107">
        <f t="shared" si="46"/>
        <v>0</v>
      </c>
      <c r="CA66" s="107">
        <f t="shared" si="47"/>
        <v>0</v>
      </c>
      <c r="CB66" s="109">
        <f t="shared" si="67"/>
        <v>0</v>
      </c>
      <c r="CC66" s="109">
        <f t="shared" si="68"/>
        <v>0</v>
      </c>
      <c r="CD66" s="109">
        <f t="shared" si="69"/>
        <v>0</v>
      </c>
    </row>
    <row r="67" spans="1:82" x14ac:dyDescent="0.25">
      <c r="A67" s="101">
        <f t="shared" si="48"/>
        <v>37926</v>
      </c>
      <c r="B67" s="102">
        <f t="shared" si="49"/>
        <v>3.9830000000000001</v>
      </c>
      <c r="C67" s="80">
        <f t="shared" si="50"/>
        <v>0.28499999999999992</v>
      </c>
      <c r="D67" s="102">
        <f t="shared" si="0"/>
        <v>-3.2500000000000001E-2</v>
      </c>
      <c r="E67" s="106">
        <f t="shared" si="1"/>
        <v>1</v>
      </c>
      <c r="F67" s="105">
        <f t="shared" ca="1" si="2"/>
        <v>1112</v>
      </c>
      <c r="G67" s="80" t="e">
        <f t="shared" si="3"/>
        <v>#DIV/0!</v>
      </c>
      <c r="H67" s="80" t="e">
        <f t="shared" si="70"/>
        <v>#DIV/0!</v>
      </c>
      <c r="I67" s="104">
        <f t="shared" si="4"/>
        <v>5.37</v>
      </c>
      <c r="K67" s="102">
        <f t="shared" si="5"/>
        <v>0.20250000000000001</v>
      </c>
      <c r="L67" s="106">
        <f t="shared" si="6"/>
        <v>1.03</v>
      </c>
      <c r="M67" s="105">
        <f t="shared" ca="1" si="7"/>
        <v>1112</v>
      </c>
      <c r="N67" s="216" t="e">
        <f t="shared" si="8"/>
        <v>#DIV/0!</v>
      </c>
      <c r="O67" s="80" t="e">
        <f t="shared" si="9"/>
        <v>#DIV/0!</v>
      </c>
      <c r="P67" s="104">
        <f t="shared" si="10"/>
        <v>5.4</v>
      </c>
      <c r="R67" s="102">
        <f t="shared" si="11"/>
        <v>0.20250000000000001</v>
      </c>
      <c r="S67" s="106">
        <f t="shared" si="12"/>
        <v>1.03</v>
      </c>
      <c r="T67" s="105">
        <f t="shared" ca="1" si="13"/>
        <v>1112</v>
      </c>
      <c r="U67" s="216" t="e">
        <f t="shared" si="14"/>
        <v>#DIV/0!</v>
      </c>
      <c r="V67" s="80" t="e">
        <f t="shared" si="15"/>
        <v>#DIV/0!</v>
      </c>
      <c r="W67" s="104">
        <f t="shared" si="16"/>
        <v>5.4</v>
      </c>
      <c r="X67" s="105"/>
      <c r="Y67" s="102">
        <f t="shared" si="17"/>
        <v>-0.27</v>
      </c>
      <c r="Z67" s="106">
        <f t="shared" si="18"/>
        <v>1</v>
      </c>
      <c r="AA67" s="105">
        <f t="shared" ca="1" si="19"/>
        <v>1112</v>
      </c>
      <c r="AB67" s="80" t="e">
        <f t="shared" si="20"/>
        <v>#DIV/0!</v>
      </c>
      <c r="AC67" s="80" t="e">
        <f t="shared" si="21"/>
        <v>#DIV/0!</v>
      </c>
      <c r="AD67" s="104">
        <f t="shared" si="22"/>
        <v>3.9</v>
      </c>
      <c r="AF67" s="105">
        <f t="shared" ca="1" si="51"/>
        <v>1112</v>
      </c>
      <c r="AG67" s="105">
        <f t="shared" ca="1" si="52"/>
        <v>1111</v>
      </c>
      <c r="AH67" s="80">
        <f t="shared" si="23"/>
        <v>6.7077245364551022E-2</v>
      </c>
      <c r="AI67" s="181">
        <f t="shared" si="24"/>
        <v>30</v>
      </c>
      <c r="AL67" s="105"/>
      <c r="AM67" s="82"/>
      <c r="AN67" s="82">
        <f t="shared" si="25"/>
        <v>0</v>
      </c>
      <c r="AO67" s="82" t="e">
        <f t="shared" si="53"/>
        <v>#DIV/0!</v>
      </c>
      <c r="AP67" s="77">
        <f t="shared" si="26"/>
        <v>0</v>
      </c>
      <c r="AQ67" s="108">
        <f t="shared" si="27"/>
        <v>0</v>
      </c>
      <c r="AR67" s="107">
        <f t="shared" si="28"/>
        <v>0</v>
      </c>
      <c r="AS67" s="107">
        <f t="shared" si="54"/>
        <v>0</v>
      </c>
      <c r="AT67" s="107">
        <f t="shared" si="29"/>
        <v>0</v>
      </c>
      <c r="AU67" s="109">
        <f t="shared" si="55"/>
        <v>0</v>
      </c>
      <c r="AV67" s="109">
        <f t="shared" si="56"/>
        <v>0</v>
      </c>
      <c r="AW67" s="109">
        <f t="shared" si="57"/>
        <v>0</v>
      </c>
      <c r="AY67" s="82">
        <f t="shared" si="30"/>
        <v>0</v>
      </c>
      <c r="AZ67" s="82" t="e">
        <f t="shared" si="58"/>
        <v>#DIV/0!</v>
      </c>
      <c r="BA67" s="77">
        <f t="shared" si="31"/>
        <v>0</v>
      </c>
      <c r="BB67" s="108">
        <f t="shared" si="32"/>
        <v>0</v>
      </c>
      <c r="BC67" s="107">
        <f t="shared" si="33"/>
        <v>0</v>
      </c>
      <c r="BD67" s="107">
        <f t="shared" si="34"/>
        <v>0</v>
      </c>
      <c r="BE67" s="107">
        <f t="shared" si="35"/>
        <v>0</v>
      </c>
      <c r="BF67" s="109">
        <f t="shared" si="59"/>
        <v>0</v>
      </c>
      <c r="BG67" s="109">
        <f t="shared" si="60"/>
        <v>0</v>
      </c>
      <c r="BH67" s="109">
        <f t="shared" si="61"/>
        <v>0</v>
      </c>
      <c r="BJ67" s="82">
        <f t="shared" si="36"/>
        <v>0</v>
      </c>
      <c r="BK67" s="82" t="e">
        <f t="shared" si="62"/>
        <v>#DIV/0!</v>
      </c>
      <c r="BL67" s="77">
        <f t="shared" si="37"/>
        <v>0</v>
      </c>
      <c r="BM67" s="108">
        <f t="shared" si="38"/>
        <v>0</v>
      </c>
      <c r="BN67" s="107">
        <f t="shared" si="39"/>
        <v>0</v>
      </c>
      <c r="BO67" s="107">
        <f t="shared" si="40"/>
        <v>0</v>
      </c>
      <c r="BP67" s="107">
        <f t="shared" si="41"/>
        <v>0</v>
      </c>
      <c r="BQ67" s="109">
        <f t="shared" si="63"/>
        <v>0</v>
      </c>
      <c r="BR67" s="109">
        <f t="shared" si="64"/>
        <v>0</v>
      </c>
      <c r="BS67" s="109">
        <f t="shared" si="65"/>
        <v>0</v>
      </c>
      <c r="BU67" s="82">
        <f t="shared" si="42"/>
        <v>0</v>
      </c>
      <c r="BV67" s="82" t="e">
        <f t="shared" si="66"/>
        <v>#DIV/0!</v>
      </c>
      <c r="BW67" s="77">
        <f t="shared" si="43"/>
        <v>0</v>
      </c>
      <c r="BX67" s="108">
        <f t="shared" si="44"/>
        <v>0</v>
      </c>
      <c r="BY67" s="107">
        <f t="shared" si="45"/>
        <v>0</v>
      </c>
      <c r="BZ67" s="107">
        <f t="shared" si="46"/>
        <v>0</v>
      </c>
      <c r="CA67" s="107">
        <f t="shared" si="47"/>
        <v>0</v>
      </c>
      <c r="CB67" s="109">
        <f t="shared" si="67"/>
        <v>0</v>
      </c>
      <c r="CC67" s="109">
        <f t="shared" si="68"/>
        <v>0</v>
      </c>
      <c r="CD67" s="109">
        <f t="shared" si="69"/>
        <v>0</v>
      </c>
    </row>
    <row r="68" spans="1:82" x14ac:dyDescent="0.25">
      <c r="A68" s="101">
        <f t="shared" si="48"/>
        <v>37956</v>
      </c>
      <c r="B68" s="102">
        <f t="shared" si="49"/>
        <v>4.101</v>
      </c>
      <c r="C68" s="80">
        <f t="shared" si="50"/>
        <v>0.28999999999999998</v>
      </c>
      <c r="D68" s="102">
        <f t="shared" si="0"/>
        <v>-5.5E-2</v>
      </c>
      <c r="E68" s="106">
        <f t="shared" si="1"/>
        <v>1</v>
      </c>
      <c r="F68" s="105">
        <f t="shared" ca="1" si="2"/>
        <v>1139</v>
      </c>
      <c r="G68" s="80" t="e">
        <f t="shared" si="3"/>
        <v>#DIV/0!</v>
      </c>
      <c r="H68" s="80" t="e">
        <f t="shared" si="70"/>
        <v>#DIV/0!</v>
      </c>
      <c r="I68" s="104">
        <f t="shared" si="4"/>
        <v>5.37</v>
      </c>
      <c r="K68" s="102">
        <f t="shared" si="5"/>
        <v>0.24249999999999999</v>
      </c>
      <c r="L68" s="106">
        <f t="shared" si="6"/>
        <v>1.03</v>
      </c>
      <c r="M68" s="105">
        <f t="shared" ca="1" si="7"/>
        <v>1139</v>
      </c>
      <c r="N68" s="216" t="e">
        <f t="shared" si="8"/>
        <v>#DIV/0!</v>
      </c>
      <c r="O68" s="80" t="e">
        <f t="shared" si="9"/>
        <v>#DIV/0!</v>
      </c>
      <c r="P68" s="104">
        <f t="shared" si="10"/>
        <v>5.4</v>
      </c>
      <c r="R68" s="102">
        <f t="shared" si="11"/>
        <v>0.24249999999999999</v>
      </c>
      <c r="S68" s="106">
        <f t="shared" si="12"/>
        <v>1.03</v>
      </c>
      <c r="T68" s="105">
        <f t="shared" ca="1" si="13"/>
        <v>1139</v>
      </c>
      <c r="U68" s="216" t="e">
        <f t="shared" si="14"/>
        <v>#DIV/0!</v>
      </c>
      <c r="V68" s="80" t="e">
        <f t="shared" si="15"/>
        <v>#DIV/0!</v>
      </c>
      <c r="W68" s="104">
        <f t="shared" si="16"/>
        <v>5.4</v>
      </c>
      <c r="X68" s="105"/>
      <c r="Y68" s="102">
        <f t="shared" si="17"/>
        <v>-0.27</v>
      </c>
      <c r="Z68" s="106">
        <f t="shared" si="18"/>
        <v>1</v>
      </c>
      <c r="AA68" s="105">
        <f t="shared" ca="1" si="19"/>
        <v>1139</v>
      </c>
      <c r="AB68" s="80" t="e">
        <f t="shared" si="20"/>
        <v>#DIV/0!</v>
      </c>
      <c r="AC68" s="80" t="e">
        <f t="shared" si="21"/>
        <v>#DIV/0!</v>
      </c>
      <c r="AD68" s="104">
        <f t="shared" si="22"/>
        <v>3.9</v>
      </c>
      <c r="AF68" s="105">
        <f t="shared" ca="1" si="51"/>
        <v>1139</v>
      </c>
      <c r="AG68" s="105">
        <f t="shared" ca="1" si="52"/>
        <v>1138</v>
      </c>
      <c r="AH68" s="80">
        <f t="shared" si="23"/>
        <v>6.7090953917624013E-2</v>
      </c>
      <c r="AI68" s="181">
        <f t="shared" si="24"/>
        <v>31</v>
      </c>
      <c r="AL68" s="105"/>
      <c r="AM68" s="82"/>
      <c r="AN68" s="82">
        <f t="shared" si="25"/>
        <v>0</v>
      </c>
      <c r="AO68" s="82" t="e">
        <f t="shared" si="53"/>
        <v>#DIV/0!</v>
      </c>
      <c r="AP68" s="77">
        <f t="shared" si="26"/>
        <v>0</v>
      </c>
      <c r="AQ68" s="108">
        <f t="shared" si="27"/>
        <v>0</v>
      </c>
      <c r="AR68" s="107">
        <f t="shared" si="28"/>
        <v>0</v>
      </c>
      <c r="AS68" s="107">
        <f t="shared" si="54"/>
        <v>0</v>
      </c>
      <c r="AT68" s="107">
        <f t="shared" si="29"/>
        <v>0</v>
      </c>
      <c r="AU68" s="109">
        <f t="shared" si="55"/>
        <v>0</v>
      </c>
      <c r="AV68" s="109">
        <f t="shared" si="56"/>
        <v>0</v>
      </c>
      <c r="AW68" s="109">
        <f t="shared" si="57"/>
        <v>0</v>
      </c>
      <c r="AY68" s="82">
        <f t="shared" si="30"/>
        <v>0</v>
      </c>
      <c r="AZ68" s="82" t="e">
        <f t="shared" si="58"/>
        <v>#DIV/0!</v>
      </c>
      <c r="BA68" s="77">
        <f t="shared" si="31"/>
        <v>0</v>
      </c>
      <c r="BB68" s="108">
        <f t="shared" si="32"/>
        <v>0</v>
      </c>
      <c r="BC68" s="107">
        <f t="shared" si="33"/>
        <v>0</v>
      </c>
      <c r="BD68" s="107">
        <f t="shared" si="34"/>
        <v>0</v>
      </c>
      <c r="BE68" s="107">
        <f t="shared" si="35"/>
        <v>0</v>
      </c>
      <c r="BF68" s="109">
        <f t="shared" si="59"/>
        <v>0</v>
      </c>
      <c r="BG68" s="109">
        <f t="shared" si="60"/>
        <v>0</v>
      </c>
      <c r="BH68" s="109">
        <f t="shared" si="61"/>
        <v>0</v>
      </c>
      <c r="BJ68" s="82">
        <f t="shared" si="36"/>
        <v>0</v>
      </c>
      <c r="BK68" s="82" t="e">
        <f t="shared" si="62"/>
        <v>#DIV/0!</v>
      </c>
      <c r="BL68" s="77">
        <f t="shared" si="37"/>
        <v>0</v>
      </c>
      <c r="BM68" s="108">
        <f t="shared" si="38"/>
        <v>0</v>
      </c>
      <c r="BN68" s="107">
        <f t="shared" si="39"/>
        <v>0</v>
      </c>
      <c r="BO68" s="107">
        <f t="shared" si="40"/>
        <v>0</v>
      </c>
      <c r="BP68" s="107">
        <f t="shared" si="41"/>
        <v>0</v>
      </c>
      <c r="BQ68" s="109">
        <f t="shared" si="63"/>
        <v>0</v>
      </c>
      <c r="BR68" s="109">
        <f t="shared" si="64"/>
        <v>0</v>
      </c>
      <c r="BS68" s="109">
        <f t="shared" si="65"/>
        <v>0</v>
      </c>
      <c r="BU68" s="82">
        <f t="shared" si="42"/>
        <v>0</v>
      </c>
      <c r="BV68" s="82" t="e">
        <f t="shared" si="66"/>
        <v>#DIV/0!</v>
      </c>
      <c r="BW68" s="77">
        <f t="shared" si="43"/>
        <v>0</v>
      </c>
      <c r="BX68" s="108">
        <f t="shared" si="44"/>
        <v>0</v>
      </c>
      <c r="BY68" s="107">
        <f t="shared" si="45"/>
        <v>0</v>
      </c>
      <c r="BZ68" s="107">
        <f t="shared" si="46"/>
        <v>0</v>
      </c>
      <c r="CA68" s="107">
        <f t="shared" si="47"/>
        <v>0</v>
      </c>
      <c r="CB68" s="109">
        <f t="shared" si="67"/>
        <v>0</v>
      </c>
      <c r="CC68" s="109">
        <f t="shared" si="68"/>
        <v>0</v>
      </c>
      <c r="CD68" s="109">
        <f t="shared" si="69"/>
        <v>0</v>
      </c>
    </row>
    <row r="69" spans="1:82" x14ac:dyDescent="0.25">
      <c r="A69" s="101">
        <f t="shared" si="48"/>
        <v>37987</v>
      </c>
      <c r="B69" s="102">
        <f t="shared" si="49"/>
        <v>4.141</v>
      </c>
      <c r="C69" s="80">
        <f t="shared" si="50"/>
        <v>0.30249999999999999</v>
      </c>
      <c r="D69" s="102">
        <f t="shared" si="0"/>
        <v>-5.7500000000000002E-2</v>
      </c>
      <c r="E69" s="106">
        <f t="shared" si="1"/>
        <v>1</v>
      </c>
      <c r="F69" s="105">
        <f t="shared" ca="1" si="2"/>
        <v>1173</v>
      </c>
      <c r="G69" s="80" t="e">
        <f t="shared" si="3"/>
        <v>#DIV/0!</v>
      </c>
      <c r="H69" s="80" t="e">
        <f t="shared" si="70"/>
        <v>#DIV/0!</v>
      </c>
      <c r="I69" s="104">
        <f t="shared" si="4"/>
        <v>5.37</v>
      </c>
      <c r="K69" s="102">
        <f t="shared" si="5"/>
        <v>0.27750000000000002</v>
      </c>
      <c r="L69" s="106">
        <f t="shared" si="6"/>
        <v>1.03</v>
      </c>
      <c r="M69" s="105">
        <f t="shared" ca="1" si="7"/>
        <v>1173</v>
      </c>
      <c r="N69" s="216" t="e">
        <f t="shared" si="8"/>
        <v>#DIV/0!</v>
      </c>
      <c r="O69" s="80" t="e">
        <f t="shared" si="9"/>
        <v>#DIV/0!</v>
      </c>
      <c r="P69" s="104">
        <f t="shared" si="10"/>
        <v>5.4</v>
      </c>
      <c r="R69" s="102">
        <f t="shared" si="11"/>
        <v>0.27750000000000002</v>
      </c>
      <c r="S69" s="106">
        <f t="shared" si="12"/>
        <v>1.03</v>
      </c>
      <c r="T69" s="105">
        <f t="shared" ca="1" si="13"/>
        <v>1173</v>
      </c>
      <c r="U69" s="216" t="e">
        <f t="shared" si="14"/>
        <v>#DIV/0!</v>
      </c>
      <c r="V69" s="80" t="e">
        <f t="shared" si="15"/>
        <v>#DIV/0!</v>
      </c>
      <c r="W69" s="104">
        <f t="shared" si="16"/>
        <v>5.4</v>
      </c>
      <c r="X69" s="105"/>
      <c r="Y69" s="102">
        <f t="shared" si="17"/>
        <v>-0.27</v>
      </c>
      <c r="Z69" s="106">
        <f t="shared" si="18"/>
        <v>1</v>
      </c>
      <c r="AA69" s="105">
        <f t="shared" ca="1" si="19"/>
        <v>1173</v>
      </c>
      <c r="AB69" s="80" t="e">
        <f t="shared" si="20"/>
        <v>#DIV/0!</v>
      </c>
      <c r="AC69" s="80" t="e">
        <f t="shared" si="21"/>
        <v>#DIV/0!</v>
      </c>
      <c r="AD69" s="104">
        <f t="shared" si="22"/>
        <v>3.9</v>
      </c>
      <c r="AF69" s="105">
        <f t="shared" ca="1" si="51"/>
        <v>1173</v>
      </c>
      <c r="AG69" s="105">
        <f t="shared" ca="1" si="52"/>
        <v>1170</v>
      </c>
      <c r="AH69" s="80">
        <f t="shared" si="23"/>
        <v>6.7114237261102022E-2</v>
      </c>
      <c r="AI69" s="181">
        <f t="shared" si="24"/>
        <v>31</v>
      </c>
      <c r="AL69" s="105"/>
      <c r="AM69" s="82"/>
      <c r="AN69" s="82">
        <f t="shared" si="25"/>
        <v>0</v>
      </c>
      <c r="AO69" s="82" t="e">
        <f t="shared" si="53"/>
        <v>#DIV/0!</v>
      </c>
      <c r="AP69" s="77">
        <f t="shared" si="26"/>
        <v>0</v>
      </c>
      <c r="AQ69" s="108">
        <f t="shared" si="27"/>
        <v>0</v>
      </c>
      <c r="AR69" s="107">
        <f t="shared" si="28"/>
        <v>0</v>
      </c>
      <c r="AS69" s="107">
        <f t="shared" si="54"/>
        <v>0</v>
      </c>
      <c r="AT69" s="107">
        <f t="shared" si="29"/>
        <v>0</v>
      </c>
      <c r="AU69" s="109">
        <f t="shared" si="55"/>
        <v>0</v>
      </c>
      <c r="AV69" s="109">
        <f t="shared" si="56"/>
        <v>0</v>
      </c>
      <c r="AW69" s="109">
        <f t="shared" si="57"/>
        <v>0</v>
      </c>
      <c r="AY69" s="82">
        <f t="shared" si="30"/>
        <v>0</v>
      </c>
      <c r="AZ69" s="82" t="e">
        <f t="shared" si="58"/>
        <v>#DIV/0!</v>
      </c>
      <c r="BA69" s="77">
        <f t="shared" si="31"/>
        <v>0</v>
      </c>
      <c r="BB69" s="108">
        <f t="shared" si="32"/>
        <v>0</v>
      </c>
      <c r="BC69" s="107">
        <f t="shared" si="33"/>
        <v>0</v>
      </c>
      <c r="BD69" s="107">
        <f t="shared" si="34"/>
        <v>0</v>
      </c>
      <c r="BE69" s="107">
        <f t="shared" si="35"/>
        <v>0</v>
      </c>
      <c r="BF69" s="109">
        <f t="shared" si="59"/>
        <v>0</v>
      </c>
      <c r="BG69" s="109">
        <f t="shared" si="60"/>
        <v>0</v>
      </c>
      <c r="BH69" s="109">
        <f t="shared" si="61"/>
        <v>0</v>
      </c>
      <c r="BJ69" s="82">
        <f t="shared" si="36"/>
        <v>0</v>
      </c>
      <c r="BK69" s="82" t="e">
        <f t="shared" si="62"/>
        <v>#DIV/0!</v>
      </c>
      <c r="BL69" s="77">
        <f t="shared" si="37"/>
        <v>0</v>
      </c>
      <c r="BM69" s="108">
        <f t="shared" si="38"/>
        <v>0</v>
      </c>
      <c r="BN69" s="107">
        <f t="shared" si="39"/>
        <v>0</v>
      </c>
      <c r="BO69" s="107">
        <f t="shared" si="40"/>
        <v>0</v>
      </c>
      <c r="BP69" s="107">
        <f t="shared" si="41"/>
        <v>0</v>
      </c>
      <c r="BQ69" s="109">
        <f t="shared" si="63"/>
        <v>0</v>
      </c>
      <c r="BR69" s="109">
        <f t="shared" si="64"/>
        <v>0</v>
      </c>
      <c r="BS69" s="109">
        <f t="shared" si="65"/>
        <v>0</v>
      </c>
      <c r="BU69" s="82">
        <f t="shared" si="42"/>
        <v>0</v>
      </c>
      <c r="BV69" s="82" t="e">
        <f t="shared" si="66"/>
        <v>#DIV/0!</v>
      </c>
      <c r="BW69" s="77">
        <f t="shared" si="43"/>
        <v>0</v>
      </c>
      <c r="BX69" s="108">
        <f t="shared" si="44"/>
        <v>0</v>
      </c>
      <c r="BY69" s="107">
        <f t="shared" si="45"/>
        <v>0</v>
      </c>
      <c r="BZ69" s="107">
        <f t="shared" si="46"/>
        <v>0</v>
      </c>
      <c r="CA69" s="107">
        <f t="shared" si="47"/>
        <v>0</v>
      </c>
      <c r="CB69" s="109">
        <f t="shared" si="67"/>
        <v>0</v>
      </c>
      <c r="CC69" s="109">
        <f t="shared" si="68"/>
        <v>0</v>
      </c>
      <c r="CD69" s="109">
        <f t="shared" si="69"/>
        <v>0</v>
      </c>
    </row>
    <row r="70" spans="1:82" x14ac:dyDescent="0.25">
      <c r="A70" s="101">
        <f t="shared" si="48"/>
        <v>38018</v>
      </c>
      <c r="B70" s="102">
        <f t="shared" si="49"/>
        <v>4.0010000000000003</v>
      </c>
      <c r="C70" s="80">
        <f t="shared" si="50"/>
        <v>0.29249999999999998</v>
      </c>
      <c r="D70" s="102">
        <f t="shared" si="0"/>
        <v>-0.04</v>
      </c>
      <c r="E70" s="106">
        <f t="shared" si="1"/>
        <v>1</v>
      </c>
      <c r="F70" s="105">
        <f t="shared" ca="1" si="2"/>
        <v>1203</v>
      </c>
      <c r="G70" s="80" t="e">
        <f t="shared" si="3"/>
        <v>#DIV/0!</v>
      </c>
      <c r="H70" s="80" t="e">
        <f t="shared" si="70"/>
        <v>#DIV/0!</v>
      </c>
      <c r="I70" s="104">
        <f t="shared" si="4"/>
        <v>5.37</v>
      </c>
      <c r="K70" s="102">
        <f t="shared" si="5"/>
        <v>0.2525</v>
      </c>
      <c r="L70" s="106">
        <f t="shared" si="6"/>
        <v>1.03</v>
      </c>
      <c r="M70" s="105">
        <f t="shared" ca="1" si="7"/>
        <v>1203</v>
      </c>
      <c r="N70" s="216" t="e">
        <f t="shared" si="8"/>
        <v>#DIV/0!</v>
      </c>
      <c r="O70" s="80" t="e">
        <f t="shared" si="9"/>
        <v>#DIV/0!</v>
      </c>
      <c r="P70" s="104">
        <f t="shared" si="10"/>
        <v>5.4</v>
      </c>
      <c r="R70" s="102">
        <f t="shared" si="11"/>
        <v>0.2525</v>
      </c>
      <c r="S70" s="106">
        <f t="shared" si="12"/>
        <v>1.03</v>
      </c>
      <c r="T70" s="105">
        <f t="shared" ca="1" si="13"/>
        <v>1203</v>
      </c>
      <c r="U70" s="216" t="e">
        <f t="shared" si="14"/>
        <v>#DIV/0!</v>
      </c>
      <c r="V70" s="80" t="e">
        <f t="shared" si="15"/>
        <v>#DIV/0!</v>
      </c>
      <c r="W70" s="104">
        <f t="shared" si="16"/>
        <v>5.4</v>
      </c>
      <c r="X70" s="105"/>
      <c r="Y70" s="102">
        <f t="shared" si="17"/>
        <v>-0.27</v>
      </c>
      <c r="Z70" s="106">
        <f t="shared" si="18"/>
        <v>1</v>
      </c>
      <c r="AA70" s="105">
        <f t="shared" ca="1" si="19"/>
        <v>1203</v>
      </c>
      <c r="AB70" s="80" t="e">
        <f t="shared" si="20"/>
        <v>#DIV/0!</v>
      </c>
      <c r="AC70" s="80" t="e">
        <f t="shared" si="21"/>
        <v>#DIV/0!</v>
      </c>
      <c r="AD70" s="104">
        <f t="shared" si="22"/>
        <v>3.9</v>
      </c>
      <c r="AF70" s="105">
        <f t="shared" ca="1" si="51"/>
        <v>1203</v>
      </c>
      <c r="AG70" s="105">
        <f t="shared" ca="1" si="52"/>
        <v>1202</v>
      </c>
      <c r="AH70" s="80">
        <f t="shared" si="23"/>
        <v>6.7147246299340019E-2</v>
      </c>
      <c r="AI70" s="181">
        <f t="shared" si="24"/>
        <v>29</v>
      </c>
      <c r="AL70" s="105"/>
      <c r="AM70" s="82"/>
      <c r="AN70" s="82">
        <f t="shared" si="25"/>
        <v>0</v>
      </c>
      <c r="AO70" s="82" t="e">
        <f t="shared" si="53"/>
        <v>#DIV/0!</v>
      </c>
      <c r="AP70" s="77">
        <f t="shared" si="26"/>
        <v>0</v>
      </c>
      <c r="AQ70" s="108">
        <f t="shared" si="27"/>
        <v>0</v>
      </c>
      <c r="AR70" s="107">
        <f t="shared" si="28"/>
        <v>0</v>
      </c>
      <c r="AS70" s="107">
        <f t="shared" si="54"/>
        <v>0</v>
      </c>
      <c r="AT70" s="107">
        <f t="shared" si="29"/>
        <v>0</v>
      </c>
      <c r="AU70" s="109">
        <f t="shared" si="55"/>
        <v>0</v>
      </c>
      <c r="AV70" s="109">
        <f t="shared" si="56"/>
        <v>0</v>
      </c>
      <c r="AW70" s="109">
        <f t="shared" si="57"/>
        <v>0</v>
      </c>
      <c r="AY70" s="82">
        <f t="shared" si="30"/>
        <v>0</v>
      </c>
      <c r="AZ70" s="82" t="e">
        <f t="shared" si="58"/>
        <v>#DIV/0!</v>
      </c>
      <c r="BA70" s="77">
        <f t="shared" si="31"/>
        <v>0</v>
      </c>
      <c r="BB70" s="108">
        <f t="shared" si="32"/>
        <v>0</v>
      </c>
      <c r="BC70" s="107">
        <f t="shared" si="33"/>
        <v>0</v>
      </c>
      <c r="BD70" s="107">
        <f t="shared" si="34"/>
        <v>0</v>
      </c>
      <c r="BE70" s="107">
        <f t="shared" si="35"/>
        <v>0</v>
      </c>
      <c r="BF70" s="109">
        <f t="shared" si="59"/>
        <v>0</v>
      </c>
      <c r="BG70" s="109">
        <f t="shared" si="60"/>
        <v>0</v>
      </c>
      <c r="BH70" s="109">
        <f t="shared" si="61"/>
        <v>0</v>
      </c>
      <c r="BJ70" s="82">
        <f t="shared" si="36"/>
        <v>0</v>
      </c>
      <c r="BK70" s="82" t="e">
        <f t="shared" si="62"/>
        <v>#DIV/0!</v>
      </c>
      <c r="BL70" s="77">
        <f t="shared" si="37"/>
        <v>0</v>
      </c>
      <c r="BM70" s="108">
        <f t="shared" si="38"/>
        <v>0</v>
      </c>
      <c r="BN70" s="107">
        <f t="shared" si="39"/>
        <v>0</v>
      </c>
      <c r="BO70" s="107">
        <f t="shared" si="40"/>
        <v>0</v>
      </c>
      <c r="BP70" s="107">
        <f t="shared" si="41"/>
        <v>0</v>
      </c>
      <c r="BQ70" s="109">
        <f t="shared" si="63"/>
        <v>0</v>
      </c>
      <c r="BR70" s="109">
        <f t="shared" si="64"/>
        <v>0</v>
      </c>
      <c r="BS70" s="109">
        <f t="shared" si="65"/>
        <v>0</v>
      </c>
      <c r="BU70" s="82">
        <f t="shared" si="42"/>
        <v>0</v>
      </c>
      <c r="BV70" s="82" t="e">
        <f t="shared" si="66"/>
        <v>#DIV/0!</v>
      </c>
      <c r="BW70" s="77">
        <f t="shared" si="43"/>
        <v>0</v>
      </c>
      <c r="BX70" s="108">
        <f t="shared" si="44"/>
        <v>0</v>
      </c>
      <c r="BY70" s="107">
        <f t="shared" si="45"/>
        <v>0</v>
      </c>
      <c r="BZ70" s="107">
        <f t="shared" si="46"/>
        <v>0</v>
      </c>
      <c r="CA70" s="107">
        <f t="shared" si="47"/>
        <v>0</v>
      </c>
      <c r="CB70" s="109">
        <f t="shared" si="67"/>
        <v>0</v>
      </c>
      <c r="CC70" s="109">
        <f t="shared" si="68"/>
        <v>0</v>
      </c>
      <c r="CD70" s="109">
        <f t="shared" si="69"/>
        <v>0</v>
      </c>
    </row>
    <row r="71" spans="1:82" x14ac:dyDescent="0.25">
      <c r="A71" s="101">
        <f t="shared" si="48"/>
        <v>38047</v>
      </c>
      <c r="B71" s="102">
        <f t="shared" si="49"/>
        <v>3.8490000000000006</v>
      </c>
      <c r="C71" s="80">
        <f t="shared" si="50"/>
        <v>0.29249999999999998</v>
      </c>
      <c r="D71" s="102">
        <f t="shared" si="0"/>
        <v>-2.75E-2</v>
      </c>
      <c r="E71" s="106">
        <f t="shared" si="1"/>
        <v>1</v>
      </c>
      <c r="F71" s="105">
        <f t="shared" ca="1" si="2"/>
        <v>1231</v>
      </c>
      <c r="G71" s="80" t="e">
        <f t="shared" si="3"/>
        <v>#DIV/0!</v>
      </c>
      <c r="H71" s="80" t="e">
        <f t="shared" si="70"/>
        <v>#DIV/0!</v>
      </c>
      <c r="I71" s="104">
        <f t="shared" si="4"/>
        <v>5.37</v>
      </c>
      <c r="K71" s="102">
        <f t="shared" si="5"/>
        <v>0.25</v>
      </c>
      <c r="L71" s="106">
        <f t="shared" si="6"/>
        <v>1.03</v>
      </c>
      <c r="M71" s="105">
        <f t="shared" ca="1" si="7"/>
        <v>1231</v>
      </c>
      <c r="N71" s="216" t="e">
        <f t="shared" si="8"/>
        <v>#DIV/0!</v>
      </c>
      <c r="O71" s="80" t="e">
        <f t="shared" si="9"/>
        <v>#DIV/0!</v>
      </c>
      <c r="P71" s="104">
        <f t="shared" si="10"/>
        <v>5.4</v>
      </c>
      <c r="R71" s="102">
        <f t="shared" si="11"/>
        <v>0.25</v>
      </c>
      <c r="S71" s="106">
        <f t="shared" si="12"/>
        <v>1.03</v>
      </c>
      <c r="T71" s="105">
        <f t="shared" ca="1" si="13"/>
        <v>1231</v>
      </c>
      <c r="U71" s="216" t="e">
        <f t="shared" si="14"/>
        <v>#DIV/0!</v>
      </c>
      <c r="V71" s="80" t="e">
        <f t="shared" si="15"/>
        <v>#DIV/0!</v>
      </c>
      <c r="W71" s="104">
        <f t="shared" si="16"/>
        <v>5.4</v>
      </c>
      <c r="X71" s="105"/>
      <c r="Y71" s="102">
        <f t="shared" si="17"/>
        <v>-0.27</v>
      </c>
      <c r="Z71" s="106">
        <f t="shared" si="18"/>
        <v>1</v>
      </c>
      <c r="AA71" s="105">
        <f t="shared" ca="1" si="19"/>
        <v>1231</v>
      </c>
      <c r="AB71" s="80" t="e">
        <f t="shared" si="20"/>
        <v>#DIV/0!</v>
      </c>
      <c r="AC71" s="80" t="e">
        <f t="shared" si="21"/>
        <v>#DIV/0!</v>
      </c>
      <c r="AD71" s="104">
        <f t="shared" si="22"/>
        <v>3.9</v>
      </c>
      <c r="AF71" s="105">
        <f t="shared" ca="1" si="51"/>
        <v>1231</v>
      </c>
      <c r="AG71" s="105">
        <f t="shared" ca="1" si="52"/>
        <v>1230</v>
      </c>
      <c r="AH71" s="80">
        <f t="shared" si="23"/>
        <v>6.7178125722534995E-2</v>
      </c>
      <c r="AI71" s="181">
        <f t="shared" si="24"/>
        <v>31</v>
      </c>
      <c r="AL71" s="105"/>
      <c r="AM71" s="82"/>
      <c r="AN71" s="82">
        <f t="shared" si="25"/>
        <v>0</v>
      </c>
      <c r="AO71" s="82" t="e">
        <f t="shared" si="53"/>
        <v>#DIV/0!</v>
      </c>
      <c r="AP71" s="77">
        <f t="shared" si="26"/>
        <v>0</v>
      </c>
      <c r="AQ71" s="108">
        <f t="shared" si="27"/>
        <v>0</v>
      </c>
      <c r="AR71" s="107">
        <f t="shared" si="28"/>
        <v>0</v>
      </c>
      <c r="AS71" s="107">
        <f t="shared" si="54"/>
        <v>0</v>
      </c>
      <c r="AT71" s="107">
        <f t="shared" si="29"/>
        <v>0</v>
      </c>
      <c r="AU71" s="109">
        <f t="shared" si="55"/>
        <v>0</v>
      </c>
      <c r="AV71" s="109">
        <f t="shared" si="56"/>
        <v>0</v>
      </c>
      <c r="AW71" s="109">
        <f t="shared" si="57"/>
        <v>0</v>
      </c>
      <c r="AY71" s="82">
        <f t="shared" si="30"/>
        <v>0</v>
      </c>
      <c r="AZ71" s="82" t="e">
        <f t="shared" si="58"/>
        <v>#DIV/0!</v>
      </c>
      <c r="BA71" s="77">
        <f t="shared" si="31"/>
        <v>0</v>
      </c>
      <c r="BB71" s="108">
        <f t="shared" si="32"/>
        <v>0</v>
      </c>
      <c r="BC71" s="107">
        <f t="shared" si="33"/>
        <v>0</v>
      </c>
      <c r="BD71" s="107">
        <f t="shared" si="34"/>
        <v>0</v>
      </c>
      <c r="BE71" s="107">
        <f t="shared" si="35"/>
        <v>0</v>
      </c>
      <c r="BF71" s="109">
        <f t="shared" si="59"/>
        <v>0</v>
      </c>
      <c r="BG71" s="109">
        <f t="shared" si="60"/>
        <v>0</v>
      </c>
      <c r="BH71" s="109">
        <f t="shared" si="61"/>
        <v>0</v>
      </c>
      <c r="BJ71" s="82">
        <f t="shared" si="36"/>
        <v>0</v>
      </c>
      <c r="BK71" s="82" t="e">
        <f t="shared" si="62"/>
        <v>#DIV/0!</v>
      </c>
      <c r="BL71" s="77">
        <f t="shared" si="37"/>
        <v>0</v>
      </c>
      <c r="BM71" s="108">
        <f t="shared" si="38"/>
        <v>0</v>
      </c>
      <c r="BN71" s="107">
        <f t="shared" si="39"/>
        <v>0</v>
      </c>
      <c r="BO71" s="107">
        <f t="shared" si="40"/>
        <v>0</v>
      </c>
      <c r="BP71" s="107">
        <f t="shared" si="41"/>
        <v>0</v>
      </c>
      <c r="BQ71" s="109">
        <f t="shared" si="63"/>
        <v>0</v>
      </c>
      <c r="BR71" s="109">
        <f t="shared" si="64"/>
        <v>0</v>
      </c>
      <c r="BS71" s="109">
        <f t="shared" si="65"/>
        <v>0</v>
      </c>
      <c r="BU71" s="82">
        <f t="shared" si="42"/>
        <v>0</v>
      </c>
      <c r="BV71" s="82" t="e">
        <f t="shared" si="66"/>
        <v>#DIV/0!</v>
      </c>
      <c r="BW71" s="77">
        <f t="shared" si="43"/>
        <v>0</v>
      </c>
      <c r="BX71" s="108">
        <f t="shared" si="44"/>
        <v>0</v>
      </c>
      <c r="BY71" s="107">
        <f t="shared" si="45"/>
        <v>0</v>
      </c>
      <c r="BZ71" s="107">
        <f t="shared" si="46"/>
        <v>0</v>
      </c>
      <c r="CA71" s="107">
        <f t="shared" si="47"/>
        <v>0</v>
      </c>
      <c r="CB71" s="109">
        <f t="shared" si="67"/>
        <v>0</v>
      </c>
      <c r="CC71" s="109">
        <f t="shared" si="68"/>
        <v>0</v>
      </c>
      <c r="CD71" s="109">
        <f t="shared" si="69"/>
        <v>0</v>
      </c>
    </row>
    <row r="72" spans="1:82" x14ac:dyDescent="0.25">
      <c r="A72" s="101">
        <f t="shared" si="48"/>
        <v>38078</v>
      </c>
      <c r="B72" s="102">
        <f t="shared" si="49"/>
        <v>3.6970000000000001</v>
      </c>
      <c r="C72" s="80">
        <f t="shared" si="50"/>
        <v>0.27500000000000002</v>
      </c>
      <c r="D72" s="102">
        <f t="shared" si="0"/>
        <v>1.4999999999999999E-2</v>
      </c>
      <c r="E72" s="106">
        <f t="shared" si="1"/>
        <v>1</v>
      </c>
      <c r="F72" s="105">
        <f t="shared" ca="1" si="2"/>
        <v>1264</v>
      </c>
      <c r="G72" s="80" t="e">
        <f t="shared" si="3"/>
        <v>#DIV/0!</v>
      </c>
      <c r="H72" s="80" t="e">
        <f t="shared" si="70"/>
        <v>#DIV/0!</v>
      </c>
      <c r="I72" s="104">
        <f t="shared" si="4"/>
        <v>5.37</v>
      </c>
      <c r="K72" s="102">
        <f t="shared" si="5"/>
        <v>0.16750000000000001</v>
      </c>
      <c r="L72" s="106">
        <f t="shared" si="6"/>
        <v>1.03</v>
      </c>
      <c r="M72" s="105">
        <f t="shared" ca="1" si="7"/>
        <v>1264</v>
      </c>
      <c r="N72" s="216" t="e">
        <f t="shared" si="8"/>
        <v>#DIV/0!</v>
      </c>
      <c r="O72" s="80" t="e">
        <f t="shared" si="9"/>
        <v>#DIV/0!</v>
      </c>
      <c r="P72" s="104">
        <f t="shared" si="10"/>
        <v>5.4</v>
      </c>
      <c r="R72" s="102">
        <f t="shared" si="11"/>
        <v>0.16750000000000001</v>
      </c>
      <c r="S72" s="106">
        <f t="shared" si="12"/>
        <v>1.03</v>
      </c>
      <c r="T72" s="105">
        <f t="shared" ca="1" si="13"/>
        <v>1264</v>
      </c>
      <c r="U72" s="216" t="e">
        <f t="shared" si="14"/>
        <v>#DIV/0!</v>
      </c>
      <c r="V72" s="80" t="e">
        <f t="shared" si="15"/>
        <v>#DIV/0!</v>
      </c>
      <c r="W72" s="104">
        <f t="shared" si="16"/>
        <v>5.4</v>
      </c>
      <c r="X72" s="105"/>
      <c r="Y72" s="102">
        <f t="shared" si="17"/>
        <v>-0.34499999999999997</v>
      </c>
      <c r="Z72" s="106">
        <f t="shared" si="18"/>
        <v>1</v>
      </c>
      <c r="AA72" s="105">
        <f t="shared" ca="1" si="19"/>
        <v>1264</v>
      </c>
      <c r="AB72" s="80" t="e">
        <f t="shared" si="20"/>
        <v>#DIV/0!</v>
      </c>
      <c r="AC72" s="80" t="e">
        <f t="shared" si="21"/>
        <v>#DIV/0!</v>
      </c>
      <c r="AD72" s="104">
        <f t="shared" si="22"/>
        <v>3.9</v>
      </c>
      <c r="AF72" s="105">
        <f t="shared" ca="1" si="51"/>
        <v>1264</v>
      </c>
      <c r="AG72" s="105">
        <f t="shared" ca="1" si="52"/>
        <v>1261</v>
      </c>
      <c r="AH72" s="80">
        <f t="shared" si="23"/>
        <v>6.720393639415001E-2</v>
      </c>
      <c r="AI72" s="181">
        <f t="shared" si="24"/>
        <v>30</v>
      </c>
      <c r="AL72" s="105"/>
      <c r="AM72" s="82"/>
      <c r="AN72" s="82">
        <f t="shared" si="25"/>
        <v>0</v>
      </c>
      <c r="AO72" s="82" t="e">
        <f t="shared" si="53"/>
        <v>#DIV/0!</v>
      </c>
      <c r="AP72" s="77">
        <f t="shared" si="26"/>
        <v>0</v>
      </c>
      <c r="AQ72" s="108">
        <f t="shared" si="27"/>
        <v>0</v>
      </c>
      <c r="AR72" s="107">
        <f t="shared" si="28"/>
        <v>0</v>
      </c>
      <c r="AS72" s="107">
        <f t="shared" si="54"/>
        <v>0</v>
      </c>
      <c r="AT72" s="107">
        <f t="shared" si="29"/>
        <v>0</v>
      </c>
      <c r="AU72" s="109">
        <f t="shared" si="55"/>
        <v>0</v>
      </c>
      <c r="AV72" s="109">
        <f t="shared" si="56"/>
        <v>0</v>
      </c>
      <c r="AW72" s="109">
        <f t="shared" si="57"/>
        <v>0</v>
      </c>
      <c r="AY72" s="82">
        <f t="shared" si="30"/>
        <v>0</v>
      </c>
      <c r="AZ72" s="82" t="e">
        <f t="shared" si="58"/>
        <v>#DIV/0!</v>
      </c>
      <c r="BA72" s="77">
        <f t="shared" si="31"/>
        <v>0</v>
      </c>
      <c r="BB72" s="108">
        <f t="shared" si="32"/>
        <v>0</v>
      </c>
      <c r="BC72" s="107">
        <f t="shared" si="33"/>
        <v>0</v>
      </c>
      <c r="BD72" s="107">
        <f t="shared" si="34"/>
        <v>0</v>
      </c>
      <c r="BE72" s="107">
        <f t="shared" si="35"/>
        <v>0</v>
      </c>
      <c r="BF72" s="109">
        <f t="shared" si="59"/>
        <v>0</v>
      </c>
      <c r="BG72" s="109">
        <f t="shared" si="60"/>
        <v>0</v>
      </c>
      <c r="BH72" s="109">
        <f t="shared" si="61"/>
        <v>0</v>
      </c>
      <c r="BJ72" s="82">
        <f t="shared" si="36"/>
        <v>0</v>
      </c>
      <c r="BK72" s="82" t="e">
        <f t="shared" si="62"/>
        <v>#DIV/0!</v>
      </c>
      <c r="BL72" s="77">
        <f t="shared" si="37"/>
        <v>0</v>
      </c>
      <c r="BM72" s="108">
        <f t="shared" si="38"/>
        <v>0</v>
      </c>
      <c r="BN72" s="107">
        <f t="shared" si="39"/>
        <v>0</v>
      </c>
      <c r="BO72" s="107">
        <f t="shared" si="40"/>
        <v>0</v>
      </c>
      <c r="BP72" s="107">
        <f t="shared" si="41"/>
        <v>0</v>
      </c>
      <c r="BQ72" s="109">
        <f t="shared" si="63"/>
        <v>0</v>
      </c>
      <c r="BR72" s="109">
        <f t="shared" si="64"/>
        <v>0</v>
      </c>
      <c r="BS72" s="109">
        <f t="shared" si="65"/>
        <v>0</v>
      </c>
      <c r="BU72" s="82">
        <f t="shared" si="42"/>
        <v>0</v>
      </c>
      <c r="BV72" s="82" t="e">
        <f t="shared" si="66"/>
        <v>#DIV/0!</v>
      </c>
      <c r="BW72" s="77">
        <f t="shared" si="43"/>
        <v>0</v>
      </c>
      <c r="BX72" s="108">
        <f t="shared" si="44"/>
        <v>0</v>
      </c>
      <c r="BY72" s="107">
        <f t="shared" si="45"/>
        <v>0</v>
      </c>
      <c r="BZ72" s="107">
        <f t="shared" si="46"/>
        <v>0</v>
      </c>
      <c r="CA72" s="107">
        <f t="shared" si="47"/>
        <v>0</v>
      </c>
      <c r="CB72" s="109">
        <f t="shared" si="67"/>
        <v>0</v>
      </c>
      <c r="CC72" s="109">
        <f t="shared" si="68"/>
        <v>0</v>
      </c>
      <c r="CD72" s="109">
        <f t="shared" si="69"/>
        <v>0</v>
      </c>
    </row>
    <row r="73" spans="1:82" x14ac:dyDescent="0.25">
      <c r="A73" s="101">
        <f t="shared" si="48"/>
        <v>38108</v>
      </c>
      <c r="B73" s="102">
        <f t="shared" si="49"/>
        <v>3.6810000000000005</v>
      </c>
      <c r="C73" s="80">
        <f t="shared" si="50"/>
        <v>0.27500000000000002</v>
      </c>
      <c r="D73" s="102">
        <f t="shared" si="0"/>
        <v>1.4999999999999999E-2</v>
      </c>
      <c r="E73" s="106">
        <f t="shared" si="1"/>
        <v>1</v>
      </c>
      <c r="F73" s="105">
        <f t="shared" ca="1" si="2"/>
        <v>1294</v>
      </c>
      <c r="G73" s="80" t="e">
        <f t="shared" si="3"/>
        <v>#DIV/0!</v>
      </c>
      <c r="H73" s="80" t="e">
        <f t="shared" si="70"/>
        <v>#DIV/0!</v>
      </c>
      <c r="I73" s="104">
        <f t="shared" si="4"/>
        <v>5.37</v>
      </c>
      <c r="K73" s="102">
        <f t="shared" si="5"/>
        <v>0.1575</v>
      </c>
      <c r="L73" s="106">
        <f t="shared" si="6"/>
        <v>1.03</v>
      </c>
      <c r="M73" s="105">
        <f t="shared" ca="1" si="7"/>
        <v>1294</v>
      </c>
      <c r="N73" s="216" t="e">
        <f t="shared" si="8"/>
        <v>#DIV/0!</v>
      </c>
      <c r="O73" s="80" t="e">
        <f t="shared" si="9"/>
        <v>#DIV/0!</v>
      </c>
      <c r="P73" s="104">
        <f t="shared" si="10"/>
        <v>5.4</v>
      </c>
      <c r="R73" s="102">
        <f t="shared" si="11"/>
        <v>0.1575</v>
      </c>
      <c r="S73" s="106">
        <f t="shared" si="12"/>
        <v>1.03</v>
      </c>
      <c r="T73" s="105">
        <f t="shared" ca="1" si="13"/>
        <v>1294</v>
      </c>
      <c r="U73" s="216" t="e">
        <f t="shared" si="14"/>
        <v>#DIV/0!</v>
      </c>
      <c r="V73" s="80" t="e">
        <f t="shared" si="15"/>
        <v>#DIV/0!</v>
      </c>
      <c r="W73" s="104">
        <f t="shared" si="16"/>
        <v>5.4</v>
      </c>
      <c r="X73" s="105"/>
      <c r="Y73" s="102">
        <f t="shared" si="17"/>
        <v>-0.34499999999999997</v>
      </c>
      <c r="Z73" s="106">
        <f t="shared" si="18"/>
        <v>1</v>
      </c>
      <c r="AA73" s="105">
        <f t="shared" ca="1" si="19"/>
        <v>1294</v>
      </c>
      <c r="AB73" s="80" t="e">
        <f t="shared" si="20"/>
        <v>#DIV/0!</v>
      </c>
      <c r="AC73" s="80" t="e">
        <f t="shared" si="21"/>
        <v>#DIV/0!</v>
      </c>
      <c r="AD73" s="104">
        <f t="shared" si="22"/>
        <v>3.9</v>
      </c>
      <c r="AF73" s="105">
        <f t="shared" ca="1" si="51"/>
        <v>1294</v>
      </c>
      <c r="AG73" s="105">
        <f t="shared" ca="1" si="52"/>
        <v>1293</v>
      </c>
      <c r="AH73" s="80">
        <f t="shared" si="23"/>
        <v>6.7221483890901004E-2</v>
      </c>
      <c r="AI73" s="181">
        <f t="shared" si="24"/>
        <v>31</v>
      </c>
      <c r="AL73" s="105"/>
      <c r="AM73" s="82"/>
      <c r="AN73" s="82">
        <f t="shared" si="25"/>
        <v>0</v>
      </c>
      <c r="AO73" s="82" t="e">
        <f t="shared" si="53"/>
        <v>#DIV/0!</v>
      </c>
      <c r="AP73" s="77">
        <f t="shared" si="26"/>
        <v>0</v>
      </c>
      <c r="AQ73" s="108">
        <f t="shared" si="27"/>
        <v>0</v>
      </c>
      <c r="AR73" s="107">
        <f t="shared" si="28"/>
        <v>0</v>
      </c>
      <c r="AS73" s="107">
        <f t="shared" si="54"/>
        <v>0</v>
      </c>
      <c r="AT73" s="107">
        <f t="shared" si="29"/>
        <v>0</v>
      </c>
      <c r="AU73" s="109">
        <f t="shared" si="55"/>
        <v>0</v>
      </c>
      <c r="AV73" s="109">
        <f t="shared" si="56"/>
        <v>0</v>
      </c>
      <c r="AW73" s="109">
        <f t="shared" si="57"/>
        <v>0</v>
      </c>
      <c r="AY73" s="82">
        <f t="shared" si="30"/>
        <v>0</v>
      </c>
      <c r="AZ73" s="82" t="e">
        <f t="shared" si="58"/>
        <v>#DIV/0!</v>
      </c>
      <c r="BA73" s="77">
        <f t="shared" si="31"/>
        <v>0</v>
      </c>
      <c r="BB73" s="108">
        <f t="shared" si="32"/>
        <v>0</v>
      </c>
      <c r="BC73" s="107">
        <f t="shared" si="33"/>
        <v>0</v>
      </c>
      <c r="BD73" s="107">
        <f t="shared" si="34"/>
        <v>0</v>
      </c>
      <c r="BE73" s="107">
        <f t="shared" si="35"/>
        <v>0</v>
      </c>
      <c r="BF73" s="109">
        <f t="shared" si="59"/>
        <v>0</v>
      </c>
      <c r="BG73" s="109">
        <f t="shared" si="60"/>
        <v>0</v>
      </c>
      <c r="BH73" s="109">
        <f t="shared" si="61"/>
        <v>0</v>
      </c>
      <c r="BJ73" s="82">
        <f t="shared" si="36"/>
        <v>0</v>
      </c>
      <c r="BK73" s="82" t="e">
        <f t="shared" si="62"/>
        <v>#DIV/0!</v>
      </c>
      <c r="BL73" s="77">
        <f t="shared" si="37"/>
        <v>0</v>
      </c>
      <c r="BM73" s="108">
        <f t="shared" si="38"/>
        <v>0</v>
      </c>
      <c r="BN73" s="107">
        <f t="shared" si="39"/>
        <v>0</v>
      </c>
      <c r="BO73" s="107">
        <f t="shared" si="40"/>
        <v>0</v>
      </c>
      <c r="BP73" s="107">
        <f t="shared" si="41"/>
        <v>0</v>
      </c>
      <c r="BQ73" s="109">
        <f t="shared" si="63"/>
        <v>0</v>
      </c>
      <c r="BR73" s="109">
        <f t="shared" si="64"/>
        <v>0</v>
      </c>
      <c r="BS73" s="109">
        <f t="shared" si="65"/>
        <v>0</v>
      </c>
      <c r="BU73" s="82">
        <f t="shared" si="42"/>
        <v>0</v>
      </c>
      <c r="BV73" s="82" t="e">
        <f t="shared" si="66"/>
        <v>#DIV/0!</v>
      </c>
      <c r="BW73" s="77">
        <f t="shared" si="43"/>
        <v>0</v>
      </c>
      <c r="BX73" s="108">
        <f t="shared" si="44"/>
        <v>0</v>
      </c>
      <c r="BY73" s="107">
        <f t="shared" si="45"/>
        <v>0</v>
      </c>
      <c r="BZ73" s="107">
        <f t="shared" si="46"/>
        <v>0</v>
      </c>
      <c r="CA73" s="107">
        <f t="shared" si="47"/>
        <v>0</v>
      </c>
      <c r="CB73" s="109">
        <f t="shared" si="67"/>
        <v>0</v>
      </c>
      <c r="CC73" s="109">
        <f t="shared" si="68"/>
        <v>0</v>
      </c>
      <c r="CD73" s="109">
        <f t="shared" si="69"/>
        <v>0</v>
      </c>
    </row>
    <row r="74" spans="1:82" x14ac:dyDescent="0.25">
      <c r="A74" s="101">
        <f t="shared" si="48"/>
        <v>38139</v>
      </c>
      <c r="B74" s="102">
        <f t="shared" si="49"/>
        <v>3.71</v>
      </c>
      <c r="C74" s="80">
        <f t="shared" si="50"/>
        <v>0.27500000000000002</v>
      </c>
      <c r="D74" s="102">
        <f t="shared" si="0"/>
        <v>0.02</v>
      </c>
      <c r="E74" s="106">
        <f t="shared" si="1"/>
        <v>1</v>
      </c>
      <c r="F74" s="105">
        <f t="shared" ca="1" si="2"/>
        <v>1322</v>
      </c>
      <c r="G74" s="80" t="e">
        <f t="shared" si="3"/>
        <v>#DIV/0!</v>
      </c>
      <c r="H74" s="80" t="e">
        <f t="shared" si="70"/>
        <v>#DIV/0!</v>
      </c>
      <c r="I74" s="104">
        <f t="shared" si="4"/>
        <v>5.37</v>
      </c>
      <c r="K74" s="102">
        <f t="shared" si="5"/>
        <v>0.1525</v>
      </c>
      <c r="L74" s="106">
        <f t="shared" si="6"/>
        <v>1.03</v>
      </c>
      <c r="M74" s="105">
        <f t="shared" ca="1" si="7"/>
        <v>1322</v>
      </c>
      <c r="N74" s="216" t="e">
        <f t="shared" si="8"/>
        <v>#DIV/0!</v>
      </c>
      <c r="O74" s="80" t="e">
        <f t="shared" si="9"/>
        <v>#DIV/0!</v>
      </c>
      <c r="P74" s="104">
        <f t="shared" si="10"/>
        <v>5.4</v>
      </c>
      <c r="R74" s="102">
        <f t="shared" si="11"/>
        <v>0.1525</v>
      </c>
      <c r="S74" s="106">
        <f t="shared" si="12"/>
        <v>1.03</v>
      </c>
      <c r="T74" s="105">
        <f t="shared" ca="1" si="13"/>
        <v>1322</v>
      </c>
      <c r="U74" s="216" t="e">
        <f t="shared" si="14"/>
        <v>#DIV/0!</v>
      </c>
      <c r="V74" s="80" t="e">
        <f t="shared" si="15"/>
        <v>#DIV/0!</v>
      </c>
      <c r="W74" s="104">
        <f t="shared" si="16"/>
        <v>5.4</v>
      </c>
      <c r="X74" s="105"/>
      <c r="Y74" s="102">
        <f t="shared" si="17"/>
        <v>-0.34499999999999997</v>
      </c>
      <c r="Z74" s="106">
        <f t="shared" si="18"/>
        <v>1</v>
      </c>
      <c r="AA74" s="105">
        <f t="shared" ca="1" si="19"/>
        <v>1322</v>
      </c>
      <c r="AB74" s="80" t="e">
        <f t="shared" si="20"/>
        <v>#DIV/0!</v>
      </c>
      <c r="AC74" s="80" t="e">
        <f t="shared" si="21"/>
        <v>#DIV/0!</v>
      </c>
      <c r="AD74" s="104">
        <f t="shared" si="22"/>
        <v>3.9</v>
      </c>
      <c r="AF74" s="105">
        <f t="shared" ca="1" si="51"/>
        <v>1322</v>
      </c>
      <c r="AG74" s="105">
        <f t="shared" ca="1" si="52"/>
        <v>1321</v>
      </c>
      <c r="AH74" s="80">
        <f t="shared" si="23"/>
        <v>6.7239616304318003E-2</v>
      </c>
      <c r="AI74" s="181">
        <f t="shared" si="24"/>
        <v>30</v>
      </c>
      <c r="AL74" s="105"/>
      <c r="AM74" s="82"/>
      <c r="AN74" s="82">
        <f t="shared" si="25"/>
        <v>0</v>
      </c>
      <c r="AO74" s="82" t="e">
        <f t="shared" si="53"/>
        <v>#DIV/0!</v>
      </c>
      <c r="AP74" s="77">
        <f t="shared" si="26"/>
        <v>0</v>
      </c>
      <c r="AQ74" s="108">
        <f t="shared" si="27"/>
        <v>0</v>
      </c>
      <c r="AR74" s="107">
        <f t="shared" si="28"/>
        <v>0</v>
      </c>
      <c r="AS74" s="107">
        <f t="shared" si="54"/>
        <v>0</v>
      </c>
      <c r="AT74" s="107">
        <f t="shared" si="29"/>
        <v>0</v>
      </c>
      <c r="AU74" s="109">
        <f t="shared" si="55"/>
        <v>0</v>
      </c>
      <c r="AV74" s="109">
        <f t="shared" si="56"/>
        <v>0</v>
      </c>
      <c r="AW74" s="109">
        <f t="shared" si="57"/>
        <v>0</v>
      </c>
      <c r="AY74" s="82">
        <f t="shared" si="30"/>
        <v>0</v>
      </c>
      <c r="AZ74" s="82" t="e">
        <f t="shared" si="58"/>
        <v>#DIV/0!</v>
      </c>
      <c r="BA74" s="77">
        <f t="shared" si="31"/>
        <v>0</v>
      </c>
      <c r="BB74" s="108">
        <f t="shared" si="32"/>
        <v>0</v>
      </c>
      <c r="BC74" s="107">
        <f t="shared" si="33"/>
        <v>0</v>
      </c>
      <c r="BD74" s="107">
        <f t="shared" si="34"/>
        <v>0</v>
      </c>
      <c r="BE74" s="107">
        <f t="shared" si="35"/>
        <v>0</v>
      </c>
      <c r="BF74" s="109">
        <f t="shared" si="59"/>
        <v>0</v>
      </c>
      <c r="BG74" s="109">
        <f t="shared" si="60"/>
        <v>0</v>
      </c>
      <c r="BH74" s="109">
        <f t="shared" si="61"/>
        <v>0</v>
      </c>
      <c r="BJ74" s="82">
        <f t="shared" si="36"/>
        <v>0</v>
      </c>
      <c r="BK74" s="82" t="e">
        <f t="shared" si="62"/>
        <v>#DIV/0!</v>
      </c>
      <c r="BL74" s="77">
        <f t="shared" si="37"/>
        <v>0</v>
      </c>
      <c r="BM74" s="108">
        <f t="shared" si="38"/>
        <v>0</v>
      </c>
      <c r="BN74" s="107">
        <f t="shared" si="39"/>
        <v>0</v>
      </c>
      <c r="BO74" s="107">
        <f t="shared" si="40"/>
        <v>0</v>
      </c>
      <c r="BP74" s="107">
        <f t="shared" si="41"/>
        <v>0</v>
      </c>
      <c r="BQ74" s="109">
        <f t="shared" si="63"/>
        <v>0</v>
      </c>
      <c r="BR74" s="109">
        <f t="shared" si="64"/>
        <v>0</v>
      </c>
      <c r="BS74" s="109">
        <f t="shared" si="65"/>
        <v>0</v>
      </c>
      <c r="BU74" s="82">
        <f t="shared" si="42"/>
        <v>0</v>
      </c>
      <c r="BV74" s="82" t="e">
        <f t="shared" si="66"/>
        <v>#DIV/0!</v>
      </c>
      <c r="BW74" s="77">
        <f t="shared" si="43"/>
        <v>0</v>
      </c>
      <c r="BX74" s="108">
        <f t="shared" si="44"/>
        <v>0</v>
      </c>
      <c r="BY74" s="107">
        <f t="shared" si="45"/>
        <v>0</v>
      </c>
      <c r="BZ74" s="107">
        <f t="shared" si="46"/>
        <v>0</v>
      </c>
      <c r="CA74" s="107">
        <f t="shared" si="47"/>
        <v>0</v>
      </c>
      <c r="CB74" s="109">
        <f t="shared" si="67"/>
        <v>0</v>
      </c>
      <c r="CC74" s="109">
        <f t="shared" si="68"/>
        <v>0</v>
      </c>
      <c r="CD74" s="109">
        <f t="shared" si="69"/>
        <v>0</v>
      </c>
    </row>
    <row r="75" spans="1:82" x14ac:dyDescent="0.25">
      <c r="A75" s="101">
        <f t="shared" si="48"/>
        <v>38169</v>
      </c>
      <c r="B75" s="102">
        <f t="shared" si="49"/>
        <v>3.738</v>
      </c>
      <c r="C75" s="80">
        <f t="shared" si="50"/>
        <v>0.27250000000000002</v>
      </c>
      <c r="D75" s="102">
        <f t="shared" si="0"/>
        <v>2.2499999999999999E-2</v>
      </c>
      <c r="E75" s="106">
        <f t="shared" si="1"/>
        <v>1</v>
      </c>
      <c r="F75" s="105">
        <f t="shared" ca="1" si="2"/>
        <v>1355</v>
      </c>
      <c r="G75" s="80" t="e">
        <f t="shared" si="3"/>
        <v>#DIV/0!</v>
      </c>
      <c r="H75" s="80" t="e">
        <f t="shared" si="70"/>
        <v>#DIV/0!</v>
      </c>
      <c r="I75" s="104">
        <f t="shared" si="4"/>
        <v>5.37</v>
      </c>
      <c r="K75" s="102">
        <f t="shared" si="5"/>
        <v>0.14249999999999999</v>
      </c>
      <c r="L75" s="106">
        <f t="shared" si="6"/>
        <v>1.03</v>
      </c>
      <c r="M75" s="105">
        <f t="shared" ca="1" si="7"/>
        <v>1355</v>
      </c>
      <c r="N75" s="216" t="e">
        <f t="shared" si="8"/>
        <v>#DIV/0!</v>
      </c>
      <c r="O75" s="80" t="e">
        <f t="shared" si="9"/>
        <v>#DIV/0!</v>
      </c>
      <c r="P75" s="104">
        <f t="shared" si="10"/>
        <v>5.4</v>
      </c>
      <c r="R75" s="102">
        <f t="shared" si="11"/>
        <v>0.14249999999999999</v>
      </c>
      <c r="S75" s="106">
        <f t="shared" si="12"/>
        <v>1.03</v>
      </c>
      <c r="T75" s="105">
        <f t="shared" ca="1" si="13"/>
        <v>1355</v>
      </c>
      <c r="U75" s="216" t="e">
        <f t="shared" si="14"/>
        <v>#DIV/0!</v>
      </c>
      <c r="V75" s="80" t="e">
        <f t="shared" si="15"/>
        <v>#DIV/0!</v>
      </c>
      <c r="W75" s="104">
        <f t="shared" si="16"/>
        <v>5.4</v>
      </c>
      <c r="X75" s="105"/>
      <c r="Y75" s="102">
        <f t="shared" si="17"/>
        <v>-0.34499999999999997</v>
      </c>
      <c r="Z75" s="106">
        <f t="shared" si="18"/>
        <v>1</v>
      </c>
      <c r="AA75" s="105">
        <f t="shared" ca="1" si="19"/>
        <v>1355</v>
      </c>
      <c r="AB75" s="80" t="e">
        <f t="shared" si="20"/>
        <v>#DIV/0!</v>
      </c>
      <c r="AC75" s="80" t="e">
        <f t="shared" si="21"/>
        <v>#DIV/0!</v>
      </c>
      <c r="AD75" s="104">
        <f t="shared" si="22"/>
        <v>3.9</v>
      </c>
      <c r="AF75" s="105">
        <f t="shared" ca="1" si="51"/>
        <v>1355</v>
      </c>
      <c r="AG75" s="105">
        <f t="shared" ca="1" si="52"/>
        <v>1352</v>
      </c>
      <c r="AH75" s="80">
        <f t="shared" si="23"/>
        <v>6.7258810033214017E-2</v>
      </c>
      <c r="AI75" s="181">
        <f t="shared" si="24"/>
        <v>31</v>
      </c>
      <c r="AL75" s="105"/>
      <c r="AM75" s="82"/>
      <c r="AN75" s="82">
        <f t="shared" si="25"/>
        <v>0</v>
      </c>
      <c r="AO75" s="82" t="e">
        <f t="shared" si="53"/>
        <v>#DIV/0!</v>
      </c>
      <c r="AP75" s="77">
        <f t="shared" si="26"/>
        <v>0</v>
      </c>
      <c r="AQ75" s="108">
        <f t="shared" si="27"/>
        <v>0</v>
      </c>
      <c r="AR75" s="107">
        <f t="shared" si="28"/>
        <v>0</v>
      </c>
      <c r="AS75" s="107">
        <f t="shared" si="54"/>
        <v>0</v>
      </c>
      <c r="AT75" s="107">
        <f t="shared" si="29"/>
        <v>0</v>
      </c>
      <c r="AU75" s="109">
        <f t="shared" si="55"/>
        <v>0</v>
      </c>
      <c r="AV75" s="109">
        <f t="shared" si="56"/>
        <v>0</v>
      </c>
      <c r="AW75" s="109">
        <f t="shared" si="57"/>
        <v>0</v>
      </c>
      <c r="AY75" s="82">
        <f t="shared" si="30"/>
        <v>0</v>
      </c>
      <c r="AZ75" s="82" t="e">
        <f t="shared" si="58"/>
        <v>#DIV/0!</v>
      </c>
      <c r="BA75" s="77">
        <f t="shared" si="31"/>
        <v>0</v>
      </c>
      <c r="BB75" s="108">
        <f t="shared" si="32"/>
        <v>0</v>
      </c>
      <c r="BC75" s="107">
        <f t="shared" si="33"/>
        <v>0</v>
      </c>
      <c r="BD75" s="107">
        <f t="shared" si="34"/>
        <v>0</v>
      </c>
      <c r="BE75" s="107">
        <f t="shared" si="35"/>
        <v>0</v>
      </c>
      <c r="BF75" s="109">
        <f t="shared" si="59"/>
        <v>0</v>
      </c>
      <c r="BG75" s="109">
        <f t="shared" si="60"/>
        <v>0</v>
      </c>
      <c r="BH75" s="109">
        <f t="shared" si="61"/>
        <v>0</v>
      </c>
      <c r="BJ75" s="82">
        <f t="shared" si="36"/>
        <v>0</v>
      </c>
      <c r="BK75" s="82" t="e">
        <f t="shared" si="62"/>
        <v>#DIV/0!</v>
      </c>
      <c r="BL75" s="77">
        <f t="shared" si="37"/>
        <v>0</v>
      </c>
      <c r="BM75" s="108">
        <f t="shared" si="38"/>
        <v>0</v>
      </c>
      <c r="BN75" s="107">
        <f t="shared" si="39"/>
        <v>0</v>
      </c>
      <c r="BO75" s="107">
        <f t="shared" si="40"/>
        <v>0</v>
      </c>
      <c r="BP75" s="107">
        <f t="shared" si="41"/>
        <v>0</v>
      </c>
      <c r="BQ75" s="109">
        <f t="shared" si="63"/>
        <v>0</v>
      </c>
      <c r="BR75" s="109">
        <f t="shared" si="64"/>
        <v>0</v>
      </c>
      <c r="BS75" s="109">
        <f t="shared" si="65"/>
        <v>0</v>
      </c>
      <c r="BU75" s="82">
        <f t="shared" si="42"/>
        <v>0</v>
      </c>
      <c r="BV75" s="82" t="e">
        <f t="shared" si="66"/>
        <v>#DIV/0!</v>
      </c>
      <c r="BW75" s="77">
        <f t="shared" si="43"/>
        <v>0</v>
      </c>
      <c r="BX75" s="108">
        <f t="shared" si="44"/>
        <v>0</v>
      </c>
      <c r="BY75" s="107">
        <f t="shared" si="45"/>
        <v>0</v>
      </c>
      <c r="BZ75" s="107">
        <f t="shared" si="46"/>
        <v>0</v>
      </c>
      <c r="CA75" s="107">
        <f t="shared" si="47"/>
        <v>0</v>
      </c>
      <c r="CB75" s="109">
        <f t="shared" si="67"/>
        <v>0</v>
      </c>
      <c r="CC75" s="109">
        <f t="shared" si="68"/>
        <v>0</v>
      </c>
      <c r="CD75" s="109">
        <f t="shared" si="69"/>
        <v>0</v>
      </c>
    </row>
    <row r="76" spans="1:82" x14ac:dyDescent="0.25">
      <c r="A76" s="101">
        <f t="shared" si="48"/>
        <v>38200</v>
      </c>
      <c r="B76" s="102">
        <f t="shared" si="49"/>
        <v>3.76</v>
      </c>
      <c r="C76" s="80">
        <f t="shared" si="50"/>
        <v>0.27250000000000002</v>
      </c>
      <c r="D76" s="102">
        <f t="shared" si="0"/>
        <v>2.5000000000000001E-2</v>
      </c>
      <c r="E76" s="106">
        <f t="shared" si="1"/>
        <v>1</v>
      </c>
      <c r="F76" s="105">
        <f t="shared" ca="1" si="2"/>
        <v>1385</v>
      </c>
      <c r="G76" s="80" t="e">
        <f t="shared" si="3"/>
        <v>#DIV/0!</v>
      </c>
      <c r="H76" s="80" t="e">
        <f t="shared" si="70"/>
        <v>#DIV/0!</v>
      </c>
      <c r="I76" s="104">
        <f t="shared" si="4"/>
        <v>5.37</v>
      </c>
      <c r="K76" s="102">
        <f t="shared" si="5"/>
        <v>0.14000000000000001</v>
      </c>
      <c r="L76" s="106">
        <f t="shared" si="6"/>
        <v>1.03</v>
      </c>
      <c r="M76" s="105">
        <f t="shared" ca="1" si="7"/>
        <v>1385</v>
      </c>
      <c r="N76" s="216" t="e">
        <f t="shared" si="8"/>
        <v>#DIV/0!</v>
      </c>
      <c r="O76" s="80" t="e">
        <f t="shared" si="9"/>
        <v>#DIV/0!</v>
      </c>
      <c r="P76" s="104">
        <f t="shared" si="10"/>
        <v>5.4</v>
      </c>
      <c r="R76" s="102">
        <f t="shared" si="11"/>
        <v>0.14000000000000001</v>
      </c>
      <c r="S76" s="106">
        <f t="shared" si="12"/>
        <v>1.03</v>
      </c>
      <c r="T76" s="105">
        <f t="shared" ca="1" si="13"/>
        <v>1385</v>
      </c>
      <c r="U76" s="216" t="e">
        <f t="shared" si="14"/>
        <v>#DIV/0!</v>
      </c>
      <c r="V76" s="80" t="e">
        <f t="shared" si="15"/>
        <v>#DIV/0!</v>
      </c>
      <c r="W76" s="104">
        <f t="shared" si="16"/>
        <v>5.4</v>
      </c>
      <c r="X76" s="105"/>
      <c r="Y76" s="102">
        <f t="shared" si="17"/>
        <v>-0.34499999999999997</v>
      </c>
      <c r="Z76" s="106">
        <f t="shared" si="18"/>
        <v>1</v>
      </c>
      <c r="AA76" s="105">
        <f t="shared" ca="1" si="19"/>
        <v>1385</v>
      </c>
      <c r="AB76" s="80" t="e">
        <f t="shared" si="20"/>
        <v>#DIV/0!</v>
      </c>
      <c r="AC76" s="80" t="e">
        <f t="shared" si="21"/>
        <v>#DIV/0!</v>
      </c>
      <c r="AD76" s="104">
        <f t="shared" si="22"/>
        <v>3.9</v>
      </c>
      <c r="AF76" s="105">
        <f t="shared" ca="1" si="51"/>
        <v>1385</v>
      </c>
      <c r="AG76" s="105">
        <f t="shared" ca="1" si="52"/>
        <v>1384</v>
      </c>
      <c r="AH76" s="80">
        <f t="shared" si="23"/>
        <v>6.7280453138038016E-2</v>
      </c>
      <c r="AI76" s="181">
        <f t="shared" si="24"/>
        <v>31</v>
      </c>
      <c r="AL76" s="105"/>
      <c r="AM76" s="82"/>
      <c r="AN76" s="82">
        <f t="shared" si="25"/>
        <v>0</v>
      </c>
      <c r="AO76" s="82" t="e">
        <f t="shared" si="53"/>
        <v>#DIV/0!</v>
      </c>
      <c r="AP76" s="77">
        <f t="shared" si="26"/>
        <v>0</v>
      </c>
      <c r="AQ76" s="108">
        <f t="shared" si="27"/>
        <v>0</v>
      </c>
      <c r="AR76" s="107">
        <f t="shared" si="28"/>
        <v>0</v>
      </c>
      <c r="AS76" s="107">
        <f t="shared" si="54"/>
        <v>0</v>
      </c>
      <c r="AT76" s="107">
        <f t="shared" si="29"/>
        <v>0</v>
      </c>
      <c r="AU76" s="109">
        <f t="shared" si="55"/>
        <v>0</v>
      </c>
      <c r="AV76" s="109">
        <f t="shared" si="56"/>
        <v>0</v>
      </c>
      <c r="AW76" s="109">
        <f t="shared" si="57"/>
        <v>0</v>
      </c>
      <c r="AY76" s="82">
        <f t="shared" si="30"/>
        <v>0</v>
      </c>
      <c r="AZ76" s="82" t="e">
        <f t="shared" si="58"/>
        <v>#DIV/0!</v>
      </c>
      <c r="BA76" s="77">
        <f t="shared" si="31"/>
        <v>0</v>
      </c>
      <c r="BB76" s="108">
        <f t="shared" si="32"/>
        <v>0</v>
      </c>
      <c r="BC76" s="107">
        <f t="shared" si="33"/>
        <v>0</v>
      </c>
      <c r="BD76" s="107">
        <f t="shared" si="34"/>
        <v>0</v>
      </c>
      <c r="BE76" s="107">
        <f t="shared" si="35"/>
        <v>0</v>
      </c>
      <c r="BF76" s="109">
        <f t="shared" si="59"/>
        <v>0</v>
      </c>
      <c r="BG76" s="109">
        <f t="shared" si="60"/>
        <v>0</v>
      </c>
      <c r="BH76" s="109">
        <f t="shared" si="61"/>
        <v>0</v>
      </c>
      <c r="BJ76" s="82">
        <f t="shared" si="36"/>
        <v>0</v>
      </c>
      <c r="BK76" s="82" t="e">
        <f t="shared" si="62"/>
        <v>#DIV/0!</v>
      </c>
      <c r="BL76" s="77">
        <f t="shared" si="37"/>
        <v>0</v>
      </c>
      <c r="BM76" s="108">
        <f t="shared" si="38"/>
        <v>0</v>
      </c>
      <c r="BN76" s="107">
        <f t="shared" si="39"/>
        <v>0</v>
      </c>
      <c r="BO76" s="107">
        <f t="shared" si="40"/>
        <v>0</v>
      </c>
      <c r="BP76" s="107">
        <f t="shared" si="41"/>
        <v>0</v>
      </c>
      <c r="BQ76" s="109">
        <f t="shared" si="63"/>
        <v>0</v>
      </c>
      <c r="BR76" s="109">
        <f t="shared" si="64"/>
        <v>0</v>
      </c>
      <c r="BS76" s="109">
        <f t="shared" si="65"/>
        <v>0</v>
      </c>
      <c r="BU76" s="82">
        <f t="shared" si="42"/>
        <v>0</v>
      </c>
      <c r="BV76" s="82" t="e">
        <f t="shared" si="66"/>
        <v>#DIV/0!</v>
      </c>
      <c r="BW76" s="77">
        <f t="shared" si="43"/>
        <v>0</v>
      </c>
      <c r="BX76" s="108">
        <f t="shared" si="44"/>
        <v>0</v>
      </c>
      <c r="BY76" s="107">
        <f t="shared" si="45"/>
        <v>0</v>
      </c>
      <c r="BZ76" s="107">
        <f t="shared" si="46"/>
        <v>0</v>
      </c>
      <c r="CA76" s="107">
        <f t="shared" si="47"/>
        <v>0</v>
      </c>
      <c r="CB76" s="109">
        <f t="shared" si="67"/>
        <v>0</v>
      </c>
      <c r="CC76" s="109">
        <f t="shared" si="68"/>
        <v>0</v>
      </c>
      <c r="CD76" s="109">
        <f t="shared" si="69"/>
        <v>0</v>
      </c>
    </row>
    <row r="77" spans="1:82" x14ac:dyDescent="0.25">
      <c r="A77" s="101">
        <f t="shared" si="48"/>
        <v>38231</v>
      </c>
      <c r="B77" s="102">
        <f t="shared" si="49"/>
        <v>3.78</v>
      </c>
      <c r="C77" s="80">
        <f t="shared" si="50"/>
        <v>0.27250000000000002</v>
      </c>
      <c r="D77" s="102">
        <f t="shared" si="0"/>
        <v>1.7500000000000002E-2</v>
      </c>
      <c r="E77" s="106">
        <f t="shared" si="1"/>
        <v>1</v>
      </c>
      <c r="F77" s="105">
        <f t="shared" ca="1" si="2"/>
        <v>1415</v>
      </c>
      <c r="G77" s="80" t="e">
        <f t="shared" si="3"/>
        <v>#DIV/0!</v>
      </c>
      <c r="H77" s="80" t="e">
        <f t="shared" si="70"/>
        <v>#DIV/0!</v>
      </c>
      <c r="I77" s="104">
        <f t="shared" si="4"/>
        <v>5.37</v>
      </c>
      <c r="K77" s="102">
        <f t="shared" si="5"/>
        <v>0.13750000000000001</v>
      </c>
      <c r="L77" s="106">
        <f t="shared" si="6"/>
        <v>1.03</v>
      </c>
      <c r="M77" s="105">
        <f t="shared" ca="1" si="7"/>
        <v>1415</v>
      </c>
      <c r="N77" s="216" t="e">
        <f t="shared" si="8"/>
        <v>#DIV/0!</v>
      </c>
      <c r="O77" s="80" t="e">
        <f t="shared" si="9"/>
        <v>#DIV/0!</v>
      </c>
      <c r="P77" s="104">
        <f t="shared" si="10"/>
        <v>5.4</v>
      </c>
      <c r="R77" s="102">
        <f t="shared" si="11"/>
        <v>0.13750000000000001</v>
      </c>
      <c r="S77" s="106">
        <f t="shared" si="12"/>
        <v>1.03</v>
      </c>
      <c r="T77" s="105">
        <f t="shared" ca="1" si="13"/>
        <v>1415</v>
      </c>
      <c r="U77" s="216" t="e">
        <f t="shared" si="14"/>
        <v>#DIV/0!</v>
      </c>
      <c r="V77" s="80" t="e">
        <f t="shared" si="15"/>
        <v>#DIV/0!</v>
      </c>
      <c r="W77" s="104">
        <f t="shared" si="16"/>
        <v>5.4</v>
      </c>
      <c r="X77" s="105"/>
      <c r="Y77" s="102">
        <f t="shared" si="17"/>
        <v>-0.34499999999999997</v>
      </c>
      <c r="Z77" s="106">
        <f t="shared" si="18"/>
        <v>1</v>
      </c>
      <c r="AA77" s="105">
        <f t="shared" ca="1" si="19"/>
        <v>1415</v>
      </c>
      <c r="AB77" s="80" t="e">
        <f t="shared" si="20"/>
        <v>#DIV/0!</v>
      </c>
      <c r="AC77" s="80" t="e">
        <f t="shared" si="21"/>
        <v>#DIV/0!</v>
      </c>
      <c r="AD77" s="104">
        <f t="shared" si="22"/>
        <v>3.9</v>
      </c>
      <c r="AF77" s="105">
        <f t="shared" ca="1" si="51"/>
        <v>1415</v>
      </c>
      <c r="AG77" s="105">
        <f t="shared" ca="1" si="52"/>
        <v>1414</v>
      </c>
      <c r="AH77" s="80">
        <f t="shared" si="23"/>
        <v>6.7302096243017001E-2</v>
      </c>
      <c r="AI77" s="181">
        <f t="shared" si="24"/>
        <v>30</v>
      </c>
      <c r="AL77" s="105"/>
      <c r="AM77" s="82"/>
      <c r="AN77" s="82">
        <f t="shared" si="25"/>
        <v>0</v>
      </c>
      <c r="AO77" s="82" t="e">
        <f t="shared" si="53"/>
        <v>#DIV/0!</v>
      </c>
      <c r="AP77" s="77">
        <f t="shared" si="26"/>
        <v>0</v>
      </c>
      <c r="AQ77" s="108">
        <f t="shared" si="27"/>
        <v>0</v>
      </c>
      <c r="AR77" s="107">
        <f t="shared" si="28"/>
        <v>0</v>
      </c>
      <c r="AS77" s="107">
        <f t="shared" si="54"/>
        <v>0</v>
      </c>
      <c r="AT77" s="107">
        <f t="shared" si="29"/>
        <v>0</v>
      </c>
      <c r="AU77" s="109">
        <f t="shared" si="55"/>
        <v>0</v>
      </c>
      <c r="AV77" s="109">
        <f t="shared" si="56"/>
        <v>0</v>
      </c>
      <c r="AW77" s="109">
        <f t="shared" si="57"/>
        <v>0</v>
      </c>
      <c r="AY77" s="82">
        <f t="shared" si="30"/>
        <v>0</v>
      </c>
      <c r="AZ77" s="82" t="e">
        <f t="shared" si="58"/>
        <v>#DIV/0!</v>
      </c>
      <c r="BA77" s="77">
        <f t="shared" si="31"/>
        <v>0</v>
      </c>
      <c r="BB77" s="108">
        <f t="shared" si="32"/>
        <v>0</v>
      </c>
      <c r="BC77" s="107">
        <f t="shared" si="33"/>
        <v>0</v>
      </c>
      <c r="BD77" s="107">
        <f t="shared" si="34"/>
        <v>0</v>
      </c>
      <c r="BE77" s="107">
        <f t="shared" si="35"/>
        <v>0</v>
      </c>
      <c r="BF77" s="109">
        <f t="shared" si="59"/>
        <v>0</v>
      </c>
      <c r="BG77" s="109">
        <f t="shared" si="60"/>
        <v>0</v>
      </c>
      <c r="BH77" s="109">
        <f t="shared" si="61"/>
        <v>0</v>
      </c>
      <c r="BJ77" s="82">
        <f t="shared" si="36"/>
        <v>0</v>
      </c>
      <c r="BK77" s="82" t="e">
        <f t="shared" si="62"/>
        <v>#DIV/0!</v>
      </c>
      <c r="BL77" s="77">
        <f t="shared" si="37"/>
        <v>0</v>
      </c>
      <c r="BM77" s="108">
        <f t="shared" si="38"/>
        <v>0</v>
      </c>
      <c r="BN77" s="107">
        <f t="shared" si="39"/>
        <v>0</v>
      </c>
      <c r="BO77" s="107">
        <f t="shared" si="40"/>
        <v>0</v>
      </c>
      <c r="BP77" s="107">
        <f t="shared" si="41"/>
        <v>0</v>
      </c>
      <c r="BQ77" s="109">
        <f t="shared" si="63"/>
        <v>0</v>
      </c>
      <c r="BR77" s="109">
        <f t="shared" si="64"/>
        <v>0</v>
      </c>
      <c r="BS77" s="109">
        <f t="shared" si="65"/>
        <v>0</v>
      </c>
      <c r="BU77" s="82">
        <f t="shared" si="42"/>
        <v>0</v>
      </c>
      <c r="BV77" s="82" t="e">
        <f t="shared" si="66"/>
        <v>#DIV/0!</v>
      </c>
      <c r="BW77" s="77">
        <f t="shared" si="43"/>
        <v>0</v>
      </c>
      <c r="BX77" s="108">
        <f t="shared" si="44"/>
        <v>0</v>
      </c>
      <c r="BY77" s="107">
        <f t="shared" si="45"/>
        <v>0</v>
      </c>
      <c r="BZ77" s="107">
        <f t="shared" si="46"/>
        <v>0</v>
      </c>
      <c r="CA77" s="107">
        <f t="shared" si="47"/>
        <v>0</v>
      </c>
      <c r="CB77" s="109">
        <f t="shared" si="67"/>
        <v>0</v>
      </c>
      <c r="CC77" s="109">
        <f t="shared" si="68"/>
        <v>0</v>
      </c>
      <c r="CD77" s="109">
        <f t="shared" si="69"/>
        <v>0</v>
      </c>
    </row>
    <row r="78" spans="1:82" x14ac:dyDescent="0.25">
      <c r="A78" s="101">
        <f t="shared" si="48"/>
        <v>38261</v>
      </c>
      <c r="B78" s="102">
        <f t="shared" si="49"/>
        <v>3.7949999999999999</v>
      </c>
      <c r="C78" s="80">
        <f t="shared" si="50"/>
        <v>0.27250000000000002</v>
      </c>
      <c r="D78" s="102">
        <f t="shared" si="0"/>
        <v>7.4999999999999997E-3</v>
      </c>
      <c r="E78" s="106">
        <f t="shared" si="1"/>
        <v>1</v>
      </c>
      <c r="F78" s="105">
        <f t="shared" ca="1" si="2"/>
        <v>1447</v>
      </c>
      <c r="G78" s="80" t="e">
        <f t="shared" si="3"/>
        <v>#DIV/0!</v>
      </c>
      <c r="H78" s="80" t="e">
        <f t="shared" si="70"/>
        <v>#DIV/0!</v>
      </c>
      <c r="I78" s="104">
        <f t="shared" si="4"/>
        <v>5.37</v>
      </c>
      <c r="K78" s="102">
        <f t="shared" si="5"/>
        <v>0.1525</v>
      </c>
      <c r="L78" s="106">
        <f t="shared" si="6"/>
        <v>1.03</v>
      </c>
      <c r="M78" s="105">
        <f t="shared" ca="1" si="7"/>
        <v>1447</v>
      </c>
      <c r="N78" s="216" t="e">
        <f t="shared" si="8"/>
        <v>#DIV/0!</v>
      </c>
      <c r="O78" s="80" t="e">
        <f t="shared" si="9"/>
        <v>#DIV/0!</v>
      </c>
      <c r="P78" s="104">
        <f t="shared" si="10"/>
        <v>5.4</v>
      </c>
      <c r="R78" s="102">
        <f t="shared" si="11"/>
        <v>0.1525</v>
      </c>
      <c r="S78" s="106">
        <f t="shared" si="12"/>
        <v>1.03</v>
      </c>
      <c r="T78" s="105">
        <f t="shared" ca="1" si="13"/>
        <v>1447</v>
      </c>
      <c r="U78" s="216" t="e">
        <f t="shared" si="14"/>
        <v>#DIV/0!</v>
      </c>
      <c r="V78" s="80" t="e">
        <f t="shared" si="15"/>
        <v>#DIV/0!</v>
      </c>
      <c r="W78" s="104">
        <f t="shared" si="16"/>
        <v>5.4</v>
      </c>
      <c r="X78" s="105"/>
      <c r="Y78" s="102">
        <f t="shared" si="17"/>
        <v>-0.34499999999999997</v>
      </c>
      <c r="Z78" s="106">
        <f t="shared" si="18"/>
        <v>1</v>
      </c>
      <c r="AA78" s="105">
        <f t="shared" ca="1" si="19"/>
        <v>1447</v>
      </c>
      <c r="AB78" s="80" t="e">
        <f t="shared" si="20"/>
        <v>#DIV/0!</v>
      </c>
      <c r="AC78" s="80" t="e">
        <f t="shared" si="21"/>
        <v>#DIV/0!</v>
      </c>
      <c r="AD78" s="104">
        <f t="shared" si="22"/>
        <v>3.9</v>
      </c>
      <c r="AF78" s="105">
        <f t="shared" ca="1" si="51"/>
        <v>1447</v>
      </c>
      <c r="AG78" s="105">
        <f t="shared" ca="1" si="52"/>
        <v>1446</v>
      </c>
      <c r="AH78" s="80">
        <f t="shared" si="23"/>
        <v>6.7324451147970005E-2</v>
      </c>
      <c r="AI78" s="181">
        <f t="shared" si="24"/>
        <v>31</v>
      </c>
      <c r="AL78" s="105"/>
      <c r="AM78" s="82"/>
      <c r="AN78" s="82">
        <f t="shared" si="25"/>
        <v>0</v>
      </c>
      <c r="AO78" s="82" t="e">
        <f t="shared" si="53"/>
        <v>#DIV/0!</v>
      </c>
      <c r="AP78" s="77">
        <f t="shared" si="26"/>
        <v>0</v>
      </c>
      <c r="AQ78" s="108">
        <f t="shared" si="27"/>
        <v>0</v>
      </c>
      <c r="AR78" s="107">
        <f t="shared" si="28"/>
        <v>0</v>
      </c>
      <c r="AS78" s="107">
        <f t="shared" si="54"/>
        <v>0</v>
      </c>
      <c r="AT78" s="107">
        <f t="shared" si="29"/>
        <v>0</v>
      </c>
      <c r="AU78" s="109">
        <f t="shared" si="55"/>
        <v>0</v>
      </c>
      <c r="AV78" s="109">
        <f t="shared" si="56"/>
        <v>0</v>
      </c>
      <c r="AW78" s="109">
        <f t="shared" si="57"/>
        <v>0</v>
      </c>
      <c r="AY78" s="82">
        <f t="shared" si="30"/>
        <v>0</v>
      </c>
      <c r="AZ78" s="82" t="e">
        <f t="shared" si="58"/>
        <v>#DIV/0!</v>
      </c>
      <c r="BA78" s="77">
        <f t="shared" si="31"/>
        <v>0</v>
      </c>
      <c r="BB78" s="108">
        <f t="shared" si="32"/>
        <v>0</v>
      </c>
      <c r="BC78" s="107">
        <f t="shared" si="33"/>
        <v>0</v>
      </c>
      <c r="BD78" s="107">
        <f t="shared" si="34"/>
        <v>0</v>
      </c>
      <c r="BE78" s="107">
        <f t="shared" si="35"/>
        <v>0</v>
      </c>
      <c r="BF78" s="109">
        <f t="shared" si="59"/>
        <v>0</v>
      </c>
      <c r="BG78" s="109">
        <f t="shared" si="60"/>
        <v>0</v>
      </c>
      <c r="BH78" s="109">
        <f t="shared" si="61"/>
        <v>0</v>
      </c>
      <c r="BJ78" s="82">
        <f t="shared" si="36"/>
        <v>0</v>
      </c>
      <c r="BK78" s="82" t="e">
        <f t="shared" si="62"/>
        <v>#DIV/0!</v>
      </c>
      <c r="BL78" s="77">
        <f t="shared" si="37"/>
        <v>0</v>
      </c>
      <c r="BM78" s="108">
        <f t="shared" si="38"/>
        <v>0</v>
      </c>
      <c r="BN78" s="107">
        <f t="shared" si="39"/>
        <v>0</v>
      </c>
      <c r="BO78" s="107">
        <f t="shared" si="40"/>
        <v>0</v>
      </c>
      <c r="BP78" s="107">
        <f t="shared" si="41"/>
        <v>0</v>
      </c>
      <c r="BQ78" s="109">
        <f t="shared" si="63"/>
        <v>0</v>
      </c>
      <c r="BR78" s="109">
        <f t="shared" si="64"/>
        <v>0</v>
      </c>
      <c r="BS78" s="109">
        <f t="shared" si="65"/>
        <v>0</v>
      </c>
      <c r="BU78" s="82">
        <f t="shared" si="42"/>
        <v>0</v>
      </c>
      <c r="BV78" s="82" t="e">
        <f t="shared" si="66"/>
        <v>#DIV/0!</v>
      </c>
      <c r="BW78" s="77">
        <f t="shared" si="43"/>
        <v>0</v>
      </c>
      <c r="BX78" s="108">
        <f t="shared" si="44"/>
        <v>0</v>
      </c>
      <c r="BY78" s="107">
        <f t="shared" si="45"/>
        <v>0</v>
      </c>
      <c r="BZ78" s="107">
        <f t="shared" si="46"/>
        <v>0</v>
      </c>
      <c r="CA78" s="107">
        <f t="shared" si="47"/>
        <v>0</v>
      </c>
      <c r="CB78" s="109">
        <f t="shared" si="67"/>
        <v>0</v>
      </c>
      <c r="CC78" s="109">
        <f t="shared" si="68"/>
        <v>0</v>
      </c>
      <c r="CD78" s="109">
        <f t="shared" si="69"/>
        <v>0</v>
      </c>
    </row>
    <row r="79" spans="1:82" x14ac:dyDescent="0.25">
      <c r="A79" s="101">
        <f t="shared" si="48"/>
        <v>38292</v>
      </c>
      <c r="B79" s="102">
        <f t="shared" si="49"/>
        <v>3.9330000000000003</v>
      </c>
      <c r="C79" s="80">
        <f t="shared" si="50"/>
        <v>0.27500000000000002</v>
      </c>
      <c r="D79" s="102">
        <f t="shared" si="0"/>
        <v>-3.2500000000000001E-2</v>
      </c>
      <c r="E79" s="106">
        <f t="shared" si="1"/>
        <v>1</v>
      </c>
      <c r="F79" s="105">
        <f t="shared" ca="1" si="2"/>
        <v>1476</v>
      </c>
      <c r="G79" s="80" t="e">
        <f t="shared" si="3"/>
        <v>#DIV/0!</v>
      </c>
      <c r="H79" s="80" t="e">
        <f t="shared" si="70"/>
        <v>#DIV/0!</v>
      </c>
      <c r="I79" s="104">
        <f t="shared" si="4"/>
        <v>5.37</v>
      </c>
      <c r="K79" s="102">
        <f t="shared" si="5"/>
        <v>0.20250000000000001</v>
      </c>
      <c r="L79" s="106">
        <f t="shared" si="6"/>
        <v>1.03</v>
      </c>
      <c r="M79" s="105">
        <f t="shared" ca="1" si="7"/>
        <v>1476</v>
      </c>
      <c r="N79" s="216" t="e">
        <f t="shared" si="8"/>
        <v>#DIV/0!</v>
      </c>
      <c r="O79" s="80" t="e">
        <f t="shared" si="9"/>
        <v>#DIV/0!</v>
      </c>
      <c r="P79" s="104">
        <f t="shared" si="10"/>
        <v>5.4</v>
      </c>
      <c r="R79" s="102">
        <f t="shared" si="11"/>
        <v>0.20250000000000001</v>
      </c>
      <c r="S79" s="106">
        <f t="shared" si="12"/>
        <v>1.03</v>
      </c>
      <c r="T79" s="105">
        <f t="shared" ca="1" si="13"/>
        <v>1476</v>
      </c>
      <c r="U79" s="216" t="e">
        <f t="shared" si="14"/>
        <v>#DIV/0!</v>
      </c>
      <c r="V79" s="80" t="e">
        <f t="shared" si="15"/>
        <v>#DIV/0!</v>
      </c>
      <c r="W79" s="104">
        <f t="shared" si="16"/>
        <v>5.4</v>
      </c>
      <c r="X79" s="105"/>
      <c r="Y79" s="102">
        <f t="shared" si="17"/>
        <v>-0.26</v>
      </c>
      <c r="Z79" s="106">
        <f t="shared" si="18"/>
        <v>1</v>
      </c>
      <c r="AA79" s="105">
        <f t="shared" ca="1" si="19"/>
        <v>1476</v>
      </c>
      <c r="AB79" s="80" t="e">
        <f t="shared" si="20"/>
        <v>#DIV/0!</v>
      </c>
      <c r="AC79" s="80" t="e">
        <f t="shared" si="21"/>
        <v>#DIV/0!</v>
      </c>
      <c r="AD79" s="104">
        <f t="shared" si="22"/>
        <v>3.9</v>
      </c>
      <c r="AF79" s="105">
        <f t="shared" ca="1" si="51"/>
        <v>1476</v>
      </c>
      <c r="AG79" s="105">
        <f t="shared" ca="1" si="52"/>
        <v>1475</v>
      </c>
      <c r="AH79" s="80">
        <f t="shared" si="23"/>
        <v>6.7348908463566004E-2</v>
      </c>
      <c r="AI79" s="181">
        <f t="shared" si="24"/>
        <v>30</v>
      </c>
      <c r="AL79" s="105"/>
      <c r="AM79" s="82"/>
      <c r="AN79" s="82">
        <f t="shared" si="25"/>
        <v>0</v>
      </c>
      <c r="AO79" s="82" t="e">
        <f t="shared" si="53"/>
        <v>#DIV/0!</v>
      </c>
      <c r="AP79" s="77">
        <f t="shared" si="26"/>
        <v>0</v>
      </c>
      <c r="AQ79" s="108">
        <f t="shared" si="27"/>
        <v>0</v>
      </c>
      <c r="AR79" s="107">
        <f t="shared" si="28"/>
        <v>0</v>
      </c>
      <c r="AS79" s="107">
        <f t="shared" si="54"/>
        <v>0</v>
      </c>
      <c r="AT79" s="107">
        <f t="shared" si="29"/>
        <v>0</v>
      </c>
      <c r="AU79" s="109">
        <f t="shared" si="55"/>
        <v>0</v>
      </c>
      <c r="AV79" s="109">
        <f t="shared" si="56"/>
        <v>0</v>
      </c>
      <c r="AW79" s="109">
        <f t="shared" si="57"/>
        <v>0</v>
      </c>
      <c r="AY79" s="82">
        <f t="shared" si="30"/>
        <v>0</v>
      </c>
      <c r="AZ79" s="82" t="e">
        <f t="shared" si="58"/>
        <v>#DIV/0!</v>
      </c>
      <c r="BA79" s="77">
        <f t="shared" si="31"/>
        <v>0</v>
      </c>
      <c r="BB79" s="108">
        <f t="shared" si="32"/>
        <v>0</v>
      </c>
      <c r="BC79" s="107">
        <f t="shared" si="33"/>
        <v>0</v>
      </c>
      <c r="BD79" s="107">
        <f t="shared" si="34"/>
        <v>0</v>
      </c>
      <c r="BE79" s="107">
        <f t="shared" si="35"/>
        <v>0</v>
      </c>
      <c r="BF79" s="109">
        <f t="shared" si="59"/>
        <v>0</v>
      </c>
      <c r="BG79" s="109">
        <f t="shared" si="60"/>
        <v>0</v>
      </c>
      <c r="BH79" s="109">
        <f t="shared" si="61"/>
        <v>0</v>
      </c>
      <c r="BJ79" s="82">
        <f t="shared" si="36"/>
        <v>0</v>
      </c>
      <c r="BK79" s="82" t="e">
        <f t="shared" si="62"/>
        <v>#DIV/0!</v>
      </c>
      <c r="BL79" s="77">
        <f t="shared" si="37"/>
        <v>0</v>
      </c>
      <c r="BM79" s="108">
        <f t="shared" si="38"/>
        <v>0</v>
      </c>
      <c r="BN79" s="107">
        <f t="shared" si="39"/>
        <v>0</v>
      </c>
      <c r="BO79" s="107">
        <f t="shared" si="40"/>
        <v>0</v>
      </c>
      <c r="BP79" s="107">
        <f t="shared" si="41"/>
        <v>0</v>
      </c>
      <c r="BQ79" s="109">
        <f t="shared" si="63"/>
        <v>0</v>
      </c>
      <c r="BR79" s="109">
        <f t="shared" si="64"/>
        <v>0</v>
      </c>
      <c r="BS79" s="109">
        <f t="shared" si="65"/>
        <v>0</v>
      </c>
      <c r="BU79" s="82">
        <f t="shared" si="42"/>
        <v>0</v>
      </c>
      <c r="BV79" s="82" t="e">
        <f t="shared" si="66"/>
        <v>#DIV/0!</v>
      </c>
      <c r="BW79" s="77">
        <f t="shared" si="43"/>
        <v>0</v>
      </c>
      <c r="BX79" s="108">
        <f t="shared" si="44"/>
        <v>0</v>
      </c>
      <c r="BY79" s="107">
        <f t="shared" si="45"/>
        <v>0</v>
      </c>
      <c r="BZ79" s="107">
        <f t="shared" si="46"/>
        <v>0</v>
      </c>
      <c r="CA79" s="107">
        <f t="shared" si="47"/>
        <v>0</v>
      </c>
      <c r="CB79" s="109">
        <f t="shared" si="67"/>
        <v>0</v>
      </c>
      <c r="CC79" s="109">
        <f t="shared" si="68"/>
        <v>0</v>
      </c>
      <c r="CD79" s="109">
        <f t="shared" si="69"/>
        <v>0</v>
      </c>
    </row>
    <row r="80" spans="1:82" x14ac:dyDescent="0.25">
      <c r="A80" s="101">
        <f t="shared" si="48"/>
        <v>38322</v>
      </c>
      <c r="B80" s="102">
        <f t="shared" si="49"/>
        <v>4.0510000000000002</v>
      </c>
      <c r="C80" s="80">
        <f t="shared" si="50"/>
        <v>0.27750000000000002</v>
      </c>
      <c r="D80" s="102">
        <f t="shared" si="0"/>
        <v>-5.5E-2</v>
      </c>
      <c r="E80" s="106">
        <f t="shared" si="1"/>
        <v>1</v>
      </c>
      <c r="F80" s="105">
        <f t="shared" ca="1" si="2"/>
        <v>1506</v>
      </c>
      <c r="G80" s="80" t="e">
        <f t="shared" si="3"/>
        <v>#DIV/0!</v>
      </c>
      <c r="H80" s="80" t="e">
        <f t="shared" si="70"/>
        <v>#DIV/0!</v>
      </c>
      <c r="I80" s="104">
        <f t="shared" si="4"/>
        <v>5.37</v>
      </c>
      <c r="K80" s="102">
        <f t="shared" si="5"/>
        <v>0.24249999999999999</v>
      </c>
      <c r="L80" s="106">
        <f t="shared" si="6"/>
        <v>1.03</v>
      </c>
      <c r="M80" s="105">
        <f t="shared" ca="1" si="7"/>
        <v>1506</v>
      </c>
      <c r="N80" s="216" t="e">
        <f t="shared" si="8"/>
        <v>#DIV/0!</v>
      </c>
      <c r="O80" s="80" t="e">
        <f t="shared" si="9"/>
        <v>#DIV/0!</v>
      </c>
      <c r="P80" s="104">
        <f t="shared" si="10"/>
        <v>5.4</v>
      </c>
      <c r="R80" s="102">
        <f t="shared" si="11"/>
        <v>0.24249999999999999</v>
      </c>
      <c r="S80" s="106">
        <f t="shared" si="12"/>
        <v>1.03</v>
      </c>
      <c r="T80" s="105">
        <f t="shared" ca="1" si="13"/>
        <v>1506</v>
      </c>
      <c r="U80" s="216" t="e">
        <f t="shared" si="14"/>
        <v>#DIV/0!</v>
      </c>
      <c r="V80" s="80" t="e">
        <f t="shared" si="15"/>
        <v>#DIV/0!</v>
      </c>
      <c r="W80" s="104">
        <f t="shared" si="16"/>
        <v>5.4</v>
      </c>
      <c r="X80" s="105"/>
      <c r="Y80" s="102">
        <f t="shared" si="17"/>
        <v>-0.26</v>
      </c>
      <c r="Z80" s="106">
        <f t="shared" si="18"/>
        <v>1</v>
      </c>
      <c r="AA80" s="105">
        <f t="shared" ca="1" si="19"/>
        <v>1506</v>
      </c>
      <c r="AB80" s="80" t="e">
        <f t="shared" si="20"/>
        <v>#DIV/0!</v>
      </c>
      <c r="AC80" s="80" t="e">
        <f t="shared" si="21"/>
        <v>#DIV/0!</v>
      </c>
      <c r="AD80" s="104">
        <f t="shared" si="22"/>
        <v>3.9</v>
      </c>
      <c r="AF80" s="105">
        <f t="shared" ca="1" si="51"/>
        <v>1506</v>
      </c>
      <c r="AG80" s="105">
        <f t="shared" ca="1" si="52"/>
        <v>1504</v>
      </c>
      <c r="AH80" s="80">
        <f t="shared" si="23"/>
        <v>6.7372576833686013E-2</v>
      </c>
      <c r="AI80" s="181">
        <f t="shared" si="24"/>
        <v>31</v>
      </c>
      <c r="AL80" s="105"/>
      <c r="AM80" s="82"/>
      <c r="AN80" s="82">
        <f t="shared" si="25"/>
        <v>0</v>
      </c>
      <c r="AO80" s="82" t="e">
        <f t="shared" si="53"/>
        <v>#DIV/0!</v>
      </c>
      <c r="AP80" s="77">
        <f t="shared" si="26"/>
        <v>0</v>
      </c>
      <c r="AQ80" s="108">
        <f t="shared" si="27"/>
        <v>0</v>
      </c>
      <c r="AR80" s="107">
        <f t="shared" si="28"/>
        <v>0</v>
      </c>
      <c r="AS80" s="107">
        <f t="shared" si="54"/>
        <v>0</v>
      </c>
      <c r="AT80" s="107">
        <f t="shared" si="29"/>
        <v>0</v>
      </c>
      <c r="AU80" s="109">
        <f t="shared" si="55"/>
        <v>0</v>
      </c>
      <c r="AV80" s="109">
        <f t="shared" si="56"/>
        <v>0</v>
      </c>
      <c r="AW80" s="109">
        <f t="shared" si="57"/>
        <v>0</v>
      </c>
      <c r="AY80" s="82">
        <f t="shared" si="30"/>
        <v>0</v>
      </c>
      <c r="AZ80" s="82" t="e">
        <f t="shared" si="58"/>
        <v>#DIV/0!</v>
      </c>
      <c r="BA80" s="77">
        <f t="shared" si="31"/>
        <v>0</v>
      </c>
      <c r="BB80" s="108">
        <f t="shared" si="32"/>
        <v>0</v>
      </c>
      <c r="BC80" s="107">
        <f t="shared" si="33"/>
        <v>0</v>
      </c>
      <c r="BD80" s="107">
        <f t="shared" si="34"/>
        <v>0</v>
      </c>
      <c r="BE80" s="107">
        <f t="shared" si="35"/>
        <v>0</v>
      </c>
      <c r="BF80" s="109">
        <f t="shared" si="59"/>
        <v>0</v>
      </c>
      <c r="BG80" s="109">
        <f t="shared" si="60"/>
        <v>0</v>
      </c>
      <c r="BH80" s="109">
        <f t="shared" si="61"/>
        <v>0</v>
      </c>
      <c r="BJ80" s="82">
        <f t="shared" si="36"/>
        <v>0</v>
      </c>
      <c r="BK80" s="82" t="e">
        <f t="shared" si="62"/>
        <v>#DIV/0!</v>
      </c>
      <c r="BL80" s="77">
        <f t="shared" si="37"/>
        <v>0</v>
      </c>
      <c r="BM80" s="108">
        <f t="shared" si="38"/>
        <v>0</v>
      </c>
      <c r="BN80" s="107">
        <f t="shared" si="39"/>
        <v>0</v>
      </c>
      <c r="BO80" s="107">
        <f t="shared" si="40"/>
        <v>0</v>
      </c>
      <c r="BP80" s="107">
        <f t="shared" si="41"/>
        <v>0</v>
      </c>
      <c r="BQ80" s="109">
        <f t="shared" si="63"/>
        <v>0</v>
      </c>
      <c r="BR80" s="109">
        <f t="shared" si="64"/>
        <v>0</v>
      </c>
      <c r="BS80" s="109">
        <f t="shared" si="65"/>
        <v>0</v>
      </c>
      <c r="BU80" s="82">
        <f t="shared" si="42"/>
        <v>0</v>
      </c>
      <c r="BV80" s="82" t="e">
        <f t="shared" si="66"/>
        <v>#DIV/0!</v>
      </c>
      <c r="BW80" s="77">
        <f t="shared" si="43"/>
        <v>0</v>
      </c>
      <c r="BX80" s="108">
        <f t="shared" si="44"/>
        <v>0</v>
      </c>
      <c r="BY80" s="107">
        <f t="shared" si="45"/>
        <v>0</v>
      </c>
      <c r="BZ80" s="107">
        <f t="shared" si="46"/>
        <v>0</v>
      </c>
      <c r="CA80" s="107">
        <f t="shared" si="47"/>
        <v>0</v>
      </c>
      <c r="CB80" s="109">
        <f t="shared" si="67"/>
        <v>0</v>
      </c>
      <c r="CC80" s="109">
        <f t="shared" si="68"/>
        <v>0</v>
      </c>
      <c r="CD80" s="109">
        <f t="shared" si="69"/>
        <v>0</v>
      </c>
    </row>
    <row r="81" spans="1:82" x14ac:dyDescent="0.25">
      <c r="A81" s="101">
        <f t="shared" si="48"/>
        <v>38353</v>
      </c>
      <c r="B81" s="102">
        <f t="shared" si="49"/>
        <v>4.1029999999999998</v>
      </c>
      <c r="C81" s="80">
        <f t="shared" si="50"/>
        <v>0.28250000000000003</v>
      </c>
      <c r="D81" s="102">
        <f t="shared" si="0"/>
        <v>-5.7500000000000002E-2</v>
      </c>
      <c r="E81" s="106">
        <f t="shared" si="1"/>
        <v>1</v>
      </c>
      <c r="F81" s="105">
        <f t="shared" ca="1" si="2"/>
        <v>1538</v>
      </c>
      <c r="G81" s="80" t="e">
        <f t="shared" si="3"/>
        <v>#DIV/0!</v>
      </c>
      <c r="H81" s="80" t="e">
        <f t="shared" si="70"/>
        <v>#DIV/0!</v>
      </c>
      <c r="I81" s="104">
        <f t="shared" si="4"/>
        <v>5.37</v>
      </c>
      <c r="K81" s="102">
        <f t="shared" si="5"/>
        <v>0.27750000000000002</v>
      </c>
      <c r="L81" s="106">
        <f t="shared" si="6"/>
        <v>1.03</v>
      </c>
      <c r="M81" s="105">
        <f t="shared" ca="1" si="7"/>
        <v>1538</v>
      </c>
      <c r="N81" s="216" t="e">
        <f t="shared" si="8"/>
        <v>#DIV/0!</v>
      </c>
      <c r="O81" s="80" t="e">
        <f t="shared" si="9"/>
        <v>#DIV/0!</v>
      </c>
      <c r="P81" s="104">
        <f t="shared" si="10"/>
        <v>5.4</v>
      </c>
      <c r="R81" s="102">
        <f t="shared" si="11"/>
        <v>0.27750000000000002</v>
      </c>
      <c r="S81" s="106">
        <f t="shared" si="12"/>
        <v>1.03</v>
      </c>
      <c r="T81" s="105">
        <f t="shared" ca="1" si="13"/>
        <v>1538</v>
      </c>
      <c r="U81" s="216" t="e">
        <f t="shared" si="14"/>
        <v>#DIV/0!</v>
      </c>
      <c r="V81" s="80" t="e">
        <f t="shared" si="15"/>
        <v>#DIV/0!</v>
      </c>
      <c r="W81" s="104">
        <f t="shared" si="16"/>
        <v>5.4</v>
      </c>
      <c r="X81" s="105"/>
      <c r="Y81" s="102">
        <f t="shared" si="17"/>
        <v>-0.26</v>
      </c>
      <c r="Z81" s="106">
        <f t="shared" si="18"/>
        <v>1</v>
      </c>
      <c r="AA81" s="105">
        <f t="shared" ca="1" si="19"/>
        <v>1538</v>
      </c>
      <c r="AB81" s="80" t="e">
        <f t="shared" si="20"/>
        <v>#DIV/0!</v>
      </c>
      <c r="AC81" s="80" t="e">
        <f t="shared" si="21"/>
        <v>#DIV/0!</v>
      </c>
      <c r="AD81" s="104">
        <f t="shared" si="22"/>
        <v>3.9</v>
      </c>
      <c r="AF81" s="105">
        <f t="shared" ca="1" si="51"/>
        <v>1538</v>
      </c>
      <c r="AG81" s="105">
        <f t="shared" ca="1" si="52"/>
        <v>1537</v>
      </c>
      <c r="AH81" s="80">
        <f t="shared" si="23"/>
        <v>6.7426183759436015E-2</v>
      </c>
      <c r="AI81" s="181">
        <f t="shared" si="24"/>
        <v>31</v>
      </c>
      <c r="AL81" s="105"/>
      <c r="AM81" s="82"/>
      <c r="AN81" s="82">
        <f t="shared" si="25"/>
        <v>0</v>
      </c>
      <c r="AO81" s="82" t="e">
        <f t="shared" si="53"/>
        <v>#DIV/0!</v>
      </c>
      <c r="AP81" s="77">
        <f t="shared" si="26"/>
        <v>0</v>
      </c>
      <c r="AQ81" s="108">
        <f t="shared" si="27"/>
        <v>0</v>
      </c>
      <c r="AR81" s="107">
        <f t="shared" si="28"/>
        <v>0</v>
      </c>
      <c r="AS81" s="107">
        <f t="shared" si="54"/>
        <v>0</v>
      </c>
      <c r="AT81" s="107">
        <f t="shared" si="29"/>
        <v>0</v>
      </c>
      <c r="AU81" s="109">
        <f t="shared" si="55"/>
        <v>0</v>
      </c>
      <c r="AV81" s="109">
        <f t="shared" si="56"/>
        <v>0</v>
      </c>
      <c r="AW81" s="109">
        <f t="shared" si="57"/>
        <v>0</v>
      </c>
      <c r="AY81" s="82">
        <f t="shared" si="30"/>
        <v>0</v>
      </c>
      <c r="AZ81" s="82" t="e">
        <f t="shared" si="58"/>
        <v>#DIV/0!</v>
      </c>
      <c r="BA81" s="77">
        <f t="shared" si="31"/>
        <v>0</v>
      </c>
      <c r="BB81" s="108">
        <f t="shared" si="32"/>
        <v>0</v>
      </c>
      <c r="BC81" s="107">
        <f t="shared" si="33"/>
        <v>0</v>
      </c>
      <c r="BD81" s="107">
        <f t="shared" si="34"/>
        <v>0</v>
      </c>
      <c r="BE81" s="107">
        <f t="shared" si="35"/>
        <v>0</v>
      </c>
      <c r="BF81" s="109">
        <f t="shared" si="59"/>
        <v>0</v>
      </c>
      <c r="BG81" s="109">
        <f t="shared" si="60"/>
        <v>0</v>
      </c>
      <c r="BH81" s="109">
        <f t="shared" si="61"/>
        <v>0</v>
      </c>
      <c r="BJ81" s="82">
        <f t="shared" si="36"/>
        <v>0</v>
      </c>
      <c r="BK81" s="82" t="e">
        <f t="shared" si="62"/>
        <v>#DIV/0!</v>
      </c>
      <c r="BL81" s="77">
        <f t="shared" si="37"/>
        <v>0</v>
      </c>
      <c r="BM81" s="108">
        <f t="shared" si="38"/>
        <v>0</v>
      </c>
      <c r="BN81" s="107">
        <f t="shared" si="39"/>
        <v>0</v>
      </c>
      <c r="BO81" s="107">
        <f t="shared" si="40"/>
        <v>0</v>
      </c>
      <c r="BP81" s="107">
        <f t="shared" si="41"/>
        <v>0</v>
      </c>
      <c r="BQ81" s="109">
        <f t="shared" si="63"/>
        <v>0</v>
      </c>
      <c r="BR81" s="109">
        <f t="shared" si="64"/>
        <v>0</v>
      </c>
      <c r="BS81" s="109">
        <f t="shared" si="65"/>
        <v>0</v>
      </c>
      <c r="BU81" s="82">
        <f t="shared" si="42"/>
        <v>0</v>
      </c>
      <c r="BV81" s="82" t="e">
        <f t="shared" si="66"/>
        <v>#DIV/0!</v>
      </c>
      <c r="BW81" s="77">
        <f t="shared" si="43"/>
        <v>0</v>
      </c>
      <c r="BX81" s="108">
        <f t="shared" si="44"/>
        <v>0</v>
      </c>
      <c r="BY81" s="107">
        <f t="shared" si="45"/>
        <v>0</v>
      </c>
      <c r="BZ81" s="107">
        <f t="shared" si="46"/>
        <v>0</v>
      </c>
      <c r="CA81" s="107">
        <f t="shared" si="47"/>
        <v>0</v>
      </c>
      <c r="CB81" s="109">
        <f t="shared" si="67"/>
        <v>0</v>
      </c>
      <c r="CC81" s="109">
        <f t="shared" si="68"/>
        <v>0</v>
      </c>
      <c r="CD81" s="109">
        <f t="shared" si="69"/>
        <v>0</v>
      </c>
    </row>
    <row r="82" spans="1:82" x14ac:dyDescent="0.25">
      <c r="A82" s="101">
        <f t="shared" si="48"/>
        <v>38384</v>
      </c>
      <c r="B82" s="102">
        <f t="shared" si="49"/>
        <v>3.9670000000000001</v>
      </c>
      <c r="C82" s="80">
        <f t="shared" si="50"/>
        <v>0.27</v>
      </c>
      <c r="D82" s="102">
        <f t="shared" si="0"/>
        <v>-0.04</v>
      </c>
      <c r="E82" s="106">
        <f t="shared" si="1"/>
        <v>1</v>
      </c>
      <c r="F82" s="105">
        <f t="shared" ca="1" si="2"/>
        <v>1568</v>
      </c>
      <c r="G82" s="80" t="e">
        <f t="shared" si="3"/>
        <v>#DIV/0!</v>
      </c>
      <c r="H82" s="80" t="e">
        <f t="shared" si="70"/>
        <v>#DIV/0!</v>
      </c>
      <c r="I82" s="104">
        <f t="shared" si="4"/>
        <v>5.37</v>
      </c>
      <c r="K82" s="102">
        <f t="shared" si="5"/>
        <v>0.25750000000000001</v>
      </c>
      <c r="L82" s="106">
        <f t="shared" si="6"/>
        <v>1.03</v>
      </c>
      <c r="M82" s="105">
        <f t="shared" ca="1" si="7"/>
        <v>1568</v>
      </c>
      <c r="N82" s="216" t="e">
        <f t="shared" si="8"/>
        <v>#DIV/0!</v>
      </c>
      <c r="O82" s="80" t="e">
        <f t="shared" si="9"/>
        <v>#DIV/0!</v>
      </c>
      <c r="P82" s="104">
        <f t="shared" si="10"/>
        <v>5.4</v>
      </c>
      <c r="R82" s="102">
        <f t="shared" si="11"/>
        <v>0.25750000000000001</v>
      </c>
      <c r="S82" s="106">
        <f t="shared" si="12"/>
        <v>1.03</v>
      </c>
      <c r="T82" s="105">
        <f t="shared" ca="1" si="13"/>
        <v>1568</v>
      </c>
      <c r="U82" s="216" t="e">
        <f t="shared" si="14"/>
        <v>#DIV/0!</v>
      </c>
      <c r="V82" s="80" t="e">
        <f t="shared" si="15"/>
        <v>#DIV/0!</v>
      </c>
      <c r="W82" s="104">
        <f t="shared" si="16"/>
        <v>5.4</v>
      </c>
      <c r="X82" s="105"/>
      <c r="Y82" s="102">
        <f t="shared" si="17"/>
        <v>-0.26</v>
      </c>
      <c r="Z82" s="106">
        <f t="shared" si="18"/>
        <v>1</v>
      </c>
      <c r="AA82" s="105">
        <f t="shared" ca="1" si="19"/>
        <v>1568</v>
      </c>
      <c r="AB82" s="80" t="e">
        <f t="shared" si="20"/>
        <v>#DIV/0!</v>
      </c>
      <c r="AC82" s="80" t="e">
        <f t="shared" si="21"/>
        <v>#DIV/0!</v>
      </c>
      <c r="AD82" s="104">
        <f t="shared" si="22"/>
        <v>3.9</v>
      </c>
      <c r="AF82" s="105">
        <f t="shared" ca="1" si="51"/>
        <v>1568</v>
      </c>
      <c r="AG82" s="105">
        <f t="shared" ca="1" si="52"/>
        <v>1567</v>
      </c>
      <c r="AH82" s="80">
        <f t="shared" si="23"/>
        <v>6.7503796247758027E-2</v>
      </c>
      <c r="AI82" s="181">
        <f t="shared" si="24"/>
        <v>28</v>
      </c>
      <c r="AL82" s="105"/>
      <c r="AM82" s="82"/>
      <c r="AN82" s="82">
        <f t="shared" si="25"/>
        <v>0</v>
      </c>
      <c r="AO82" s="82" t="e">
        <f t="shared" si="53"/>
        <v>#DIV/0!</v>
      </c>
      <c r="AP82" s="77">
        <f t="shared" si="26"/>
        <v>0</v>
      </c>
      <c r="AQ82" s="108">
        <f t="shared" si="27"/>
        <v>0</v>
      </c>
      <c r="AR82" s="107">
        <f t="shared" si="28"/>
        <v>0</v>
      </c>
      <c r="AS82" s="107">
        <f t="shared" si="54"/>
        <v>0</v>
      </c>
      <c r="AT82" s="107">
        <f t="shared" si="29"/>
        <v>0</v>
      </c>
      <c r="AU82" s="109">
        <f t="shared" si="55"/>
        <v>0</v>
      </c>
      <c r="AV82" s="109">
        <f t="shared" si="56"/>
        <v>0</v>
      </c>
      <c r="AW82" s="109">
        <f t="shared" si="57"/>
        <v>0</v>
      </c>
      <c r="AY82" s="82">
        <f t="shared" si="30"/>
        <v>0</v>
      </c>
      <c r="AZ82" s="82" t="e">
        <f t="shared" si="58"/>
        <v>#DIV/0!</v>
      </c>
      <c r="BA82" s="77">
        <f t="shared" si="31"/>
        <v>0</v>
      </c>
      <c r="BB82" s="108">
        <f t="shared" si="32"/>
        <v>0</v>
      </c>
      <c r="BC82" s="107">
        <f t="shared" si="33"/>
        <v>0</v>
      </c>
      <c r="BD82" s="107">
        <f t="shared" si="34"/>
        <v>0</v>
      </c>
      <c r="BE82" s="107">
        <f t="shared" si="35"/>
        <v>0</v>
      </c>
      <c r="BF82" s="109">
        <f t="shared" si="59"/>
        <v>0</v>
      </c>
      <c r="BG82" s="109">
        <f t="shared" si="60"/>
        <v>0</v>
      </c>
      <c r="BH82" s="109">
        <f t="shared" si="61"/>
        <v>0</v>
      </c>
      <c r="BJ82" s="82">
        <f t="shared" si="36"/>
        <v>0</v>
      </c>
      <c r="BK82" s="82" t="e">
        <f t="shared" si="62"/>
        <v>#DIV/0!</v>
      </c>
      <c r="BL82" s="77">
        <f t="shared" si="37"/>
        <v>0</v>
      </c>
      <c r="BM82" s="108">
        <f t="shared" si="38"/>
        <v>0</v>
      </c>
      <c r="BN82" s="107">
        <f t="shared" si="39"/>
        <v>0</v>
      </c>
      <c r="BO82" s="107">
        <f t="shared" si="40"/>
        <v>0</v>
      </c>
      <c r="BP82" s="107">
        <f t="shared" si="41"/>
        <v>0</v>
      </c>
      <c r="BQ82" s="109">
        <f t="shared" si="63"/>
        <v>0</v>
      </c>
      <c r="BR82" s="109">
        <f t="shared" si="64"/>
        <v>0</v>
      </c>
      <c r="BS82" s="109">
        <f t="shared" si="65"/>
        <v>0</v>
      </c>
      <c r="BU82" s="82">
        <f t="shared" si="42"/>
        <v>0</v>
      </c>
      <c r="BV82" s="82" t="e">
        <f t="shared" si="66"/>
        <v>#DIV/0!</v>
      </c>
      <c r="BW82" s="77">
        <f t="shared" si="43"/>
        <v>0</v>
      </c>
      <c r="BX82" s="108">
        <f t="shared" si="44"/>
        <v>0</v>
      </c>
      <c r="BY82" s="107">
        <f t="shared" si="45"/>
        <v>0</v>
      </c>
      <c r="BZ82" s="107">
        <f t="shared" si="46"/>
        <v>0</v>
      </c>
      <c r="CA82" s="107">
        <f t="shared" si="47"/>
        <v>0</v>
      </c>
      <c r="CB82" s="109">
        <f t="shared" si="67"/>
        <v>0</v>
      </c>
      <c r="CC82" s="109">
        <f t="shared" si="68"/>
        <v>0</v>
      </c>
      <c r="CD82" s="109">
        <f t="shared" si="69"/>
        <v>0</v>
      </c>
    </row>
    <row r="83" spans="1:82" x14ac:dyDescent="0.25">
      <c r="A83" s="101">
        <f t="shared" si="48"/>
        <v>38412</v>
      </c>
      <c r="B83" s="102">
        <f t="shared" si="49"/>
        <v>3.8180000000000001</v>
      </c>
      <c r="C83" s="80">
        <f t="shared" si="50"/>
        <v>0.26250000000000001</v>
      </c>
      <c r="D83" s="102">
        <f t="shared" si="0"/>
        <v>-2.75E-2</v>
      </c>
      <c r="E83" s="106">
        <f t="shared" si="1"/>
        <v>1</v>
      </c>
      <c r="F83" s="105">
        <f t="shared" ca="1" si="2"/>
        <v>1596</v>
      </c>
      <c r="G83" s="80" t="e">
        <f t="shared" si="3"/>
        <v>#DIV/0!</v>
      </c>
      <c r="H83" s="80" t="e">
        <f t="shared" si="70"/>
        <v>#DIV/0!</v>
      </c>
      <c r="I83" s="104">
        <f t="shared" si="4"/>
        <v>5.37</v>
      </c>
      <c r="K83" s="102">
        <f t="shared" si="5"/>
        <v>0.25750000000000001</v>
      </c>
      <c r="L83" s="106">
        <f t="shared" si="6"/>
        <v>1.03</v>
      </c>
      <c r="M83" s="105">
        <f t="shared" ca="1" si="7"/>
        <v>1596</v>
      </c>
      <c r="N83" s="216" t="e">
        <f t="shared" si="8"/>
        <v>#DIV/0!</v>
      </c>
      <c r="O83" s="80" t="e">
        <f t="shared" si="9"/>
        <v>#DIV/0!</v>
      </c>
      <c r="P83" s="104">
        <f t="shared" si="10"/>
        <v>5.4</v>
      </c>
      <c r="R83" s="102">
        <f t="shared" si="11"/>
        <v>0.25750000000000001</v>
      </c>
      <c r="S83" s="106">
        <f t="shared" si="12"/>
        <v>1.03</v>
      </c>
      <c r="T83" s="105">
        <f t="shared" ca="1" si="13"/>
        <v>1596</v>
      </c>
      <c r="U83" s="216" t="e">
        <f t="shared" si="14"/>
        <v>#DIV/0!</v>
      </c>
      <c r="V83" s="80" t="e">
        <f t="shared" si="15"/>
        <v>#DIV/0!</v>
      </c>
      <c r="W83" s="104">
        <f t="shared" si="16"/>
        <v>5.4</v>
      </c>
      <c r="X83" s="105"/>
      <c r="Y83" s="102">
        <f t="shared" si="17"/>
        <v>-0.26</v>
      </c>
      <c r="Z83" s="106">
        <f t="shared" si="18"/>
        <v>1</v>
      </c>
      <c r="AA83" s="105">
        <f t="shared" ca="1" si="19"/>
        <v>1596</v>
      </c>
      <c r="AB83" s="80" t="e">
        <f t="shared" si="20"/>
        <v>#DIV/0!</v>
      </c>
      <c r="AC83" s="80" t="e">
        <f t="shared" si="21"/>
        <v>#DIV/0!</v>
      </c>
      <c r="AD83" s="104">
        <f t="shared" si="22"/>
        <v>3.9</v>
      </c>
      <c r="AF83" s="105">
        <f t="shared" ca="1" si="51"/>
        <v>1596</v>
      </c>
      <c r="AG83" s="105">
        <f t="shared" ca="1" si="52"/>
        <v>1595</v>
      </c>
      <c r="AH83" s="80">
        <f t="shared" si="23"/>
        <v>6.7573897851825993E-2</v>
      </c>
      <c r="AI83" s="181">
        <f t="shared" si="24"/>
        <v>31</v>
      </c>
      <c r="AL83" s="105"/>
      <c r="AM83" s="82"/>
      <c r="AN83" s="82">
        <f t="shared" si="25"/>
        <v>0</v>
      </c>
      <c r="AO83" s="82" t="e">
        <f t="shared" si="53"/>
        <v>#DIV/0!</v>
      </c>
      <c r="AP83" s="77">
        <f t="shared" si="26"/>
        <v>0</v>
      </c>
      <c r="AQ83" s="108">
        <f t="shared" si="27"/>
        <v>0</v>
      </c>
      <c r="AR83" s="107">
        <f t="shared" si="28"/>
        <v>0</v>
      </c>
      <c r="AS83" s="107">
        <f t="shared" si="54"/>
        <v>0</v>
      </c>
      <c r="AT83" s="107">
        <f t="shared" si="29"/>
        <v>0</v>
      </c>
      <c r="AU83" s="109">
        <f t="shared" si="55"/>
        <v>0</v>
      </c>
      <c r="AV83" s="109">
        <f t="shared" si="56"/>
        <v>0</v>
      </c>
      <c r="AW83" s="109">
        <f t="shared" si="57"/>
        <v>0</v>
      </c>
      <c r="AY83" s="82">
        <f t="shared" si="30"/>
        <v>0</v>
      </c>
      <c r="AZ83" s="82" t="e">
        <f t="shared" si="58"/>
        <v>#DIV/0!</v>
      </c>
      <c r="BA83" s="77">
        <f t="shared" si="31"/>
        <v>0</v>
      </c>
      <c r="BB83" s="108">
        <f t="shared" si="32"/>
        <v>0</v>
      </c>
      <c r="BC83" s="107">
        <f t="shared" si="33"/>
        <v>0</v>
      </c>
      <c r="BD83" s="107">
        <f t="shared" si="34"/>
        <v>0</v>
      </c>
      <c r="BE83" s="107">
        <f t="shared" si="35"/>
        <v>0</v>
      </c>
      <c r="BF83" s="109">
        <f t="shared" si="59"/>
        <v>0</v>
      </c>
      <c r="BG83" s="109">
        <f t="shared" si="60"/>
        <v>0</v>
      </c>
      <c r="BH83" s="109">
        <f t="shared" si="61"/>
        <v>0</v>
      </c>
      <c r="BJ83" s="82">
        <f t="shared" si="36"/>
        <v>0</v>
      </c>
      <c r="BK83" s="82" t="e">
        <f t="shared" si="62"/>
        <v>#DIV/0!</v>
      </c>
      <c r="BL83" s="77">
        <f t="shared" si="37"/>
        <v>0</v>
      </c>
      <c r="BM83" s="108">
        <f t="shared" si="38"/>
        <v>0</v>
      </c>
      <c r="BN83" s="107">
        <f t="shared" si="39"/>
        <v>0</v>
      </c>
      <c r="BO83" s="107">
        <f t="shared" si="40"/>
        <v>0</v>
      </c>
      <c r="BP83" s="107">
        <f t="shared" si="41"/>
        <v>0</v>
      </c>
      <c r="BQ83" s="109">
        <f t="shared" si="63"/>
        <v>0</v>
      </c>
      <c r="BR83" s="109">
        <f t="shared" si="64"/>
        <v>0</v>
      </c>
      <c r="BS83" s="109">
        <f t="shared" si="65"/>
        <v>0</v>
      </c>
      <c r="BU83" s="82">
        <f t="shared" si="42"/>
        <v>0</v>
      </c>
      <c r="BV83" s="82" t="e">
        <f t="shared" si="66"/>
        <v>#DIV/0!</v>
      </c>
      <c r="BW83" s="77">
        <f t="shared" si="43"/>
        <v>0</v>
      </c>
      <c r="BX83" s="108">
        <f t="shared" si="44"/>
        <v>0</v>
      </c>
      <c r="BY83" s="107">
        <f t="shared" si="45"/>
        <v>0</v>
      </c>
      <c r="BZ83" s="107">
        <f t="shared" si="46"/>
        <v>0</v>
      </c>
      <c r="CA83" s="107">
        <f t="shared" si="47"/>
        <v>0</v>
      </c>
      <c r="CB83" s="109">
        <f t="shared" si="67"/>
        <v>0</v>
      </c>
      <c r="CC83" s="109">
        <f t="shared" si="68"/>
        <v>0</v>
      </c>
      <c r="CD83" s="109">
        <f t="shared" si="69"/>
        <v>0</v>
      </c>
    </row>
    <row r="84" spans="1:82" x14ac:dyDescent="0.25">
      <c r="A84" s="101">
        <f t="shared" si="48"/>
        <v>38443</v>
      </c>
      <c r="B84" s="102">
        <f t="shared" si="49"/>
        <v>3.6690000000000005</v>
      </c>
      <c r="C84" s="80">
        <f t="shared" si="50"/>
        <v>0.2475</v>
      </c>
      <c r="D84" s="102">
        <f t="shared" si="0"/>
        <v>1.4999999999999999E-2</v>
      </c>
      <c r="E84" s="106">
        <f t="shared" si="1"/>
        <v>1</v>
      </c>
      <c r="F84" s="105">
        <f t="shared" ca="1" si="2"/>
        <v>1629</v>
      </c>
      <c r="G84" s="80" t="e">
        <f t="shared" si="3"/>
        <v>#DIV/0!</v>
      </c>
      <c r="H84" s="80" t="e">
        <f t="shared" si="70"/>
        <v>#DIV/0!</v>
      </c>
      <c r="I84" s="104">
        <f t="shared" si="4"/>
        <v>5.37</v>
      </c>
      <c r="K84" s="102">
        <f t="shared" si="5"/>
        <v>0.16250000000000001</v>
      </c>
      <c r="L84" s="106">
        <f t="shared" si="6"/>
        <v>1.03</v>
      </c>
      <c r="M84" s="105">
        <f t="shared" ca="1" si="7"/>
        <v>1629</v>
      </c>
      <c r="N84" s="216" t="e">
        <f t="shared" si="8"/>
        <v>#DIV/0!</v>
      </c>
      <c r="O84" s="80" t="e">
        <f t="shared" si="9"/>
        <v>#DIV/0!</v>
      </c>
      <c r="P84" s="104">
        <f t="shared" si="10"/>
        <v>5.4</v>
      </c>
      <c r="R84" s="102">
        <f t="shared" si="11"/>
        <v>0.16250000000000001</v>
      </c>
      <c r="S84" s="106">
        <f t="shared" si="12"/>
        <v>1.03</v>
      </c>
      <c r="T84" s="105">
        <f t="shared" ca="1" si="13"/>
        <v>1629</v>
      </c>
      <c r="U84" s="216" t="e">
        <f t="shared" si="14"/>
        <v>#DIV/0!</v>
      </c>
      <c r="V84" s="80" t="e">
        <f t="shared" si="15"/>
        <v>#DIV/0!</v>
      </c>
      <c r="W84" s="104">
        <f t="shared" si="16"/>
        <v>5.4</v>
      </c>
      <c r="X84" s="105"/>
      <c r="Y84" s="102">
        <f t="shared" si="17"/>
        <v>-0.33500000000000002</v>
      </c>
      <c r="Z84" s="106">
        <f t="shared" si="18"/>
        <v>1</v>
      </c>
      <c r="AA84" s="105">
        <f t="shared" ca="1" si="19"/>
        <v>1629</v>
      </c>
      <c r="AB84" s="80" t="e">
        <f t="shared" si="20"/>
        <v>#DIV/0!</v>
      </c>
      <c r="AC84" s="80" t="e">
        <f t="shared" si="21"/>
        <v>#DIV/0!</v>
      </c>
      <c r="AD84" s="104">
        <f t="shared" si="22"/>
        <v>3.9</v>
      </c>
      <c r="AF84" s="105">
        <f t="shared" ca="1" si="51"/>
        <v>1629</v>
      </c>
      <c r="AG84" s="105">
        <f t="shared" ca="1" si="52"/>
        <v>1628</v>
      </c>
      <c r="AH84" s="80">
        <f t="shared" si="23"/>
        <v>6.7651510343943025E-2</v>
      </c>
      <c r="AI84" s="181">
        <f t="shared" si="24"/>
        <v>30</v>
      </c>
      <c r="AL84" s="105"/>
      <c r="AM84" s="82"/>
      <c r="AN84" s="82">
        <f t="shared" si="25"/>
        <v>0</v>
      </c>
      <c r="AO84" s="82" t="e">
        <f t="shared" si="53"/>
        <v>#DIV/0!</v>
      </c>
      <c r="AP84" s="77">
        <f t="shared" si="26"/>
        <v>0</v>
      </c>
      <c r="AQ84" s="108">
        <f t="shared" si="27"/>
        <v>0</v>
      </c>
      <c r="AR84" s="107">
        <f t="shared" si="28"/>
        <v>0</v>
      </c>
      <c r="AS84" s="107">
        <f t="shared" si="54"/>
        <v>0</v>
      </c>
      <c r="AT84" s="107">
        <f t="shared" si="29"/>
        <v>0</v>
      </c>
      <c r="AU84" s="109">
        <f t="shared" si="55"/>
        <v>0</v>
      </c>
      <c r="AV84" s="109">
        <f t="shared" si="56"/>
        <v>0</v>
      </c>
      <c r="AW84" s="109">
        <f t="shared" si="57"/>
        <v>0</v>
      </c>
      <c r="AY84" s="82">
        <f t="shared" si="30"/>
        <v>0</v>
      </c>
      <c r="AZ84" s="82" t="e">
        <f t="shared" si="58"/>
        <v>#DIV/0!</v>
      </c>
      <c r="BA84" s="77">
        <f t="shared" si="31"/>
        <v>0</v>
      </c>
      <c r="BB84" s="108">
        <f t="shared" si="32"/>
        <v>0</v>
      </c>
      <c r="BC84" s="107">
        <f t="shared" si="33"/>
        <v>0</v>
      </c>
      <c r="BD84" s="107">
        <f t="shared" si="34"/>
        <v>0</v>
      </c>
      <c r="BE84" s="107">
        <f t="shared" si="35"/>
        <v>0</v>
      </c>
      <c r="BF84" s="109">
        <f t="shared" si="59"/>
        <v>0</v>
      </c>
      <c r="BG84" s="109">
        <f t="shared" si="60"/>
        <v>0</v>
      </c>
      <c r="BH84" s="109">
        <f t="shared" si="61"/>
        <v>0</v>
      </c>
      <c r="BJ84" s="82">
        <f t="shared" si="36"/>
        <v>0</v>
      </c>
      <c r="BK84" s="82" t="e">
        <f t="shared" si="62"/>
        <v>#DIV/0!</v>
      </c>
      <c r="BL84" s="77">
        <f t="shared" si="37"/>
        <v>0</v>
      </c>
      <c r="BM84" s="108">
        <f t="shared" si="38"/>
        <v>0</v>
      </c>
      <c r="BN84" s="107">
        <f t="shared" si="39"/>
        <v>0</v>
      </c>
      <c r="BO84" s="107">
        <f t="shared" si="40"/>
        <v>0</v>
      </c>
      <c r="BP84" s="107">
        <f t="shared" si="41"/>
        <v>0</v>
      </c>
      <c r="BQ84" s="109">
        <f t="shared" si="63"/>
        <v>0</v>
      </c>
      <c r="BR84" s="109">
        <f t="shared" si="64"/>
        <v>0</v>
      </c>
      <c r="BS84" s="109">
        <f t="shared" si="65"/>
        <v>0</v>
      </c>
      <c r="BU84" s="82">
        <f t="shared" si="42"/>
        <v>0</v>
      </c>
      <c r="BV84" s="82" t="e">
        <f t="shared" si="66"/>
        <v>#DIV/0!</v>
      </c>
      <c r="BW84" s="77">
        <f t="shared" si="43"/>
        <v>0</v>
      </c>
      <c r="BX84" s="108">
        <f t="shared" si="44"/>
        <v>0</v>
      </c>
      <c r="BY84" s="107">
        <f t="shared" si="45"/>
        <v>0</v>
      </c>
      <c r="BZ84" s="107">
        <f t="shared" si="46"/>
        <v>0</v>
      </c>
      <c r="CA84" s="107">
        <f t="shared" si="47"/>
        <v>0</v>
      </c>
      <c r="CB84" s="109">
        <f t="shared" si="67"/>
        <v>0</v>
      </c>
      <c r="CC84" s="109">
        <f t="shared" si="68"/>
        <v>0</v>
      </c>
      <c r="CD84" s="109">
        <f t="shared" si="69"/>
        <v>0</v>
      </c>
    </row>
    <row r="85" spans="1:82" x14ac:dyDescent="0.25">
      <c r="A85" s="101">
        <f t="shared" si="48"/>
        <v>38473</v>
      </c>
      <c r="B85" s="102">
        <f t="shared" si="49"/>
        <v>3.6540000000000004</v>
      </c>
      <c r="C85" s="80">
        <f t="shared" si="50"/>
        <v>0.24249999999999999</v>
      </c>
      <c r="D85" s="102">
        <f t="shared" si="0"/>
        <v>1.4999999999999999E-2</v>
      </c>
      <c r="E85" s="106">
        <f t="shared" si="1"/>
        <v>1</v>
      </c>
      <c r="F85" s="105">
        <f t="shared" ca="1" si="2"/>
        <v>1658</v>
      </c>
      <c r="G85" s="80" t="e">
        <f t="shared" si="3"/>
        <v>#DIV/0!</v>
      </c>
      <c r="H85" s="80" t="e">
        <f t="shared" si="70"/>
        <v>#DIV/0!</v>
      </c>
      <c r="I85" s="104">
        <f t="shared" si="4"/>
        <v>5.37</v>
      </c>
      <c r="K85" s="102">
        <f t="shared" si="5"/>
        <v>0.17249999999999999</v>
      </c>
      <c r="L85" s="106">
        <f t="shared" si="6"/>
        <v>1.03</v>
      </c>
      <c r="M85" s="105">
        <f t="shared" ca="1" si="7"/>
        <v>1658</v>
      </c>
      <c r="N85" s="216" t="e">
        <f t="shared" si="8"/>
        <v>#DIV/0!</v>
      </c>
      <c r="O85" s="80" t="e">
        <f t="shared" si="9"/>
        <v>#DIV/0!</v>
      </c>
      <c r="P85" s="104">
        <f t="shared" si="10"/>
        <v>5.4</v>
      </c>
      <c r="R85" s="102">
        <f t="shared" si="11"/>
        <v>0.17249999999999999</v>
      </c>
      <c r="S85" s="106">
        <f t="shared" si="12"/>
        <v>1.03</v>
      </c>
      <c r="T85" s="105">
        <f t="shared" ca="1" si="13"/>
        <v>1658</v>
      </c>
      <c r="U85" s="216" t="e">
        <f t="shared" si="14"/>
        <v>#DIV/0!</v>
      </c>
      <c r="V85" s="80" t="e">
        <f t="shared" si="15"/>
        <v>#DIV/0!</v>
      </c>
      <c r="W85" s="104">
        <f t="shared" si="16"/>
        <v>5.4</v>
      </c>
      <c r="X85" s="105"/>
      <c r="Y85" s="102">
        <f t="shared" si="17"/>
        <v>-0.33500000000000002</v>
      </c>
      <c r="Z85" s="106">
        <f t="shared" si="18"/>
        <v>1</v>
      </c>
      <c r="AA85" s="105">
        <f t="shared" ca="1" si="19"/>
        <v>1658</v>
      </c>
      <c r="AB85" s="80" t="e">
        <f t="shared" si="20"/>
        <v>#DIV/0!</v>
      </c>
      <c r="AC85" s="80" t="e">
        <f t="shared" si="21"/>
        <v>#DIV/0!</v>
      </c>
      <c r="AD85" s="104">
        <f t="shared" si="22"/>
        <v>3.9</v>
      </c>
      <c r="AF85" s="105">
        <f t="shared" ca="1" si="51"/>
        <v>1658</v>
      </c>
      <c r="AG85" s="105">
        <f t="shared" ca="1" si="52"/>
        <v>1657</v>
      </c>
      <c r="AH85" s="80">
        <f t="shared" si="23"/>
        <v>6.7726619209179995E-2</v>
      </c>
      <c r="AI85" s="181">
        <f t="shared" si="24"/>
        <v>31</v>
      </c>
      <c r="AL85" s="105"/>
      <c r="AM85" s="82"/>
      <c r="AN85" s="82">
        <f t="shared" si="25"/>
        <v>0</v>
      </c>
      <c r="AO85" s="82" t="e">
        <f t="shared" si="53"/>
        <v>#DIV/0!</v>
      </c>
      <c r="AP85" s="77">
        <f t="shared" si="26"/>
        <v>0</v>
      </c>
      <c r="AQ85" s="108">
        <f t="shared" si="27"/>
        <v>0</v>
      </c>
      <c r="AR85" s="107">
        <f t="shared" si="28"/>
        <v>0</v>
      </c>
      <c r="AS85" s="107">
        <f t="shared" si="54"/>
        <v>0</v>
      </c>
      <c r="AT85" s="107">
        <f t="shared" si="29"/>
        <v>0</v>
      </c>
      <c r="AU85" s="109">
        <f t="shared" si="55"/>
        <v>0</v>
      </c>
      <c r="AV85" s="109">
        <f t="shared" si="56"/>
        <v>0</v>
      </c>
      <c r="AW85" s="109">
        <f t="shared" si="57"/>
        <v>0</v>
      </c>
      <c r="AY85" s="82">
        <f t="shared" si="30"/>
        <v>0</v>
      </c>
      <c r="AZ85" s="82" t="e">
        <f t="shared" si="58"/>
        <v>#DIV/0!</v>
      </c>
      <c r="BA85" s="77">
        <f t="shared" si="31"/>
        <v>0</v>
      </c>
      <c r="BB85" s="108">
        <f t="shared" si="32"/>
        <v>0</v>
      </c>
      <c r="BC85" s="107">
        <f t="shared" si="33"/>
        <v>0</v>
      </c>
      <c r="BD85" s="107">
        <f t="shared" si="34"/>
        <v>0</v>
      </c>
      <c r="BE85" s="107">
        <f t="shared" si="35"/>
        <v>0</v>
      </c>
      <c r="BF85" s="109">
        <f t="shared" si="59"/>
        <v>0</v>
      </c>
      <c r="BG85" s="109">
        <f t="shared" si="60"/>
        <v>0</v>
      </c>
      <c r="BH85" s="109">
        <f t="shared" si="61"/>
        <v>0</v>
      </c>
      <c r="BJ85" s="82">
        <f t="shared" si="36"/>
        <v>0</v>
      </c>
      <c r="BK85" s="82" t="e">
        <f t="shared" si="62"/>
        <v>#DIV/0!</v>
      </c>
      <c r="BL85" s="77">
        <f t="shared" si="37"/>
        <v>0</v>
      </c>
      <c r="BM85" s="108">
        <f t="shared" si="38"/>
        <v>0</v>
      </c>
      <c r="BN85" s="107">
        <f t="shared" si="39"/>
        <v>0</v>
      </c>
      <c r="BO85" s="107">
        <f t="shared" si="40"/>
        <v>0</v>
      </c>
      <c r="BP85" s="107">
        <f t="shared" si="41"/>
        <v>0</v>
      </c>
      <c r="BQ85" s="109">
        <f t="shared" si="63"/>
        <v>0</v>
      </c>
      <c r="BR85" s="109">
        <f t="shared" si="64"/>
        <v>0</v>
      </c>
      <c r="BS85" s="109">
        <f t="shared" si="65"/>
        <v>0</v>
      </c>
      <c r="BU85" s="82">
        <f t="shared" si="42"/>
        <v>0</v>
      </c>
      <c r="BV85" s="82" t="e">
        <f t="shared" si="66"/>
        <v>#DIV/0!</v>
      </c>
      <c r="BW85" s="77">
        <f t="shared" si="43"/>
        <v>0</v>
      </c>
      <c r="BX85" s="108">
        <f t="shared" si="44"/>
        <v>0</v>
      </c>
      <c r="BY85" s="107">
        <f t="shared" si="45"/>
        <v>0</v>
      </c>
      <c r="BZ85" s="107">
        <f t="shared" si="46"/>
        <v>0</v>
      </c>
      <c r="CA85" s="107">
        <f t="shared" si="47"/>
        <v>0</v>
      </c>
      <c r="CB85" s="109">
        <f t="shared" si="67"/>
        <v>0</v>
      </c>
      <c r="CC85" s="109">
        <f t="shared" si="68"/>
        <v>0</v>
      </c>
      <c r="CD85" s="109">
        <f t="shared" si="69"/>
        <v>0</v>
      </c>
    </row>
    <row r="86" spans="1:82" x14ac:dyDescent="0.25">
      <c r="A86" s="101">
        <f t="shared" si="48"/>
        <v>38504</v>
      </c>
      <c r="B86" s="102">
        <f t="shared" si="49"/>
        <v>3.6840000000000006</v>
      </c>
      <c r="C86" s="80">
        <f t="shared" si="50"/>
        <v>0.24249999999999999</v>
      </c>
      <c r="D86" s="102">
        <f t="shared" si="0"/>
        <v>0.02</v>
      </c>
      <c r="E86" s="106">
        <f t="shared" si="1"/>
        <v>1</v>
      </c>
      <c r="F86" s="105">
        <f t="shared" ca="1" si="2"/>
        <v>1687</v>
      </c>
      <c r="G86" s="80" t="e">
        <f t="shared" si="3"/>
        <v>#DIV/0!</v>
      </c>
      <c r="H86" s="80" t="e">
        <f t="shared" si="70"/>
        <v>#DIV/0!</v>
      </c>
      <c r="I86" s="104">
        <f t="shared" si="4"/>
        <v>5.37</v>
      </c>
      <c r="K86" s="102">
        <f t="shared" si="5"/>
        <v>0.16750000000000001</v>
      </c>
      <c r="L86" s="106">
        <f t="shared" si="6"/>
        <v>1.03</v>
      </c>
      <c r="M86" s="105">
        <f t="shared" ca="1" si="7"/>
        <v>1687</v>
      </c>
      <c r="N86" s="216" t="e">
        <f t="shared" si="8"/>
        <v>#DIV/0!</v>
      </c>
      <c r="O86" s="80" t="e">
        <f t="shared" si="9"/>
        <v>#DIV/0!</v>
      </c>
      <c r="P86" s="104">
        <f t="shared" si="10"/>
        <v>5.4</v>
      </c>
      <c r="R86" s="102">
        <f t="shared" si="11"/>
        <v>0.16750000000000001</v>
      </c>
      <c r="S86" s="106">
        <f t="shared" si="12"/>
        <v>1.03</v>
      </c>
      <c r="T86" s="105">
        <f t="shared" ca="1" si="13"/>
        <v>1687</v>
      </c>
      <c r="U86" s="216" t="e">
        <f t="shared" si="14"/>
        <v>#DIV/0!</v>
      </c>
      <c r="V86" s="80" t="e">
        <f t="shared" si="15"/>
        <v>#DIV/0!</v>
      </c>
      <c r="W86" s="104">
        <f t="shared" si="16"/>
        <v>5.4</v>
      </c>
      <c r="X86" s="105"/>
      <c r="Y86" s="102">
        <f t="shared" si="17"/>
        <v>-0.33500000000000002</v>
      </c>
      <c r="Z86" s="106">
        <f t="shared" si="18"/>
        <v>1</v>
      </c>
      <c r="AA86" s="105">
        <f t="shared" ca="1" si="19"/>
        <v>1687</v>
      </c>
      <c r="AB86" s="80" t="e">
        <f t="shared" si="20"/>
        <v>#DIV/0!</v>
      </c>
      <c r="AC86" s="80" t="e">
        <f t="shared" si="21"/>
        <v>#DIV/0!</v>
      </c>
      <c r="AD86" s="104">
        <f t="shared" si="22"/>
        <v>3.9</v>
      </c>
      <c r="AF86" s="105">
        <f t="shared" ca="1" si="51"/>
        <v>1687</v>
      </c>
      <c r="AG86" s="105">
        <f t="shared" ca="1" si="52"/>
        <v>1686</v>
      </c>
      <c r="AH86" s="80">
        <f t="shared" si="23"/>
        <v>6.7804231705220014E-2</v>
      </c>
      <c r="AI86" s="181">
        <f t="shared" si="24"/>
        <v>30</v>
      </c>
      <c r="AL86" s="105"/>
      <c r="AM86" s="82"/>
      <c r="AN86" s="82">
        <f t="shared" si="25"/>
        <v>0</v>
      </c>
      <c r="AO86" s="82" t="e">
        <f t="shared" si="53"/>
        <v>#DIV/0!</v>
      </c>
      <c r="AP86" s="77">
        <f t="shared" si="26"/>
        <v>0</v>
      </c>
      <c r="AQ86" s="108">
        <f t="shared" si="27"/>
        <v>0</v>
      </c>
      <c r="AR86" s="107">
        <f t="shared" si="28"/>
        <v>0</v>
      </c>
      <c r="AS86" s="107">
        <f t="shared" si="54"/>
        <v>0</v>
      </c>
      <c r="AT86" s="107">
        <f t="shared" si="29"/>
        <v>0</v>
      </c>
      <c r="AU86" s="109">
        <f t="shared" si="55"/>
        <v>0</v>
      </c>
      <c r="AV86" s="109">
        <f t="shared" si="56"/>
        <v>0</v>
      </c>
      <c r="AW86" s="109">
        <f t="shared" si="57"/>
        <v>0</v>
      </c>
      <c r="AY86" s="82">
        <f t="shared" si="30"/>
        <v>0</v>
      </c>
      <c r="AZ86" s="82" t="e">
        <f t="shared" si="58"/>
        <v>#DIV/0!</v>
      </c>
      <c r="BA86" s="77">
        <f t="shared" si="31"/>
        <v>0</v>
      </c>
      <c r="BB86" s="108">
        <f t="shared" si="32"/>
        <v>0</v>
      </c>
      <c r="BC86" s="107">
        <f t="shared" si="33"/>
        <v>0</v>
      </c>
      <c r="BD86" s="107">
        <f t="shared" si="34"/>
        <v>0</v>
      </c>
      <c r="BE86" s="107">
        <f t="shared" si="35"/>
        <v>0</v>
      </c>
      <c r="BF86" s="109">
        <f t="shared" si="59"/>
        <v>0</v>
      </c>
      <c r="BG86" s="109">
        <f t="shared" si="60"/>
        <v>0</v>
      </c>
      <c r="BH86" s="109">
        <f t="shared" si="61"/>
        <v>0</v>
      </c>
      <c r="BJ86" s="82">
        <f t="shared" si="36"/>
        <v>0</v>
      </c>
      <c r="BK86" s="82" t="e">
        <f t="shared" si="62"/>
        <v>#DIV/0!</v>
      </c>
      <c r="BL86" s="77">
        <f t="shared" si="37"/>
        <v>0</v>
      </c>
      <c r="BM86" s="108">
        <f t="shared" si="38"/>
        <v>0</v>
      </c>
      <c r="BN86" s="107">
        <f t="shared" si="39"/>
        <v>0</v>
      </c>
      <c r="BO86" s="107">
        <f t="shared" si="40"/>
        <v>0</v>
      </c>
      <c r="BP86" s="107">
        <f t="shared" si="41"/>
        <v>0</v>
      </c>
      <c r="BQ86" s="109">
        <f t="shared" si="63"/>
        <v>0</v>
      </c>
      <c r="BR86" s="109">
        <f t="shared" si="64"/>
        <v>0</v>
      </c>
      <c r="BS86" s="109">
        <f t="shared" si="65"/>
        <v>0</v>
      </c>
      <c r="BU86" s="82">
        <f t="shared" si="42"/>
        <v>0</v>
      </c>
      <c r="BV86" s="82" t="e">
        <f t="shared" si="66"/>
        <v>#DIV/0!</v>
      </c>
      <c r="BW86" s="77">
        <f t="shared" si="43"/>
        <v>0</v>
      </c>
      <c r="BX86" s="108">
        <f t="shared" si="44"/>
        <v>0</v>
      </c>
      <c r="BY86" s="107">
        <f t="shared" si="45"/>
        <v>0</v>
      </c>
      <c r="BZ86" s="107">
        <f t="shared" si="46"/>
        <v>0</v>
      </c>
      <c r="CA86" s="107">
        <f t="shared" si="47"/>
        <v>0</v>
      </c>
      <c r="CB86" s="109">
        <f t="shared" si="67"/>
        <v>0</v>
      </c>
      <c r="CC86" s="109">
        <f t="shared" si="68"/>
        <v>0</v>
      </c>
      <c r="CD86" s="109">
        <f t="shared" si="69"/>
        <v>0</v>
      </c>
    </row>
    <row r="87" spans="1:82" x14ac:dyDescent="0.25">
      <c r="A87" s="101">
        <f t="shared" si="48"/>
        <v>38534</v>
      </c>
      <c r="B87" s="102">
        <f t="shared" si="49"/>
        <v>3.7119999999999997</v>
      </c>
      <c r="C87" s="80">
        <f t="shared" si="50"/>
        <v>0.24249999999999999</v>
      </c>
      <c r="D87" s="102">
        <f t="shared" si="0"/>
        <v>2.2499999999999999E-2</v>
      </c>
      <c r="E87" s="106">
        <f t="shared" si="1"/>
        <v>1</v>
      </c>
      <c r="F87" s="105">
        <f t="shared" ca="1" si="2"/>
        <v>1720</v>
      </c>
      <c r="G87" s="80" t="e">
        <f t="shared" si="3"/>
        <v>#DIV/0!</v>
      </c>
      <c r="H87" s="80" t="e">
        <f t="shared" si="70"/>
        <v>#DIV/0!</v>
      </c>
      <c r="I87" s="104">
        <f t="shared" si="4"/>
        <v>5.37</v>
      </c>
      <c r="K87" s="102">
        <f t="shared" si="5"/>
        <v>0.1575</v>
      </c>
      <c r="L87" s="106">
        <f t="shared" si="6"/>
        <v>1.03</v>
      </c>
      <c r="M87" s="105">
        <f t="shared" ca="1" si="7"/>
        <v>1720</v>
      </c>
      <c r="N87" s="216" t="e">
        <f t="shared" si="8"/>
        <v>#DIV/0!</v>
      </c>
      <c r="O87" s="80" t="e">
        <f t="shared" si="9"/>
        <v>#DIV/0!</v>
      </c>
      <c r="P87" s="104">
        <f t="shared" si="10"/>
        <v>5.4</v>
      </c>
      <c r="R87" s="102">
        <f t="shared" si="11"/>
        <v>0.1575</v>
      </c>
      <c r="S87" s="106">
        <f t="shared" si="12"/>
        <v>1.03</v>
      </c>
      <c r="T87" s="105">
        <f t="shared" ca="1" si="13"/>
        <v>1720</v>
      </c>
      <c r="U87" s="216" t="e">
        <f t="shared" si="14"/>
        <v>#DIV/0!</v>
      </c>
      <c r="V87" s="80" t="e">
        <f t="shared" si="15"/>
        <v>#DIV/0!</v>
      </c>
      <c r="W87" s="104">
        <f t="shared" si="16"/>
        <v>5.4</v>
      </c>
      <c r="X87" s="105"/>
      <c r="Y87" s="102">
        <f t="shared" si="17"/>
        <v>-0.33500000000000002</v>
      </c>
      <c r="Z87" s="106">
        <f t="shared" si="18"/>
        <v>1</v>
      </c>
      <c r="AA87" s="105">
        <f t="shared" ca="1" si="19"/>
        <v>1720</v>
      </c>
      <c r="AB87" s="80" t="e">
        <f t="shared" si="20"/>
        <v>#DIV/0!</v>
      </c>
      <c r="AC87" s="80" t="e">
        <f t="shared" si="21"/>
        <v>#DIV/0!</v>
      </c>
      <c r="AD87" s="104">
        <f t="shared" si="22"/>
        <v>3.9</v>
      </c>
      <c r="AF87" s="105">
        <f t="shared" ca="1" si="51"/>
        <v>1720</v>
      </c>
      <c r="AG87" s="105">
        <f t="shared" ca="1" si="52"/>
        <v>1719</v>
      </c>
      <c r="AH87" s="80">
        <f t="shared" si="23"/>
        <v>6.787934057425403E-2</v>
      </c>
      <c r="AI87" s="181">
        <f t="shared" si="24"/>
        <v>31</v>
      </c>
      <c r="AL87" s="105"/>
      <c r="AM87" s="82"/>
      <c r="AN87" s="82">
        <f t="shared" si="25"/>
        <v>0</v>
      </c>
      <c r="AO87" s="82" t="e">
        <f t="shared" si="53"/>
        <v>#DIV/0!</v>
      </c>
      <c r="AP87" s="77">
        <f t="shared" si="26"/>
        <v>0</v>
      </c>
      <c r="AQ87" s="108">
        <f t="shared" si="27"/>
        <v>0</v>
      </c>
      <c r="AR87" s="107">
        <f t="shared" si="28"/>
        <v>0</v>
      </c>
      <c r="AS87" s="107">
        <f t="shared" si="54"/>
        <v>0</v>
      </c>
      <c r="AT87" s="107">
        <f t="shared" si="29"/>
        <v>0</v>
      </c>
      <c r="AU87" s="109">
        <f t="shared" si="55"/>
        <v>0</v>
      </c>
      <c r="AV87" s="109">
        <f t="shared" si="56"/>
        <v>0</v>
      </c>
      <c r="AW87" s="109">
        <f t="shared" si="57"/>
        <v>0</v>
      </c>
      <c r="AY87" s="82">
        <f t="shared" si="30"/>
        <v>0</v>
      </c>
      <c r="AZ87" s="82" t="e">
        <f t="shared" si="58"/>
        <v>#DIV/0!</v>
      </c>
      <c r="BA87" s="77">
        <f t="shared" si="31"/>
        <v>0</v>
      </c>
      <c r="BB87" s="108">
        <f t="shared" si="32"/>
        <v>0</v>
      </c>
      <c r="BC87" s="107">
        <f t="shared" si="33"/>
        <v>0</v>
      </c>
      <c r="BD87" s="107">
        <f t="shared" si="34"/>
        <v>0</v>
      </c>
      <c r="BE87" s="107">
        <f t="shared" si="35"/>
        <v>0</v>
      </c>
      <c r="BF87" s="109">
        <f t="shared" si="59"/>
        <v>0</v>
      </c>
      <c r="BG87" s="109">
        <f t="shared" si="60"/>
        <v>0</v>
      </c>
      <c r="BH87" s="109">
        <f t="shared" si="61"/>
        <v>0</v>
      </c>
      <c r="BJ87" s="82">
        <f t="shared" si="36"/>
        <v>0</v>
      </c>
      <c r="BK87" s="82" t="e">
        <f t="shared" si="62"/>
        <v>#DIV/0!</v>
      </c>
      <c r="BL87" s="77">
        <f t="shared" si="37"/>
        <v>0</v>
      </c>
      <c r="BM87" s="108">
        <f t="shared" si="38"/>
        <v>0</v>
      </c>
      <c r="BN87" s="107">
        <f t="shared" si="39"/>
        <v>0</v>
      </c>
      <c r="BO87" s="107">
        <f t="shared" si="40"/>
        <v>0</v>
      </c>
      <c r="BP87" s="107">
        <f t="shared" si="41"/>
        <v>0</v>
      </c>
      <c r="BQ87" s="109">
        <f t="shared" si="63"/>
        <v>0</v>
      </c>
      <c r="BR87" s="109">
        <f t="shared" si="64"/>
        <v>0</v>
      </c>
      <c r="BS87" s="109">
        <f t="shared" si="65"/>
        <v>0</v>
      </c>
      <c r="BU87" s="82">
        <f t="shared" si="42"/>
        <v>0</v>
      </c>
      <c r="BV87" s="82" t="e">
        <f t="shared" si="66"/>
        <v>#DIV/0!</v>
      </c>
      <c r="BW87" s="77">
        <f t="shared" si="43"/>
        <v>0</v>
      </c>
      <c r="BX87" s="108">
        <f t="shared" si="44"/>
        <v>0</v>
      </c>
      <c r="BY87" s="107">
        <f t="shared" si="45"/>
        <v>0</v>
      </c>
      <c r="BZ87" s="107">
        <f t="shared" si="46"/>
        <v>0</v>
      </c>
      <c r="CA87" s="107">
        <f t="shared" si="47"/>
        <v>0</v>
      </c>
      <c r="CB87" s="109">
        <f t="shared" si="67"/>
        <v>0</v>
      </c>
      <c r="CC87" s="109">
        <f t="shared" si="68"/>
        <v>0</v>
      </c>
      <c r="CD87" s="109">
        <f t="shared" si="69"/>
        <v>0</v>
      </c>
    </row>
    <row r="88" spans="1:82" x14ac:dyDescent="0.25">
      <c r="A88" s="101">
        <f t="shared" si="48"/>
        <v>38565</v>
      </c>
      <c r="B88" s="102">
        <f t="shared" si="49"/>
        <v>3.7340000000000004</v>
      </c>
      <c r="C88" s="80">
        <f t="shared" si="50"/>
        <v>0.24249999999999999</v>
      </c>
      <c r="D88" s="102">
        <f t="shared" si="0"/>
        <v>2.5000000000000001E-2</v>
      </c>
      <c r="E88" s="106">
        <f t="shared" si="1"/>
        <v>1</v>
      </c>
      <c r="F88" s="105">
        <f t="shared" ca="1" si="2"/>
        <v>1749</v>
      </c>
      <c r="G88" s="80" t="e">
        <f t="shared" si="3"/>
        <v>#DIV/0!</v>
      </c>
      <c r="H88" s="80" t="e">
        <f t="shared" si="70"/>
        <v>#DIV/0!</v>
      </c>
      <c r="I88" s="104">
        <f t="shared" si="4"/>
        <v>5.37</v>
      </c>
      <c r="K88" s="102">
        <f t="shared" si="5"/>
        <v>0.155</v>
      </c>
      <c r="L88" s="106">
        <f t="shared" si="6"/>
        <v>1.03</v>
      </c>
      <c r="M88" s="105">
        <f t="shared" ca="1" si="7"/>
        <v>1749</v>
      </c>
      <c r="N88" s="216" t="e">
        <f t="shared" si="8"/>
        <v>#DIV/0!</v>
      </c>
      <c r="O88" s="80" t="e">
        <f t="shared" si="9"/>
        <v>#DIV/0!</v>
      </c>
      <c r="P88" s="104">
        <f t="shared" si="10"/>
        <v>5.4</v>
      </c>
      <c r="R88" s="102">
        <f t="shared" si="11"/>
        <v>0.155</v>
      </c>
      <c r="S88" s="106">
        <f t="shared" si="12"/>
        <v>1.03</v>
      </c>
      <c r="T88" s="105">
        <f t="shared" ca="1" si="13"/>
        <v>1749</v>
      </c>
      <c r="U88" s="216" t="e">
        <f t="shared" si="14"/>
        <v>#DIV/0!</v>
      </c>
      <c r="V88" s="80" t="e">
        <f t="shared" si="15"/>
        <v>#DIV/0!</v>
      </c>
      <c r="W88" s="104">
        <f t="shared" si="16"/>
        <v>5.4</v>
      </c>
      <c r="X88" s="105"/>
      <c r="Y88" s="102">
        <f t="shared" si="17"/>
        <v>-0.33500000000000002</v>
      </c>
      <c r="Z88" s="106">
        <f t="shared" si="18"/>
        <v>1</v>
      </c>
      <c r="AA88" s="105">
        <f t="shared" ca="1" si="19"/>
        <v>1749</v>
      </c>
      <c r="AB88" s="80" t="e">
        <f t="shared" si="20"/>
        <v>#DIV/0!</v>
      </c>
      <c r="AC88" s="80" t="e">
        <f t="shared" si="21"/>
        <v>#DIV/0!</v>
      </c>
      <c r="AD88" s="104">
        <f t="shared" si="22"/>
        <v>3.9</v>
      </c>
      <c r="AF88" s="105">
        <f t="shared" ca="1" si="51"/>
        <v>1749</v>
      </c>
      <c r="AG88" s="105">
        <f t="shared" ca="1" si="52"/>
        <v>1748</v>
      </c>
      <c r="AH88" s="80">
        <f t="shared" si="23"/>
        <v>6.7956953074217993E-2</v>
      </c>
      <c r="AI88" s="181">
        <f t="shared" si="24"/>
        <v>31</v>
      </c>
      <c r="AL88" s="105"/>
      <c r="AM88" s="82"/>
      <c r="AN88" s="82">
        <f t="shared" si="25"/>
        <v>0</v>
      </c>
      <c r="AO88" s="82" t="e">
        <f t="shared" si="53"/>
        <v>#DIV/0!</v>
      </c>
      <c r="AP88" s="77">
        <f t="shared" si="26"/>
        <v>0</v>
      </c>
      <c r="AQ88" s="108">
        <f t="shared" si="27"/>
        <v>0</v>
      </c>
      <c r="AR88" s="107">
        <f t="shared" si="28"/>
        <v>0</v>
      </c>
      <c r="AS88" s="107">
        <f t="shared" si="54"/>
        <v>0</v>
      </c>
      <c r="AT88" s="107">
        <f t="shared" si="29"/>
        <v>0</v>
      </c>
      <c r="AU88" s="109">
        <f t="shared" si="55"/>
        <v>0</v>
      </c>
      <c r="AV88" s="109">
        <f t="shared" si="56"/>
        <v>0</v>
      </c>
      <c r="AW88" s="109">
        <f t="shared" si="57"/>
        <v>0</v>
      </c>
      <c r="AY88" s="82">
        <f t="shared" si="30"/>
        <v>0</v>
      </c>
      <c r="AZ88" s="82" t="e">
        <f t="shared" si="58"/>
        <v>#DIV/0!</v>
      </c>
      <c r="BA88" s="77">
        <f t="shared" si="31"/>
        <v>0</v>
      </c>
      <c r="BB88" s="108">
        <f t="shared" si="32"/>
        <v>0</v>
      </c>
      <c r="BC88" s="107">
        <f t="shared" si="33"/>
        <v>0</v>
      </c>
      <c r="BD88" s="107">
        <f t="shared" si="34"/>
        <v>0</v>
      </c>
      <c r="BE88" s="107">
        <f t="shared" si="35"/>
        <v>0</v>
      </c>
      <c r="BF88" s="109">
        <f t="shared" si="59"/>
        <v>0</v>
      </c>
      <c r="BG88" s="109">
        <f t="shared" si="60"/>
        <v>0</v>
      </c>
      <c r="BH88" s="109">
        <f t="shared" si="61"/>
        <v>0</v>
      </c>
      <c r="BJ88" s="82">
        <f t="shared" si="36"/>
        <v>0</v>
      </c>
      <c r="BK88" s="82" t="e">
        <f t="shared" si="62"/>
        <v>#DIV/0!</v>
      </c>
      <c r="BL88" s="77">
        <f t="shared" si="37"/>
        <v>0</v>
      </c>
      <c r="BM88" s="108">
        <f t="shared" si="38"/>
        <v>0</v>
      </c>
      <c r="BN88" s="107">
        <f t="shared" si="39"/>
        <v>0</v>
      </c>
      <c r="BO88" s="107">
        <f t="shared" si="40"/>
        <v>0</v>
      </c>
      <c r="BP88" s="107">
        <f t="shared" si="41"/>
        <v>0</v>
      </c>
      <c r="BQ88" s="109">
        <f t="shared" si="63"/>
        <v>0</v>
      </c>
      <c r="BR88" s="109">
        <f t="shared" si="64"/>
        <v>0</v>
      </c>
      <c r="BS88" s="109">
        <f t="shared" si="65"/>
        <v>0</v>
      </c>
      <c r="BU88" s="82">
        <f t="shared" si="42"/>
        <v>0</v>
      </c>
      <c r="BV88" s="82" t="e">
        <f t="shared" si="66"/>
        <v>#DIV/0!</v>
      </c>
      <c r="BW88" s="77">
        <f t="shared" si="43"/>
        <v>0</v>
      </c>
      <c r="BX88" s="108">
        <f t="shared" si="44"/>
        <v>0</v>
      </c>
      <c r="BY88" s="107">
        <f t="shared" si="45"/>
        <v>0</v>
      </c>
      <c r="BZ88" s="107">
        <f t="shared" si="46"/>
        <v>0</v>
      </c>
      <c r="CA88" s="107">
        <f t="shared" si="47"/>
        <v>0</v>
      </c>
      <c r="CB88" s="109">
        <f t="shared" si="67"/>
        <v>0</v>
      </c>
      <c r="CC88" s="109">
        <f t="shared" si="68"/>
        <v>0</v>
      </c>
      <c r="CD88" s="109">
        <f t="shared" si="69"/>
        <v>0</v>
      </c>
    </row>
    <row r="89" spans="1:82" x14ac:dyDescent="0.25">
      <c r="A89" s="101">
        <f t="shared" si="48"/>
        <v>38596</v>
      </c>
      <c r="B89" s="102">
        <f t="shared" si="49"/>
        <v>3.7530000000000001</v>
      </c>
      <c r="C89" s="80">
        <f t="shared" si="50"/>
        <v>0.24249999999999999</v>
      </c>
      <c r="D89" s="102">
        <f t="shared" si="0"/>
        <v>1.7500000000000002E-2</v>
      </c>
      <c r="E89" s="106">
        <f t="shared" si="1"/>
        <v>1</v>
      </c>
      <c r="F89" s="105">
        <f t="shared" ca="1" si="2"/>
        <v>1782</v>
      </c>
      <c r="G89" s="80" t="e">
        <f t="shared" si="3"/>
        <v>#DIV/0!</v>
      </c>
      <c r="H89" s="80" t="e">
        <f t="shared" si="70"/>
        <v>#DIV/0!</v>
      </c>
      <c r="I89" s="104">
        <f t="shared" si="4"/>
        <v>5.37</v>
      </c>
      <c r="K89" s="102">
        <f t="shared" si="5"/>
        <v>0.1525</v>
      </c>
      <c r="L89" s="106">
        <f t="shared" si="6"/>
        <v>1.03</v>
      </c>
      <c r="M89" s="105">
        <f t="shared" ca="1" si="7"/>
        <v>1782</v>
      </c>
      <c r="N89" s="216" t="e">
        <f t="shared" si="8"/>
        <v>#DIV/0!</v>
      </c>
      <c r="O89" s="80" t="e">
        <f t="shared" si="9"/>
        <v>#DIV/0!</v>
      </c>
      <c r="P89" s="104">
        <f t="shared" si="10"/>
        <v>5.4</v>
      </c>
      <c r="R89" s="102">
        <f t="shared" si="11"/>
        <v>0.1525</v>
      </c>
      <c r="S89" s="106">
        <f t="shared" si="12"/>
        <v>1.03</v>
      </c>
      <c r="T89" s="105">
        <f t="shared" ca="1" si="13"/>
        <v>1782</v>
      </c>
      <c r="U89" s="216" t="e">
        <f t="shared" si="14"/>
        <v>#DIV/0!</v>
      </c>
      <c r="V89" s="80" t="e">
        <f t="shared" si="15"/>
        <v>#DIV/0!</v>
      </c>
      <c r="W89" s="104">
        <f t="shared" si="16"/>
        <v>5.4</v>
      </c>
      <c r="X89" s="105"/>
      <c r="Y89" s="102">
        <f t="shared" si="17"/>
        <v>-0.33500000000000002</v>
      </c>
      <c r="Z89" s="106">
        <f t="shared" si="18"/>
        <v>1</v>
      </c>
      <c r="AA89" s="105">
        <f t="shared" ca="1" si="19"/>
        <v>1782</v>
      </c>
      <c r="AB89" s="80" t="e">
        <f t="shared" si="20"/>
        <v>#DIV/0!</v>
      </c>
      <c r="AC89" s="80" t="e">
        <f t="shared" si="21"/>
        <v>#DIV/0!</v>
      </c>
      <c r="AD89" s="104">
        <f t="shared" si="22"/>
        <v>3.9</v>
      </c>
      <c r="AF89" s="105">
        <f t="shared" ca="1" si="51"/>
        <v>1782</v>
      </c>
      <c r="AG89" s="105">
        <f t="shared" ca="1" si="52"/>
        <v>1779</v>
      </c>
      <c r="AH89" s="80">
        <f t="shared" si="23"/>
        <v>6.8034565576175016E-2</v>
      </c>
      <c r="AI89" s="181">
        <f t="shared" si="24"/>
        <v>30</v>
      </c>
      <c r="AL89" s="105"/>
      <c r="AM89" s="82"/>
      <c r="AN89" s="82">
        <f t="shared" si="25"/>
        <v>0</v>
      </c>
      <c r="AO89" s="82" t="e">
        <f t="shared" si="53"/>
        <v>#DIV/0!</v>
      </c>
      <c r="AP89" s="77">
        <f t="shared" si="26"/>
        <v>0</v>
      </c>
      <c r="AQ89" s="108">
        <f t="shared" si="27"/>
        <v>0</v>
      </c>
      <c r="AR89" s="107">
        <f t="shared" si="28"/>
        <v>0</v>
      </c>
      <c r="AS89" s="107">
        <f t="shared" si="54"/>
        <v>0</v>
      </c>
      <c r="AT89" s="107">
        <f t="shared" si="29"/>
        <v>0</v>
      </c>
      <c r="AU89" s="109">
        <f t="shared" si="55"/>
        <v>0</v>
      </c>
      <c r="AV89" s="109">
        <f t="shared" si="56"/>
        <v>0</v>
      </c>
      <c r="AW89" s="109">
        <f t="shared" si="57"/>
        <v>0</v>
      </c>
      <c r="AY89" s="82">
        <f t="shared" si="30"/>
        <v>0</v>
      </c>
      <c r="AZ89" s="82" t="e">
        <f t="shared" si="58"/>
        <v>#DIV/0!</v>
      </c>
      <c r="BA89" s="77">
        <f t="shared" si="31"/>
        <v>0</v>
      </c>
      <c r="BB89" s="108">
        <f t="shared" si="32"/>
        <v>0</v>
      </c>
      <c r="BC89" s="107">
        <f t="shared" si="33"/>
        <v>0</v>
      </c>
      <c r="BD89" s="107">
        <f t="shared" si="34"/>
        <v>0</v>
      </c>
      <c r="BE89" s="107">
        <f t="shared" si="35"/>
        <v>0</v>
      </c>
      <c r="BF89" s="109">
        <f t="shared" si="59"/>
        <v>0</v>
      </c>
      <c r="BG89" s="109">
        <f t="shared" si="60"/>
        <v>0</v>
      </c>
      <c r="BH89" s="109">
        <f t="shared" si="61"/>
        <v>0</v>
      </c>
      <c r="BJ89" s="82">
        <f t="shared" si="36"/>
        <v>0</v>
      </c>
      <c r="BK89" s="82" t="e">
        <f t="shared" si="62"/>
        <v>#DIV/0!</v>
      </c>
      <c r="BL89" s="77">
        <f t="shared" si="37"/>
        <v>0</v>
      </c>
      <c r="BM89" s="108">
        <f t="shared" si="38"/>
        <v>0</v>
      </c>
      <c r="BN89" s="107">
        <f t="shared" si="39"/>
        <v>0</v>
      </c>
      <c r="BO89" s="107">
        <f t="shared" si="40"/>
        <v>0</v>
      </c>
      <c r="BP89" s="107">
        <f t="shared" si="41"/>
        <v>0</v>
      </c>
      <c r="BQ89" s="109">
        <f t="shared" si="63"/>
        <v>0</v>
      </c>
      <c r="BR89" s="109">
        <f t="shared" si="64"/>
        <v>0</v>
      </c>
      <c r="BS89" s="109">
        <f t="shared" si="65"/>
        <v>0</v>
      </c>
      <c r="BU89" s="82">
        <f t="shared" si="42"/>
        <v>0</v>
      </c>
      <c r="BV89" s="82" t="e">
        <f t="shared" si="66"/>
        <v>#DIV/0!</v>
      </c>
      <c r="BW89" s="77">
        <f t="shared" si="43"/>
        <v>0</v>
      </c>
      <c r="BX89" s="108">
        <f t="shared" si="44"/>
        <v>0</v>
      </c>
      <c r="BY89" s="107">
        <f t="shared" si="45"/>
        <v>0</v>
      </c>
      <c r="BZ89" s="107">
        <f t="shared" si="46"/>
        <v>0</v>
      </c>
      <c r="CA89" s="107">
        <f t="shared" si="47"/>
        <v>0</v>
      </c>
      <c r="CB89" s="109">
        <f t="shared" si="67"/>
        <v>0</v>
      </c>
      <c r="CC89" s="109">
        <f t="shared" si="68"/>
        <v>0</v>
      </c>
      <c r="CD89" s="109">
        <f t="shared" si="69"/>
        <v>0</v>
      </c>
    </row>
    <row r="90" spans="1:82" x14ac:dyDescent="0.25">
      <c r="A90" s="101">
        <f t="shared" si="48"/>
        <v>38626</v>
      </c>
      <c r="B90" s="102">
        <f t="shared" si="49"/>
        <v>3.7669999999999999</v>
      </c>
      <c r="C90" s="80">
        <f t="shared" si="50"/>
        <v>0.24249999999999999</v>
      </c>
      <c r="D90" s="102">
        <f t="shared" si="0"/>
        <v>7.4999999999999997E-3</v>
      </c>
      <c r="E90" s="106">
        <f t="shared" si="1"/>
        <v>1</v>
      </c>
      <c r="F90" s="105">
        <f t="shared" ca="1" si="2"/>
        <v>1812</v>
      </c>
      <c r="G90" s="80" t="e">
        <f t="shared" si="3"/>
        <v>#DIV/0!</v>
      </c>
      <c r="H90" s="80" t="e">
        <f t="shared" si="70"/>
        <v>#DIV/0!</v>
      </c>
      <c r="I90" s="104">
        <f t="shared" si="4"/>
        <v>5.37</v>
      </c>
      <c r="K90" s="102">
        <f t="shared" si="5"/>
        <v>0.16750000000000001</v>
      </c>
      <c r="L90" s="106">
        <f t="shared" si="6"/>
        <v>1.03</v>
      </c>
      <c r="M90" s="105">
        <f t="shared" ca="1" si="7"/>
        <v>1812</v>
      </c>
      <c r="N90" s="216" t="e">
        <f t="shared" si="8"/>
        <v>#DIV/0!</v>
      </c>
      <c r="O90" s="80" t="e">
        <f t="shared" si="9"/>
        <v>#DIV/0!</v>
      </c>
      <c r="P90" s="104">
        <f t="shared" si="10"/>
        <v>5.4</v>
      </c>
      <c r="R90" s="102">
        <f t="shared" si="11"/>
        <v>0.16750000000000001</v>
      </c>
      <c r="S90" s="106">
        <f t="shared" si="12"/>
        <v>1.03</v>
      </c>
      <c r="T90" s="105">
        <f t="shared" ca="1" si="13"/>
        <v>1812</v>
      </c>
      <c r="U90" s="216" t="e">
        <f t="shared" si="14"/>
        <v>#DIV/0!</v>
      </c>
      <c r="V90" s="80" t="e">
        <f t="shared" si="15"/>
        <v>#DIV/0!</v>
      </c>
      <c r="W90" s="104">
        <f t="shared" si="16"/>
        <v>5.4</v>
      </c>
      <c r="X90" s="105"/>
      <c r="Y90" s="102">
        <f t="shared" si="17"/>
        <v>-0.33500000000000002</v>
      </c>
      <c r="Z90" s="106">
        <f t="shared" si="18"/>
        <v>1</v>
      </c>
      <c r="AA90" s="105">
        <f t="shared" ca="1" si="19"/>
        <v>1812</v>
      </c>
      <c r="AB90" s="80" t="e">
        <f t="shared" si="20"/>
        <v>#DIV/0!</v>
      </c>
      <c r="AC90" s="80" t="e">
        <f t="shared" si="21"/>
        <v>#DIV/0!</v>
      </c>
      <c r="AD90" s="104">
        <f t="shared" si="22"/>
        <v>3.9</v>
      </c>
      <c r="AF90" s="105">
        <f t="shared" ca="1" si="51"/>
        <v>1812</v>
      </c>
      <c r="AG90" s="105">
        <f t="shared" ca="1" si="52"/>
        <v>1811</v>
      </c>
      <c r="AH90" s="80">
        <f t="shared" si="23"/>
        <v>6.8109674450935007E-2</v>
      </c>
      <c r="AI90" s="181">
        <f t="shared" si="24"/>
        <v>31</v>
      </c>
      <c r="AL90" s="105"/>
      <c r="AM90" s="82"/>
      <c r="AN90" s="82">
        <f t="shared" si="25"/>
        <v>0</v>
      </c>
      <c r="AO90" s="82" t="e">
        <f t="shared" si="53"/>
        <v>#DIV/0!</v>
      </c>
      <c r="AP90" s="77">
        <f t="shared" si="26"/>
        <v>0</v>
      </c>
      <c r="AQ90" s="108">
        <f t="shared" si="27"/>
        <v>0</v>
      </c>
      <c r="AR90" s="107">
        <f t="shared" si="28"/>
        <v>0</v>
      </c>
      <c r="AS90" s="107">
        <f t="shared" si="54"/>
        <v>0</v>
      </c>
      <c r="AT90" s="107">
        <f t="shared" si="29"/>
        <v>0</v>
      </c>
      <c r="AU90" s="109">
        <f t="shared" si="55"/>
        <v>0</v>
      </c>
      <c r="AV90" s="109">
        <f t="shared" si="56"/>
        <v>0</v>
      </c>
      <c r="AW90" s="109">
        <f t="shared" si="57"/>
        <v>0</v>
      </c>
      <c r="AY90" s="82">
        <f t="shared" si="30"/>
        <v>0</v>
      </c>
      <c r="AZ90" s="82" t="e">
        <f t="shared" si="58"/>
        <v>#DIV/0!</v>
      </c>
      <c r="BA90" s="77">
        <f t="shared" si="31"/>
        <v>0</v>
      </c>
      <c r="BB90" s="108">
        <f t="shared" si="32"/>
        <v>0</v>
      </c>
      <c r="BC90" s="107">
        <f t="shared" si="33"/>
        <v>0</v>
      </c>
      <c r="BD90" s="107">
        <f t="shared" si="34"/>
        <v>0</v>
      </c>
      <c r="BE90" s="107">
        <f t="shared" si="35"/>
        <v>0</v>
      </c>
      <c r="BF90" s="109">
        <f t="shared" si="59"/>
        <v>0</v>
      </c>
      <c r="BG90" s="109">
        <f t="shared" si="60"/>
        <v>0</v>
      </c>
      <c r="BH90" s="109">
        <f t="shared" si="61"/>
        <v>0</v>
      </c>
      <c r="BJ90" s="82">
        <f t="shared" si="36"/>
        <v>0</v>
      </c>
      <c r="BK90" s="82" t="e">
        <f t="shared" si="62"/>
        <v>#DIV/0!</v>
      </c>
      <c r="BL90" s="77">
        <f t="shared" si="37"/>
        <v>0</v>
      </c>
      <c r="BM90" s="108">
        <f t="shared" si="38"/>
        <v>0</v>
      </c>
      <c r="BN90" s="107">
        <f t="shared" si="39"/>
        <v>0</v>
      </c>
      <c r="BO90" s="107">
        <f t="shared" si="40"/>
        <v>0</v>
      </c>
      <c r="BP90" s="107">
        <f t="shared" si="41"/>
        <v>0</v>
      </c>
      <c r="BQ90" s="109">
        <f t="shared" si="63"/>
        <v>0</v>
      </c>
      <c r="BR90" s="109">
        <f t="shared" si="64"/>
        <v>0</v>
      </c>
      <c r="BS90" s="109">
        <f t="shared" si="65"/>
        <v>0</v>
      </c>
      <c r="BU90" s="82">
        <f t="shared" si="42"/>
        <v>0</v>
      </c>
      <c r="BV90" s="82" t="e">
        <f t="shared" si="66"/>
        <v>#DIV/0!</v>
      </c>
      <c r="BW90" s="77">
        <f t="shared" si="43"/>
        <v>0</v>
      </c>
      <c r="BX90" s="108">
        <f t="shared" si="44"/>
        <v>0</v>
      </c>
      <c r="BY90" s="107">
        <f t="shared" si="45"/>
        <v>0</v>
      </c>
      <c r="BZ90" s="107">
        <f t="shared" si="46"/>
        <v>0</v>
      </c>
      <c r="CA90" s="107">
        <f t="shared" si="47"/>
        <v>0</v>
      </c>
      <c r="CB90" s="109">
        <f t="shared" si="67"/>
        <v>0</v>
      </c>
      <c r="CC90" s="109">
        <f t="shared" si="68"/>
        <v>0</v>
      </c>
      <c r="CD90" s="109">
        <f t="shared" si="69"/>
        <v>0</v>
      </c>
    </row>
    <row r="91" spans="1:82" x14ac:dyDescent="0.25">
      <c r="A91" s="101">
        <f t="shared" si="48"/>
        <v>38657</v>
      </c>
      <c r="B91" s="102">
        <f t="shared" si="49"/>
        <v>3.9</v>
      </c>
      <c r="C91" s="80">
        <f t="shared" si="50"/>
        <v>0.24249999999999999</v>
      </c>
      <c r="D91" s="102">
        <f t="shared" si="0"/>
        <v>-3.2500000000000001E-2</v>
      </c>
      <c r="E91" s="106">
        <f t="shared" si="1"/>
        <v>1</v>
      </c>
      <c r="F91" s="105">
        <f t="shared" ca="1" si="2"/>
        <v>1841</v>
      </c>
      <c r="G91" s="80" t="e">
        <f t="shared" si="3"/>
        <v>#DIV/0!</v>
      </c>
      <c r="H91" s="80" t="e">
        <f t="shared" si="70"/>
        <v>#DIV/0!</v>
      </c>
      <c r="I91" s="104">
        <f t="shared" si="4"/>
        <v>5.37</v>
      </c>
      <c r="K91" s="102">
        <f t="shared" si="5"/>
        <v>0.22500000000000001</v>
      </c>
      <c r="L91" s="106">
        <f t="shared" si="6"/>
        <v>1.03</v>
      </c>
      <c r="M91" s="105">
        <f t="shared" ca="1" si="7"/>
        <v>1841</v>
      </c>
      <c r="N91" s="216" t="e">
        <f t="shared" si="8"/>
        <v>#DIV/0!</v>
      </c>
      <c r="O91" s="80" t="e">
        <f t="shared" si="9"/>
        <v>#DIV/0!</v>
      </c>
      <c r="P91" s="104">
        <f t="shared" si="10"/>
        <v>5.4</v>
      </c>
      <c r="R91" s="102">
        <f t="shared" si="11"/>
        <v>0.22500000000000001</v>
      </c>
      <c r="S91" s="106">
        <f t="shared" si="12"/>
        <v>1.03</v>
      </c>
      <c r="T91" s="105">
        <f t="shared" ca="1" si="13"/>
        <v>1841</v>
      </c>
      <c r="U91" s="216" t="e">
        <f t="shared" si="14"/>
        <v>#DIV/0!</v>
      </c>
      <c r="V91" s="80" t="e">
        <f t="shared" si="15"/>
        <v>#DIV/0!</v>
      </c>
      <c r="W91" s="104">
        <f t="shared" si="16"/>
        <v>5.4</v>
      </c>
      <c r="X91" s="105"/>
      <c r="Y91" s="102">
        <f t="shared" si="17"/>
        <v>-0.26</v>
      </c>
      <c r="Z91" s="106">
        <f t="shared" si="18"/>
        <v>1</v>
      </c>
      <c r="AA91" s="105">
        <f t="shared" ca="1" si="19"/>
        <v>1841</v>
      </c>
      <c r="AB91" s="80" t="e">
        <f t="shared" si="20"/>
        <v>#DIV/0!</v>
      </c>
      <c r="AC91" s="80" t="e">
        <f t="shared" si="21"/>
        <v>#DIV/0!</v>
      </c>
      <c r="AD91" s="104">
        <f t="shared" si="22"/>
        <v>3.9</v>
      </c>
      <c r="AF91" s="105">
        <f t="shared" ca="1" si="51"/>
        <v>1841</v>
      </c>
      <c r="AG91" s="105">
        <f t="shared" ca="1" si="52"/>
        <v>1840</v>
      </c>
      <c r="AH91" s="80">
        <f t="shared" si="23"/>
        <v>6.8163734881168003E-2</v>
      </c>
      <c r="AI91" s="181">
        <f t="shared" si="24"/>
        <v>30</v>
      </c>
      <c r="AL91" s="105"/>
      <c r="AM91" s="82"/>
      <c r="AN91" s="82">
        <f t="shared" si="25"/>
        <v>0</v>
      </c>
      <c r="AO91" s="82" t="e">
        <f t="shared" si="53"/>
        <v>#DIV/0!</v>
      </c>
      <c r="AP91" s="77">
        <f t="shared" si="26"/>
        <v>0</v>
      </c>
      <c r="AQ91" s="108">
        <f t="shared" si="27"/>
        <v>0</v>
      </c>
      <c r="AR91" s="107">
        <f t="shared" si="28"/>
        <v>0</v>
      </c>
      <c r="AS91" s="107">
        <f t="shared" si="54"/>
        <v>0</v>
      </c>
      <c r="AT91" s="107">
        <f t="shared" si="29"/>
        <v>0</v>
      </c>
      <c r="AU91" s="109">
        <f t="shared" si="55"/>
        <v>0</v>
      </c>
      <c r="AV91" s="109">
        <f t="shared" si="56"/>
        <v>0</v>
      </c>
      <c r="AW91" s="109">
        <f t="shared" si="57"/>
        <v>0</v>
      </c>
      <c r="AY91" s="82">
        <f t="shared" si="30"/>
        <v>0</v>
      </c>
      <c r="AZ91" s="82" t="e">
        <f t="shared" si="58"/>
        <v>#DIV/0!</v>
      </c>
      <c r="BA91" s="77">
        <f t="shared" si="31"/>
        <v>0</v>
      </c>
      <c r="BB91" s="108">
        <f t="shared" si="32"/>
        <v>0</v>
      </c>
      <c r="BC91" s="107">
        <f t="shared" si="33"/>
        <v>0</v>
      </c>
      <c r="BD91" s="107">
        <f t="shared" si="34"/>
        <v>0</v>
      </c>
      <c r="BE91" s="107">
        <f t="shared" si="35"/>
        <v>0</v>
      </c>
      <c r="BF91" s="109">
        <f t="shared" si="59"/>
        <v>0</v>
      </c>
      <c r="BG91" s="109">
        <f t="shared" si="60"/>
        <v>0</v>
      </c>
      <c r="BH91" s="109">
        <f t="shared" si="61"/>
        <v>0</v>
      </c>
      <c r="BJ91" s="82">
        <f t="shared" si="36"/>
        <v>0</v>
      </c>
      <c r="BK91" s="82" t="e">
        <f t="shared" si="62"/>
        <v>#DIV/0!</v>
      </c>
      <c r="BL91" s="77">
        <f t="shared" si="37"/>
        <v>0</v>
      </c>
      <c r="BM91" s="108">
        <f t="shared" si="38"/>
        <v>0</v>
      </c>
      <c r="BN91" s="107">
        <f t="shared" si="39"/>
        <v>0</v>
      </c>
      <c r="BO91" s="107">
        <f t="shared" si="40"/>
        <v>0</v>
      </c>
      <c r="BP91" s="107">
        <f t="shared" si="41"/>
        <v>0</v>
      </c>
      <c r="BQ91" s="109">
        <f t="shared" si="63"/>
        <v>0</v>
      </c>
      <c r="BR91" s="109">
        <f t="shared" si="64"/>
        <v>0</v>
      </c>
      <c r="BS91" s="109">
        <f t="shared" si="65"/>
        <v>0</v>
      </c>
      <c r="BU91" s="82">
        <f t="shared" si="42"/>
        <v>0</v>
      </c>
      <c r="BV91" s="82" t="e">
        <f t="shared" si="66"/>
        <v>#DIV/0!</v>
      </c>
      <c r="BW91" s="77">
        <f t="shared" si="43"/>
        <v>0</v>
      </c>
      <c r="BX91" s="108">
        <f t="shared" si="44"/>
        <v>0</v>
      </c>
      <c r="BY91" s="107">
        <f t="shared" si="45"/>
        <v>0</v>
      </c>
      <c r="BZ91" s="107">
        <f t="shared" si="46"/>
        <v>0</v>
      </c>
      <c r="CA91" s="107">
        <f t="shared" si="47"/>
        <v>0</v>
      </c>
      <c r="CB91" s="109">
        <f t="shared" si="67"/>
        <v>0</v>
      </c>
      <c r="CC91" s="109">
        <f t="shared" si="68"/>
        <v>0</v>
      </c>
      <c r="CD91" s="109">
        <f t="shared" si="69"/>
        <v>0</v>
      </c>
    </row>
    <row r="92" spans="1:82" x14ac:dyDescent="0.25">
      <c r="A92" s="101">
        <f t="shared" si="48"/>
        <v>38687</v>
      </c>
      <c r="B92" s="102">
        <f t="shared" si="49"/>
        <v>4.0149999999999997</v>
      </c>
      <c r="C92" s="80">
        <f t="shared" si="50"/>
        <v>0.245</v>
      </c>
      <c r="D92" s="102">
        <f t="shared" si="0"/>
        <v>-5.5E-2</v>
      </c>
      <c r="E92" s="106">
        <f t="shared" si="1"/>
        <v>1</v>
      </c>
      <c r="F92" s="105">
        <f t="shared" ca="1" si="2"/>
        <v>1873</v>
      </c>
      <c r="G92" s="80" t="e">
        <f t="shared" si="3"/>
        <v>#DIV/0!</v>
      </c>
      <c r="H92" s="80" t="e">
        <f t="shared" si="70"/>
        <v>#DIV/0!</v>
      </c>
      <c r="I92" s="104">
        <f t="shared" si="4"/>
        <v>5.37</v>
      </c>
      <c r="K92" s="102">
        <f t="shared" si="5"/>
        <v>0.26500000000000001</v>
      </c>
      <c r="L92" s="106">
        <f t="shared" si="6"/>
        <v>1.03</v>
      </c>
      <c r="M92" s="105">
        <f t="shared" ca="1" si="7"/>
        <v>1873</v>
      </c>
      <c r="N92" s="216" t="e">
        <f t="shared" si="8"/>
        <v>#DIV/0!</v>
      </c>
      <c r="O92" s="80" t="e">
        <f t="shared" si="9"/>
        <v>#DIV/0!</v>
      </c>
      <c r="P92" s="104">
        <f t="shared" si="10"/>
        <v>5.4</v>
      </c>
      <c r="R92" s="102">
        <f t="shared" si="11"/>
        <v>0.26500000000000001</v>
      </c>
      <c r="S92" s="106">
        <f t="shared" si="12"/>
        <v>1.03</v>
      </c>
      <c r="T92" s="105">
        <f t="shared" ca="1" si="13"/>
        <v>1873</v>
      </c>
      <c r="U92" s="216" t="e">
        <f t="shared" si="14"/>
        <v>#DIV/0!</v>
      </c>
      <c r="V92" s="80" t="e">
        <f t="shared" si="15"/>
        <v>#DIV/0!</v>
      </c>
      <c r="W92" s="104">
        <f t="shared" si="16"/>
        <v>5.4</v>
      </c>
      <c r="X92" s="105"/>
      <c r="Y92" s="102">
        <f t="shared" si="17"/>
        <v>-0.26</v>
      </c>
      <c r="Z92" s="106">
        <f t="shared" si="18"/>
        <v>1</v>
      </c>
      <c r="AA92" s="105">
        <f t="shared" ca="1" si="19"/>
        <v>1873</v>
      </c>
      <c r="AB92" s="80" t="e">
        <f t="shared" si="20"/>
        <v>#DIV/0!</v>
      </c>
      <c r="AC92" s="80" t="e">
        <f t="shared" si="21"/>
        <v>#DIV/0!</v>
      </c>
      <c r="AD92" s="104">
        <f t="shared" si="22"/>
        <v>3.9</v>
      </c>
      <c r="AF92" s="105">
        <f t="shared" ca="1" si="51"/>
        <v>1873</v>
      </c>
      <c r="AG92" s="105">
        <f t="shared" ca="1" si="52"/>
        <v>1870</v>
      </c>
      <c r="AH92" s="80">
        <f t="shared" si="23"/>
        <v>6.8201656270724012E-2</v>
      </c>
      <c r="AI92" s="181">
        <f t="shared" si="24"/>
        <v>31</v>
      </c>
      <c r="AL92" s="105"/>
      <c r="AM92" s="82"/>
      <c r="AN92" s="82">
        <f t="shared" si="25"/>
        <v>0</v>
      </c>
      <c r="AO92" s="82" t="e">
        <f t="shared" si="53"/>
        <v>#DIV/0!</v>
      </c>
      <c r="AP92" s="77">
        <f t="shared" si="26"/>
        <v>0</v>
      </c>
      <c r="AQ92" s="108">
        <f t="shared" si="27"/>
        <v>0</v>
      </c>
      <c r="AR92" s="107">
        <f t="shared" si="28"/>
        <v>0</v>
      </c>
      <c r="AS92" s="107">
        <f t="shared" si="54"/>
        <v>0</v>
      </c>
      <c r="AT92" s="107">
        <f t="shared" si="29"/>
        <v>0</v>
      </c>
      <c r="AU92" s="109">
        <f t="shared" si="55"/>
        <v>0</v>
      </c>
      <c r="AV92" s="109">
        <f t="shared" si="56"/>
        <v>0</v>
      </c>
      <c r="AW92" s="109">
        <f t="shared" si="57"/>
        <v>0</v>
      </c>
      <c r="AY92" s="82">
        <f t="shared" si="30"/>
        <v>0</v>
      </c>
      <c r="AZ92" s="82" t="e">
        <f t="shared" si="58"/>
        <v>#DIV/0!</v>
      </c>
      <c r="BA92" s="77">
        <f t="shared" si="31"/>
        <v>0</v>
      </c>
      <c r="BB92" s="108">
        <f t="shared" si="32"/>
        <v>0</v>
      </c>
      <c r="BC92" s="107">
        <f t="shared" si="33"/>
        <v>0</v>
      </c>
      <c r="BD92" s="107">
        <f t="shared" si="34"/>
        <v>0</v>
      </c>
      <c r="BE92" s="107">
        <f t="shared" si="35"/>
        <v>0</v>
      </c>
      <c r="BF92" s="109">
        <f t="shared" si="59"/>
        <v>0</v>
      </c>
      <c r="BG92" s="109">
        <f t="shared" si="60"/>
        <v>0</v>
      </c>
      <c r="BH92" s="109">
        <f t="shared" si="61"/>
        <v>0</v>
      </c>
      <c r="BJ92" s="82">
        <f t="shared" si="36"/>
        <v>0</v>
      </c>
      <c r="BK92" s="82" t="e">
        <f t="shared" si="62"/>
        <v>#DIV/0!</v>
      </c>
      <c r="BL92" s="77">
        <f t="shared" si="37"/>
        <v>0</v>
      </c>
      <c r="BM92" s="108">
        <f t="shared" si="38"/>
        <v>0</v>
      </c>
      <c r="BN92" s="107">
        <f t="shared" si="39"/>
        <v>0</v>
      </c>
      <c r="BO92" s="107">
        <f t="shared" si="40"/>
        <v>0</v>
      </c>
      <c r="BP92" s="107">
        <f t="shared" si="41"/>
        <v>0</v>
      </c>
      <c r="BQ92" s="109">
        <f t="shared" si="63"/>
        <v>0</v>
      </c>
      <c r="BR92" s="109">
        <f t="shared" si="64"/>
        <v>0</v>
      </c>
      <c r="BS92" s="109">
        <f t="shared" si="65"/>
        <v>0</v>
      </c>
      <c r="BU92" s="82">
        <f t="shared" si="42"/>
        <v>0</v>
      </c>
      <c r="BV92" s="82" t="e">
        <f t="shared" si="66"/>
        <v>#DIV/0!</v>
      </c>
      <c r="BW92" s="77">
        <f t="shared" si="43"/>
        <v>0</v>
      </c>
      <c r="BX92" s="108">
        <f t="shared" si="44"/>
        <v>0</v>
      </c>
      <c r="BY92" s="107">
        <f t="shared" si="45"/>
        <v>0</v>
      </c>
      <c r="BZ92" s="107">
        <f t="shared" si="46"/>
        <v>0</v>
      </c>
      <c r="CA92" s="107">
        <f t="shared" si="47"/>
        <v>0</v>
      </c>
      <c r="CB92" s="109">
        <f t="shared" si="67"/>
        <v>0</v>
      </c>
      <c r="CC92" s="109">
        <f t="shared" si="68"/>
        <v>0</v>
      </c>
      <c r="CD92" s="109">
        <f t="shared" si="69"/>
        <v>0</v>
      </c>
    </row>
    <row r="93" spans="1:82" x14ac:dyDescent="0.25">
      <c r="A93" s="101">
        <f t="shared" si="48"/>
        <v>38718</v>
      </c>
      <c r="B93" s="102">
        <f t="shared" si="49"/>
        <v>4.1050000000000004</v>
      </c>
      <c r="C93" s="80">
        <f t="shared" si="50"/>
        <v>0.245</v>
      </c>
      <c r="D93" s="102">
        <f t="shared" si="0"/>
        <v>-5.7500000000000002E-2</v>
      </c>
      <c r="E93" s="106">
        <f t="shared" si="1"/>
        <v>1</v>
      </c>
      <c r="F93" s="105">
        <f t="shared" ca="1" si="2"/>
        <v>1903</v>
      </c>
      <c r="G93" s="80" t="e">
        <f t="shared" si="3"/>
        <v>#DIV/0!</v>
      </c>
      <c r="H93" s="80" t="e">
        <f t="shared" si="70"/>
        <v>#DIV/0!</v>
      </c>
      <c r="I93" s="104">
        <f t="shared" si="4"/>
        <v>5.37</v>
      </c>
      <c r="K93" s="102">
        <f t="shared" si="5"/>
        <v>0.31</v>
      </c>
      <c r="L93" s="106">
        <f t="shared" si="6"/>
        <v>1.03</v>
      </c>
      <c r="M93" s="105">
        <f t="shared" ca="1" si="7"/>
        <v>1903</v>
      </c>
      <c r="N93" s="216" t="e">
        <f t="shared" si="8"/>
        <v>#DIV/0!</v>
      </c>
      <c r="O93" s="80" t="e">
        <f t="shared" si="9"/>
        <v>#DIV/0!</v>
      </c>
      <c r="P93" s="104">
        <f t="shared" si="10"/>
        <v>5.4</v>
      </c>
      <c r="R93" s="102">
        <f t="shared" si="11"/>
        <v>0.31</v>
      </c>
      <c r="S93" s="106">
        <f t="shared" si="12"/>
        <v>1.03</v>
      </c>
      <c r="T93" s="105">
        <f t="shared" ca="1" si="13"/>
        <v>1903</v>
      </c>
      <c r="U93" s="216" t="e">
        <f t="shared" si="14"/>
        <v>#DIV/0!</v>
      </c>
      <c r="V93" s="80" t="e">
        <f t="shared" si="15"/>
        <v>#DIV/0!</v>
      </c>
      <c r="W93" s="104">
        <f t="shared" si="16"/>
        <v>5.4</v>
      </c>
      <c r="X93" s="105"/>
      <c r="Y93" s="102">
        <f t="shared" si="17"/>
        <v>-0.26</v>
      </c>
      <c r="Z93" s="106">
        <f t="shared" si="18"/>
        <v>1</v>
      </c>
      <c r="AA93" s="105">
        <f t="shared" ca="1" si="19"/>
        <v>1903</v>
      </c>
      <c r="AB93" s="80" t="e">
        <f t="shared" si="20"/>
        <v>#DIV/0!</v>
      </c>
      <c r="AC93" s="80" t="e">
        <f t="shared" si="21"/>
        <v>#DIV/0!</v>
      </c>
      <c r="AD93" s="104">
        <f t="shared" si="22"/>
        <v>3.9</v>
      </c>
      <c r="AF93" s="105">
        <f t="shared" ca="1" si="51"/>
        <v>1903</v>
      </c>
      <c r="AG93" s="105">
        <f t="shared" ca="1" si="52"/>
        <v>1902</v>
      </c>
      <c r="AH93" s="80">
        <f t="shared" si="23"/>
        <v>6.8240841707098016E-2</v>
      </c>
      <c r="AI93" s="181">
        <f t="shared" si="24"/>
        <v>31</v>
      </c>
      <c r="AL93" s="105"/>
      <c r="AM93" s="82"/>
      <c r="AN93" s="82">
        <f t="shared" si="25"/>
        <v>0</v>
      </c>
      <c r="AO93" s="82" t="e">
        <f t="shared" si="53"/>
        <v>#DIV/0!</v>
      </c>
      <c r="AP93" s="77">
        <f t="shared" si="26"/>
        <v>0</v>
      </c>
      <c r="AQ93" s="108">
        <f t="shared" si="27"/>
        <v>0</v>
      </c>
      <c r="AR93" s="107">
        <f t="shared" si="28"/>
        <v>0</v>
      </c>
      <c r="AS93" s="107">
        <f t="shared" si="54"/>
        <v>0</v>
      </c>
      <c r="AT93" s="107">
        <f t="shared" si="29"/>
        <v>0</v>
      </c>
      <c r="AU93" s="109">
        <f t="shared" si="55"/>
        <v>0</v>
      </c>
      <c r="AV93" s="109">
        <f t="shared" si="56"/>
        <v>0</v>
      </c>
      <c r="AW93" s="109">
        <f t="shared" si="57"/>
        <v>0</v>
      </c>
      <c r="AY93" s="82">
        <f t="shared" si="30"/>
        <v>0</v>
      </c>
      <c r="AZ93" s="82" t="e">
        <f t="shared" si="58"/>
        <v>#DIV/0!</v>
      </c>
      <c r="BA93" s="77">
        <f t="shared" si="31"/>
        <v>0</v>
      </c>
      <c r="BB93" s="108">
        <f t="shared" si="32"/>
        <v>0</v>
      </c>
      <c r="BC93" s="107">
        <f t="shared" si="33"/>
        <v>0</v>
      </c>
      <c r="BD93" s="107">
        <f t="shared" si="34"/>
        <v>0</v>
      </c>
      <c r="BE93" s="107">
        <f t="shared" si="35"/>
        <v>0</v>
      </c>
      <c r="BF93" s="109">
        <f t="shared" si="59"/>
        <v>0</v>
      </c>
      <c r="BG93" s="109">
        <f t="shared" si="60"/>
        <v>0</v>
      </c>
      <c r="BH93" s="109">
        <f t="shared" si="61"/>
        <v>0</v>
      </c>
      <c r="BJ93" s="82">
        <f t="shared" si="36"/>
        <v>0</v>
      </c>
      <c r="BK93" s="82" t="e">
        <f t="shared" si="62"/>
        <v>#DIV/0!</v>
      </c>
      <c r="BL93" s="77">
        <f t="shared" si="37"/>
        <v>0</v>
      </c>
      <c r="BM93" s="108">
        <f t="shared" si="38"/>
        <v>0</v>
      </c>
      <c r="BN93" s="107">
        <f t="shared" si="39"/>
        <v>0</v>
      </c>
      <c r="BO93" s="107">
        <f t="shared" si="40"/>
        <v>0</v>
      </c>
      <c r="BP93" s="107">
        <f t="shared" si="41"/>
        <v>0</v>
      </c>
      <c r="BQ93" s="109">
        <f t="shared" si="63"/>
        <v>0</v>
      </c>
      <c r="BR93" s="109">
        <f t="shared" si="64"/>
        <v>0</v>
      </c>
      <c r="BS93" s="109">
        <f t="shared" si="65"/>
        <v>0</v>
      </c>
      <c r="BU93" s="82">
        <f t="shared" si="42"/>
        <v>0</v>
      </c>
      <c r="BV93" s="82" t="e">
        <f t="shared" si="66"/>
        <v>#DIV/0!</v>
      </c>
      <c r="BW93" s="77">
        <f t="shared" si="43"/>
        <v>0</v>
      </c>
      <c r="BX93" s="108">
        <f t="shared" si="44"/>
        <v>0</v>
      </c>
      <c r="BY93" s="107">
        <f t="shared" si="45"/>
        <v>0</v>
      </c>
      <c r="BZ93" s="107">
        <f t="shared" si="46"/>
        <v>0</v>
      </c>
      <c r="CA93" s="107">
        <f t="shared" si="47"/>
        <v>0</v>
      </c>
      <c r="CB93" s="109">
        <f t="shared" si="67"/>
        <v>0</v>
      </c>
      <c r="CC93" s="109">
        <f t="shared" si="68"/>
        <v>0</v>
      </c>
      <c r="CD93" s="109">
        <f t="shared" si="69"/>
        <v>0</v>
      </c>
    </row>
    <row r="94" spans="1:82" x14ac:dyDescent="0.25">
      <c r="A94" s="101">
        <f t="shared" si="48"/>
        <v>38749</v>
      </c>
      <c r="B94" s="102">
        <f t="shared" si="49"/>
        <v>3.9730000000000003</v>
      </c>
      <c r="C94" s="80">
        <f t="shared" si="50"/>
        <v>0.24249999999999999</v>
      </c>
      <c r="D94" s="102">
        <f t="shared" si="0"/>
        <v>-0.04</v>
      </c>
      <c r="E94" s="106">
        <f t="shared" si="1"/>
        <v>1</v>
      </c>
      <c r="F94" s="105">
        <f t="shared" ca="1" si="2"/>
        <v>1933</v>
      </c>
      <c r="G94" s="80" t="e">
        <f t="shared" si="3"/>
        <v>#DIV/0!</v>
      </c>
      <c r="H94" s="80" t="e">
        <f t="shared" si="70"/>
        <v>#DIV/0!</v>
      </c>
      <c r="I94" s="104">
        <f t="shared" si="4"/>
        <v>5.37</v>
      </c>
      <c r="K94" s="102">
        <f t="shared" si="5"/>
        <v>0.28499999999999998</v>
      </c>
      <c r="L94" s="106">
        <f t="shared" si="6"/>
        <v>1.03</v>
      </c>
      <c r="M94" s="105">
        <f t="shared" ca="1" si="7"/>
        <v>1933</v>
      </c>
      <c r="N94" s="216" t="e">
        <f t="shared" si="8"/>
        <v>#DIV/0!</v>
      </c>
      <c r="O94" s="80" t="e">
        <f t="shared" si="9"/>
        <v>#DIV/0!</v>
      </c>
      <c r="P94" s="104">
        <f t="shared" si="10"/>
        <v>5.4</v>
      </c>
      <c r="R94" s="102">
        <f t="shared" si="11"/>
        <v>0.28499999999999998</v>
      </c>
      <c r="S94" s="106">
        <f t="shared" si="12"/>
        <v>1.03</v>
      </c>
      <c r="T94" s="105">
        <f t="shared" ca="1" si="13"/>
        <v>1933</v>
      </c>
      <c r="U94" s="216" t="e">
        <f t="shared" si="14"/>
        <v>#DIV/0!</v>
      </c>
      <c r="V94" s="80" t="e">
        <f t="shared" si="15"/>
        <v>#DIV/0!</v>
      </c>
      <c r="W94" s="104">
        <f t="shared" si="16"/>
        <v>5.4</v>
      </c>
      <c r="X94" s="105"/>
      <c r="Y94" s="102">
        <f t="shared" si="17"/>
        <v>-0.26</v>
      </c>
      <c r="Z94" s="106">
        <f t="shared" si="18"/>
        <v>1</v>
      </c>
      <c r="AA94" s="105">
        <f t="shared" ca="1" si="19"/>
        <v>1933</v>
      </c>
      <c r="AB94" s="80" t="e">
        <f t="shared" si="20"/>
        <v>#DIV/0!</v>
      </c>
      <c r="AC94" s="80" t="e">
        <f t="shared" si="21"/>
        <v>#DIV/0!</v>
      </c>
      <c r="AD94" s="104">
        <f t="shared" si="22"/>
        <v>3.9</v>
      </c>
      <c r="AF94" s="105">
        <f t="shared" ca="1" si="51"/>
        <v>1933</v>
      </c>
      <c r="AG94" s="105">
        <f t="shared" ca="1" si="52"/>
        <v>1932</v>
      </c>
      <c r="AH94" s="80">
        <f t="shared" si="23"/>
        <v>6.8280027143980002E-2</v>
      </c>
      <c r="AI94" s="181">
        <f t="shared" si="24"/>
        <v>28</v>
      </c>
      <c r="AL94" s="105"/>
      <c r="AM94" s="82"/>
      <c r="AN94" s="82">
        <f t="shared" si="25"/>
        <v>0</v>
      </c>
      <c r="AO94" s="82" t="e">
        <f t="shared" si="53"/>
        <v>#DIV/0!</v>
      </c>
      <c r="AP94" s="77">
        <f t="shared" si="26"/>
        <v>0</v>
      </c>
      <c r="AQ94" s="108">
        <f t="shared" si="27"/>
        <v>0</v>
      </c>
      <c r="AR94" s="107">
        <f t="shared" si="28"/>
        <v>0</v>
      </c>
      <c r="AS94" s="107">
        <f t="shared" si="54"/>
        <v>0</v>
      </c>
      <c r="AT94" s="107">
        <f t="shared" si="29"/>
        <v>0</v>
      </c>
      <c r="AU94" s="109">
        <f t="shared" si="55"/>
        <v>0</v>
      </c>
      <c r="AV94" s="109">
        <f t="shared" si="56"/>
        <v>0</v>
      </c>
      <c r="AW94" s="109">
        <f t="shared" si="57"/>
        <v>0</v>
      </c>
      <c r="AY94" s="82">
        <f t="shared" si="30"/>
        <v>0</v>
      </c>
      <c r="AZ94" s="82" t="e">
        <f t="shared" si="58"/>
        <v>#DIV/0!</v>
      </c>
      <c r="BA94" s="77">
        <f t="shared" si="31"/>
        <v>0</v>
      </c>
      <c r="BB94" s="108">
        <f t="shared" si="32"/>
        <v>0</v>
      </c>
      <c r="BC94" s="107">
        <f t="shared" si="33"/>
        <v>0</v>
      </c>
      <c r="BD94" s="107">
        <f t="shared" si="34"/>
        <v>0</v>
      </c>
      <c r="BE94" s="107">
        <f t="shared" si="35"/>
        <v>0</v>
      </c>
      <c r="BF94" s="109">
        <f t="shared" si="59"/>
        <v>0</v>
      </c>
      <c r="BG94" s="109">
        <f t="shared" si="60"/>
        <v>0</v>
      </c>
      <c r="BH94" s="109">
        <f t="shared" si="61"/>
        <v>0</v>
      </c>
      <c r="BJ94" s="82">
        <f t="shared" si="36"/>
        <v>0</v>
      </c>
      <c r="BK94" s="82" t="e">
        <f t="shared" si="62"/>
        <v>#DIV/0!</v>
      </c>
      <c r="BL94" s="77">
        <f t="shared" si="37"/>
        <v>0</v>
      </c>
      <c r="BM94" s="108">
        <f t="shared" si="38"/>
        <v>0</v>
      </c>
      <c r="BN94" s="107">
        <f t="shared" si="39"/>
        <v>0</v>
      </c>
      <c r="BO94" s="107">
        <f t="shared" si="40"/>
        <v>0</v>
      </c>
      <c r="BP94" s="107">
        <f t="shared" si="41"/>
        <v>0</v>
      </c>
      <c r="BQ94" s="109">
        <f t="shared" si="63"/>
        <v>0</v>
      </c>
      <c r="BR94" s="109">
        <f t="shared" si="64"/>
        <v>0</v>
      </c>
      <c r="BS94" s="109">
        <f t="shared" si="65"/>
        <v>0</v>
      </c>
      <c r="BU94" s="82">
        <f t="shared" si="42"/>
        <v>0</v>
      </c>
      <c r="BV94" s="82" t="e">
        <f t="shared" si="66"/>
        <v>#DIV/0!</v>
      </c>
      <c r="BW94" s="77">
        <f t="shared" si="43"/>
        <v>0</v>
      </c>
      <c r="BX94" s="108">
        <f t="shared" si="44"/>
        <v>0</v>
      </c>
      <c r="BY94" s="107">
        <f t="shared" si="45"/>
        <v>0</v>
      </c>
      <c r="BZ94" s="107">
        <f t="shared" si="46"/>
        <v>0</v>
      </c>
      <c r="CA94" s="107">
        <f t="shared" si="47"/>
        <v>0</v>
      </c>
      <c r="CB94" s="109">
        <f t="shared" si="67"/>
        <v>0</v>
      </c>
      <c r="CC94" s="109">
        <f t="shared" si="68"/>
        <v>0</v>
      </c>
      <c r="CD94" s="109">
        <f t="shared" si="69"/>
        <v>0</v>
      </c>
    </row>
    <row r="95" spans="1:82" x14ac:dyDescent="0.25">
      <c r="A95" s="101">
        <f t="shared" si="48"/>
        <v>38777</v>
      </c>
      <c r="B95" s="102">
        <f t="shared" si="49"/>
        <v>3.827</v>
      </c>
      <c r="C95" s="80">
        <f t="shared" si="50"/>
        <v>0.23499999999999999</v>
      </c>
      <c r="D95" s="102">
        <f t="shared" ref="D95:D150" si="71">IF(D$28="nymex",0,VLOOKUP($A95,curvesettle,HLOOKUP(D$28,curvesettle,2,FALSE)))</f>
        <v>-2.75E-2</v>
      </c>
      <c r="E95" s="106">
        <f t="shared" ref="E95:E150" si="72">IF(ISNUMBER(VLOOKUP($A95,VOLCURVES,HLOOKUP(D$28,VOLCURVES,2,FALSE),FALSE)),VLOOKUP($A95,VOLCURVES,HLOOKUP(D$28,VOLCURVES,2,FALSE),FALSE),1)</f>
        <v>1</v>
      </c>
      <c r="F95" s="105">
        <f t="shared" ref="F95:F107" ca="1" si="73">IF(D$28="NYMEX",$AG95,$AF95)</f>
        <v>1961</v>
      </c>
      <c r="G95" s="80" t="e">
        <f t="shared" ref="G95:G107" si="74">(($C95+H95)*$E95)+B$15</f>
        <v>#DIV/0!</v>
      </c>
      <c r="H95" s="80" t="e">
        <f t="shared" ref="H95:H107" si="75">IF($B$16=1,VLOOKUP($A95,SkewTable,HLOOKUP(ROUND(I95-AO95,1),SkewTable,2,FALSE),FALSE)/100,0)</f>
        <v>#DIV/0!</v>
      </c>
      <c r="I95" s="104">
        <f t="shared" ref="I95:I150" si="76">IF($B$19=4,$AO95,$B$18)</f>
        <v>5.37</v>
      </c>
      <c r="K95" s="102">
        <f t="shared" ref="K95:K150" si="77">IF(K$28="nymex",0,VLOOKUP($A95,curvesettle,HLOOKUP(K$28,curvesettle,2,FALSE)))</f>
        <v>0.28249999999999997</v>
      </c>
      <c r="L95" s="106">
        <f t="shared" ref="L95:L150" si="78">IF(ISNUMBER(VLOOKUP($A95,VOLCURVES,HLOOKUP(K$28,VOLCURVES,2,FALSE),FALSE)),VLOOKUP($A95,VOLCURVES,HLOOKUP(K$28,VOLCURVES,2,FALSE),FALSE),1)</f>
        <v>1.03</v>
      </c>
      <c r="M95" s="105">
        <f t="shared" ref="M95:M107" ca="1" si="79">IF(K$28="NYMEX",$AG95,$AF95)</f>
        <v>1961</v>
      </c>
      <c r="N95" s="216" t="e">
        <f t="shared" ref="N95:N107" si="80">(($C95+O95)*$L95)+D$15</f>
        <v>#DIV/0!</v>
      </c>
      <c r="O95" s="80" t="e">
        <f t="shared" ref="O95:O107" si="81">IF($D$16=1,VLOOKUP($A95,SkewTable,HLOOKUP(ROUND(P95-AZ95,1),SkewTable,2,FALSE),FALSE)/100,0)</f>
        <v>#DIV/0!</v>
      </c>
      <c r="P95" s="104">
        <f t="shared" ref="P95:P150" si="82">IF($D$19=4,$AZ95,$D$18)</f>
        <v>5.4</v>
      </c>
      <c r="R95" s="102">
        <f t="shared" ref="R95:R150" si="83">IF(R$28="nymex",0,VLOOKUP($A95,curvesettle,HLOOKUP(R$28,curvesettle,2,FALSE)))</f>
        <v>0.28249999999999997</v>
      </c>
      <c r="S95" s="106">
        <f t="shared" ref="S95:S150" si="84">IF(ISNUMBER(VLOOKUP($A95,VOLCURVES,HLOOKUP(R$28,VOLCURVES,2,FALSE),FALSE)),VLOOKUP($A95,VOLCURVES,HLOOKUP(R$28,VOLCURVES,2,FALSE),FALSE),1)</f>
        <v>1.03</v>
      </c>
      <c r="T95" s="105">
        <f t="shared" ref="T95:T107" ca="1" si="85">IF(R$28="NYMEX",$AG95,$AF95)</f>
        <v>1961</v>
      </c>
      <c r="U95" s="216" t="e">
        <f t="shared" ref="U95:U107" si="86">(($C95+V95)*$S95)+F$15</f>
        <v>#DIV/0!</v>
      </c>
      <c r="V95" s="80" t="e">
        <f t="shared" ref="V95:V107" si="87">IF($F$16=1,VLOOKUP($A95,SkewTable,HLOOKUP(ROUND(W95-BK95,1),SkewTable,2,FALSE),FALSE)/100,0)</f>
        <v>#DIV/0!</v>
      </c>
      <c r="W95" s="104">
        <f t="shared" ref="W95:W150" si="88">IF($F$19=4,$BK95,$F$18)</f>
        <v>5.4</v>
      </c>
      <c r="X95" s="105"/>
      <c r="Y95" s="102">
        <f t="shared" ref="Y95:Y150" si="89">IF(Y$28="nymex",0,VLOOKUP($A95,curvesettle,HLOOKUP(Y$28,curvesettle,2,FALSE)))</f>
        <v>-0.26</v>
      </c>
      <c r="Z95" s="106">
        <f t="shared" ref="Z95:Z150" si="90">IF(ISNUMBER(VLOOKUP($A95,VOLCURVES,HLOOKUP(Y$28,VOLCURVES,2,FALSE),FALSE)),VLOOKUP($A95,VOLCURVES,HLOOKUP(Y$28,VOLCURVES,2,FALSE),FALSE),1)</f>
        <v>1</v>
      </c>
      <c r="AA95" s="105">
        <f t="shared" ref="AA95:AA107" ca="1" si="91">IF(Y$28="NYMEX",$AG95,$AF95)</f>
        <v>1961</v>
      </c>
      <c r="AB95" s="80" t="e">
        <f t="shared" ref="AB95:AB107" si="92">(($C95+AC95)*$Z95)+H$15</f>
        <v>#DIV/0!</v>
      </c>
      <c r="AC95" s="80" t="e">
        <f t="shared" ref="AC95:AC107" si="93">IF($H$16=1,VLOOKUP($A95,SkewTable,HLOOKUP(ROUND(AD95-BV95,1),SkewTable,2,FALSE),FALSE)/100,0)</f>
        <v>#DIV/0!</v>
      </c>
      <c r="AD95" s="104">
        <f t="shared" ref="AD95:AD150" si="94">IF($H$19=4,$BV95,$H$18)</f>
        <v>3.9</v>
      </c>
      <c r="AF95" s="105">
        <f t="shared" ca="1" si="51"/>
        <v>1961</v>
      </c>
      <c r="AG95" s="105">
        <f t="shared" ca="1" si="52"/>
        <v>1960</v>
      </c>
      <c r="AH95" s="80">
        <f t="shared" ref="AH95:AH150" si="95">VLOOKUP($A95,STRADDLE,12,FALSE)</f>
        <v>6.8315420442246019E-2</v>
      </c>
      <c r="AI95" s="181">
        <f t="shared" ref="AI95:AI150" si="96">A96-A95</f>
        <v>31</v>
      </c>
      <c r="AL95" s="105"/>
      <c r="AM95" s="82"/>
      <c r="AN95" s="82">
        <f t="shared" ref="AN95:AN107" si="97">IF($A95&gt;=AO$25,IF($A95&lt;=AO$26,$AI95,0),0)</f>
        <v>0</v>
      </c>
      <c r="AO95" s="82" t="e">
        <f t="shared" si="53"/>
        <v>#DIV/0!</v>
      </c>
      <c r="AP95" s="77">
        <f t="shared" ref="AP95:AP107" si="98">AN95*($B95+B$13)</f>
        <v>0</v>
      </c>
      <c r="AQ95" s="108">
        <f t="shared" ref="AQ95:AQ107" si="99">IF(ISNUMBER(((AP95/AN95)+B$14+$D95)*AN95),((AP95/AN95)+B$14+$D95)*AN95,0)</f>
        <v>0</v>
      </c>
      <c r="AR95" s="107">
        <f t="shared" ref="AR95:AR107" si="100">IF(AN95=0,0,bsd(1,AS$27,AO95,$I95,$F95,$G95,$AH95,0.1))</f>
        <v>0</v>
      </c>
      <c r="AS95" s="107">
        <f t="shared" si="54"/>
        <v>0</v>
      </c>
      <c r="AT95" s="107">
        <f t="shared" ref="AT95:AT107" si="101">IF(AN95=0,0,bsd(AS$28,AS$27,AO95,$I95,$F95,$G95,$AH95,0.1))</f>
        <v>0</v>
      </c>
      <c r="AU95" s="109">
        <f t="shared" si="55"/>
        <v>0</v>
      </c>
      <c r="AV95" s="109">
        <f t="shared" si="56"/>
        <v>0</v>
      </c>
      <c r="AW95" s="109">
        <f t="shared" si="57"/>
        <v>0</v>
      </c>
      <c r="AY95" s="82">
        <f t="shared" ref="AY95:AY107" si="102">IF($A95&gt;=AZ$25,IF($A95&lt;=AZ$26,$AI95,0),0)</f>
        <v>0</v>
      </c>
      <c r="AZ95" s="82" t="e">
        <f t="shared" si="58"/>
        <v>#DIV/0!</v>
      </c>
      <c r="BA95" s="77">
        <f t="shared" ref="BA95:BA107" si="103">AY95*($B95+D$13)</f>
        <v>0</v>
      </c>
      <c r="BB95" s="108">
        <f t="shared" ref="BB95:BB107" si="104">IF(ISNUMBER(((BA95/AY95)+D$14+$K95)*AY95),((BA95/AY95)+D$14+$K95)*AY95,0)</f>
        <v>0</v>
      </c>
      <c r="BC95" s="107">
        <f t="shared" ref="BC95:BC107" si="105">IF(AY95=0,0,bsd(1,BD$27,AZ95,$P95,$M95,$N95,$AH95,0.1))</f>
        <v>0</v>
      </c>
      <c r="BD95" s="107">
        <f t="shared" ref="BD95:BD107" si="106">IF(AY95=0,0,bsd(2,BD$27,AZ95,$P95,$M95,$N95,$AH95,0.1))</f>
        <v>0</v>
      </c>
      <c r="BE95" s="107">
        <f t="shared" ref="BE95:BE107" si="107">IF(AY95=0,0,bsd(BD$28,BD$27,AZ95,$P95,$M95,$N95,$AH95,0.1))</f>
        <v>0</v>
      </c>
      <c r="BF95" s="109">
        <f t="shared" si="59"/>
        <v>0</v>
      </c>
      <c r="BG95" s="109">
        <f t="shared" si="60"/>
        <v>0</v>
      </c>
      <c r="BH95" s="109">
        <f t="shared" si="61"/>
        <v>0</v>
      </c>
      <c r="BJ95" s="82">
        <f t="shared" ref="BJ95:BJ107" si="108">IF($A95&gt;=BK$25,IF($A95&lt;=BK$26,$AI95,0),0)</f>
        <v>0</v>
      </c>
      <c r="BK95" s="82" t="e">
        <f t="shared" si="62"/>
        <v>#DIV/0!</v>
      </c>
      <c r="BL95" s="77">
        <f t="shared" ref="BL95:BL107" si="109">BJ95*($B95+F$13)</f>
        <v>0</v>
      </c>
      <c r="BM95" s="108">
        <f t="shared" ref="BM95:BM107" si="110">IF(ISNUMBER(((BL95/BJ95)+F$14+$R95)*BJ95),((BL95/BJ95)+F$14+$R95)*BJ95,0)</f>
        <v>0</v>
      </c>
      <c r="BN95" s="107">
        <f t="shared" ref="BN95:BN107" si="111">IF(BJ95=0,0,bsd(1,BO$27,BK95,$W95,$T95,$U95,$AH95,0.1))</f>
        <v>0</v>
      </c>
      <c r="BO95" s="107">
        <f t="shared" ref="BO95:BO107" si="112">IF(BJ95=0,0,bsd(2,BO$27,BK95,$W95,$T95,$U95,$AH95,0.1))</f>
        <v>0</v>
      </c>
      <c r="BP95" s="107">
        <f t="shared" ref="BP95:BP107" si="113">IF(BJ95=0,0,bsd(BO$28,BO$27,BK95,$W95,$T95,$U95,$AH95,0.1))</f>
        <v>0</v>
      </c>
      <c r="BQ95" s="109">
        <f t="shared" si="63"/>
        <v>0</v>
      </c>
      <c r="BR95" s="109">
        <f t="shared" si="64"/>
        <v>0</v>
      </c>
      <c r="BS95" s="109">
        <f t="shared" si="65"/>
        <v>0</v>
      </c>
      <c r="BU95" s="82">
        <f t="shared" ref="BU95:BU107" si="114">IF($A95&gt;=BV$25,IF($A95&lt;=BV$26,$AI95,0),0)</f>
        <v>0</v>
      </c>
      <c r="BV95" s="82" t="e">
        <f t="shared" si="66"/>
        <v>#DIV/0!</v>
      </c>
      <c r="BW95" s="77">
        <f t="shared" ref="BW95:BW107" si="115">BU95*($B95+H$13)</f>
        <v>0</v>
      </c>
      <c r="BX95" s="108">
        <f t="shared" ref="BX95:BX107" si="116">IF(ISNUMBER(((BW95/BU95)+H$14+$Y95)*BU95),((BW95/BU95)+H$14+$Y95)*BU95,0)</f>
        <v>0</v>
      </c>
      <c r="BY95" s="107">
        <f t="shared" ref="BY95:BY107" si="117">IF(BU95=0,0,bsd(1,BZ$27,BV95,$AD95,$AA95,$AB95,$AH95,0.1))</f>
        <v>0</v>
      </c>
      <c r="BZ95" s="107">
        <f t="shared" ref="BZ95:BZ107" si="118">IF(BU95=0,0,bsd(2,BZ$27,BV95,$AD95,$AA95,$AB95,$AH95,0.1))</f>
        <v>0</v>
      </c>
      <c r="CA95" s="107">
        <f t="shared" ref="CA95:CA107" si="119">IF(BU95=0,0,bsd(BZ$28,BZ$27,BV95,$AD95,$AA95,$AB95,$AH95,0.1))</f>
        <v>0</v>
      </c>
      <c r="CB95" s="109">
        <f t="shared" si="67"/>
        <v>0</v>
      </c>
      <c r="CC95" s="109">
        <f t="shared" si="68"/>
        <v>0</v>
      </c>
      <c r="CD95" s="109">
        <f t="shared" si="69"/>
        <v>0</v>
      </c>
    </row>
    <row r="96" spans="1:82" x14ac:dyDescent="0.25">
      <c r="A96" s="101">
        <f t="shared" ref="A96:A107" si="120">DATE(YEAR(A95),MONTH(A95)+1,1)</f>
        <v>38808</v>
      </c>
      <c r="B96" s="102">
        <f t="shared" ref="B96:B150" si="121">VLOOKUP(A96,STRADDLE,5,FALSE)</f>
        <v>3.6810000000000005</v>
      </c>
      <c r="C96" s="80">
        <f t="shared" ref="C96:C107" si="122">VLOOKUP(A96,STRADDLE,8,FALSE)</f>
        <v>0.23499999999999999</v>
      </c>
      <c r="D96" s="102">
        <f t="shared" si="71"/>
        <v>1.4999999999999999E-2</v>
      </c>
      <c r="E96" s="106">
        <f t="shared" si="72"/>
        <v>1</v>
      </c>
      <c r="F96" s="105">
        <f t="shared" ca="1" si="73"/>
        <v>1994</v>
      </c>
      <c r="G96" s="80" t="e">
        <f t="shared" si="74"/>
        <v>#DIV/0!</v>
      </c>
      <c r="H96" s="80" t="e">
        <f t="shared" si="75"/>
        <v>#DIV/0!</v>
      </c>
      <c r="I96" s="104">
        <f t="shared" si="76"/>
        <v>5.37</v>
      </c>
      <c r="K96" s="102">
        <f t="shared" si="77"/>
        <v>0.1825</v>
      </c>
      <c r="L96" s="106">
        <f t="shared" si="78"/>
        <v>1.03</v>
      </c>
      <c r="M96" s="105">
        <f t="shared" ca="1" si="79"/>
        <v>1994</v>
      </c>
      <c r="N96" s="216" t="e">
        <f t="shared" si="80"/>
        <v>#DIV/0!</v>
      </c>
      <c r="O96" s="80" t="e">
        <f t="shared" si="81"/>
        <v>#DIV/0!</v>
      </c>
      <c r="P96" s="104">
        <f t="shared" si="82"/>
        <v>5.4</v>
      </c>
      <c r="R96" s="102">
        <f t="shared" si="83"/>
        <v>0.1825</v>
      </c>
      <c r="S96" s="106">
        <f t="shared" si="84"/>
        <v>1.03</v>
      </c>
      <c r="T96" s="105">
        <f t="shared" ca="1" si="85"/>
        <v>1994</v>
      </c>
      <c r="U96" s="216" t="e">
        <f t="shared" si="86"/>
        <v>#DIV/0!</v>
      </c>
      <c r="V96" s="80" t="e">
        <f t="shared" si="87"/>
        <v>#DIV/0!</v>
      </c>
      <c r="W96" s="104">
        <f t="shared" si="88"/>
        <v>5.4</v>
      </c>
      <c r="X96" s="105"/>
      <c r="Y96" s="102">
        <f t="shared" si="89"/>
        <v>-0.33500000000000002</v>
      </c>
      <c r="Z96" s="106">
        <f t="shared" si="90"/>
        <v>1</v>
      </c>
      <c r="AA96" s="105">
        <f t="shared" ca="1" si="91"/>
        <v>1994</v>
      </c>
      <c r="AB96" s="80" t="e">
        <f t="shared" si="92"/>
        <v>#DIV/0!</v>
      </c>
      <c r="AC96" s="80" t="e">
        <f t="shared" si="93"/>
        <v>#DIV/0!</v>
      </c>
      <c r="AD96" s="104">
        <f t="shared" si="94"/>
        <v>3.9</v>
      </c>
      <c r="AF96" s="105">
        <f t="shared" ref="AF96:AF150" ca="1" si="123">VLOOKUP($A96,expiration,2,FALSE)-$B$2</f>
        <v>1994</v>
      </c>
      <c r="AG96" s="105">
        <f t="shared" ref="AG96:AG150" ca="1" si="124">VLOOKUP($A96,expiration,3,FALSE)-$B$2</f>
        <v>1993</v>
      </c>
      <c r="AH96" s="80">
        <f t="shared" si="95"/>
        <v>6.8354605880095023E-2</v>
      </c>
      <c r="AI96" s="181">
        <f t="shared" si="96"/>
        <v>30</v>
      </c>
      <c r="AL96" s="105"/>
      <c r="AM96" s="82"/>
      <c r="AN96" s="82">
        <f t="shared" si="97"/>
        <v>0</v>
      </c>
      <c r="AO96" s="82" t="e">
        <f t="shared" ref="AO96:AO107" si="125">AQ96/AN96</f>
        <v>#DIV/0!</v>
      </c>
      <c r="AP96" s="77">
        <f t="shared" si="98"/>
        <v>0</v>
      </c>
      <c r="AQ96" s="108">
        <f t="shared" si="99"/>
        <v>0</v>
      </c>
      <c r="AR96" s="107">
        <f t="shared" si="100"/>
        <v>0</v>
      </c>
      <c r="AS96" s="107">
        <f t="shared" ref="AS96:AS107" si="126">IF(AN96=0,0,bsd(2,AS$27,AO96,$I96,$F96,$G96,$AH96,0.1))</f>
        <v>0</v>
      </c>
      <c r="AT96" s="107">
        <f t="shared" si="101"/>
        <v>0</v>
      </c>
      <c r="AU96" s="109">
        <f t="shared" ref="AU96:AU107" si="127">AN96*AR96</f>
        <v>0</v>
      </c>
      <c r="AV96" s="109">
        <f t="shared" ref="AV96:AV107" si="128">AN96*AS96</f>
        <v>0</v>
      </c>
      <c r="AW96" s="109">
        <f t="shared" ref="AW96:AW107" si="129">AN96*AT96</f>
        <v>0</v>
      </c>
      <c r="AY96" s="82">
        <f t="shared" si="102"/>
        <v>0</v>
      </c>
      <c r="AZ96" s="82" t="e">
        <f t="shared" ref="AZ96:AZ107" si="130">BB96/AY96</f>
        <v>#DIV/0!</v>
      </c>
      <c r="BA96" s="77">
        <f t="shared" si="103"/>
        <v>0</v>
      </c>
      <c r="BB96" s="108">
        <f t="shared" si="104"/>
        <v>0</v>
      </c>
      <c r="BC96" s="107">
        <f t="shared" si="105"/>
        <v>0</v>
      </c>
      <c r="BD96" s="107">
        <f t="shared" si="106"/>
        <v>0</v>
      </c>
      <c r="BE96" s="107">
        <f t="shared" si="107"/>
        <v>0</v>
      </c>
      <c r="BF96" s="109">
        <f t="shared" ref="BF96:BF107" si="131">AY96*BC96</f>
        <v>0</v>
      </c>
      <c r="BG96" s="109">
        <f t="shared" ref="BG96:BG107" si="132">AY96*BD96</f>
        <v>0</v>
      </c>
      <c r="BH96" s="109">
        <f t="shared" ref="BH96:BH107" si="133">AY96*BE96</f>
        <v>0</v>
      </c>
      <c r="BJ96" s="82">
        <f t="shared" si="108"/>
        <v>0</v>
      </c>
      <c r="BK96" s="82" t="e">
        <f t="shared" ref="BK96:BK107" si="134">BM96/BJ96</f>
        <v>#DIV/0!</v>
      </c>
      <c r="BL96" s="77">
        <f t="shared" si="109"/>
        <v>0</v>
      </c>
      <c r="BM96" s="108">
        <f t="shared" si="110"/>
        <v>0</v>
      </c>
      <c r="BN96" s="107">
        <f t="shared" si="111"/>
        <v>0</v>
      </c>
      <c r="BO96" s="107">
        <f t="shared" si="112"/>
        <v>0</v>
      </c>
      <c r="BP96" s="107">
        <f t="shared" si="113"/>
        <v>0</v>
      </c>
      <c r="BQ96" s="109">
        <f t="shared" ref="BQ96:BQ107" si="135">BJ96*BN96</f>
        <v>0</v>
      </c>
      <c r="BR96" s="109">
        <f t="shared" ref="BR96:BR107" si="136">BJ96*BO96</f>
        <v>0</v>
      </c>
      <c r="BS96" s="109">
        <f t="shared" ref="BS96:BS107" si="137">BJ96*BP96</f>
        <v>0</v>
      </c>
      <c r="BU96" s="82">
        <f t="shared" si="114"/>
        <v>0</v>
      </c>
      <c r="BV96" s="82" t="e">
        <f t="shared" ref="BV96:BV107" si="138">BX96/BU96</f>
        <v>#DIV/0!</v>
      </c>
      <c r="BW96" s="77">
        <f t="shared" si="115"/>
        <v>0</v>
      </c>
      <c r="BX96" s="108">
        <f t="shared" si="116"/>
        <v>0</v>
      </c>
      <c r="BY96" s="107">
        <f t="shared" si="117"/>
        <v>0</v>
      </c>
      <c r="BZ96" s="107">
        <f t="shared" si="118"/>
        <v>0</v>
      </c>
      <c r="CA96" s="107">
        <f t="shared" si="119"/>
        <v>0</v>
      </c>
      <c r="CB96" s="109">
        <f t="shared" ref="CB96:CB107" si="139">BU96*BY96</f>
        <v>0</v>
      </c>
      <c r="CC96" s="109">
        <f t="shared" ref="CC96:CC107" si="140">BU96*BZ96</f>
        <v>0</v>
      </c>
      <c r="CD96" s="109">
        <f t="shared" ref="CD96:CD107" si="141">BU96*CA96</f>
        <v>0</v>
      </c>
    </row>
    <row r="97" spans="1:82" x14ac:dyDescent="0.25">
      <c r="A97" s="101">
        <f t="shared" si="120"/>
        <v>38838</v>
      </c>
      <c r="B97" s="102">
        <f t="shared" si="121"/>
        <v>3.6669999999999998</v>
      </c>
      <c r="C97" s="80">
        <f t="shared" si="122"/>
        <v>0.23250000000000001</v>
      </c>
      <c r="D97" s="102">
        <f t="shared" si="71"/>
        <v>1.4999999999999999E-2</v>
      </c>
      <c r="E97" s="106">
        <f t="shared" si="72"/>
        <v>1</v>
      </c>
      <c r="F97" s="105">
        <f t="shared" ca="1" si="73"/>
        <v>2022</v>
      </c>
      <c r="G97" s="80" t="e">
        <f t="shared" si="74"/>
        <v>#DIV/0!</v>
      </c>
      <c r="H97" s="80" t="e">
        <f t="shared" si="75"/>
        <v>#DIV/0!</v>
      </c>
      <c r="I97" s="104">
        <f t="shared" si="76"/>
        <v>5.37</v>
      </c>
      <c r="K97" s="102">
        <f t="shared" si="77"/>
        <v>0.1925</v>
      </c>
      <c r="L97" s="106">
        <f t="shared" si="78"/>
        <v>1.03</v>
      </c>
      <c r="M97" s="105">
        <f t="shared" ca="1" si="79"/>
        <v>2022</v>
      </c>
      <c r="N97" s="216" t="e">
        <f t="shared" si="80"/>
        <v>#DIV/0!</v>
      </c>
      <c r="O97" s="80" t="e">
        <f t="shared" si="81"/>
        <v>#DIV/0!</v>
      </c>
      <c r="P97" s="104">
        <f t="shared" si="82"/>
        <v>5.4</v>
      </c>
      <c r="R97" s="102">
        <f t="shared" si="83"/>
        <v>0.1925</v>
      </c>
      <c r="S97" s="106">
        <f t="shared" si="84"/>
        <v>1.03</v>
      </c>
      <c r="T97" s="105">
        <f t="shared" ca="1" si="85"/>
        <v>2022</v>
      </c>
      <c r="U97" s="216" t="e">
        <f t="shared" si="86"/>
        <v>#DIV/0!</v>
      </c>
      <c r="V97" s="80" t="e">
        <f t="shared" si="87"/>
        <v>#DIV/0!</v>
      </c>
      <c r="W97" s="104">
        <f t="shared" si="88"/>
        <v>5.4</v>
      </c>
      <c r="X97" s="105"/>
      <c r="Y97" s="102">
        <f t="shared" si="89"/>
        <v>-0.33500000000000002</v>
      </c>
      <c r="Z97" s="106">
        <f t="shared" si="90"/>
        <v>1</v>
      </c>
      <c r="AA97" s="105">
        <f t="shared" ca="1" si="91"/>
        <v>2022</v>
      </c>
      <c r="AB97" s="80" t="e">
        <f t="shared" si="92"/>
        <v>#DIV/0!</v>
      </c>
      <c r="AC97" s="80" t="e">
        <f t="shared" si="93"/>
        <v>#DIV/0!</v>
      </c>
      <c r="AD97" s="104">
        <f t="shared" si="94"/>
        <v>3.9</v>
      </c>
      <c r="AF97" s="105">
        <f t="shared" ca="1" si="123"/>
        <v>2022</v>
      </c>
      <c r="AG97" s="105">
        <f t="shared" ca="1" si="124"/>
        <v>2021</v>
      </c>
      <c r="AH97" s="80">
        <f t="shared" si="95"/>
        <v>6.8392527272046005E-2</v>
      </c>
      <c r="AI97" s="181">
        <f t="shared" si="96"/>
        <v>31</v>
      </c>
      <c r="AL97" s="105"/>
      <c r="AM97" s="82"/>
      <c r="AN97" s="82">
        <f t="shared" si="97"/>
        <v>0</v>
      </c>
      <c r="AO97" s="82" t="e">
        <f t="shared" si="125"/>
        <v>#DIV/0!</v>
      </c>
      <c r="AP97" s="77">
        <f t="shared" si="98"/>
        <v>0</v>
      </c>
      <c r="AQ97" s="108">
        <f t="shared" si="99"/>
        <v>0</v>
      </c>
      <c r="AR97" s="107">
        <f t="shared" si="100"/>
        <v>0</v>
      </c>
      <c r="AS97" s="107">
        <f t="shared" si="126"/>
        <v>0</v>
      </c>
      <c r="AT97" s="107">
        <f t="shared" si="101"/>
        <v>0</v>
      </c>
      <c r="AU97" s="109">
        <f t="shared" si="127"/>
        <v>0</v>
      </c>
      <c r="AV97" s="109">
        <f t="shared" si="128"/>
        <v>0</v>
      </c>
      <c r="AW97" s="109">
        <f t="shared" si="129"/>
        <v>0</v>
      </c>
      <c r="AY97" s="82">
        <f t="shared" si="102"/>
        <v>0</v>
      </c>
      <c r="AZ97" s="82" t="e">
        <f t="shared" si="130"/>
        <v>#DIV/0!</v>
      </c>
      <c r="BA97" s="77">
        <f t="shared" si="103"/>
        <v>0</v>
      </c>
      <c r="BB97" s="108">
        <f t="shared" si="104"/>
        <v>0</v>
      </c>
      <c r="BC97" s="107">
        <f t="shared" si="105"/>
        <v>0</v>
      </c>
      <c r="BD97" s="107">
        <f t="shared" si="106"/>
        <v>0</v>
      </c>
      <c r="BE97" s="107">
        <f t="shared" si="107"/>
        <v>0</v>
      </c>
      <c r="BF97" s="109">
        <f t="shared" si="131"/>
        <v>0</v>
      </c>
      <c r="BG97" s="109">
        <f t="shared" si="132"/>
        <v>0</v>
      </c>
      <c r="BH97" s="109">
        <f t="shared" si="133"/>
        <v>0</v>
      </c>
      <c r="BJ97" s="82">
        <f t="shared" si="108"/>
        <v>0</v>
      </c>
      <c r="BK97" s="82" t="e">
        <f t="shared" si="134"/>
        <v>#DIV/0!</v>
      </c>
      <c r="BL97" s="77">
        <f t="shared" si="109"/>
        <v>0</v>
      </c>
      <c r="BM97" s="108">
        <f t="shared" si="110"/>
        <v>0</v>
      </c>
      <c r="BN97" s="107">
        <f t="shared" si="111"/>
        <v>0</v>
      </c>
      <c r="BO97" s="107">
        <f t="shared" si="112"/>
        <v>0</v>
      </c>
      <c r="BP97" s="107">
        <f t="shared" si="113"/>
        <v>0</v>
      </c>
      <c r="BQ97" s="109">
        <f t="shared" si="135"/>
        <v>0</v>
      </c>
      <c r="BR97" s="109">
        <f t="shared" si="136"/>
        <v>0</v>
      </c>
      <c r="BS97" s="109">
        <f t="shared" si="137"/>
        <v>0</v>
      </c>
      <c r="BU97" s="82">
        <f t="shared" si="114"/>
        <v>0</v>
      </c>
      <c r="BV97" s="82" t="e">
        <f t="shared" si="138"/>
        <v>#DIV/0!</v>
      </c>
      <c r="BW97" s="77">
        <f t="shared" si="115"/>
        <v>0</v>
      </c>
      <c r="BX97" s="108">
        <f t="shared" si="116"/>
        <v>0</v>
      </c>
      <c r="BY97" s="107">
        <f t="shared" si="117"/>
        <v>0</v>
      </c>
      <c r="BZ97" s="107">
        <f t="shared" si="118"/>
        <v>0</v>
      </c>
      <c r="CA97" s="107">
        <f t="shared" si="119"/>
        <v>0</v>
      </c>
      <c r="CB97" s="109">
        <f t="shared" si="139"/>
        <v>0</v>
      </c>
      <c r="CC97" s="109">
        <f t="shared" si="140"/>
        <v>0</v>
      </c>
      <c r="CD97" s="109">
        <f t="shared" si="141"/>
        <v>0</v>
      </c>
    </row>
    <row r="98" spans="1:82" x14ac:dyDescent="0.25">
      <c r="A98" s="101">
        <f t="shared" si="120"/>
        <v>38869</v>
      </c>
      <c r="B98" s="102">
        <f t="shared" si="121"/>
        <v>3.6980000000000004</v>
      </c>
      <c r="C98" s="80">
        <f t="shared" si="122"/>
        <v>0.23250000000000001</v>
      </c>
      <c r="D98" s="102">
        <f t="shared" si="71"/>
        <v>0.02</v>
      </c>
      <c r="E98" s="106">
        <f t="shared" si="72"/>
        <v>1</v>
      </c>
      <c r="F98" s="105">
        <f t="shared" ca="1" si="73"/>
        <v>2052</v>
      </c>
      <c r="G98" s="80" t="e">
        <f t="shared" si="74"/>
        <v>#DIV/0!</v>
      </c>
      <c r="H98" s="80" t="e">
        <f t="shared" si="75"/>
        <v>#DIV/0!</v>
      </c>
      <c r="I98" s="104">
        <f t="shared" si="76"/>
        <v>5.37</v>
      </c>
      <c r="K98" s="102">
        <f t="shared" si="77"/>
        <v>0.1875</v>
      </c>
      <c r="L98" s="106">
        <f t="shared" si="78"/>
        <v>1.03</v>
      </c>
      <c r="M98" s="105">
        <f t="shared" ca="1" si="79"/>
        <v>2052</v>
      </c>
      <c r="N98" s="216" t="e">
        <f t="shared" si="80"/>
        <v>#DIV/0!</v>
      </c>
      <c r="O98" s="80" t="e">
        <f t="shared" si="81"/>
        <v>#DIV/0!</v>
      </c>
      <c r="P98" s="104">
        <f t="shared" si="82"/>
        <v>5.4</v>
      </c>
      <c r="R98" s="102">
        <f t="shared" si="83"/>
        <v>0.1875</v>
      </c>
      <c r="S98" s="106">
        <f t="shared" si="84"/>
        <v>1.03</v>
      </c>
      <c r="T98" s="105">
        <f t="shared" ca="1" si="85"/>
        <v>2052</v>
      </c>
      <c r="U98" s="216" t="e">
        <f t="shared" si="86"/>
        <v>#DIV/0!</v>
      </c>
      <c r="V98" s="80" t="e">
        <f t="shared" si="87"/>
        <v>#DIV/0!</v>
      </c>
      <c r="W98" s="104">
        <f t="shared" si="88"/>
        <v>5.4</v>
      </c>
      <c r="X98" s="105"/>
      <c r="Y98" s="102">
        <f t="shared" si="89"/>
        <v>-0.33500000000000002</v>
      </c>
      <c r="Z98" s="106">
        <f t="shared" si="90"/>
        <v>1</v>
      </c>
      <c r="AA98" s="105">
        <f t="shared" ca="1" si="91"/>
        <v>2052</v>
      </c>
      <c r="AB98" s="80" t="e">
        <f t="shared" si="92"/>
        <v>#DIV/0!</v>
      </c>
      <c r="AC98" s="80" t="e">
        <f t="shared" si="93"/>
        <v>#DIV/0!</v>
      </c>
      <c r="AD98" s="104">
        <f t="shared" si="94"/>
        <v>3.9</v>
      </c>
      <c r="AF98" s="105">
        <f t="shared" ca="1" si="123"/>
        <v>2052</v>
      </c>
      <c r="AG98" s="105">
        <f t="shared" ca="1" si="124"/>
        <v>2051</v>
      </c>
      <c r="AH98" s="80">
        <f t="shared" si="95"/>
        <v>6.8431712710895015E-2</v>
      </c>
      <c r="AI98" s="181">
        <f t="shared" si="96"/>
        <v>30</v>
      </c>
      <c r="AL98" s="105"/>
      <c r="AM98" s="82"/>
      <c r="AN98" s="82">
        <f t="shared" si="97"/>
        <v>0</v>
      </c>
      <c r="AO98" s="82" t="e">
        <f t="shared" si="125"/>
        <v>#DIV/0!</v>
      </c>
      <c r="AP98" s="77">
        <f t="shared" si="98"/>
        <v>0</v>
      </c>
      <c r="AQ98" s="108">
        <f t="shared" si="99"/>
        <v>0</v>
      </c>
      <c r="AR98" s="107">
        <f t="shared" si="100"/>
        <v>0</v>
      </c>
      <c r="AS98" s="107">
        <f t="shared" si="126"/>
        <v>0</v>
      </c>
      <c r="AT98" s="107">
        <f t="shared" si="101"/>
        <v>0</v>
      </c>
      <c r="AU98" s="109">
        <f t="shared" si="127"/>
        <v>0</v>
      </c>
      <c r="AV98" s="109">
        <f t="shared" si="128"/>
        <v>0</v>
      </c>
      <c r="AW98" s="109">
        <f t="shared" si="129"/>
        <v>0</v>
      </c>
      <c r="AY98" s="82">
        <f t="shared" si="102"/>
        <v>0</v>
      </c>
      <c r="AZ98" s="82" t="e">
        <f t="shared" si="130"/>
        <v>#DIV/0!</v>
      </c>
      <c r="BA98" s="77">
        <f t="shared" si="103"/>
        <v>0</v>
      </c>
      <c r="BB98" s="108">
        <f t="shared" si="104"/>
        <v>0</v>
      </c>
      <c r="BC98" s="107">
        <f t="shared" si="105"/>
        <v>0</v>
      </c>
      <c r="BD98" s="107">
        <f t="shared" si="106"/>
        <v>0</v>
      </c>
      <c r="BE98" s="107">
        <f t="shared" si="107"/>
        <v>0</v>
      </c>
      <c r="BF98" s="109">
        <f t="shared" si="131"/>
        <v>0</v>
      </c>
      <c r="BG98" s="109">
        <f t="shared" si="132"/>
        <v>0</v>
      </c>
      <c r="BH98" s="109">
        <f t="shared" si="133"/>
        <v>0</v>
      </c>
      <c r="BJ98" s="82">
        <f t="shared" si="108"/>
        <v>0</v>
      </c>
      <c r="BK98" s="82" t="e">
        <f t="shared" si="134"/>
        <v>#DIV/0!</v>
      </c>
      <c r="BL98" s="77">
        <f t="shared" si="109"/>
        <v>0</v>
      </c>
      <c r="BM98" s="108">
        <f t="shared" si="110"/>
        <v>0</v>
      </c>
      <c r="BN98" s="107">
        <f t="shared" si="111"/>
        <v>0</v>
      </c>
      <c r="BO98" s="107">
        <f t="shared" si="112"/>
        <v>0</v>
      </c>
      <c r="BP98" s="107">
        <f t="shared" si="113"/>
        <v>0</v>
      </c>
      <c r="BQ98" s="109">
        <f t="shared" si="135"/>
        <v>0</v>
      </c>
      <c r="BR98" s="109">
        <f t="shared" si="136"/>
        <v>0</v>
      </c>
      <c r="BS98" s="109">
        <f t="shared" si="137"/>
        <v>0</v>
      </c>
      <c r="BU98" s="82">
        <f t="shared" si="114"/>
        <v>0</v>
      </c>
      <c r="BV98" s="82" t="e">
        <f t="shared" si="138"/>
        <v>#DIV/0!</v>
      </c>
      <c r="BW98" s="77">
        <f t="shared" si="115"/>
        <v>0</v>
      </c>
      <c r="BX98" s="108">
        <f t="shared" si="116"/>
        <v>0</v>
      </c>
      <c r="BY98" s="107">
        <f t="shared" si="117"/>
        <v>0</v>
      </c>
      <c r="BZ98" s="107">
        <f t="shared" si="118"/>
        <v>0</v>
      </c>
      <c r="CA98" s="107">
        <f t="shared" si="119"/>
        <v>0</v>
      </c>
      <c r="CB98" s="109">
        <f t="shared" si="139"/>
        <v>0</v>
      </c>
      <c r="CC98" s="109">
        <f t="shared" si="140"/>
        <v>0</v>
      </c>
      <c r="CD98" s="109">
        <f t="shared" si="141"/>
        <v>0</v>
      </c>
    </row>
    <row r="99" spans="1:82" x14ac:dyDescent="0.25">
      <c r="A99" s="101">
        <f t="shared" si="120"/>
        <v>38899</v>
      </c>
      <c r="B99" s="102">
        <f t="shared" si="121"/>
        <v>3.7260000000000004</v>
      </c>
      <c r="C99" s="80">
        <f t="shared" si="122"/>
        <v>0.23250000000000001</v>
      </c>
      <c r="D99" s="102">
        <f t="shared" si="71"/>
        <v>2.2499999999999999E-2</v>
      </c>
      <c r="E99" s="106">
        <f t="shared" si="72"/>
        <v>1</v>
      </c>
      <c r="F99" s="105">
        <f t="shared" ca="1" si="73"/>
        <v>2085</v>
      </c>
      <c r="G99" s="80" t="e">
        <f t="shared" si="74"/>
        <v>#DIV/0!</v>
      </c>
      <c r="H99" s="80" t="e">
        <f t="shared" si="75"/>
        <v>#DIV/0!</v>
      </c>
      <c r="I99" s="104">
        <f t="shared" si="76"/>
        <v>5.37</v>
      </c>
      <c r="K99" s="102">
        <f t="shared" si="77"/>
        <v>0.17749999999999999</v>
      </c>
      <c r="L99" s="106">
        <f t="shared" si="78"/>
        <v>1.03</v>
      </c>
      <c r="M99" s="105">
        <f t="shared" ca="1" si="79"/>
        <v>2085</v>
      </c>
      <c r="N99" s="216" t="e">
        <f t="shared" si="80"/>
        <v>#DIV/0!</v>
      </c>
      <c r="O99" s="80" t="e">
        <f t="shared" si="81"/>
        <v>#DIV/0!</v>
      </c>
      <c r="P99" s="104">
        <f t="shared" si="82"/>
        <v>5.4</v>
      </c>
      <c r="R99" s="102">
        <f t="shared" si="83"/>
        <v>0.17749999999999999</v>
      </c>
      <c r="S99" s="106">
        <f t="shared" si="84"/>
        <v>1.03</v>
      </c>
      <c r="T99" s="105">
        <f t="shared" ca="1" si="85"/>
        <v>2085</v>
      </c>
      <c r="U99" s="216" t="e">
        <f t="shared" si="86"/>
        <v>#DIV/0!</v>
      </c>
      <c r="V99" s="80" t="e">
        <f t="shared" si="87"/>
        <v>#DIV/0!</v>
      </c>
      <c r="W99" s="104">
        <f t="shared" si="88"/>
        <v>5.4</v>
      </c>
      <c r="X99" s="105"/>
      <c r="Y99" s="102">
        <f t="shared" si="89"/>
        <v>-0.33500000000000002</v>
      </c>
      <c r="Z99" s="106">
        <f t="shared" si="90"/>
        <v>1</v>
      </c>
      <c r="AA99" s="105">
        <f t="shared" ca="1" si="91"/>
        <v>2085</v>
      </c>
      <c r="AB99" s="80" t="e">
        <f t="shared" si="92"/>
        <v>#DIV/0!</v>
      </c>
      <c r="AC99" s="80" t="e">
        <f t="shared" si="93"/>
        <v>#DIV/0!</v>
      </c>
      <c r="AD99" s="104">
        <f t="shared" si="94"/>
        <v>3.9</v>
      </c>
      <c r="AF99" s="105">
        <f t="shared" ca="1" si="123"/>
        <v>2085</v>
      </c>
      <c r="AG99" s="105">
        <f t="shared" ca="1" si="124"/>
        <v>2084</v>
      </c>
      <c r="AH99" s="80">
        <f t="shared" si="95"/>
        <v>6.8469634103813001E-2</v>
      </c>
      <c r="AI99" s="181">
        <f t="shared" si="96"/>
        <v>31</v>
      </c>
      <c r="AL99" s="105"/>
      <c r="AM99" s="82"/>
      <c r="AN99" s="82">
        <f t="shared" si="97"/>
        <v>0</v>
      </c>
      <c r="AO99" s="82" t="e">
        <f t="shared" si="125"/>
        <v>#DIV/0!</v>
      </c>
      <c r="AP99" s="77">
        <f t="shared" si="98"/>
        <v>0</v>
      </c>
      <c r="AQ99" s="108">
        <f t="shared" si="99"/>
        <v>0</v>
      </c>
      <c r="AR99" s="107">
        <f t="shared" si="100"/>
        <v>0</v>
      </c>
      <c r="AS99" s="107">
        <f t="shared" si="126"/>
        <v>0</v>
      </c>
      <c r="AT99" s="107">
        <f t="shared" si="101"/>
        <v>0</v>
      </c>
      <c r="AU99" s="109">
        <f t="shared" si="127"/>
        <v>0</v>
      </c>
      <c r="AV99" s="109">
        <f t="shared" si="128"/>
        <v>0</v>
      </c>
      <c r="AW99" s="109">
        <f t="shared" si="129"/>
        <v>0</v>
      </c>
      <c r="AY99" s="82">
        <f t="shared" si="102"/>
        <v>0</v>
      </c>
      <c r="AZ99" s="82" t="e">
        <f t="shared" si="130"/>
        <v>#DIV/0!</v>
      </c>
      <c r="BA99" s="77">
        <f t="shared" si="103"/>
        <v>0</v>
      </c>
      <c r="BB99" s="108">
        <f t="shared" si="104"/>
        <v>0</v>
      </c>
      <c r="BC99" s="107">
        <f t="shared" si="105"/>
        <v>0</v>
      </c>
      <c r="BD99" s="107">
        <f t="shared" si="106"/>
        <v>0</v>
      </c>
      <c r="BE99" s="107">
        <f t="shared" si="107"/>
        <v>0</v>
      </c>
      <c r="BF99" s="109">
        <f t="shared" si="131"/>
        <v>0</v>
      </c>
      <c r="BG99" s="109">
        <f t="shared" si="132"/>
        <v>0</v>
      </c>
      <c r="BH99" s="109">
        <f t="shared" si="133"/>
        <v>0</v>
      </c>
      <c r="BJ99" s="82">
        <f t="shared" si="108"/>
        <v>0</v>
      </c>
      <c r="BK99" s="82" t="e">
        <f t="shared" si="134"/>
        <v>#DIV/0!</v>
      </c>
      <c r="BL99" s="77">
        <f t="shared" si="109"/>
        <v>0</v>
      </c>
      <c r="BM99" s="108">
        <f t="shared" si="110"/>
        <v>0</v>
      </c>
      <c r="BN99" s="107">
        <f t="shared" si="111"/>
        <v>0</v>
      </c>
      <c r="BO99" s="107">
        <f t="shared" si="112"/>
        <v>0</v>
      </c>
      <c r="BP99" s="107">
        <f t="shared" si="113"/>
        <v>0</v>
      </c>
      <c r="BQ99" s="109">
        <f t="shared" si="135"/>
        <v>0</v>
      </c>
      <c r="BR99" s="109">
        <f t="shared" si="136"/>
        <v>0</v>
      </c>
      <c r="BS99" s="109">
        <f t="shared" si="137"/>
        <v>0</v>
      </c>
      <c r="BU99" s="82">
        <f t="shared" si="114"/>
        <v>0</v>
      </c>
      <c r="BV99" s="82" t="e">
        <f t="shared" si="138"/>
        <v>#DIV/0!</v>
      </c>
      <c r="BW99" s="77">
        <f t="shared" si="115"/>
        <v>0</v>
      </c>
      <c r="BX99" s="108">
        <f t="shared" si="116"/>
        <v>0</v>
      </c>
      <c r="BY99" s="107">
        <f t="shared" si="117"/>
        <v>0</v>
      </c>
      <c r="BZ99" s="107">
        <f t="shared" si="118"/>
        <v>0</v>
      </c>
      <c r="CA99" s="107">
        <f t="shared" si="119"/>
        <v>0</v>
      </c>
      <c r="CB99" s="109">
        <f t="shared" si="139"/>
        <v>0</v>
      </c>
      <c r="CC99" s="109">
        <f t="shared" si="140"/>
        <v>0</v>
      </c>
      <c r="CD99" s="109">
        <f t="shared" si="141"/>
        <v>0</v>
      </c>
    </row>
    <row r="100" spans="1:82" x14ac:dyDescent="0.25">
      <c r="A100" s="101">
        <f t="shared" si="120"/>
        <v>38930</v>
      </c>
      <c r="B100" s="102">
        <f t="shared" si="121"/>
        <v>3.7480000000000002</v>
      </c>
      <c r="C100" s="80">
        <f t="shared" si="122"/>
        <v>0.23250000000000001</v>
      </c>
      <c r="D100" s="102">
        <f t="shared" si="71"/>
        <v>2.5000000000000001E-2</v>
      </c>
      <c r="E100" s="106">
        <f t="shared" si="72"/>
        <v>1</v>
      </c>
      <c r="F100" s="105">
        <f t="shared" ca="1" si="73"/>
        <v>2114</v>
      </c>
      <c r="G100" s="80" t="e">
        <f t="shared" si="74"/>
        <v>#DIV/0!</v>
      </c>
      <c r="H100" s="80" t="e">
        <f t="shared" si="75"/>
        <v>#DIV/0!</v>
      </c>
      <c r="I100" s="104">
        <f t="shared" si="76"/>
        <v>5.37</v>
      </c>
      <c r="K100" s="102">
        <f t="shared" si="77"/>
        <v>0.17499999999999999</v>
      </c>
      <c r="L100" s="106">
        <f t="shared" si="78"/>
        <v>1.03</v>
      </c>
      <c r="M100" s="105">
        <f t="shared" ca="1" si="79"/>
        <v>2114</v>
      </c>
      <c r="N100" s="216" t="e">
        <f t="shared" si="80"/>
        <v>#DIV/0!</v>
      </c>
      <c r="O100" s="80" t="e">
        <f t="shared" si="81"/>
        <v>#DIV/0!</v>
      </c>
      <c r="P100" s="104">
        <f t="shared" si="82"/>
        <v>5.4</v>
      </c>
      <c r="R100" s="102">
        <f t="shared" si="83"/>
        <v>0.17499999999999999</v>
      </c>
      <c r="S100" s="106">
        <f t="shared" si="84"/>
        <v>1.03</v>
      </c>
      <c r="T100" s="105">
        <f t="shared" ca="1" si="85"/>
        <v>2114</v>
      </c>
      <c r="U100" s="216" t="e">
        <f t="shared" si="86"/>
        <v>#DIV/0!</v>
      </c>
      <c r="V100" s="80" t="e">
        <f t="shared" si="87"/>
        <v>#DIV/0!</v>
      </c>
      <c r="W100" s="104">
        <f t="shared" si="88"/>
        <v>5.4</v>
      </c>
      <c r="X100" s="105"/>
      <c r="Y100" s="102">
        <f t="shared" si="89"/>
        <v>-0.33500000000000002</v>
      </c>
      <c r="Z100" s="106">
        <f t="shared" si="90"/>
        <v>1</v>
      </c>
      <c r="AA100" s="105">
        <f t="shared" ca="1" si="91"/>
        <v>2114</v>
      </c>
      <c r="AB100" s="80" t="e">
        <f t="shared" si="92"/>
        <v>#DIV/0!</v>
      </c>
      <c r="AC100" s="80" t="e">
        <f t="shared" si="93"/>
        <v>#DIV/0!</v>
      </c>
      <c r="AD100" s="104">
        <f t="shared" si="94"/>
        <v>3.9</v>
      </c>
      <c r="AF100" s="105">
        <f t="shared" ca="1" si="123"/>
        <v>2114</v>
      </c>
      <c r="AG100" s="105">
        <f t="shared" ca="1" si="124"/>
        <v>2113</v>
      </c>
      <c r="AH100" s="80">
        <f t="shared" si="95"/>
        <v>6.8508819543663016E-2</v>
      </c>
      <c r="AI100" s="181">
        <f t="shared" si="96"/>
        <v>31</v>
      </c>
      <c r="AL100" s="105"/>
      <c r="AM100" s="82"/>
      <c r="AN100" s="82">
        <f t="shared" si="97"/>
        <v>0</v>
      </c>
      <c r="AO100" s="82" t="e">
        <f t="shared" si="125"/>
        <v>#DIV/0!</v>
      </c>
      <c r="AP100" s="77">
        <f t="shared" si="98"/>
        <v>0</v>
      </c>
      <c r="AQ100" s="108">
        <f t="shared" si="99"/>
        <v>0</v>
      </c>
      <c r="AR100" s="107">
        <f t="shared" si="100"/>
        <v>0</v>
      </c>
      <c r="AS100" s="107">
        <f t="shared" si="126"/>
        <v>0</v>
      </c>
      <c r="AT100" s="107">
        <f t="shared" si="101"/>
        <v>0</v>
      </c>
      <c r="AU100" s="109">
        <f t="shared" si="127"/>
        <v>0</v>
      </c>
      <c r="AV100" s="109">
        <f t="shared" si="128"/>
        <v>0</v>
      </c>
      <c r="AW100" s="109">
        <f t="shared" si="129"/>
        <v>0</v>
      </c>
      <c r="AY100" s="82">
        <f t="shared" si="102"/>
        <v>0</v>
      </c>
      <c r="AZ100" s="82" t="e">
        <f t="shared" si="130"/>
        <v>#DIV/0!</v>
      </c>
      <c r="BA100" s="77">
        <f t="shared" si="103"/>
        <v>0</v>
      </c>
      <c r="BB100" s="108">
        <f t="shared" si="104"/>
        <v>0</v>
      </c>
      <c r="BC100" s="107">
        <f t="shared" si="105"/>
        <v>0</v>
      </c>
      <c r="BD100" s="107">
        <f t="shared" si="106"/>
        <v>0</v>
      </c>
      <c r="BE100" s="107">
        <f t="shared" si="107"/>
        <v>0</v>
      </c>
      <c r="BF100" s="109">
        <f t="shared" si="131"/>
        <v>0</v>
      </c>
      <c r="BG100" s="109">
        <f t="shared" si="132"/>
        <v>0</v>
      </c>
      <c r="BH100" s="109">
        <f t="shared" si="133"/>
        <v>0</v>
      </c>
      <c r="BJ100" s="82">
        <f t="shared" si="108"/>
        <v>0</v>
      </c>
      <c r="BK100" s="82" t="e">
        <f t="shared" si="134"/>
        <v>#DIV/0!</v>
      </c>
      <c r="BL100" s="77">
        <f t="shared" si="109"/>
        <v>0</v>
      </c>
      <c r="BM100" s="108">
        <f t="shared" si="110"/>
        <v>0</v>
      </c>
      <c r="BN100" s="107">
        <f t="shared" si="111"/>
        <v>0</v>
      </c>
      <c r="BO100" s="107">
        <f t="shared" si="112"/>
        <v>0</v>
      </c>
      <c r="BP100" s="107">
        <f t="shared" si="113"/>
        <v>0</v>
      </c>
      <c r="BQ100" s="109">
        <f t="shared" si="135"/>
        <v>0</v>
      </c>
      <c r="BR100" s="109">
        <f t="shared" si="136"/>
        <v>0</v>
      </c>
      <c r="BS100" s="109">
        <f t="shared" si="137"/>
        <v>0</v>
      </c>
      <c r="BU100" s="82">
        <f t="shared" si="114"/>
        <v>0</v>
      </c>
      <c r="BV100" s="82" t="e">
        <f t="shared" si="138"/>
        <v>#DIV/0!</v>
      </c>
      <c r="BW100" s="77">
        <f t="shared" si="115"/>
        <v>0</v>
      </c>
      <c r="BX100" s="108">
        <f t="shared" si="116"/>
        <v>0</v>
      </c>
      <c r="BY100" s="107">
        <f t="shared" si="117"/>
        <v>0</v>
      </c>
      <c r="BZ100" s="107">
        <f t="shared" si="118"/>
        <v>0</v>
      </c>
      <c r="CA100" s="107">
        <f t="shared" si="119"/>
        <v>0</v>
      </c>
      <c r="CB100" s="109">
        <f t="shared" si="139"/>
        <v>0</v>
      </c>
      <c r="CC100" s="109">
        <f t="shared" si="140"/>
        <v>0</v>
      </c>
      <c r="CD100" s="109">
        <f t="shared" si="141"/>
        <v>0</v>
      </c>
    </row>
    <row r="101" spans="1:82" x14ac:dyDescent="0.25">
      <c r="A101" s="101">
        <f t="shared" si="120"/>
        <v>38961</v>
      </c>
      <c r="B101" s="102">
        <f t="shared" si="121"/>
        <v>3.7660000000000005</v>
      </c>
      <c r="C101" s="80">
        <f t="shared" si="122"/>
        <v>0.23250000000000001</v>
      </c>
      <c r="D101" s="102">
        <f t="shared" si="71"/>
        <v>1.7500000000000002E-2</v>
      </c>
      <c r="E101" s="106">
        <f t="shared" si="72"/>
        <v>1</v>
      </c>
      <c r="F101" s="105">
        <f t="shared" ca="1" si="73"/>
        <v>2147</v>
      </c>
      <c r="G101" s="80" t="e">
        <f t="shared" si="74"/>
        <v>#DIV/0!</v>
      </c>
      <c r="H101" s="80" t="e">
        <f t="shared" si="75"/>
        <v>#DIV/0!</v>
      </c>
      <c r="I101" s="104">
        <f t="shared" si="76"/>
        <v>5.37</v>
      </c>
      <c r="K101" s="102">
        <f t="shared" si="77"/>
        <v>0.17249999999999999</v>
      </c>
      <c r="L101" s="106">
        <f t="shared" si="78"/>
        <v>1.03</v>
      </c>
      <c r="M101" s="105">
        <f t="shared" ca="1" si="79"/>
        <v>2147</v>
      </c>
      <c r="N101" s="216" t="e">
        <f t="shared" si="80"/>
        <v>#DIV/0!</v>
      </c>
      <c r="O101" s="80" t="e">
        <f t="shared" si="81"/>
        <v>#DIV/0!</v>
      </c>
      <c r="P101" s="104">
        <f t="shared" si="82"/>
        <v>5.4</v>
      </c>
      <c r="R101" s="102">
        <f t="shared" si="83"/>
        <v>0.17249999999999999</v>
      </c>
      <c r="S101" s="106">
        <f t="shared" si="84"/>
        <v>1.03</v>
      </c>
      <c r="T101" s="105">
        <f t="shared" ca="1" si="85"/>
        <v>2147</v>
      </c>
      <c r="U101" s="216" t="e">
        <f t="shared" si="86"/>
        <v>#DIV/0!</v>
      </c>
      <c r="V101" s="80" t="e">
        <f t="shared" si="87"/>
        <v>#DIV/0!</v>
      </c>
      <c r="W101" s="104">
        <f t="shared" si="88"/>
        <v>5.4</v>
      </c>
      <c r="X101" s="105"/>
      <c r="Y101" s="102">
        <f t="shared" si="89"/>
        <v>-0.33500000000000002</v>
      </c>
      <c r="Z101" s="106">
        <f t="shared" si="90"/>
        <v>1</v>
      </c>
      <c r="AA101" s="105">
        <f t="shared" ca="1" si="91"/>
        <v>2147</v>
      </c>
      <c r="AB101" s="80" t="e">
        <f t="shared" si="92"/>
        <v>#DIV/0!</v>
      </c>
      <c r="AC101" s="80" t="e">
        <f t="shared" si="93"/>
        <v>#DIV/0!</v>
      </c>
      <c r="AD101" s="104">
        <f t="shared" si="94"/>
        <v>3.9</v>
      </c>
      <c r="AF101" s="105">
        <f t="shared" ca="1" si="123"/>
        <v>2147</v>
      </c>
      <c r="AG101" s="105">
        <f t="shared" ca="1" si="124"/>
        <v>2146</v>
      </c>
      <c r="AH101" s="80">
        <f t="shared" si="95"/>
        <v>6.8548004984020014E-2</v>
      </c>
      <c r="AI101" s="181">
        <f t="shared" si="96"/>
        <v>30</v>
      </c>
      <c r="AL101" s="105"/>
      <c r="AM101" s="82"/>
      <c r="AN101" s="82">
        <f t="shared" si="97"/>
        <v>0</v>
      </c>
      <c r="AO101" s="82" t="e">
        <f t="shared" si="125"/>
        <v>#DIV/0!</v>
      </c>
      <c r="AP101" s="77">
        <f t="shared" si="98"/>
        <v>0</v>
      </c>
      <c r="AQ101" s="108">
        <f t="shared" si="99"/>
        <v>0</v>
      </c>
      <c r="AR101" s="107">
        <f t="shared" si="100"/>
        <v>0</v>
      </c>
      <c r="AS101" s="107">
        <f t="shared" si="126"/>
        <v>0</v>
      </c>
      <c r="AT101" s="107">
        <f t="shared" si="101"/>
        <v>0</v>
      </c>
      <c r="AU101" s="109">
        <f t="shared" si="127"/>
        <v>0</v>
      </c>
      <c r="AV101" s="109">
        <f t="shared" si="128"/>
        <v>0</v>
      </c>
      <c r="AW101" s="109">
        <f t="shared" si="129"/>
        <v>0</v>
      </c>
      <c r="AY101" s="82">
        <f t="shared" si="102"/>
        <v>0</v>
      </c>
      <c r="AZ101" s="82" t="e">
        <f t="shared" si="130"/>
        <v>#DIV/0!</v>
      </c>
      <c r="BA101" s="77">
        <f t="shared" si="103"/>
        <v>0</v>
      </c>
      <c r="BB101" s="108">
        <f t="shared" si="104"/>
        <v>0</v>
      </c>
      <c r="BC101" s="107">
        <f t="shared" si="105"/>
        <v>0</v>
      </c>
      <c r="BD101" s="107">
        <f t="shared" si="106"/>
        <v>0</v>
      </c>
      <c r="BE101" s="107">
        <f t="shared" si="107"/>
        <v>0</v>
      </c>
      <c r="BF101" s="109">
        <f t="shared" si="131"/>
        <v>0</v>
      </c>
      <c r="BG101" s="109">
        <f t="shared" si="132"/>
        <v>0</v>
      </c>
      <c r="BH101" s="109">
        <f t="shared" si="133"/>
        <v>0</v>
      </c>
      <c r="BJ101" s="82">
        <f t="shared" si="108"/>
        <v>0</v>
      </c>
      <c r="BK101" s="82" t="e">
        <f t="shared" si="134"/>
        <v>#DIV/0!</v>
      </c>
      <c r="BL101" s="77">
        <f t="shared" si="109"/>
        <v>0</v>
      </c>
      <c r="BM101" s="108">
        <f t="shared" si="110"/>
        <v>0</v>
      </c>
      <c r="BN101" s="107">
        <f t="shared" si="111"/>
        <v>0</v>
      </c>
      <c r="BO101" s="107">
        <f t="shared" si="112"/>
        <v>0</v>
      </c>
      <c r="BP101" s="107">
        <f t="shared" si="113"/>
        <v>0</v>
      </c>
      <c r="BQ101" s="109">
        <f t="shared" si="135"/>
        <v>0</v>
      </c>
      <c r="BR101" s="109">
        <f t="shared" si="136"/>
        <v>0</v>
      </c>
      <c r="BS101" s="109">
        <f t="shared" si="137"/>
        <v>0</v>
      </c>
      <c r="BU101" s="82">
        <f t="shared" si="114"/>
        <v>0</v>
      </c>
      <c r="BV101" s="82" t="e">
        <f t="shared" si="138"/>
        <v>#DIV/0!</v>
      </c>
      <c r="BW101" s="77">
        <f t="shared" si="115"/>
        <v>0</v>
      </c>
      <c r="BX101" s="108">
        <f t="shared" si="116"/>
        <v>0</v>
      </c>
      <c r="BY101" s="107">
        <f t="shared" si="117"/>
        <v>0</v>
      </c>
      <c r="BZ101" s="107">
        <f t="shared" si="118"/>
        <v>0</v>
      </c>
      <c r="CA101" s="107">
        <f t="shared" si="119"/>
        <v>0</v>
      </c>
      <c r="CB101" s="109">
        <f t="shared" si="139"/>
        <v>0</v>
      </c>
      <c r="CC101" s="109">
        <f t="shared" si="140"/>
        <v>0</v>
      </c>
      <c r="CD101" s="109">
        <f t="shared" si="141"/>
        <v>0</v>
      </c>
    </row>
    <row r="102" spans="1:82" x14ac:dyDescent="0.25">
      <c r="A102" s="101">
        <f t="shared" si="120"/>
        <v>38991</v>
      </c>
      <c r="B102" s="102">
        <f t="shared" si="121"/>
        <v>3.7790000000000004</v>
      </c>
      <c r="C102" s="80">
        <f t="shared" si="122"/>
        <v>0.23250000000000001</v>
      </c>
      <c r="D102" s="102">
        <f t="shared" si="71"/>
        <v>7.4999999999999997E-3</v>
      </c>
      <c r="E102" s="106">
        <f t="shared" si="72"/>
        <v>1</v>
      </c>
      <c r="F102" s="105">
        <f t="shared" ca="1" si="73"/>
        <v>2176</v>
      </c>
      <c r="G102" s="80" t="e">
        <f t="shared" si="74"/>
        <v>#DIV/0!</v>
      </c>
      <c r="H102" s="80" t="e">
        <f t="shared" si="75"/>
        <v>#DIV/0!</v>
      </c>
      <c r="I102" s="104">
        <f t="shared" si="76"/>
        <v>5.37</v>
      </c>
      <c r="K102" s="102">
        <f t="shared" si="77"/>
        <v>0.1875</v>
      </c>
      <c r="L102" s="106">
        <f t="shared" si="78"/>
        <v>1.03</v>
      </c>
      <c r="M102" s="105">
        <f t="shared" ca="1" si="79"/>
        <v>2176</v>
      </c>
      <c r="N102" s="216" t="e">
        <f t="shared" si="80"/>
        <v>#DIV/0!</v>
      </c>
      <c r="O102" s="80" t="e">
        <f t="shared" si="81"/>
        <v>#DIV/0!</v>
      </c>
      <c r="P102" s="104">
        <f t="shared" si="82"/>
        <v>5.4</v>
      </c>
      <c r="R102" s="102">
        <f t="shared" si="83"/>
        <v>0.1875</v>
      </c>
      <c r="S102" s="106">
        <f t="shared" si="84"/>
        <v>1.03</v>
      </c>
      <c r="T102" s="105">
        <f t="shared" ca="1" si="85"/>
        <v>2176</v>
      </c>
      <c r="U102" s="216" t="e">
        <f t="shared" si="86"/>
        <v>#DIV/0!</v>
      </c>
      <c r="V102" s="80" t="e">
        <f t="shared" si="87"/>
        <v>#DIV/0!</v>
      </c>
      <c r="W102" s="104">
        <f t="shared" si="88"/>
        <v>5.4</v>
      </c>
      <c r="X102" s="105"/>
      <c r="Y102" s="102">
        <f t="shared" si="89"/>
        <v>-0.33500000000000002</v>
      </c>
      <c r="Z102" s="106">
        <f t="shared" si="90"/>
        <v>1</v>
      </c>
      <c r="AA102" s="105">
        <f t="shared" ca="1" si="91"/>
        <v>2176</v>
      </c>
      <c r="AB102" s="80" t="e">
        <f t="shared" si="92"/>
        <v>#DIV/0!</v>
      </c>
      <c r="AC102" s="80" t="e">
        <f t="shared" si="93"/>
        <v>#DIV/0!</v>
      </c>
      <c r="AD102" s="104">
        <f t="shared" si="94"/>
        <v>3.9</v>
      </c>
      <c r="AF102" s="105">
        <f t="shared" ca="1" si="123"/>
        <v>2176</v>
      </c>
      <c r="AG102" s="105">
        <f t="shared" ca="1" si="124"/>
        <v>2175</v>
      </c>
      <c r="AH102" s="80">
        <f t="shared" si="95"/>
        <v>6.8585926378397014E-2</v>
      </c>
      <c r="AI102" s="181">
        <f t="shared" si="96"/>
        <v>31</v>
      </c>
      <c r="AL102" s="105"/>
      <c r="AM102" s="82"/>
      <c r="AN102" s="82">
        <f t="shared" si="97"/>
        <v>0</v>
      </c>
      <c r="AO102" s="82" t="e">
        <f t="shared" si="125"/>
        <v>#DIV/0!</v>
      </c>
      <c r="AP102" s="77">
        <f t="shared" si="98"/>
        <v>0</v>
      </c>
      <c r="AQ102" s="108">
        <f t="shared" si="99"/>
        <v>0</v>
      </c>
      <c r="AR102" s="107">
        <f t="shared" si="100"/>
        <v>0</v>
      </c>
      <c r="AS102" s="107">
        <f t="shared" si="126"/>
        <v>0</v>
      </c>
      <c r="AT102" s="107">
        <f t="shared" si="101"/>
        <v>0</v>
      </c>
      <c r="AU102" s="109">
        <f t="shared" si="127"/>
        <v>0</v>
      </c>
      <c r="AV102" s="109">
        <f t="shared" si="128"/>
        <v>0</v>
      </c>
      <c r="AW102" s="109">
        <f t="shared" si="129"/>
        <v>0</v>
      </c>
      <c r="AY102" s="82">
        <f t="shared" si="102"/>
        <v>0</v>
      </c>
      <c r="AZ102" s="82" t="e">
        <f t="shared" si="130"/>
        <v>#DIV/0!</v>
      </c>
      <c r="BA102" s="77">
        <f t="shared" si="103"/>
        <v>0</v>
      </c>
      <c r="BB102" s="108">
        <f t="shared" si="104"/>
        <v>0</v>
      </c>
      <c r="BC102" s="107">
        <f t="shared" si="105"/>
        <v>0</v>
      </c>
      <c r="BD102" s="107">
        <f t="shared" si="106"/>
        <v>0</v>
      </c>
      <c r="BE102" s="107">
        <f t="shared" si="107"/>
        <v>0</v>
      </c>
      <c r="BF102" s="109">
        <f t="shared" si="131"/>
        <v>0</v>
      </c>
      <c r="BG102" s="109">
        <f t="shared" si="132"/>
        <v>0</v>
      </c>
      <c r="BH102" s="109">
        <f t="shared" si="133"/>
        <v>0</v>
      </c>
      <c r="BJ102" s="82">
        <f t="shared" si="108"/>
        <v>0</v>
      </c>
      <c r="BK102" s="82" t="e">
        <f t="shared" si="134"/>
        <v>#DIV/0!</v>
      </c>
      <c r="BL102" s="77">
        <f t="shared" si="109"/>
        <v>0</v>
      </c>
      <c r="BM102" s="108">
        <f t="shared" si="110"/>
        <v>0</v>
      </c>
      <c r="BN102" s="107">
        <f t="shared" si="111"/>
        <v>0</v>
      </c>
      <c r="BO102" s="107">
        <f t="shared" si="112"/>
        <v>0</v>
      </c>
      <c r="BP102" s="107">
        <f t="shared" si="113"/>
        <v>0</v>
      </c>
      <c r="BQ102" s="109">
        <f t="shared" si="135"/>
        <v>0</v>
      </c>
      <c r="BR102" s="109">
        <f t="shared" si="136"/>
        <v>0</v>
      </c>
      <c r="BS102" s="109">
        <f t="shared" si="137"/>
        <v>0</v>
      </c>
      <c r="BU102" s="82">
        <f t="shared" si="114"/>
        <v>0</v>
      </c>
      <c r="BV102" s="82" t="e">
        <f t="shared" si="138"/>
        <v>#DIV/0!</v>
      </c>
      <c r="BW102" s="77">
        <f t="shared" si="115"/>
        <v>0</v>
      </c>
      <c r="BX102" s="108">
        <f t="shared" si="116"/>
        <v>0</v>
      </c>
      <c r="BY102" s="107">
        <f t="shared" si="117"/>
        <v>0</v>
      </c>
      <c r="BZ102" s="107">
        <f t="shared" si="118"/>
        <v>0</v>
      </c>
      <c r="CA102" s="107">
        <f t="shared" si="119"/>
        <v>0</v>
      </c>
      <c r="CB102" s="109">
        <f t="shared" si="139"/>
        <v>0</v>
      </c>
      <c r="CC102" s="109">
        <f t="shared" si="140"/>
        <v>0</v>
      </c>
      <c r="CD102" s="109">
        <f t="shared" si="141"/>
        <v>0</v>
      </c>
    </row>
    <row r="103" spans="1:82" x14ac:dyDescent="0.25">
      <c r="A103" s="101">
        <f t="shared" si="120"/>
        <v>39022</v>
      </c>
      <c r="B103" s="102">
        <f t="shared" si="121"/>
        <v>3.907</v>
      </c>
      <c r="C103" s="80">
        <f t="shared" si="122"/>
        <v>0.23499999999999999</v>
      </c>
      <c r="D103" s="102">
        <f t="shared" si="71"/>
        <v>-3.2500000000000001E-2</v>
      </c>
      <c r="E103" s="106">
        <f t="shared" si="72"/>
        <v>1</v>
      </c>
      <c r="F103" s="105">
        <f t="shared" ca="1" si="73"/>
        <v>2206</v>
      </c>
      <c r="G103" s="80" t="e">
        <f t="shared" si="74"/>
        <v>#DIV/0!</v>
      </c>
      <c r="H103" s="80" t="e">
        <f t="shared" si="75"/>
        <v>#DIV/0!</v>
      </c>
      <c r="I103" s="104">
        <f t="shared" si="76"/>
        <v>5.37</v>
      </c>
      <c r="K103" s="102">
        <f t="shared" si="77"/>
        <v>0.23</v>
      </c>
      <c r="L103" s="106">
        <f t="shared" si="78"/>
        <v>1.03</v>
      </c>
      <c r="M103" s="105">
        <f t="shared" ca="1" si="79"/>
        <v>2206</v>
      </c>
      <c r="N103" s="216" t="e">
        <f t="shared" si="80"/>
        <v>#DIV/0!</v>
      </c>
      <c r="O103" s="80" t="e">
        <f t="shared" si="81"/>
        <v>#DIV/0!</v>
      </c>
      <c r="P103" s="104">
        <f t="shared" si="82"/>
        <v>5.4</v>
      </c>
      <c r="R103" s="102">
        <f t="shared" si="83"/>
        <v>0.23</v>
      </c>
      <c r="S103" s="106">
        <f t="shared" si="84"/>
        <v>1.03</v>
      </c>
      <c r="T103" s="105">
        <f t="shared" ca="1" si="85"/>
        <v>2206</v>
      </c>
      <c r="U103" s="216" t="e">
        <f t="shared" si="86"/>
        <v>#DIV/0!</v>
      </c>
      <c r="V103" s="80" t="e">
        <f t="shared" si="87"/>
        <v>#DIV/0!</v>
      </c>
      <c r="W103" s="104">
        <f t="shared" si="88"/>
        <v>5.4</v>
      </c>
      <c r="X103" s="105"/>
      <c r="Y103" s="102">
        <f t="shared" si="89"/>
        <v>-0.26</v>
      </c>
      <c r="Z103" s="106">
        <f t="shared" si="90"/>
        <v>1</v>
      </c>
      <c r="AA103" s="105">
        <f t="shared" ca="1" si="91"/>
        <v>2206</v>
      </c>
      <c r="AB103" s="80" t="e">
        <f t="shared" si="92"/>
        <v>#DIV/0!</v>
      </c>
      <c r="AC103" s="80" t="e">
        <f t="shared" si="93"/>
        <v>#DIV/0!</v>
      </c>
      <c r="AD103" s="104">
        <f t="shared" si="94"/>
        <v>3.9</v>
      </c>
      <c r="AF103" s="105">
        <f t="shared" ca="1" si="123"/>
        <v>2206</v>
      </c>
      <c r="AG103" s="105">
        <f t="shared" ca="1" si="124"/>
        <v>2205</v>
      </c>
      <c r="AH103" s="80">
        <f t="shared" si="95"/>
        <v>6.8625111819754017E-2</v>
      </c>
      <c r="AI103" s="181">
        <f t="shared" si="96"/>
        <v>30</v>
      </c>
      <c r="AL103" s="105"/>
      <c r="AM103" s="82"/>
      <c r="AN103" s="82">
        <f t="shared" si="97"/>
        <v>0</v>
      </c>
      <c r="AO103" s="82" t="e">
        <f t="shared" si="125"/>
        <v>#DIV/0!</v>
      </c>
      <c r="AP103" s="77">
        <f t="shared" si="98"/>
        <v>0</v>
      </c>
      <c r="AQ103" s="108">
        <f t="shared" si="99"/>
        <v>0</v>
      </c>
      <c r="AR103" s="107">
        <f t="shared" si="100"/>
        <v>0</v>
      </c>
      <c r="AS103" s="107">
        <f t="shared" si="126"/>
        <v>0</v>
      </c>
      <c r="AT103" s="107">
        <f t="shared" si="101"/>
        <v>0</v>
      </c>
      <c r="AU103" s="109">
        <f t="shared" si="127"/>
        <v>0</v>
      </c>
      <c r="AV103" s="109">
        <f t="shared" si="128"/>
        <v>0</v>
      </c>
      <c r="AW103" s="109">
        <f t="shared" si="129"/>
        <v>0</v>
      </c>
      <c r="AY103" s="82">
        <f t="shared" si="102"/>
        <v>0</v>
      </c>
      <c r="AZ103" s="82" t="e">
        <f t="shared" si="130"/>
        <v>#DIV/0!</v>
      </c>
      <c r="BA103" s="77">
        <f t="shared" si="103"/>
        <v>0</v>
      </c>
      <c r="BB103" s="108">
        <f t="shared" si="104"/>
        <v>0</v>
      </c>
      <c r="BC103" s="107">
        <f t="shared" si="105"/>
        <v>0</v>
      </c>
      <c r="BD103" s="107">
        <f t="shared" si="106"/>
        <v>0</v>
      </c>
      <c r="BE103" s="107">
        <f t="shared" si="107"/>
        <v>0</v>
      </c>
      <c r="BF103" s="109">
        <f t="shared" si="131"/>
        <v>0</v>
      </c>
      <c r="BG103" s="109">
        <f t="shared" si="132"/>
        <v>0</v>
      </c>
      <c r="BH103" s="109">
        <f t="shared" si="133"/>
        <v>0</v>
      </c>
      <c r="BJ103" s="82">
        <f t="shared" si="108"/>
        <v>0</v>
      </c>
      <c r="BK103" s="82" t="e">
        <f t="shared" si="134"/>
        <v>#DIV/0!</v>
      </c>
      <c r="BL103" s="77">
        <f t="shared" si="109"/>
        <v>0</v>
      </c>
      <c r="BM103" s="108">
        <f t="shared" si="110"/>
        <v>0</v>
      </c>
      <c r="BN103" s="107">
        <f t="shared" si="111"/>
        <v>0</v>
      </c>
      <c r="BO103" s="107">
        <f t="shared" si="112"/>
        <v>0</v>
      </c>
      <c r="BP103" s="107">
        <f t="shared" si="113"/>
        <v>0</v>
      </c>
      <c r="BQ103" s="109">
        <f t="shared" si="135"/>
        <v>0</v>
      </c>
      <c r="BR103" s="109">
        <f t="shared" si="136"/>
        <v>0</v>
      </c>
      <c r="BS103" s="109">
        <f t="shared" si="137"/>
        <v>0</v>
      </c>
      <c r="BU103" s="82">
        <f t="shared" si="114"/>
        <v>0</v>
      </c>
      <c r="BV103" s="82" t="e">
        <f t="shared" si="138"/>
        <v>#DIV/0!</v>
      </c>
      <c r="BW103" s="77">
        <f t="shared" si="115"/>
        <v>0</v>
      </c>
      <c r="BX103" s="108">
        <f t="shared" si="116"/>
        <v>0</v>
      </c>
      <c r="BY103" s="107">
        <f t="shared" si="117"/>
        <v>0</v>
      </c>
      <c r="BZ103" s="107">
        <f t="shared" si="118"/>
        <v>0</v>
      </c>
      <c r="CA103" s="107">
        <f t="shared" si="119"/>
        <v>0</v>
      </c>
      <c r="CB103" s="109">
        <f t="shared" si="139"/>
        <v>0</v>
      </c>
      <c r="CC103" s="109">
        <f t="shared" si="140"/>
        <v>0</v>
      </c>
      <c r="CD103" s="109">
        <f t="shared" si="141"/>
        <v>0</v>
      </c>
    </row>
    <row r="104" spans="1:82" x14ac:dyDescent="0.25">
      <c r="A104" s="101">
        <f t="shared" si="120"/>
        <v>39052</v>
      </c>
      <c r="B104" s="102">
        <f t="shared" si="121"/>
        <v>4.0190000000000001</v>
      </c>
      <c r="C104" s="80">
        <f t="shared" si="122"/>
        <v>0.245</v>
      </c>
      <c r="D104" s="102">
        <f t="shared" si="71"/>
        <v>-5.5E-2</v>
      </c>
      <c r="E104" s="106">
        <f t="shared" si="72"/>
        <v>1</v>
      </c>
      <c r="F104" s="105">
        <f t="shared" ca="1" si="73"/>
        <v>2238</v>
      </c>
      <c r="G104" s="80" t="e">
        <f t="shared" si="74"/>
        <v>#DIV/0!</v>
      </c>
      <c r="H104" s="80" t="e">
        <f t="shared" si="75"/>
        <v>#DIV/0!</v>
      </c>
      <c r="I104" s="104">
        <f t="shared" si="76"/>
        <v>5.37</v>
      </c>
      <c r="K104" s="102">
        <f t="shared" si="77"/>
        <v>0.27</v>
      </c>
      <c r="L104" s="106">
        <f t="shared" si="78"/>
        <v>1.03</v>
      </c>
      <c r="M104" s="105">
        <f t="shared" ca="1" si="79"/>
        <v>2238</v>
      </c>
      <c r="N104" s="216" t="e">
        <f t="shared" si="80"/>
        <v>#DIV/0!</v>
      </c>
      <c r="O104" s="80" t="e">
        <f t="shared" si="81"/>
        <v>#DIV/0!</v>
      </c>
      <c r="P104" s="104">
        <f t="shared" si="82"/>
        <v>5.4</v>
      </c>
      <c r="R104" s="102">
        <f t="shared" si="83"/>
        <v>0.27</v>
      </c>
      <c r="S104" s="106">
        <f t="shared" si="84"/>
        <v>1.03</v>
      </c>
      <c r="T104" s="105">
        <f t="shared" ca="1" si="85"/>
        <v>2238</v>
      </c>
      <c r="U104" s="216" t="e">
        <f t="shared" si="86"/>
        <v>#DIV/0!</v>
      </c>
      <c r="V104" s="80" t="e">
        <f t="shared" si="87"/>
        <v>#DIV/0!</v>
      </c>
      <c r="W104" s="104">
        <f t="shared" si="88"/>
        <v>5.4</v>
      </c>
      <c r="X104" s="105"/>
      <c r="Y104" s="102">
        <f t="shared" si="89"/>
        <v>-0.26</v>
      </c>
      <c r="Z104" s="106">
        <f t="shared" si="90"/>
        <v>1</v>
      </c>
      <c r="AA104" s="105">
        <f t="shared" ca="1" si="91"/>
        <v>2238</v>
      </c>
      <c r="AB104" s="80" t="e">
        <f t="shared" si="92"/>
        <v>#DIV/0!</v>
      </c>
      <c r="AC104" s="80" t="e">
        <f t="shared" si="93"/>
        <v>#DIV/0!</v>
      </c>
      <c r="AD104" s="104">
        <f t="shared" si="94"/>
        <v>3.9</v>
      </c>
      <c r="AF104" s="105">
        <f t="shared" ca="1" si="123"/>
        <v>2238</v>
      </c>
      <c r="AG104" s="105">
        <f t="shared" ca="1" si="124"/>
        <v>2237</v>
      </c>
      <c r="AH104" s="80">
        <f t="shared" si="95"/>
        <v>6.866303321509902E-2</v>
      </c>
      <c r="AI104" s="181">
        <f t="shared" si="96"/>
        <v>31</v>
      </c>
      <c r="AL104" s="105"/>
      <c r="AM104" s="82"/>
      <c r="AN104" s="82">
        <f t="shared" si="97"/>
        <v>0</v>
      </c>
      <c r="AO104" s="82" t="e">
        <f t="shared" si="125"/>
        <v>#DIV/0!</v>
      </c>
      <c r="AP104" s="77">
        <f t="shared" si="98"/>
        <v>0</v>
      </c>
      <c r="AQ104" s="108">
        <f t="shared" si="99"/>
        <v>0</v>
      </c>
      <c r="AR104" s="107">
        <f t="shared" si="100"/>
        <v>0</v>
      </c>
      <c r="AS104" s="107">
        <f t="shared" si="126"/>
        <v>0</v>
      </c>
      <c r="AT104" s="107">
        <f t="shared" si="101"/>
        <v>0</v>
      </c>
      <c r="AU104" s="109">
        <f t="shared" si="127"/>
        <v>0</v>
      </c>
      <c r="AV104" s="109">
        <f t="shared" si="128"/>
        <v>0</v>
      </c>
      <c r="AW104" s="109">
        <f t="shared" si="129"/>
        <v>0</v>
      </c>
      <c r="AY104" s="82">
        <f t="shared" si="102"/>
        <v>0</v>
      </c>
      <c r="AZ104" s="82" t="e">
        <f t="shared" si="130"/>
        <v>#DIV/0!</v>
      </c>
      <c r="BA104" s="77">
        <f t="shared" si="103"/>
        <v>0</v>
      </c>
      <c r="BB104" s="108">
        <f t="shared" si="104"/>
        <v>0</v>
      </c>
      <c r="BC104" s="107">
        <f t="shared" si="105"/>
        <v>0</v>
      </c>
      <c r="BD104" s="107">
        <f t="shared" si="106"/>
        <v>0</v>
      </c>
      <c r="BE104" s="107">
        <f t="shared" si="107"/>
        <v>0</v>
      </c>
      <c r="BF104" s="109">
        <f t="shared" si="131"/>
        <v>0</v>
      </c>
      <c r="BG104" s="109">
        <f t="shared" si="132"/>
        <v>0</v>
      </c>
      <c r="BH104" s="109">
        <f t="shared" si="133"/>
        <v>0</v>
      </c>
      <c r="BJ104" s="82">
        <f t="shared" si="108"/>
        <v>0</v>
      </c>
      <c r="BK104" s="82" t="e">
        <f t="shared" si="134"/>
        <v>#DIV/0!</v>
      </c>
      <c r="BL104" s="77">
        <f t="shared" si="109"/>
        <v>0</v>
      </c>
      <c r="BM104" s="108">
        <f t="shared" si="110"/>
        <v>0</v>
      </c>
      <c r="BN104" s="107">
        <f t="shared" si="111"/>
        <v>0</v>
      </c>
      <c r="BO104" s="107">
        <f t="shared" si="112"/>
        <v>0</v>
      </c>
      <c r="BP104" s="107">
        <f t="shared" si="113"/>
        <v>0</v>
      </c>
      <c r="BQ104" s="109">
        <f t="shared" si="135"/>
        <v>0</v>
      </c>
      <c r="BR104" s="109">
        <f t="shared" si="136"/>
        <v>0</v>
      </c>
      <c r="BS104" s="109">
        <f t="shared" si="137"/>
        <v>0</v>
      </c>
      <c r="BU104" s="82">
        <f t="shared" si="114"/>
        <v>0</v>
      </c>
      <c r="BV104" s="82" t="e">
        <f t="shared" si="138"/>
        <v>#DIV/0!</v>
      </c>
      <c r="BW104" s="77">
        <f t="shared" si="115"/>
        <v>0</v>
      </c>
      <c r="BX104" s="108">
        <f t="shared" si="116"/>
        <v>0</v>
      </c>
      <c r="BY104" s="107">
        <f t="shared" si="117"/>
        <v>0</v>
      </c>
      <c r="BZ104" s="107">
        <f t="shared" si="118"/>
        <v>0</v>
      </c>
      <c r="CA104" s="107">
        <f t="shared" si="119"/>
        <v>0</v>
      </c>
      <c r="CB104" s="109">
        <f t="shared" si="139"/>
        <v>0</v>
      </c>
      <c r="CC104" s="109">
        <f t="shared" si="140"/>
        <v>0</v>
      </c>
      <c r="CD104" s="109">
        <f t="shared" si="141"/>
        <v>0</v>
      </c>
    </row>
    <row r="105" spans="1:82" x14ac:dyDescent="0.25">
      <c r="A105" s="101">
        <f t="shared" si="120"/>
        <v>39083</v>
      </c>
      <c r="B105" s="102">
        <f t="shared" si="121"/>
        <v>4.1219999999999999</v>
      </c>
      <c r="C105" s="80">
        <f t="shared" si="122"/>
        <v>0.2475</v>
      </c>
      <c r="D105" s="102">
        <f t="shared" si="71"/>
        <v>-5.7500000000000002E-2</v>
      </c>
      <c r="E105" s="106">
        <f t="shared" si="72"/>
        <v>1</v>
      </c>
      <c r="F105" s="105">
        <f t="shared" ca="1" si="73"/>
        <v>2267</v>
      </c>
      <c r="G105" s="80" t="e">
        <f t="shared" si="74"/>
        <v>#DIV/0!</v>
      </c>
      <c r="H105" s="80" t="e">
        <f t="shared" si="75"/>
        <v>#DIV/0!</v>
      </c>
      <c r="I105" s="104">
        <f t="shared" si="76"/>
        <v>5.37</v>
      </c>
      <c r="K105" s="102">
        <f t="shared" si="77"/>
        <v>0.315</v>
      </c>
      <c r="L105" s="106">
        <f t="shared" si="78"/>
        <v>1.03</v>
      </c>
      <c r="M105" s="105">
        <f t="shared" ca="1" si="79"/>
        <v>2267</v>
      </c>
      <c r="N105" s="216" t="e">
        <f t="shared" si="80"/>
        <v>#DIV/0!</v>
      </c>
      <c r="O105" s="80" t="e">
        <f t="shared" si="81"/>
        <v>#DIV/0!</v>
      </c>
      <c r="P105" s="104">
        <f t="shared" si="82"/>
        <v>5.4</v>
      </c>
      <c r="R105" s="102">
        <f t="shared" si="83"/>
        <v>0.315</v>
      </c>
      <c r="S105" s="106">
        <f t="shared" si="84"/>
        <v>1.03</v>
      </c>
      <c r="T105" s="105">
        <f t="shared" ca="1" si="85"/>
        <v>2267</v>
      </c>
      <c r="U105" s="216" t="e">
        <f t="shared" si="86"/>
        <v>#DIV/0!</v>
      </c>
      <c r="V105" s="80" t="e">
        <f t="shared" si="87"/>
        <v>#DIV/0!</v>
      </c>
      <c r="W105" s="104">
        <f t="shared" si="88"/>
        <v>5.4</v>
      </c>
      <c r="X105" s="105"/>
      <c r="Y105" s="102">
        <f t="shared" si="89"/>
        <v>-0.26</v>
      </c>
      <c r="Z105" s="106">
        <f t="shared" si="90"/>
        <v>1</v>
      </c>
      <c r="AA105" s="105">
        <f t="shared" ca="1" si="91"/>
        <v>2267</v>
      </c>
      <c r="AB105" s="80" t="e">
        <f t="shared" si="92"/>
        <v>#DIV/0!</v>
      </c>
      <c r="AC105" s="80" t="e">
        <f t="shared" si="93"/>
        <v>#DIV/0!</v>
      </c>
      <c r="AD105" s="104">
        <f t="shared" si="94"/>
        <v>3.9</v>
      </c>
      <c r="AF105" s="105">
        <f t="shared" ca="1" si="123"/>
        <v>2267</v>
      </c>
      <c r="AG105" s="105">
        <f t="shared" ca="1" si="124"/>
        <v>2266</v>
      </c>
      <c r="AH105" s="80">
        <f t="shared" si="95"/>
        <v>6.8702218657456002E-2</v>
      </c>
      <c r="AI105" s="181">
        <f t="shared" si="96"/>
        <v>31</v>
      </c>
      <c r="AL105" s="105"/>
      <c r="AM105" s="82"/>
      <c r="AN105" s="82">
        <f t="shared" si="97"/>
        <v>0</v>
      </c>
      <c r="AO105" s="82" t="e">
        <f t="shared" si="125"/>
        <v>#DIV/0!</v>
      </c>
      <c r="AP105" s="77">
        <f t="shared" si="98"/>
        <v>0</v>
      </c>
      <c r="AQ105" s="108">
        <f t="shared" si="99"/>
        <v>0</v>
      </c>
      <c r="AR105" s="107">
        <f t="shared" si="100"/>
        <v>0</v>
      </c>
      <c r="AS105" s="107">
        <f t="shared" si="126"/>
        <v>0</v>
      </c>
      <c r="AT105" s="107">
        <f t="shared" si="101"/>
        <v>0</v>
      </c>
      <c r="AU105" s="109">
        <f t="shared" si="127"/>
        <v>0</v>
      </c>
      <c r="AV105" s="109">
        <f t="shared" si="128"/>
        <v>0</v>
      </c>
      <c r="AW105" s="109">
        <f t="shared" si="129"/>
        <v>0</v>
      </c>
      <c r="AY105" s="82">
        <f t="shared" si="102"/>
        <v>0</v>
      </c>
      <c r="AZ105" s="82" t="e">
        <f t="shared" si="130"/>
        <v>#DIV/0!</v>
      </c>
      <c r="BA105" s="77">
        <f t="shared" si="103"/>
        <v>0</v>
      </c>
      <c r="BB105" s="108">
        <f t="shared" si="104"/>
        <v>0</v>
      </c>
      <c r="BC105" s="107">
        <f t="shared" si="105"/>
        <v>0</v>
      </c>
      <c r="BD105" s="107">
        <f t="shared" si="106"/>
        <v>0</v>
      </c>
      <c r="BE105" s="107">
        <f t="shared" si="107"/>
        <v>0</v>
      </c>
      <c r="BF105" s="109">
        <f t="shared" si="131"/>
        <v>0</v>
      </c>
      <c r="BG105" s="109">
        <f t="shared" si="132"/>
        <v>0</v>
      </c>
      <c r="BH105" s="109">
        <f t="shared" si="133"/>
        <v>0</v>
      </c>
      <c r="BJ105" s="82">
        <f t="shared" si="108"/>
        <v>0</v>
      </c>
      <c r="BK105" s="82" t="e">
        <f t="shared" si="134"/>
        <v>#DIV/0!</v>
      </c>
      <c r="BL105" s="77">
        <f t="shared" si="109"/>
        <v>0</v>
      </c>
      <c r="BM105" s="108">
        <f t="shared" si="110"/>
        <v>0</v>
      </c>
      <c r="BN105" s="107">
        <f t="shared" si="111"/>
        <v>0</v>
      </c>
      <c r="BO105" s="107">
        <f t="shared" si="112"/>
        <v>0</v>
      </c>
      <c r="BP105" s="107">
        <f t="shared" si="113"/>
        <v>0</v>
      </c>
      <c r="BQ105" s="109">
        <f t="shared" si="135"/>
        <v>0</v>
      </c>
      <c r="BR105" s="109">
        <f t="shared" si="136"/>
        <v>0</v>
      </c>
      <c r="BS105" s="109">
        <f t="shared" si="137"/>
        <v>0</v>
      </c>
      <c r="BU105" s="82">
        <f t="shared" si="114"/>
        <v>0</v>
      </c>
      <c r="BV105" s="82" t="e">
        <f t="shared" si="138"/>
        <v>#DIV/0!</v>
      </c>
      <c r="BW105" s="77">
        <f t="shared" si="115"/>
        <v>0</v>
      </c>
      <c r="BX105" s="108">
        <f t="shared" si="116"/>
        <v>0</v>
      </c>
      <c r="BY105" s="107">
        <f t="shared" si="117"/>
        <v>0</v>
      </c>
      <c r="BZ105" s="107">
        <f t="shared" si="118"/>
        <v>0</v>
      </c>
      <c r="CA105" s="107">
        <f t="shared" si="119"/>
        <v>0</v>
      </c>
      <c r="CB105" s="109">
        <f t="shared" si="139"/>
        <v>0</v>
      </c>
      <c r="CC105" s="109">
        <f t="shared" si="140"/>
        <v>0</v>
      </c>
      <c r="CD105" s="109">
        <f t="shared" si="141"/>
        <v>0</v>
      </c>
    </row>
    <row r="106" spans="1:82" x14ac:dyDescent="0.25">
      <c r="A106" s="101">
        <f t="shared" si="120"/>
        <v>39114</v>
      </c>
      <c r="B106" s="102">
        <f t="shared" si="121"/>
        <v>3.9940000000000002</v>
      </c>
      <c r="C106" s="80">
        <f t="shared" si="122"/>
        <v>0.23499999999999999</v>
      </c>
      <c r="D106" s="102">
        <f t="shared" si="71"/>
        <v>-0.04</v>
      </c>
      <c r="E106" s="106">
        <f t="shared" si="72"/>
        <v>1</v>
      </c>
      <c r="F106" s="105">
        <f t="shared" ca="1" si="73"/>
        <v>2300</v>
      </c>
      <c r="G106" s="80" t="e">
        <f t="shared" si="74"/>
        <v>#DIV/0!</v>
      </c>
      <c r="H106" s="80" t="e">
        <f t="shared" si="75"/>
        <v>#DIV/0!</v>
      </c>
      <c r="I106" s="104">
        <f t="shared" si="76"/>
        <v>5.37</v>
      </c>
      <c r="K106" s="102">
        <f t="shared" si="77"/>
        <v>0.28999999999999998</v>
      </c>
      <c r="L106" s="106">
        <f t="shared" si="78"/>
        <v>1.03</v>
      </c>
      <c r="M106" s="105">
        <f t="shared" ca="1" si="79"/>
        <v>2300</v>
      </c>
      <c r="N106" s="216" t="e">
        <f t="shared" si="80"/>
        <v>#DIV/0!</v>
      </c>
      <c r="O106" s="80" t="e">
        <f t="shared" si="81"/>
        <v>#DIV/0!</v>
      </c>
      <c r="P106" s="104">
        <f t="shared" si="82"/>
        <v>5.4</v>
      </c>
      <c r="R106" s="102">
        <f t="shared" si="83"/>
        <v>0.28999999999999998</v>
      </c>
      <c r="S106" s="106">
        <f t="shared" si="84"/>
        <v>1.03</v>
      </c>
      <c r="T106" s="105">
        <f t="shared" ca="1" si="85"/>
        <v>2300</v>
      </c>
      <c r="U106" s="216" t="e">
        <f t="shared" si="86"/>
        <v>#DIV/0!</v>
      </c>
      <c r="V106" s="80" t="e">
        <f t="shared" si="87"/>
        <v>#DIV/0!</v>
      </c>
      <c r="W106" s="104">
        <f t="shared" si="88"/>
        <v>5.4</v>
      </c>
      <c r="X106" s="105"/>
      <c r="Y106" s="102">
        <f t="shared" si="89"/>
        <v>-0.26</v>
      </c>
      <c r="Z106" s="106">
        <f t="shared" si="90"/>
        <v>1</v>
      </c>
      <c r="AA106" s="105">
        <f t="shared" ca="1" si="91"/>
        <v>2300</v>
      </c>
      <c r="AB106" s="80" t="e">
        <f t="shared" si="92"/>
        <v>#DIV/0!</v>
      </c>
      <c r="AC106" s="80" t="e">
        <f t="shared" si="93"/>
        <v>#DIV/0!</v>
      </c>
      <c r="AD106" s="104">
        <f t="shared" si="94"/>
        <v>3.9</v>
      </c>
      <c r="AF106" s="105">
        <f t="shared" ca="1" si="123"/>
        <v>2300</v>
      </c>
      <c r="AG106" s="105">
        <f t="shared" ca="1" si="124"/>
        <v>2297</v>
      </c>
      <c r="AH106" s="80">
        <f t="shared" si="95"/>
        <v>6.8741404100320022E-2</v>
      </c>
      <c r="AI106" s="181">
        <f t="shared" si="96"/>
        <v>28</v>
      </c>
      <c r="AL106" s="105"/>
      <c r="AM106" s="82"/>
      <c r="AN106" s="82">
        <f t="shared" si="97"/>
        <v>0</v>
      </c>
      <c r="AO106" s="82" t="e">
        <f t="shared" si="125"/>
        <v>#DIV/0!</v>
      </c>
      <c r="AP106" s="77">
        <f t="shared" si="98"/>
        <v>0</v>
      </c>
      <c r="AQ106" s="108">
        <f t="shared" si="99"/>
        <v>0</v>
      </c>
      <c r="AR106" s="107">
        <f t="shared" si="100"/>
        <v>0</v>
      </c>
      <c r="AS106" s="107">
        <f t="shared" si="126"/>
        <v>0</v>
      </c>
      <c r="AT106" s="107">
        <f t="shared" si="101"/>
        <v>0</v>
      </c>
      <c r="AU106" s="109">
        <f t="shared" si="127"/>
        <v>0</v>
      </c>
      <c r="AV106" s="109">
        <f t="shared" si="128"/>
        <v>0</v>
      </c>
      <c r="AW106" s="109">
        <f t="shared" si="129"/>
        <v>0</v>
      </c>
      <c r="AY106" s="82">
        <f t="shared" si="102"/>
        <v>0</v>
      </c>
      <c r="AZ106" s="82" t="e">
        <f t="shared" si="130"/>
        <v>#DIV/0!</v>
      </c>
      <c r="BA106" s="77">
        <f t="shared" si="103"/>
        <v>0</v>
      </c>
      <c r="BB106" s="108">
        <f t="shared" si="104"/>
        <v>0</v>
      </c>
      <c r="BC106" s="107">
        <f t="shared" si="105"/>
        <v>0</v>
      </c>
      <c r="BD106" s="107">
        <f t="shared" si="106"/>
        <v>0</v>
      </c>
      <c r="BE106" s="107">
        <f t="shared" si="107"/>
        <v>0</v>
      </c>
      <c r="BF106" s="109">
        <f t="shared" si="131"/>
        <v>0</v>
      </c>
      <c r="BG106" s="109">
        <f t="shared" si="132"/>
        <v>0</v>
      </c>
      <c r="BH106" s="109">
        <f t="shared" si="133"/>
        <v>0</v>
      </c>
      <c r="BJ106" s="82">
        <f t="shared" si="108"/>
        <v>0</v>
      </c>
      <c r="BK106" s="82" t="e">
        <f t="shared" si="134"/>
        <v>#DIV/0!</v>
      </c>
      <c r="BL106" s="77">
        <f t="shared" si="109"/>
        <v>0</v>
      </c>
      <c r="BM106" s="108">
        <f t="shared" si="110"/>
        <v>0</v>
      </c>
      <c r="BN106" s="107">
        <f t="shared" si="111"/>
        <v>0</v>
      </c>
      <c r="BO106" s="107">
        <f t="shared" si="112"/>
        <v>0</v>
      </c>
      <c r="BP106" s="107">
        <f t="shared" si="113"/>
        <v>0</v>
      </c>
      <c r="BQ106" s="109">
        <f t="shared" si="135"/>
        <v>0</v>
      </c>
      <c r="BR106" s="109">
        <f t="shared" si="136"/>
        <v>0</v>
      </c>
      <c r="BS106" s="109">
        <f t="shared" si="137"/>
        <v>0</v>
      </c>
      <c r="BU106" s="82">
        <f t="shared" si="114"/>
        <v>0</v>
      </c>
      <c r="BV106" s="82" t="e">
        <f t="shared" si="138"/>
        <v>#DIV/0!</v>
      </c>
      <c r="BW106" s="77">
        <f t="shared" si="115"/>
        <v>0</v>
      </c>
      <c r="BX106" s="108">
        <f t="shared" si="116"/>
        <v>0</v>
      </c>
      <c r="BY106" s="107">
        <f t="shared" si="117"/>
        <v>0</v>
      </c>
      <c r="BZ106" s="107">
        <f t="shared" si="118"/>
        <v>0</v>
      </c>
      <c r="CA106" s="107">
        <f t="shared" si="119"/>
        <v>0</v>
      </c>
      <c r="CB106" s="109">
        <f t="shared" si="139"/>
        <v>0</v>
      </c>
      <c r="CC106" s="109">
        <f t="shared" si="140"/>
        <v>0</v>
      </c>
      <c r="CD106" s="109">
        <f t="shared" si="141"/>
        <v>0</v>
      </c>
    </row>
    <row r="107" spans="1:82" x14ac:dyDescent="0.25">
      <c r="A107" s="101">
        <f t="shared" si="120"/>
        <v>39142</v>
      </c>
      <c r="B107" s="102">
        <f t="shared" si="121"/>
        <v>3.8510000000000004</v>
      </c>
      <c r="C107" s="80">
        <f t="shared" si="122"/>
        <v>0.22500000000000001</v>
      </c>
      <c r="D107" s="102">
        <f t="shared" si="71"/>
        <v>-2.75E-2</v>
      </c>
      <c r="E107" s="106">
        <f t="shared" si="72"/>
        <v>1</v>
      </c>
      <c r="F107" s="105">
        <f t="shared" ca="1" si="73"/>
        <v>2328</v>
      </c>
      <c r="G107" s="80" t="e">
        <f t="shared" si="74"/>
        <v>#DIV/0!</v>
      </c>
      <c r="H107" s="80" t="e">
        <f t="shared" si="75"/>
        <v>#DIV/0!</v>
      </c>
      <c r="I107" s="104">
        <f t="shared" si="76"/>
        <v>5.37</v>
      </c>
      <c r="K107" s="102">
        <f t="shared" si="77"/>
        <v>0.28749999999999998</v>
      </c>
      <c r="L107" s="106">
        <f t="shared" si="78"/>
        <v>1.03</v>
      </c>
      <c r="M107" s="105">
        <f t="shared" ca="1" si="79"/>
        <v>2328</v>
      </c>
      <c r="N107" s="216" t="e">
        <f t="shared" si="80"/>
        <v>#DIV/0!</v>
      </c>
      <c r="O107" s="80" t="e">
        <f t="shared" si="81"/>
        <v>#DIV/0!</v>
      </c>
      <c r="P107" s="104">
        <f t="shared" si="82"/>
        <v>5.4</v>
      </c>
      <c r="R107" s="102">
        <f t="shared" si="83"/>
        <v>0.28749999999999998</v>
      </c>
      <c r="S107" s="106">
        <f t="shared" si="84"/>
        <v>1.03</v>
      </c>
      <c r="T107" s="105">
        <f t="shared" ca="1" si="85"/>
        <v>2328</v>
      </c>
      <c r="U107" s="216" t="e">
        <f t="shared" si="86"/>
        <v>#DIV/0!</v>
      </c>
      <c r="V107" s="80" t="e">
        <f t="shared" si="87"/>
        <v>#DIV/0!</v>
      </c>
      <c r="W107" s="104">
        <f t="shared" si="88"/>
        <v>5.4</v>
      </c>
      <c r="X107" s="105"/>
      <c r="Y107" s="102">
        <f t="shared" si="89"/>
        <v>-0.26</v>
      </c>
      <c r="Z107" s="106">
        <f t="shared" si="90"/>
        <v>1</v>
      </c>
      <c r="AA107" s="105">
        <f t="shared" ca="1" si="91"/>
        <v>2328</v>
      </c>
      <c r="AB107" s="80" t="e">
        <f t="shared" si="92"/>
        <v>#DIV/0!</v>
      </c>
      <c r="AC107" s="80" t="e">
        <f t="shared" si="93"/>
        <v>#DIV/0!</v>
      </c>
      <c r="AD107" s="104">
        <f t="shared" si="94"/>
        <v>3.9</v>
      </c>
      <c r="AF107" s="105">
        <f t="shared" ca="1" si="123"/>
        <v>2328</v>
      </c>
      <c r="AG107" s="105">
        <f t="shared" ca="1" si="124"/>
        <v>2325</v>
      </c>
      <c r="AH107" s="80">
        <f t="shared" si="95"/>
        <v>6.8776797404000001E-2</v>
      </c>
      <c r="AI107" s="181">
        <f t="shared" si="96"/>
        <v>31</v>
      </c>
      <c r="AL107" s="105"/>
      <c r="AM107" s="82"/>
      <c r="AN107" s="82">
        <f t="shared" si="97"/>
        <v>0</v>
      </c>
      <c r="AO107" s="82" t="e">
        <f t="shared" si="125"/>
        <v>#DIV/0!</v>
      </c>
      <c r="AP107" s="77">
        <f t="shared" si="98"/>
        <v>0</v>
      </c>
      <c r="AQ107" s="108">
        <f t="shared" si="99"/>
        <v>0</v>
      </c>
      <c r="AR107" s="107">
        <f t="shared" si="100"/>
        <v>0</v>
      </c>
      <c r="AS107" s="107">
        <f t="shared" si="126"/>
        <v>0</v>
      </c>
      <c r="AT107" s="107">
        <f t="shared" si="101"/>
        <v>0</v>
      </c>
      <c r="AU107" s="109">
        <f t="shared" si="127"/>
        <v>0</v>
      </c>
      <c r="AV107" s="109">
        <f t="shared" si="128"/>
        <v>0</v>
      </c>
      <c r="AW107" s="109">
        <f t="shared" si="129"/>
        <v>0</v>
      </c>
      <c r="AY107" s="82">
        <f t="shared" si="102"/>
        <v>0</v>
      </c>
      <c r="AZ107" s="82" t="e">
        <f t="shared" si="130"/>
        <v>#DIV/0!</v>
      </c>
      <c r="BA107" s="77">
        <f t="shared" si="103"/>
        <v>0</v>
      </c>
      <c r="BB107" s="108">
        <f t="shared" si="104"/>
        <v>0</v>
      </c>
      <c r="BC107" s="107">
        <f t="shared" si="105"/>
        <v>0</v>
      </c>
      <c r="BD107" s="107">
        <f t="shared" si="106"/>
        <v>0</v>
      </c>
      <c r="BE107" s="107">
        <f t="shared" si="107"/>
        <v>0</v>
      </c>
      <c r="BF107" s="109">
        <f t="shared" si="131"/>
        <v>0</v>
      </c>
      <c r="BG107" s="109">
        <f t="shared" si="132"/>
        <v>0</v>
      </c>
      <c r="BH107" s="109">
        <f t="shared" si="133"/>
        <v>0</v>
      </c>
      <c r="BJ107" s="82">
        <f t="shared" si="108"/>
        <v>0</v>
      </c>
      <c r="BK107" s="82" t="e">
        <f t="shared" si="134"/>
        <v>#DIV/0!</v>
      </c>
      <c r="BL107" s="77">
        <f t="shared" si="109"/>
        <v>0</v>
      </c>
      <c r="BM107" s="108">
        <f t="shared" si="110"/>
        <v>0</v>
      </c>
      <c r="BN107" s="107">
        <f t="shared" si="111"/>
        <v>0</v>
      </c>
      <c r="BO107" s="107">
        <f t="shared" si="112"/>
        <v>0</v>
      </c>
      <c r="BP107" s="107">
        <f t="shared" si="113"/>
        <v>0</v>
      </c>
      <c r="BQ107" s="109">
        <f t="shared" si="135"/>
        <v>0</v>
      </c>
      <c r="BR107" s="109">
        <f t="shared" si="136"/>
        <v>0</v>
      </c>
      <c r="BS107" s="109">
        <f t="shared" si="137"/>
        <v>0</v>
      </c>
      <c r="BU107" s="82">
        <f t="shared" si="114"/>
        <v>0</v>
      </c>
      <c r="BV107" s="82" t="e">
        <f t="shared" si="138"/>
        <v>#DIV/0!</v>
      </c>
      <c r="BW107" s="77">
        <f t="shared" si="115"/>
        <v>0</v>
      </c>
      <c r="BX107" s="108">
        <f t="shared" si="116"/>
        <v>0</v>
      </c>
      <c r="BY107" s="107">
        <f t="shared" si="117"/>
        <v>0</v>
      </c>
      <c r="BZ107" s="107">
        <f t="shared" si="118"/>
        <v>0</v>
      </c>
      <c r="CA107" s="107">
        <f t="shared" si="119"/>
        <v>0</v>
      </c>
      <c r="CB107" s="109">
        <f t="shared" si="139"/>
        <v>0</v>
      </c>
      <c r="CC107" s="109">
        <f t="shared" si="140"/>
        <v>0</v>
      </c>
      <c r="CD107" s="109">
        <f t="shared" si="141"/>
        <v>0</v>
      </c>
    </row>
    <row r="108" spans="1:82" x14ac:dyDescent="0.25">
      <c r="A108" s="101">
        <f t="shared" ref="A108:A151" si="142">DATE(YEAR(A107),MONTH(A107)+1,1)</f>
        <v>39173</v>
      </c>
      <c r="B108" s="102">
        <f t="shared" si="121"/>
        <v>3.7080000000000002</v>
      </c>
      <c r="C108" s="80">
        <f t="shared" ref="C108:C150" si="143">VLOOKUP(A108,STRADDLE,8,FALSE)</f>
        <v>0.22500000000000001</v>
      </c>
      <c r="D108" s="102">
        <f t="shared" si="71"/>
        <v>1.4999999999999999E-2</v>
      </c>
      <c r="E108" s="106">
        <f t="shared" si="72"/>
        <v>1</v>
      </c>
      <c r="F108" s="105">
        <f t="shared" ref="F108:F150" ca="1" si="144">IF(D$28="NYMEX",$AG108,$AF108)</f>
        <v>2358</v>
      </c>
      <c r="G108" s="80" t="e">
        <f t="shared" ref="G108:G150" si="145">(($C108+H108)*$E108)+B$15</f>
        <v>#DIV/0!</v>
      </c>
      <c r="H108" s="80" t="e">
        <f t="shared" ref="H108:H150" si="146">IF($B$16=1,VLOOKUP($A108,SkewTable,HLOOKUP(ROUND(I108-AO108,1),SkewTable,2,FALSE),FALSE)/100,0)</f>
        <v>#DIV/0!</v>
      </c>
      <c r="I108" s="104">
        <f t="shared" si="76"/>
        <v>5.37</v>
      </c>
      <c r="K108" s="102">
        <f t="shared" si="77"/>
        <v>0.1925</v>
      </c>
      <c r="L108" s="106">
        <f t="shared" si="78"/>
        <v>1.03</v>
      </c>
      <c r="M108" s="105">
        <f t="shared" ref="M108:M150" ca="1" si="147">IF(K$28="NYMEX",$AG108,$AF108)</f>
        <v>2358</v>
      </c>
      <c r="N108" s="216" t="e">
        <f t="shared" ref="N108:N150" si="148">(($C108+O108)*$L108)+D$15</f>
        <v>#DIV/0!</v>
      </c>
      <c r="O108" s="80" t="e">
        <f t="shared" ref="O108:O150" si="149">IF($D$16=1,VLOOKUP($A108,SkewTable,HLOOKUP(ROUND(P108-AZ108,1),SkewTable,2,FALSE),FALSE)/100,0)</f>
        <v>#DIV/0!</v>
      </c>
      <c r="P108" s="104">
        <f t="shared" si="82"/>
        <v>5.4</v>
      </c>
      <c r="R108" s="102">
        <f t="shared" si="83"/>
        <v>0.1925</v>
      </c>
      <c r="S108" s="106">
        <f t="shared" si="84"/>
        <v>1.03</v>
      </c>
      <c r="T108" s="105">
        <f t="shared" ref="T108:T150" ca="1" si="150">IF(R$28="NYMEX",$AG108,$AF108)</f>
        <v>2358</v>
      </c>
      <c r="U108" s="216" t="e">
        <f t="shared" ref="U108:U150" si="151">(($C108+V108)*$S108)+F$15</f>
        <v>#DIV/0!</v>
      </c>
      <c r="V108" s="80" t="e">
        <f t="shared" ref="V108:V150" si="152">IF($F$16=1,VLOOKUP($A108,SkewTable,HLOOKUP(ROUND(W108-BK108,1),SkewTable,2,FALSE),FALSE)/100,0)</f>
        <v>#DIV/0!</v>
      </c>
      <c r="W108" s="104">
        <f t="shared" si="88"/>
        <v>5.4</v>
      </c>
      <c r="X108" s="105"/>
      <c r="Y108" s="102">
        <f t="shared" si="89"/>
        <v>-0.33500000000000002</v>
      </c>
      <c r="Z108" s="106">
        <f t="shared" si="90"/>
        <v>1</v>
      </c>
      <c r="AA108" s="105">
        <f t="shared" ref="AA108:AA150" ca="1" si="153">IF(Y$28="NYMEX",$AG108,$AF108)</f>
        <v>2358</v>
      </c>
      <c r="AB108" s="80" t="e">
        <f t="shared" ref="AB108:AB150" si="154">(($C108+AC108)*$Z108)+H$15</f>
        <v>#DIV/0!</v>
      </c>
      <c r="AC108" s="80" t="e">
        <f t="shared" ref="AC108:AC150" si="155">IF($H$16=1,VLOOKUP($A108,SkewTable,HLOOKUP(ROUND(AD108-BV108,1),SkewTable,2,FALSE),FALSE)/100,0)</f>
        <v>#DIV/0!</v>
      </c>
      <c r="AD108" s="104">
        <f t="shared" si="94"/>
        <v>3.9</v>
      </c>
      <c r="AF108" s="105">
        <f t="shared" ca="1" si="123"/>
        <v>2358</v>
      </c>
      <c r="AG108" s="105">
        <f t="shared" ca="1" si="124"/>
        <v>2357</v>
      </c>
      <c r="AH108" s="80">
        <f t="shared" si="95"/>
        <v>6.8815982847822033E-2</v>
      </c>
      <c r="AI108" s="181">
        <f t="shared" si="96"/>
        <v>30</v>
      </c>
      <c r="AL108" s="105"/>
      <c r="AM108" s="82"/>
      <c r="AN108" s="82">
        <f t="shared" ref="AN108:AN150" si="156">IF($A108&gt;=AO$25,IF($A108&lt;=AO$26,$AI108,0),0)</f>
        <v>0</v>
      </c>
      <c r="AO108" s="82" t="e">
        <f t="shared" ref="AO108:AO150" si="157">AQ108/AN108</f>
        <v>#DIV/0!</v>
      </c>
      <c r="AP108" s="77">
        <f t="shared" ref="AP108:AP150" si="158">AN108*($B108+B$13)</f>
        <v>0</v>
      </c>
      <c r="AQ108" s="108">
        <f t="shared" ref="AQ108:AQ150" si="159">IF(ISNUMBER(((AP108/AN108)+B$14+$D108)*AN108),((AP108/AN108)+B$14+$D108)*AN108,0)</f>
        <v>0</v>
      </c>
      <c r="AR108" s="107">
        <f t="shared" ref="AR108:AR150" si="160">IF(AN108=0,0,bsd(1,AS$27,AO108,$I108,$F108,$G108,$AH108,0.1))</f>
        <v>0</v>
      </c>
      <c r="AS108" s="107">
        <f t="shared" ref="AS108:AS150" si="161">IF(AN108=0,0,bsd(2,AS$27,AO108,$I108,$F108,$G108,$AH108,0.1))</f>
        <v>0</v>
      </c>
      <c r="AT108" s="107">
        <f t="shared" ref="AT108:AT150" si="162">IF(AN108=0,0,bsd(AS$28,AS$27,AO108,$I108,$F108,$G108,$AH108,0.1))</f>
        <v>0</v>
      </c>
      <c r="AU108" s="109">
        <f t="shared" ref="AU108:AU150" si="163">AN108*AR108</f>
        <v>0</v>
      </c>
      <c r="AV108" s="109">
        <f t="shared" ref="AV108:AV150" si="164">AN108*AS108</f>
        <v>0</v>
      </c>
      <c r="AW108" s="109">
        <f t="shared" ref="AW108:AW150" si="165">AN108*AT108</f>
        <v>0</v>
      </c>
      <c r="AY108" s="82">
        <f t="shared" ref="AY108:AY150" si="166">IF($A108&gt;=AZ$25,IF($A108&lt;=AZ$26,$AI108,0),0)</f>
        <v>0</v>
      </c>
      <c r="AZ108" s="82" t="e">
        <f t="shared" ref="AZ108:AZ150" si="167">BB108/AY108</f>
        <v>#DIV/0!</v>
      </c>
      <c r="BA108" s="77">
        <f t="shared" ref="BA108:BA150" si="168">AY108*($B108+D$13)</f>
        <v>0</v>
      </c>
      <c r="BB108" s="108">
        <f t="shared" ref="BB108:BB150" si="169">IF(ISNUMBER(((BA108/AY108)+D$14+$K108)*AY108),((BA108/AY108)+D$14+$K108)*AY108,0)</f>
        <v>0</v>
      </c>
      <c r="BC108" s="107">
        <f t="shared" ref="BC108:BC150" si="170">IF(AY108=0,0,bsd(1,BD$27,AZ108,$P108,$M108,$N108,$AH108,0.1))</f>
        <v>0</v>
      </c>
      <c r="BD108" s="107">
        <f t="shared" ref="BD108:BD150" si="171">IF(AY108=0,0,bsd(2,BD$27,AZ108,$P108,$M108,$N108,$AH108,0.1))</f>
        <v>0</v>
      </c>
      <c r="BE108" s="107">
        <f t="shared" ref="BE108:BE150" si="172">IF(AY108=0,0,bsd(BD$28,BD$27,AZ108,$P108,$M108,$N108,$AH108,0.1))</f>
        <v>0</v>
      </c>
      <c r="BF108" s="109">
        <f t="shared" ref="BF108:BF150" si="173">AY108*BC108</f>
        <v>0</v>
      </c>
      <c r="BG108" s="109">
        <f t="shared" ref="BG108:BG150" si="174">AY108*BD108</f>
        <v>0</v>
      </c>
      <c r="BH108" s="109">
        <f t="shared" ref="BH108:BH150" si="175">AY108*BE108</f>
        <v>0</v>
      </c>
      <c r="BJ108" s="82">
        <f t="shared" ref="BJ108:BJ150" si="176">IF($A108&gt;=BK$25,IF($A108&lt;=BK$26,$AI108,0),0)</f>
        <v>0</v>
      </c>
      <c r="BK108" s="82" t="e">
        <f t="shared" ref="BK108:BK150" si="177">BM108/BJ108</f>
        <v>#DIV/0!</v>
      </c>
      <c r="BL108" s="77">
        <f t="shared" ref="BL108:BL150" si="178">BJ108*($B108+F$13)</f>
        <v>0</v>
      </c>
      <c r="BM108" s="108">
        <f t="shared" ref="BM108:BM150" si="179">IF(ISNUMBER(((BL108/BJ108)+F$14+$R108)*BJ108),((BL108/BJ108)+F$14+$R108)*BJ108,0)</f>
        <v>0</v>
      </c>
      <c r="BN108" s="107">
        <f t="shared" ref="BN108:BN150" si="180">IF(BJ108=0,0,bsd(1,BO$27,BK108,$W108,$T108,$U108,$AH108,0.1))</f>
        <v>0</v>
      </c>
      <c r="BO108" s="107">
        <f t="shared" ref="BO108:BO150" si="181">IF(BJ108=0,0,bsd(2,BO$27,BK108,$W108,$T108,$U108,$AH108,0.1))</f>
        <v>0</v>
      </c>
      <c r="BP108" s="107">
        <f t="shared" ref="BP108:BP150" si="182">IF(BJ108=0,0,bsd(BO$28,BO$27,BK108,$W108,$T108,$U108,$AH108,0.1))</f>
        <v>0</v>
      </c>
      <c r="BQ108" s="109">
        <f t="shared" ref="BQ108:BQ150" si="183">BJ108*BN108</f>
        <v>0</v>
      </c>
      <c r="BR108" s="109">
        <f t="shared" ref="BR108:BR150" si="184">BJ108*BO108</f>
        <v>0</v>
      </c>
      <c r="BS108" s="109">
        <f t="shared" ref="BS108:BS150" si="185">BJ108*BP108</f>
        <v>0</v>
      </c>
      <c r="BU108" s="82">
        <f t="shared" ref="BU108:BU150" si="186">IF($A108&gt;=BV$25,IF($A108&lt;=BV$26,$AI108,0),0)</f>
        <v>0</v>
      </c>
      <c r="BV108" s="82" t="e">
        <f t="shared" ref="BV108:BV150" si="187">BX108/BU108</f>
        <v>#DIV/0!</v>
      </c>
      <c r="BW108" s="77">
        <f t="shared" ref="BW108:BW150" si="188">BU108*($B108+H$13)</f>
        <v>0</v>
      </c>
      <c r="BX108" s="108">
        <f t="shared" ref="BX108:BX150" si="189">IF(ISNUMBER(((BW108/BU108)+H$14+$Y108)*BU108),((BW108/BU108)+H$14+$Y108)*BU108,0)</f>
        <v>0</v>
      </c>
      <c r="BY108" s="107">
        <f t="shared" ref="BY108:BY150" si="190">IF(BU108=0,0,bsd(1,BZ$27,BV108,$AD108,$AA108,$AB108,$AH108,0.1))</f>
        <v>0</v>
      </c>
      <c r="BZ108" s="107">
        <f t="shared" ref="BZ108:BZ150" si="191">IF(BU108=0,0,bsd(2,BZ$27,BV108,$AD108,$AA108,$AB108,$AH108,0.1))</f>
        <v>0</v>
      </c>
      <c r="CA108" s="107">
        <f t="shared" ref="CA108:CA150" si="192">IF(BU108=0,0,bsd(BZ$28,BZ$27,BV108,$AD108,$AA108,$AB108,$AH108,0.1))</f>
        <v>0</v>
      </c>
      <c r="CB108" s="109">
        <f t="shared" ref="CB108:CB150" si="193">BU108*BY108</f>
        <v>0</v>
      </c>
      <c r="CC108" s="109">
        <f t="shared" ref="CC108:CC150" si="194">BU108*BZ108</f>
        <v>0</v>
      </c>
      <c r="CD108" s="109">
        <f t="shared" ref="CD108:CD150" si="195">BU108*CA108</f>
        <v>0</v>
      </c>
    </row>
    <row r="109" spans="1:82" x14ac:dyDescent="0.25">
      <c r="A109" s="101">
        <f t="shared" si="142"/>
        <v>39203</v>
      </c>
      <c r="B109" s="102">
        <f t="shared" si="121"/>
        <v>3.6949999999999998</v>
      </c>
      <c r="C109" s="80">
        <f t="shared" si="143"/>
        <v>0.22500000000000001</v>
      </c>
      <c r="D109" s="102">
        <f t="shared" si="71"/>
        <v>1.4999999999999999E-2</v>
      </c>
      <c r="E109" s="106">
        <f t="shared" si="72"/>
        <v>1</v>
      </c>
      <c r="F109" s="105">
        <f t="shared" ca="1" si="144"/>
        <v>2387</v>
      </c>
      <c r="G109" s="80" t="e">
        <f t="shared" si="145"/>
        <v>#DIV/0!</v>
      </c>
      <c r="H109" s="80" t="e">
        <f t="shared" si="146"/>
        <v>#DIV/0!</v>
      </c>
      <c r="I109" s="104">
        <f t="shared" si="76"/>
        <v>5.37</v>
      </c>
      <c r="K109" s="102">
        <f t="shared" si="77"/>
        <v>0.20250000000000001</v>
      </c>
      <c r="L109" s="106">
        <f t="shared" si="78"/>
        <v>1.03</v>
      </c>
      <c r="M109" s="105">
        <f t="shared" ca="1" si="147"/>
        <v>2387</v>
      </c>
      <c r="N109" s="216" t="e">
        <f t="shared" si="148"/>
        <v>#DIV/0!</v>
      </c>
      <c r="O109" s="80" t="e">
        <f t="shared" si="149"/>
        <v>#DIV/0!</v>
      </c>
      <c r="P109" s="104">
        <f t="shared" si="82"/>
        <v>5.4</v>
      </c>
      <c r="R109" s="102">
        <f t="shared" si="83"/>
        <v>0.20250000000000001</v>
      </c>
      <c r="S109" s="106">
        <f t="shared" si="84"/>
        <v>1.03</v>
      </c>
      <c r="T109" s="105">
        <f t="shared" ca="1" si="150"/>
        <v>2387</v>
      </c>
      <c r="U109" s="216" t="e">
        <f t="shared" si="151"/>
        <v>#DIV/0!</v>
      </c>
      <c r="V109" s="80" t="e">
        <f t="shared" si="152"/>
        <v>#DIV/0!</v>
      </c>
      <c r="W109" s="104">
        <f t="shared" si="88"/>
        <v>5.4</v>
      </c>
      <c r="X109" s="105"/>
      <c r="Y109" s="102">
        <f t="shared" si="89"/>
        <v>-0.33500000000000002</v>
      </c>
      <c r="Z109" s="106">
        <f t="shared" si="90"/>
        <v>1</v>
      </c>
      <c r="AA109" s="105">
        <f t="shared" ca="1" si="153"/>
        <v>2387</v>
      </c>
      <c r="AB109" s="80" t="e">
        <f t="shared" si="154"/>
        <v>#DIV/0!</v>
      </c>
      <c r="AC109" s="80" t="e">
        <f t="shared" si="155"/>
        <v>#DIV/0!</v>
      </c>
      <c r="AD109" s="104">
        <f t="shared" si="94"/>
        <v>3.9</v>
      </c>
      <c r="AF109" s="105">
        <f t="shared" ca="1" si="123"/>
        <v>2387</v>
      </c>
      <c r="AG109" s="105">
        <f t="shared" ca="1" si="124"/>
        <v>2386</v>
      </c>
      <c r="AH109" s="80">
        <f t="shared" si="95"/>
        <v>6.8853904245560996E-2</v>
      </c>
      <c r="AI109" s="181">
        <f t="shared" si="96"/>
        <v>31</v>
      </c>
      <c r="AL109" s="105"/>
      <c r="AM109" s="82"/>
      <c r="AN109" s="82">
        <f t="shared" si="156"/>
        <v>0</v>
      </c>
      <c r="AO109" s="82" t="e">
        <f t="shared" si="157"/>
        <v>#DIV/0!</v>
      </c>
      <c r="AP109" s="77">
        <f t="shared" si="158"/>
        <v>0</v>
      </c>
      <c r="AQ109" s="108">
        <f t="shared" si="159"/>
        <v>0</v>
      </c>
      <c r="AR109" s="107">
        <f t="shared" si="160"/>
        <v>0</v>
      </c>
      <c r="AS109" s="107">
        <f t="shared" si="161"/>
        <v>0</v>
      </c>
      <c r="AT109" s="107">
        <f t="shared" si="162"/>
        <v>0</v>
      </c>
      <c r="AU109" s="109">
        <f t="shared" si="163"/>
        <v>0</v>
      </c>
      <c r="AV109" s="109">
        <f t="shared" si="164"/>
        <v>0</v>
      </c>
      <c r="AW109" s="109">
        <f t="shared" si="165"/>
        <v>0</v>
      </c>
      <c r="AY109" s="82">
        <f t="shared" si="166"/>
        <v>0</v>
      </c>
      <c r="AZ109" s="82" t="e">
        <f t="shared" si="167"/>
        <v>#DIV/0!</v>
      </c>
      <c r="BA109" s="77">
        <f t="shared" si="168"/>
        <v>0</v>
      </c>
      <c r="BB109" s="108">
        <f t="shared" si="169"/>
        <v>0</v>
      </c>
      <c r="BC109" s="107">
        <f t="shared" si="170"/>
        <v>0</v>
      </c>
      <c r="BD109" s="107">
        <f t="shared" si="171"/>
        <v>0</v>
      </c>
      <c r="BE109" s="107">
        <f t="shared" si="172"/>
        <v>0</v>
      </c>
      <c r="BF109" s="109">
        <f t="shared" si="173"/>
        <v>0</v>
      </c>
      <c r="BG109" s="109">
        <f t="shared" si="174"/>
        <v>0</v>
      </c>
      <c r="BH109" s="109">
        <f t="shared" si="175"/>
        <v>0</v>
      </c>
      <c r="BJ109" s="82">
        <f t="shared" si="176"/>
        <v>0</v>
      </c>
      <c r="BK109" s="82" t="e">
        <f t="shared" si="177"/>
        <v>#DIV/0!</v>
      </c>
      <c r="BL109" s="77">
        <f t="shared" si="178"/>
        <v>0</v>
      </c>
      <c r="BM109" s="108">
        <f t="shared" si="179"/>
        <v>0</v>
      </c>
      <c r="BN109" s="107">
        <f t="shared" si="180"/>
        <v>0</v>
      </c>
      <c r="BO109" s="107">
        <f t="shared" si="181"/>
        <v>0</v>
      </c>
      <c r="BP109" s="107">
        <f t="shared" si="182"/>
        <v>0</v>
      </c>
      <c r="BQ109" s="109">
        <f t="shared" si="183"/>
        <v>0</v>
      </c>
      <c r="BR109" s="109">
        <f t="shared" si="184"/>
        <v>0</v>
      </c>
      <c r="BS109" s="109">
        <f t="shared" si="185"/>
        <v>0</v>
      </c>
      <c r="BU109" s="82">
        <f t="shared" si="186"/>
        <v>0</v>
      </c>
      <c r="BV109" s="82" t="e">
        <f t="shared" si="187"/>
        <v>#DIV/0!</v>
      </c>
      <c r="BW109" s="77">
        <f t="shared" si="188"/>
        <v>0</v>
      </c>
      <c r="BX109" s="108">
        <f t="shared" si="189"/>
        <v>0</v>
      </c>
      <c r="BY109" s="107">
        <f t="shared" si="190"/>
        <v>0</v>
      </c>
      <c r="BZ109" s="107">
        <f t="shared" si="191"/>
        <v>0</v>
      </c>
      <c r="CA109" s="107">
        <f t="shared" si="192"/>
        <v>0</v>
      </c>
      <c r="CB109" s="109">
        <f t="shared" si="193"/>
        <v>0</v>
      </c>
      <c r="CC109" s="109">
        <f t="shared" si="194"/>
        <v>0</v>
      </c>
      <c r="CD109" s="109">
        <f t="shared" si="195"/>
        <v>0</v>
      </c>
    </row>
    <row r="110" spans="1:82" x14ac:dyDescent="0.25">
      <c r="A110" s="101">
        <f t="shared" si="142"/>
        <v>39234</v>
      </c>
      <c r="B110" s="102">
        <f t="shared" si="121"/>
        <v>3.7269999999999999</v>
      </c>
      <c r="C110" s="80">
        <f t="shared" si="143"/>
        <v>0.215</v>
      </c>
      <c r="D110" s="102">
        <f t="shared" si="71"/>
        <v>0.02</v>
      </c>
      <c r="E110" s="106">
        <f t="shared" si="72"/>
        <v>1</v>
      </c>
      <c r="F110" s="105">
        <f t="shared" ca="1" si="144"/>
        <v>2420</v>
      </c>
      <c r="G110" s="80" t="e">
        <f t="shared" si="145"/>
        <v>#DIV/0!</v>
      </c>
      <c r="H110" s="80" t="e">
        <f t="shared" si="146"/>
        <v>#DIV/0!</v>
      </c>
      <c r="I110" s="104">
        <f t="shared" si="76"/>
        <v>5.37</v>
      </c>
      <c r="K110" s="102">
        <f t="shared" si="77"/>
        <v>0.19750000000000001</v>
      </c>
      <c r="L110" s="106">
        <f t="shared" si="78"/>
        <v>1.03</v>
      </c>
      <c r="M110" s="105">
        <f t="shared" ca="1" si="147"/>
        <v>2420</v>
      </c>
      <c r="N110" s="216" t="e">
        <f t="shared" si="148"/>
        <v>#DIV/0!</v>
      </c>
      <c r="O110" s="80" t="e">
        <f t="shared" si="149"/>
        <v>#DIV/0!</v>
      </c>
      <c r="P110" s="104">
        <f t="shared" si="82"/>
        <v>5.4</v>
      </c>
      <c r="R110" s="102">
        <f t="shared" si="83"/>
        <v>0.19750000000000001</v>
      </c>
      <c r="S110" s="106">
        <f t="shared" si="84"/>
        <v>1.03</v>
      </c>
      <c r="T110" s="105">
        <f t="shared" ca="1" si="150"/>
        <v>2420</v>
      </c>
      <c r="U110" s="216" t="e">
        <f t="shared" si="151"/>
        <v>#DIV/0!</v>
      </c>
      <c r="V110" s="80" t="e">
        <f t="shared" si="152"/>
        <v>#DIV/0!</v>
      </c>
      <c r="W110" s="104">
        <f t="shared" si="88"/>
        <v>5.4</v>
      </c>
      <c r="X110" s="105"/>
      <c r="Y110" s="102">
        <f t="shared" si="89"/>
        <v>-0.33500000000000002</v>
      </c>
      <c r="Z110" s="106">
        <f t="shared" si="90"/>
        <v>1</v>
      </c>
      <c r="AA110" s="105">
        <f t="shared" ca="1" si="153"/>
        <v>2420</v>
      </c>
      <c r="AB110" s="80" t="e">
        <f t="shared" si="154"/>
        <v>#DIV/0!</v>
      </c>
      <c r="AC110" s="80" t="e">
        <f t="shared" si="155"/>
        <v>#DIV/0!</v>
      </c>
      <c r="AD110" s="104">
        <f t="shared" si="94"/>
        <v>3.9</v>
      </c>
      <c r="AF110" s="105">
        <f t="shared" ca="1" si="123"/>
        <v>2420</v>
      </c>
      <c r="AG110" s="105">
        <f t="shared" ca="1" si="124"/>
        <v>2416</v>
      </c>
      <c r="AH110" s="80">
        <f t="shared" si="95"/>
        <v>6.8893089690393025E-2</v>
      </c>
      <c r="AI110" s="181">
        <f t="shared" si="96"/>
        <v>30</v>
      </c>
      <c r="AL110" s="105"/>
      <c r="AM110" s="82"/>
      <c r="AN110" s="82">
        <f t="shared" si="156"/>
        <v>0</v>
      </c>
      <c r="AO110" s="82" t="e">
        <f t="shared" si="157"/>
        <v>#DIV/0!</v>
      </c>
      <c r="AP110" s="77">
        <f t="shared" si="158"/>
        <v>0</v>
      </c>
      <c r="AQ110" s="108">
        <f t="shared" si="159"/>
        <v>0</v>
      </c>
      <c r="AR110" s="107">
        <f t="shared" si="160"/>
        <v>0</v>
      </c>
      <c r="AS110" s="107">
        <f t="shared" si="161"/>
        <v>0</v>
      </c>
      <c r="AT110" s="107">
        <f t="shared" si="162"/>
        <v>0</v>
      </c>
      <c r="AU110" s="109">
        <f t="shared" si="163"/>
        <v>0</v>
      </c>
      <c r="AV110" s="109">
        <f t="shared" si="164"/>
        <v>0</v>
      </c>
      <c r="AW110" s="109">
        <f t="shared" si="165"/>
        <v>0</v>
      </c>
      <c r="AY110" s="82">
        <f t="shared" si="166"/>
        <v>0</v>
      </c>
      <c r="AZ110" s="82" t="e">
        <f t="shared" si="167"/>
        <v>#DIV/0!</v>
      </c>
      <c r="BA110" s="77">
        <f t="shared" si="168"/>
        <v>0</v>
      </c>
      <c r="BB110" s="108">
        <f t="shared" si="169"/>
        <v>0</v>
      </c>
      <c r="BC110" s="107">
        <f t="shared" si="170"/>
        <v>0</v>
      </c>
      <c r="BD110" s="107">
        <f t="shared" si="171"/>
        <v>0</v>
      </c>
      <c r="BE110" s="107">
        <f t="shared" si="172"/>
        <v>0</v>
      </c>
      <c r="BF110" s="109">
        <f t="shared" si="173"/>
        <v>0</v>
      </c>
      <c r="BG110" s="109">
        <f t="shared" si="174"/>
        <v>0</v>
      </c>
      <c r="BH110" s="109">
        <f t="shared" si="175"/>
        <v>0</v>
      </c>
      <c r="BJ110" s="82">
        <f t="shared" si="176"/>
        <v>0</v>
      </c>
      <c r="BK110" s="82" t="e">
        <f t="shared" si="177"/>
        <v>#DIV/0!</v>
      </c>
      <c r="BL110" s="77">
        <f t="shared" si="178"/>
        <v>0</v>
      </c>
      <c r="BM110" s="108">
        <f t="shared" si="179"/>
        <v>0</v>
      </c>
      <c r="BN110" s="107">
        <f t="shared" si="180"/>
        <v>0</v>
      </c>
      <c r="BO110" s="107">
        <f t="shared" si="181"/>
        <v>0</v>
      </c>
      <c r="BP110" s="107">
        <f t="shared" si="182"/>
        <v>0</v>
      </c>
      <c r="BQ110" s="109">
        <f t="shared" si="183"/>
        <v>0</v>
      </c>
      <c r="BR110" s="109">
        <f t="shared" si="184"/>
        <v>0</v>
      </c>
      <c r="BS110" s="109">
        <f t="shared" si="185"/>
        <v>0</v>
      </c>
      <c r="BU110" s="82">
        <f t="shared" si="186"/>
        <v>0</v>
      </c>
      <c r="BV110" s="82" t="e">
        <f t="shared" si="187"/>
        <v>#DIV/0!</v>
      </c>
      <c r="BW110" s="77">
        <f t="shared" si="188"/>
        <v>0</v>
      </c>
      <c r="BX110" s="108">
        <f t="shared" si="189"/>
        <v>0</v>
      </c>
      <c r="BY110" s="107">
        <f t="shared" si="190"/>
        <v>0</v>
      </c>
      <c r="BZ110" s="107">
        <f t="shared" si="191"/>
        <v>0</v>
      </c>
      <c r="CA110" s="107">
        <f t="shared" si="192"/>
        <v>0</v>
      </c>
      <c r="CB110" s="109">
        <f t="shared" si="193"/>
        <v>0</v>
      </c>
      <c r="CC110" s="109">
        <f t="shared" si="194"/>
        <v>0</v>
      </c>
      <c r="CD110" s="109">
        <f t="shared" si="195"/>
        <v>0</v>
      </c>
    </row>
    <row r="111" spans="1:82" x14ac:dyDescent="0.25">
      <c r="A111" s="101">
        <f t="shared" si="142"/>
        <v>39264</v>
      </c>
      <c r="B111" s="102">
        <f t="shared" si="121"/>
        <v>3.7549999999999999</v>
      </c>
      <c r="C111" s="80">
        <f t="shared" si="143"/>
        <v>0.215</v>
      </c>
      <c r="D111" s="102">
        <f t="shared" si="71"/>
        <v>2.2499999999999999E-2</v>
      </c>
      <c r="E111" s="106">
        <f t="shared" si="72"/>
        <v>1</v>
      </c>
      <c r="F111" s="105">
        <f t="shared" ca="1" si="144"/>
        <v>2449</v>
      </c>
      <c r="G111" s="80" t="e">
        <f t="shared" si="145"/>
        <v>#DIV/0!</v>
      </c>
      <c r="H111" s="80" t="e">
        <f t="shared" si="146"/>
        <v>#DIV/0!</v>
      </c>
      <c r="I111" s="104">
        <f t="shared" si="76"/>
        <v>5.37</v>
      </c>
      <c r="K111" s="102">
        <f t="shared" si="77"/>
        <v>0.1875</v>
      </c>
      <c r="L111" s="106">
        <f t="shared" si="78"/>
        <v>1.03</v>
      </c>
      <c r="M111" s="105">
        <f t="shared" ca="1" si="147"/>
        <v>2449</v>
      </c>
      <c r="N111" s="216" t="e">
        <f t="shared" si="148"/>
        <v>#DIV/0!</v>
      </c>
      <c r="O111" s="80" t="e">
        <f t="shared" si="149"/>
        <v>#DIV/0!</v>
      </c>
      <c r="P111" s="104">
        <f t="shared" si="82"/>
        <v>5.4</v>
      </c>
      <c r="R111" s="102">
        <f t="shared" si="83"/>
        <v>0.1875</v>
      </c>
      <c r="S111" s="106">
        <f t="shared" si="84"/>
        <v>1.03</v>
      </c>
      <c r="T111" s="105">
        <f t="shared" ca="1" si="150"/>
        <v>2449</v>
      </c>
      <c r="U111" s="216" t="e">
        <f t="shared" si="151"/>
        <v>#DIV/0!</v>
      </c>
      <c r="V111" s="80" t="e">
        <f t="shared" si="152"/>
        <v>#DIV/0!</v>
      </c>
      <c r="W111" s="104">
        <f t="shared" si="88"/>
        <v>5.4</v>
      </c>
      <c r="X111" s="105"/>
      <c r="Y111" s="102">
        <f t="shared" si="89"/>
        <v>-0.33500000000000002</v>
      </c>
      <c r="Z111" s="106">
        <f t="shared" si="90"/>
        <v>1</v>
      </c>
      <c r="AA111" s="105">
        <f t="shared" ca="1" si="153"/>
        <v>2449</v>
      </c>
      <c r="AB111" s="80" t="e">
        <f t="shared" si="154"/>
        <v>#DIV/0!</v>
      </c>
      <c r="AC111" s="80" t="e">
        <f t="shared" si="155"/>
        <v>#DIV/0!</v>
      </c>
      <c r="AD111" s="104">
        <f t="shared" si="94"/>
        <v>3.9</v>
      </c>
      <c r="AF111" s="105">
        <f t="shared" ca="1" si="123"/>
        <v>2449</v>
      </c>
      <c r="AG111" s="105">
        <f t="shared" ca="1" si="124"/>
        <v>2448</v>
      </c>
      <c r="AH111" s="80">
        <f t="shared" si="95"/>
        <v>6.8931011089100019E-2</v>
      </c>
      <c r="AI111" s="181">
        <f t="shared" si="96"/>
        <v>31</v>
      </c>
      <c r="AL111" s="105"/>
      <c r="AM111" s="82"/>
      <c r="AN111" s="82">
        <f t="shared" si="156"/>
        <v>0</v>
      </c>
      <c r="AO111" s="82" t="e">
        <f t="shared" si="157"/>
        <v>#DIV/0!</v>
      </c>
      <c r="AP111" s="77">
        <f t="shared" si="158"/>
        <v>0</v>
      </c>
      <c r="AQ111" s="108">
        <f t="shared" si="159"/>
        <v>0</v>
      </c>
      <c r="AR111" s="107">
        <f t="shared" si="160"/>
        <v>0</v>
      </c>
      <c r="AS111" s="107">
        <f t="shared" si="161"/>
        <v>0</v>
      </c>
      <c r="AT111" s="107">
        <f t="shared" si="162"/>
        <v>0</v>
      </c>
      <c r="AU111" s="109">
        <f t="shared" si="163"/>
        <v>0</v>
      </c>
      <c r="AV111" s="109">
        <f t="shared" si="164"/>
        <v>0</v>
      </c>
      <c r="AW111" s="109">
        <f t="shared" si="165"/>
        <v>0</v>
      </c>
      <c r="AY111" s="82">
        <f t="shared" si="166"/>
        <v>0</v>
      </c>
      <c r="AZ111" s="82" t="e">
        <f t="shared" si="167"/>
        <v>#DIV/0!</v>
      </c>
      <c r="BA111" s="77">
        <f t="shared" si="168"/>
        <v>0</v>
      </c>
      <c r="BB111" s="108">
        <f t="shared" si="169"/>
        <v>0</v>
      </c>
      <c r="BC111" s="107">
        <f t="shared" si="170"/>
        <v>0</v>
      </c>
      <c r="BD111" s="107">
        <f t="shared" si="171"/>
        <v>0</v>
      </c>
      <c r="BE111" s="107">
        <f t="shared" si="172"/>
        <v>0</v>
      </c>
      <c r="BF111" s="109">
        <f t="shared" si="173"/>
        <v>0</v>
      </c>
      <c r="BG111" s="109">
        <f t="shared" si="174"/>
        <v>0</v>
      </c>
      <c r="BH111" s="109">
        <f t="shared" si="175"/>
        <v>0</v>
      </c>
      <c r="BJ111" s="82">
        <f t="shared" si="176"/>
        <v>0</v>
      </c>
      <c r="BK111" s="82" t="e">
        <f t="shared" si="177"/>
        <v>#DIV/0!</v>
      </c>
      <c r="BL111" s="77">
        <f t="shared" si="178"/>
        <v>0</v>
      </c>
      <c r="BM111" s="108">
        <f t="shared" si="179"/>
        <v>0</v>
      </c>
      <c r="BN111" s="107">
        <f t="shared" si="180"/>
        <v>0</v>
      </c>
      <c r="BO111" s="107">
        <f t="shared" si="181"/>
        <v>0</v>
      </c>
      <c r="BP111" s="107">
        <f t="shared" si="182"/>
        <v>0</v>
      </c>
      <c r="BQ111" s="109">
        <f t="shared" si="183"/>
        <v>0</v>
      </c>
      <c r="BR111" s="109">
        <f t="shared" si="184"/>
        <v>0</v>
      </c>
      <c r="BS111" s="109">
        <f t="shared" si="185"/>
        <v>0</v>
      </c>
      <c r="BU111" s="82">
        <f t="shared" si="186"/>
        <v>0</v>
      </c>
      <c r="BV111" s="82" t="e">
        <f t="shared" si="187"/>
        <v>#DIV/0!</v>
      </c>
      <c r="BW111" s="77">
        <f t="shared" si="188"/>
        <v>0</v>
      </c>
      <c r="BX111" s="108">
        <f t="shared" si="189"/>
        <v>0</v>
      </c>
      <c r="BY111" s="107">
        <f t="shared" si="190"/>
        <v>0</v>
      </c>
      <c r="BZ111" s="107">
        <f t="shared" si="191"/>
        <v>0</v>
      </c>
      <c r="CA111" s="107">
        <f t="shared" si="192"/>
        <v>0</v>
      </c>
      <c r="CB111" s="109">
        <f t="shared" si="193"/>
        <v>0</v>
      </c>
      <c r="CC111" s="109">
        <f t="shared" si="194"/>
        <v>0</v>
      </c>
      <c r="CD111" s="109">
        <f t="shared" si="195"/>
        <v>0</v>
      </c>
    </row>
    <row r="112" spans="1:82" x14ac:dyDescent="0.25">
      <c r="A112" s="101">
        <f t="shared" si="142"/>
        <v>39295</v>
      </c>
      <c r="B112" s="102">
        <f t="shared" si="121"/>
        <v>3.7770000000000001</v>
      </c>
      <c r="C112" s="80">
        <f t="shared" si="143"/>
        <v>0.215</v>
      </c>
      <c r="D112" s="102">
        <f t="shared" si="71"/>
        <v>2.5000000000000001E-2</v>
      </c>
      <c r="E112" s="106">
        <f t="shared" si="72"/>
        <v>1</v>
      </c>
      <c r="F112" s="105">
        <f t="shared" ca="1" si="144"/>
        <v>2479</v>
      </c>
      <c r="G112" s="80" t="e">
        <f t="shared" si="145"/>
        <v>#DIV/0!</v>
      </c>
      <c r="H112" s="80" t="e">
        <f t="shared" si="146"/>
        <v>#DIV/0!</v>
      </c>
      <c r="I112" s="104">
        <f t="shared" si="76"/>
        <v>5.37</v>
      </c>
      <c r="K112" s="102">
        <f t="shared" si="77"/>
        <v>0.185</v>
      </c>
      <c r="L112" s="106">
        <f t="shared" si="78"/>
        <v>1.03</v>
      </c>
      <c r="M112" s="105">
        <f t="shared" ca="1" si="147"/>
        <v>2479</v>
      </c>
      <c r="N112" s="216" t="e">
        <f t="shared" si="148"/>
        <v>#DIV/0!</v>
      </c>
      <c r="O112" s="80" t="e">
        <f t="shared" si="149"/>
        <v>#DIV/0!</v>
      </c>
      <c r="P112" s="104">
        <f t="shared" si="82"/>
        <v>5.4</v>
      </c>
      <c r="R112" s="102">
        <f t="shared" si="83"/>
        <v>0.185</v>
      </c>
      <c r="S112" s="106">
        <f t="shared" si="84"/>
        <v>1.03</v>
      </c>
      <c r="T112" s="105">
        <f t="shared" ca="1" si="150"/>
        <v>2479</v>
      </c>
      <c r="U112" s="216" t="e">
        <f t="shared" si="151"/>
        <v>#DIV/0!</v>
      </c>
      <c r="V112" s="80" t="e">
        <f t="shared" si="152"/>
        <v>#DIV/0!</v>
      </c>
      <c r="W112" s="104">
        <f t="shared" si="88"/>
        <v>5.4</v>
      </c>
      <c r="X112" s="105"/>
      <c r="Y112" s="102">
        <f t="shared" si="89"/>
        <v>-0.33500000000000002</v>
      </c>
      <c r="Z112" s="106">
        <f t="shared" si="90"/>
        <v>1</v>
      </c>
      <c r="AA112" s="105">
        <f t="shared" ca="1" si="153"/>
        <v>2479</v>
      </c>
      <c r="AB112" s="80" t="e">
        <f t="shared" si="154"/>
        <v>#DIV/0!</v>
      </c>
      <c r="AC112" s="80" t="e">
        <f t="shared" si="155"/>
        <v>#DIV/0!</v>
      </c>
      <c r="AD112" s="104">
        <f t="shared" si="94"/>
        <v>3.9</v>
      </c>
      <c r="AF112" s="105">
        <f t="shared" ca="1" si="123"/>
        <v>2479</v>
      </c>
      <c r="AG112" s="105">
        <f t="shared" ca="1" si="124"/>
        <v>2478</v>
      </c>
      <c r="AH112" s="80">
        <f t="shared" si="95"/>
        <v>6.8970196534931014E-2</v>
      </c>
      <c r="AI112" s="181">
        <f t="shared" si="96"/>
        <v>31</v>
      </c>
      <c r="AL112" s="105"/>
      <c r="AM112" s="82"/>
      <c r="AN112" s="82">
        <f t="shared" si="156"/>
        <v>0</v>
      </c>
      <c r="AO112" s="82" t="e">
        <f t="shared" si="157"/>
        <v>#DIV/0!</v>
      </c>
      <c r="AP112" s="77">
        <f t="shared" si="158"/>
        <v>0</v>
      </c>
      <c r="AQ112" s="108">
        <f t="shared" si="159"/>
        <v>0</v>
      </c>
      <c r="AR112" s="107">
        <f t="shared" si="160"/>
        <v>0</v>
      </c>
      <c r="AS112" s="107">
        <f t="shared" si="161"/>
        <v>0</v>
      </c>
      <c r="AT112" s="107">
        <f t="shared" si="162"/>
        <v>0</v>
      </c>
      <c r="AU112" s="109">
        <f t="shared" si="163"/>
        <v>0</v>
      </c>
      <c r="AV112" s="109">
        <f t="shared" si="164"/>
        <v>0</v>
      </c>
      <c r="AW112" s="109">
        <f t="shared" si="165"/>
        <v>0</v>
      </c>
      <c r="AY112" s="82">
        <f t="shared" si="166"/>
        <v>0</v>
      </c>
      <c r="AZ112" s="82" t="e">
        <f t="shared" si="167"/>
        <v>#DIV/0!</v>
      </c>
      <c r="BA112" s="77">
        <f t="shared" si="168"/>
        <v>0</v>
      </c>
      <c r="BB112" s="108">
        <f t="shared" si="169"/>
        <v>0</v>
      </c>
      <c r="BC112" s="107">
        <f t="shared" si="170"/>
        <v>0</v>
      </c>
      <c r="BD112" s="107">
        <f t="shared" si="171"/>
        <v>0</v>
      </c>
      <c r="BE112" s="107">
        <f t="shared" si="172"/>
        <v>0</v>
      </c>
      <c r="BF112" s="109">
        <f t="shared" si="173"/>
        <v>0</v>
      </c>
      <c r="BG112" s="109">
        <f t="shared" si="174"/>
        <v>0</v>
      </c>
      <c r="BH112" s="109">
        <f t="shared" si="175"/>
        <v>0</v>
      </c>
      <c r="BJ112" s="82">
        <f t="shared" si="176"/>
        <v>0</v>
      </c>
      <c r="BK112" s="82" t="e">
        <f t="shared" si="177"/>
        <v>#DIV/0!</v>
      </c>
      <c r="BL112" s="77">
        <f t="shared" si="178"/>
        <v>0</v>
      </c>
      <c r="BM112" s="108">
        <f t="shared" si="179"/>
        <v>0</v>
      </c>
      <c r="BN112" s="107">
        <f t="shared" si="180"/>
        <v>0</v>
      </c>
      <c r="BO112" s="107">
        <f t="shared" si="181"/>
        <v>0</v>
      </c>
      <c r="BP112" s="107">
        <f t="shared" si="182"/>
        <v>0</v>
      </c>
      <c r="BQ112" s="109">
        <f t="shared" si="183"/>
        <v>0</v>
      </c>
      <c r="BR112" s="109">
        <f t="shared" si="184"/>
        <v>0</v>
      </c>
      <c r="BS112" s="109">
        <f t="shared" si="185"/>
        <v>0</v>
      </c>
      <c r="BU112" s="82">
        <f t="shared" si="186"/>
        <v>0</v>
      </c>
      <c r="BV112" s="82" t="e">
        <f t="shared" si="187"/>
        <v>#DIV/0!</v>
      </c>
      <c r="BW112" s="77">
        <f t="shared" si="188"/>
        <v>0</v>
      </c>
      <c r="BX112" s="108">
        <f t="shared" si="189"/>
        <v>0</v>
      </c>
      <c r="BY112" s="107">
        <f t="shared" si="190"/>
        <v>0</v>
      </c>
      <c r="BZ112" s="107">
        <f t="shared" si="191"/>
        <v>0</v>
      </c>
      <c r="CA112" s="107">
        <f t="shared" si="192"/>
        <v>0</v>
      </c>
      <c r="CB112" s="109">
        <f t="shared" si="193"/>
        <v>0</v>
      </c>
      <c r="CC112" s="109">
        <f t="shared" si="194"/>
        <v>0</v>
      </c>
      <c r="CD112" s="109">
        <f t="shared" si="195"/>
        <v>0</v>
      </c>
    </row>
    <row r="113" spans="1:82" x14ac:dyDescent="0.25">
      <c r="A113" s="101">
        <f t="shared" si="142"/>
        <v>39326</v>
      </c>
      <c r="B113" s="102">
        <f t="shared" si="121"/>
        <v>3.7940000000000005</v>
      </c>
      <c r="C113" s="80">
        <f t="shared" si="143"/>
        <v>0.215</v>
      </c>
      <c r="D113" s="102">
        <f t="shared" si="71"/>
        <v>1.7500000000000002E-2</v>
      </c>
      <c r="E113" s="106">
        <f t="shared" si="72"/>
        <v>1</v>
      </c>
      <c r="F113" s="105">
        <f t="shared" ca="1" si="144"/>
        <v>2512</v>
      </c>
      <c r="G113" s="80" t="e">
        <f t="shared" si="145"/>
        <v>#DIV/0!</v>
      </c>
      <c r="H113" s="80" t="e">
        <f t="shared" si="146"/>
        <v>#DIV/0!</v>
      </c>
      <c r="I113" s="104">
        <f t="shared" si="76"/>
        <v>5.37</v>
      </c>
      <c r="K113" s="102">
        <f t="shared" si="77"/>
        <v>0.1825</v>
      </c>
      <c r="L113" s="106">
        <f t="shared" si="78"/>
        <v>1.03</v>
      </c>
      <c r="M113" s="105">
        <f t="shared" ca="1" si="147"/>
        <v>2512</v>
      </c>
      <c r="N113" s="216" t="e">
        <f t="shared" si="148"/>
        <v>#DIV/0!</v>
      </c>
      <c r="O113" s="80" t="e">
        <f t="shared" si="149"/>
        <v>#DIV/0!</v>
      </c>
      <c r="P113" s="104">
        <f t="shared" si="82"/>
        <v>5.4</v>
      </c>
      <c r="R113" s="102">
        <f t="shared" si="83"/>
        <v>0.1825</v>
      </c>
      <c r="S113" s="106">
        <f t="shared" si="84"/>
        <v>1.03</v>
      </c>
      <c r="T113" s="105">
        <f t="shared" ca="1" si="150"/>
        <v>2512</v>
      </c>
      <c r="U113" s="216" t="e">
        <f t="shared" si="151"/>
        <v>#DIV/0!</v>
      </c>
      <c r="V113" s="80" t="e">
        <f t="shared" si="152"/>
        <v>#DIV/0!</v>
      </c>
      <c r="W113" s="104">
        <f t="shared" si="88"/>
        <v>5.4</v>
      </c>
      <c r="X113" s="105"/>
      <c r="Y113" s="102">
        <f t="shared" si="89"/>
        <v>-0.33500000000000002</v>
      </c>
      <c r="Z113" s="106">
        <f t="shared" si="90"/>
        <v>1</v>
      </c>
      <c r="AA113" s="105">
        <f t="shared" ca="1" si="153"/>
        <v>2512</v>
      </c>
      <c r="AB113" s="80" t="e">
        <f t="shared" si="154"/>
        <v>#DIV/0!</v>
      </c>
      <c r="AC113" s="80" t="e">
        <f t="shared" si="155"/>
        <v>#DIV/0!</v>
      </c>
      <c r="AD113" s="104">
        <f t="shared" si="94"/>
        <v>3.9</v>
      </c>
      <c r="AF113" s="105">
        <f t="shared" ca="1" si="123"/>
        <v>2512</v>
      </c>
      <c r="AG113" s="105">
        <f t="shared" ca="1" si="124"/>
        <v>2511</v>
      </c>
      <c r="AH113" s="80">
        <f t="shared" si="95"/>
        <v>6.9009381981270018E-2</v>
      </c>
      <c r="AI113" s="181">
        <f t="shared" si="96"/>
        <v>30</v>
      </c>
      <c r="AL113" s="105"/>
      <c r="AM113" s="82"/>
      <c r="AN113" s="82">
        <f t="shared" si="156"/>
        <v>0</v>
      </c>
      <c r="AO113" s="82" t="e">
        <f t="shared" si="157"/>
        <v>#DIV/0!</v>
      </c>
      <c r="AP113" s="77">
        <f t="shared" si="158"/>
        <v>0</v>
      </c>
      <c r="AQ113" s="108">
        <f t="shared" si="159"/>
        <v>0</v>
      </c>
      <c r="AR113" s="107">
        <f t="shared" si="160"/>
        <v>0</v>
      </c>
      <c r="AS113" s="107">
        <f t="shared" si="161"/>
        <v>0</v>
      </c>
      <c r="AT113" s="107">
        <f t="shared" si="162"/>
        <v>0</v>
      </c>
      <c r="AU113" s="109">
        <f t="shared" si="163"/>
        <v>0</v>
      </c>
      <c r="AV113" s="109">
        <f t="shared" si="164"/>
        <v>0</v>
      </c>
      <c r="AW113" s="109">
        <f t="shared" si="165"/>
        <v>0</v>
      </c>
      <c r="AY113" s="82">
        <f t="shared" si="166"/>
        <v>0</v>
      </c>
      <c r="AZ113" s="82" t="e">
        <f t="shared" si="167"/>
        <v>#DIV/0!</v>
      </c>
      <c r="BA113" s="77">
        <f t="shared" si="168"/>
        <v>0</v>
      </c>
      <c r="BB113" s="108">
        <f t="shared" si="169"/>
        <v>0</v>
      </c>
      <c r="BC113" s="107">
        <f t="shared" si="170"/>
        <v>0</v>
      </c>
      <c r="BD113" s="107">
        <f t="shared" si="171"/>
        <v>0</v>
      </c>
      <c r="BE113" s="107">
        <f t="shared" si="172"/>
        <v>0</v>
      </c>
      <c r="BF113" s="109">
        <f t="shared" si="173"/>
        <v>0</v>
      </c>
      <c r="BG113" s="109">
        <f t="shared" si="174"/>
        <v>0</v>
      </c>
      <c r="BH113" s="109">
        <f t="shared" si="175"/>
        <v>0</v>
      </c>
      <c r="BJ113" s="82">
        <f t="shared" si="176"/>
        <v>0</v>
      </c>
      <c r="BK113" s="82" t="e">
        <f t="shared" si="177"/>
        <v>#DIV/0!</v>
      </c>
      <c r="BL113" s="77">
        <f t="shared" si="178"/>
        <v>0</v>
      </c>
      <c r="BM113" s="108">
        <f t="shared" si="179"/>
        <v>0</v>
      </c>
      <c r="BN113" s="107">
        <f t="shared" si="180"/>
        <v>0</v>
      </c>
      <c r="BO113" s="107">
        <f t="shared" si="181"/>
        <v>0</v>
      </c>
      <c r="BP113" s="107">
        <f t="shared" si="182"/>
        <v>0</v>
      </c>
      <c r="BQ113" s="109">
        <f t="shared" si="183"/>
        <v>0</v>
      </c>
      <c r="BR113" s="109">
        <f t="shared" si="184"/>
        <v>0</v>
      </c>
      <c r="BS113" s="109">
        <f t="shared" si="185"/>
        <v>0</v>
      </c>
      <c r="BU113" s="82">
        <f t="shared" si="186"/>
        <v>0</v>
      </c>
      <c r="BV113" s="82" t="e">
        <f t="shared" si="187"/>
        <v>#DIV/0!</v>
      </c>
      <c r="BW113" s="77">
        <f t="shared" si="188"/>
        <v>0</v>
      </c>
      <c r="BX113" s="108">
        <f t="shared" si="189"/>
        <v>0</v>
      </c>
      <c r="BY113" s="107">
        <f t="shared" si="190"/>
        <v>0</v>
      </c>
      <c r="BZ113" s="107">
        <f t="shared" si="191"/>
        <v>0</v>
      </c>
      <c r="CA113" s="107">
        <f t="shared" si="192"/>
        <v>0</v>
      </c>
      <c r="CB113" s="109">
        <f t="shared" si="193"/>
        <v>0</v>
      </c>
      <c r="CC113" s="109">
        <f t="shared" si="194"/>
        <v>0</v>
      </c>
      <c r="CD113" s="109">
        <f t="shared" si="195"/>
        <v>0</v>
      </c>
    </row>
    <row r="114" spans="1:82" x14ac:dyDescent="0.25">
      <c r="A114" s="101">
        <f t="shared" si="142"/>
        <v>39356</v>
      </c>
      <c r="B114" s="102">
        <f t="shared" si="121"/>
        <v>3.8060000000000005</v>
      </c>
      <c r="C114" s="80">
        <f t="shared" si="143"/>
        <v>0.20499999999999999</v>
      </c>
      <c r="D114" s="102">
        <f t="shared" si="71"/>
        <v>7.4999999999999997E-3</v>
      </c>
      <c r="E114" s="106">
        <f t="shared" si="72"/>
        <v>1</v>
      </c>
      <c r="F114" s="105">
        <f t="shared" ca="1" si="144"/>
        <v>2540</v>
      </c>
      <c r="G114" s="80" t="e">
        <f t="shared" si="145"/>
        <v>#DIV/0!</v>
      </c>
      <c r="H114" s="80" t="e">
        <f t="shared" si="146"/>
        <v>#DIV/0!</v>
      </c>
      <c r="I114" s="104">
        <f t="shared" si="76"/>
        <v>5.37</v>
      </c>
      <c r="K114" s="102">
        <f t="shared" si="77"/>
        <v>0.19750000000000001</v>
      </c>
      <c r="L114" s="106">
        <f t="shared" si="78"/>
        <v>1.03</v>
      </c>
      <c r="M114" s="105">
        <f t="shared" ca="1" si="147"/>
        <v>2540</v>
      </c>
      <c r="N114" s="216" t="e">
        <f t="shared" si="148"/>
        <v>#DIV/0!</v>
      </c>
      <c r="O114" s="80" t="e">
        <f t="shared" si="149"/>
        <v>#DIV/0!</v>
      </c>
      <c r="P114" s="104">
        <f t="shared" si="82"/>
        <v>5.4</v>
      </c>
      <c r="R114" s="102">
        <f t="shared" si="83"/>
        <v>0.19750000000000001</v>
      </c>
      <c r="S114" s="106">
        <f t="shared" si="84"/>
        <v>1.03</v>
      </c>
      <c r="T114" s="105">
        <f t="shared" ca="1" si="150"/>
        <v>2540</v>
      </c>
      <c r="U114" s="216" t="e">
        <f t="shared" si="151"/>
        <v>#DIV/0!</v>
      </c>
      <c r="V114" s="80" t="e">
        <f t="shared" si="152"/>
        <v>#DIV/0!</v>
      </c>
      <c r="W114" s="104">
        <f t="shared" si="88"/>
        <v>5.4</v>
      </c>
      <c r="X114" s="105"/>
      <c r="Y114" s="102">
        <f t="shared" si="89"/>
        <v>-0.33500000000000002</v>
      </c>
      <c r="Z114" s="106">
        <f t="shared" si="90"/>
        <v>1</v>
      </c>
      <c r="AA114" s="105">
        <f t="shared" ca="1" si="153"/>
        <v>2540</v>
      </c>
      <c r="AB114" s="80" t="e">
        <f t="shared" si="154"/>
        <v>#DIV/0!</v>
      </c>
      <c r="AC114" s="80" t="e">
        <f t="shared" si="155"/>
        <v>#DIV/0!</v>
      </c>
      <c r="AD114" s="104">
        <f t="shared" si="94"/>
        <v>3.9</v>
      </c>
      <c r="AF114" s="105">
        <f t="shared" ca="1" si="123"/>
        <v>2540</v>
      </c>
      <c r="AG114" s="105">
        <f t="shared" ca="1" si="124"/>
        <v>2539</v>
      </c>
      <c r="AH114" s="80">
        <f t="shared" si="95"/>
        <v>6.9047303381436012E-2</v>
      </c>
      <c r="AI114" s="181">
        <f t="shared" si="96"/>
        <v>31</v>
      </c>
      <c r="AL114" s="105"/>
      <c r="AM114" s="82"/>
      <c r="AN114" s="82">
        <f t="shared" si="156"/>
        <v>0</v>
      </c>
      <c r="AO114" s="82" t="e">
        <f t="shared" si="157"/>
        <v>#DIV/0!</v>
      </c>
      <c r="AP114" s="77">
        <f t="shared" si="158"/>
        <v>0</v>
      </c>
      <c r="AQ114" s="108">
        <f t="shared" si="159"/>
        <v>0</v>
      </c>
      <c r="AR114" s="107">
        <f t="shared" si="160"/>
        <v>0</v>
      </c>
      <c r="AS114" s="107">
        <f t="shared" si="161"/>
        <v>0</v>
      </c>
      <c r="AT114" s="107">
        <f t="shared" si="162"/>
        <v>0</v>
      </c>
      <c r="AU114" s="109">
        <f t="shared" si="163"/>
        <v>0</v>
      </c>
      <c r="AV114" s="109">
        <f t="shared" si="164"/>
        <v>0</v>
      </c>
      <c r="AW114" s="109">
        <f t="shared" si="165"/>
        <v>0</v>
      </c>
      <c r="AY114" s="82">
        <f t="shared" si="166"/>
        <v>0</v>
      </c>
      <c r="AZ114" s="82" t="e">
        <f t="shared" si="167"/>
        <v>#DIV/0!</v>
      </c>
      <c r="BA114" s="77">
        <f t="shared" si="168"/>
        <v>0</v>
      </c>
      <c r="BB114" s="108">
        <f t="shared" si="169"/>
        <v>0</v>
      </c>
      <c r="BC114" s="107">
        <f t="shared" si="170"/>
        <v>0</v>
      </c>
      <c r="BD114" s="107">
        <f t="shared" si="171"/>
        <v>0</v>
      </c>
      <c r="BE114" s="107">
        <f t="shared" si="172"/>
        <v>0</v>
      </c>
      <c r="BF114" s="109">
        <f t="shared" si="173"/>
        <v>0</v>
      </c>
      <c r="BG114" s="109">
        <f t="shared" si="174"/>
        <v>0</v>
      </c>
      <c r="BH114" s="109">
        <f t="shared" si="175"/>
        <v>0</v>
      </c>
      <c r="BJ114" s="82">
        <f t="shared" si="176"/>
        <v>0</v>
      </c>
      <c r="BK114" s="82" t="e">
        <f t="shared" si="177"/>
        <v>#DIV/0!</v>
      </c>
      <c r="BL114" s="77">
        <f t="shared" si="178"/>
        <v>0</v>
      </c>
      <c r="BM114" s="108">
        <f t="shared" si="179"/>
        <v>0</v>
      </c>
      <c r="BN114" s="107">
        <f t="shared" si="180"/>
        <v>0</v>
      </c>
      <c r="BO114" s="107">
        <f t="shared" si="181"/>
        <v>0</v>
      </c>
      <c r="BP114" s="107">
        <f t="shared" si="182"/>
        <v>0</v>
      </c>
      <c r="BQ114" s="109">
        <f t="shared" si="183"/>
        <v>0</v>
      </c>
      <c r="BR114" s="109">
        <f t="shared" si="184"/>
        <v>0</v>
      </c>
      <c r="BS114" s="109">
        <f t="shared" si="185"/>
        <v>0</v>
      </c>
      <c r="BU114" s="82">
        <f t="shared" si="186"/>
        <v>0</v>
      </c>
      <c r="BV114" s="82" t="e">
        <f t="shared" si="187"/>
        <v>#DIV/0!</v>
      </c>
      <c r="BW114" s="77">
        <f t="shared" si="188"/>
        <v>0</v>
      </c>
      <c r="BX114" s="108">
        <f t="shared" si="189"/>
        <v>0</v>
      </c>
      <c r="BY114" s="107">
        <f t="shared" si="190"/>
        <v>0</v>
      </c>
      <c r="BZ114" s="107">
        <f t="shared" si="191"/>
        <v>0</v>
      </c>
      <c r="CA114" s="107">
        <f t="shared" si="192"/>
        <v>0</v>
      </c>
      <c r="CB114" s="109">
        <f t="shared" si="193"/>
        <v>0</v>
      </c>
      <c r="CC114" s="109">
        <f t="shared" si="194"/>
        <v>0</v>
      </c>
      <c r="CD114" s="109">
        <f t="shared" si="195"/>
        <v>0</v>
      </c>
    </row>
    <row r="115" spans="1:82" x14ac:dyDescent="0.25">
      <c r="A115" s="101">
        <f t="shared" si="142"/>
        <v>39387</v>
      </c>
      <c r="B115" s="102">
        <f t="shared" si="121"/>
        <v>3.9290000000000003</v>
      </c>
      <c r="C115" s="80">
        <f t="shared" si="143"/>
        <v>0.20499999999999999</v>
      </c>
      <c r="D115" s="102">
        <f t="shared" si="71"/>
        <v>-3.2500000000000001E-2</v>
      </c>
      <c r="E115" s="106">
        <f t="shared" si="72"/>
        <v>1</v>
      </c>
      <c r="F115" s="105">
        <f t="shared" ca="1" si="144"/>
        <v>2573</v>
      </c>
      <c r="G115" s="80" t="e">
        <f t="shared" si="145"/>
        <v>#DIV/0!</v>
      </c>
      <c r="H115" s="80" t="e">
        <f t="shared" si="146"/>
        <v>#DIV/0!</v>
      </c>
      <c r="I115" s="104">
        <f t="shared" si="76"/>
        <v>5.37</v>
      </c>
      <c r="K115" s="102">
        <f t="shared" si="77"/>
        <v>0.26</v>
      </c>
      <c r="L115" s="106">
        <f t="shared" si="78"/>
        <v>1.03</v>
      </c>
      <c r="M115" s="105">
        <f t="shared" ca="1" si="147"/>
        <v>2573</v>
      </c>
      <c r="N115" s="216" t="e">
        <f t="shared" si="148"/>
        <v>#DIV/0!</v>
      </c>
      <c r="O115" s="80" t="e">
        <f t="shared" si="149"/>
        <v>#DIV/0!</v>
      </c>
      <c r="P115" s="104">
        <f t="shared" si="82"/>
        <v>5.4</v>
      </c>
      <c r="R115" s="102">
        <f t="shared" si="83"/>
        <v>0.26</v>
      </c>
      <c r="S115" s="106">
        <f t="shared" si="84"/>
        <v>1.03</v>
      </c>
      <c r="T115" s="105">
        <f t="shared" ca="1" si="150"/>
        <v>2573</v>
      </c>
      <c r="U115" s="216" t="e">
        <f t="shared" si="151"/>
        <v>#DIV/0!</v>
      </c>
      <c r="V115" s="80" t="e">
        <f t="shared" si="152"/>
        <v>#DIV/0!</v>
      </c>
      <c r="W115" s="104">
        <f t="shared" si="88"/>
        <v>5.4</v>
      </c>
      <c r="X115" s="105"/>
      <c r="Y115" s="102">
        <f t="shared" si="89"/>
        <v>-0.26</v>
      </c>
      <c r="Z115" s="106">
        <f t="shared" si="90"/>
        <v>1</v>
      </c>
      <c r="AA115" s="105">
        <f t="shared" ca="1" si="153"/>
        <v>2573</v>
      </c>
      <c r="AB115" s="80" t="e">
        <f t="shared" si="154"/>
        <v>#DIV/0!</v>
      </c>
      <c r="AC115" s="80" t="e">
        <f t="shared" si="155"/>
        <v>#DIV/0!</v>
      </c>
      <c r="AD115" s="104">
        <f t="shared" si="94"/>
        <v>3.9</v>
      </c>
      <c r="AF115" s="105">
        <f t="shared" ca="1" si="123"/>
        <v>2573</v>
      </c>
      <c r="AG115" s="105">
        <f t="shared" ca="1" si="124"/>
        <v>2570</v>
      </c>
      <c r="AH115" s="80">
        <f t="shared" si="95"/>
        <v>6.9081397708176034E-2</v>
      </c>
      <c r="AI115" s="181">
        <f t="shared" si="96"/>
        <v>30</v>
      </c>
      <c r="AL115" s="105"/>
      <c r="AM115" s="82"/>
      <c r="AN115" s="82">
        <f t="shared" si="156"/>
        <v>0</v>
      </c>
      <c r="AO115" s="82" t="e">
        <f t="shared" si="157"/>
        <v>#DIV/0!</v>
      </c>
      <c r="AP115" s="77">
        <f t="shared" si="158"/>
        <v>0</v>
      </c>
      <c r="AQ115" s="108">
        <f t="shared" si="159"/>
        <v>0</v>
      </c>
      <c r="AR115" s="107">
        <f t="shared" si="160"/>
        <v>0</v>
      </c>
      <c r="AS115" s="107">
        <f t="shared" si="161"/>
        <v>0</v>
      </c>
      <c r="AT115" s="107">
        <f t="shared" si="162"/>
        <v>0</v>
      </c>
      <c r="AU115" s="109">
        <f t="shared" si="163"/>
        <v>0</v>
      </c>
      <c r="AV115" s="109">
        <f t="shared" si="164"/>
        <v>0</v>
      </c>
      <c r="AW115" s="109">
        <f t="shared" si="165"/>
        <v>0</v>
      </c>
      <c r="AY115" s="82">
        <f t="shared" si="166"/>
        <v>0</v>
      </c>
      <c r="AZ115" s="82" t="e">
        <f t="shared" si="167"/>
        <v>#DIV/0!</v>
      </c>
      <c r="BA115" s="77">
        <f t="shared" si="168"/>
        <v>0</v>
      </c>
      <c r="BB115" s="108">
        <f t="shared" si="169"/>
        <v>0</v>
      </c>
      <c r="BC115" s="107">
        <f t="shared" si="170"/>
        <v>0</v>
      </c>
      <c r="BD115" s="107">
        <f t="shared" si="171"/>
        <v>0</v>
      </c>
      <c r="BE115" s="107">
        <f t="shared" si="172"/>
        <v>0</v>
      </c>
      <c r="BF115" s="109">
        <f t="shared" si="173"/>
        <v>0</v>
      </c>
      <c r="BG115" s="109">
        <f t="shared" si="174"/>
        <v>0</v>
      </c>
      <c r="BH115" s="109">
        <f t="shared" si="175"/>
        <v>0</v>
      </c>
      <c r="BJ115" s="82">
        <f t="shared" si="176"/>
        <v>0</v>
      </c>
      <c r="BK115" s="82" t="e">
        <f t="shared" si="177"/>
        <v>#DIV/0!</v>
      </c>
      <c r="BL115" s="77">
        <f t="shared" si="178"/>
        <v>0</v>
      </c>
      <c r="BM115" s="108">
        <f t="shared" si="179"/>
        <v>0</v>
      </c>
      <c r="BN115" s="107">
        <f t="shared" si="180"/>
        <v>0</v>
      </c>
      <c r="BO115" s="107">
        <f t="shared" si="181"/>
        <v>0</v>
      </c>
      <c r="BP115" s="107">
        <f t="shared" si="182"/>
        <v>0</v>
      </c>
      <c r="BQ115" s="109">
        <f t="shared" si="183"/>
        <v>0</v>
      </c>
      <c r="BR115" s="109">
        <f t="shared" si="184"/>
        <v>0</v>
      </c>
      <c r="BS115" s="109">
        <f t="shared" si="185"/>
        <v>0</v>
      </c>
      <c r="BU115" s="82">
        <f t="shared" si="186"/>
        <v>0</v>
      </c>
      <c r="BV115" s="82" t="e">
        <f t="shared" si="187"/>
        <v>#DIV/0!</v>
      </c>
      <c r="BW115" s="77">
        <f t="shared" si="188"/>
        <v>0</v>
      </c>
      <c r="BX115" s="108">
        <f t="shared" si="189"/>
        <v>0</v>
      </c>
      <c r="BY115" s="107">
        <f t="shared" si="190"/>
        <v>0</v>
      </c>
      <c r="BZ115" s="107">
        <f t="shared" si="191"/>
        <v>0</v>
      </c>
      <c r="CA115" s="107">
        <f t="shared" si="192"/>
        <v>0</v>
      </c>
      <c r="CB115" s="109">
        <f t="shared" si="193"/>
        <v>0</v>
      </c>
      <c r="CC115" s="109">
        <f t="shared" si="194"/>
        <v>0</v>
      </c>
      <c r="CD115" s="109">
        <f t="shared" si="195"/>
        <v>0</v>
      </c>
    </row>
    <row r="116" spans="1:82" x14ac:dyDescent="0.25">
      <c r="A116" s="101">
        <f t="shared" si="142"/>
        <v>39417</v>
      </c>
      <c r="B116" s="102">
        <f t="shared" si="121"/>
        <v>4.0380000000000003</v>
      </c>
      <c r="C116" s="80">
        <f t="shared" si="143"/>
        <v>0.20499999999999999</v>
      </c>
      <c r="D116" s="102">
        <f t="shared" si="71"/>
        <v>-5.5E-2</v>
      </c>
      <c r="E116" s="106">
        <f t="shared" si="72"/>
        <v>1</v>
      </c>
      <c r="F116" s="105">
        <f t="shared" ca="1" si="144"/>
        <v>2603</v>
      </c>
      <c r="G116" s="80" t="e">
        <f t="shared" si="145"/>
        <v>#DIV/0!</v>
      </c>
      <c r="H116" s="80" t="e">
        <f t="shared" si="146"/>
        <v>#DIV/0!</v>
      </c>
      <c r="I116" s="104">
        <f t="shared" si="76"/>
        <v>5.37</v>
      </c>
      <c r="K116" s="102">
        <f t="shared" si="77"/>
        <v>0.3</v>
      </c>
      <c r="L116" s="106">
        <f t="shared" si="78"/>
        <v>1.03</v>
      </c>
      <c r="M116" s="105">
        <f t="shared" ca="1" si="147"/>
        <v>2603</v>
      </c>
      <c r="N116" s="216" t="e">
        <f t="shared" si="148"/>
        <v>#DIV/0!</v>
      </c>
      <c r="O116" s="80" t="e">
        <f t="shared" si="149"/>
        <v>#DIV/0!</v>
      </c>
      <c r="P116" s="104">
        <f t="shared" si="82"/>
        <v>5.4</v>
      </c>
      <c r="R116" s="102">
        <f t="shared" si="83"/>
        <v>0.3</v>
      </c>
      <c r="S116" s="106">
        <f t="shared" si="84"/>
        <v>1.03</v>
      </c>
      <c r="T116" s="105">
        <f t="shared" ca="1" si="150"/>
        <v>2603</v>
      </c>
      <c r="U116" s="216" t="e">
        <f t="shared" si="151"/>
        <v>#DIV/0!</v>
      </c>
      <c r="V116" s="80" t="e">
        <f t="shared" si="152"/>
        <v>#DIV/0!</v>
      </c>
      <c r="W116" s="104">
        <f t="shared" si="88"/>
        <v>5.4</v>
      </c>
      <c r="X116" s="105"/>
      <c r="Y116" s="102">
        <f t="shared" si="89"/>
        <v>-0.26</v>
      </c>
      <c r="Z116" s="106">
        <f t="shared" si="90"/>
        <v>1</v>
      </c>
      <c r="AA116" s="105">
        <f t="shared" ca="1" si="153"/>
        <v>2603</v>
      </c>
      <c r="AB116" s="80" t="e">
        <f t="shared" si="154"/>
        <v>#DIV/0!</v>
      </c>
      <c r="AC116" s="80" t="e">
        <f t="shared" si="155"/>
        <v>#DIV/0!</v>
      </c>
      <c r="AD116" s="104">
        <f t="shared" si="94"/>
        <v>3.9</v>
      </c>
      <c r="AF116" s="105">
        <f t="shared" ca="1" si="123"/>
        <v>2603</v>
      </c>
      <c r="AG116" s="105">
        <f t="shared" ca="1" si="124"/>
        <v>2602</v>
      </c>
      <c r="AH116" s="80">
        <f t="shared" si="95"/>
        <v>6.9110334778685015E-2</v>
      </c>
      <c r="AI116" s="181">
        <f t="shared" si="96"/>
        <v>31</v>
      </c>
      <c r="AL116" s="105"/>
      <c r="AM116" s="82"/>
      <c r="AN116" s="82">
        <f t="shared" si="156"/>
        <v>0</v>
      </c>
      <c r="AO116" s="82" t="e">
        <f t="shared" si="157"/>
        <v>#DIV/0!</v>
      </c>
      <c r="AP116" s="77">
        <f t="shared" si="158"/>
        <v>0</v>
      </c>
      <c r="AQ116" s="108">
        <f t="shared" si="159"/>
        <v>0</v>
      </c>
      <c r="AR116" s="107">
        <f t="shared" si="160"/>
        <v>0</v>
      </c>
      <c r="AS116" s="107">
        <f t="shared" si="161"/>
        <v>0</v>
      </c>
      <c r="AT116" s="107">
        <f t="shared" si="162"/>
        <v>0</v>
      </c>
      <c r="AU116" s="109">
        <f t="shared" si="163"/>
        <v>0</v>
      </c>
      <c r="AV116" s="109">
        <f t="shared" si="164"/>
        <v>0</v>
      </c>
      <c r="AW116" s="109">
        <f t="shared" si="165"/>
        <v>0</v>
      </c>
      <c r="AY116" s="82">
        <f t="shared" si="166"/>
        <v>0</v>
      </c>
      <c r="AZ116" s="82" t="e">
        <f t="shared" si="167"/>
        <v>#DIV/0!</v>
      </c>
      <c r="BA116" s="77">
        <f t="shared" si="168"/>
        <v>0</v>
      </c>
      <c r="BB116" s="108">
        <f t="shared" si="169"/>
        <v>0</v>
      </c>
      <c r="BC116" s="107">
        <f t="shared" si="170"/>
        <v>0</v>
      </c>
      <c r="BD116" s="107">
        <f t="shared" si="171"/>
        <v>0</v>
      </c>
      <c r="BE116" s="107">
        <f t="shared" si="172"/>
        <v>0</v>
      </c>
      <c r="BF116" s="109">
        <f t="shared" si="173"/>
        <v>0</v>
      </c>
      <c r="BG116" s="109">
        <f t="shared" si="174"/>
        <v>0</v>
      </c>
      <c r="BH116" s="109">
        <f t="shared" si="175"/>
        <v>0</v>
      </c>
      <c r="BJ116" s="82">
        <f t="shared" si="176"/>
        <v>0</v>
      </c>
      <c r="BK116" s="82" t="e">
        <f t="shared" si="177"/>
        <v>#DIV/0!</v>
      </c>
      <c r="BL116" s="77">
        <f t="shared" si="178"/>
        <v>0</v>
      </c>
      <c r="BM116" s="108">
        <f t="shared" si="179"/>
        <v>0</v>
      </c>
      <c r="BN116" s="107">
        <f t="shared" si="180"/>
        <v>0</v>
      </c>
      <c r="BO116" s="107">
        <f t="shared" si="181"/>
        <v>0</v>
      </c>
      <c r="BP116" s="107">
        <f t="shared" si="182"/>
        <v>0</v>
      </c>
      <c r="BQ116" s="109">
        <f t="shared" si="183"/>
        <v>0</v>
      </c>
      <c r="BR116" s="109">
        <f t="shared" si="184"/>
        <v>0</v>
      </c>
      <c r="BS116" s="109">
        <f t="shared" si="185"/>
        <v>0</v>
      </c>
      <c r="BU116" s="82">
        <f t="shared" si="186"/>
        <v>0</v>
      </c>
      <c r="BV116" s="82" t="e">
        <f t="shared" si="187"/>
        <v>#DIV/0!</v>
      </c>
      <c r="BW116" s="77">
        <f t="shared" si="188"/>
        <v>0</v>
      </c>
      <c r="BX116" s="108">
        <f t="shared" si="189"/>
        <v>0</v>
      </c>
      <c r="BY116" s="107">
        <f t="shared" si="190"/>
        <v>0</v>
      </c>
      <c r="BZ116" s="107">
        <f t="shared" si="191"/>
        <v>0</v>
      </c>
      <c r="CA116" s="107">
        <f t="shared" si="192"/>
        <v>0</v>
      </c>
      <c r="CB116" s="109">
        <f t="shared" si="193"/>
        <v>0</v>
      </c>
      <c r="CC116" s="109">
        <f t="shared" si="194"/>
        <v>0</v>
      </c>
      <c r="CD116" s="109">
        <f t="shared" si="195"/>
        <v>0</v>
      </c>
    </row>
    <row r="117" spans="1:82" x14ac:dyDescent="0.25">
      <c r="A117" s="101">
        <f t="shared" si="142"/>
        <v>39448</v>
      </c>
      <c r="B117" s="102">
        <f t="shared" si="121"/>
        <v>4.1540000000000008</v>
      </c>
      <c r="C117" s="80">
        <f t="shared" si="143"/>
        <v>0.20499999999999999</v>
      </c>
      <c r="D117" s="102">
        <f t="shared" si="71"/>
        <v>-5.7500000000000002E-2</v>
      </c>
      <c r="E117" s="106">
        <f t="shared" si="72"/>
        <v>1</v>
      </c>
      <c r="F117" s="105">
        <f t="shared" ca="1" si="144"/>
        <v>2632</v>
      </c>
      <c r="G117" s="80" t="e">
        <f t="shared" si="145"/>
        <v>#DIV/0!</v>
      </c>
      <c r="H117" s="80" t="e">
        <f t="shared" si="146"/>
        <v>#DIV/0!</v>
      </c>
      <c r="I117" s="104">
        <f t="shared" si="76"/>
        <v>5.37</v>
      </c>
      <c r="K117" s="102">
        <f t="shared" si="77"/>
        <v>0.35499999999999998</v>
      </c>
      <c r="L117" s="106">
        <f t="shared" si="78"/>
        <v>1.03</v>
      </c>
      <c r="M117" s="105">
        <f t="shared" ca="1" si="147"/>
        <v>2632</v>
      </c>
      <c r="N117" s="216" t="e">
        <f t="shared" si="148"/>
        <v>#DIV/0!</v>
      </c>
      <c r="O117" s="80" t="e">
        <f t="shared" si="149"/>
        <v>#DIV/0!</v>
      </c>
      <c r="P117" s="104">
        <f t="shared" si="82"/>
        <v>5.4</v>
      </c>
      <c r="R117" s="102">
        <f t="shared" si="83"/>
        <v>0.35499999999999998</v>
      </c>
      <c r="S117" s="106">
        <f t="shared" si="84"/>
        <v>1.03</v>
      </c>
      <c r="T117" s="105">
        <f t="shared" ca="1" si="150"/>
        <v>2632</v>
      </c>
      <c r="U117" s="216" t="e">
        <f t="shared" si="151"/>
        <v>#DIV/0!</v>
      </c>
      <c r="V117" s="80" t="e">
        <f t="shared" si="152"/>
        <v>#DIV/0!</v>
      </c>
      <c r="W117" s="104">
        <f t="shared" si="88"/>
        <v>5.4</v>
      </c>
      <c r="X117" s="105"/>
      <c r="Y117" s="102">
        <f t="shared" si="89"/>
        <v>-0.26</v>
      </c>
      <c r="Z117" s="106">
        <f t="shared" si="90"/>
        <v>1</v>
      </c>
      <c r="AA117" s="105">
        <f t="shared" ca="1" si="153"/>
        <v>2632</v>
      </c>
      <c r="AB117" s="80" t="e">
        <f t="shared" si="154"/>
        <v>#DIV/0!</v>
      </c>
      <c r="AC117" s="80" t="e">
        <f t="shared" si="155"/>
        <v>#DIV/0!</v>
      </c>
      <c r="AD117" s="104">
        <f t="shared" si="94"/>
        <v>3.9</v>
      </c>
      <c r="AF117" s="105">
        <f t="shared" ca="1" si="123"/>
        <v>2632</v>
      </c>
      <c r="AG117" s="105">
        <f t="shared" ca="1" si="124"/>
        <v>2631</v>
      </c>
      <c r="AH117" s="80">
        <f t="shared" si="95"/>
        <v>6.9140236418503018E-2</v>
      </c>
      <c r="AI117" s="181">
        <f t="shared" si="96"/>
        <v>31</v>
      </c>
      <c r="AL117" s="105"/>
      <c r="AM117" s="82"/>
      <c r="AN117" s="82">
        <f t="shared" si="156"/>
        <v>0</v>
      </c>
      <c r="AO117" s="82" t="e">
        <f t="shared" si="157"/>
        <v>#DIV/0!</v>
      </c>
      <c r="AP117" s="77">
        <f t="shared" si="158"/>
        <v>0</v>
      </c>
      <c r="AQ117" s="108">
        <f t="shared" si="159"/>
        <v>0</v>
      </c>
      <c r="AR117" s="107">
        <f t="shared" si="160"/>
        <v>0</v>
      </c>
      <c r="AS117" s="107">
        <f t="shared" si="161"/>
        <v>0</v>
      </c>
      <c r="AT117" s="107">
        <f t="shared" si="162"/>
        <v>0</v>
      </c>
      <c r="AU117" s="109">
        <f t="shared" si="163"/>
        <v>0</v>
      </c>
      <c r="AV117" s="109">
        <f t="shared" si="164"/>
        <v>0</v>
      </c>
      <c r="AW117" s="109">
        <f t="shared" si="165"/>
        <v>0</v>
      </c>
      <c r="AY117" s="82">
        <f t="shared" si="166"/>
        <v>0</v>
      </c>
      <c r="AZ117" s="82" t="e">
        <f t="shared" si="167"/>
        <v>#DIV/0!</v>
      </c>
      <c r="BA117" s="77">
        <f t="shared" si="168"/>
        <v>0</v>
      </c>
      <c r="BB117" s="108">
        <f t="shared" si="169"/>
        <v>0</v>
      </c>
      <c r="BC117" s="107">
        <f t="shared" si="170"/>
        <v>0</v>
      </c>
      <c r="BD117" s="107">
        <f t="shared" si="171"/>
        <v>0</v>
      </c>
      <c r="BE117" s="107">
        <f t="shared" si="172"/>
        <v>0</v>
      </c>
      <c r="BF117" s="109">
        <f t="shared" si="173"/>
        <v>0</v>
      </c>
      <c r="BG117" s="109">
        <f t="shared" si="174"/>
        <v>0</v>
      </c>
      <c r="BH117" s="109">
        <f t="shared" si="175"/>
        <v>0</v>
      </c>
      <c r="BJ117" s="82">
        <f t="shared" si="176"/>
        <v>0</v>
      </c>
      <c r="BK117" s="82" t="e">
        <f t="shared" si="177"/>
        <v>#DIV/0!</v>
      </c>
      <c r="BL117" s="77">
        <f t="shared" si="178"/>
        <v>0</v>
      </c>
      <c r="BM117" s="108">
        <f t="shared" si="179"/>
        <v>0</v>
      </c>
      <c r="BN117" s="107">
        <f t="shared" si="180"/>
        <v>0</v>
      </c>
      <c r="BO117" s="107">
        <f t="shared" si="181"/>
        <v>0</v>
      </c>
      <c r="BP117" s="107">
        <f t="shared" si="182"/>
        <v>0</v>
      </c>
      <c r="BQ117" s="109">
        <f t="shared" si="183"/>
        <v>0</v>
      </c>
      <c r="BR117" s="109">
        <f t="shared" si="184"/>
        <v>0</v>
      </c>
      <c r="BS117" s="109">
        <f t="shared" si="185"/>
        <v>0</v>
      </c>
      <c r="BU117" s="82">
        <f t="shared" si="186"/>
        <v>0</v>
      </c>
      <c r="BV117" s="82" t="e">
        <f t="shared" si="187"/>
        <v>#DIV/0!</v>
      </c>
      <c r="BW117" s="77">
        <f t="shared" si="188"/>
        <v>0</v>
      </c>
      <c r="BX117" s="108">
        <f t="shared" si="189"/>
        <v>0</v>
      </c>
      <c r="BY117" s="107">
        <f t="shared" si="190"/>
        <v>0</v>
      </c>
      <c r="BZ117" s="107">
        <f t="shared" si="191"/>
        <v>0</v>
      </c>
      <c r="CA117" s="107">
        <f t="shared" si="192"/>
        <v>0</v>
      </c>
      <c r="CB117" s="109">
        <f t="shared" si="193"/>
        <v>0</v>
      </c>
      <c r="CC117" s="109">
        <f t="shared" si="194"/>
        <v>0</v>
      </c>
      <c r="CD117" s="109">
        <f t="shared" si="195"/>
        <v>0</v>
      </c>
    </row>
    <row r="118" spans="1:82" x14ac:dyDescent="0.25">
      <c r="A118" s="101">
        <f t="shared" si="142"/>
        <v>39479</v>
      </c>
      <c r="B118" s="102">
        <f t="shared" si="121"/>
        <v>4.03</v>
      </c>
      <c r="C118" s="80">
        <f t="shared" si="143"/>
        <v>0.20499999999999999</v>
      </c>
      <c r="D118" s="102">
        <f t="shared" si="71"/>
        <v>-0.04</v>
      </c>
      <c r="E118" s="106">
        <f t="shared" si="72"/>
        <v>1</v>
      </c>
      <c r="F118" s="105">
        <f t="shared" ca="1" si="144"/>
        <v>2665</v>
      </c>
      <c r="G118" s="80" t="e">
        <f t="shared" si="145"/>
        <v>#DIV/0!</v>
      </c>
      <c r="H118" s="80" t="e">
        <f t="shared" si="146"/>
        <v>#DIV/0!</v>
      </c>
      <c r="I118" s="104">
        <f t="shared" si="76"/>
        <v>5.37</v>
      </c>
      <c r="K118" s="102">
        <f t="shared" si="77"/>
        <v>0.33</v>
      </c>
      <c r="L118" s="106">
        <f t="shared" si="78"/>
        <v>1.03</v>
      </c>
      <c r="M118" s="105">
        <f t="shared" ca="1" si="147"/>
        <v>2665</v>
      </c>
      <c r="N118" s="216" t="e">
        <f t="shared" si="148"/>
        <v>#DIV/0!</v>
      </c>
      <c r="O118" s="80" t="e">
        <f t="shared" si="149"/>
        <v>#DIV/0!</v>
      </c>
      <c r="P118" s="104">
        <f t="shared" si="82"/>
        <v>5.4</v>
      </c>
      <c r="R118" s="102">
        <f t="shared" si="83"/>
        <v>0.33</v>
      </c>
      <c r="S118" s="106">
        <f t="shared" si="84"/>
        <v>1.03</v>
      </c>
      <c r="T118" s="105">
        <f t="shared" ca="1" si="150"/>
        <v>2665</v>
      </c>
      <c r="U118" s="216" t="e">
        <f t="shared" si="151"/>
        <v>#DIV/0!</v>
      </c>
      <c r="V118" s="80" t="e">
        <f t="shared" si="152"/>
        <v>#DIV/0!</v>
      </c>
      <c r="W118" s="104">
        <f t="shared" si="88"/>
        <v>5.4</v>
      </c>
      <c r="X118" s="105"/>
      <c r="Y118" s="102">
        <f t="shared" si="89"/>
        <v>-0.26</v>
      </c>
      <c r="Z118" s="106">
        <f t="shared" si="90"/>
        <v>1</v>
      </c>
      <c r="AA118" s="105">
        <f t="shared" ca="1" si="153"/>
        <v>2665</v>
      </c>
      <c r="AB118" s="80" t="e">
        <f t="shared" si="154"/>
        <v>#DIV/0!</v>
      </c>
      <c r="AC118" s="80" t="e">
        <f t="shared" si="155"/>
        <v>#DIV/0!</v>
      </c>
      <c r="AD118" s="104">
        <f t="shared" si="94"/>
        <v>3.9</v>
      </c>
      <c r="AF118" s="105">
        <f t="shared" ca="1" si="123"/>
        <v>2665</v>
      </c>
      <c r="AG118" s="105">
        <f t="shared" ca="1" si="124"/>
        <v>2664</v>
      </c>
      <c r="AH118" s="80">
        <f t="shared" si="95"/>
        <v>6.9170138058617006E-2</v>
      </c>
      <c r="AI118" s="181">
        <f t="shared" si="96"/>
        <v>29</v>
      </c>
      <c r="AL118" s="105"/>
      <c r="AM118" s="82"/>
      <c r="AN118" s="82">
        <f t="shared" si="156"/>
        <v>0</v>
      </c>
      <c r="AO118" s="82" t="e">
        <f t="shared" si="157"/>
        <v>#DIV/0!</v>
      </c>
      <c r="AP118" s="77">
        <f t="shared" si="158"/>
        <v>0</v>
      </c>
      <c r="AQ118" s="108">
        <f t="shared" si="159"/>
        <v>0</v>
      </c>
      <c r="AR118" s="107">
        <f t="shared" si="160"/>
        <v>0</v>
      </c>
      <c r="AS118" s="107">
        <f t="shared" si="161"/>
        <v>0</v>
      </c>
      <c r="AT118" s="107">
        <f t="shared" si="162"/>
        <v>0</v>
      </c>
      <c r="AU118" s="109">
        <f t="shared" si="163"/>
        <v>0</v>
      </c>
      <c r="AV118" s="109">
        <f t="shared" si="164"/>
        <v>0</v>
      </c>
      <c r="AW118" s="109">
        <f t="shared" si="165"/>
        <v>0</v>
      </c>
      <c r="AY118" s="82">
        <f t="shared" si="166"/>
        <v>0</v>
      </c>
      <c r="AZ118" s="82" t="e">
        <f t="shared" si="167"/>
        <v>#DIV/0!</v>
      </c>
      <c r="BA118" s="77">
        <f t="shared" si="168"/>
        <v>0</v>
      </c>
      <c r="BB118" s="108">
        <f t="shared" si="169"/>
        <v>0</v>
      </c>
      <c r="BC118" s="107">
        <f t="shared" si="170"/>
        <v>0</v>
      </c>
      <c r="BD118" s="107">
        <f t="shared" si="171"/>
        <v>0</v>
      </c>
      <c r="BE118" s="107">
        <f t="shared" si="172"/>
        <v>0</v>
      </c>
      <c r="BF118" s="109">
        <f t="shared" si="173"/>
        <v>0</v>
      </c>
      <c r="BG118" s="109">
        <f t="shared" si="174"/>
        <v>0</v>
      </c>
      <c r="BH118" s="109">
        <f t="shared" si="175"/>
        <v>0</v>
      </c>
      <c r="BJ118" s="82">
        <f t="shared" si="176"/>
        <v>0</v>
      </c>
      <c r="BK118" s="82" t="e">
        <f t="shared" si="177"/>
        <v>#DIV/0!</v>
      </c>
      <c r="BL118" s="77">
        <f t="shared" si="178"/>
        <v>0</v>
      </c>
      <c r="BM118" s="108">
        <f t="shared" si="179"/>
        <v>0</v>
      </c>
      <c r="BN118" s="107">
        <f t="shared" si="180"/>
        <v>0</v>
      </c>
      <c r="BO118" s="107">
        <f t="shared" si="181"/>
        <v>0</v>
      </c>
      <c r="BP118" s="107">
        <f t="shared" si="182"/>
        <v>0</v>
      </c>
      <c r="BQ118" s="109">
        <f t="shared" si="183"/>
        <v>0</v>
      </c>
      <c r="BR118" s="109">
        <f t="shared" si="184"/>
        <v>0</v>
      </c>
      <c r="BS118" s="109">
        <f t="shared" si="185"/>
        <v>0</v>
      </c>
      <c r="BU118" s="82">
        <f t="shared" si="186"/>
        <v>0</v>
      </c>
      <c r="BV118" s="82" t="e">
        <f t="shared" si="187"/>
        <v>#DIV/0!</v>
      </c>
      <c r="BW118" s="77">
        <f t="shared" si="188"/>
        <v>0</v>
      </c>
      <c r="BX118" s="108">
        <f t="shared" si="189"/>
        <v>0</v>
      </c>
      <c r="BY118" s="107">
        <f t="shared" si="190"/>
        <v>0</v>
      </c>
      <c r="BZ118" s="107">
        <f t="shared" si="191"/>
        <v>0</v>
      </c>
      <c r="CA118" s="107">
        <f t="shared" si="192"/>
        <v>0</v>
      </c>
      <c r="CB118" s="109">
        <f t="shared" si="193"/>
        <v>0</v>
      </c>
      <c r="CC118" s="109">
        <f t="shared" si="194"/>
        <v>0</v>
      </c>
      <c r="CD118" s="109">
        <f t="shared" si="195"/>
        <v>0</v>
      </c>
    </row>
    <row r="119" spans="1:82" x14ac:dyDescent="0.25">
      <c r="A119" s="101">
        <f t="shared" si="142"/>
        <v>39508</v>
      </c>
      <c r="B119" s="102">
        <f t="shared" si="121"/>
        <v>3.89</v>
      </c>
      <c r="C119" s="80">
        <f t="shared" si="143"/>
        <v>0.20499999999999999</v>
      </c>
      <c r="D119" s="102">
        <f t="shared" si="71"/>
        <v>-2.75E-2</v>
      </c>
      <c r="E119" s="106">
        <f t="shared" si="72"/>
        <v>1</v>
      </c>
      <c r="F119" s="105">
        <f t="shared" ca="1" si="144"/>
        <v>2694</v>
      </c>
      <c r="G119" s="80" t="e">
        <f t="shared" si="145"/>
        <v>#DIV/0!</v>
      </c>
      <c r="H119" s="80" t="e">
        <f t="shared" si="146"/>
        <v>#DIV/0!</v>
      </c>
      <c r="I119" s="104">
        <f t="shared" si="76"/>
        <v>5.37</v>
      </c>
      <c r="K119" s="102">
        <f t="shared" si="77"/>
        <v>0.32750000000000001</v>
      </c>
      <c r="L119" s="106">
        <f t="shared" si="78"/>
        <v>1.03</v>
      </c>
      <c r="M119" s="105">
        <f t="shared" ca="1" si="147"/>
        <v>2694</v>
      </c>
      <c r="N119" s="216" t="e">
        <f t="shared" si="148"/>
        <v>#DIV/0!</v>
      </c>
      <c r="O119" s="80" t="e">
        <f t="shared" si="149"/>
        <v>#DIV/0!</v>
      </c>
      <c r="P119" s="104">
        <f t="shared" si="82"/>
        <v>5.4</v>
      </c>
      <c r="R119" s="102">
        <f t="shared" si="83"/>
        <v>0.32750000000000001</v>
      </c>
      <c r="S119" s="106">
        <f t="shared" si="84"/>
        <v>1.03</v>
      </c>
      <c r="T119" s="105">
        <f t="shared" ca="1" si="150"/>
        <v>2694</v>
      </c>
      <c r="U119" s="216" t="e">
        <f t="shared" si="151"/>
        <v>#DIV/0!</v>
      </c>
      <c r="V119" s="80" t="e">
        <f t="shared" si="152"/>
        <v>#DIV/0!</v>
      </c>
      <c r="W119" s="104">
        <f t="shared" si="88"/>
        <v>5.4</v>
      </c>
      <c r="X119" s="105"/>
      <c r="Y119" s="102">
        <f t="shared" si="89"/>
        <v>-0.26</v>
      </c>
      <c r="Z119" s="106">
        <f t="shared" si="90"/>
        <v>1</v>
      </c>
      <c r="AA119" s="105">
        <f t="shared" ca="1" si="153"/>
        <v>2694</v>
      </c>
      <c r="AB119" s="80" t="e">
        <f t="shared" si="154"/>
        <v>#DIV/0!</v>
      </c>
      <c r="AC119" s="80" t="e">
        <f t="shared" si="155"/>
        <v>#DIV/0!</v>
      </c>
      <c r="AD119" s="104">
        <f t="shared" si="94"/>
        <v>3.9</v>
      </c>
      <c r="AF119" s="105">
        <f t="shared" ca="1" si="123"/>
        <v>2694</v>
      </c>
      <c r="AG119" s="105">
        <f t="shared" ca="1" si="124"/>
        <v>2693</v>
      </c>
      <c r="AH119" s="80">
        <f t="shared" si="95"/>
        <v>6.9198110560927006E-2</v>
      </c>
      <c r="AI119" s="181">
        <f t="shared" si="96"/>
        <v>31</v>
      </c>
      <c r="AL119" s="105"/>
      <c r="AM119" s="82"/>
      <c r="AN119" s="82">
        <f t="shared" si="156"/>
        <v>0</v>
      </c>
      <c r="AO119" s="82" t="e">
        <f t="shared" si="157"/>
        <v>#DIV/0!</v>
      </c>
      <c r="AP119" s="77">
        <f t="shared" si="158"/>
        <v>0</v>
      </c>
      <c r="AQ119" s="108">
        <f t="shared" si="159"/>
        <v>0</v>
      </c>
      <c r="AR119" s="107">
        <f t="shared" si="160"/>
        <v>0</v>
      </c>
      <c r="AS119" s="107">
        <f t="shared" si="161"/>
        <v>0</v>
      </c>
      <c r="AT119" s="107">
        <f t="shared" si="162"/>
        <v>0</v>
      </c>
      <c r="AU119" s="109">
        <f t="shared" si="163"/>
        <v>0</v>
      </c>
      <c r="AV119" s="109">
        <f t="shared" si="164"/>
        <v>0</v>
      </c>
      <c r="AW119" s="109">
        <f t="shared" si="165"/>
        <v>0</v>
      </c>
      <c r="AY119" s="82">
        <f t="shared" si="166"/>
        <v>0</v>
      </c>
      <c r="AZ119" s="82" t="e">
        <f t="shared" si="167"/>
        <v>#DIV/0!</v>
      </c>
      <c r="BA119" s="77">
        <f t="shared" si="168"/>
        <v>0</v>
      </c>
      <c r="BB119" s="108">
        <f t="shared" si="169"/>
        <v>0</v>
      </c>
      <c r="BC119" s="107">
        <f t="shared" si="170"/>
        <v>0</v>
      </c>
      <c r="BD119" s="107">
        <f t="shared" si="171"/>
        <v>0</v>
      </c>
      <c r="BE119" s="107">
        <f t="shared" si="172"/>
        <v>0</v>
      </c>
      <c r="BF119" s="109">
        <f t="shared" si="173"/>
        <v>0</v>
      </c>
      <c r="BG119" s="109">
        <f t="shared" si="174"/>
        <v>0</v>
      </c>
      <c r="BH119" s="109">
        <f t="shared" si="175"/>
        <v>0</v>
      </c>
      <c r="BJ119" s="82">
        <f t="shared" si="176"/>
        <v>0</v>
      </c>
      <c r="BK119" s="82" t="e">
        <f t="shared" si="177"/>
        <v>#DIV/0!</v>
      </c>
      <c r="BL119" s="77">
        <f t="shared" si="178"/>
        <v>0</v>
      </c>
      <c r="BM119" s="108">
        <f t="shared" si="179"/>
        <v>0</v>
      </c>
      <c r="BN119" s="107">
        <f t="shared" si="180"/>
        <v>0</v>
      </c>
      <c r="BO119" s="107">
        <f t="shared" si="181"/>
        <v>0</v>
      </c>
      <c r="BP119" s="107">
        <f t="shared" si="182"/>
        <v>0</v>
      </c>
      <c r="BQ119" s="109">
        <f t="shared" si="183"/>
        <v>0</v>
      </c>
      <c r="BR119" s="109">
        <f t="shared" si="184"/>
        <v>0</v>
      </c>
      <c r="BS119" s="109">
        <f t="shared" si="185"/>
        <v>0</v>
      </c>
      <c r="BU119" s="82">
        <f t="shared" si="186"/>
        <v>0</v>
      </c>
      <c r="BV119" s="82" t="e">
        <f t="shared" si="187"/>
        <v>#DIV/0!</v>
      </c>
      <c r="BW119" s="77">
        <f t="shared" si="188"/>
        <v>0</v>
      </c>
      <c r="BX119" s="108">
        <f t="shared" si="189"/>
        <v>0</v>
      </c>
      <c r="BY119" s="107">
        <f t="shared" si="190"/>
        <v>0</v>
      </c>
      <c r="BZ119" s="107">
        <f t="shared" si="191"/>
        <v>0</v>
      </c>
      <c r="CA119" s="107">
        <f t="shared" si="192"/>
        <v>0</v>
      </c>
      <c r="CB119" s="109">
        <f t="shared" si="193"/>
        <v>0</v>
      </c>
      <c r="CC119" s="109">
        <f t="shared" si="194"/>
        <v>0</v>
      </c>
      <c r="CD119" s="109">
        <f t="shared" si="195"/>
        <v>0</v>
      </c>
    </row>
    <row r="120" spans="1:82" x14ac:dyDescent="0.25">
      <c r="A120" s="101">
        <f t="shared" si="142"/>
        <v>39539</v>
      </c>
      <c r="B120" s="102">
        <f t="shared" si="121"/>
        <v>3.75</v>
      </c>
      <c r="C120" s="80">
        <f t="shared" si="143"/>
        <v>0.20499999999999999</v>
      </c>
      <c r="D120" s="102">
        <f t="shared" si="71"/>
        <v>1.4999999999999999E-2</v>
      </c>
      <c r="E120" s="106">
        <f t="shared" si="72"/>
        <v>1</v>
      </c>
      <c r="F120" s="105">
        <f t="shared" ca="1" si="144"/>
        <v>2723</v>
      </c>
      <c r="G120" s="80" t="e">
        <f t="shared" si="145"/>
        <v>#DIV/0!</v>
      </c>
      <c r="H120" s="80" t="e">
        <f t="shared" si="146"/>
        <v>#DIV/0!</v>
      </c>
      <c r="I120" s="104">
        <f t="shared" si="76"/>
        <v>5.37</v>
      </c>
      <c r="K120" s="102">
        <f t="shared" si="77"/>
        <v>0.23250000000000001</v>
      </c>
      <c r="L120" s="106">
        <f t="shared" si="78"/>
        <v>1.03</v>
      </c>
      <c r="M120" s="105">
        <f t="shared" ca="1" si="147"/>
        <v>2723</v>
      </c>
      <c r="N120" s="216" t="e">
        <f t="shared" si="148"/>
        <v>#DIV/0!</v>
      </c>
      <c r="O120" s="80" t="e">
        <f t="shared" si="149"/>
        <v>#DIV/0!</v>
      </c>
      <c r="P120" s="104">
        <f t="shared" si="82"/>
        <v>5.4</v>
      </c>
      <c r="R120" s="102">
        <f t="shared" si="83"/>
        <v>0.23250000000000001</v>
      </c>
      <c r="S120" s="106">
        <f t="shared" si="84"/>
        <v>1.03</v>
      </c>
      <c r="T120" s="105">
        <f t="shared" ca="1" si="150"/>
        <v>2723</v>
      </c>
      <c r="U120" s="216" t="e">
        <f t="shared" si="151"/>
        <v>#DIV/0!</v>
      </c>
      <c r="V120" s="80" t="e">
        <f t="shared" si="152"/>
        <v>#DIV/0!</v>
      </c>
      <c r="W120" s="104">
        <f t="shared" si="88"/>
        <v>5.4</v>
      </c>
      <c r="X120" s="105"/>
      <c r="Y120" s="102">
        <f t="shared" si="89"/>
        <v>-0.33500000000000002</v>
      </c>
      <c r="Z120" s="106">
        <f t="shared" si="90"/>
        <v>1</v>
      </c>
      <c r="AA120" s="105">
        <f t="shared" ca="1" si="153"/>
        <v>2723</v>
      </c>
      <c r="AB120" s="80" t="e">
        <f t="shared" si="154"/>
        <v>#DIV/0!</v>
      </c>
      <c r="AC120" s="80" t="e">
        <f t="shared" si="155"/>
        <v>#DIV/0!</v>
      </c>
      <c r="AD120" s="104">
        <f t="shared" si="94"/>
        <v>3.9</v>
      </c>
      <c r="AF120" s="105">
        <f t="shared" ca="1" si="123"/>
        <v>2723</v>
      </c>
      <c r="AG120" s="105">
        <f t="shared" ca="1" si="124"/>
        <v>2722</v>
      </c>
      <c r="AH120" s="80">
        <f t="shared" si="95"/>
        <v>6.9228012201613023E-2</v>
      </c>
      <c r="AI120" s="181">
        <f t="shared" si="96"/>
        <v>30</v>
      </c>
      <c r="AL120" s="105"/>
      <c r="AM120" s="82"/>
      <c r="AN120" s="82">
        <f t="shared" si="156"/>
        <v>0</v>
      </c>
      <c r="AO120" s="82" t="e">
        <f t="shared" si="157"/>
        <v>#DIV/0!</v>
      </c>
      <c r="AP120" s="77">
        <f t="shared" si="158"/>
        <v>0</v>
      </c>
      <c r="AQ120" s="108">
        <f t="shared" si="159"/>
        <v>0</v>
      </c>
      <c r="AR120" s="107">
        <f t="shared" si="160"/>
        <v>0</v>
      </c>
      <c r="AS120" s="107">
        <f t="shared" si="161"/>
        <v>0</v>
      </c>
      <c r="AT120" s="107">
        <f t="shared" si="162"/>
        <v>0</v>
      </c>
      <c r="AU120" s="109">
        <f t="shared" si="163"/>
        <v>0</v>
      </c>
      <c r="AV120" s="109">
        <f t="shared" si="164"/>
        <v>0</v>
      </c>
      <c r="AW120" s="109">
        <f t="shared" si="165"/>
        <v>0</v>
      </c>
      <c r="AY120" s="82">
        <f t="shared" si="166"/>
        <v>0</v>
      </c>
      <c r="AZ120" s="82" t="e">
        <f t="shared" si="167"/>
        <v>#DIV/0!</v>
      </c>
      <c r="BA120" s="77">
        <f t="shared" si="168"/>
        <v>0</v>
      </c>
      <c r="BB120" s="108">
        <f t="shared" si="169"/>
        <v>0</v>
      </c>
      <c r="BC120" s="107">
        <f t="shared" si="170"/>
        <v>0</v>
      </c>
      <c r="BD120" s="107">
        <f t="shared" si="171"/>
        <v>0</v>
      </c>
      <c r="BE120" s="107">
        <f t="shared" si="172"/>
        <v>0</v>
      </c>
      <c r="BF120" s="109">
        <f t="shared" si="173"/>
        <v>0</v>
      </c>
      <c r="BG120" s="109">
        <f t="shared" si="174"/>
        <v>0</v>
      </c>
      <c r="BH120" s="109">
        <f t="shared" si="175"/>
        <v>0</v>
      </c>
      <c r="BJ120" s="82">
        <f t="shared" si="176"/>
        <v>0</v>
      </c>
      <c r="BK120" s="82" t="e">
        <f t="shared" si="177"/>
        <v>#DIV/0!</v>
      </c>
      <c r="BL120" s="77">
        <f t="shared" si="178"/>
        <v>0</v>
      </c>
      <c r="BM120" s="108">
        <f t="shared" si="179"/>
        <v>0</v>
      </c>
      <c r="BN120" s="107">
        <f t="shared" si="180"/>
        <v>0</v>
      </c>
      <c r="BO120" s="107">
        <f t="shared" si="181"/>
        <v>0</v>
      </c>
      <c r="BP120" s="107">
        <f t="shared" si="182"/>
        <v>0</v>
      </c>
      <c r="BQ120" s="109">
        <f t="shared" si="183"/>
        <v>0</v>
      </c>
      <c r="BR120" s="109">
        <f t="shared" si="184"/>
        <v>0</v>
      </c>
      <c r="BS120" s="109">
        <f t="shared" si="185"/>
        <v>0</v>
      </c>
      <c r="BU120" s="82">
        <f t="shared" si="186"/>
        <v>0</v>
      </c>
      <c r="BV120" s="82" t="e">
        <f t="shared" si="187"/>
        <v>#DIV/0!</v>
      </c>
      <c r="BW120" s="77">
        <f t="shared" si="188"/>
        <v>0</v>
      </c>
      <c r="BX120" s="108">
        <f t="shared" si="189"/>
        <v>0</v>
      </c>
      <c r="BY120" s="107">
        <f t="shared" si="190"/>
        <v>0</v>
      </c>
      <c r="BZ120" s="107">
        <f t="shared" si="191"/>
        <v>0</v>
      </c>
      <c r="CA120" s="107">
        <f t="shared" si="192"/>
        <v>0</v>
      </c>
      <c r="CB120" s="109">
        <f t="shared" si="193"/>
        <v>0</v>
      </c>
      <c r="CC120" s="109">
        <f t="shared" si="194"/>
        <v>0</v>
      </c>
      <c r="CD120" s="109">
        <f t="shared" si="195"/>
        <v>0</v>
      </c>
    </row>
    <row r="121" spans="1:82" x14ac:dyDescent="0.25">
      <c r="A121" s="101">
        <f t="shared" si="142"/>
        <v>39569</v>
      </c>
      <c r="B121" s="102">
        <f t="shared" si="121"/>
        <v>3.738</v>
      </c>
      <c r="C121" s="80">
        <f t="shared" si="143"/>
        <v>0.20499999999999999</v>
      </c>
      <c r="D121" s="102">
        <f t="shared" si="71"/>
        <v>1.4999999999999999E-2</v>
      </c>
      <c r="E121" s="106">
        <f t="shared" si="72"/>
        <v>1</v>
      </c>
      <c r="F121" s="105">
        <f t="shared" ca="1" si="144"/>
        <v>2755</v>
      </c>
      <c r="G121" s="80" t="e">
        <f t="shared" si="145"/>
        <v>#DIV/0!</v>
      </c>
      <c r="H121" s="80" t="e">
        <f t="shared" si="146"/>
        <v>#DIV/0!</v>
      </c>
      <c r="I121" s="104">
        <f t="shared" si="76"/>
        <v>5.37</v>
      </c>
      <c r="K121" s="102">
        <f t="shared" si="77"/>
        <v>0.24249999999999999</v>
      </c>
      <c r="L121" s="106">
        <f t="shared" si="78"/>
        <v>1.03</v>
      </c>
      <c r="M121" s="105">
        <f t="shared" ca="1" si="147"/>
        <v>2755</v>
      </c>
      <c r="N121" s="216" t="e">
        <f t="shared" si="148"/>
        <v>#DIV/0!</v>
      </c>
      <c r="O121" s="80" t="e">
        <f t="shared" si="149"/>
        <v>#DIV/0!</v>
      </c>
      <c r="P121" s="104">
        <f t="shared" si="82"/>
        <v>5.4</v>
      </c>
      <c r="R121" s="102">
        <f t="shared" si="83"/>
        <v>0.24249999999999999</v>
      </c>
      <c r="S121" s="106">
        <f t="shared" si="84"/>
        <v>1.03</v>
      </c>
      <c r="T121" s="105">
        <f t="shared" ca="1" si="150"/>
        <v>2755</v>
      </c>
      <c r="U121" s="216" t="e">
        <f t="shared" si="151"/>
        <v>#DIV/0!</v>
      </c>
      <c r="V121" s="80" t="e">
        <f t="shared" si="152"/>
        <v>#DIV/0!</v>
      </c>
      <c r="W121" s="104">
        <f t="shared" si="88"/>
        <v>5.4</v>
      </c>
      <c r="X121" s="105"/>
      <c r="Y121" s="102">
        <f t="shared" si="89"/>
        <v>-0.33500000000000002</v>
      </c>
      <c r="Z121" s="106">
        <f t="shared" si="90"/>
        <v>1</v>
      </c>
      <c r="AA121" s="105">
        <f t="shared" ca="1" si="153"/>
        <v>2755</v>
      </c>
      <c r="AB121" s="80" t="e">
        <f t="shared" si="154"/>
        <v>#DIV/0!</v>
      </c>
      <c r="AC121" s="80" t="e">
        <f t="shared" si="155"/>
        <v>#DIV/0!</v>
      </c>
      <c r="AD121" s="104">
        <f t="shared" si="94"/>
        <v>3.9</v>
      </c>
      <c r="AF121" s="105">
        <f t="shared" ca="1" si="123"/>
        <v>2755</v>
      </c>
      <c r="AG121" s="105">
        <f t="shared" ca="1" si="124"/>
        <v>2752</v>
      </c>
      <c r="AH121" s="80">
        <f t="shared" si="95"/>
        <v>6.9256949273527019E-2</v>
      </c>
      <c r="AI121" s="181">
        <f t="shared" si="96"/>
        <v>31</v>
      </c>
      <c r="AL121" s="105"/>
      <c r="AM121" s="82"/>
      <c r="AN121" s="82">
        <f t="shared" si="156"/>
        <v>0</v>
      </c>
      <c r="AO121" s="82" t="e">
        <f t="shared" si="157"/>
        <v>#DIV/0!</v>
      </c>
      <c r="AP121" s="77">
        <f t="shared" si="158"/>
        <v>0</v>
      </c>
      <c r="AQ121" s="108">
        <f t="shared" si="159"/>
        <v>0</v>
      </c>
      <c r="AR121" s="107">
        <f t="shared" si="160"/>
        <v>0</v>
      </c>
      <c r="AS121" s="107">
        <f t="shared" si="161"/>
        <v>0</v>
      </c>
      <c r="AT121" s="107">
        <f t="shared" si="162"/>
        <v>0</v>
      </c>
      <c r="AU121" s="109">
        <f t="shared" si="163"/>
        <v>0</v>
      </c>
      <c r="AV121" s="109">
        <f t="shared" si="164"/>
        <v>0</v>
      </c>
      <c r="AW121" s="109">
        <f t="shared" si="165"/>
        <v>0</v>
      </c>
      <c r="AY121" s="82">
        <f t="shared" si="166"/>
        <v>0</v>
      </c>
      <c r="AZ121" s="82" t="e">
        <f t="shared" si="167"/>
        <v>#DIV/0!</v>
      </c>
      <c r="BA121" s="77">
        <f t="shared" si="168"/>
        <v>0</v>
      </c>
      <c r="BB121" s="108">
        <f t="shared" si="169"/>
        <v>0</v>
      </c>
      <c r="BC121" s="107">
        <f t="shared" si="170"/>
        <v>0</v>
      </c>
      <c r="BD121" s="107">
        <f t="shared" si="171"/>
        <v>0</v>
      </c>
      <c r="BE121" s="107">
        <f t="shared" si="172"/>
        <v>0</v>
      </c>
      <c r="BF121" s="109">
        <f t="shared" si="173"/>
        <v>0</v>
      </c>
      <c r="BG121" s="109">
        <f t="shared" si="174"/>
        <v>0</v>
      </c>
      <c r="BH121" s="109">
        <f t="shared" si="175"/>
        <v>0</v>
      </c>
      <c r="BJ121" s="82">
        <f t="shared" si="176"/>
        <v>0</v>
      </c>
      <c r="BK121" s="82" t="e">
        <f t="shared" si="177"/>
        <v>#DIV/0!</v>
      </c>
      <c r="BL121" s="77">
        <f t="shared" si="178"/>
        <v>0</v>
      </c>
      <c r="BM121" s="108">
        <f t="shared" si="179"/>
        <v>0</v>
      </c>
      <c r="BN121" s="107">
        <f t="shared" si="180"/>
        <v>0</v>
      </c>
      <c r="BO121" s="107">
        <f t="shared" si="181"/>
        <v>0</v>
      </c>
      <c r="BP121" s="107">
        <f t="shared" si="182"/>
        <v>0</v>
      </c>
      <c r="BQ121" s="109">
        <f t="shared" si="183"/>
        <v>0</v>
      </c>
      <c r="BR121" s="109">
        <f t="shared" si="184"/>
        <v>0</v>
      </c>
      <c r="BS121" s="109">
        <f t="shared" si="185"/>
        <v>0</v>
      </c>
      <c r="BU121" s="82">
        <f t="shared" si="186"/>
        <v>0</v>
      </c>
      <c r="BV121" s="82" t="e">
        <f t="shared" si="187"/>
        <v>#DIV/0!</v>
      </c>
      <c r="BW121" s="77">
        <f t="shared" si="188"/>
        <v>0</v>
      </c>
      <c r="BX121" s="108">
        <f t="shared" si="189"/>
        <v>0</v>
      </c>
      <c r="BY121" s="107">
        <f t="shared" si="190"/>
        <v>0</v>
      </c>
      <c r="BZ121" s="107">
        <f t="shared" si="191"/>
        <v>0</v>
      </c>
      <c r="CA121" s="107">
        <f t="shared" si="192"/>
        <v>0</v>
      </c>
      <c r="CB121" s="109">
        <f t="shared" si="193"/>
        <v>0</v>
      </c>
      <c r="CC121" s="109">
        <f t="shared" si="194"/>
        <v>0</v>
      </c>
      <c r="CD121" s="109">
        <f t="shared" si="195"/>
        <v>0</v>
      </c>
    </row>
    <row r="122" spans="1:82" x14ac:dyDescent="0.25">
      <c r="A122" s="101">
        <f t="shared" si="142"/>
        <v>39600</v>
      </c>
      <c r="B122" s="102">
        <f t="shared" si="121"/>
        <v>3.7710000000000004</v>
      </c>
      <c r="C122" s="80">
        <f t="shared" si="143"/>
        <v>0.20499999999999999</v>
      </c>
      <c r="D122" s="102">
        <f t="shared" si="71"/>
        <v>0.02</v>
      </c>
      <c r="E122" s="106">
        <f t="shared" si="72"/>
        <v>1</v>
      </c>
      <c r="F122" s="105">
        <f t="shared" ca="1" si="144"/>
        <v>2785</v>
      </c>
      <c r="G122" s="80" t="e">
        <f t="shared" si="145"/>
        <v>#DIV/0!</v>
      </c>
      <c r="H122" s="80" t="e">
        <f t="shared" si="146"/>
        <v>#DIV/0!</v>
      </c>
      <c r="I122" s="104">
        <f t="shared" si="76"/>
        <v>5.37</v>
      </c>
      <c r="K122" s="102">
        <f t="shared" si="77"/>
        <v>0.23749999999999999</v>
      </c>
      <c r="L122" s="106">
        <f t="shared" si="78"/>
        <v>1.03</v>
      </c>
      <c r="M122" s="105">
        <f t="shared" ca="1" si="147"/>
        <v>2785</v>
      </c>
      <c r="N122" s="216" t="e">
        <f t="shared" si="148"/>
        <v>#DIV/0!</v>
      </c>
      <c r="O122" s="80" t="e">
        <f t="shared" si="149"/>
        <v>#DIV/0!</v>
      </c>
      <c r="P122" s="104">
        <f t="shared" si="82"/>
        <v>5.4</v>
      </c>
      <c r="R122" s="102">
        <f t="shared" si="83"/>
        <v>0.23749999999999999</v>
      </c>
      <c r="S122" s="106">
        <f t="shared" si="84"/>
        <v>1.03</v>
      </c>
      <c r="T122" s="105">
        <f t="shared" ca="1" si="150"/>
        <v>2785</v>
      </c>
      <c r="U122" s="216" t="e">
        <f t="shared" si="151"/>
        <v>#DIV/0!</v>
      </c>
      <c r="V122" s="80" t="e">
        <f t="shared" si="152"/>
        <v>#DIV/0!</v>
      </c>
      <c r="W122" s="104">
        <f t="shared" si="88"/>
        <v>5.4</v>
      </c>
      <c r="X122" s="105"/>
      <c r="Y122" s="102">
        <f t="shared" si="89"/>
        <v>-0.33500000000000002</v>
      </c>
      <c r="Z122" s="106">
        <f t="shared" si="90"/>
        <v>1</v>
      </c>
      <c r="AA122" s="105">
        <f t="shared" ca="1" si="153"/>
        <v>2785</v>
      </c>
      <c r="AB122" s="80" t="e">
        <f t="shared" si="154"/>
        <v>#DIV/0!</v>
      </c>
      <c r="AC122" s="80" t="e">
        <f t="shared" si="155"/>
        <v>#DIV/0!</v>
      </c>
      <c r="AD122" s="104">
        <f t="shared" si="94"/>
        <v>3.9</v>
      </c>
      <c r="AF122" s="105">
        <f t="shared" ca="1" si="123"/>
        <v>2785</v>
      </c>
      <c r="AG122" s="105">
        <f t="shared" ca="1" si="124"/>
        <v>2784</v>
      </c>
      <c r="AH122" s="80">
        <f t="shared" si="95"/>
        <v>6.9286850914795015E-2</v>
      </c>
      <c r="AI122" s="181">
        <f t="shared" si="96"/>
        <v>30</v>
      </c>
      <c r="AL122" s="105"/>
      <c r="AM122" s="82"/>
      <c r="AN122" s="82">
        <f t="shared" si="156"/>
        <v>0</v>
      </c>
      <c r="AO122" s="82" t="e">
        <f t="shared" si="157"/>
        <v>#DIV/0!</v>
      </c>
      <c r="AP122" s="77">
        <f t="shared" si="158"/>
        <v>0</v>
      </c>
      <c r="AQ122" s="108">
        <f t="shared" si="159"/>
        <v>0</v>
      </c>
      <c r="AR122" s="107">
        <f t="shared" si="160"/>
        <v>0</v>
      </c>
      <c r="AS122" s="107">
        <f t="shared" si="161"/>
        <v>0</v>
      </c>
      <c r="AT122" s="107">
        <f t="shared" si="162"/>
        <v>0</v>
      </c>
      <c r="AU122" s="109">
        <f t="shared" si="163"/>
        <v>0</v>
      </c>
      <c r="AV122" s="109">
        <f t="shared" si="164"/>
        <v>0</v>
      </c>
      <c r="AW122" s="109">
        <f t="shared" si="165"/>
        <v>0</v>
      </c>
      <c r="AY122" s="82">
        <f t="shared" si="166"/>
        <v>0</v>
      </c>
      <c r="AZ122" s="82" t="e">
        <f t="shared" si="167"/>
        <v>#DIV/0!</v>
      </c>
      <c r="BA122" s="77">
        <f t="shared" si="168"/>
        <v>0</v>
      </c>
      <c r="BB122" s="108">
        <f t="shared" si="169"/>
        <v>0</v>
      </c>
      <c r="BC122" s="107">
        <f t="shared" si="170"/>
        <v>0</v>
      </c>
      <c r="BD122" s="107">
        <f t="shared" si="171"/>
        <v>0</v>
      </c>
      <c r="BE122" s="107">
        <f t="shared" si="172"/>
        <v>0</v>
      </c>
      <c r="BF122" s="109">
        <f t="shared" si="173"/>
        <v>0</v>
      </c>
      <c r="BG122" s="109">
        <f t="shared" si="174"/>
        <v>0</v>
      </c>
      <c r="BH122" s="109">
        <f t="shared" si="175"/>
        <v>0</v>
      </c>
      <c r="BJ122" s="82">
        <f t="shared" si="176"/>
        <v>0</v>
      </c>
      <c r="BK122" s="82" t="e">
        <f t="shared" si="177"/>
        <v>#DIV/0!</v>
      </c>
      <c r="BL122" s="77">
        <f t="shared" si="178"/>
        <v>0</v>
      </c>
      <c r="BM122" s="108">
        <f t="shared" si="179"/>
        <v>0</v>
      </c>
      <c r="BN122" s="107">
        <f t="shared" si="180"/>
        <v>0</v>
      </c>
      <c r="BO122" s="107">
        <f t="shared" si="181"/>
        <v>0</v>
      </c>
      <c r="BP122" s="107">
        <f t="shared" si="182"/>
        <v>0</v>
      </c>
      <c r="BQ122" s="109">
        <f t="shared" si="183"/>
        <v>0</v>
      </c>
      <c r="BR122" s="109">
        <f t="shared" si="184"/>
        <v>0</v>
      </c>
      <c r="BS122" s="109">
        <f t="shared" si="185"/>
        <v>0</v>
      </c>
      <c r="BU122" s="82">
        <f t="shared" si="186"/>
        <v>0</v>
      </c>
      <c r="BV122" s="82" t="e">
        <f t="shared" si="187"/>
        <v>#DIV/0!</v>
      </c>
      <c r="BW122" s="77">
        <f t="shared" si="188"/>
        <v>0</v>
      </c>
      <c r="BX122" s="108">
        <f t="shared" si="189"/>
        <v>0</v>
      </c>
      <c r="BY122" s="107">
        <f t="shared" si="190"/>
        <v>0</v>
      </c>
      <c r="BZ122" s="107">
        <f t="shared" si="191"/>
        <v>0</v>
      </c>
      <c r="CA122" s="107">
        <f t="shared" si="192"/>
        <v>0</v>
      </c>
      <c r="CB122" s="109">
        <f t="shared" si="193"/>
        <v>0</v>
      </c>
      <c r="CC122" s="109">
        <f t="shared" si="194"/>
        <v>0</v>
      </c>
      <c r="CD122" s="109">
        <f t="shared" si="195"/>
        <v>0</v>
      </c>
    </row>
    <row r="123" spans="1:82" x14ac:dyDescent="0.25">
      <c r="A123" s="101">
        <f t="shared" si="142"/>
        <v>39630</v>
      </c>
      <c r="B123" s="102">
        <f t="shared" si="121"/>
        <v>3.7990000000000004</v>
      </c>
      <c r="C123" s="80">
        <f t="shared" si="143"/>
        <v>0.185</v>
      </c>
      <c r="D123" s="102">
        <f t="shared" si="71"/>
        <v>2.2499999999999999E-2</v>
      </c>
      <c r="E123" s="106">
        <f t="shared" si="72"/>
        <v>1</v>
      </c>
      <c r="F123" s="105">
        <f t="shared" ca="1" si="144"/>
        <v>2814</v>
      </c>
      <c r="G123" s="80" t="e">
        <f t="shared" si="145"/>
        <v>#DIV/0!</v>
      </c>
      <c r="H123" s="80" t="e">
        <f t="shared" si="146"/>
        <v>#DIV/0!</v>
      </c>
      <c r="I123" s="104">
        <f t="shared" si="76"/>
        <v>5.37</v>
      </c>
      <c r="K123" s="102">
        <f t="shared" si="77"/>
        <v>0.22750000000000001</v>
      </c>
      <c r="L123" s="106">
        <f t="shared" si="78"/>
        <v>1.03</v>
      </c>
      <c r="M123" s="105">
        <f t="shared" ca="1" si="147"/>
        <v>2814</v>
      </c>
      <c r="N123" s="216" t="e">
        <f t="shared" si="148"/>
        <v>#DIV/0!</v>
      </c>
      <c r="O123" s="80" t="e">
        <f t="shared" si="149"/>
        <v>#DIV/0!</v>
      </c>
      <c r="P123" s="104">
        <f t="shared" si="82"/>
        <v>5.4</v>
      </c>
      <c r="R123" s="102">
        <f t="shared" si="83"/>
        <v>0.22750000000000001</v>
      </c>
      <c r="S123" s="106">
        <f t="shared" si="84"/>
        <v>1.03</v>
      </c>
      <c r="T123" s="105">
        <f t="shared" ca="1" si="150"/>
        <v>2814</v>
      </c>
      <c r="U123" s="216" t="e">
        <f t="shared" si="151"/>
        <v>#DIV/0!</v>
      </c>
      <c r="V123" s="80" t="e">
        <f t="shared" si="152"/>
        <v>#DIV/0!</v>
      </c>
      <c r="W123" s="104">
        <f t="shared" si="88"/>
        <v>5.4</v>
      </c>
      <c r="X123" s="105"/>
      <c r="Y123" s="102">
        <f t="shared" si="89"/>
        <v>-0.33500000000000002</v>
      </c>
      <c r="Z123" s="106">
        <f t="shared" si="90"/>
        <v>1</v>
      </c>
      <c r="AA123" s="105">
        <f t="shared" ca="1" si="153"/>
        <v>2814</v>
      </c>
      <c r="AB123" s="80" t="e">
        <f t="shared" si="154"/>
        <v>#DIV/0!</v>
      </c>
      <c r="AC123" s="80" t="e">
        <f t="shared" si="155"/>
        <v>#DIV/0!</v>
      </c>
      <c r="AD123" s="104">
        <f t="shared" si="94"/>
        <v>3.9</v>
      </c>
      <c r="AF123" s="105">
        <f t="shared" ca="1" si="123"/>
        <v>2814</v>
      </c>
      <c r="AG123" s="105">
        <f t="shared" ca="1" si="124"/>
        <v>2813</v>
      </c>
      <c r="AH123" s="80">
        <f t="shared" si="95"/>
        <v>6.9315787987271019E-2</v>
      </c>
      <c r="AI123" s="181">
        <f t="shared" si="96"/>
        <v>31</v>
      </c>
      <c r="AL123" s="105"/>
      <c r="AM123" s="82"/>
      <c r="AN123" s="82">
        <f t="shared" si="156"/>
        <v>0</v>
      </c>
      <c r="AO123" s="82" t="e">
        <f t="shared" si="157"/>
        <v>#DIV/0!</v>
      </c>
      <c r="AP123" s="77">
        <f t="shared" si="158"/>
        <v>0</v>
      </c>
      <c r="AQ123" s="108">
        <f t="shared" si="159"/>
        <v>0</v>
      </c>
      <c r="AR123" s="107">
        <f t="shared" si="160"/>
        <v>0</v>
      </c>
      <c r="AS123" s="107">
        <f t="shared" si="161"/>
        <v>0</v>
      </c>
      <c r="AT123" s="107">
        <f t="shared" si="162"/>
        <v>0</v>
      </c>
      <c r="AU123" s="109">
        <f t="shared" si="163"/>
        <v>0</v>
      </c>
      <c r="AV123" s="109">
        <f t="shared" si="164"/>
        <v>0</v>
      </c>
      <c r="AW123" s="109">
        <f t="shared" si="165"/>
        <v>0</v>
      </c>
      <c r="AY123" s="82">
        <f t="shared" si="166"/>
        <v>0</v>
      </c>
      <c r="AZ123" s="82" t="e">
        <f t="shared" si="167"/>
        <v>#DIV/0!</v>
      </c>
      <c r="BA123" s="77">
        <f t="shared" si="168"/>
        <v>0</v>
      </c>
      <c r="BB123" s="108">
        <f t="shared" si="169"/>
        <v>0</v>
      </c>
      <c r="BC123" s="107">
        <f t="shared" si="170"/>
        <v>0</v>
      </c>
      <c r="BD123" s="107">
        <f t="shared" si="171"/>
        <v>0</v>
      </c>
      <c r="BE123" s="107">
        <f t="shared" si="172"/>
        <v>0</v>
      </c>
      <c r="BF123" s="109">
        <f t="shared" si="173"/>
        <v>0</v>
      </c>
      <c r="BG123" s="109">
        <f t="shared" si="174"/>
        <v>0</v>
      </c>
      <c r="BH123" s="109">
        <f t="shared" si="175"/>
        <v>0</v>
      </c>
      <c r="BJ123" s="82">
        <f t="shared" si="176"/>
        <v>0</v>
      </c>
      <c r="BK123" s="82" t="e">
        <f t="shared" si="177"/>
        <v>#DIV/0!</v>
      </c>
      <c r="BL123" s="77">
        <f t="shared" si="178"/>
        <v>0</v>
      </c>
      <c r="BM123" s="108">
        <f t="shared" si="179"/>
        <v>0</v>
      </c>
      <c r="BN123" s="107">
        <f t="shared" si="180"/>
        <v>0</v>
      </c>
      <c r="BO123" s="107">
        <f t="shared" si="181"/>
        <v>0</v>
      </c>
      <c r="BP123" s="107">
        <f t="shared" si="182"/>
        <v>0</v>
      </c>
      <c r="BQ123" s="109">
        <f t="shared" si="183"/>
        <v>0</v>
      </c>
      <c r="BR123" s="109">
        <f t="shared" si="184"/>
        <v>0</v>
      </c>
      <c r="BS123" s="109">
        <f t="shared" si="185"/>
        <v>0</v>
      </c>
      <c r="BU123" s="82">
        <f t="shared" si="186"/>
        <v>0</v>
      </c>
      <c r="BV123" s="82" t="e">
        <f t="shared" si="187"/>
        <v>#DIV/0!</v>
      </c>
      <c r="BW123" s="77">
        <f t="shared" si="188"/>
        <v>0</v>
      </c>
      <c r="BX123" s="108">
        <f t="shared" si="189"/>
        <v>0</v>
      </c>
      <c r="BY123" s="107">
        <f t="shared" si="190"/>
        <v>0</v>
      </c>
      <c r="BZ123" s="107">
        <f t="shared" si="191"/>
        <v>0</v>
      </c>
      <c r="CA123" s="107">
        <f t="shared" si="192"/>
        <v>0</v>
      </c>
      <c r="CB123" s="109">
        <f t="shared" si="193"/>
        <v>0</v>
      </c>
      <c r="CC123" s="109">
        <f t="shared" si="194"/>
        <v>0</v>
      </c>
      <c r="CD123" s="109">
        <f t="shared" si="195"/>
        <v>0</v>
      </c>
    </row>
    <row r="124" spans="1:82" x14ac:dyDescent="0.25">
      <c r="A124" s="101">
        <f t="shared" si="142"/>
        <v>39661</v>
      </c>
      <c r="B124" s="102">
        <f t="shared" si="121"/>
        <v>3.8210000000000002</v>
      </c>
      <c r="C124" s="80">
        <f t="shared" si="143"/>
        <v>0.185</v>
      </c>
      <c r="D124" s="102">
        <f t="shared" si="71"/>
        <v>2.5000000000000001E-2</v>
      </c>
      <c r="E124" s="106">
        <f t="shared" si="72"/>
        <v>1</v>
      </c>
      <c r="F124" s="105">
        <f t="shared" ca="1" si="144"/>
        <v>2847</v>
      </c>
      <c r="G124" s="80" t="e">
        <f t="shared" si="145"/>
        <v>#DIV/0!</v>
      </c>
      <c r="H124" s="80" t="e">
        <f t="shared" si="146"/>
        <v>#DIV/0!</v>
      </c>
      <c r="I124" s="104">
        <f t="shared" si="76"/>
        <v>5.37</v>
      </c>
      <c r="K124" s="102">
        <f t="shared" si="77"/>
        <v>0.22500000000000001</v>
      </c>
      <c r="L124" s="106">
        <f t="shared" si="78"/>
        <v>1.03</v>
      </c>
      <c r="M124" s="105">
        <f t="shared" ca="1" si="147"/>
        <v>2847</v>
      </c>
      <c r="N124" s="216" t="e">
        <f t="shared" si="148"/>
        <v>#DIV/0!</v>
      </c>
      <c r="O124" s="80" t="e">
        <f t="shared" si="149"/>
        <v>#DIV/0!</v>
      </c>
      <c r="P124" s="104">
        <f t="shared" si="82"/>
        <v>5.4</v>
      </c>
      <c r="R124" s="102">
        <f t="shared" si="83"/>
        <v>0.22500000000000001</v>
      </c>
      <c r="S124" s="106">
        <f t="shared" si="84"/>
        <v>1.03</v>
      </c>
      <c r="T124" s="105">
        <f t="shared" ca="1" si="150"/>
        <v>2847</v>
      </c>
      <c r="U124" s="216" t="e">
        <f t="shared" si="151"/>
        <v>#DIV/0!</v>
      </c>
      <c r="V124" s="80" t="e">
        <f t="shared" si="152"/>
        <v>#DIV/0!</v>
      </c>
      <c r="W124" s="104">
        <f t="shared" si="88"/>
        <v>5.4</v>
      </c>
      <c r="X124" s="105"/>
      <c r="Y124" s="102">
        <f t="shared" si="89"/>
        <v>-0.33500000000000002</v>
      </c>
      <c r="Z124" s="106">
        <f t="shared" si="90"/>
        <v>1</v>
      </c>
      <c r="AA124" s="105">
        <f t="shared" ca="1" si="153"/>
        <v>2847</v>
      </c>
      <c r="AB124" s="80" t="e">
        <f t="shared" si="154"/>
        <v>#DIV/0!</v>
      </c>
      <c r="AC124" s="80" t="e">
        <f t="shared" si="155"/>
        <v>#DIV/0!</v>
      </c>
      <c r="AD124" s="104">
        <f t="shared" si="94"/>
        <v>3.9</v>
      </c>
      <c r="AF124" s="105">
        <f t="shared" ca="1" si="123"/>
        <v>2847</v>
      </c>
      <c r="AG124" s="105">
        <f t="shared" ca="1" si="124"/>
        <v>2846</v>
      </c>
      <c r="AH124" s="80">
        <f t="shared" si="95"/>
        <v>6.9345689629121007E-2</v>
      </c>
      <c r="AI124" s="181">
        <f t="shared" si="96"/>
        <v>31</v>
      </c>
      <c r="AL124" s="105"/>
      <c r="AM124" s="82"/>
      <c r="AN124" s="82">
        <f t="shared" si="156"/>
        <v>0</v>
      </c>
      <c r="AO124" s="82" t="e">
        <f t="shared" si="157"/>
        <v>#DIV/0!</v>
      </c>
      <c r="AP124" s="77">
        <f t="shared" si="158"/>
        <v>0</v>
      </c>
      <c r="AQ124" s="108">
        <f t="shared" si="159"/>
        <v>0</v>
      </c>
      <c r="AR124" s="107">
        <f t="shared" si="160"/>
        <v>0</v>
      </c>
      <c r="AS124" s="107">
        <f t="shared" si="161"/>
        <v>0</v>
      </c>
      <c r="AT124" s="107">
        <f t="shared" si="162"/>
        <v>0</v>
      </c>
      <c r="AU124" s="109">
        <f t="shared" si="163"/>
        <v>0</v>
      </c>
      <c r="AV124" s="109">
        <f t="shared" si="164"/>
        <v>0</v>
      </c>
      <c r="AW124" s="109">
        <f t="shared" si="165"/>
        <v>0</v>
      </c>
      <c r="AY124" s="82">
        <f t="shared" si="166"/>
        <v>0</v>
      </c>
      <c r="AZ124" s="82" t="e">
        <f t="shared" si="167"/>
        <v>#DIV/0!</v>
      </c>
      <c r="BA124" s="77">
        <f t="shared" si="168"/>
        <v>0</v>
      </c>
      <c r="BB124" s="108">
        <f t="shared" si="169"/>
        <v>0</v>
      </c>
      <c r="BC124" s="107">
        <f t="shared" si="170"/>
        <v>0</v>
      </c>
      <c r="BD124" s="107">
        <f t="shared" si="171"/>
        <v>0</v>
      </c>
      <c r="BE124" s="107">
        <f t="shared" si="172"/>
        <v>0</v>
      </c>
      <c r="BF124" s="109">
        <f t="shared" si="173"/>
        <v>0</v>
      </c>
      <c r="BG124" s="109">
        <f t="shared" si="174"/>
        <v>0</v>
      </c>
      <c r="BH124" s="109">
        <f t="shared" si="175"/>
        <v>0</v>
      </c>
      <c r="BJ124" s="82">
        <f t="shared" si="176"/>
        <v>0</v>
      </c>
      <c r="BK124" s="82" t="e">
        <f t="shared" si="177"/>
        <v>#DIV/0!</v>
      </c>
      <c r="BL124" s="77">
        <f t="shared" si="178"/>
        <v>0</v>
      </c>
      <c r="BM124" s="108">
        <f t="shared" si="179"/>
        <v>0</v>
      </c>
      <c r="BN124" s="107">
        <f t="shared" si="180"/>
        <v>0</v>
      </c>
      <c r="BO124" s="107">
        <f t="shared" si="181"/>
        <v>0</v>
      </c>
      <c r="BP124" s="107">
        <f t="shared" si="182"/>
        <v>0</v>
      </c>
      <c r="BQ124" s="109">
        <f t="shared" si="183"/>
        <v>0</v>
      </c>
      <c r="BR124" s="109">
        <f t="shared" si="184"/>
        <v>0</v>
      </c>
      <c r="BS124" s="109">
        <f t="shared" si="185"/>
        <v>0</v>
      </c>
      <c r="BU124" s="82">
        <f t="shared" si="186"/>
        <v>0</v>
      </c>
      <c r="BV124" s="82" t="e">
        <f t="shared" si="187"/>
        <v>#DIV/0!</v>
      </c>
      <c r="BW124" s="77">
        <f t="shared" si="188"/>
        <v>0</v>
      </c>
      <c r="BX124" s="108">
        <f t="shared" si="189"/>
        <v>0</v>
      </c>
      <c r="BY124" s="107">
        <f t="shared" si="190"/>
        <v>0</v>
      </c>
      <c r="BZ124" s="107">
        <f t="shared" si="191"/>
        <v>0</v>
      </c>
      <c r="CA124" s="107">
        <f t="shared" si="192"/>
        <v>0</v>
      </c>
      <c r="CB124" s="109">
        <f t="shared" si="193"/>
        <v>0</v>
      </c>
      <c r="CC124" s="109">
        <f t="shared" si="194"/>
        <v>0</v>
      </c>
      <c r="CD124" s="109">
        <f t="shared" si="195"/>
        <v>0</v>
      </c>
    </row>
    <row r="125" spans="1:82" x14ac:dyDescent="0.25">
      <c r="A125" s="101">
        <f t="shared" si="142"/>
        <v>39692</v>
      </c>
      <c r="B125" s="102">
        <f t="shared" si="121"/>
        <v>3.8369999999999997</v>
      </c>
      <c r="C125" s="80">
        <f t="shared" si="143"/>
        <v>0.185</v>
      </c>
      <c r="D125" s="102">
        <f t="shared" si="71"/>
        <v>1.7500000000000002E-2</v>
      </c>
      <c r="E125" s="106">
        <f t="shared" si="72"/>
        <v>1</v>
      </c>
      <c r="F125" s="105">
        <f t="shared" ca="1" si="144"/>
        <v>2876</v>
      </c>
      <c r="G125" s="80" t="e">
        <f t="shared" si="145"/>
        <v>#DIV/0!</v>
      </c>
      <c r="H125" s="80" t="e">
        <f t="shared" si="146"/>
        <v>#DIV/0!</v>
      </c>
      <c r="I125" s="104">
        <f t="shared" si="76"/>
        <v>5.37</v>
      </c>
      <c r="K125" s="102">
        <f t="shared" si="77"/>
        <v>0.2225</v>
      </c>
      <c r="L125" s="106">
        <f t="shared" si="78"/>
        <v>1.03</v>
      </c>
      <c r="M125" s="105">
        <f t="shared" ca="1" si="147"/>
        <v>2876</v>
      </c>
      <c r="N125" s="216" t="e">
        <f t="shared" si="148"/>
        <v>#DIV/0!</v>
      </c>
      <c r="O125" s="80" t="e">
        <f t="shared" si="149"/>
        <v>#DIV/0!</v>
      </c>
      <c r="P125" s="104">
        <f t="shared" si="82"/>
        <v>5.4</v>
      </c>
      <c r="R125" s="102">
        <f t="shared" si="83"/>
        <v>0.2225</v>
      </c>
      <c r="S125" s="106">
        <f t="shared" si="84"/>
        <v>1.03</v>
      </c>
      <c r="T125" s="105">
        <f t="shared" ca="1" si="150"/>
        <v>2876</v>
      </c>
      <c r="U125" s="216" t="e">
        <f t="shared" si="151"/>
        <v>#DIV/0!</v>
      </c>
      <c r="V125" s="80" t="e">
        <f t="shared" si="152"/>
        <v>#DIV/0!</v>
      </c>
      <c r="W125" s="104">
        <f t="shared" si="88"/>
        <v>5.4</v>
      </c>
      <c r="X125" s="105"/>
      <c r="Y125" s="102">
        <f t="shared" si="89"/>
        <v>-0.33500000000000002</v>
      </c>
      <c r="Z125" s="106">
        <f t="shared" si="90"/>
        <v>1</v>
      </c>
      <c r="AA125" s="105">
        <f t="shared" ca="1" si="153"/>
        <v>2876</v>
      </c>
      <c r="AB125" s="80" t="e">
        <f t="shared" si="154"/>
        <v>#DIV/0!</v>
      </c>
      <c r="AC125" s="80" t="e">
        <f t="shared" si="155"/>
        <v>#DIV/0!</v>
      </c>
      <c r="AD125" s="104">
        <f t="shared" si="94"/>
        <v>3.9</v>
      </c>
      <c r="AF125" s="105">
        <f t="shared" ca="1" si="123"/>
        <v>2876</v>
      </c>
      <c r="AG125" s="105">
        <f t="shared" ca="1" si="124"/>
        <v>2875</v>
      </c>
      <c r="AH125" s="80">
        <f t="shared" si="95"/>
        <v>6.9375591271267009E-2</v>
      </c>
      <c r="AI125" s="181">
        <f t="shared" si="96"/>
        <v>30</v>
      </c>
      <c r="AL125" s="105"/>
      <c r="AM125" s="82"/>
      <c r="AN125" s="82">
        <f t="shared" si="156"/>
        <v>0</v>
      </c>
      <c r="AO125" s="82" t="e">
        <f t="shared" si="157"/>
        <v>#DIV/0!</v>
      </c>
      <c r="AP125" s="77">
        <f t="shared" si="158"/>
        <v>0</v>
      </c>
      <c r="AQ125" s="108">
        <f t="shared" si="159"/>
        <v>0</v>
      </c>
      <c r="AR125" s="107">
        <f t="shared" si="160"/>
        <v>0</v>
      </c>
      <c r="AS125" s="107">
        <f t="shared" si="161"/>
        <v>0</v>
      </c>
      <c r="AT125" s="107">
        <f t="shared" si="162"/>
        <v>0</v>
      </c>
      <c r="AU125" s="109">
        <f t="shared" si="163"/>
        <v>0</v>
      </c>
      <c r="AV125" s="109">
        <f t="shared" si="164"/>
        <v>0</v>
      </c>
      <c r="AW125" s="109">
        <f t="shared" si="165"/>
        <v>0</v>
      </c>
      <c r="AY125" s="82">
        <f t="shared" si="166"/>
        <v>0</v>
      </c>
      <c r="AZ125" s="82" t="e">
        <f t="shared" si="167"/>
        <v>#DIV/0!</v>
      </c>
      <c r="BA125" s="77">
        <f t="shared" si="168"/>
        <v>0</v>
      </c>
      <c r="BB125" s="108">
        <f t="shared" si="169"/>
        <v>0</v>
      </c>
      <c r="BC125" s="107">
        <f t="shared" si="170"/>
        <v>0</v>
      </c>
      <c r="BD125" s="107">
        <f t="shared" si="171"/>
        <v>0</v>
      </c>
      <c r="BE125" s="107">
        <f t="shared" si="172"/>
        <v>0</v>
      </c>
      <c r="BF125" s="109">
        <f t="shared" si="173"/>
        <v>0</v>
      </c>
      <c r="BG125" s="109">
        <f t="shared" si="174"/>
        <v>0</v>
      </c>
      <c r="BH125" s="109">
        <f t="shared" si="175"/>
        <v>0</v>
      </c>
      <c r="BJ125" s="82">
        <f t="shared" si="176"/>
        <v>0</v>
      </c>
      <c r="BK125" s="82" t="e">
        <f t="shared" si="177"/>
        <v>#DIV/0!</v>
      </c>
      <c r="BL125" s="77">
        <f t="shared" si="178"/>
        <v>0</v>
      </c>
      <c r="BM125" s="108">
        <f t="shared" si="179"/>
        <v>0</v>
      </c>
      <c r="BN125" s="107">
        <f t="shared" si="180"/>
        <v>0</v>
      </c>
      <c r="BO125" s="107">
        <f t="shared" si="181"/>
        <v>0</v>
      </c>
      <c r="BP125" s="107">
        <f t="shared" si="182"/>
        <v>0</v>
      </c>
      <c r="BQ125" s="109">
        <f t="shared" si="183"/>
        <v>0</v>
      </c>
      <c r="BR125" s="109">
        <f t="shared" si="184"/>
        <v>0</v>
      </c>
      <c r="BS125" s="109">
        <f t="shared" si="185"/>
        <v>0</v>
      </c>
      <c r="BU125" s="82">
        <f t="shared" si="186"/>
        <v>0</v>
      </c>
      <c r="BV125" s="82" t="e">
        <f t="shared" si="187"/>
        <v>#DIV/0!</v>
      </c>
      <c r="BW125" s="77">
        <f t="shared" si="188"/>
        <v>0</v>
      </c>
      <c r="BX125" s="108">
        <f t="shared" si="189"/>
        <v>0</v>
      </c>
      <c r="BY125" s="107">
        <f t="shared" si="190"/>
        <v>0</v>
      </c>
      <c r="BZ125" s="107">
        <f t="shared" si="191"/>
        <v>0</v>
      </c>
      <c r="CA125" s="107">
        <f t="shared" si="192"/>
        <v>0</v>
      </c>
      <c r="CB125" s="109">
        <f t="shared" si="193"/>
        <v>0</v>
      </c>
      <c r="CC125" s="109">
        <f t="shared" si="194"/>
        <v>0</v>
      </c>
      <c r="CD125" s="109">
        <f t="shared" si="195"/>
        <v>0</v>
      </c>
    </row>
    <row r="126" spans="1:82" x14ac:dyDescent="0.25">
      <c r="A126" s="101">
        <f t="shared" si="142"/>
        <v>39722</v>
      </c>
      <c r="B126" s="102">
        <f t="shared" si="121"/>
        <v>3.8480000000000003</v>
      </c>
      <c r="C126" s="80">
        <f t="shared" si="143"/>
        <v>0.185</v>
      </c>
      <c r="D126" s="102">
        <f t="shared" si="71"/>
        <v>7.4999999999999997E-3</v>
      </c>
      <c r="E126" s="106">
        <f t="shared" si="72"/>
        <v>1</v>
      </c>
      <c r="F126" s="105">
        <f t="shared" ca="1" si="144"/>
        <v>2906</v>
      </c>
      <c r="G126" s="80" t="e">
        <f t="shared" si="145"/>
        <v>#DIV/0!</v>
      </c>
      <c r="H126" s="80" t="e">
        <f t="shared" si="146"/>
        <v>#DIV/0!</v>
      </c>
      <c r="I126" s="104">
        <f t="shared" si="76"/>
        <v>5.37</v>
      </c>
      <c r="K126" s="102">
        <f t="shared" si="77"/>
        <v>0.23749999999999999</v>
      </c>
      <c r="L126" s="106">
        <f t="shared" si="78"/>
        <v>1.03</v>
      </c>
      <c r="M126" s="105">
        <f t="shared" ca="1" si="147"/>
        <v>2906</v>
      </c>
      <c r="N126" s="216" t="e">
        <f t="shared" si="148"/>
        <v>#DIV/0!</v>
      </c>
      <c r="O126" s="80" t="e">
        <f t="shared" si="149"/>
        <v>#DIV/0!</v>
      </c>
      <c r="P126" s="104">
        <f t="shared" si="82"/>
        <v>5.4</v>
      </c>
      <c r="R126" s="102">
        <f t="shared" si="83"/>
        <v>0.23749999999999999</v>
      </c>
      <c r="S126" s="106">
        <f t="shared" si="84"/>
        <v>1.03</v>
      </c>
      <c r="T126" s="105">
        <f t="shared" ca="1" si="150"/>
        <v>2906</v>
      </c>
      <c r="U126" s="216" t="e">
        <f t="shared" si="151"/>
        <v>#DIV/0!</v>
      </c>
      <c r="V126" s="80" t="e">
        <f t="shared" si="152"/>
        <v>#DIV/0!</v>
      </c>
      <c r="W126" s="104">
        <f t="shared" si="88"/>
        <v>5.4</v>
      </c>
      <c r="X126" s="105"/>
      <c r="Y126" s="102">
        <f t="shared" si="89"/>
        <v>-0.33500000000000002</v>
      </c>
      <c r="Z126" s="106">
        <f t="shared" si="90"/>
        <v>1</v>
      </c>
      <c r="AA126" s="105">
        <f t="shared" ca="1" si="153"/>
        <v>2906</v>
      </c>
      <c r="AB126" s="80" t="e">
        <f t="shared" si="154"/>
        <v>#DIV/0!</v>
      </c>
      <c r="AC126" s="80" t="e">
        <f t="shared" si="155"/>
        <v>#DIV/0!</v>
      </c>
      <c r="AD126" s="104">
        <f t="shared" si="94"/>
        <v>3.9</v>
      </c>
      <c r="AF126" s="105">
        <f t="shared" ca="1" si="123"/>
        <v>2906</v>
      </c>
      <c r="AG126" s="105">
        <f t="shared" ca="1" si="124"/>
        <v>2905</v>
      </c>
      <c r="AH126" s="80">
        <f t="shared" si="95"/>
        <v>6.9404528344593E-2</v>
      </c>
      <c r="AI126" s="181">
        <f t="shared" si="96"/>
        <v>31</v>
      </c>
      <c r="AL126" s="105"/>
      <c r="AM126" s="82"/>
      <c r="AN126" s="82">
        <f t="shared" si="156"/>
        <v>0</v>
      </c>
      <c r="AO126" s="82" t="e">
        <f t="shared" si="157"/>
        <v>#DIV/0!</v>
      </c>
      <c r="AP126" s="77">
        <f t="shared" si="158"/>
        <v>0</v>
      </c>
      <c r="AQ126" s="108">
        <f t="shared" si="159"/>
        <v>0</v>
      </c>
      <c r="AR126" s="107">
        <f t="shared" si="160"/>
        <v>0</v>
      </c>
      <c r="AS126" s="107">
        <f t="shared" si="161"/>
        <v>0</v>
      </c>
      <c r="AT126" s="107">
        <f t="shared" si="162"/>
        <v>0</v>
      </c>
      <c r="AU126" s="109">
        <f t="shared" si="163"/>
        <v>0</v>
      </c>
      <c r="AV126" s="109">
        <f t="shared" si="164"/>
        <v>0</v>
      </c>
      <c r="AW126" s="109">
        <f t="shared" si="165"/>
        <v>0</v>
      </c>
      <c r="AY126" s="82">
        <f t="shared" si="166"/>
        <v>0</v>
      </c>
      <c r="AZ126" s="82" t="e">
        <f t="shared" si="167"/>
        <v>#DIV/0!</v>
      </c>
      <c r="BA126" s="77">
        <f t="shared" si="168"/>
        <v>0</v>
      </c>
      <c r="BB126" s="108">
        <f t="shared" si="169"/>
        <v>0</v>
      </c>
      <c r="BC126" s="107">
        <f t="shared" si="170"/>
        <v>0</v>
      </c>
      <c r="BD126" s="107">
        <f t="shared" si="171"/>
        <v>0</v>
      </c>
      <c r="BE126" s="107">
        <f t="shared" si="172"/>
        <v>0</v>
      </c>
      <c r="BF126" s="109">
        <f t="shared" si="173"/>
        <v>0</v>
      </c>
      <c r="BG126" s="109">
        <f t="shared" si="174"/>
        <v>0</v>
      </c>
      <c r="BH126" s="109">
        <f t="shared" si="175"/>
        <v>0</v>
      </c>
      <c r="BJ126" s="82">
        <f t="shared" si="176"/>
        <v>0</v>
      </c>
      <c r="BK126" s="82" t="e">
        <f t="shared" si="177"/>
        <v>#DIV/0!</v>
      </c>
      <c r="BL126" s="77">
        <f t="shared" si="178"/>
        <v>0</v>
      </c>
      <c r="BM126" s="108">
        <f t="shared" si="179"/>
        <v>0</v>
      </c>
      <c r="BN126" s="107">
        <f t="shared" si="180"/>
        <v>0</v>
      </c>
      <c r="BO126" s="107">
        <f t="shared" si="181"/>
        <v>0</v>
      </c>
      <c r="BP126" s="107">
        <f t="shared" si="182"/>
        <v>0</v>
      </c>
      <c r="BQ126" s="109">
        <f t="shared" si="183"/>
        <v>0</v>
      </c>
      <c r="BR126" s="109">
        <f t="shared" si="184"/>
        <v>0</v>
      </c>
      <c r="BS126" s="109">
        <f t="shared" si="185"/>
        <v>0</v>
      </c>
      <c r="BU126" s="82">
        <f t="shared" si="186"/>
        <v>0</v>
      </c>
      <c r="BV126" s="82" t="e">
        <f t="shared" si="187"/>
        <v>#DIV/0!</v>
      </c>
      <c r="BW126" s="77">
        <f t="shared" si="188"/>
        <v>0</v>
      </c>
      <c r="BX126" s="108">
        <f t="shared" si="189"/>
        <v>0</v>
      </c>
      <c r="BY126" s="107">
        <f t="shared" si="190"/>
        <v>0</v>
      </c>
      <c r="BZ126" s="107">
        <f t="shared" si="191"/>
        <v>0</v>
      </c>
      <c r="CA126" s="107">
        <f t="shared" si="192"/>
        <v>0</v>
      </c>
      <c r="CB126" s="109">
        <f t="shared" si="193"/>
        <v>0</v>
      </c>
      <c r="CC126" s="109">
        <f t="shared" si="194"/>
        <v>0</v>
      </c>
      <c r="CD126" s="109">
        <f t="shared" si="195"/>
        <v>0</v>
      </c>
    </row>
    <row r="127" spans="1:82" x14ac:dyDescent="0.25">
      <c r="A127" s="101">
        <f t="shared" si="142"/>
        <v>39753</v>
      </c>
      <c r="B127" s="102">
        <f t="shared" si="121"/>
        <v>3.9660000000000002</v>
      </c>
      <c r="C127" s="80">
        <f t="shared" si="143"/>
        <v>0.185</v>
      </c>
      <c r="D127" s="102">
        <f t="shared" si="71"/>
        <v>-3.2500000000000001E-2</v>
      </c>
      <c r="E127" s="106">
        <f t="shared" si="72"/>
        <v>1</v>
      </c>
      <c r="F127" s="105">
        <f t="shared" ca="1" si="144"/>
        <v>2939</v>
      </c>
      <c r="G127" s="80" t="e">
        <f t="shared" si="145"/>
        <v>#DIV/0!</v>
      </c>
      <c r="H127" s="80" t="e">
        <f t="shared" si="146"/>
        <v>#DIV/0!</v>
      </c>
      <c r="I127" s="104">
        <f t="shared" si="76"/>
        <v>5.37</v>
      </c>
      <c r="K127" s="102">
        <f t="shared" si="77"/>
        <v>0.3</v>
      </c>
      <c r="L127" s="106">
        <f t="shared" si="78"/>
        <v>1.03</v>
      </c>
      <c r="M127" s="105">
        <f t="shared" ca="1" si="147"/>
        <v>2939</v>
      </c>
      <c r="N127" s="216" t="e">
        <f t="shared" si="148"/>
        <v>#DIV/0!</v>
      </c>
      <c r="O127" s="80" t="e">
        <f t="shared" si="149"/>
        <v>#DIV/0!</v>
      </c>
      <c r="P127" s="104">
        <f t="shared" si="82"/>
        <v>5.4</v>
      </c>
      <c r="R127" s="102">
        <f t="shared" si="83"/>
        <v>0.3</v>
      </c>
      <c r="S127" s="106">
        <f t="shared" si="84"/>
        <v>1.03</v>
      </c>
      <c r="T127" s="105">
        <f t="shared" ca="1" si="150"/>
        <v>2939</v>
      </c>
      <c r="U127" s="216" t="e">
        <f t="shared" si="151"/>
        <v>#DIV/0!</v>
      </c>
      <c r="V127" s="80" t="e">
        <f t="shared" si="152"/>
        <v>#DIV/0!</v>
      </c>
      <c r="W127" s="104">
        <f t="shared" si="88"/>
        <v>5.4</v>
      </c>
      <c r="X127" s="105"/>
      <c r="Y127" s="102">
        <f t="shared" si="89"/>
        <v>-0.26</v>
      </c>
      <c r="Z127" s="106">
        <f t="shared" si="90"/>
        <v>1</v>
      </c>
      <c r="AA127" s="105">
        <f t="shared" ca="1" si="153"/>
        <v>2939</v>
      </c>
      <c r="AB127" s="80" t="e">
        <f t="shared" si="154"/>
        <v>#DIV/0!</v>
      </c>
      <c r="AC127" s="80" t="e">
        <f t="shared" si="155"/>
        <v>#DIV/0!</v>
      </c>
      <c r="AD127" s="104">
        <f t="shared" si="94"/>
        <v>3.9</v>
      </c>
      <c r="AF127" s="105">
        <f t="shared" ca="1" si="123"/>
        <v>2939</v>
      </c>
      <c r="AG127" s="105">
        <f t="shared" ca="1" si="124"/>
        <v>2938</v>
      </c>
      <c r="AH127" s="80">
        <f t="shared" si="95"/>
        <v>6.9434429987320009E-2</v>
      </c>
      <c r="AI127" s="181">
        <f t="shared" si="96"/>
        <v>30</v>
      </c>
      <c r="AL127" s="105"/>
      <c r="AM127" s="82"/>
      <c r="AN127" s="82">
        <f t="shared" si="156"/>
        <v>0</v>
      </c>
      <c r="AO127" s="82" t="e">
        <f t="shared" si="157"/>
        <v>#DIV/0!</v>
      </c>
      <c r="AP127" s="77">
        <f t="shared" si="158"/>
        <v>0</v>
      </c>
      <c r="AQ127" s="108">
        <f t="shared" si="159"/>
        <v>0</v>
      </c>
      <c r="AR127" s="107">
        <f t="shared" si="160"/>
        <v>0</v>
      </c>
      <c r="AS127" s="107">
        <f t="shared" si="161"/>
        <v>0</v>
      </c>
      <c r="AT127" s="107">
        <f t="shared" si="162"/>
        <v>0</v>
      </c>
      <c r="AU127" s="109">
        <f t="shared" si="163"/>
        <v>0</v>
      </c>
      <c r="AV127" s="109">
        <f t="shared" si="164"/>
        <v>0</v>
      </c>
      <c r="AW127" s="109">
        <f t="shared" si="165"/>
        <v>0</v>
      </c>
      <c r="AY127" s="82">
        <f t="shared" si="166"/>
        <v>0</v>
      </c>
      <c r="AZ127" s="82" t="e">
        <f t="shared" si="167"/>
        <v>#DIV/0!</v>
      </c>
      <c r="BA127" s="77">
        <f t="shared" si="168"/>
        <v>0</v>
      </c>
      <c r="BB127" s="108">
        <f t="shared" si="169"/>
        <v>0</v>
      </c>
      <c r="BC127" s="107">
        <f t="shared" si="170"/>
        <v>0</v>
      </c>
      <c r="BD127" s="107">
        <f t="shared" si="171"/>
        <v>0</v>
      </c>
      <c r="BE127" s="107">
        <f t="shared" si="172"/>
        <v>0</v>
      </c>
      <c r="BF127" s="109">
        <f t="shared" si="173"/>
        <v>0</v>
      </c>
      <c r="BG127" s="109">
        <f t="shared" si="174"/>
        <v>0</v>
      </c>
      <c r="BH127" s="109">
        <f t="shared" si="175"/>
        <v>0</v>
      </c>
      <c r="BJ127" s="82">
        <f t="shared" si="176"/>
        <v>0</v>
      </c>
      <c r="BK127" s="82" t="e">
        <f t="shared" si="177"/>
        <v>#DIV/0!</v>
      </c>
      <c r="BL127" s="77">
        <f t="shared" si="178"/>
        <v>0</v>
      </c>
      <c r="BM127" s="108">
        <f t="shared" si="179"/>
        <v>0</v>
      </c>
      <c r="BN127" s="107">
        <f t="shared" si="180"/>
        <v>0</v>
      </c>
      <c r="BO127" s="107">
        <f t="shared" si="181"/>
        <v>0</v>
      </c>
      <c r="BP127" s="107">
        <f t="shared" si="182"/>
        <v>0</v>
      </c>
      <c r="BQ127" s="109">
        <f t="shared" si="183"/>
        <v>0</v>
      </c>
      <c r="BR127" s="109">
        <f t="shared" si="184"/>
        <v>0</v>
      </c>
      <c r="BS127" s="109">
        <f t="shared" si="185"/>
        <v>0</v>
      </c>
      <c r="BU127" s="82">
        <f t="shared" si="186"/>
        <v>0</v>
      </c>
      <c r="BV127" s="82" t="e">
        <f t="shared" si="187"/>
        <v>#DIV/0!</v>
      </c>
      <c r="BW127" s="77">
        <f t="shared" si="188"/>
        <v>0</v>
      </c>
      <c r="BX127" s="108">
        <f t="shared" si="189"/>
        <v>0</v>
      </c>
      <c r="BY127" s="107">
        <f t="shared" si="190"/>
        <v>0</v>
      </c>
      <c r="BZ127" s="107">
        <f t="shared" si="191"/>
        <v>0</v>
      </c>
      <c r="CA127" s="107">
        <f t="shared" si="192"/>
        <v>0</v>
      </c>
      <c r="CB127" s="109">
        <f t="shared" si="193"/>
        <v>0</v>
      </c>
      <c r="CC127" s="109">
        <f t="shared" si="194"/>
        <v>0</v>
      </c>
      <c r="CD127" s="109">
        <f t="shared" si="195"/>
        <v>0</v>
      </c>
    </row>
    <row r="128" spans="1:82" x14ac:dyDescent="0.25">
      <c r="A128" s="101">
        <f t="shared" si="142"/>
        <v>39783</v>
      </c>
      <c r="B128" s="102">
        <f t="shared" si="121"/>
        <v>4.0720000000000001</v>
      </c>
      <c r="C128" s="80">
        <f t="shared" si="143"/>
        <v>0.185</v>
      </c>
      <c r="D128" s="102">
        <f t="shared" si="71"/>
        <v>-5.5E-2</v>
      </c>
      <c r="E128" s="106">
        <f t="shared" si="72"/>
        <v>1</v>
      </c>
      <c r="F128" s="105">
        <f t="shared" ca="1" si="144"/>
        <v>2966</v>
      </c>
      <c r="G128" s="80" t="e">
        <f t="shared" si="145"/>
        <v>#DIV/0!</v>
      </c>
      <c r="H128" s="80" t="e">
        <f t="shared" si="146"/>
        <v>#DIV/0!</v>
      </c>
      <c r="I128" s="104">
        <f t="shared" si="76"/>
        <v>5.37</v>
      </c>
      <c r="K128" s="102">
        <f t="shared" si="77"/>
        <v>0.34</v>
      </c>
      <c r="L128" s="106">
        <f t="shared" si="78"/>
        <v>1.03</v>
      </c>
      <c r="M128" s="105">
        <f t="shared" ca="1" si="147"/>
        <v>2966</v>
      </c>
      <c r="N128" s="216" t="e">
        <f t="shared" si="148"/>
        <v>#DIV/0!</v>
      </c>
      <c r="O128" s="80" t="e">
        <f t="shared" si="149"/>
        <v>#DIV/0!</v>
      </c>
      <c r="P128" s="104">
        <f t="shared" si="82"/>
        <v>5.4</v>
      </c>
      <c r="R128" s="102">
        <f t="shared" si="83"/>
        <v>0.34</v>
      </c>
      <c r="S128" s="106">
        <f t="shared" si="84"/>
        <v>1.03</v>
      </c>
      <c r="T128" s="105">
        <f t="shared" ca="1" si="150"/>
        <v>2966</v>
      </c>
      <c r="U128" s="216" t="e">
        <f t="shared" si="151"/>
        <v>#DIV/0!</v>
      </c>
      <c r="V128" s="80" t="e">
        <f t="shared" si="152"/>
        <v>#DIV/0!</v>
      </c>
      <c r="W128" s="104">
        <f t="shared" si="88"/>
        <v>5.4</v>
      </c>
      <c r="X128" s="105"/>
      <c r="Y128" s="102">
        <f t="shared" si="89"/>
        <v>-0.26</v>
      </c>
      <c r="Z128" s="106">
        <f t="shared" si="90"/>
        <v>1</v>
      </c>
      <c r="AA128" s="105">
        <f t="shared" ca="1" si="153"/>
        <v>2966</v>
      </c>
      <c r="AB128" s="80" t="e">
        <f t="shared" si="154"/>
        <v>#DIV/0!</v>
      </c>
      <c r="AC128" s="80" t="e">
        <f t="shared" si="155"/>
        <v>#DIV/0!</v>
      </c>
      <c r="AD128" s="104">
        <f t="shared" si="94"/>
        <v>3.9</v>
      </c>
      <c r="AF128" s="105">
        <f t="shared" ca="1" si="123"/>
        <v>2966</v>
      </c>
      <c r="AG128" s="105">
        <f t="shared" ca="1" si="124"/>
        <v>2965</v>
      </c>
      <c r="AH128" s="80">
        <f t="shared" si="95"/>
        <v>6.9463367061209008E-2</v>
      </c>
      <c r="AI128" s="181">
        <f t="shared" si="96"/>
        <v>31</v>
      </c>
      <c r="AL128" s="105"/>
      <c r="AM128" s="82"/>
      <c r="AN128" s="82">
        <f t="shared" si="156"/>
        <v>0</v>
      </c>
      <c r="AO128" s="82" t="e">
        <f t="shared" si="157"/>
        <v>#DIV/0!</v>
      </c>
      <c r="AP128" s="77">
        <f t="shared" si="158"/>
        <v>0</v>
      </c>
      <c r="AQ128" s="108">
        <f t="shared" si="159"/>
        <v>0</v>
      </c>
      <c r="AR128" s="107">
        <f t="shared" si="160"/>
        <v>0</v>
      </c>
      <c r="AS128" s="107">
        <f t="shared" si="161"/>
        <v>0</v>
      </c>
      <c r="AT128" s="107">
        <f t="shared" si="162"/>
        <v>0</v>
      </c>
      <c r="AU128" s="109">
        <f t="shared" si="163"/>
        <v>0</v>
      </c>
      <c r="AV128" s="109">
        <f t="shared" si="164"/>
        <v>0</v>
      </c>
      <c r="AW128" s="109">
        <f t="shared" si="165"/>
        <v>0</v>
      </c>
      <c r="AY128" s="82">
        <f t="shared" si="166"/>
        <v>0</v>
      </c>
      <c r="AZ128" s="82" t="e">
        <f t="shared" si="167"/>
        <v>#DIV/0!</v>
      </c>
      <c r="BA128" s="77">
        <f t="shared" si="168"/>
        <v>0</v>
      </c>
      <c r="BB128" s="108">
        <f t="shared" si="169"/>
        <v>0</v>
      </c>
      <c r="BC128" s="107">
        <f t="shared" si="170"/>
        <v>0</v>
      </c>
      <c r="BD128" s="107">
        <f t="shared" si="171"/>
        <v>0</v>
      </c>
      <c r="BE128" s="107">
        <f t="shared" si="172"/>
        <v>0</v>
      </c>
      <c r="BF128" s="109">
        <f t="shared" si="173"/>
        <v>0</v>
      </c>
      <c r="BG128" s="109">
        <f t="shared" si="174"/>
        <v>0</v>
      </c>
      <c r="BH128" s="109">
        <f t="shared" si="175"/>
        <v>0</v>
      </c>
      <c r="BJ128" s="82">
        <f t="shared" si="176"/>
        <v>0</v>
      </c>
      <c r="BK128" s="82" t="e">
        <f t="shared" si="177"/>
        <v>#DIV/0!</v>
      </c>
      <c r="BL128" s="77">
        <f t="shared" si="178"/>
        <v>0</v>
      </c>
      <c r="BM128" s="108">
        <f t="shared" si="179"/>
        <v>0</v>
      </c>
      <c r="BN128" s="107">
        <f t="shared" si="180"/>
        <v>0</v>
      </c>
      <c r="BO128" s="107">
        <f t="shared" si="181"/>
        <v>0</v>
      </c>
      <c r="BP128" s="107">
        <f t="shared" si="182"/>
        <v>0</v>
      </c>
      <c r="BQ128" s="109">
        <f t="shared" si="183"/>
        <v>0</v>
      </c>
      <c r="BR128" s="109">
        <f t="shared" si="184"/>
        <v>0</v>
      </c>
      <c r="BS128" s="109">
        <f t="shared" si="185"/>
        <v>0</v>
      </c>
      <c r="BU128" s="82">
        <f t="shared" si="186"/>
        <v>0</v>
      </c>
      <c r="BV128" s="82" t="e">
        <f t="shared" si="187"/>
        <v>#DIV/0!</v>
      </c>
      <c r="BW128" s="77">
        <f t="shared" si="188"/>
        <v>0</v>
      </c>
      <c r="BX128" s="108">
        <f t="shared" si="189"/>
        <v>0</v>
      </c>
      <c r="BY128" s="107">
        <f t="shared" si="190"/>
        <v>0</v>
      </c>
      <c r="BZ128" s="107">
        <f t="shared" si="191"/>
        <v>0</v>
      </c>
      <c r="CA128" s="107">
        <f t="shared" si="192"/>
        <v>0</v>
      </c>
      <c r="CB128" s="109">
        <f t="shared" si="193"/>
        <v>0</v>
      </c>
      <c r="CC128" s="109">
        <f t="shared" si="194"/>
        <v>0</v>
      </c>
      <c r="CD128" s="109">
        <f t="shared" si="195"/>
        <v>0</v>
      </c>
    </row>
    <row r="129" spans="1:82" x14ac:dyDescent="0.25">
      <c r="A129" s="101">
        <f t="shared" si="142"/>
        <v>39814</v>
      </c>
      <c r="B129" s="102">
        <f t="shared" si="121"/>
        <v>4.2010000000000005</v>
      </c>
      <c r="C129" s="80">
        <f t="shared" si="143"/>
        <v>0.185</v>
      </c>
      <c r="D129" s="102">
        <f t="shared" si="71"/>
        <v>-5.7500000000000002E-2</v>
      </c>
      <c r="E129" s="106">
        <f t="shared" si="72"/>
        <v>1</v>
      </c>
      <c r="F129" s="105">
        <f t="shared" ca="1" si="144"/>
        <v>3000</v>
      </c>
      <c r="G129" s="80" t="e">
        <f t="shared" si="145"/>
        <v>#DIV/0!</v>
      </c>
      <c r="H129" s="80" t="e">
        <f t="shared" si="146"/>
        <v>#DIV/0!</v>
      </c>
      <c r="I129" s="104">
        <f t="shared" si="76"/>
        <v>5.37</v>
      </c>
      <c r="K129" s="102">
        <f t="shared" si="77"/>
        <v>0.40500000000000003</v>
      </c>
      <c r="L129" s="106">
        <f t="shared" si="78"/>
        <v>1.03</v>
      </c>
      <c r="M129" s="105">
        <f t="shared" ca="1" si="147"/>
        <v>3000</v>
      </c>
      <c r="N129" s="216" t="e">
        <f t="shared" si="148"/>
        <v>#DIV/0!</v>
      </c>
      <c r="O129" s="80" t="e">
        <f t="shared" si="149"/>
        <v>#DIV/0!</v>
      </c>
      <c r="P129" s="104">
        <f t="shared" si="82"/>
        <v>5.4</v>
      </c>
      <c r="R129" s="102">
        <f t="shared" si="83"/>
        <v>0.40500000000000003</v>
      </c>
      <c r="S129" s="106">
        <f t="shared" si="84"/>
        <v>1.03</v>
      </c>
      <c r="T129" s="105">
        <f t="shared" ca="1" si="150"/>
        <v>3000</v>
      </c>
      <c r="U129" s="216" t="e">
        <f t="shared" si="151"/>
        <v>#DIV/0!</v>
      </c>
      <c r="V129" s="80" t="e">
        <f t="shared" si="152"/>
        <v>#DIV/0!</v>
      </c>
      <c r="W129" s="104">
        <f t="shared" si="88"/>
        <v>5.4</v>
      </c>
      <c r="X129" s="105"/>
      <c r="Y129" s="102">
        <f t="shared" si="89"/>
        <v>-0.26</v>
      </c>
      <c r="Z129" s="106">
        <f t="shared" si="90"/>
        <v>1</v>
      </c>
      <c r="AA129" s="105">
        <f t="shared" ca="1" si="153"/>
        <v>3000</v>
      </c>
      <c r="AB129" s="80" t="e">
        <f t="shared" si="154"/>
        <v>#DIV/0!</v>
      </c>
      <c r="AC129" s="80" t="e">
        <f t="shared" si="155"/>
        <v>#DIV/0!</v>
      </c>
      <c r="AD129" s="104">
        <f t="shared" si="94"/>
        <v>3.9</v>
      </c>
      <c r="AF129" s="105">
        <f t="shared" ca="1" si="123"/>
        <v>3000</v>
      </c>
      <c r="AG129" s="105">
        <f t="shared" ca="1" si="124"/>
        <v>2997</v>
      </c>
      <c r="AH129" s="80">
        <f t="shared" si="95"/>
        <v>6.9493268704519023E-2</v>
      </c>
      <c r="AI129" s="181">
        <f t="shared" si="96"/>
        <v>31</v>
      </c>
      <c r="AL129" s="105"/>
      <c r="AM129" s="82"/>
      <c r="AN129" s="82">
        <f t="shared" si="156"/>
        <v>0</v>
      </c>
      <c r="AO129" s="82" t="e">
        <f t="shared" si="157"/>
        <v>#DIV/0!</v>
      </c>
      <c r="AP129" s="77">
        <f t="shared" si="158"/>
        <v>0</v>
      </c>
      <c r="AQ129" s="108">
        <f t="shared" si="159"/>
        <v>0</v>
      </c>
      <c r="AR129" s="107">
        <f t="shared" si="160"/>
        <v>0</v>
      </c>
      <c r="AS129" s="107">
        <f t="shared" si="161"/>
        <v>0</v>
      </c>
      <c r="AT129" s="107">
        <f t="shared" si="162"/>
        <v>0</v>
      </c>
      <c r="AU129" s="109">
        <f t="shared" si="163"/>
        <v>0</v>
      </c>
      <c r="AV129" s="109">
        <f t="shared" si="164"/>
        <v>0</v>
      </c>
      <c r="AW129" s="109">
        <f t="shared" si="165"/>
        <v>0</v>
      </c>
      <c r="AY129" s="82">
        <f t="shared" si="166"/>
        <v>0</v>
      </c>
      <c r="AZ129" s="82" t="e">
        <f t="shared" si="167"/>
        <v>#DIV/0!</v>
      </c>
      <c r="BA129" s="77">
        <f t="shared" si="168"/>
        <v>0</v>
      </c>
      <c r="BB129" s="108">
        <f t="shared" si="169"/>
        <v>0</v>
      </c>
      <c r="BC129" s="107">
        <f t="shared" si="170"/>
        <v>0</v>
      </c>
      <c r="BD129" s="107">
        <f t="shared" si="171"/>
        <v>0</v>
      </c>
      <c r="BE129" s="107">
        <f t="shared" si="172"/>
        <v>0</v>
      </c>
      <c r="BF129" s="109">
        <f t="shared" si="173"/>
        <v>0</v>
      </c>
      <c r="BG129" s="109">
        <f t="shared" si="174"/>
        <v>0</v>
      </c>
      <c r="BH129" s="109">
        <f t="shared" si="175"/>
        <v>0</v>
      </c>
      <c r="BJ129" s="82">
        <f t="shared" si="176"/>
        <v>0</v>
      </c>
      <c r="BK129" s="82" t="e">
        <f t="shared" si="177"/>
        <v>#DIV/0!</v>
      </c>
      <c r="BL129" s="77">
        <f t="shared" si="178"/>
        <v>0</v>
      </c>
      <c r="BM129" s="108">
        <f t="shared" si="179"/>
        <v>0</v>
      </c>
      <c r="BN129" s="107">
        <f t="shared" si="180"/>
        <v>0</v>
      </c>
      <c r="BO129" s="107">
        <f t="shared" si="181"/>
        <v>0</v>
      </c>
      <c r="BP129" s="107">
        <f t="shared" si="182"/>
        <v>0</v>
      </c>
      <c r="BQ129" s="109">
        <f t="shared" si="183"/>
        <v>0</v>
      </c>
      <c r="BR129" s="109">
        <f t="shared" si="184"/>
        <v>0</v>
      </c>
      <c r="BS129" s="109">
        <f t="shared" si="185"/>
        <v>0</v>
      </c>
      <c r="BU129" s="82">
        <f t="shared" si="186"/>
        <v>0</v>
      </c>
      <c r="BV129" s="82" t="e">
        <f t="shared" si="187"/>
        <v>#DIV/0!</v>
      </c>
      <c r="BW129" s="77">
        <f t="shared" si="188"/>
        <v>0</v>
      </c>
      <c r="BX129" s="108">
        <f t="shared" si="189"/>
        <v>0</v>
      </c>
      <c r="BY129" s="107">
        <f t="shared" si="190"/>
        <v>0</v>
      </c>
      <c r="BZ129" s="107">
        <f t="shared" si="191"/>
        <v>0</v>
      </c>
      <c r="CA129" s="107">
        <f t="shared" si="192"/>
        <v>0</v>
      </c>
      <c r="CB129" s="109">
        <f t="shared" si="193"/>
        <v>0</v>
      </c>
      <c r="CC129" s="109">
        <f t="shared" si="194"/>
        <v>0</v>
      </c>
      <c r="CD129" s="109">
        <f t="shared" si="195"/>
        <v>0</v>
      </c>
    </row>
    <row r="130" spans="1:82" x14ac:dyDescent="0.25">
      <c r="A130" s="101">
        <f t="shared" si="142"/>
        <v>39845</v>
      </c>
      <c r="B130" s="102">
        <f t="shared" si="121"/>
        <v>4.0810000000000004</v>
      </c>
      <c r="C130" s="80">
        <f t="shared" si="143"/>
        <v>0.185</v>
      </c>
      <c r="D130" s="102">
        <f t="shared" si="71"/>
        <v>-0.04</v>
      </c>
      <c r="E130" s="106">
        <f t="shared" si="72"/>
        <v>1</v>
      </c>
      <c r="F130" s="105">
        <f t="shared" ca="1" si="144"/>
        <v>3030</v>
      </c>
      <c r="G130" s="80" t="e">
        <f t="shared" si="145"/>
        <v>#DIV/0!</v>
      </c>
      <c r="H130" s="80" t="e">
        <f t="shared" si="146"/>
        <v>#DIV/0!</v>
      </c>
      <c r="I130" s="104">
        <f t="shared" si="76"/>
        <v>5.37</v>
      </c>
      <c r="K130" s="102">
        <f t="shared" si="77"/>
        <v>0.38</v>
      </c>
      <c r="L130" s="106">
        <f t="shared" si="78"/>
        <v>1.03</v>
      </c>
      <c r="M130" s="105">
        <f t="shared" ca="1" si="147"/>
        <v>3030</v>
      </c>
      <c r="N130" s="216" t="e">
        <f t="shared" si="148"/>
        <v>#DIV/0!</v>
      </c>
      <c r="O130" s="80" t="e">
        <f t="shared" si="149"/>
        <v>#DIV/0!</v>
      </c>
      <c r="P130" s="104">
        <f t="shared" si="82"/>
        <v>5.4</v>
      </c>
      <c r="R130" s="102">
        <f t="shared" si="83"/>
        <v>0.38</v>
      </c>
      <c r="S130" s="106">
        <f t="shared" si="84"/>
        <v>1.03</v>
      </c>
      <c r="T130" s="105">
        <f t="shared" ca="1" si="150"/>
        <v>3030</v>
      </c>
      <c r="U130" s="216" t="e">
        <f t="shared" si="151"/>
        <v>#DIV/0!</v>
      </c>
      <c r="V130" s="80" t="e">
        <f t="shared" si="152"/>
        <v>#DIV/0!</v>
      </c>
      <c r="W130" s="104">
        <f t="shared" si="88"/>
        <v>5.4</v>
      </c>
      <c r="X130" s="105"/>
      <c r="Y130" s="102">
        <f t="shared" si="89"/>
        <v>-0.26</v>
      </c>
      <c r="Z130" s="106">
        <f t="shared" si="90"/>
        <v>1</v>
      </c>
      <c r="AA130" s="105">
        <f t="shared" ca="1" si="153"/>
        <v>3030</v>
      </c>
      <c r="AB130" s="80" t="e">
        <f t="shared" si="154"/>
        <v>#DIV/0!</v>
      </c>
      <c r="AC130" s="80" t="e">
        <f t="shared" si="155"/>
        <v>#DIV/0!</v>
      </c>
      <c r="AD130" s="104">
        <f t="shared" si="94"/>
        <v>3.9</v>
      </c>
      <c r="AF130" s="105">
        <f t="shared" ca="1" si="123"/>
        <v>3030</v>
      </c>
      <c r="AG130" s="105">
        <f t="shared" ca="1" si="124"/>
        <v>3029</v>
      </c>
      <c r="AH130" s="80">
        <f t="shared" si="95"/>
        <v>6.9523170348124025E-2</v>
      </c>
      <c r="AI130" s="181">
        <f t="shared" si="96"/>
        <v>28</v>
      </c>
      <c r="AL130" s="105"/>
      <c r="AM130" s="82"/>
      <c r="AN130" s="82">
        <f t="shared" si="156"/>
        <v>0</v>
      </c>
      <c r="AO130" s="82" t="e">
        <f t="shared" si="157"/>
        <v>#DIV/0!</v>
      </c>
      <c r="AP130" s="77">
        <f t="shared" si="158"/>
        <v>0</v>
      </c>
      <c r="AQ130" s="108">
        <f t="shared" si="159"/>
        <v>0</v>
      </c>
      <c r="AR130" s="107">
        <f t="shared" si="160"/>
        <v>0</v>
      </c>
      <c r="AS130" s="107">
        <f t="shared" si="161"/>
        <v>0</v>
      </c>
      <c r="AT130" s="107">
        <f t="shared" si="162"/>
        <v>0</v>
      </c>
      <c r="AU130" s="109">
        <f t="shared" si="163"/>
        <v>0</v>
      </c>
      <c r="AV130" s="109">
        <f t="shared" si="164"/>
        <v>0</v>
      </c>
      <c r="AW130" s="109">
        <f t="shared" si="165"/>
        <v>0</v>
      </c>
      <c r="AY130" s="82">
        <f t="shared" si="166"/>
        <v>0</v>
      </c>
      <c r="AZ130" s="82" t="e">
        <f t="shared" si="167"/>
        <v>#DIV/0!</v>
      </c>
      <c r="BA130" s="77">
        <f t="shared" si="168"/>
        <v>0</v>
      </c>
      <c r="BB130" s="108">
        <f t="shared" si="169"/>
        <v>0</v>
      </c>
      <c r="BC130" s="107">
        <f t="shared" si="170"/>
        <v>0</v>
      </c>
      <c r="BD130" s="107">
        <f t="shared" si="171"/>
        <v>0</v>
      </c>
      <c r="BE130" s="107">
        <f t="shared" si="172"/>
        <v>0</v>
      </c>
      <c r="BF130" s="109">
        <f t="shared" si="173"/>
        <v>0</v>
      </c>
      <c r="BG130" s="109">
        <f t="shared" si="174"/>
        <v>0</v>
      </c>
      <c r="BH130" s="109">
        <f t="shared" si="175"/>
        <v>0</v>
      </c>
      <c r="BJ130" s="82">
        <f t="shared" si="176"/>
        <v>0</v>
      </c>
      <c r="BK130" s="82" t="e">
        <f t="shared" si="177"/>
        <v>#DIV/0!</v>
      </c>
      <c r="BL130" s="77">
        <f t="shared" si="178"/>
        <v>0</v>
      </c>
      <c r="BM130" s="108">
        <f t="shared" si="179"/>
        <v>0</v>
      </c>
      <c r="BN130" s="107">
        <f t="shared" si="180"/>
        <v>0</v>
      </c>
      <c r="BO130" s="107">
        <f t="shared" si="181"/>
        <v>0</v>
      </c>
      <c r="BP130" s="107">
        <f t="shared" si="182"/>
        <v>0</v>
      </c>
      <c r="BQ130" s="109">
        <f t="shared" si="183"/>
        <v>0</v>
      </c>
      <c r="BR130" s="109">
        <f t="shared" si="184"/>
        <v>0</v>
      </c>
      <c r="BS130" s="109">
        <f t="shared" si="185"/>
        <v>0</v>
      </c>
      <c r="BU130" s="82">
        <f t="shared" si="186"/>
        <v>0</v>
      </c>
      <c r="BV130" s="82" t="e">
        <f t="shared" si="187"/>
        <v>#DIV/0!</v>
      </c>
      <c r="BW130" s="77">
        <f t="shared" si="188"/>
        <v>0</v>
      </c>
      <c r="BX130" s="108">
        <f t="shared" si="189"/>
        <v>0</v>
      </c>
      <c r="BY130" s="107">
        <f t="shared" si="190"/>
        <v>0</v>
      </c>
      <c r="BZ130" s="107">
        <f t="shared" si="191"/>
        <v>0</v>
      </c>
      <c r="CA130" s="107">
        <f t="shared" si="192"/>
        <v>0</v>
      </c>
      <c r="CB130" s="109">
        <f t="shared" si="193"/>
        <v>0</v>
      </c>
      <c r="CC130" s="109">
        <f t="shared" si="194"/>
        <v>0</v>
      </c>
      <c r="CD130" s="109">
        <f t="shared" si="195"/>
        <v>0</v>
      </c>
    </row>
    <row r="131" spans="1:82" x14ac:dyDescent="0.25">
      <c r="A131" s="101">
        <f t="shared" si="142"/>
        <v>39873</v>
      </c>
      <c r="B131" s="102">
        <f t="shared" si="121"/>
        <v>3.9440000000000004</v>
      </c>
      <c r="C131" s="80">
        <f t="shared" si="143"/>
        <v>0.17499999999999999</v>
      </c>
      <c r="D131" s="102">
        <f t="shared" si="71"/>
        <v>-2.75E-2</v>
      </c>
      <c r="E131" s="106">
        <f t="shared" si="72"/>
        <v>1</v>
      </c>
      <c r="F131" s="105">
        <f t="shared" ca="1" si="144"/>
        <v>3058</v>
      </c>
      <c r="G131" s="80" t="e">
        <f t="shared" si="145"/>
        <v>#DIV/0!</v>
      </c>
      <c r="H131" s="80" t="e">
        <f t="shared" si="146"/>
        <v>#DIV/0!</v>
      </c>
      <c r="I131" s="104">
        <f t="shared" si="76"/>
        <v>5.37</v>
      </c>
      <c r="K131" s="102">
        <f t="shared" si="77"/>
        <v>0.3775</v>
      </c>
      <c r="L131" s="106">
        <f t="shared" si="78"/>
        <v>1.03</v>
      </c>
      <c r="M131" s="105">
        <f t="shared" ca="1" si="147"/>
        <v>3058</v>
      </c>
      <c r="N131" s="216" t="e">
        <f t="shared" si="148"/>
        <v>#DIV/0!</v>
      </c>
      <c r="O131" s="80" t="e">
        <f t="shared" si="149"/>
        <v>#DIV/0!</v>
      </c>
      <c r="P131" s="104">
        <f t="shared" si="82"/>
        <v>5.4</v>
      </c>
      <c r="R131" s="102">
        <f t="shared" si="83"/>
        <v>0.3775</v>
      </c>
      <c r="S131" s="106">
        <f t="shared" si="84"/>
        <v>1.03</v>
      </c>
      <c r="T131" s="105">
        <f t="shared" ca="1" si="150"/>
        <v>3058</v>
      </c>
      <c r="U131" s="216" t="e">
        <f t="shared" si="151"/>
        <v>#DIV/0!</v>
      </c>
      <c r="V131" s="80" t="e">
        <f t="shared" si="152"/>
        <v>#DIV/0!</v>
      </c>
      <c r="W131" s="104">
        <f t="shared" si="88"/>
        <v>5.4</v>
      </c>
      <c r="X131" s="105"/>
      <c r="Y131" s="102">
        <f t="shared" si="89"/>
        <v>-0.26</v>
      </c>
      <c r="Z131" s="106">
        <f t="shared" si="90"/>
        <v>1</v>
      </c>
      <c r="AA131" s="105">
        <f t="shared" ca="1" si="153"/>
        <v>3058</v>
      </c>
      <c r="AB131" s="80" t="e">
        <f t="shared" si="154"/>
        <v>#DIV/0!</v>
      </c>
      <c r="AC131" s="80" t="e">
        <f t="shared" si="155"/>
        <v>#DIV/0!</v>
      </c>
      <c r="AD131" s="104">
        <f t="shared" si="94"/>
        <v>3.9</v>
      </c>
      <c r="AF131" s="105">
        <f t="shared" ca="1" si="123"/>
        <v>3058</v>
      </c>
      <c r="AG131" s="105">
        <f t="shared" ca="1" si="124"/>
        <v>3057</v>
      </c>
      <c r="AH131" s="80">
        <f t="shared" si="95"/>
        <v>6.9550178284537995E-2</v>
      </c>
      <c r="AI131" s="181">
        <f t="shared" si="96"/>
        <v>31</v>
      </c>
      <c r="AL131" s="105"/>
      <c r="AM131" s="82"/>
      <c r="AN131" s="82">
        <f t="shared" si="156"/>
        <v>0</v>
      </c>
      <c r="AO131" s="82" t="e">
        <f t="shared" si="157"/>
        <v>#DIV/0!</v>
      </c>
      <c r="AP131" s="77">
        <f t="shared" si="158"/>
        <v>0</v>
      </c>
      <c r="AQ131" s="108">
        <f t="shared" si="159"/>
        <v>0</v>
      </c>
      <c r="AR131" s="107">
        <f t="shared" si="160"/>
        <v>0</v>
      </c>
      <c r="AS131" s="107">
        <f t="shared" si="161"/>
        <v>0</v>
      </c>
      <c r="AT131" s="107">
        <f t="shared" si="162"/>
        <v>0</v>
      </c>
      <c r="AU131" s="109">
        <f t="shared" si="163"/>
        <v>0</v>
      </c>
      <c r="AV131" s="109">
        <f t="shared" si="164"/>
        <v>0</v>
      </c>
      <c r="AW131" s="109">
        <f t="shared" si="165"/>
        <v>0</v>
      </c>
      <c r="AY131" s="82">
        <f t="shared" si="166"/>
        <v>0</v>
      </c>
      <c r="AZ131" s="82" t="e">
        <f t="shared" si="167"/>
        <v>#DIV/0!</v>
      </c>
      <c r="BA131" s="77">
        <f t="shared" si="168"/>
        <v>0</v>
      </c>
      <c r="BB131" s="108">
        <f t="shared" si="169"/>
        <v>0</v>
      </c>
      <c r="BC131" s="107">
        <f t="shared" si="170"/>
        <v>0</v>
      </c>
      <c r="BD131" s="107">
        <f t="shared" si="171"/>
        <v>0</v>
      </c>
      <c r="BE131" s="107">
        <f t="shared" si="172"/>
        <v>0</v>
      </c>
      <c r="BF131" s="109">
        <f t="shared" si="173"/>
        <v>0</v>
      </c>
      <c r="BG131" s="109">
        <f t="shared" si="174"/>
        <v>0</v>
      </c>
      <c r="BH131" s="109">
        <f t="shared" si="175"/>
        <v>0</v>
      </c>
      <c r="BJ131" s="82">
        <f t="shared" si="176"/>
        <v>0</v>
      </c>
      <c r="BK131" s="82" t="e">
        <f t="shared" si="177"/>
        <v>#DIV/0!</v>
      </c>
      <c r="BL131" s="77">
        <f t="shared" si="178"/>
        <v>0</v>
      </c>
      <c r="BM131" s="108">
        <f t="shared" si="179"/>
        <v>0</v>
      </c>
      <c r="BN131" s="107">
        <f t="shared" si="180"/>
        <v>0</v>
      </c>
      <c r="BO131" s="107">
        <f t="shared" si="181"/>
        <v>0</v>
      </c>
      <c r="BP131" s="107">
        <f t="shared" si="182"/>
        <v>0</v>
      </c>
      <c r="BQ131" s="109">
        <f t="shared" si="183"/>
        <v>0</v>
      </c>
      <c r="BR131" s="109">
        <f t="shared" si="184"/>
        <v>0</v>
      </c>
      <c r="BS131" s="109">
        <f t="shared" si="185"/>
        <v>0</v>
      </c>
      <c r="BU131" s="82">
        <f t="shared" si="186"/>
        <v>0</v>
      </c>
      <c r="BV131" s="82" t="e">
        <f t="shared" si="187"/>
        <v>#DIV/0!</v>
      </c>
      <c r="BW131" s="77">
        <f t="shared" si="188"/>
        <v>0</v>
      </c>
      <c r="BX131" s="108">
        <f t="shared" si="189"/>
        <v>0</v>
      </c>
      <c r="BY131" s="107">
        <f t="shared" si="190"/>
        <v>0</v>
      </c>
      <c r="BZ131" s="107">
        <f t="shared" si="191"/>
        <v>0</v>
      </c>
      <c r="CA131" s="107">
        <f t="shared" si="192"/>
        <v>0</v>
      </c>
      <c r="CB131" s="109">
        <f t="shared" si="193"/>
        <v>0</v>
      </c>
      <c r="CC131" s="109">
        <f t="shared" si="194"/>
        <v>0</v>
      </c>
      <c r="CD131" s="109">
        <f t="shared" si="195"/>
        <v>0</v>
      </c>
    </row>
    <row r="132" spans="1:82" x14ac:dyDescent="0.25">
      <c r="A132" s="101">
        <f t="shared" si="142"/>
        <v>39904</v>
      </c>
      <c r="B132" s="102">
        <f t="shared" si="121"/>
        <v>3.8069999999999999</v>
      </c>
      <c r="C132" s="80">
        <f t="shared" si="143"/>
        <v>0.17499999999999999</v>
      </c>
      <c r="D132" s="102">
        <f t="shared" si="71"/>
        <v>1.4999999999999999E-2</v>
      </c>
      <c r="E132" s="106">
        <f t="shared" si="72"/>
        <v>1</v>
      </c>
      <c r="F132" s="105">
        <f t="shared" ca="1" si="144"/>
        <v>3088</v>
      </c>
      <c r="G132" s="80" t="e">
        <f t="shared" si="145"/>
        <v>#DIV/0!</v>
      </c>
      <c r="H132" s="80" t="e">
        <f t="shared" si="146"/>
        <v>#DIV/0!</v>
      </c>
      <c r="I132" s="104">
        <f t="shared" si="76"/>
        <v>5.37</v>
      </c>
      <c r="K132" s="102">
        <f t="shared" si="77"/>
        <v>0.28249999999999997</v>
      </c>
      <c r="L132" s="106">
        <f t="shared" si="78"/>
        <v>1.03</v>
      </c>
      <c r="M132" s="105">
        <f t="shared" ca="1" si="147"/>
        <v>3088</v>
      </c>
      <c r="N132" s="216" t="e">
        <f t="shared" si="148"/>
        <v>#DIV/0!</v>
      </c>
      <c r="O132" s="80" t="e">
        <f t="shared" si="149"/>
        <v>#DIV/0!</v>
      </c>
      <c r="P132" s="104">
        <f t="shared" si="82"/>
        <v>5.4</v>
      </c>
      <c r="R132" s="102">
        <f t="shared" si="83"/>
        <v>0.28249999999999997</v>
      </c>
      <c r="S132" s="106">
        <f t="shared" si="84"/>
        <v>1.03</v>
      </c>
      <c r="T132" s="105">
        <f t="shared" ca="1" si="150"/>
        <v>3088</v>
      </c>
      <c r="U132" s="216" t="e">
        <f t="shared" si="151"/>
        <v>#DIV/0!</v>
      </c>
      <c r="V132" s="80" t="e">
        <f t="shared" si="152"/>
        <v>#DIV/0!</v>
      </c>
      <c r="W132" s="104">
        <f t="shared" si="88"/>
        <v>5.4</v>
      </c>
      <c r="X132" s="105"/>
      <c r="Y132" s="102">
        <f t="shared" si="89"/>
        <v>-0.33500000000000002</v>
      </c>
      <c r="Z132" s="106">
        <f t="shared" si="90"/>
        <v>1</v>
      </c>
      <c r="AA132" s="105">
        <f t="shared" ca="1" si="153"/>
        <v>3088</v>
      </c>
      <c r="AB132" s="80" t="e">
        <f t="shared" si="154"/>
        <v>#DIV/0!</v>
      </c>
      <c r="AC132" s="80" t="e">
        <f t="shared" si="155"/>
        <v>#DIV/0!</v>
      </c>
      <c r="AD132" s="104">
        <f t="shared" si="94"/>
        <v>3.9</v>
      </c>
      <c r="AF132" s="105">
        <f t="shared" ca="1" si="123"/>
        <v>3088</v>
      </c>
      <c r="AG132" s="105">
        <f t="shared" ca="1" si="124"/>
        <v>3087</v>
      </c>
      <c r="AH132" s="80">
        <f t="shared" si="95"/>
        <v>6.9580079928707017E-2</v>
      </c>
      <c r="AI132" s="181">
        <f t="shared" si="96"/>
        <v>30</v>
      </c>
      <c r="AL132" s="105"/>
      <c r="AM132" s="82"/>
      <c r="AN132" s="82">
        <f t="shared" si="156"/>
        <v>0</v>
      </c>
      <c r="AO132" s="82" t="e">
        <f t="shared" si="157"/>
        <v>#DIV/0!</v>
      </c>
      <c r="AP132" s="77">
        <f t="shared" si="158"/>
        <v>0</v>
      </c>
      <c r="AQ132" s="108">
        <f t="shared" si="159"/>
        <v>0</v>
      </c>
      <c r="AR132" s="107">
        <f t="shared" si="160"/>
        <v>0</v>
      </c>
      <c r="AS132" s="107">
        <f t="shared" si="161"/>
        <v>0</v>
      </c>
      <c r="AT132" s="107">
        <f t="shared" si="162"/>
        <v>0</v>
      </c>
      <c r="AU132" s="109">
        <f t="shared" si="163"/>
        <v>0</v>
      </c>
      <c r="AV132" s="109">
        <f t="shared" si="164"/>
        <v>0</v>
      </c>
      <c r="AW132" s="109">
        <f t="shared" si="165"/>
        <v>0</v>
      </c>
      <c r="AY132" s="82">
        <f t="shared" si="166"/>
        <v>0</v>
      </c>
      <c r="AZ132" s="82" t="e">
        <f t="shared" si="167"/>
        <v>#DIV/0!</v>
      </c>
      <c r="BA132" s="77">
        <f t="shared" si="168"/>
        <v>0</v>
      </c>
      <c r="BB132" s="108">
        <f t="shared" si="169"/>
        <v>0</v>
      </c>
      <c r="BC132" s="107">
        <f t="shared" si="170"/>
        <v>0</v>
      </c>
      <c r="BD132" s="107">
        <f t="shared" si="171"/>
        <v>0</v>
      </c>
      <c r="BE132" s="107">
        <f t="shared" si="172"/>
        <v>0</v>
      </c>
      <c r="BF132" s="109">
        <f t="shared" si="173"/>
        <v>0</v>
      </c>
      <c r="BG132" s="109">
        <f t="shared" si="174"/>
        <v>0</v>
      </c>
      <c r="BH132" s="109">
        <f t="shared" si="175"/>
        <v>0</v>
      </c>
      <c r="BJ132" s="82">
        <f t="shared" si="176"/>
        <v>0</v>
      </c>
      <c r="BK132" s="82" t="e">
        <f t="shared" si="177"/>
        <v>#DIV/0!</v>
      </c>
      <c r="BL132" s="77">
        <f t="shared" si="178"/>
        <v>0</v>
      </c>
      <c r="BM132" s="108">
        <f t="shared" si="179"/>
        <v>0</v>
      </c>
      <c r="BN132" s="107">
        <f t="shared" si="180"/>
        <v>0</v>
      </c>
      <c r="BO132" s="107">
        <f t="shared" si="181"/>
        <v>0</v>
      </c>
      <c r="BP132" s="107">
        <f t="shared" si="182"/>
        <v>0</v>
      </c>
      <c r="BQ132" s="109">
        <f t="shared" si="183"/>
        <v>0</v>
      </c>
      <c r="BR132" s="109">
        <f t="shared" si="184"/>
        <v>0</v>
      </c>
      <c r="BS132" s="109">
        <f t="shared" si="185"/>
        <v>0</v>
      </c>
      <c r="BU132" s="82">
        <f t="shared" si="186"/>
        <v>0</v>
      </c>
      <c r="BV132" s="82" t="e">
        <f t="shared" si="187"/>
        <v>#DIV/0!</v>
      </c>
      <c r="BW132" s="77">
        <f t="shared" si="188"/>
        <v>0</v>
      </c>
      <c r="BX132" s="108">
        <f t="shared" si="189"/>
        <v>0</v>
      </c>
      <c r="BY132" s="107">
        <f t="shared" si="190"/>
        <v>0</v>
      </c>
      <c r="BZ132" s="107">
        <f t="shared" si="191"/>
        <v>0</v>
      </c>
      <c r="CA132" s="107">
        <f t="shared" si="192"/>
        <v>0</v>
      </c>
      <c r="CB132" s="109">
        <f t="shared" si="193"/>
        <v>0</v>
      </c>
      <c r="CC132" s="109">
        <f t="shared" si="194"/>
        <v>0</v>
      </c>
      <c r="CD132" s="109">
        <f t="shared" si="195"/>
        <v>0</v>
      </c>
    </row>
    <row r="133" spans="1:82" x14ac:dyDescent="0.25">
      <c r="A133" s="101">
        <f t="shared" si="142"/>
        <v>39934</v>
      </c>
      <c r="B133" s="102">
        <f t="shared" si="121"/>
        <v>3.7960000000000003</v>
      </c>
      <c r="C133" s="80">
        <f t="shared" si="143"/>
        <v>0.17499999999999999</v>
      </c>
      <c r="D133" s="102">
        <f t="shared" si="71"/>
        <v>1.4999999999999999E-2</v>
      </c>
      <c r="E133" s="106">
        <f t="shared" si="72"/>
        <v>1</v>
      </c>
      <c r="F133" s="105">
        <f t="shared" ca="1" si="144"/>
        <v>3120</v>
      </c>
      <c r="G133" s="80" t="e">
        <f t="shared" si="145"/>
        <v>#DIV/0!</v>
      </c>
      <c r="H133" s="80" t="e">
        <f t="shared" si="146"/>
        <v>#DIV/0!</v>
      </c>
      <c r="I133" s="104">
        <f t="shared" si="76"/>
        <v>5.37</v>
      </c>
      <c r="K133" s="102">
        <f t="shared" si="77"/>
        <v>0.29249999999999998</v>
      </c>
      <c r="L133" s="106">
        <f t="shared" si="78"/>
        <v>1.03</v>
      </c>
      <c r="M133" s="105">
        <f t="shared" ca="1" si="147"/>
        <v>3120</v>
      </c>
      <c r="N133" s="216" t="e">
        <f t="shared" si="148"/>
        <v>#DIV/0!</v>
      </c>
      <c r="O133" s="80" t="e">
        <f t="shared" si="149"/>
        <v>#DIV/0!</v>
      </c>
      <c r="P133" s="104">
        <f t="shared" si="82"/>
        <v>5.4</v>
      </c>
      <c r="R133" s="102">
        <f t="shared" si="83"/>
        <v>0.29249999999999998</v>
      </c>
      <c r="S133" s="106">
        <f t="shared" si="84"/>
        <v>1.03</v>
      </c>
      <c r="T133" s="105">
        <f t="shared" ca="1" si="150"/>
        <v>3120</v>
      </c>
      <c r="U133" s="216" t="e">
        <f t="shared" si="151"/>
        <v>#DIV/0!</v>
      </c>
      <c r="V133" s="80" t="e">
        <f t="shared" si="152"/>
        <v>#DIV/0!</v>
      </c>
      <c r="W133" s="104">
        <f t="shared" si="88"/>
        <v>5.4</v>
      </c>
      <c r="X133" s="105"/>
      <c r="Y133" s="102">
        <f t="shared" si="89"/>
        <v>-0.33500000000000002</v>
      </c>
      <c r="Z133" s="106">
        <f t="shared" si="90"/>
        <v>1</v>
      </c>
      <c r="AA133" s="105">
        <f t="shared" ca="1" si="153"/>
        <v>3120</v>
      </c>
      <c r="AB133" s="80" t="e">
        <f t="shared" si="154"/>
        <v>#DIV/0!</v>
      </c>
      <c r="AC133" s="80" t="e">
        <f t="shared" si="155"/>
        <v>#DIV/0!</v>
      </c>
      <c r="AD133" s="104">
        <f t="shared" si="94"/>
        <v>3.9</v>
      </c>
      <c r="AF133" s="105">
        <f t="shared" ca="1" si="123"/>
        <v>3120</v>
      </c>
      <c r="AG133" s="105">
        <f t="shared" ca="1" si="124"/>
        <v>3119</v>
      </c>
      <c r="AH133" s="80">
        <f t="shared" si="95"/>
        <v>6.9609017003989013E-2</v>
      </c>
      <c r="AI133" s="181">
        <f t="shared" si="96"/>
        <v>31</v>
      </c>
      <c r="AL133" s="105"/>
      <c r="AM133" s="82"/>
      <c r="AN133" s="82">
        <f t="shared" si="156"/>
        <v>0</v>
      </c>
      <c r="AO133" s="82" t="e">
        <f t="shared" si="157"/>
        <v>#DIV/0!</v>
      </c>
      <c r="AP133" s="77">
        <f t="shared" si="158"/>
        <v>0</v>
      </c>
      <c r="AQ133" s="108">
        <f t="shared" si="159"/>
        <v>0</v>
      </c>
      <c r="AR133" s="107">
        <f t="shared" si="160"/>
        <v>0</v>
      </c>
      <c r="AS133" s="107">
        <f t="shared" si="161"/>
        <v>0</v>
      </c>
      <c r="AT133" s="107">
        <f t="shared" si="162"/>
        <v>0</v>
      </c>
      <c r="AU133" s="109">
        <f t="shared" si="163"/>
        <v>0</v>
      </c>
      <c r="AV133" s="109">
        <f t="shared" si="164"/>
        <v>0</v>
      </c>
      <c r="AW133" s="109">
        <f t="shared" si="165"/>
        <v>0</v>
      </c>
      <c r="AY133" s="82">
        <f t="shared" si="166"/>
        <v>0</v>
      </c>
      <c r="AZ133" s="82" t="e">
        <f t="shared" si="167"/>
        <v>#DIV/0!</v>
      </c>
      <c r="BA133" s="77">
        <f t="shared" si="168"/>
        <v>0</v>
      </c>
      <c r="BB133" s="108">
        <f t="shared" si="169"/>
        <v>0</v>
      </c>
      <c r="BC133" s="107">
        <f t="shared" si="170"/>
        <v>0</v>
      </c>
      <c r="BD133" s="107">
        <f t="shared" si="171"/>
        <v>0</v>
      </c>
      <c r="BE133" s="107">
        <f t="shared" si="172"/>
        <v>0</v>
      </c>
      <c r="BF133" s="109">
        <f t="shared" si="173"/>
        <v>0</v>
      </c>
      <c r="BG133" s="109">
        <f t="shared" si="174"/>
        <v>0</v>
      </c>
      <c r="BH133" s="109">
        <f t="shared" si="175"/>
        <v>0</v>
      </c>
      <c r="BJ133" s="82">
        <f t="shared" si="176"/>
        <v>0</v>
      </c>
      <c r="BK133" s="82" t="e">
        <f t="shared" si="177"/>
        <v>#DIV/0!</v>
      </c>
      <c r="BL133" s="77">
        <f t="shared" si="178"/>
        <v>0</v>
      </c>
      <c r="BM133" s="108">
        <f t="shared" si="179"/>
        <v>0</v>
      </c>
      <c r="BN133" s="107">
        <f t="shared" si="180"/>
        <v>0</v>
      </c>
      <c r="BO133" s="107">
        <f t="shared" si="181"/>
        <v>0</v>
      </c>
      <c r="BP133" s="107">
        <f t="shared" si="182"/>
        <v>0</v>
      </c>
      <c r="BQ133" s="109">
        <f t="shared" si="183"/>
        <v>0</v>
      </c>
      <c r="BR133" s="109">
        <f t="shared" si="184"/>
        <v>0</v>
      </c>
      <c r="BS133" s="109">
        <f t="shared" si="185"/>
        <v>0</v>
      </c>
      <c r="BU133" s="82">
        <f t="shared" si="186"/>
        <v>0</v>
      </c>
      <c r="BV133" s="82" t="e">
        <f t="shared" si="187"/>
        <v>#DIV/0!</v>
      </c>
      <c r="BW133" s="77">
        <f t="shared" si="188"/>
        <v>0</v>
      </c>
      <c r="BX133" s="108">
        <f t="shared" si="189"/>
        <v>0</v>
      </c>
      <c r="BY133" s="107">
        <f t="shared" si="190"/>
        <v>0</v>
      </c>
      <c r="BZ133" s="107">
        <f t="shared" si="191"/>
        <v>0</v>
      </c>
      <c r="CA133" s="107">
        <f t="shared" si="192"/>
        <v>0</v>
      </c>
      <c r="CB133" s="109">
        <f t="shared" si="193"/>
        <v>0</v>
      </c>
      <c r="CC133" s="109">
        <f t="shared" si="194"/>
        <v>0</v>
      </c>
      <c r="CD133" s="109">
        <f t="shared" si="195"/>
        <v>0</v>
      </c>
    </row>
    <row r="134" spans="1:82" x14ac:dyDescent="0.25">
      <c r="A134" s="101">
        <f t="shared" si="142"/>
        <v>39965</v>
      </c>
      <c r="B134" s="102">
        <f t="shared" si="121"/>
        <v>3.83</v>
      </c>
      <c r="C134" s="80">
        <f t="shared" si="143"/>
        <v>0.17499999999999999</v>
      </c>
      <c r="D134" s="102">
        <f t="shared" si="71"/>
        <v>0.02</v>
      </c>
      <c r="E134" s="106">
        <f t="shared" si="72"/>
        <v>1</v>
      </c>
      <c r="F134" s="105">
        <f t="shared" ca="1" si="144"/>
        <v>3149</v>
      </c>
      <c r="G134" s="80" t="e">
        <f t="shared" si="145"/>
        <v>#DIV/0!</v>
      </c>
      <c r="H134" s="80" t="e">
        <f t="shared" si="146"/>
        <v>#DIV/0!</v>
      </c>
      <c r="I134" s="104">
        <f t="shared" si="76"/>
        <v>5.37</v>
      </c>
      <c r="K134" s="102">
        <f t="shared" si="77"/>
        <v>0.28749999999999998</v>
      </c>
      <c r="L134" s="106">
        <f t="shared" si="78"/>
        <v>1.03</v>
      </c>
      <c r="M134" s="105">
        <f t="shared" ca="1" si="147"/>
        <v>3149</v>
      </c>
      <c r="N134" s="216" t="e">
        <f t="shared" si="148"/>
        <v>#DIV/0!</v>
      </c>
      <c r="O134" s="80" t="e">
        <f t="shared" si="149"/>
        <v>#DIV/0!</v>
      </c>
      <c r="P134" s="104">
        <f t="shared" si="82"/>
        <v>5.4</v>
      </c>
      <c r="R134" s="102">
        <f t="shared" si="83"/>
        <v>0.28749999999999998</v>
      </c>
      <c r="S134" s="106">
        <f t="shared" si="84"/>
        <v>1.03</v>
      </c>
      <c r="T134" s="105">
        <f t="shared" ca="1" si="150"/>
        <v>3149</v>
      </c>
      <c r="U134" s="216" t="e">
        <f t="shared" si="151"/>
        <v>#DIV/0!</v>
      </c>
      <c r="V134" s="80" t="e">
        <f t="shared" si="152"/>
        <v>#DIV/0!</v>
      </c>
      <c r="W134" s="104">
        <f t="shared" si="88"/>
        <v>5.4</v>
      </c>
      <c r="X134" s="105"/>
      <c r="Y134" s="102">
        <f t="shared" si="89"/>
        <v>-0.33500000000000002</v>
      </c>
      <c r="Z134" s="106">
        <f t="shared" si="90"/>
        <v>1</v>
      </c>
      <c r="AA134" s="105">
        <f t="shared" ca="1" si="153"/>
        <v>3149</v>
      </c>
      <c r="AB134" s="80" t="e">
        <f t="shared" si="154"/>
        <v>#DIV/0!</v>
      </c>
      <c r="AC134" s="80" t="e">
        <f t="shared" si="155"/>
        <v>#DIV/0!</v>
      </c>
      <c r="AD134" s="104">
        <f t="shared" si="94"/>
        <v>3.9</v>
      </c>
      <c r="AF134" s="105">
        <f t="shared" ca="1" si="123"/>
        <v>3149</v>
      </c>
      <c r="AG134" s="105">
        <f t="shared" ca="1" si="124"/>
        <v>3148</v>
      </c>
      <c r="AH134" s="80">
        <f t="shared" si="95"/>
        <v>6.9638918648740014E-2</v>
      </c>
      <c r="AI134" s="181">
        <f t="shared" si="96"/>
        <v>30</v>
      </c>
      <c r="AL134" s="105"/>
      <c r="AM134" s="82"/>
      <c r="AN134" s="82">
        <f t="shared" si="156"/>
        <v>0</v>
      </c>
      <c r="AO134" s="82" t="e">
        <f t="shared" si="157"/>
        <v>#DIV/0!</v>
      </c>
      <c r="AP134" s="77">
        <f t="shared" si="158"/>
        <v>0</v>
      </c>
      <c r="AQ134" s="108">
        <f t="shared" si="159"/>
        <v>0</v>
      </c>
      <c r="AR134" s="107">
        <f t="shared" si="160"/>
        <v>0</v>
      </c>
      <c r="AS134" s="107">
        <f t="shared" si="161"/>
        <v>0</v>
      </c>
      <c r="AT134" s="107">
        <f t="shared" si="162"/>
        <v>0</v>
      </c>
      <c r="AU134" s="109">
        <f t="shared" si="163"/>
        <v>0</v>
      </c>
      <c r="AV134" s="109">
        <f t="shared" si="164"/>
        <v>0</v>
      </c>
      <c r="AW134" s="109">
        <f t="shared" si="165"/>
        <v>0</v>
      </c>
      <c r="AY134" s="82">
        <f t="shared" si="166"/>
        <v>0</v>
      </c>
      <c r="AZ134" s="82" t="e">
        <f t="shared" si="167"/>
        <v>#DIV/0!</v>
      </c>
      <c r="BA134" s="77">
        <f t="shared" si="168"/>
        <v>0</v>
      </c>
      <c r="BB134" s="108">
        <f t="shared" si="169"/>
        <v>0</v>
      </c>
      <c r="BC134" s="107">
        <f t="shared" si="170"/>
        <v>0</v>
      </c>
      <c r="BD134" s="107">
        <f t="shared" si="171"/>
        <v>0</v>
      </c>
      <c r="BE134" s="107">
        <f t="shared" si="172"/>
        <v>0</v>
      </c>
      <c r="BF134" s="109">
        <f t="shared" si="173"/>
        <v>0</v>
      </c>
      <c r="BG134" s="109">
        <f t="shared" si="174"/>
        <v>0</v>
      </c>
      <c r="BH134" s="109">
        <f t="shared" si="175"/>
        <v>0</v>
      </c>
      <c r="BJ134" s="82">
        <f t="shared" si="176"/>
        <v>0</v>
      </c>
      <c r="BK134" s="82" t="e">
        <f t="shared" si="177"/>
        <v>#DIV/0!</v>
      </c>
      <c r="BL134" s="77">
        <f t="shared" si="178"/>
        <v>0</v>
      </c>
      <c r="BM134" s="108">
        <f t="shared" si="179"/>
        <v>0</v>
      </c>
      <c r="BN134" s="107">
        <f t="shared" si="180"/>
        <v>0</v>
      </c>
      <c r="BO134" s="107">
        <f t="shared" si="181"/>
        <v>0</v>
      </c>
      <c r="BP134" s="107">
        <f t="shared" si="182"/>
        <v>0</v>
      </c>
      <c r="BQ134" s="109">
        <f t="shared" si="183"/>
        <v>0</v>
      </c>
      <c r="BR134" s="109">
        <f t="shared" si="184"/>
        <v>0</v>
      </c>
      <c r="BS134" s="109">
        <f t="shared" si="185"/>
        <v>0</v>
      </c>
      <c r="BU134" s="82">
        <f t="shared" si="186"/>
        <v>0</v>
      </c>
      <c r="BV134" s="82" t="e">
        <f t="shared" si="187"/>
        <v>#DIV/0!</v>
      </c>
      <c r="BW134" s="77">
        <f t="shared" si="188"/>
        <v>0</v>
      </c>
      <c r="BX134" s="108">
        <f t="shared" si="189"/>
        <v>0</v>
      </c>
      <c r="BY134" s="107">
        <f t="shared" si="190"/>
        <v>0</v>
      </c>
      <c r="BZ134" s="107">
        <f t="shared" si="191"/>
        <v>0</v>
      </c>
      <c r="CA134" s="107">
        <f t="shared" si="192"/>
        <v>0</v>
      </c>
      <c r="CB134" s="109">
        <f t="shared" si="193"/>
        <v>0</v>
      </c>
      <c r="CC134" s="109">
        <f t="shared" si="194"/>
        <v>0</v>
      </c>
      <c r="CD134" s="109">
        <f t="shared" si="195"/>
        <v>0</v>
      </c>
    </row>
    <row r="135" spans="1:82" x14ac:dyDescent="0.25">
      <c r="A135" s="101">
        <f t="shared" si="142"/>
        <v>39995</v>
      </c>
      <c r="B135" s="102">
        <f t="shared" si="121"/>
        <v>3.8580000000000001</v>
      </c>
      <c r="C135" s="80">
        <f t="shared" si="143"/>
        <v>0.17499999999999999</v>
      </c>
      <c r="D135" s="102">
        <f t="shared" si="71"/>
        <v>2.2499999999999999E-2</v>
      </c>
      <c r="E135" s="106">
        <f t="shared" si="72"/>
        <v>1</v>
      </c>
      <c r="F135" s="105">
        <f t="shared" ca="1" si="144"/>
        <v>3179</v>
      </c>
      <c r="G135" s="80" t="e">
        <f t="shared" si="145"/>
        <v>#DIV/0!</v>
      </c>
      <c r="H135" s="80" t="e">
        <f t="shared" si="146"/>
        <v>#DIV/0!</v>
      </c>
      <c r="I135" s="104">
        <f t="shared" si="76"/>
        <v>5.37</v>
      </c>
      <c r="K135" s="102">
        <f t="shared" si="77"/>
        <v>0.27750000000000002</v>
      </c>
      <c r="L135" s="106">
        <f t="shared" si="78"/>
        <v>1.03</v>
      </c>
      <c r="M135" s="105">
        <f t="shared" ca="1" si="147"/>
        <v>3179</v>
      </c>
      <c r="N135" s="216" t="e">
        <f t="shared" si="148"/>
        <v>#DIV/0!</v>
      </c>
      <c r="O135" s="80" t="e">
        <f t="shared" si="149"/>
        <v>#DIV/0!</v>
      </c>
      <c r="P135" s="104">
        <f t="shared" si="82"/>
        <v>5.4</v>
      </c>
      <c r="R135" s="102">
        <f t="shared" si="83"/>
        <v>0.27750000000000002</v>
      </c>
      <c r="S135" s="106">
        <f t="shared" si="84"/>
        <v>1.03</v>
      </c>
      <c r="T135" s="105">
        <f t="shared" ca="1" si="150"/>
        <v>3179</v>
      </c>
      <c r="U135" s="216" t="e">
        <f t="shared" si="151"/>
        <v>#DIV/0!</v>
      </c>
      <c r="V135" s="80" t="e">
        <f t="shared" si="152"/>
        <v>#DIV/0!</v>
      </c>
      <c r="W135" s="104">
        <f t="shared" si="88"/>
        <v>5.4</v>
      </c>
      <c r="X135" s="105"/>
      <c r="Y135" s="102">
        <f t="shared" si="89"/>
        <v>-0.33500000000000002</v>
      </c>
      <c r="Z135" s="106">
        <f t="shared" si="90"/>
        <v>1</v>
      </c>
      <c r="AA135" s="105">
        <f t="shared" ca="1" si="153"/>
        <v>3179</v>
      </c>
      <c r="AB135" s="80" t="e">
        <f t="shared" si="154"/>
        <v>#DIV/0!</v>
      </c>
      <c r="AC135" s="80" t="e">
        <f t="shared" si="155"/>
        <v>#DIV/0!</v>
      </c>
      <c r="AD135" s="104">
        <f t="shared" si="94"/>
        <v>3.9</v>
      </c>
      <c r="AF135" s="105">
        <f t="shared" ca="1" si="123"/>
        <v>3179</v>
      </c>
      <c r="AG135" s="105">
        <f t="shared" ca="1" si="124"/>
        <v>3178</v>
      </c>
      <c r="AH135" s="80">
        <f t="shared" si="95"/>
        <v>6.9667855724585018E-2</v>
      </c>
      <c r="AI135" s="181">
        <f t="shared" si="96"/>
        <v>31</v>
      </c>
      <c r="AL135" s="105"/>
      <c r="AM135" s="82"/>
      <c r="AN135" s="82">
        <f t="shared" si="156"/>
        <v>0</v>
      </c>
      <c r="AO135" s="82" t="e">
        <f t="shared" si="157"/>
        <v>#DIV/0!</v>
      </c>
      <c r="AP135" s="77">
        <f t="shared" si="158"/>
        <v>0</v>
      </c>
      <c r="AQ135" s="108">
        <f t="shared" si="159"/>
        <v>0</v>
      </c>
      <c r="AR135" s="107">
        <f t="shared" si="160"/>
        <v>0</v>
      </c>
      <c r="AS135" s="107">
        <f t="shared" si="161"/>
        <v>0</v>
      </c>
      <c r="AT135" s="107">
        <f t="shared" si="162"/>
        <v>0</v>
      </c>
      <c r="AU135" s="109">
        <f t="shared" si="163"/>
        <v>0</v>
      </c>
      <c r="AV135" s="109">
        <f t="shared" si="164"/>
        <v>0</v>
      </c>
      <c r="AW135" s="109">
        <f t="shared" si="165"/>
        <v>0</v>
      </c>
      <c r="AY135" s="82">
        <f t="shared" si="166"/>
        <v>0</v>
      </c>
      <c r="AZ135" s="82" t="e">
        <f t="shared" si="167"/>
        <v>#DIV/0!</v>
      </c>
      <c r="BA135" s="77">
        <f t="shared" si="168"/>
        <v>0</v>
      </c>
      <c r="BB135" s="108">
        <f t="shared" si="169"/>
        <v>0</v>
      </c>
      <c r="BC135" s="107">
        <f t="shared" si="170"/>
        <v>0</v>
      </c>
      <c r="BD135" s="107">
        <f t="shared" si="171"/>
        <v>0</v>
      </c>
      <c r="BE135" s="107">
        <f t="shared" si="172"/>
        <v>0</v>
      </c>
      <c r="BF135" s="109">
        <f t="shared" si="173"/>
        <v>0</v>
      </c>
      <c r="BG135" s="109">
        <f t="shared" si="174"/>
        <v>0</v>
      </c>
      <c r="BH135" s="109">
        <f t="shared" si="175"/>
        <v>0</v>
      </c>
      <c r="BJ135" s="82">
        <f t="shared" si="176"/>
        <v>0</v>
      </c>
      <c r="BK135" s="82" t="e">
        <f t="shared" si="177"/>
        <v>#DIV/0!</v>
      </c>
      <c r="BL135" s="77">
        <f t="shared" si="178"/>
        <v>0</v>
      </c>
      <c r="BM135" s="108">
        <f t="shared" si="179"/>
        <v>0</v>
      </c>
      <c r="BN135" s="107">
        <f t="shared" si="180"/>
        <v>0</v>
      </c>
      <c r="BO135" s="107">
        <f t="shared" si="181"/>
        <v>0</v>
      </c>
      <c r="BP135" s="107">
        <f t="shared" si="182"/>
        <v>0</v>
      </c>
      <c r="BQ135" s="109">
        <f t="shared" si="183"/>
        <v>0</v>
      </c>
      <c r="BR135" s="109">
        <f t="shared" si="184"/>
        <v>0</v>
      </c>
      <c r="BS135" s="109">
        <f t="shared" si="185"/>
        <v>0</v>
      </c>
      <c r="BU135" s="82">
        <f t="shared" si="186"/>
        <v>0</v>
      </c>
      <c r="BV135" s="82" t="e">
        <f t="shared" si="187"/>
        <v>#DIV/0!</v>
      </c>
      <c r="BW135" s="77">
        <f t="shared" si="188"/>
        <v>0</v>
      </c>
      <c r="BX135" s="108">
        <f t="shared" si="189"/>
        <v>0</v>
      </c>
      <c r="BY135" s="107">
        <f t="shared" si="190"/>
        <v>0</v>
      </c>
      <c r="BZ135" s="107">
        <f t="shared" si="191"/>
        <v>0</v>
      </c>
      <c r="CA135" s="107">
        <f t="shared" si="192"/>
        <v>0</v>
      </c>
      <c r="CB135" s="109">
        <f t="shared" si="193"/>
        <v>0</v>
      </c>
      <c r="CC135" s="109">
        <f t="shared" si="194"/>
        <v>0</v>
      </c>
      <c r="CD135" s="109">
        <f t="shared" si="195"/>
        <v>0</v>
      </c>
    </row>
    <row r="136" spans="1:82" x14ac:dyDescent="0.25">
      <c r="A136" s="101">
        <f t="shared" si="142"/>
        <v>40026</v>
      </c>
      <c r="B136" s="102">
        <f t="shared" si="121"/>
        <v>3.88</v>
      </c>
      <c r="C136" s="80">
        <f t="shared" si="143"/>
        <v>0.17499999999999999</v>
      </c>
      <c r="D136" s="102">
        <f t="shared" si="71"/>
        <v>2.5000000000000001E-2</v>
      </c>
      <c r="E136" s="106">
        <f t="shared" si="72"/>
        <v>1</v>
      </c>
      <c r="F136" s="105">
        <f t="shared" ca="1" si="144"/>
        <v>3212</v>
      </c>
      <c r="G136" s="80" t="e">
        <f t="shared" si="145"/>
        <v>#DIV/0!</v>
      </c>
      <c r="H136" s="80" t="e">
        <f t="shared" si="146"/>
        <v>#DIV/0!</v>
      </c>
      <c r="I136" s="104">
        <f t="shared" si="76"/>
        <v>5.37</v>
      </c>
      <c r="K136" s="102">
        <f t="shared" si="77"/>
        <v>0.27500000000000002</v>
      </c>
      <c r="L136" s="106">
        <f t="shared" si="78"/>
        <v>1.03</v>
      </c>
      <c r="M136" s="105">
        <f t="shared" ca="1" si="147"/>
        <v>3212</v>
      </c>
      <c r="N136" s="216" t="e">
        <f t="shared" si="148"/>
        <v>#DIV/0!</v>
      </c>
      <c r="O136" s="80" t="e">
        <f t="shared" si="149"/>
        <v>#DIV/0!</v>
      </c>
      <c r="P136" s="104">
        <f t="shared" si="82"/>
        <v>5.4</v>
      </c>
      <c r="R136" s="102">
        <f t="shared" si="83"/>
        <v>0.27500000000000002</v>
      </c>
      <c r="S136" s="106">
        <f t="shared" si="84"/>
        <v>1.03</v>
      </c>
      <c r="T136" s="105">
        <f t="shared" ca="1" si="150"/>
        <v>3212</v>
      </c>
      <c r="U136" s="216" t="e">
        <f t="shared" si="151"/>
        <v>#DIV/0!</v>
      </c>
      <c r="V136" s="80" t="e">
        <f t="shared" si="152"/>
        <v>#DIV/0!</v>
      </c>
      <c r="W136" s="104">
        <f t="shared" si="88"/>
        <v>5.4</v>
      </c>
      <c r="X136" s="105"/>
      <c r="Y136" s="102">
        <f t="shared" si="89"/>
        <v>-0.33500000000000002</v>
      </c>
      <c r="Z136" s="106">
        <f t="shared" si="90"/>
        <v>1</v>
      </c>
      <c r="AA136" s="105">
        <f t="shared" ca="1" si="153"/>
        <v>3212</v>
      </c>
      <c r="AB136" s="80" t="e">
        <f t="shared" si="154"/>
        <v>#DIV/0!</v>
      </c>
      <c r="AC136" s="80" t="e">
        <f t="shared" si="155"/>
        <v>#DIV/0!</v>
      </c>
      <c r="AD136" s="104">
        <f t="shared" si="94"/>
        <v>3.9</v>
      </c>
      <c r="AF136" s="105">
        <f t="shared" ca="1" si="123"/>
        <v>3212</v>
      </c>
      <c r="AG136" s="105">
        <f t="shared" ca="1" si="124"/>
        <v>3211</v>
      </c>
      <c r="AH136" s="80">
        <f t="shared" si="95"/>
        <v>6.9697757369917013E-2</v>
      </c>
      <c r="AI136" s="181">
        <f t="shared" si="96"/>
        <v>31</v>
      </c>
      <c r="AL136" s="105"/>
      <c r="AM136" s="82"/>
      <c r="AN136" s="82">
        <f t="shared" si="156"/>
        <v>0</v>
      </c>
      <c r="AO136" s="82" t="e">
        <f t="shared" si="157"/>
        <v>#DIV/0!</v>
      </c>
      <c r="AP136" s="77">
        <f t="shared" si="158"/>
        <v>0</v>
      </c>
      <c r="AQ136" s="108">
        <f t="shared" si="159"/>
        <v>0</v>
      </c>
      <c r="AR136" s="107">
        <f t="shared" si="160"/>
        <v>0</v>
      </c>
      <c r="AS136" s="107">
        <f t="shared" si="161"/>
        <v>0</v>
      </c>
      <c r="AT136" s="107">
        <f t="shared" si="162"/>
        <v>0</v>
      </c>
      <c r="AU136" s="109">
        <f t="shared" si="163"/>
        <v>0</v>
      </c>
      <c r="AV136" s="109">
        <f t="shared" si="164"/>
        <v>0</v>
      </c>
      <c r="AW136" s="109">
        <f t="shared" si="165"/>
        <v>0</v>
      </c>
      <c r="AY136" s="82">
        <f t="shared" si="166"/>
        <v>0</v>
      </c>
      <c r="AZ136" s="82" t="e">
        <f t="shared" si="167"/>
        <v>#DIV/0!</v>
      </c>
      <c r="BA136" s="77">
        <f t="shared" si="168"/>
        <v>0</v>
      </c>
      <c r="BB136" s="108">
        <f t="shared" si="169"/>
        <v>0</v>
      </c>
      <c r="BC136" s="107">
        <f t="shared" si="170"/>
        <v>0</v>
      </c>
      <c r="BD136" s="107">
        <f t="shared" si="171"/>
        <v>0</v>
      </c>
      <c r="BE136" s="107">
        <f t="shared" si="172"/>
        <v>0</v>
      </c>
      <c r="BF136" s="109">
        <f t="shared" si="173"/>
        <v>0</v>
      </c>
      <c r="BG136" s="109">
        <f t="shared" si="174"/>
        <v>0</v>
      </c>
      <c r="BH136" s="109">
        <f t="shared" si="175"/>
        <v>0</v>
      </c>
      <c r="BJ136" s="82">
        <f t="shared" si="176"/>
        <v>0</v>
      </c>
      <c r="BK136" s="82" t="e">
        <f t="shared" si="177"/>
        <v>#DIV/0!</v>
      </c>
      <c r="BL136" s="77">
        <f t="shared" si="178"/>
        <v>0</v>
      </c>
      <c r="BM136" s="108">
        <f t="shared" si="179"/>
        <v>0</v>
      </c>
      <c r="BN136" s="107">
        <f t="shared" si="180"/>
        <v>0</v>
      </c>
      <c r="BO136" s="107">
        <f t="shared" si="181"/>
        <v>0</v>
      </c>
      <c r="BP136" s="107">
        <f t="shared" si="182"/>
        <v>0</v>
      </c>
      <c r="BQ136" s="109">
        <f t="shared" si="183"/>
        <v>0</v>
      </c>
      <c r="BR136" s="109">
        <f t="shared" si="184"/>
        <v>0</v>
      </c>
      <c r="BS136" s="109">
        <f t="shared" si="185"/>
        <v>0</v>
      </c>
      <c r="BU136" s="82">
        <f t="shared" si="186"/>
        <v>0</v>
      </c>
      <c r="BV136" s="82" t="e">
        <f t="shared" si="187"/>
        <v>#DIV/0!</v>
      </c>
      <c r="BW136" s="77">
        <f t="shared" si="188"/>
        <v>0</v>
      </c>
      <c r="BX136" s="108">
        <f t="shared" si="189"/>
        <v>0</v>
      </c>
      <c r="BY136" s="107">
        <f t="shared" si="190"/>
        <v>0</v>
      </c>
      <c r="BZ136" s="107">
        <f t="shared" si="191"/>
        <v>0</v>
      </c>
      <c r="CA136" s="107">
        <f t="shared" si="192"/>
        <v>0</v>
      </c>
      <c r="CB136" s="109">
        <f t="shared" si="193"/>
        <v>0</v>
      </c>
      <c r="CC136" s="109">
        <f t="shared" si="194"/>
        <v>0</v>
      </c>
      <c r="CD136" s="109">
        <f t="shared" si="195"/>
        <v>0</v>
      </c>
    </row>
    <row r="137" spans="1:82" x14ac:dyDescent="0.25">
      <c r="A137" s="101">
        <f t="shared" si="142"/>
        <v>40057</v>
      </c>
      <c r="B137" s="102">
        <f t="shared" si="121"/>
        <v>3.895</v>
      </c>
      <c r="C137" s="80">
        <f t="shared" si="143"/>
        <v>0.17499999999999999</v>
      </c>
      <c r="D137" s="102">
        <f t="shared" si="71"/>
        <v>1.7500000000000002E-2</v>
      </c>
      <c r="E137" s="106">
        <f t="shared" si="72"/>
        <v>1</v>
      </c>
      <c r="F137" s="105">
        <f t="shared" ca="1" si="144"/>
        <v>3241</v>
      </c>
      <c r="G137" s="80" t="e">
        <f t="shared" si="145"/>
        <v>#DIV/0!</v>
      </c>
      <c r="H137" s="80" t="e">
        <f t="shared" si="146"/>
        <v>#DIV/0!</v>
      </c>
      <c r="I137" s="104">
        <f t="shared" si="76"/>
        <v>5.37</v>
      </c>
      <c r="K137" s="102">
        <f t="shared" si="77"/>
        <v>0.27250000000000002</v>
      </c>
      <c r="L137" s="106">
        <f t="shared" si="78"/>
        <v>1.03</v>
      </c>
      <c r="M137" s="105">
        <f t="shared" ca="1" si="147"/>
        <v>3241</v>
      </c>
      <c r="N137" s="216" t="e">
        <f t="shared" si="148"/>
        <v>#DIV/0!</v>
      </c>
      <c r="O137" s="80" t="e">
        <f t="shared" si="149"/>
        <v>#DIV/0!</v>
      </c>
      <c r="P137" s="104">
        <f t="shared" si="82"/>
        <v>5.4</v>
      </c>
      <c r="R137" s="102">
        <f t="shared" si="83"/>
        <v>0.27250000000000002</v>
      </c>
      <c r="S137" s="106">
        <f t="shared" si="84"/>
        <v>1.03</v>
      </c>
      <c r="T137" s="105">
        <f t="shared" ca="1" si="150"/>
        <v>3241</v>
      </c>
      <c r="U137" s="216" t="e">
        <f t="shared" si="151"/>
        <v>#DIV/0!</v>
      </c>
      <c r="V137" s="80" t="e">
        <f t="shared" si="152"/>
        <v>#DIV/0!</v>
      </c>
      <c r="W137" s="104">
        <f t="shared" si="88"/>
        <v>5.4</v>
      </c>
      <c r="X137" s="105"/>
      <c r="Y137" s="102">
        <f t="shared" si="89"/>
        <v>-0.33500000000000002</v>
      </c>
      <c r="Z137" s="106">
        <f t="shared" si="90"/>
        <v>1</v>
      </c>
      <c r="AA137" s="105">
        <f t="shared" ca="1" si="153"/>
        <v>3241</v>
      </c>
      <c r="AB137" s="80" t="e">
        <f t="shared" si="154"/>
        <v>#DIV/0!</v>
      </c>
      <c r="AC137" s="80" t="e">
        <f t="shared" si="155"/>
        <v>#DIV/0!</v>
      </c>
      <c r="AD137" s="104">
        <f t="shared" si="94"/>
        <v>3.9</v>
      </c>
      <c r="AF137" s="105">
        <f t="shared" ca="1" si="123"/>
        <v>3241</v>
      </c>
      <c r="AG137" s="105">
        <f t="shared" ca="1" si="124"/>
        <v>3240</v>
      </c>
      <c r="AH137" s="80">
        <f t="shared" si="95"/>
        <v>6.9727659015545007E-2</v>
      </c>
      <c r="AI137" s="181">
        <f t="shared" si="96"/>
        <v>30</v>
      </c>
      <c r="AL137" s="105"/>
      <c r="AM137" s="82"/>
      <c r="AN137" s="82">
        <f t="shared" si="156"/>
        <v>0</v>
      </c>
      <c r="AO137" s="82" t="e">
        <f t="shared" si="157"/>
        <v>#DIV/0!</v>
      </c>
      <c r="AP137" s="77">
        <f t="shared" si="158"/>
        <v>0</v>
      </c>
      <c r="AQ137" s="108">
        <f t="shared" si="159"/>
        <v>0</v>
      </c>
      <c r="AR137" s="107">
        <f t="shared" si="160"/>
        <v>0</v>
      </c>
      <c r="AS137" s="107">
        <f t="shared" si="161"/>
        <v>0</v>
      </c>
      <c r="AT137" s="107">
        <f t="shared" si="162"/>
        <v>0</v>
      </c>
      <c r="AU137" s="109">
        <f t="shared" si="163"/>
        <v>0</v>
      </c>
      <c r="AV137" s="109">
        <f t="shared" si="164"/>
        <v>0</v>
      </c>
      <c r="AW137" s="109">
        <f t="shared" si="165"/>
        <v>0</v>
      </c>
      <c r="AY137" s="82">
        <f t="shared" si="166"/>
        <v>0</v>
      </c>
      <c r="AZ137" s="82" t="e">
        <f t="shared" si="167"/>
        <v>#DIV/0!</v>
      </c>
      <c r="BA137" s="77">
        <f t="shared" si="168"/>
        <v>0</v>
      </c>
      <c r="BB137" s="108">
        <f t="shared" si="169"/>
        <v>0</v>
      </c>
      <c r="BC137" s="107">
        <f t="shared" si="170"/>
        <v>0</v>
      </c>
      <c r="BD137" s="107">
        <f t="shared" si="171"/>
        <v>0</v>
      </c>
      <c r="BE137" s="107">
        <f t="shared" si="172"/>
        <v>0</v>
      </c>
      <c r="BF137" s="109">
        <f t="shared" si="173"/>
        <v>0</v>
      </c>
      <c r="BG137" s="109">
        <f t="shared" si="174"/>
        <v>0</v>
      </c>
      <c r="BH137" s="109">
        <f t="shared" si="175"/>
        <v>0</v>
      </c>
      <c r="BJ137" s="82">
        <f t="shared" si="176"/>
        <v>0</v>
      </c>
      <c r="BK137" s="82" t="e">
        <f t="shared" si="177"/>
        <v>#DIV/0!</v>
      </c>
      <c r="BL137" s="77">
        <f t="shared" si="178"/>
        <v>0</v>
      </c>
      <c r="BM137" s="108">
        <f t="shared" si="179"/>
        <v>0</v>
      </c>
      <c r="BN137" s="107">
        <f t="shared" si="180"/>
        <v>0</v>
      </c>
      <c r="BO137" s="107">
        <f t="shared" si="181"/>
        <v>0</v>
      </c>
      <c r="BP137" s="107">
        <f t="shared" si="182"/>
        <v>0</v>
      </c>
      <c r="BQ137" s="109">
        <f t="shared" si="183"/>
        <v>0</v>
      </c>
      <c r="BR137" s="109">
        <f t="shared" si="184"/>
        <v>0</v>
      </c>
      <c r="BS137" s="109">
        <f t="shared" si="185"/>
        <v>0</v>
      </c>
      <c r="BU137" s="82">
        <f t="shared" si="186"/>
        <v>0</v>
      </c>
      <c r="BV137" s="82" t="e">
        <f t="shared" si="187"/>
        <v>#DIV/0!</v>
      </c>
      <c r="BW137" s="77">
        <f t="shared" si="188"/>
        <v>0</v>
      </c>
      <c r="BX137" s="108">
        <f t="shared" si="189"/>
        <v>0</v>
      </c>
      <c r="BY137" s="107">
        <f t="shared" si="190"/>
        <v>0</v>
      </c>
      <c r="BZ137" s="107">
        <f t="shared" si="191"/>
        <v>0</v>
      </c>
      <c r="CA137" s="107">
        <f t="shared" si="192"/>
        <v>0</v>
      </c>
      <c r="CB137" s="109">
        <f t="shared" si="193"/>
        <v>0</v>
      </c>
      <c r="CC137" s="109">
        <f t="shared" si="194"/>
        <v>0</v>
      </c>
      <c r="CD137" s="109">
        <f t="shared" si="195"/>
        <v>0</v>
      </c>
    </row>
    <row r="138" spans="1:82" x14ac:dyDescent="0.25">
      <c r="A138" s="101">
        <f t="shared" si="142"/>
        <v>40087</v>
      </c>
      <c r="B138" s="102">
        <f t="shared" si="121"/>
        <v>3.9049999999999998</v>
      </c>
      <c r="C138" s="80">
        <f t="shared" si="143"/>
        <v>0.17499999999999999</v>
      </c>
      <c r="D138" s="102">
        <f t="shared" si="71"/>
        <v>7.4999999999999997E-3</v>
      </c>
      <c r="E138" s="106">
        <f t="shared" si="72"/>
        <v>1</v>
      </c>
      <c r="F138" s="105">
        <f t="shared" ca="1" si="144"/>
        <v>3273</v>
      </c>
      <c r="G138" s="80" t="e">
        <f t="shared" si="145"/>
        <v>#DIV/0!</v>
      </c>
      <c r="H138" s="80" t="e">
        <f t="shared" si="146"/>
        <v>#DIV/0!</v>
      </c>
      <c r="I138" s="104">
        <f t="shared" si="76"/>
        <v>5.37</v>
      </c>
      <c r="K138" s="102">
        <f t="shared" si="77"/>
        <v>0.28749999999999998</v>
      </c>
      <c r="L138" s="106">
        <f t="shared" si="78"/>
        <v>1.03</v>
      </c>
      <c r="M138" s="105">
        <f t="shared" ca="1" si="147"/>
        <v>3273</v>
      </c>
      <c r="N138" s="216" t="e">
        <f t="shared" si="148"/>
        <v>#DIV/0!</v>
      </c>
      <c r="O138" s="80" t="e">
        <f t="shared" si="149"/>
        <v>#DIV/0!</v>
      </c>
      <c r="P138" s="104">
        <f t="shared" si="82"/>
        <v>5.4</v>
      </c>
      <c r="R138" s="102">
        <f t="shared" si="83"/>
        <v>0.28749999999999998</v>
      </c>
      <c r="S138" s="106">
        <f t="shared" si="84"/>
        <v>1.03</v>
      </c>
      <c r="T138" s="105">
        <f t="shared" ca="1" si="150"/>
        <v>3273</v>
      </c>
      <c r="U138" s="216" t="e">
        <f t="shared" si="151"/>
        <v>#DIV/0!</v>
      </c>
      <c r="V138" s="80" t="e">
        <f t="shared" si="152"/>
        <v>#DIV/0!</v>
      </c>
      <c r="W138" s="104">
        <f t="shared" si="88"/>
        <v>5.4</v>
      </c>
      <c r="X138" s="105"/>
      <c r="Y138" s="102">
        <f t="shared" si="89"/>
        <v>-0.33500000000000002</v>
      </c>
      <c r="Z138" s="106">
        <f t="shared" si="90"/>
        <v>1</v>
      </c>
      <c r="AA138" s="105">
        <f t="shared" ca="1" si="153"/>
        <v>3273</v>
      </c>
      <c r="AB138" s="80" t="e">
        <f t="shared" si="154"/>
        <v>#DIV/0!</v>
      </c>
      <c r="AC138" s="80" t="e">
        <f t="shared" si="155"/>
        <v>#DIV/0!</v>
      </c>
      <c r="AD138" s="104">
        <f t="shared" si="94"/>
        <v>3.9</v>
      </c>
      <c r="AF138" s="105">
        <f t="shared" ca="1" si="123"/>
        <v>3273</v>
      </c>
      <c r="AG138" s="105">
        <f t="shared" ca="1" si="124"/>
        <v>3270</v>
      </c>
      <c r="AH138" s="80">
        <f t="shared" si="95"/>
        <v>6.9756596092240011E-2</v>
      </c>
      <c r="AI138" s="181">
        <f t="shared" si="96"/>
        <v>31</v>
      </c>
      <c r="AL138" s="105"/>
      <c r="AM138" s="82"/>
      <c r="AN138" s="82">
        <f t="shared" si="156"/>
        <v>0</v>
      </c>
      <c r="AO138" s="82" t="e">
        <f t="shared" si="157"/>
        <v>#DIV/0!</v>
      </c>
      <c r="AP138" s="77">
        <f t="shared" si="158"/>
        <v>0</v>
      </c>
      <c r="AQ138" s="108">
        <f t="shared" si="159"/>
        <v>0</v>
      </c>
      <c r="AR138" s="107">
        <f t="shared" si="160"/>
        <v>0</v>
      </c>
      <c r="AS138" s="107">
        <f t="shared" si="161"/>
        <v>0</v>
      </c>
      <c r="AT138" s="107">
        <f t="shared" si="162"/>
        <v>0</v>
      </c>
      <c r="AU138" s="109">
        <f t="shared" si="163"/>
        <v>0</v>
      </c>
      <c r="AV138" s="109">
        <f t="shared" si="164"/>
        <v>0</v>
      </c>
      <c r="AW138" s="109">
        <f t="shared" si="165"/>
        <v>0</v>
      </c>
      <c r="AY138" s="82">
        <f t="shared" si="166"/>
        <v>0</v>
      </c>
      <c r="AZ138" s="82" t="e">
        <f t="shared" si="167"/>
        <v>#DIV/0!</v>
      </c>
      <c r="BA138" s="77">
        <f t="shared" si="168"/>
        <v>0</v>
      </c>
      <c r="BB138" s="108">
        <f t="shared" si="169"/>
        <v>0</v>
      </c>
      <c r="BC138" s="107">
        <f t="shared" si="170"/>
        <v>0</v>
      </c>
      <c r="BD138" s="107">
        <f t="shared" si="171"/>
        <v>0</v>
      </c>
      <c r="BE138" s="107">
        <f t="shared" si="172"/>
        <v>0</v>
      </c>
      <c r="BF138" s="109">
        <f t="shared" si="173"/>
        <v>0</v>
      </c>
      <c r="BG138" s="109">
        <f t="shared" si="174"/>
        <v>0</v>
      </c>
      <c r="BH138" s="109">
        <f t="shared" si="175"/>
        <v>0</v>
      </c>
      <c r="BJ138" s="82">
        <f t="shared" si="176"/>
        <v>0</v>
      </c>
      <c r="BK138" s="82" t="e">
        <f t="shared" si="177"/>
        <v>#DIV/0!</v>
      </c>
      <c r="BL138" s="77">
        <f t="shared" si="178"/>
        <v>0</v>
      </c>
      <c r="BM138" s="108">
        <f t="shared" si="179"/>
        <v>0</v>
      </c>
      <c r="BN138" s="107">
        <f t="shared" si="180"/>
        <v>0</v>
      </c>
      <c r="BO138" s="107">
        <f t="shared" si="181"/>
        <v>0</v>
      </c>
      <c r="BP138" s="107">
        <f t="shared" si="182"/>
        <v>0</v>
      </c>
      <c r="BQ138" s="109">
        <f t="shared" si="183"/>
        <v>0</v>
      </c>
      <c r="BR138" s="109">
        <f t="shared" si="184"/>
        <v>0</v>
      </c>
      <c r="BS138" s="109">
        <f t="shared" si="185"/>
        <v>0</v>
      </c>
      <c r="BU138" s="82">
        <f t="shared" si="186"/>
        <v>0</v>
      </c>
      <c r="BV138" s="82" t="e">
        <f t="shared" si="187"/>
        <v>#DIV/0!</v>
      </c>
      <c r="BW138" s="77">
        <f t="shared" si="188"/>
        <v>0</v>
      </c>
      <c r="BX138" s="108">
        <f t="shared" si="189"/>
        <v>0</v>
      </c>
      <c r="BY138" s="107">
        <f t="shared" si="190"/>
        <v>0</v>
      </c>
      <c r="BZ138" s="107">
        <f t="shared" si="191"/>
        <v>0</v>
      </c>
      <c r="CA138" s="107">
        <f t="shared" si="192"/>
        <v>0</v>
      </c>
      <c r="CB138" s="109">
        <f t="shared" si="193"/>
        <v>0</v>
      </c>
      <c r="CC138" s="109">
        <f t="shared" si="194"/>
        <v>0</v>
      </c>
      <c r="CD138" s="109">
        <f t="shared" si="195"/>
        <v>0</v>
      </c>
    </row>
    <row r="139" spans="1:82" x14ac:dyDescent="0.25">
      <c r="A139" s="101">
        <f t="shared" si="142"/>
        <v>40118</v>
      </c>
      <c r="B139" s="102">
        <f t="shared" si="121"/>
        <v>4.0179999999999998</v>
      </c>
      <c r="C139" s="80">
        <f t="shared" si="143"/>
        <v>0.17499999999999999</v>
      </c>
      <c r="D139" s="102">
        <f t="shared" si="71"/>
        <v>-3.2500000000000001E-2</v>
      </c>
      <c r="E139" s="106">
        <f t="shared" si="72"/>
        <v>1</v>
      </c>
      <c r="F139" s="105">
        <f t="shared" ca="1" si="144"/>
        <v>3303</v>
      </c>
      <c r="G139" s="80" t="e">
        <f t="shared" si="145"/>
        <v>#DIV/0!</v>
      </c>
      <c r="H139" s="80" t="e">
        <f t="shared" si="146"/>
        <v>#DIV/0!</v>
      </c>
      <c r="I139" s="104">
        <f t="shared" si="76"/>
        <v>5.37</v>
      </c>
      <c r="K139" s="102">
        <f t="shared" si="77"/>
        <v>0.35</v>
      </c>
      <c r="L139" s="106">
        <f t="shared" si="78"/>
        <v>1.03</v>
      </c>
      <c r="M139" s="105">
        <f t="shared" ca="1" si="147"/>
        <v>3303</v>
      </c>
      <c r="N139" s="216" t="e">
        <f t="shared" si="148"/>
        <v>#DIV/0!</v>
      </c>
      <c r="O139" s="80" t="e">
        <f t="shared" si="149"/>
        <v>#DIV/0!</v>
      </c>
      <c r="P139" s="104">
        <f t="shared" si="82"/>
        <v>5.4</v>
      </c>
      <c r="R139" s="102">
        <f t="shared" si="83"/>
        <v>0.35</v>
      </c>
      <c r="S139" s="106">
        <f t="shared" si="84"/>
        <v>1.03</v>
      </c>
      <c r="T139" s="105">
        <f t="shared" ca="1" si="150"/>
        <v>3303</v>
      </c>
      <c r="U139" s="216" t="e">
        <f t="shared" si="151"/>
        <v>#DIV/0!</v>
      </c>
      <c r="V139" s="80" t="e">
        <f t="shared" si="152"/>
        <v>#DIV/0!</v>
      </c>
      <c r="W139" s="104">
        <f t="shared" si="88"/>
        <v>5.4</v>
      </c>
      <c r="X139" s="105"/>
      <c r="Y139" s="102">
        <f t="shared" si="89"/>
        <v>-0.26</v>
      </c>
      <c r="Z139" s="106">
        <f t="shared" si="90"/>
        <v>1</v>
      </c>
      <c r="AA139" s="105">
        <f t="shared" ca="1" si="153"/>
        <v>3303</v>
      </c>
      <c r="AB139" s="80" t="e">
        <f t="shared" si="154"/>
        <v>#DIV/0!</v>
      </c>
      <c r="AC139" s="80" t="e">
        <f t="shared" si="155"/>
        <v>#DIV/0!</v>
      </c>
      <c r="AD139" s="104">
        <f t="shared" si="94"/>
        <v>3.9</v>
      </c>
      <c r="AF139" s="105">
        <f t="shared" ca="1" si="123"/>
        <v>3303</v>
      </c>
      <c r="AG139" s="105">
        <f t="shared" ca="1" si="124"/>
        <v>3302</v>
      </c>
      <c r="AH139" s="80">
        <f t="shared" si="95"/>
        <v>6.9786497738449013E-2</v>
      </c>
      <c r="AI139" s="181">
        <f t="shared" si="96"/>
        <v>30</v>
      </c>
      <c r="AL139" s="105"/>
      <c r="AM139" s="82"/>
      <c r="AN139" s="82">
        <f t="shared" si="156"/>
        <v>0</v>
      </c>
      <c r="AO139" s="82" t="e">
        <f t="shared" si="157"/>
        <v>#DIV/0!</v>
      </c>
      <c r="AP139" s="77">
        <f t="shared" si="158"/>
        <v>0</v>
      </c>
      <c r="AQ139" s="108">
        <f t="shared" si="159"/>
        <v>0</v>
      </c>
      <c r="AR139" s="107">
        <f t="shared" si="160"/>
        <v>0</v>
      </c>
      <c r="AS139" s="107">
        <f t="shared" si="161"/>
        <v>0</v>
      </c>
      <c r="AT139" s="107">
        <f t="shared" si="162"/>
        <v>0</v>
      </c>
      <c r="AU139" s="109">
        <f t="shared" si="163"/>
        <v>0</v>
      </c>
      <c r="AV139" s="109">
        <f t="shared" si="164"/>
        <v>0</v>
      </c>
      <c r="AW139" s="109">
        <f t="shared" si="165"/>
        <v>0</v>
      </c>
      <c r="AY139" s="82">
        <f t="shared" si="166"/>
        <v>0</v>
      </c>
      <c r="AZ139" s="82" t="e">
        <f t="shared" si="167"/>
        <v>#DIV/0!</v>
      </c>
      <c r="BA139" s="77">
        <f t="shared" si="168"/>
        <v>0</v>
      </c>
      <c r="BB139" s="108">
        <f t="shared" si="169"/>
        <v>0</v>
      </c>
      <c r="BC139" s="107">
        <f t="shared" si="170"/>
        <v>0</v>
      </c>
      <c r="BD139" s="107">
        <f t="shared" si="171"/>
        <v>0</v>
      </c>
      <c r="BE139" s="107">
        <f t="shared" si="172"/>
        <v>0</v>
      </c>
      <c r="BF139" s="109">
        <f t="shared" si="173"/>
        <v>0</v>
      </c>
      <c r="BG139" s="109">
        <f t="shared" si="174"/>
        <v>0</v>
      </c>
      <c r="BH139" s="109">
        <f t="shared" si="175"/>
        <v>0</v>
      </c>
      <c r="BJ139" s="82">
        <f t="shared" si="176"/>
        <v>0</v>
      </c>
      <c r="BK139" s="82" t="e">
        <f t="shared" si="177"/>
        <v>#DIV/0!</v>
      </c>
      <c r="BL139" s="77">
        <f t="shared" si="178"/>
        <v>0</v>
      </c>
      <c r="BM139" s="108">
        <f t="shared" si="179"/>
        <v>0</v>
      </c>
      <c r="BN139" s="107">
        <f t="shared" si="180"/>
        <v>0</v>
      </c>
      <c r="BO139" s="107">
        <f t="shared" si="181"/>
        <v>0</v>
      </c>
      <c r="BP139" s="107">
        <f t="shared" si="182"/>
        <v>0</v>
      </c>
      <c r="BQ139" s="109">
        <f t="shared" si="183"/>
        <v>0</v>
      </c>
      <c r="BR139" s="109">
        <f t="shared" si="184"/>
        <v>0</v>
      </c>
      <c r="BS139" s="109">
        <f t="shared" si="185"/>
        <v>0</v>
      </c>
      <c r="BU139" s="82">
        <f t="shared" si="186"/>
        <v>0</v>
      </c>
      <c r="BV139" s="82" t="e">
        <f t="shared" si="187"/>
        <v>#DIV/0!</v>
      </c>
      <c r="BW139" s="77">
        <f t="shared" si="188"/>
        <v>0</v>
      </c>
      <c r="BX139" s="108">
        <f t="shared" si="189"/>
        <v>0</v>
      </c>
      <c r="BY139" s="107">
        <f t="shared" si="190"/>
        <v>0</v>
      </c>
      <c r="BZ139" s="107">
        <f t="shared" si="191"/>
        <v>0</v>
      </c>
      <c r="CA139" s="107">
        <f t="shared" si="192"/>
        <v>0</v>
      </c>
      <c r="CB139" s="109">
        <f t="shared" si="193"/>
        <v>0</v>
      </c>
      <c r="CC139" s="109">
        <f t="shared" si="194"/>
        <v>0</v>
      </c>
      <c r="CD139" s="109">
        <f t="shared" si="195"/>
        <v>0</v>
      </c>
    </row>
    <row r="140" spans="1:82" x14ac:dyDescent="0.25">
      <c r="A140" s="101">
        <f t="shared" si="142"/>
        <v>40148</v>
      </c>
      <c r="B140" s="102">
        <f t="shared" si="121"/>
        <v>4.1210000000000004</v>
      </c>
      <c r="C140" s="80">
        <f t="shared" si="143"/>
        <v>0.17499999999999999</v>
      </c>
      <c r="D140" s="102">
        <f t="shared" si="71"/>
        <v>-5.5E-2</v>
      </c>
      <c r="E140" s="106">
        <f t="shared" si="72"/>
        <v>1</v>
      </c>
      <c r="F140" s="105">
        <f t="shared" ca="1" si="144"/>
        <v>3331</v>
      </c>
      <c r="G140" s="80" t="e">
        <f t="shared" si="145"/>
        <v>#DIV/0!</v>
      </c>
      <c r="H140" s="80" t="e">
        <f t="shared" si="146"/>
        <v>#DIV/0!</v>
      </c>
      <c r="I140" s="104">
        <f t="shared" si="76"/>
        <v>5.37</v>
      </c>
      <c r="K140" s="102">
        <f t="shared" si="77"/>
        <v>0.39</v>
      </c>
      <c r="L140" s="106">
        <f t="shared" si="78"/>
        <v>1.03</v>
      </c>
      <c r="M140" s="105">
        <f t="shared" ca="1" si="147"/>
        <v>3331</v>
      </c>
      <c r="N140" s="216" t="e">
        <f t="shared" si="148"/>
        <v>#DIV/0!</v>
      </c>
      <c r="O140" s="80" t="e">
        <f t="shared" si="149"/>
        <v>#DIV/0!</v>
      </c>
      <c r="P140" s="104">
        <f t="shared" si="82"/>
        <v>5.4</v>
      </c>
      <c r="R140" s="102">
        <f t="shared" si="83"/>
        <v>0.39</v>
      </c>
      <c r="S140" s="106">
        <f t="shared" si="84"/>
        <v>1.03</v>
      </c>
      <c r="T140" s="105">
        <f t="shared" ca="1" si="150"/>
        <v>3331</v>
      </c>
      <c r="U140" s="216" t="e">
        <f t="shared" si="151"/>
        <v>#DIV/0!</v>
      </c>
      <c r="V140" s="80" t="e">
        <f t="shared" si="152"/>
        <v>#DIV/0!</v>
      </c>
      <c r="W140" s="104">
        <f t="shared" si="88"/>
        <v>5.4</v>
      </c>
      <c r="X140" s="105"/>
      <c r="Y140" s="102">
        <f t="shared" si="89"/>
        <v>-0.26</v>
      </c>
      <c r="Z140" s="106">
        <f t="shared" si="90"/>
        <v>1</v>
      </c>
      <c r="AA140" s="105">
        <f t="shared" ca="1" si="153"/>
        <v>3331</v>
      </c>
      <c r="AB140" s="80" t="e">
        <f t="shared" si="154"/>
        <v>#DIV/0!</v>
      </c>
      <c r="AC140" s="80" t="e">
        <f t="shared" si="155"/>
        <v>#DIV/0!</v>
      </c>
      <c r="AD140" s="104">
        <f t="shared" si="94"/>
        <v>3.9</v>
      </c>
      <c r="AF140" s="105">
        <f t="shared" ca="1" si="123"/>
        <v>3331</v>
      </c>
      <c r="AG140" s="105">
        <f t="shared" ca="1" si="124"/>
        <v>3330</v>
      </c>
      <c r="AH140" s="80">
        <f t="shared" si="95"/>
        <v>6.9815434815708011E-2</v>
      </c>
      <c r="AI140" s="181">
        <f t="shared" si="96"/>
        <v>31</v>
      </c>
      <c r="AL140" s="105"/>
      <c r="AM140" s="82"/>
      <c r="AN140" s="82">
        <f t="shared" si="156"/>
        <v>0</v>
      </c>
      <c r="AO140" s="82" t="e">
        <f t="shared" si="157"/>
        <v>#DIV/0!</v>
      </c>
      <c r="AP140" s="77">
        <f t="shared" si="158"/>
        <v>0</v>
      </c>
      <c r="AQ140" s="108">
        <f t="shared" si="159"/>
        <v>0</v>
      </c>
      <c r="AR140" s="107">
        <f t="shared" si="160"/>
        <v>0</v>
      </c>
      <c r="AS140" s="107">
        <f t="shared" si="161"/>
        <v>0</v>
      </c>
      <c r="AT140" s="107">
        <f t="shared" si="162"/>
        <v>0</v>
      </c>
      <c r="AU140" s="109">
        <f t="shared" si="163"/>
        <v>0</v>
      </c>
      <c r="AV140" s="109">
        <f t="shared" si="164"/>
        <v>0</v>
      </c>
      <c r="AW140" s="109">
        <f t="shared" si="165"/>
        <v>0</v>
      </c>
      <c r="AY140" s="82">
        <f t="shared" si="166"/>
        <v>0</v>
      </c>
      <c r="AZ140" s="82" t="e">
        <f t="shared" si="167"/>
        <v>#DIV/0!</v>
      </c>
      <c r="BA140" s="77">
        <f t="shared" si="168"/>
        <v>0</v>
      </c>
      <c r="BB140" s="108">
        <f t="shared" si="169"/>
        <v>0</v>
      </c>
      <c r="BC140" s="107">
        <f t="shared" si="170"/>
        <v>0</v>
      </c>
      <c r="BD140" s="107">
        <f t="shared" si="171"/>
        <v>0</v>
      </c>
      <c r="BE140" s="107">
        <f t="shared" si="172"/>
        <v>0</v>
      </c>
      <c r="BF140" s="109">
        <f t="shared" si="173"/>
        <v>0</v>
      </c>
      <c r="BG140" s="109">
        <f t="shared" si="174"/>
        <v>0</v>
      </c>
      <c r="BH140" s="109">
        <f t="shared" si="175"/>
        <v>0</v>
      </c>
      <c r="BJ140" s="82">
        <f t="shared" si="176"/>
        <v>0</v>
      </c>
      <c r="BK140" s="82" t="e">
        <f t="shared" si="177"/>
        <v>#DIV/0!</v>
      </c>
      <c r="BL140" s="77">
        <f t="shared" si="178"/>
        <v>0</v>
      </c>
      <c r="BM140" s="108">
        <f t="shared" si="179"/>
        <v>0</v>
      </c>
      <c r="BN140" s="107">
        <f t="shared" si="180"/>
        <v>0</v>
      </c>
      <c r="BO140" s="107">
        <f t="shared" si="181"/>
        <v>0</v>
      </c>
      <c r="BP140" s="107">
        <f t="shared" si="182"/>
        <v>0</v>
      </c>
      <c r="BQ140" s="109">
        <f t="shared" si="183"/>
        <v>0</v>
      </c>
      <c r="BR140" s="109">
        <f t="shared" si="184"/>
        <v>0</v>
      </c>
      <c r="BS140" s="109">
        <f t="shared" si="185"/>
        <v>0</v>
      </c>
      <c r="BU140" s="82">
        <f t="shared" si="186"/>
        <v>0</v>
      </c>
      <c r="BV140" s="82" t="e">
        <f t="shared" si="187"/>
        <v>#DIV/0!</v>
      </c>
      <c r="BW140" s="77">
        <f t="shared" si="188"/>
        <v>0</v>
      </c>
      <c r="BX140" s="108">
        <f t="shared" si="189"/>
        <v>0</v>
      </c>
      <c r="BY140" s="107">
        <f t="shared" si="190"/>
        <v>0</v>
      </c>
      <c r="BZ140" s="107">
        <f t="shared" si="191"/>
        <v>0</v>
      </c>
      <c r="CA140" s="107">
        <f t="shared" si="192"/>
        <v>0</v>
      </c>
      <c r="CB140" s="109">
        <f t="shared" si="193"/>
        <v>0</v>
      </c>
      <c r="CC140" s="109">
        <f t="shared" si="194"/>
        <v>0</v>
      </c>
      <c r="CD140" s="109">
        <f t="shared" si="195"/>
        <v>0</v>
      </c>
    </row>
    <row r="141" spans="1:82" x14ac:dyDescent="0.25">
      <c r="A141" s="101">
        <f t="shared" si="142"/>
        <v>40179</v>
      </c>
      <c r="B141" s="102">
        <f t="shared" si="121"/>
        <v>4.258</v>
      </c>
      <c r="C141" s="80">
        <f t="shared" si="143"/>
        <v>0.17499999999999999</v>
      </c>
      <c r="D141" s="102">
        <f t="shared" si="71"/>
        <v>-5.7500000000000002E-2</v>
      </c>
      <c r="E141" s="106">
        <f t="shared" si="72"/>
        <v>1</v>
      </c>
      <c r="F141" s="105">
        <f t="shared" ca="1" si="144"/>
        <v>3365</v>
      </c>
      <c r="G141" s="80" t="e">
        <f t="shared" si="145"/>
        <v>#DIV/0!</v>
      </c>
      <c r="H141" s="80" t="e">
        <f t="shared" si="146"/>
        <v>#DIV/0!</v>
      </c>
      <c r="I141" s="104">
        <f t="shared" si="76"/>
        <v>5.37</v>
      </c>
      <c r="K141" s="102">
        <f t="shared" si="77"/>
        <v>0.4</v>
      </c>
      <c r="L141" s="106">
        <f t="shared" si="78"/>
        <v>1.03</v>
      </c>
      <c r="M141" s="105">
        <f t="shared" ca="1" si="147"/>
        <v>3365</v>
      </c>
      <c r="N141" s="216" t="e">
        <f t="shared" si="148"/>
        <v>#DIV/0!</v>
      </c>
      <c r="O141" s="80" t="e">
        <f t="shared" si="149"/>
        <v>#DIV/0!</v>
      </c>
      <c r="P141" s="104">
        <f t="shared" si="82"/>
        <v>5.4</v>
      </c>
      <c r="R141" s="102">
        <f t="shared" si="83"/>
        <v>0.4</v>
      </c>
      <c r="S141" s="106">
        <f t="shared" si="84"/>
        <v>1.03</v>
      </c>
      <c r="T141" s="105">
        <f t="shared" ca="1" si="150"/>
        <v>3365</v>
      </c>
      <c r="U141" s="216" t="e">
        <f t="shared" si="151"/>
        <v>#DIV/0!</v>
      </c>
      <c r="V141" s="80" t="e">
        <f t="shared" si="152"/>
        <v>#DIV/0!</v>
      </c>
      <c r="W141" s="104">
        <f t="shared" si="88"/>
        <v>5.4</v>
      </c>
      <c r="X141" s="105"/>
      <c r="Y141" s="102">
        <f t="shared" si="89"/>
        <v>-0.26</v>
      </c>
      <c r="Z141" s="106">
        <f t="shared" si="90"/>
        <v>1</v>
      </c>
      <c r="AA141" s="105">
        <f t="shared" ca="1" si="153"/>
        <v>3365</v>
      </c>
      <c r="AB141" s="80" t="e">
        <f t="shared" si="154"/>
        <v>#DIV/0!</v>
      </c>
      <c r="AC141" s="80" t="e">
        <f t="shared" si="155"/>
        <v>#DIV/0!</v>
      </c>
      <c r="AD141" s="104">
        <f t="shared" si="94"/>
        <v>3.9</v>
      </c>
      <c r="AF141" s="105">
        <f t="shared" ca="1" si="123"/>
        <v>3365</v>
      </c>
      <c r="AG141" s="105">
        <f t="shared" ca="1" si="124"/>
        <v>3364</v>
      </c>
      <c r="AH141" s="80">
        <f t="shared" si="95"/>
        <v>6.9845336462499019E-2</v>
      </c>
      <c r="AI141" s="181">
        <f t="shared" si="96"/>
        <v>31</v>
      </c>
      <c r="AL141" s="105"/>
      <c r="AM141" s="82"/>
      <c r="AN141" s="82">
        <f t="shared" si="156"/>
        <v>0</v>
      </c>
      <c r="AO141" s="82" t="e">
        <f t="shared" si="157"/>
        <v>#DIV/0!</v>
      </c>
      <c r="AP141" s="77">
        <f t="shared" si="158"/>
        <v>0</v>
      </c>
      <c r="AQ141" s="108">
        <f t="shared" si="159"/>
        <v>0</v>
      </c>
      <c r="AR141" s="107">
        <f t="shared" si="160"/>
        <v>0</v>
      </c>
      <c r="AS141" s="107">
        <f t="shared" si="161"/>
        <v>0</v>
      </c>
      <c r="AT141" s="107">
        <f t="shared" si="162"/>
        <v>0</v>
      </c>
      <c r="AU141" s="109">
        <f t="shared" si="163"/>
        <v>0</v>
      </c>
      <c r="AV141" s="109">
        <f t="shared" si="164"/>
        <v>0</v>
      </c>
      <c r="AW141" s="109">
        <f t="shared" si="165"/>
        <v>0</v>
      </c>
      <c r="AY141" s="82">
        <f t="shared" si="166"/>
        <v>0</v>
      </c>
      <c r="AZ141" s="82" t="e">
        <f t="shared" si="167"/>
        <v>#DIV/0!</v>
      </c>
      <c r="BA141" s="77">
        <f t="shared" si="168"/>
        <v>0</v>
      </c>
      <c r="BB141" s="108">
        <f t="shared" si="169"/>
        <v>0</v>
      </c>
      <c r="BC141" s="107">
        <f t="shared" si="170"/>
        <v>0</v>
      </c>
      <c r="BD141" s="107">
        <f t="shared" si="171"/>
        <v>0</v>
      </c>
      <c r="BE141" s="107">
        <f t="shared" si="172"/>
        <v>0</v>
      </c>
      <c r="BF141" s="109">
        <f t="shared" si="173"/>
        <v>0</v>
      </c>
      <c r="BG141" s="109">
        <f t="shared" si="174"/>
        <v>0</v>
      </c>
      <c r="BH141" s="109">
        <f t="shared" si="175"/>
        <v>0</v>
      </c>
      <c r="BJ141" s="82">
        <f t="shared" si="176"/>
        <v>0</v>
      </c>
      <c r="BK141" s="82" t="e">
        <f t="shared" si="177"/>
        <v>#DIV/0!</v>
      </c>
      <c r="BL141" s="77">
        <f t="shared" si="178"/>
        <v>0</v>
      </c>
      <c r="BM141" s="108">
        <f t="shared" si="179"/>
        <v>0</v>
      </c>
      <c r="BN141" s="107">
        <f t="shared" si="180"/>
        <v>0</v>
      </c>
      <c r="BO141" s="107">
        <f t="shared" si="181"/>
        <v>0</v>
      </c>
      <c r="BP141" s="107">
        <f t="shared" si="182"/>
        <v>0</v>
      </c>
      <c r="BQ141" s="109">
        <f t="shared" si="183"/>
        <v>0</v>
      </c>
      <c r="BR141" s="109">
        <f t="shared" si="184"/>
        <v>0</v>
      </c>
      <c r="BS141" s="109">
        <f t="shared" si="185"/>
        <v>0</v>
      </c>
      <c r="BU141" s="82">
        <f t="shared" si="186"/>
        <v>0</v>
      </c>
      <c r="BV141" s="82" t="e">
        <f t="shared" si="187"/>
        <v>#DIV/0!</v>
      </c>
      <c r="BW141" s="77">
        <f t="shared" si="188"/>
        <v>0</v>
      </c>
      <c r="BX141" s="108">
        <f t="shared" si="189"/>
        <v>0</v>
      </c>
      <c r="BY141" s="107">
        <f t="shared" si="190"/>
        <v>0</v>
      </c>
      <c r="BZ141" s="107">
        <f t="shared" si="191"/>
        <v>0</v>
      </c>
      <c r="CA141" s="107">
        <f t="shared" si="192"/>
        <v>0</v>
      </c>
      <c r="CB141" s="109">
        <f t="shared" si="193"/>
        <v>0</v>
      </c>
      <c r="CC141" s="109">
        <f t="shared" si="194"/>
        <v>0</v>
      </c>
      <c r="CD141" s="109">
        <f t="shared" si="195"/>
        <v>0</v>
      </c>
    </row>
    <row r="142" spans="1:82" x14ac:dyDescent="0.25">
      <c r="A142" s="101">
        <f t="shared" si="142"/>
        <v>40210</v>
      </c>
      <c r="B142" s="102">
        <f t="shared" si="121"/>
        <v>4.1420000000000003</v>
      </c>
      <c r="C142" s="80">
        <f t="shared" si="143"/>
        <v>0.17499999999999999</v>
      </c>
      <c r="D142" s="102">
        <f t="shared" si="71"/>
        <v>-0.04</v>
      </c>
      <c r="E142" s="106">
        <f t="shared" si="72"/>
        <v>1</v>
      </c>
      <c r="F142" s="105">
        <f t="shared" ca="1" si="144"/>
        <v>3394</v>
      </c>
      <c r="G142" s="80" t="e">
        <f t="shared" si="145"/>
        <v>#DIV/0!</v>
      </c>
      <c r="H142" s="80" t="e">
        <f t="shared" si="146"/>
        <v>#DIV/0!</v>
      </c>
      <c r="I142" s="104">
        <f t="shared" si="76"/>
        <v>5.37</v>
      </c>
      <c r="K142" s="102">
        <f t="shared" si="77"/>
        <v>0.375</v>
      </c>
      <c r="L142" s="106">
        <f t="shared" si="78"/>
        <v>1.03</v>
      </c>
      <c r="M142" s="105">
        <f t="shared" ca="1" si="147"/>
        <v>3394</v>
      </c>
      <c r="N142" s="216" t="e">
        <f t="shared" si="148"/>
        <v>#DIV/0!</v>
      </c>
      <c r="O142" s="80" t="e">
        <f t="shared" si="149"/>
        <v>#DIV/0!</v>
      </c>
      <c r="P142" s="104">
        <f t="shared" si="82"/>
        <v>5.4</v>
      </c>
      <c r="R142" s="102">
        <f t="shared" si="83"/>
        <v>0.375</v>
      </c>
      <c r="S142" s="106">
        <f t="shared" si="84"/>
        <v>1.03</v>
      </c>
      <c r="T142" s="105">
        <f t="shared" ca="1" si="150"/>
        <v>3394</v>
      </c>
      <c r="U142" s="216" t="e">
        <f t="shared" si="151"/>
        <v>#DIV/0!</v>
      </c>
      <c r="V142" s="80" t="e">
        <f t="shared" si="152"/>
        <v>#DIV/0!</v>
      </c>
      <c r="W142" s="104">
        <f t="shared" si="88"/>
        <v>5.4</v>
      </c>
      <c r="X142" s="105"/>
      <c r="Y142" s="102">
        <f t="shared" si="89"/>
        <v>-0.26</v>
      </c>
      <c r="Z142" s="106">
        <f t="shared" si="90"/>
        <v>1</v>
      </c>
      <c r="AA142" s="105">
        <f t="shared" ca="1" si="153"/>
        <v>3394</v>
      </c>
      <c r="AB142" s="80" t="e">
        <f t="shared" si="154"/>
        <v>#DIV/0!</v>
      </c>
      <c r="AC142" s="80" t="e">
        <f t="shared" si="155"/>
        <v>#DIV/0!</v>
      </c>
      <c r="AD142" s="104">
        <f t="shared" si="94"/>
        <v>3.9</v>
      </c>
      <c r="AF142" s="105">
        <f t="shared" ca="1" si="123"/>
        <v>3394</v>
      </c>
      <c r="AG142" s="105">
        <f t="shared" ca="1" si="124"/>
        <v>3393</v>
      </c>
      <c r="AH142" s="80">
        <f t="shared" si="95"/>
        <v>6.9875238109586027E-2</v>
      </c>
      <c r="AI142" s="181">
        <f t="shared" si="96"/>
        <v>28</v>
      </c>
      <c r="AL142" s="105"/>
      <c r="AM142" s="82"/>
      <c r="AN142" s="82">
        <f t="shared" si="156"/>
        <v>0</v>
      </c>
      <c r="AO142" s="82" t="e">
        <f t="shared" si="157"/>
        <v>#DIV/0!</v>
      </c>
      <c r="AP142" s="77">
        <f t="shared" si="158"/>
        <v>0</v>
      </c>
      <c r="AQ142" s="108">
        <f t="shared" si="159"/>
        <v>0</v>
      </c>
      <c r="AR142" s="107">
        <f t="shared" si="160"/>
        <v>0</v>
      </c>
      <c r="AS142" s="107">
        <f t="shared" si="161"/>
        <v>0</v>
      </c>
      <c r="AT142" s="107">
        <f t="shared" si="162"/>
        <v>0</v>
      </c>
      <c r="AU142" s="109">
        <f t="shared" si="163"/>
        <v>0</v>
      </c>
      <c r="AV142" s="109">
        <f t="shared" si="164"/>
        <v>0</v>
      </c>
      <c r="AW142" s="109">
        <f t="shared" si="165"/>
        <v>0</v>
      </c>
      <c r="AY142" s="82">
        <f t="shared" si="166"/>
        <v>0</v>
      </c>
      <c r="AZ142" s="82" t="e">
        <f t="shared" si="167"/>
        <v>#DIV/0!</v>
      </c>
      <c r="BA142" s="77">
        <f t="shared" si="168"/>
        <v>0</v>
      </c>
      <c r="BB142" s="108">
        <f t="shared" si="169"/>
        <v>0</v>
      </c>
      <c r="BC142" s="107">
        <f t="shared" si="170"/>
        <v>0</v>
      </c>
      <c r="BD142" s="107">
        <f t="shared" si="171"/>
        <v>0</v>
      </c>
      <c r="BE142" s="107">
        <f t="shared" si="172"/>
        <v>0</v>
      </c>
      <c r="BF142" s="109">
        <f t="shared" si="173"/>
        <v>0</v>
      </c>
      <c r="BG142" s="109">
        <f t="shared" si="174"/>
        <v>0</v>
      </c>
      <c r="BH142" s="109">
        <f t="shared" si="175"/>
        <v>0</v>
      </c>
      <c r="BJ142" s="82">
        <f t="shared" si="176"/>
        <v>0</v>
      </c>
      <c r="BK142" s="82" t="e">
        <f t="shared" si="177"/>
        <v>#DIV/0!</v>
      </c>
      <c r="BL142" s="77">
        <f t="shared" si="178"/>
        <v>0</v>
      </c>
      <c r="BM142" s="108">
        <f t="shared" si="179"/>
        <v>0</v>
      </c>
      <c r="BN142" s="107">
        <f t="shared" si="180"/>
        <v>0</v>
      </c>
      <c r="BO142" s="107">
        <f t="shared" si="181"/>
        <v>0</v>
      </c>
      <c r="BP142" s="107">
        <f t="shared" si="182"/>
        <v>0</v>
      </c>
      <c r="BQ142" s="109">
        <f t="shared" si="183"/>
        <v>0</v>
      </c>
      <c r="BR142" s="109">
        <f t="shared" si="184"/>
        <v>0</v>
      </c>
      <c r="BS142" s="109">
        <f t="shared" si="185"/>
        <v>0</v>
      </c>
      <c r="BU142" s="82">
        <f t="shared" si="186"/>
        <v>0</v>
      </c>
      <c r="BV142" s="82" t="e">
        <f t="shared" si="187"/>
        <v>#DIV/0!</v>
      </c>
      <c r="BW142" s="77">
        <f t="shared" si="188"/>
        <v>0</v>
      </c>
      <c r="BX142" s="108">
        <f t="shared" si="189"/>
        <v>0</v>
      </c>
      <c r="BY142" s="107">
        <f t="shared" si="190"/>
        <v>0</v>
      </c>
      <c r="BZ142" s="107">
        <f t="shared" si="191"/>
        <v>0</v>
      </c>
      <c r="CA142" s="107">
        <f t="shared" si="192"/>
        <v>0</v>
      </c>
      <c r="CB142" s="109">
        <f t="shared" si="193"/>
        <v>0</v>
      </c>
      <c r="CC142" s="109">
        <f t="shared" si="194"/>
        <v>0</v>
      </c>
      <c r="CD142" s="109">
        <f t="shared" si="195"/>
        <v>0</v>
      </c>
    </row>
    <row r="143" spans="1:82" x14ac:dyDescent="0.25">
      <c r="A143" s="101">
        <f t="shared" si="142"/>
        <v>40238</v>
      </c>
      <c r="B143" s="102">
        <f t="shared" si="121"/>
        <v>4.008</v>
      </c>
      <c r="C143" s="80">
        <f t="shared" si="143"/>
        <v>0.17</v>
      </c>
      <c r="D143" s="102">
        <f t="shared" si="71"/>
        <v>-2.75E-2</v>
      </c>
      <c r="E143" s="106">
        <f t="shared" si="72"/>
        <v>1</v>
      </c>
      <c r="F143" s="105">
        <f t="shared" ca="1" si="144"/>
        <v>3422</v>
      </c>
      <c r="G143" s="80" t="e">
        <f t="shared" si="145"/>
        <v>#DIV/0!</v>
      </c>
      <c r="H143" s="80" t="e">
        <f t="shared" si="146"/>
        <v>#DIV/0!</v>
      </c>
      <c r="I143" s="104">
        <f t="shared" si="76"/>
        <v>5.37</v>
      </c>
      <c r="K143" s="102">
        <f t="shared" si="77"/>
        <v>0.37300000000000005</v>
      </c>
      <c r="L143" s="106">
        <f t="shared" si="78"/>
        <v>1.03</v>
      </c>
      <c r="M143" s="105">
        <f t="shared" ca="1" si="147"/>
        <v>3422</v>
      </c>
      <c r="N143" s="216" t="e">
        <f t="shared" si="148"/>
        <v>#DIV/0!</v>
      </c>
      <c r="O143" s="80" t="e">
        <f t="shared" si="149"/>
        <v>#DIV/0!</v>
      </c>
      <c r="P143" s="104">
        <f t="shared" si="82"/>
        <v>5.4</v>
      </c>
      <c r="R143" s="102">
        <f t="shared" si="83"/>
        <v>0.37300000000000005</v>
      </c>
      <c r="S143" s="106">
        <f t="shared" si="84"/>
        <v>1.03</v>
      </c>
      <c r="T143" s="105">
        <f t="shared" ca="1" si="150"/>
        <v>3422</v>
      </c>
      <c r="U143" s="216" t="e">
        <f t="shared" si="151"/>
        <v>#DIV/0!</v>
      </c>
      <c r="V143" s="80" t="e">
        <f t="shared" si="152"/>
        <v>#DIV/0!</v>
      </c>
      <c r="W143" s="104">
        <f t="shared" si="88"/>
        <v>5.4</v>
      </c>
      <c r="X143" s="105"/>
      <c r="Y143" s="102">
        <f t="shared" si="89"/>
        <v>-0.26</v>
      </c>
      <c r="Z143" s="106">
        <f t="shared" si="90"/>
        <v>1</v>
      </c>
      <c r="AA143" s="105">
        <f t="shared" ca="1" si="153"/>
        <v>3422</v>
      </c>
      <c r="AB143" s="80" t="e">
        <f t="shared" si="154"/>
        <v>#DIV/0!</v>
      </c>
      <c r="AC143" s="80" t="e">
        <f t="shared" si="155"/>
        <v>#DIV/0!</v>
      </c>
      <c r="AD143" s="104">
        <f t="shared" si="94"/>
        <v>3.9</v>
      </c>
      <c r="AF143" s="105">
        <f t="shared" ca="1" si="123"/>
        <v>3422</v>
      </c>
      <c r="AG143" s="105">
        <f t="shared" ca="1" si="124"/>
        <v>3421</v>
      </c>
      <c r="AH143" s="80">
        <f t="shared" si="95"/>
        <v>6.9902246049144023E-2</v>
      </c>
      <c r="AI143" s="181">
        <f t="shared" si="96"/>
        <v>31</v>
      </c>
      <c r="AL143" s="105"/>
      <c r="AM143" s="82"/>
      <c r="AN143" s="82">
        <f t="shared" si="156"/>
        <v>0</v>
      </c>
      <c r="AO143" s="82" t="e">
        <f t="shared" si="157"/>
        <v>#DIV/0!</v>
      </c>
      <c r="AP143" s="77">
        <f t="shared" si="158"/>
        <v>0</v>
      </c>
      <c r="AQ143" s="108">
        <f t="shared" si="159"/>
        <v>0</v>
      </c>
      <c r="AR143" s="107">
        <f t="shared" si="160"/>
        <v>0</v>
      </c>
      <c r="AS143" s="107">
        <f t="shared" si="161"/>
        <v>0</v>
      </c>
      <c r="AT143" s="107">
        <f t="shared" si="162"/>
        <v>0</v>
      </c>
      <c r="AU143" s="109">
        <f t="shared" si="163"/>
        <v>0</v>
      </c>
      <c r="AV143" s="109">
        <f t="shared" si="164"/>
        <v>0</v>
      </c>
      <c r="AW143" s="109">
        <f t="shared" si="165"/>
        <v>0</v>
      </c>
      <c r="AY143" s="82">
        <f t="shared" si="166"/>
        <v>0</v>
      </c>
      <c r="AZ143" s="82" t="e">
        <f t="shared" si="167"/>
        <v>#DIV/0!</v>
      </c>
      <c r="BA143" s="77">
        <f t="shared" si="168"/>
        <v>0</v>
      </c>
      <c r="BB143" s="108">
        <f t="shared" si="169"/>
        <v>0</v>
      </c>
      <c r="BC143" s="107">
        <f t="shared" si="170"/>
        <v>0</v>
      </c>
      <c r="BD143" s="107">
        <f t="shared" si="171"/>
        <v>0</v>
      </c>
      <c r="BE143" s="107">
        <f t="shared" si="172"/>
        <v>0</v>
      </c>
      <c r="BF143" s="109">
        <f t="shared" si="173"/>
        <v>0</v>
      </c>
      <c r="BG143" s="109">
        <f t="shared" si="174"/>
        <v>0</v>
      </c>
      <c r="BH143" s="109">
        <f t="shared" si="175"/>
        <v>0</v>
      </c>
      <c r="BJ143" s="82">
        <f t="shared" si="176"/>
        <v>0</v>
      </c>
      <c r="BK143" s="82" t="e">
        <f t="shared" si="177"/>
        <v>#DIV/0!</v>
      </c>
      <c r="BL143" s="77">
        <f t="shared" si="178"/>
        <v>0</v>
      </c>
      <c r="BM143" s="108">
        <f t="shared" si="179"/>
        <v>0</v>
      </c>
      <c r="BN143" s="107">
        <f t="shared" si="180"/>
        <v>0</v>
      </c>
      <c r="BO143" s="107">
        <f t="shared" si="181"/>
        <v>0</v>
      </c>
      <c r="BP143" s="107">
        <f t="shared" si="182"/>
        <v>0</v>
      </c>
      <c r="BQ143" s="109">
        <f t="shared" si="183"/>
        <v>0</v>
      </c>
      <c r="BR143" s="109">
        <f t="shared" si="184"/>
        <v>0</v>
      </c>
      <c r="BS143" s="109">
        <f t="shared" si="185"/>
        <v>0</v>
      </c>
      <c r="BU143" s="82">
        <f t="shared" si="186"/>
        <v>0</v>
      </c>
      <c r="BV143" s="82" t="e">
        <f t="shared" si="187"/>
        <v>#DIV/0!</v>
      </c>
      <c r="BW143" s="77">
        <f t="shared" si="188"/>
        <v>0</v>
      </c>
      <c r="BX143" s="108">
        <f t="shared" si="189"/>
        <v>0</v>
      </c>
      <c r="BY143" s="107">
        <f t="shared" si="190"/>
        <v>0</v>
      </c>
      <c r="BZ143" s="107">
        <f t="shared" si="191"/>
        <v>0</v>
      </c>
      <c r="CA143" s="107">
        <f t="shared" si="192"/>
        <v>0</v>
      </c>
      <c r="CB143" s="109">
        <f t="shared" si="193"/>
        <v>0</v>
      </c>
      <c r="CC143" s="109">
        <f t="shared" si="194"/>
        <v>0</v>
      </c>
      <c r="CD143" s="109">
        <f t="shared" si="195"/>
        <v>0</v>
      </c>
    </row>
    <row r="144" spans="1:82" x14ac:dyDescent="0.25">
      <c r="A144" s="101">
        <f t="shared" si="142"/>
        <v>40269</v>
      </c>
      <c r="B144" s="102">
        <f t="shared" si="121"/>
        <v>3.8740000000000006</v>
      </c>
      <c r="C144" s="80">
        <f t="shared" si="143"/>
        <v>0.17</v>
      </c>
      <c r="D144" s="102">
        <f t="shared" si="71"/>
        <v>1.4999999999999999E-2</v>
      </c>
      <c r="E144" s="106">
        <f t="shared" si="72"/>
        <v>1</v>
      </c>
      <c r="F144" s="105">
        <f t="shared" ca="1" si="144"/>
        <v>3455</v>
      </c>
      <c r="G144" s="80" t="e">
        <f t="shared" si="145"/>
        <v>#DIV/0!</v>
      </c>
      <c r="H144" s="80" t="e">
        <f t="shared" si="146"/>
        <v>#DIV/0!</v>
      </c>
      <c r="I144" s="104">
        <f t="shared" si="76"/>
        <v>5.37</v>
      </c>
      <c r="K144" s="102">
        <f t="shared" si="77"/>
        <v>0.27800000000000002</v>
      </c>
      <c r="L144" s="106">
        <f t="shared" si="78"/>
        <v>1.03</v>
      </c>
      <c r="M144" s="105">
        <f t="shared" ca="1" si="147"/>
        <v>3455</v>
      </c>
      <c r="N144" s="216" t="e">
        <f t="shared" si="148"/>
        <v>#DIV/0!</v>
      </c>
      <c r="O144" s="80" t="e">
        <f t="shared" si="149"/>
        <v>#DIV/0!</v>
      </c>
      <c r="P144" s="104">
        <f t="shared" si="82"/>
        <v>5.4</v>
      </c>
      <c r="R144" s="102">
        <f t="shared" si="83"/>
        <v>0.27800000000000002</v>
      </c>
      <c r="S144" s="106">
        <f t="shared" si="84"/>
        <v>1.03</v>
      </c>
      <c r="T144" s="105">
        <f t="shared" ca="1" si="150"/>
        <v>3455</v>
      </c>
      <c r="U144" s="216" t="e">
        <f t="shared" si="151"/>
        <v>#DIV/0!</v>
      </c>
      <c r="V144" s="80" t="e">
        <f t="shared" si="152"/>
        <v>#DIV/0!</v>
      </c>
      <c r="W144" s="104">
        <f t="shared" si="88"/>
        <v>5.4</v>
      </c>
      <c r="X144" s="105"/>
      <c r="Y144" s="102">
        <f t="shared" si="89"/>
        <v>-0.33500000000000002</v>
      </c>
      <c r="Z144" s="106">
        <f t="shared" si="90"/>
        <v>1</v>
      </c>
      <c r="AA144" s="105">
        <f t="shared" ca="1" si="153"/>
        <v>3455</v>
      </c>
      <c r="AB144" s="80" t="e">
        <f t="shared" si="154"/>
        <v>#DIV/0!</v>
      </c>
      <c r="AC144" s="80" t="e">
        <f t="shared" si="155"/>
        <v>#DIV/0!</v>
      </c>
      <c r="AD144" s="104">
        <f t="shared" si="94"/>
        <v>3.9</v>
      </c>
      <c r="AF144" s="105">
        <f t="shared" ca="1" si="123"/>
        <v>3455</v>
      </c>
      <c r="AG144" s="105">
        <f t="shared" ca="1" si="124"/>
        <v>3452</v>
      </c>
      <c r="AH144" s="80">
        <f t="shared" si="95"/>
        <v>6.9932147696794025E-2</v>
      </c>
      <c r="AI144" s="181">
        <f t="shared" si="96"/>
        <v>30</v>
      </c>
      <c r="AL144" s="105"/>
      <c r="AM144" s="82"/>
      <c r="AN144" s="82">
        <f t="shared" si="156"/>
        <v>0</v>
      </c>
      <c r="AO144" s="82" t="e">
        <f t="shared" si="157"/>
        <v>#DIV/0!</v>
      </c>
      <c r="AP144" s="77">
        <f t="shared" si="158"/>
        <v>0</v>
      </c>
      <c r="AQ144" s="108">
        <f t="shared" si="159"/>
        <v>0</v>
      </c>
      <c r="AR144" s="107">
        <f t="shared" si="160"/>
        <v>0</v>
      </c>
      <c r="AS144" s="107">
        <f t="shared" si="161"/>
        <v>0</v>
      </c>
      <c r="AT144" s="107">
        <f t="shared" si="162"/>
        <v>0</v>
      </c>
      <c r="AU144" s="109">
        <f t="shared" si="163"/>
        <v>0</v>
      </c>
      <c r="AV144" s="109">
        <f t="shared" si="164"/>
        <v>0</v>
      </c>
      <c r="AW144" s="109">
        <f t="shared" si="165"/>
        <v>0</v>
      </c>
      <c r="AY144" s="82">
        <f t="shared" si="166"/>
        <v>0</v>
      </c>
      <c r="AZ144" s="82" t="e">
        <f t="shared" si="167"/>
        <v>#DIV/0!</v>
      </c>
      <c r="BA144" s="77">
        <f t="shared" si="168"/>
        <v>0</v>
      </c>
      <c r="BB144" s="108">
        <f t="shared" si="169"/>
        <v>0</v>
      </c>
      <c r="BC144" s="107">
        <f t="shared" si="170"/>
        <v>0</v>
      </c>
      <c r="BD144" s="107">
        <f t="shared" si="171"/>
        <v>0</v>
      </c>
      <c r="BE144" s="107">
        <f t="shared" si="172"/>
        <v>0</v>
      </c>
      <c r="BF144" s="109">
        <f t="shared" si="173"/>
        <v>0</v>
      </c>
      <c r="BG144" s="109">
        <f t="shared" si="174"/>
        <v>0</v>
      </c>
      <c r="BH144" s="109">
        <f t="shared" si="175"/>
        <v>0</v>
      </c>
      <c r="BJ144" s="82">
        <f t="shared" si="176"/>
        <v>0</v>
      </c>
      <c r="BK144" s="82" t="e">
        <f t="shared" si="177"/>
        <v>#DIV/0!</v>
      </c>
      <c r="BL144" s="77">
        <f t="shared" si="178"/>
        <v>0</v>
      </c>
      <c r="BM144" s="108">
        <f t="shared" si="179"/>
        <v>0</v>
      </c>
      <c r="BN144" s="107">
        <f t="shared" si="180"/>
        <v>0</v>
      </c>
      <c r="BO144" s="107">
        <f t="shared" si="181"/>
        <v>0</v>
      </c>
      <c r="BP144" s="107">
        <f t="shared" si="182"/>
        <v>0</v>
      </c>
      <c r="BQ144" s="109">
        <f t="shared" si="183"/>
        <v>0</v>
      </c>
      <c r="BR144" s="109">
        <f t="shared" si="184"/>
        <v>0</v>
      </c>
      <c r="BS144" s="109">
        <f t="shared" si="185"/>
        <v>0</v>
      </c>
      <c r="BU144" s="82">
        <f t="shared" si="186"/>
        <v>0</v>
      </c>
      <c r="BV144" s="82" t="e">
        <f t="shared" si="187"/>
        <v>#DIV/0!</v>
      </c>
      <c r="BW144" s="77">
        <f t="shared" si="188"/>
        <v>0</v>
      </c>
      <c r="BX144" s="108">
        <f t="shared" si="189"/>
        <v>0</v>
      </c>
      <c r="BY144" s="107">
        <f t="shared" si="190"/>
        <v>0</v>
      </c>
      <c r="BZ144" s="107">
        <f t="shared" si="191"/>
        <v>0</v>
      </c>
      <c r="CA144" s="107">
        <f t="shared" si="192"/>
        <v>0</v>
      </c>
      <c r="CB144" s="109">
        <f t="shared" si="193"/>
        <v>0</v>
      </c>
      <c r="CC144" s="109">
        <f t="shared" si="194"/>
        <v>0</v>
      </c>
      <c r="CD144" s="109">
        <f t="shared" si="195"/>
        <v>0</v>
      </c>
    </row>
    <row r="145" spans="1:82" x14ac:dyDescent="0.25">
      <c r="A145" s="101">
        <f t="shared" si="142"/>
        <v>40299</v>
      </c>
      <c r="B145" s="102">
        <f t="shared" si="121"/>
        <v>3.8640000000000003</v>
      </c>
      <c r="C145" s="80">
        <f t="shared" si="143"/>
        <v>0.17</v>
      </c>
      <c r="D145" s="102">
        <f t="shared" si="71"/>
        <v>1.4999999999999999E-2</v>
      </c>
      <c r="E145" s="106">
        <f t="shared" si="72"/>
        <v>1</v>
      </c>
      <c r="F145" s="105">
        <f t="shared" ca="1" si="144"/>
        <v>3485</v>
      </c>
      <c r="G145" s="80" t="e">
        <f t="shared" si="145"/>
        <v>#DIV/0!</v>
      </c>
      <c r="H145" s="80" t="e">
        <f t="shared" si="146"/>
        <v>#DIV/0!</v>
      </c>
      <c r="I145" s="104">
        <f t="shared" si="76"/>
        <v>5.37</v>
      </c>
      <c r="K145" s="102">
        <f t="shared" si="77"/>
        <v>0.28800000000000003</v>
      </c>
      <c r="L145" s="106">
        <f t="shared" si="78"/>
        <v>1.03</v>
      </c>
      <c r="M145" s="105">
        <f t="shared" ca="1" si="147"/>
        <v>3485</v>
      </c>
      <c r="N145" s="216" t="e">
        <f t="shared" si="148"/>
        <v>#DIV/0!</v>
      </c>
      <c r="O145" s="80" t="e">
        <f t="shared" si="149"/>
        <v>#DIV/0!</v>
      </c>
      <c r="P145" s="104">
        <f t="shared" si="82"/>
        <v>5.4</v>
      </c>
      <c r="R145" s="102">
        <f t="shared" si="83"/>
        <v>0.28800000000000003</v>
      </c>
      <c r="S145" s="106">
        <f t="shared" si="84"/>
        <v>1.03</v>
      </c>
      <c r="T145" s="105">
        <f t="shared" ca="1" si="150"/>
        <v>3485</v>
      </c>
      <c r="U145" s="216" t="e">
        <f t="shared" si="151"/>
        <v>#DIV/0!</v>
      </c>
      <c r="V145" s="80" t="e">
        <f t="shared" si="152"/>
        <v>#DIV/0!</v>
      </c>
      <c r="W145" s="104">
        <f t="shared" si="88"/>
        <v>5.4</v>
      </c>
      <c r="X145" s="105"/>
      <c r="Y145" s="102">
        <f t="shared" si="89"/>
        <v>-0.33500000000000002</v>
      </c>
      <c r="Z145" s="106">
        <f t="shared" si="90"/>
        <v>1</v>
      </c>
      <c r="AA145" s="105">
        <f t="shared" ca="1" si="153"/>
        <v>3485</v>
      </c>
      <c r="AB145" s="80" t="e">
        <f t="shared" si="154"/>
        <v>#DIV/0!</v>
      </c>
      <c r="AC145" s="80" t="e">
        <f t="shared" si="155"/>
        <v>#DIV/0!</v>
      </c>
      <c r="AD145" s="104">
        <f t="shared" si="94"/>
        <v>3.9</v>
      </c>
      <c r="AF145" s="105">
        <f t="shared" ca="1" si="123"/>
        <v>3485</v>
      </c>
      <c r="AG145" s="105">
        <f t="shared" ca="1" si="124"/>
        <v>3484</v>
      </c>
      <c r="AH145" s="80">
        <f t="shared" si="95"/>
        <v>6.9961084775446034E-2</v>
      </c>
      <c r="AI145" s="181">
        <f t="shared" si="96"/>
        <v>31</v>
      </c>
      <c r="AL145" s="105"/>
      <c r="AM145" s="82"/>
      <c r="AN145" s="82">
        <f t="shared" si="156"/>
        <v>0</v>
      </c>
      <c r="AO145" s="82" t="e">
        <f t="shared" si="157"/>
        <v>#DIV/0!</v>
      </c>
      <c r="AP145" s="77">
        <f t="shared" si="158"/>
        <v>0</v>
      </c>
      <c r="AQ145" s="108">
        <f t="shared" si="159"/>
        <v>0</v>
      </c>
      <c r="AR145" s="107">
        <f t="shared" si="160"/>
        <v>0</v>
      </c>
      <c r="AS145" s="107">
        <f t="shared" si="161"/>
        <v>0</v>
      </c>
      <c r="AT145" s="107">
        <f t="shared" si="162"/>
        <v>0</v>
      </c>
      <c r="AU145" s="109">
        <f t="shared" si="163"/>
        <v>0</v>
      </c>
      <c r="AV145" s="109">
        <f t="shared" si="164"/>
        <v>0</v>
      </c>
      <c r="AW145" s="109">
        <f t="shared" si="165"/>
        <v>0</v>
      </c>
      <c r="AY145" s="82">
        <f t="shared" si="166"/>
        <v>0</v>
      </c>
      <c r="AZ145" s="82" t="e">
        <f t="shared" si="167"/>
        <v>#DIV/0!</v>
      </c>
      <c r="BA145" s="77">
        <f t="shared" si="168"/>
        <v>0</v>
      </c>
      <c r="BB145" s="108">
        <f t="shared" si="169"/>
        <v>0</v>
      </c>
      <c r="BC145" s="107">
        <f t="shared" si="170"/>
        <v>0</v>
      </c>
      <c r="BD145" s="107">
        <f t="shared" si="171"/>
        <v>0</v>
      </c>
      <c r="BE145" s="107">
        <f t="shared" si="172"/>
        <v>0</v>
      </c>
      <c r="BF145" s="109">
        <f t="shared" si="173"/>
        <v>0</v>
      </c>
      <c r="BG145" s="109">
        <f t="shared" si="174"/>
        <v>0</v>
      </c>
      <c r="BH145" s="109">
        <f t="shared" si="175"/>
        <v>0</v>
      </c>
      <c r="BJ145" s="82">
        <f t="shared" si="176"/>
        <v>0</v>
      </c>
      <c r="BK145" s="82" t="e">
        <f t="shared" si="177"/>
        <v>#DIV/0!</v>
      </c>
      <c r="BL145" s="77">
        <f t="shared" si="178"/>
        <v>0</v>
      </c>
      <c r="BM145" s="108">
        <f t="shared" si="179"/>
        <v>0</v>
      </c>
      <c r="BN145" s="107">
        <f t="shared" si="180"/>
        <v>0</v>
      </c>
      <c r="BO145" s="107">
        <f t="shared" si="181"/>
        <v>0</v>
      </c>
      <c r="BP145" s="107">
        <f t="shared" si="182"/>
        <v>0</v>
      </c>
      <c r="BQ145" s="109">
        <f t="shared" si="183"/>
        <v>0</v>
      </c>
      <c r="BR145" s="109">
        <f t="shared" si="184"/>
        <v>0</v>
      </c>
      <c r="BS145" s="109">
        <f t="shared" si="185"/>
        <v>0</v>
      </c>
      <c r="BU145" s="82">
        <f t="shared" si="186"/>
        <v>0</v>
      </c>
      <c r="BV145" s="82" t="e">
        <f t="shared" si="187"/>
        <v>#DIV/0!</v>
      </c>
      <c r="BW145" s="77">
        <f t="shared" si="188"/>
        <v>0</v>
      </c>
      <c r="BX145" s="108">
        <f t="shared" si="189"/>
        <v>0</v>
      </c>
      <c r="BY145" s="107">
        <f t="shared" si="190"/>
        <v>0</v>
      </c>
      <c r="BZ145" s="107">
        <f t="shared" si="191"/>
        <v>0</v>
      </c>
      <c r="CA145" s="107">
        <f t="shared" si="192"/>
        <v>0</v>
      </c>
      <c r="CB145" s="109">
        <f t="shared" si="193"/>
        <v>0</v>
      </c>
      <c r="CC145" s="109">
        <f t="shared" si="194"/>
        <v>0</v>
      </c>
      <c r="CD145" s="109">
        <f t="shared" si="195"/>
        <v>0</v>
      </c>
    </row>
    <row r="146" spans="1:82" x14ac:dyDescent="0.25">
      <c r="A146" s="101">
        <f t="shared" si="142"/>
        <v>40330</v>
      </c>
      <c r="B146" s="102">
        <f t="shared" si="121"/>
        <v>3.8990000000000005</v>
      </c>
      <c r="C146" s="80">
        <f t="shared" si="143"/>
        <v>0.17</v>
      </c>
      <c r="D146" s="102">
        <f t="shared" si="71"/>
        <v>0.02</v>
      </c>
      <c r="E146" s="106">
        <f t="shared" si="72"/>
        <v>1</v>
      </c>
      <c r="F146" s="105">
        <f t="shared" ca="1" si="144"/>
        <v>3513</v>
      </c>
      <c r="G146" s="80" t="e">
        <f t="shared" si="145"/>
        <v>#DIV/0!</v>
      </c>
      <c r="H146" s="80" t="e">
        <f t="shared" si="146"/>
        <v>#DIV/0!</v>
      </c>
      <c r="I146" s="104">
        <f t="shared" si="76"/>
        <v>5.37</v>
      </c>
      <c r="K146" s="102">
        <f t="shared" si="77"/>
        <v>0.28300000000000003</v>
      </c>
      <c r="L146" s="106">
        <f t="shared" si="78"/>
        <v>1.03</v>
      </c>
      <c r="M146" s="105">
        <f t="shared" ca="1" si="147"/>
        <v>3513</v>
      </c>
      <c r="N146" s="216" t="e">
        <f t="shared" si="148"/>
        <v>#DIV/0!</v>
      </c>
      <c r="O146" s="80" t="e">
        <f t="shared" si="149"/>
        <v>#DIV/0!</v>
      </c>
      <c r="P146" s="104">
        <f t="shared" si="82"/>
        <v>5.4</v>
      </c>
      <c r="R146" s="102">
        <f t="shared" si="83"/>
        <v>0.28300000000000003</v>
      </c>
      <c r="S146" s="106">
        <f t="shared" si="84"/>
        <v>1.03</v>
      </c>
      <c r="T146" s="105">
        <f t="shared" ca="1" si="150"/>
        <v>3513</v>
      </c>
      <c r="U146" s="216" t="e">
        <f t="shared" si="151"/>
        <v>#DIV/0!</v>
      </c>
      <c r="V146" s="80" t="e">
        <f t="shared" si="152"/>
        <v>#DIV/0!</v>
      </c>
      <c r="W146" s="104">
        <f t="shared" si="88"/>
        <v>5.4</v>
      </c>
      <c r="X146" s="105"/>
      <c r="Y146" s="102">
        <f t="shared" si="89"/>
        <v>-0.33500000000000002</v>
      </c>
      <c r="Z146" s="106">
        <f t="shared" si="90"/>
        <v>1</v>
      </c>
      <c r="AA146" s="105">
        <f t="shared" ca="1" si="153"/>
        <v>3513</v>
      </c>
      <c r="AB146" s="80" t="e">
        <f t="shared" si="154"/>
        <v>#DIV/0!</v>
      </c>
      <c r="AC146" s="80" t="e">
        <f t="shared" si="155"/>
        <v>#DIV/0!</v>
      </c>
      <c r="AD146" s="104">
        <f t="shared" si="94"/>
        <v>3.9</v>
      </c>
      <c r="AF146" s="105">
        <f t="shared" ca="1" si="123"/>
        <v>3513</v>
      </c>
      <c r="AG146" s="105">
        <f t="shared" ca="1" si="124"/>
        <v>3512</v>
      </c>
      <c r="AH146" s="80">
        <f t="shared" si="95"/>
        <v>6.9990986423677015E-2</v>
      </c>
      <c r="AI146" s="181">
        <f t="shared" si="96"/>
        <v>30</v>
      </c>
      <c r="AL146" s="105"/>
      <c r="AM146" s="82"/>
      <c r="AN146" s="82">
        <f t="shared" si="156"/>
        <v>0</v>
      </c>
      <c r="AO146" s="82" t="e">
        <f t="shared" si="157"/>
        <v>#DIV/0!</v>
      </c>
      <c r="AP146" s="77">
        <f t="shared" si="158"/>
        <v>0</v>
      </c>
      <c r="AQ146" s="108">
        <f t="shared" si="159"/>
        <v>0</v>
      </c>
      <c r="AR146" s="107">
        <f t="shared" si="160"/>
        <v>0</v>
      </c>
      <c r="AS146" s="107">
        <f t="shared" si="161"/>
        <v>0</v>
      </c>
      <c r="AT146" s="107">
        <f t="shared" si="162"/>
        <v>0</v>
      </c>
      <c r="AU146" s="109">
        <f t="shared" si="163"/>
        <v>0</v>
      </c>
      <c r="AV146" s="109">
        <f t="shared" si="164"/>
        <v>0</v>
      </c>
      <c r="AW146" s="109">
        <f t="shared" si="165"/>
        <v>0</v>
      </c>
      <c r="AY146" s="82">
        <f t="shared" si="166"/>
        <v>0</v>
      </c>
      <c r="AZ146" s="82" t="e">
        <f t="shared" si="167"/>
        <v>#DIV/0!</v>
      </c>
      <c r="BA146" s="77">
        <f t="shared" si="168"/>
        <v>0</v>
      </c>
      <c r="BB146" s="108">
        <f t="shared" si="169"/>
        <v>0</v>
      </c>
      <c r="BC146" s="107">
        <f t="shared" si="170"/>
        <v>0</v>
      </c>
      <c r="BD146" s="107">
        <f t="shared" si="171"/>
        <v>0</v>
      </c>
      <c r="BE146" s="107">
        <f t="shared" si="172"/>
        <v>0</v>
      </c>
      <c r="BF146" s="109">
        <f t="shared" si="173"/>
        <v>0</v>
      </c>
      <c r="BG146" s="109">
        <f t="shared" si="174"/>
        <v>0</v>
      </c>
      <c r="BH146" s="109">
        <f t="shared" si="175"/>
        <v>0</v>
      </c>
      <c r="BJ146" s="82">
        <f t="shared" si="176"/>
        <v>0</v>
      </c>
      <c r="BK146" s="82" t="e">
        <f t="shared" si="177"/>
        <v>#DIV/0!</v>
      </c>
      <c r="BL146" s="77">
        <f t="shared" si="178"/>
        <v>0</v>
      </c>
      <c r="BM146" s="108">
        <f t="shared" si="179"/>
        <v>0</v>
      </c>
      <c r="BN146" s="107">
        <f t="shared" si="180"/>
        <v>0</v>
      </c>
      <c r="BO146" s="107">
        <f t="shared" si="181"/>
        <v>0</v>
      </c>
      <c r="BP146" s="107">
        <f t="shared" si="182"/>
        <v>0</v>
      </c>
      <c r="BQ146" s="109">
        <f t="shared" si="183"/>
        <v>0</v>
      </c>
      <c r="BR146" s="109">
        <f t="shared" si="184"/>
        <v>0</v>
      </c>
      <c r="BS146" s="109">
        <f t="shared" si="185"/>
        <v>0</v>
      </c>
      <c r="BU146" s="82">
        <f t="shared" si="186"/>
        <v>0</v>
      </c>
      <c r="BV146" s="82" t="e">
        <f t="shared" si="187"/>
        <v>#DIV/0!</v>
      </c>
      <c r="BW146" s="77">
        <f t="shared" si="188"/>
        <v>0</v>
      </c>
      <c r="BX146" s="108">
        <f t="shared" si="189"/>
        <v>0</v>
      </c>
      <c r="BY146" s="107">
        <f t="shared" si="190"/>
        <v>0</v>
      </c>
      <c r="BZ146" s="107">
        <f t="shared" si="191"/>
        <v>0</v>
      </c>
      <c r="CA146" s="107">
        <f t="shared" si="192"/>
        <v>0</v>
      </c>
      <c r="CB146" s="109">
        <f t="shared" si="193"/>
        <v>0</v>
      </c>
      <c r="CC146" s="109">
        <f t="shared" si="194"/>
        <v>0</v>
      </c>
      <c r="CD146" s="109">
        <f t="shared" si="195"/>
        <v>0</v>
      </c>
    </row>
    <row r="147" spans="1:82" x14ac:dyDescent="0.25">
      <c r="A147" s="101">
        <f t="shared" si="142"/>
        <v>40360</v>
      </c>
      <c r="B147" s="102">
        <f t="shared" si="121"/>
        <v>3.927</v>
      </c>
      <c r="C147" s="80">
        <f t="shared" si="143"/>
        <v>0.17</v>
      </c>
      <c r="D147" s="102">
        <f t="shared" si="71"/>
        <v>2.2499999999999999E-2</v>
      </c>
      <c r="E147" s="106">
        <f t="shared" si="72"/>
        <v>1</v>
      </c>
      <c r="F147" s="105">
        <f t="shared" ca="1" si="144"/>
        <v>3546</v>
      </c>
      <c r="G147" s="80" t="e">
        <f t="shared" si="145"/>
        <v>#DIV/0!</v>
      </c>
      <c r="H147" s="80" t="e">
        <f t="shared" si="146"/>
        <v>#DIV/0!</v>
      </c>
      <c r="I147" s="104">
        <f t="shared" si="76"/>
        <v>5.37</v>
      </c>
      <c r="K147" s="102">
        <f t="shared" si="77"/>
        <v>0.27300000000000002</v>
      </c>
      <c r="L147" s="106">
        <f t="shared" si="78"/>
        <v>1.03</v>
      </c>
      <c r="M147" s="105">
        <f t="shared" ca="1" si="147"/>
        <v>3546</v>
      </c>
      <c r="N147" s="216" t="e">
        <f t="shared" si="148"/>
        <v>#DIV/0!</v>
      </c>
      <c r="O147" s="80" t="e">
        <f t="shared" si="149"/>
        <v>#DIV/0!</v>
      </c>
      <c r="P147" s="104">
        <f t="shared" si="82"/>
        <v>5.4</v>
      </c>
      <c r="R147" s="102">
        <f t="shared" si="83"/>
        <v>0.27300000000000002</v>
      </c>
      <c r="S147" s="106">
        <f t="shared" si="84"/>
        <v>1.03</v>
      </c>
      <c r="T147" s="105">
        <f t="shared" ca="1" si="150"/>
        <v>3546</v>
      </c>
      <c r="U147" s="216" t="e">
        <f t="shared" si="151"/>
        <v>#DIV/0!</v>
      </c>
      <c r="V147" s="80" t="e">
        <f t="shared" si="152"/>
        <v>#DIV/0!</v>
      </c>
      <c r="W147" s="104">
        <f t="shared" si="88"/>
        <v>5.4</v>
      </c>
      <c r="X147" s="105"/>
      <c r="Y147" s="102">
        <f t="shared" si="89"/>
        <v>-0.33500000000000002</v>
      </c>
      <c r="Z147" s="106">
        <f t="shared" si="90"/>
        <v>1</v>
      </c>
      <c r="AA147" s="105">
        <f t="shared" ca="1" si="153"/>
        <v>3546</v>
      </c>
      <c r="AB147" s="80" t="e">
        <f t="shared" si="154"/>
        <v>#DIV/0!</v>
      </c>
      <c r="AC147" s="80" t="e">
        <f t="shared" si="155"/>
        <v>#DIV/0!</v>
      </c>
      <c r="AD147" s="104">
        <f t="shared" si="94"/>
        <v>3.9</v>
      </c>
      <c r="AF147" s="105">
        <f t="shared" ca="1" si="123"/>
        <v>3546</v>
      </c>
      <c r="AG147" s="105">
        <f t="shared" ca="1" si="124"/>
        <v>3543</v>
      </c>
      <c r="AH147" s="80">
        <f t="shared" si="95"/>
        <v>7.0019923502892004E-2</v>
      </c>
      <c r="AI147" s="181">
        <f t="shared" si="96"/>
        <v>31</v>
      </c>
      <c r="AL147" s="105"/>
      <c r="AM147" s="82"/>
      <c r="AN147" s="82">
        <f t="shared" si="156"/>
        <v>0</v>
      </c>
      <c r="AO147" s="82" t="e">
        <f t="shared" si="157"/>
        <v>#DIV/0!</v>
      </c>
      <c r="AP147" s="77">
        <f t="shared" si="158"/>
        <v>0</v>
      </c>
      <c r="AQ147" s="108">
        <f t="shared" si="159"/>
        <v>0</v>
      </c>
      <c r="AR147" s="107">
        <f t="shared" si="160"/>
        <v>0</v>
      </c>
      <c r="AS147" s="107">
        <f t="shared" si="161"/>
        <v>0</v>
      </c>
      <c r="AT147" s="107">
        <f t="shared" si="162"/>
        <v>0</v>
      </c>
      <c r="AU147" s="109">
        <f t="shared" si="163"/>
        <v>0</v>
      </c>
      <c r="AV147" s="109">
        <f t="shared" si="164"/>
        <v>0</v>
      </c>
      <c r="AW147" s="109">
        <f t="shared" si="165"/>
        <v>0</v>
      </c>
      <c r="AY147" s="82">
        <f t="shared" si="166"/>
        <v>0</v>
      </c>
      <c r="AZ147" s="82" t="e">
        <f t="shared" si="167"/>
        <v>#DIV/0!</v>
      </c>
      <c r="BA147" s="77">
        <f t="shared" si="168"/>
        <v>0</v>
      </c>
      <c r="BB147" s="108">
        <f t="shared" si="169"/>
        <v>0</v>
      </c>
      <c r="BC147" s="107">
        <f t="shared" si="170"/>
        <v>0</v>
      </c>
      <c r="BD147" s="107">
        <f t="shared" si="171"/>
        <v>0</v>
      </c>
      <c r="BE147" s="107">
        <f t="shared" si="172"/>
        <v>0</v>
      </c>
      <c r="BF147" s="109">
        <f t="shared" si="173"/>
        <v>0</v>
      </c>
      <c r="BG147" s="109">
        <f t="shared" si="174"/>
        <v>0</v>
      </c>
      <c r="BH147" s="109">
        <f t="shared" si="175"/>
        <v>0</v>
      </c>
      <c r="BJ147" s="82">
        <f t="shared" si="176"/>
        <v>0</v>
      </c>
      <c r="BK147" s="82" t="e">
        <f t="shared" si="177"/>
        <v>#DIV/0!</v>
      </c>
      <c r="BL147" s="77">
        <f t="shared" si="178"/>
        <v>0</v>
      </c>
      <c r="BM147" s="108">
        <f t="shared" si="179"/>
        <v>0</v>
      </c>
      <c r="BN147" s="107">
        <f t="shared" si="180"/>
        <v>0</v>
      </c>
      <c r="BO147" s="107">
        <f t="shared" si="181"/>
        <v>0</v>
      </c>
      <c r="BP147" s="107">
        <f t="shared" si="182"/>
        <v>0</v>
      </c>
      <c r="BQ147" s="109">
        <f t="shared" si="183"/>
        <v>0</v>
      </c>
      <c r="BR147" s="109">
        <f t="shared" si="184"/>
        <v>0</v>
      </c>
      <c r="BS147" s="109">
        <f t="shared" si="185"/>
        <v>0</v>
      </c>
      <c r="BU147" s="82">
        <f t="shared" si="186"/>
        <v>0</v>
      </c>
      <c r="BV147" s="82" t="e">
        <f t="shared" si="187"/>
        <v>#DIV/0!</v>
      </c>
      <c r="BW147" s="77">
        <f t="shared" si="188"/>
        <v>0</v>
      </c>
      <c r="BX147" s="108">
        <f t="shared" si="189"/>
        <v>0</v>
      </c>
      <c r="BY147" s="107">
        <f t="shared" si="190"/>
        <v>0</v>
      </c>
      <c r="BZ147" s="107">
        <f t="shared" si="191"/>
        <v>0</v>
      </c>
      <c r="CA147" s="107">
        <f t="shared" si="192"/>
        <v>0</v>
      </c>
      <c r="CB147" s="109">
        <f t="shared" si="193"/>
        <v>0</v>
      </c>
      <c r="CC147" s="109">
        <f t="shared" si="194"/>
        <v>0</v>
      </c>
      <c r="CD147" s="109">
        <f t="shared" si="195"/>
        <v>0</v>
      </c>
    </row>
    <row r="148" spans="1:82" x14ac:dyDescent="0.25">
      <c r="A148" s="101">
        <f t="shared" si="142"/>
        <v>40391</v>
      </c>
      <c r="B148" s="102">
        <f t="shared" si="121"/>
        <v>3.9490000000000003</v>
      </c>
      <c r="C148" s="80">
        <f t="shared" si="143"/>
        <v>0.17</v>
      </c>
      <c r="D148" s="102">
        <f t="shared" si="71"/>
        <v>2.5000000000000001E-2</v>
      </c>
      <c r="E148" s="106">
        <f t="shared" si="72"/>
        <v>1</v>
      </c>
      <c r="F148" s="105">
        <f t="shared" ca="1" si="144"/>
        <v>3576</v>
      </c>
      <c r="G148" s="80" t="e">
        <f t="shared" si="145"/>
        <v>#DIV/0!</v>
      </c>
      <c r="H148" s="80" t="e">
        <f t="shared" si="146"/>
        <v>#DIV/0!</v>
      </c>
      <c r="I148" s="104">
        <f t="shared" si="76"/>
        <v>5.37</v>
      </c>
      <c r="K148" s="102">
        <f t="shared" si="77"/>
        <v>0.27</v>
      </c>
      <c r="L148" s="106">
        <f t="shared" si="78"/>
        <v>1.03</v>
      </c>
      <c r="M148" s="105">
        <f t="shared" ca="1" si="147"/>
        <v>3576</v>
      </c>
      <c r="N148" s="216" t="e">
        <f t="shared" si="148"/>
        <v>#DIV/0!</v>
      </c>
      <c r="O148" s="80" t="e">
        <f t="shared" si="149"/>
        <v>#DIV/0!</v>
      </c>
      <c r="P148" s="104">
        <f t="shared" si="82"/>
        <v>5.4</v>
      </c>
      <c r="R148" s="102">
        <f t="shared" si="83"/>
        <v>0.27</v>
      </c>
      <c r="S148" s="106">
        <f t="shared" si="84"/>
        <v>1.03</v>
      </c>
      <c r="T148" s="105">
        <f t="shared" ca="1" si="150"/>
        <v>3576</v>
      </c>
      <c r="U148" s="216" t="e">
        <f t="shared" si="151"/>
        <v>#DIV/0!</v>
      </c>
      <c r="V148" s="80" t="e">
        <f t="shared" si="152"/>
        <v>#DIV/0!</v>
      </c>
      <c r="W148" s="104">
        <f t="shared" si="88"/>
        <v>5.4</v>
      </c>
      <c r="X148" s="105"/>
      <c r="Y148" s="102">
        <f t="shared" si="89"/>
        <v>-0.33500000000000002</v>
      </c>
      <c r="Z148" s="106">
        <f t="shared" si="90"/>
        <v>1</v>
      </c>
      <c r="AA148" s="105">
        <f t="shared" ca="1" si="153"/>
        <v>3576</v>
      </c>
      <c r="AB148" s="80" t="e">
        <f t="shared" si="154"/>
        <v>#DIV/0!</v>
      </c>
      <c r="AC148" s="80" t="e">
        <f t="shared" si="155"/>
        <v>#DIV/0!</v>
      </c>
      <c r="AD148" s="104">
        <f t="shared" si="94"/>
        <v>3.9</v>
      </c>
      <c r="AF148" s="105">
        <f t="shared" ca="1" si="123"/>
        <v>3576</v>
      </c>
      <c r="AG148" s="105">
        <f t="shared" ca="1" si="124"/>
        <v>3575</v>
      </c>
      <c r="AH148" s="80">
        <f t="shared" si="95"/>
        <v>7.0049825151705006E-2</v>
      </c>
      <c r="AI148" s="181">
        <f t="shared" si="96"/>
        <v>31</v>
      </c>
      <c r="AL148" s="105"/>
      <c r="AM148" s="82"/>
      <c r="AN148" s="82">
        <f t="shared" si="156"/>
        <v>0</v>
      </c>
      <c r="AO148" s="82" t="e">
        <f t="shared" si="157"/>
        <v>#DIV/0!</v>
      </c>
      <c r="AP148" s="77">
        <f t="shared" si="158"/>
        <v>0</v>
      </c>
      <c r="AQ148" s="108">
        <f t="shared" si="159"/>
        <v>0</v>
      </c>
      <c r="AR148" s="107">
        <f t="shared" si="160"/>
        <v>0</v>
      </c>
      <c r="AS148" s="107">
        <f t="shared" si="161"/>
        <v>0</v>
      </c>
      <c r="AT148" s="107">
        <f t="shared" si="162"/>
        <v>0</v>
      </c>
      <c r="AU148" s="109">
        <f t="shared" si="163"/>
        <v>0</v>
      </c>
      <c r="AV148" s="109">
        <f t="shared" si="164"/>
        <v>0</v>
      </c>
      <c r="AW148" s="109">
        <f t="shared" si="165"/>
        <v>0</v>
      </c>
      <c r="AY148" s="82">
        <f t="shared" si="166"/>
        <v>0</v>
      </c>
      <c r="AZ148" s="82" t="e">
        <f t="shared" si="167"/>
        <v>#DIV/0!</v>
      </c>
      <c r="BA148" s="77">
        <f t="shared" si="168"/>
        <v>0</v>
      </c>
      <c r="BB148" s="108">
        <f t="shared" si="169"/>
        <v>0</v>
      </c>
      <c r="BC148" s="107">
        <f t="shared" si="170"/>
        <v>0</v>
      </c>
      <c r="BD148" s="107">
        <f t="shared" si="171"/>
        <v>0</v>
      </c>
      <c r="BE148" s="107">
        <f t="shared" si="172"/>
        <v>0</v>
      </c>
      <c r="BF148" s="109">
        <f t="shared" si="173"/>
        <v>0</v>
      </c>
      <c r="BG148" s="109">
        <f t="shared" si="174"/>
        <v>0</v>
      </c>
      <c r="BH148" s="109">
        <f t="shared" si="175"/>
        <v>0</v>
      </c>
      <c r="BJ148" s="82">
        <f t="shared" si="176"/>
        <v>0</v>
      </c>
      <c r="BK148" s="82" t="e">
        <f t="shared" si="177"/>
        <v>#DIV/0!</v>
      </c>
      <c r="BL148" s="77">
        <f t="shared" si="178"/>
        <v>0</v>
      </c>
      <c r="BM148" s="108">
        <f t="shared" si="179"/>
        <v>0</v>
      </c>
      <c r="BN148" s="107">
        <f t="shared" si="180"/>
        <v>0</v>
      </c>
      <c r="BO148" s="107">
        <f t="shared" si="181"/>
        <v>0</v>
      </c>
      <c r="BP148" s="107">
        <f t="shared" si="182"/>
        <v>0</v>
      </c>
      <c r="BQ148" s="109">
        <f t="shared" si="183"/>
        <v>0</v>
      </c>
      <c r="BR148" s="109">
        <f t="shared" si="184"/>
        <v>0</v>
      </c>
      <c r="BS148" s="109">
        <f t="shared" si="185"/>
        <v>0</v>
      </c>
      <c r="BU148" s="82">
        <f t="shared" si="186"/>
        <v>0</v>
      </c>
      <c r="BV148" s="82" t="e">
        <f t="shared" si="187"/>
        <v>#DIV/0!</v>
      </c>
      <c r="BW148" s="77">
        <f t="shared" si="188"/>
        <v>0</v>
      </c>
      <c r="BX148" s="108">
        <f t="shared" si="189"/>
        <v>0</v>
      </c>
      <c r="BY148" s="107">
        <f t="shared" si="190"/>
        <v>0</v>
      </c>
      <c r="BZ148" s="107">
        <f t="shared" si="191"/>
        <v>0</v>
      </c>
      <c r="CA148" s="107">
        <f t="shared" si="192"/>
        <v>0</v>
      </c>
      <c r="CB148" s="109">
        <f t="shared" si="193"/>
        <v>0</v>
      </c>
      <c r="CC148" s="109">
        <f t="shared" si="194"/>
        <v>0</v>
      </c>
      <c r="CD148" s="109">
        <f t="shared" si="195"/>
        <v>0</v>
      </c>
    </row>
    <row r="149" spans="1:82" x14ac:dyDescent="0.25">
      <c r="A149" s="101">
        <f t="shared" si="142"/>
        <v>40422</v>
      </c>
      <c r="B149" s="102">
        <f t="shared" si="121"/>
        <v>3.9630000000000001</v>
      </c>
      <c r="C149" s="80">
        <f t="shared" si="143"/>
        <v>0.17</v>
      </c>
      <c r="D149" s="102">
        <f t="shared" si="71"/>
        <v>1.7500000000000002E-2</v>
      </c>
      <c r="E149" s="106">
        <f t="shared" si="72"/>
        <v>1</v>
      </c>
      <c r="F149" s="105">
        <f t="shared" ca="1" si="144"/>
        <v>3606</v>
      </c>
      <c r="G149" s="80" t="e">
        <f t="shared" si="145"/>
        <v>#DIV/0!</v>
      </c>
      <c r="H149" s="80" t="e">
        <f t="shared" si="146"/>
        <v>#DIV/0!</v>
      </c>
      <c r="I149" s="104">
        <f t="shared" si="76"/>
        <v>5.37</v>
      </c>
      <c r="K149" s="102">
        <f t="shared" si="77"/>
        <v>0.26800000000000002</v>
      </c>
      <c r="L149" s="106">
        <f t="shared" si="78"/>
        <v>1.03</v>
      </c>
      <c r="M149" s="105">
        <f t="shared" ca="1" si="147"/>
        <v>3606</v>
      </c>
      <c r="N149" s="216" t="e">
        <f t="shared" si="148"/>
        <v>#DIV/0!</v>
      </c>
      <c r="O149" s="80" t="e">
        <f t="shared" si="149"/>
        <v>#DIV/0!</v>
      </c>
      <c r="P149" s="104">
        <f t="shared" si="82"/>
        <v>5.4</v>
      </c>
      <c r="R149" s="102">
        <f t="shared" si="83"/>
        <v>0.26800000000000002</v>
      </c>
      <c r="S149" s="106">
        <f t="shared" si="84"/>
        <v>1.03</v>
      </c>
      <c r="T149" s="105">
        <f t="shared" ca="1" si="150"/>
        <v>3606</v>
      </c>
      <c r="U149" s="216" t="e">
        <f t="shared" si="151"/>
        <v>#DIV/0!</v>
      </c>
      <c r="V149" s="80" t="e">
        <f t="shared" si="152"/>
        <v>#DIV/0!</v>
      </c>
      <c r="W149" s="104">
        <f t="shared" si="88"/>
        <v>5.4</v>
      </c>
      <c r="X149" s="105"/>
      <c r="Y149" s="102">
        <f t="shared" si="89"/>
        <v>-0.33500000000000002</v>
      </c>
      <c r="Z149" s="106">
        <f t="shared" si="90"/>
        <v>1</v>
      </c>
      <c r="AA149" s="105">
        <f t="shared" ca="1" si="153"/>
        <v>3606</v>
      </c>
      <c r="AB149" s="80" t="e">
        <f t="shared" si="154"/>
        <v>#DIV/0!</v>
      </c>
      <c r="AC149" s="80" t="e">
        <f t="shared" si="155"/>
        <v>#DIV/0!</v>
      </c>
      <c r="AD149" s="104">
        <f t="shared" si="94"/>
        <v>3.9</v>
      </c>
      <c r="AF149" s="105">
        <f t="shared" ca="1" si="123"/>
        <v>3606</v>
      </c>
      <c r="AG149" s="105">
        <f t="shared" ca="1" si="124"/>
        <v>3605</v>
      </c>
      <c r="AH149" s="80">
        <f t="shared" si="95"/>
        <v>7.0079726800814021E-2</v>
      </c>
      <c r="AI149" s="181">
        <f t="shared" si="96"/>
        <v>30</v>
      </c>
      <c r="AL149" s="105"/>
      <c r="AM149" s="82"/>
      <c r="AN149" s="82">
        <f t="shared" si="156"/>
        <v>0</v>
      </c>
      <c r="AO149" s="82" t="e">
        <f t="shared" si="157"/>
        <v>#DIV/0!</v>
      </c>
      <c r="AP149" s="77">
        <f t="shared" si="158"/>
        <v>0</v>
      </c>
      <c r="AQ149" s="108">
        <f t="shared" si="159"/>
        <v>0</v>
      </c>
      <c r="AR149" s="107">
        <f t="shared" si="160"/>
        <v>0</v>
      </c>
      <c r="AS149" s="107">
        <f t="shared" si="161"/>
        <v>0</v>
      </c>
      <c r="AT149" s="107">
        <f t="shared" si="162"/>
        <v>0</v>
      </c>
      <c r="AU149" s="109">
        <f t="shared" si="163"/>
        <v>0</v>
      </c>
      <c r="AV149" s="109">
        <f t="shared" si="164"/>
        <v>0</v>
      </c>
      <c r="AW149" s="109">
        <f t="shared" si="165"/>
        <v>0</v>
      </c>
      <c r="AY149" s="82">
        <f t="shared" si="166"/>
        <v>0</v>
      </c>
      <c r="AZ149" s="82" t="e">
        <f t="shared" si="167"/>
        <v>#DIV/0!</v>
      </c>
      <c r="BA149" s="77">
        <f t="shared" si="168"/>
        <v>0</v>
      </c>
      <c r="BB149" s="108">
        <f t="shared" si="169"/>
        <v>0</v>
      </c>
      <c r="BC149" s="107">
        <f t="shared" si="170"/>
        <v>0</v>
      </c>
      <c r="BD149" s="107">
        <f t="shared" si="171"/>
        <v>0</v>
      </c>
      <c r="BE149" s="107">
        <f t="shared" si="172"/>
        <v>0</v>
      </c>
      <c r="BF149" s="109">
        <f t="shared" si="173"/>
        <v>0</v>
      </c>
      <c r="BG149" s="109">
        <f t="shared" si="174"/>
        <v>0</v>
      </c>
      <c r="BH149" s="109">
        <f t="shared" si="175"/>
        <v>0</v>
      </c>
      <c r="BJ149" s="82">
        <f t="shared" si="176"/>
        <v>0</v>
      </c>
      <c r="BK149" s="82" t="e">
        <f t="shared" si="177"/>
        <v>#DIV/0!</v>
      </c>
      <c r="BL149" s="77">
        <f t="shared" si="178"/>
        <v>0</v>
      </c>
      <c r="BM149" s="108">
        <f t="shared" si="179"/>
        <v>0</v>
      </c>
      <c r="BN149" s="107">
        <f t="shared" si="180"/>
        <v>0</v>
      </c>
      <c r="BO149" s="107">
        <f t="shared" si="181"/>
        <v>0</v>
      </c>
      <c r="BP149" s="107">
        <f t="shared" si="182"/>
        <v>0</v>
      </c>
      <c r="BQ149" s="109">
        <f t="shared" si="183"/>
        <v>0</v>
      </c>
      <c r="BR149" s="109">
        <f t="shared" si="184"/>
        <v>0</v>
      </c>
      <c r="BS149" s="109">
        <f t="shared" si="185"/>
        <v>0</v>
      </c>
      <c r="BU149" s="82">
        <f t="shared" si="186"/>
        <v>0</v>
      </c>
      <c r="BV149" s="82" t="e">
        <f t="shared" si="187"/>
        <v>#DIV/0!</v>
      </c>
      <c r="BW149" s="77">
        <f t="shared" si="188"/>
        <v>0</v>
      </c>
      <c r="BX149" s="108">
        <f t="shared" si="189"/>
        <v>0</v>
      </c>
      <c r="BY149" s="107">
        <f t="shared" si="190"/>
        <v>0</v>
      </c>
      <c r="BZ149" s="107">
        <f t="shared" si="191"/>
        <v>0</v>
      </c>
      <c r="CA149" s="107">
        <f t="shared" si="192"/>
        <v>0</v>
      </c>
      <c r="CB149" s="109">
        <f t="shared" si="193"/>
        <v>0</v>
      </c>
      <c r="CC149" s="109">
        <f t="shared" si="194"/>
        <v>0</v>
      </c>
      <c r="CD149" s="109">
        <f t="shared" si="195"/>
        <v>0</v>
      </c>
    </row>
    <row r="150" spans="1:82" x14ac:dyDescent="0.25">
      <c r="A150" s="101">
        <f t="shared" si="142"/>
        <v>40452</v>
      </c>
      <c r="B150" s="102">
        <f t="shared" si="121"/>
        <v>3.972</v>
      </c>
      <c r="C150" s="80">
        <f t="shared" si="143"/>
        <v>0.17</v>
      </c>
      <c r="D150" s="102">
        <f t="shared" si="71"/>
        <v>7.4999999999999997E-3</v>
      </c>
      <c r="E150" s="106">
        <f t="shared" si="72"/>
        <v>1</v>
      </c>
      <c r="F150" s="105">
        <f t="shared" ca="1" si="144"/>
        <v>3638</v>
      </c>
      <c r="G150" s="80" t="e">
        <f t="shared" si="145"/>
        <v>#DIV/0!</v>
      </c>
      <c r="H150" s="80" t="e">
        <f t="shared" si="146"/>
        <v>#DIV/0!</v>
      </c>
      <c r="I150" s="104">
        <f t="shared" si="76"/>
        <v>5.37</v>
      </c>
      <c r="K150" s="102">
        <f t="shared" si="77"/>
        <v>0.28300000000000003</v>
      </c>
      <c r="L150" s="106">
        <f t="shared" si="78"/>
        <v>1.03</v>
      </c>
      <c r="M150" s="105">
        <f t="shared" ca="1" si="147"/>
        <v>3638</v>
      </c>
      <c r="N150" s="216" t="e">
        <f t="shared" si="148"/>
        <v>#DIV/0!</v>
      </c>
      <c r="O150" s="80" t="e">
        <f t="shared" si="149"/>
        <v>#DIV/0!</v>
      </c>
      <c r="P150" s="104">
        <f t="shared" si="82"/>
        <v>5.4</v>
      </c>
      <c r="R150" s="102">
        <f t="shared" si="83"/>
        <v>0.28300000000000003</v>
      </c>
      <c r="S150" s="106">
        <f t="shared" si="84"/>
        <v>1.03</v>
      </c>
      <c r="T150" s="105">
        <f t="shared" ca="1" si="150"/>
        <v>3638</v>
      </c>
      <c r="U150" s="216" t="e">
        <f t="shared" si="151"/>
        <v>#DIV/0!</v>
      </c>
      <c r="V150" s="80" t="e">
        <f t="shared" si="152"/>
        <v>#DIV/0!</v>
      </c>
      <c r="W150" s="104">
        <f t="shared" si="88"/>
        <v>5.4</v>
      </c>
      <c r="X150" s="105"/>
      <c r="Y150" s="102">
        <f t="shared" si="89"/>
        <v>-0.33500000000000002</v>
      </c>
      <c r="Z150" s="106">
        <f t="shared" si="90"/>
        <v>1</v>
      </c>
      <c r="AA150" s="105">
        <f t="shared" ca="1" si="153"/>
        <v>3638</v>
      </c>
      <c r="AB150" s="80" t="e">
        <f t="shared" si="154"/>
        <v>#DIV/0!</v>
      </c>
      <c r="AC150" s="80" t="e">
        <f t="shared" si="155"/>
        <v>#DIV/0!</v>
      </c>
      <c r="AD150" s="104">
        <f t="shared" si="94"/>
        <v>3.9</v>
      </c>
      <c r="AF150" s="105">
        <f t="shared" ca="1" si="123"/>
        <v>3638</v>
      </c>
      <c r="AG150" s="105">
        <f t="shared" ca="1" si="124"/>
        <v>3637</v>
      </c>
      <c r="AH150" s="80">
        <f t="shared" si="95"/>
        <v>7.0108663880878011E-2</v>
      </c>
      <c r="AI150" s="181">
        <f t="shared" si="96"/>
        <v>31</v>
      </c>
      <c r="AL150" s="105"/>
      <c r="AM150" s="82"/>
      <c r="AN150" s="82">
        <f t="shared" si="156"/>
        <v>0</v>
      </c>
      <c r="AO150" s="82" t="e">
        <f t="shared" si="157"/>
        <v>#DIV/0!</v>
      </c>
      <c r="AP150" s="77">
        <f t="shared" si="158"/>
        <v>0</v>
      </c>
      <c r="AQ150" s="108">
        <f t="shared" si="159"/>
        <v>0</v>
      </c>
      <c r="AR150" s="107">
        <f t="shared" si="160"/>
        <v>0</v>
      </c>
      <c r="AS150" s="107">
        <f t="shared" si="161"/>
        <v>0</v>
      </c>
      <c r="AT150" s="107">
        <f t="shared" si="162"/>
        <v>0</v>
      </c>
      <c r="AU150" s="109">
        <f t="shared" si="163"/>
        <v>0</v>
      </c>
      <c r="AV150" s="109">
        <f t="shared" si="164"/>
        <v>0</v>
      </c>
      <c r="AW150" s="109">
        <f t="shared" si="165"/>
        <v>0</v>
      </c>
      <c r="AY150" s="82">
        <f t="shared" si="166"/>
        <v>0</v>
      </c>
      <c r="AZ150" s="82" t="e">
        <f t="shared" si="167"/>
        <v>#DIV/0!</v>
      </c>
      <c r="BA150" s="77">
        <f t="shared" si="168"/>
        <v>0</v>
      </c>
      <c r="BB150" s="108">
        <f t="shared" si="169"/>
        <v>0</v>
      </c>
      <c r="BC150" s="107">
        <f t="shared" si="170"/>
        <v>0</v>
      </c>
      <c r="BD150" s="107">
        <f t="shared" si="171"/>
        <v>0</v>
      </c>
      <c r="BE150" s="107">
        <f t="shared" si="172"/>
        <v>0</v>
      </c>
      <c r="BF150" s="109">
        <f t="shared" si="173"/>
        <v>0</v>
      </c>
      <c r="BG150" s="109">
        <f t="shared" si="174"/>
        <v>0</v>
      </c>
      <c r="BH150" s="109">
        <f t="shared" si="175"/>
        <v>0</v>
      </c>
      <c r="BJ150" s="82">
        <f t="shared" si="176"/>
        <v>0</v>
      </c>
      <c r="BK150" s="82" t="e">
        <f t="shared" si="177"/>
        <v>#DIV/0!</v>
      </c>
      <c r="BL150" s="77">
        <f t="shared" si="178"/>
        <v>0</v>
      </c>
      <c r="BM150" s="108">
        <f t="shared" si="179"/>
        <v>0</v>
      </c>
      <c r="BN150" s="107">
        <f t="shared" si="180"/>
        <v>0</v>
      </c>
      <c r="BO150" s="107">
        <f t="shared" si="181"/>
        <v>0</v>
      </c>
      <c r="BP150" s="107">
        <f t="shared" si="182"/>
        <v>0</v>
      </c>
      <c r="BQ150" s="109">
        <f t="shared" si="183"/>
        <v>0</v>
      </c>
      <c r="BR150" s="109">
        <f t="shared" si="184"/>
        <v>0</v>
      </c>
      <c r="BS150" s="109">
        <f t="shared" si="185"/>
        <v>0</v>
      </c>
      <c r="BU150" s="82">
        <f t="shared" si="186"/>
        <v>0</v>
      </c>
      <c r="BV150" s="82" t="e">
        <f t="shared" si="187"/>
        <v>#DIV/0!</v>
      </c>
      <c r="BW150" s="77">
        <f t="shared" si="188"/>
        <v>0</v>
      </c>
      <c r="BX150" s="108">
        <f t="shared" si="189"/>
        <v>0</v>
      </c>
      <c r="BY150" s="107">
        <f t="shared" si="190"/>
        <v>0</v>
      </c>
      <c r="BZ150" s="107">
        <f t="shared" si="191"/>
        <v>0</v>
      </c>
      <c r="CA150" s="107">
        <f t="shared" si="192"/>
        <v>0</v>
      </c>
      <c r="CB150" s="109">
        <f t="shared" si="193"/>
        <v>0</v>
      </c>
      <c r="CC150" s="109">
        <f t="shared" si="194"/>
        <v>0</v>
      </c>
      <c r="CD150" s="109">
        <f t="shared" si="195"/>
        <v>0</v>
      </c>
    </row>
    <row r="151" spans="1:82" x14ac:dyDescent="0.25">
      <c r="A151" s="101">
        <f t="shared" si="142"/>
        <v>40483</v>
      </c>
      <c r="B151" s="115"/>
      <c r="C151" s="134"/>
      <c r="E151" s="112"/>
      <c r="F151" s="112"/>
      <c r="G151" s="112"/>
      <c r="H151" s="113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114"/>
      <c r="AG151" s="114"/>
      <c r="AH151" s="114"/>
      <c r="AI151" s="114"/>
      <c r="AJ151" s="114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1:82" x14ac:dyDescent="0.25">
      <c r="A152" s="110"/>
      <c r="B152" s="115"/>
      <c r="C152" s="134"/>
      <c r="E152" s="112"/>
      <c r="F152" s="112"/>
      <c r="G152" s="112"/>
      <c r="H152" s="113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4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1:82" x14ac:dyDescent="0.25">
      <c r="A153" s="110"/>
      <c r="B153" s="115"/>
      <c r="C153" s="134"/>
      <c r="E153" s="112"/>
      <c r="F153" s="112"/>
      <c r="G153" s="112"/>
      <c r="H153" s="113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1:82" x14ac:dyDescent="0.25">
      <c r="A154" s="110"/>
      <c r="B154" s="115"/>
      <c r="C154" s="134"/>
      <c r="E154" s="112"/>
      <c r="F154" s="112"/>
      <c r="G154" s="112"/>
      <c r="H154" s="113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4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1:82" x14ac:dyDescent="0.25">
      <c r="A155" s="110"/>
      <c r="B155" s="115"/>
      <c r="C155" s="134"/>
      <c r="E155" s="112"/>
      <c r="F155" s="112"/>
      <c r="G155" s="112"/>
      <c r="H155" s="113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1:82" x14ac:dyDescent="0.25">
      <c r="A156" s="110"/>
      <c r="B156" s="115"/>
      <c r="C156" s="134"/>
      <c r="E156" s="112"/>
      <c r="F156" s="112"/>
      <c r="G156" s="112"/>
      <c r="H156" s="113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1:82" x14ac:dyDescent="0.25">
      <c r="A157" s="110"/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1:82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1:82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1:82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1:74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1:74" x14ac:dyDescent="0.25">
      <c r="A162" s="116"/>
      <c r="E162" s="79"/>
      <c r="F162" s="79"/>
      <c r="G162" s="79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1:74" x14ac:dyDescent="0.25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1:74" x14ac:dyDescent="0.25">
      <c r="B164" s="117"/>
      <c r="C164" s="120"/>
      <c r="D164" s="118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4"/>
      <c r="AI164" s="111"/>
      <c r="AJ164" s="111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1:74" x14ac:dyDescent="0.25">
      <c r="B165" s="117"/>
      <c r="C165" s="120"/>
      <c r="D165" s="118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4"/>
      <c r="AI165" s="111"/>
      <c r="AJ165" s="111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1:74" x14ac:dyDescent="0.25">
      <c r="B166" s="117"/>
      <c r="C166" s="120"/>
      <c r="D166" s="118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4"/>
      <c r="AI166" s="111"/>
      <c r="AJ166" s="111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1:74" x14ac:dyDescent="0.25">
      <c r="B167" s="117"/>
      <c r="C167" s="120"/>
      <c r="D167" s="118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4"/>
      <c r="AI167" s="111"/>
      <c r="AJ167" s="111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1:74" x14ac:dyDescent="0.25">
      <c r="B168" s="117"/>
      <c r="C168" s="120"/>
      <c r="D168" s="118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4"/>
      <c r="AI168" s="111"/>
      <c r="AJ168" s="111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1:74" x14ac:dyDescent="0.25">
      <c r="B169" s="117"/>
      <c r="C169" s="120"/>
      <c r="D169" s="118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4"/>
      <c r="AI169" s="111"/>
      <c r="AJ169" s="111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1:74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4"/>
      <c r="AI170" s="111"/>
      <c r="AJ170" s="111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1:74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4"/>
      <c r="AI171" s="111"/>
      <c r="AJ171" s="111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1:74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4"/>
      <c r="AI172" s="111"/>
      <c r="AJ172" s="111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1:74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4"/>
      <c r="AI173" s="111"/>
      <c r="AJ173" s="111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1:74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4"/>
      <c r="AI174" s="111"/>
      <c r="AJ174" s="111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1:74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4"/>
      <c r="AI175" s="111"/>
      <c r="AJ175" s="111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1:74" ht="13.8" thickBot="1" x14ac:dyDescent="0.3">
      <c r="B176" s="117"/>
      <c r="C176" s="120"/>
      <c r="D176" s="121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4"/>
      <c r="AI176" s="114"/>
      <c r="AJ176" s="114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5">
      <c r="B177" s="117"/>
      <c r="C177" s="120"/>
      <c r="D177" s="122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4"/>
      <c r="AI177" s="114"/>
      <c r="AJ177" s="114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ht="13.8" thickBot="1" x14ac:dyDescent="0.3">
      <c r="B178" s="117"/>
      <c r="C178" s="120"/>
      <c r="D178" s="123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4"/>
      <c r="AI178" s="114"/>
      <c r="AJ178" s="114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ht="13.8" thickBot="1" x14ac:dyDescent="0.3">
      <c r="B179" s="124"/>
      <c r="C179" s="125"/>
      <c r="D179" s="123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4"/>
      <c r="AI179" s="114"/>
      <c r="AJ179" s="114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5">
      <c r="B180" s="124"/>
      <c r="C180" s="12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4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  <row r="181" spans="2:74" x14ac:dyDescent="0.25">
      <c r="B181" s="124"/>
      <c r="C181" s="12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83"/>
      <c r="AI181" s="83"/>
      <c r="AJ181" s="83"/>
      <c r="AK181" s="83"/>
      <c r="AL181" s="83"/>
      <c r="AM181" s="84"/>
      <c r="AN181" s="83"/>
      <c r="AO181" s="84"/>
      <c r="AY181" s="83"/>
      <c r="AZ181" s="84"/>
      <c r="BJ181" s="83"/>
      <c r="BK181" s="84"/>
      <c r="BU181" s="83"/>
      <c r="BV181" s="84"/>
    </row>
    <row r="182" spans="2:74" x14ac:dyDescent="0.25">
      <c r="B182" s="124"/>
      <c r="C182" s="12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83"/>
      <c r="AI182" s="83"/>
      <c r="AJ182" s="83"/>
      <c r="AK182" s="83"/>
      <c r="AL182" s="83"/>
      <c r="AM182" s="84"/>
      <c r="AN182" s="83"/>
      <c r="AO182" s="84"/>
      <c r="AY182" s="83"/>
      <c r="AZ182" s="84"/>
      <c r="BJ182" s="83"/>
      <c r="BK182" s="84"/>
      <c r="BU182" s="83"/>
      <c r="BV182" s="84"/>
    </row>
    <row r="183" spans="2:74" x14ac:dyDescent="0.25">
      <c r="B183" s="124"/>
      <c r="C183" s="12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83"/>
      <c r="AI183" s="83"/>
      <c r="AJ183" s="83"/>
      <c r="AK183" s="83"/>
      <c r="AL183" s="83"/>
      <c r="AM183" s="84"/>
      <c r="AN183" s="83"/>
      <c r="AO183" s="84"/>
      <c r="AY183" s="83"/>
      <c r="AZ183" s="84"/>
      <c r="BJ183" s="83"/>
      <c r="BK183" s="84"/>
      <c r="BU183" s="83"/>
      <c r="BV183" s="84"/>
    </row>
    <row r="184" spans="2:74" x14ac:dyDescent="0.25">
      <c r="B184" s="124"/>
      <c r="C184" s="12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83"/>
      <c r="AI184" s="83"/>
      <c r="AJ184" s="83"/>
      <c r="AK184" s="83"/>
      <c r="AL184" s="83"/>
      <c r="AM184" s="84"/>
      <c r="AN184" s="83"/>
      <c r="AO184" s="84"/>
      <c r="AY184" s="83"/>
      <c r="AZ184" s="84"/>
      <c r="BJ184" s="83"/>
      <c r="BK184" s="84"/>
      <c r="BU184" s="83"/>
      <c r="BV184" s="84"/>
    </row>
    <row r="185" spans="2:74" x14ac:dyDescent="0.25">
      <c r="B185" s="124"/>
      <c r="C185" s="12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83"/>
      <c r="AK185" s="83"/>
      <c r="AL185" s="83"/>
      <c r="AM185" s="84"/>
      <c r="AN185" s="83"/>
      <c r="AO185" s="84"/>
      <c r="AY185" s="83"/>
      <c r="AZ185" s="84"/>
      <c r="BJ185" s="83"/>
      <c r="BK185" s="84"/>
      <c r="BU185" s="83"/>
      <c r="BV185" s="84"/>
    </row>
    <row r="186" spans="2:74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83"/>
      <c r="AI186" s="83"/>
      <c r="AJ186" s="83"/>
      <c r="AK186" s="83"/>
      <c r="AL186" s="83"/>
      <c r="AM186" s="84"/>
      <c r="AN186" s="83"/>
      <c r="AO186" s="84"/>
      <c r="AY186" s="83"/>
      <c r="AZ186" s="84"/>
      <c r="BJ186" s="83"/>
      <c r="BK186" s="84"/>
      <c r="BU186" s="83"/>
      <c r="BV186" s="84"/>
    </row>
    <row r="187" spans="2:74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83"/>
      <c r="AI187" s="83"/>
      <c r="AJ187" s="83"/>
      <c r="AK187" s="83"/>
      <c r="AL187" s="83"/>
      <c r="AM187" s="84"/>
      <c r="AN187" s="83"/>
      <c r="AO187" s="84"/>
      <c r="AY187" s="83"/>
      <c r="AZ187" s="84"/>
      <c r="BJ187" s="83"/>
      <c r="BK187" s="84"/>
      <c r="BU187" s="83"/>
      <c r="BV187" s="84"/>
    </row>
    <row r="188" spans="2:74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83"/>
      <c r="AI188" s="83"/>
      <c r="AJ188" s="83"/>
      <c r="AK188" s="83"/>
      <c r="AL188" s="83"/>
      <c r="AM188" s="84"/>
      <c r="AN188" s="83"/>
      <c r="AO188" s="84"/>
      <c r="AY188" s="83"/>
      <c r="AZ188" s="84"/>
      <c r="BJ188" s="83"/>
      <c r="BK188" s="84"/>
      <c r="BU188" s="83"/>
      <c r="BV188" s="84"/>
    </row>
    <row r="189" spans="2:74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83"/>
      <c r="AI189" s="83"/>
      <c r="AJ189" s="83"/>
      <c r="AK189" s="83"/>
      <c r="AL189" s="83"/>
      <c r="AM189" s="84"/>
      <c r="AN189" s="83"/>
      <c r="AO189" s="84"/>
      <c r="AY189" s="83"/>
      <c r="AZ189" s="84"/>
      <c r="BJ189" s="83"/>
      <c r="BK189" s="84"/>
      <c r="BU189" s="83"/>
      <c r="BV189" s="84"/>
    </row>
    <row r="190" spans="2:74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83"/>
      <c r="AI190" s="83"/>
      <c r="AJ190" s="83"/>
      <c r="AK190" s="83"/>
      <c r="AL190" s="83"/>
      <c r="AM190" s="84"/>
      <c r="AN190" s="83"/>
      <c r="AO190" s="84"/>
      <c r="AY190" s="83"/>
      <c r="AZ190" s="84"/>
      <c r="BJ190" s="83"/>
      <c r="BK190" s="84"/>
      <c r="BU190" s="83"/>
      <c r="BV190" s="84"/>
    </row>
    <row r="191" spans="2:74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83"/>
      <c r="AI191" s="83"/>
      <c r="AJ191" s="83"/>
      <c r="AK191" s="83"/>
      <c r="AL191" s="83"/>
      <c r="AM191" s="84"/>
      <c r="AN191" s="83"/>
      <c r="AO191" s="84"/>
      <c r="AY191" s="83"/>
      <c r="AZ191" s="84"/>
      <c r="BJ191" s="83"/>
      <c r="BK191" s="84"/>
      <c r="BU191" s="83"/>
      <c r="BV191" s="84"/>
    </row>
    <row r="192" spans="2:74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83"/>
      <c r="AI192" s="83"/>
      <c r="AJ192" s="83"/>
      <c r="AK192" s="83"/>
      <c r="AL192" s="83"/>
      <c r="AM192" s="84"/>
      <c r="AN192" s="83"/>
      <c r="AO192" s="84"/>
      <c r="AY192" s="83"/>
      <c r="AZ192" s="84"/>
      <c r="BJ192" s="83"/>
      <c r="BK192" s="84"/>
      <c r="BU192" s="83"/>
      <c r="BV192" s="84"/>
    </row>
    <row r="193" spans="2:74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83"/>
      <c r="AI193" s="83"/>
      <c r="AJ193" s="83"/>
      <c r="AK193" s="83"/>
      <c r="AL193" s="83"/>
      <c r="AM193" s="84"/>
      <c r="AN193" s="83"/>
      <c r="AO193" s="84"/>
      <c r="AY193" s="83"/>
      <c r="AZ193" s="84"/>
      <c r="BJ193" s="83"/>
      <c r="BK193" s="84"/>
      <c r="BU193" s="83"/>
      <c r="BV193" s="84"/>
    </row>
    <row r="194" spans="2:74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83"/>
      <c r="AI194" s="83"/>
      <c r="AJ194" s="83"/>
      <c r="AK194" s="83"/>
      <c r="AL194" s="83"/>
      <c r="AM194" s="84"/>
      <c r="AN194" s="83"/>
      <c r="AO194" s="84"/>
      <c r="AY194" s="83"/>
      <c r="AZ194" s="84"/>
      <c r="BJ194" s="83"/>
      <c r="BK194" s="84"/>
      <c r="BU194" s="83"/>
      <c r="BV194" s="84"/>
    </row>
    <row r="195" spans="2:74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83"/>
      <c r="AI195" s="83"/>
      <c r="AJ195" s="83"/>
      <c r="AK195" s="83"/>
      <c r="AL195" s="83"/>
      <c r="AM195" s="84"/>
      <c r="AN195" s="83"/>
      <c r="AO195" s="84"/>
      <c r="AY195" s="83"/>
      <c r="AZ195" s="84"/>
      <c r="BJ195" s="83"/>
      <c r="BK195" s="84"/>
      <c r="BU195" s="83"/>
      <c r="BV195" s="84"/>
    </row>
    <row r="196" spans="2:74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83"/>
      <c r="AI196" s="83"/>
      <c r="AJ196" s="83"/>
      <c r="AK196" s="83"/>
      <c r="AL196" s="83"/>
      <c r="AM196" s="84"/>
      <c r="AN196" s="83"/>
      <c r="AO196" s="84"/>
      <c r="AY196" s="83"/>
      <c r="AZ196" s="84"/>
      <c r="BJ196" s="83"/>
      <c r="BK196" s="84"/>
      <c r="BU196" s="83"/>
      <c r="BV196" s="84"/>
    </row>
    <row r="197" spans="2:74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83"/>
      <c r="AI197" s="83"/>
      <c r="AJ197" s="83"/>
      <c r="AK197" s="83"/>
      <c r="AL197" s="83"/>
      <c r="AM197" s="84"/>
      <c r="AN197" s="83"/>
      <c r="AO197" s="84"/>
      <c r="AY197" s="83"/>
      <c r="AZ197" s="84"/>
      <c r="BJ197" s="83"/>
      <c r="BK197" s="84"/>
      <c r="BU197" s="83"/>
      <c r="BV197" s="84"/>
    </row>
    <row r="198" spans="2:74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83"/>
      <c r="AI198" s="83"/>
      <c r="AJ198" s="83"/>
      <c r="AK198" s="83"/>
      <c r="AL198" s="83"/>
      <c r="AM198" s="84"/>
      <c r="AN198" s="83"/>
      <c r="AO198" s="84"/>
      <c r="AY198" s="83"/>
      <c r="AZ198" s="84"/>
      <c r="BJ198" s="83"/>
      <c r="BK198" s="84"/>
      <c r="BU198" s="83"/>
      <c r="BV198" s="84"/>
    </row>
    <row r="199" spans="2:74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83"/>
      <c r="AI199" s="83"/>
      <c r="AJ199" s="83"/>
      <c r="AK199" s="83"/>
      <c r="AL199" s="83"/>
      <c r="AM199" s="84"/>
      <c r="AN199" s="83"/>
      <c r="AO199" s="84"/>
      <c r="AY199" s="83"/>
      <c r="AZ199" s="84"/>
      <c r="BJ199" s="83"/>
      <c r="BK199" s="84"/>
      <c r="BU199" s="83"/>
      <c r="BV199" s="84"/>
    </row>
    <row r="200" spans="2:74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83"/>
      <c r="AI200" s="83"/>
      <c r="AJ200" s="83"/>
      <c r="AK200" s="83"/>
      <c r="AL200" s="83"/>
      <c r="AM200" s="84"/>
      <c r="AN200" s="83"/>
      <c r="AO200" s="84"/>
      <c r="AY200" s="83"/>
      <c r="AZ200" s="84"/>
      <c r="BJ200" s="83"/>
      <c r="BK200" s="84"/>
      <c r="BU200" s="83"/>
      <c r="BV200" s="84"/>
    </row>
    <row r="201" spans="2:74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83"/>
      <c r="AI201" s="83"/>
      <c r="AJ201" s="83"/>
      <c r="AK201" s="83"/>
      <c r="AL201" s="83"/>
      <c r="AM201" s="84"/>
      <c r="AN201" s="83"/>
      <c r="AO201" s="84"/>
      <c r="AY201" s="83"/>
      <c r="AZ201" s="84"/>
      <c r="BJ201" s="83"/>
      <c r="BK201" s="84"/>
      <c r="BU201" s="83"/>
      <c r="BV201" s="84"/>
    </row>
    <row r="202" spans="2:74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83"/>
      <c r="AI202" s="83"/>
      <c r="AJ202" s="83"/>
      <c r="AK202" s="83"/>
      <c r="AL202" s="83"/>
      <c r="AM202" s="84"/>
      <c r="AN202" s="83"/>
      <c r="AO202" s="84"/>
      <c r="AY202" s="83"/>
      <c r="AZ202" s="84"/>
      <c r="BJ202" s="83"/>
      <c r="BK202" s="84"/>
      <c r="BU202" s="83"/>
      <c r="BV202" s="84"/>
    </row>
    <row r="203" spans="2:74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83"/>
      <c r="AI203" s="83"/>
      <c r="AJ203" s="83"/>
      <c r="AK203" s="83"/>
      <c r="AL203" s="83"/>
      <c r="AM203" s="84"/>
      <c r="AN203" s="83"/>
      <c r="AO203" s="84"/>
      <c r="AY203" s="83"/>
      <c r="AZ203" s="84"/>
      <c r="BJ203" s="83"/>
      <c r="BK203" s="84"/>
      <c r="BU203" s="83"/>
      <c r="BV203" s="84"/>
    </row>
    <row r="204" spans="2:74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83"/>
      <c r="AI204" s="83"/>
      <c r="AJ204" s="83"/>
      <c r="AK204" s="83"/>
      <c r="AL204" s="83"/>
      <c r="AM204" s="84"/>
      <c r="AN204" s="83"/>
      <c r="AO204" s="84"/>
      <c r="AY204" s="83"/>
      <c r="AZ204" s="84"/>
      <c r="BJ204" s="83"/>
      <c r="BK204" s="84"/>
      <c r="BU204" s="83"/>
      <c r="BV204" s="84"/>
    </row>
    <row r="205" spans="2:74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83"/>
      <c r="AI205" s="83"/>
      <c r="AJ205" s="83"/>
      <c r="AK205" s="83"/>
      <c r="AL205" s="83"/>
      <c r="AM205" s="84"/>
      <c r="AN205" s="83"/>
      <c r="AO205" s="84"/>
      <c r="AY205" s="83"/>
      <c r="AZ205" s="84"/>
      <c r="BJ205" s="83"/>
      <c r="BK205" s="84"/>
      <c r="BU205" s="83"/>
      <c r="BV205" s="84"/>
    </row>
    <row r="206" spans="2:74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83"/>
      <c r="AI206" s="83"/>
      <c r="AJ206" s="83"/>
      <c r="AK206" s="83"/>
      <c r="AL206" s="83"/>
      <c r="AM206" s="84"/>
      <c r="AN206" s="83"/>
      <c r="AO206" s="84"/>
      <c r="AY206" s="83"/>
      <c r="AZ206" s="84"/>
      <c r="BJ206" s="83"/>
      <c r="BK206" s="84"/>
      <c r="BU206" s="83"/>
      <c r="BV206" s="84"/>
    </row>
    <row r="207" spans="2:74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83"/>
      <c r="AI207" s="83"/>
      <c r="AJ207" s="83"/>
      <c r="AK207" s="83"/>
      <c r="AL207" s="83"/>
      <c r="AM207" s="84"/>
      <c r="AN207" s="83"/>
      <c r="AO207" s="84"/>
      <c r="AY207" s="83"/>
      <c r="AZ207" s="84"/>
      <c r="BJ207" s="83"/>
      <c r="BK207" s="84"/>
      <c r="BU207" s="83"/>
      <c r="BV207" s="84"/>
    </row>
    <row r="208" spans="2:74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83"/>
      <c r="AI208" s="83"/>
      <c r="AJ208" s="83"/>
      <c r="AK208" s="83"/>
      <c r="AL208" s="83"/>
      <c r="AM208" s="84"/>
      <c r="AN208" s="83"/>
      <c r="AO208" s="84"/>
      <c r="AY208" s="83"/>
      <c r="AZ208" s="84"/>
      <c r="BJ208" s="83"/>
      <c r="BK208" s="84"/>
      <c r="BU208" s="83"/>
      <c r="BV208" s="84"/>
    </row>
    <row r="209" spans="2:74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83"/>
      <c r="AI209" s="83"/>
      <c r="AJ209" s="83"/>
      <c r="AK209" s="83"/>
      <c r="AL209" s="83"/>
      <c r="AM209" s="84"/>
      <c r="AN209" s="83"/>
      <c r="AO209" s="84"/>
      <c r="AY209" s="83"/>
      <c r="AZ209" s="84"/>
      <c r="BJ209" s="83"/>
      <c r="BK209" s="84"/>
      <c r="BU209" s="83"/>
      <c r="BV209" s="84"/>
    </row>
    <row r="210" spans="2:74" x14ac:dyDescent="0.25">
      <c r="B210" s="127"/>
      <c r="C210" s="13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83"/>
      <c r="AI210" s="83"/>
      <c r="AJ210" s="83"/>
      <c r="AK210" s="83"/>
      <c r="AL210" s="83"/>
      <c r="AM210" s="84"/>
      <c r="AN210" s="83"/>
      <c r="AO210" s="84"/>
      <c r="AY210" s="83"/>
      <c r="AZ210" s="84"/>
      <c r="BJ210" s="83"/>
      <c r="BK210" s="84"/>
      <c r="BU210" s="83"/>
      <c r="BV210" s="84"/>
    </row>
    <row r="211" spans="2:74" x14ac:dyDescent="0.25">
      <c r="B211" s="127"/>
      <c r="C211" s="13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83"/>
      <c r="AI211" s="83"/>
      <c r="AJ211" s="83"/>
      <c r="AK211" s="83"/>
      <c r="AL211" s="83"/>
      <c r="AM211" s="84"/>
      <c r="AN211" s="83"/>
      <c r="AO211" s="84"/>
      <c r="AY211" s="83"/>
      <c r="AZ211" s="84"/>
      <c r="BJ211" s="83"/>
      <c r="BK211" s="84"/>
      <c r="BU211" s="83"/>
      <c r="BV211" s="84"/>
    </row>
    <row r="212" spans="2:74" x14ac:dyDescent="0.25">
      <c r="B212" s="127"/>
      <c r="C212" s="13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83"/>
      <c r="AI212" s="83"/>
      <c r="AJ212" s="83"/>
      <c r="AK212" s="83"/>
      <c r="AL212" s="83"/>
      <c r="AM212" s="84"/>
      <c r="AN212" s="83"/>
      <c r="AO212" s="84"/>
      <c r="AY212" s="83"/>
      <c r="AZ212" s="84"/>
      <c r="BJ212" s="83"/>
      <c r="BK212" s="84"/>
      <c r="BU212" s="83"/>
      <c r="BV212" s="84"/>
    </row>
    <row r="213" spans="2:74" x14ac:dyDescent="0.25">
      <c r="B213" s="127"/>
      <c r="C213" s="13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83"/>
      <c r="AI213" s="83"/>
      <c r="AJ213" s="83"/>
      <c r="AK213" s="83"/>
      <c r="AL213" s="83"/>
      <c r="AM213" s="84"/>
      <c r="AN213" s="83"/>
      <c r="AO213" s="84"/>
      <c r="AY213" s="83"/>
      <c r="AZ213" s="84"/>
      <c r="BJ213" s="83"/>
      <c r="BK213" s="84"/>
      <c r="BU213" s="83"/>
      <c r="BV213" s="84"/>
    </row>
    <row r="214" spans="2:74" x14ac:dyDescent="0.25">
      <c r="B214" s="127"/>
      <c r="C214" s="13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83"/>
      <c r="AI214" s="83"/>
      <c r="AJ214" s="83"/>
      <c r="AK214" s="83"/>
      <c r="AL214" s="83"/>
      <c r="AM214" s="84"/>
      <c r="AN214" s="83"/>
      <c r="AO214" s="84"/>
      <c r="AY214" s="83"/>
      <c r="AZ214" s="84"/>
      <c r="BJ214" s="83"/>
      <c r="BK214" s="84"/>
      <c r="BU214" s="83"/>
      <c r="BV214" s="84"/>
    </row>
    <row r="215" spans="2:74" x14ac:dyDescent="0.25">
      <c r="B215" s="127"/>
      <c r="C215" s="13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83"/>
      <c r="AI215" s="83"/>
      <c r="AJ215" s="83"/>
      <c r="AK215" s="83"/>
      <c r="AL215" s="83"/>
      <c r="AM215" s="84"/>
      <c r="AN215" s="83"/>
      <c r="AO215" s="84"/>
      <c r="AY215" s="83"/>
      <c r="AZ215" s="84"/>
      <c r="BJ215" s="83"/>
      <c r="BK215" s="84"/>
      <c r="BU215" s="83"/>
      <c r="BV215" s="84"/>
    </row>
    <row r="216" spans="2:74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83"/>
      <c r="AI216" s="83"/>
      <c r="AJ216" s="83"/>
      <c r="AK216" s="83"/>
      <c r="AL216" s="83"/>
      <c r="AM216" s="84"/>
      <c r="AN216" s="83"/>
      <c r="AO216" s="84"/>
      <c r="AY216" s="83"/>
      <c r="AZ216" s="84"/>
      <c r="BJ216" s="83"/>
      <c r="BK216" s="84"/>
      <c r="BU216" s="83"/>
      <c r="BV216" s="84"/>
    </row>
    <row r="217" spans="2:74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83"/>
      <c r="AI217" s="83"/>
      <c r="AJ217" s="83"/>
      <c r="AK217" s="83"/>
      <c r="AL217" s="83"/>
      <c r="AM217" s="84"/>
      <c r="AN217" s="83"/>
      <c r="AO217" s="84"/>
      <c r="AY217" s="83"/>
      <c r="AZ217" s="84"/>
      <c r="BJ217" s="83"/>
      <c r="BK217" s="84"/>
      <c r="BU217" s="83"/>
      <c r="BV217" s="84"/>
    </row>
    <row r="218" spans="2:74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83"/>
      <c r="AI218" s="83"/>
      <c r="AJ218" s="83"/>
      <c r="AK218" s="83"/>
      <c r="AL218" s="83"/>
      <c r="AM218" s="84"/>
      <c r="AN218" s="83"/>
      <c r="AO218" s="84"/>
      <c r="AY218" s="83"/>
      <c r="AZ218" s="84"/>
      <c r="BJ218" s="83"/>
      <c r="BK218" s="84"/>
      <c r="BU218" s="83"/>
      <c r="BV218" s="84"/>
    </row>
    <row r="219" spans="2:74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83"/>
      <c r="AI219" s="83"/>
      <c r="AJ219" s="83"/>
      <c r="AK219" s="83"/>
      <c r="AL219" s="83"/>
      <c r="AM219" s="84"/>
      <c r="AN219" s="83"/>
      <c r="AO219" s="84"/>
      <c r="AY219" s="83"/>
      <c r="AZ219" s="84"/>
      <c r="BJ219" s="83"/>
      <c r="BK219" s="84"/>
      <c r="BU219" s="83"/>
      <c r="BV219" s="84"/>
    </row>
    <row r="220" spans="2:74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83"/>
      <c r="AI220" s="83"/>
      <c r="AJ220" s="83"/>
      <c r="AK220" s="83"/>
      <c r="AL220" s="83"/>
      <c r="AM220" s="84"/>
      <c r="AN220" s="83"/>
      <c r="AO220" s="84"/>
      <c r="AY220" s="83"/>
      <c r="AZ220" s="84"/>
      <c r="BJ220" s="83"/>
      <c r="BK220" s="84"/>
      <c r="BU220" s="83"/>
      <c r="BV220" s="84"/>
    </row>
    <row r="221" spans="2:74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83"/>
      <c r="AI221" s="83"/>
      <c r="AJ221" s="83"/>
      <c r="AK221" s="83"/>
      <c r="AL221" s="83"/>
      <c r="AM221" s="84"/>
      <c r="AN221" s="83"/>
      <c r="AO221" s="84"/>
      <c r="AY221" s="83"/>
      <c r="AZ221" s="84"/>
      <c r="BJ221" s="83"/>
      <c r="BK221" s="84"/>
      <c r="BU221" s="83"/>
      <c r="BV221" s="84"/>
    </row>
    <row r="222" spans="2:74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83"/>
      <c r="AI222" s="83"/>
      <c r="AJ222" s="83"/>
      <c r="AK222" s="83"/>
      <c r="AL222" s="83"/>
      <c r="AM222" s="84"/>
      <c r="AN222" s="83"/>
      <c r="AO222" s="84"/>
      <c r="AY222" s="83"/>
      <c r="AZ222" s="84"/>
      <c r="BJ222" s="83"/>
      <c r="BK222" s="84"/>
      <c r="BU222" s="83"/>
      <c r="BV222" s="84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3:Y26"/>
  <sheetViews>
    <sheetView workbookViewId="0">
      <selection activeCell="F24" sqref="F24"/>
    </sheetView>
  </sheetViews>
  <sheetFormatPr defaultRowHeight="13.2" x14ac:dyDescent="0.25"/>
  <cols>
    <col min="2" max="3" width="9.109375" style="57" customWidth="1"/>
    <col min="4" max="4" width="9.5546875" style="57" bestFit="1" customWidth="1"/>
    <col min="5" max="5" width="9.109375" style="57" customWidth="1"/>
    <col min="6" max="6" width="9.33203125" style="57" bestFit="1" customWidth="1"/>
    <col min="7" max="25" width="9.109375" style="57" customWidth="1"/>
  </cols>
  <sheetData>
    <row r="3" spans="1:15" x14ac:dyDescent="0.25">
      <c r="A3" s="268">
        <f ca="1">TODAY()</f>
        <v>36811</v>
      </c>
    </row>
    <row r="5" spans="1:15" x14ac:dyDescent="0.25">
      <c r="A5" s="66">
        <v>36923</v>
      </c>
    </row>
    <row r="6" spans="1:15" x14ac:dyDescent="0.25">
      <c r="B6" s="57" t="s">
        <v>256</v>
      </c>
      <c r="C6" s="57" t="s">
        <v>119</v>
      </c>
      <c r="D6" s="57" t="s">
        <v>257</v>
      </c>
      <c r="E6" s="57" t="s">
        <v>250</v>
      </c>
      <c r="F6" s="57" t="s">
        <v>249</v>
      </c>
      <c r="G6" s="57" t="s">
        <v>258</v>
      </c>
      <c r="H6" s="57" t="s">
        <v>21</v>
      </c>
      <c r="I6" s="57" t="s">
        <v>117</v>
      </c>
      <c r="J6" s="57" t="s">
        <v>118</v>
      </c>
      <c r="K6" s="57" t="s">
        <v>255</v>
      </c>
      <c r="L6" s="57" t="s">
        <v>259</v>
      </c>
      <c r="M6" s="57" t="s">
        <v>125</v>
      </c>
      <c r="N6" s="57" t="s">
        <v>260</v>
      </c>
    </row>
    <row r="7" spans="1:15" x14ac:dyDescent="0.25">
      <c r="A7" s="274">
        <f>DATE(YEAR(A5),MONTH(A5)-1,1)</f>
        <v>36892</v>
      </c>
      <c r="B7" s="102">
        <f>VLOOKUP(A7,STRADDLE,5,FALSE)</f>
        <v>5.53125</v>
      </c>
      <c r="C7" s="155">
        <f>B7</f>
        <v>5.53125</v>
      </c>
      <c r="D7" s="275">
        <f ca="1">A7-A3</f>
        <v>81</v>
      </c>
      <c r="E7" s="275">
        <f>A7-A7</f>
        <v>0</v>
      </c>
      <c r="F7" s="275">
        <f>(DATE(YEAR(A7),MONTH(A7)+1,1)-1)-A7</f>
        <v>30</v>
      </c>
      <c r="G7" s="57">
        <v>0</v>
      </c>
      <c r="H7" s="80">
        <f>VLOOKUP($A7,STRADDLE,12,FALSE)</f>
        <v>6.9105661664927015E-2</v>
      </c>
      <c r="I7" s="80">
        <f>VLOOKUP($A5,STRADDLE,8,FALSE)</f>
        <v>0.63500000000000001</v>
      </c>
      <c r="J7" s="129">
        <f>I7</f>
        <v>0.63500000000000001</v>
      </c>
      <c r="K7" s="129">
        <v>1</v>
      </c>
      <c r="L7" s="57">
        <v>0</v>
      </c>
      <c r="M7" s="57">
        <v>1</v>
      </c>
      <c r="N7" s="57">
        <v>0</v>
      </c>
      <c r="O7" s="70">
        <f ca="1">_xll.OSTRIP(B7,C7,D7,E7,F7,G7,H7,I7,J7,K7,L7,M7,N7)</f>
        <v>0.70150298445097559</v>
      </c>
    </row>
    <row r="8" spans="1:15" x14ac:dyDescent="0.25">
      <c r="A8" s="274">
        <f>A7</f>
        <v>36892</v>
      </c>
      <c r="B8" s="155">
        <f>B7</f>
        <v>5.53125</v>
      </c>
      <c r="C8" s="155">
        <f t="shared" ref="C8:N8" si="0">C7</f>
        <v>5.53125</v>
      </c>
      <c r="D8" s="155">
        <f t="shared" ca="1" si="0"/>
        <v>81</v>
      </c>
      <c r="E8" s="155">
        <f t="shared" si="0"/>
        <v>0</v>
      </c>
      <c r="F8" s="155">
        <f t="shared" si="0"/>
        <v>30</v>
      </c>
      <c r="G8" s="155">
        <f t="shared" si="0"/>
        <v>0</v>
      </c>
      <c r="H8" s="155">
        <f t="shared" si="0"/>
        <v>6.9105661664927015E-2</v>
      </c>
      <c r="I8" s="80">
        <v>0.61</v>
      </c>
      <c r="J8" s="129">
        <v>0.8</v>
      </c>
      <c r="K8" s="129">
        <f t="shared" si="0"/>
        <v>1</v>
      </c>
      <c r="L8" s="155">
        <f t="shared" si="0"/>
        <v>0</v>
      </c>
      <c r="M8" s="155">
        <f t="shared" si="0"/>
        <v>1</v>
      </c>
      <c r="N8" s="155">
        <f t="shared" si="0"/>
        <v>0</v>
      </c>
      <c r="O8" s="70">
        <f ca="1">_xll.OSTRIP(B8,C8,D8,E8,F8,G8,H8,I8,J8,K8,L8,M8,N8)</f>
        <v>0.70955387493346578</v>
      </c>
    </row>
    <row r="9" spans="1:15" x14ac:dyDescent="0.25">
      <c r="A9" s="66"/>
    </row>
    <row r="13" spans="1:15" x14ac:dyDescent="0.25">
      <c r="A13" s="274">
        <v>36923</v>
      </c>
      <c r="B13" s="275">
        <f ca="1">A13-TODAY()</f>
        <v>112</v>
      </c>
      <c r="D13" s="80">
        <f>VLOOKUP($A13,STRADDLE,8,FALSE)</f>
        <v>0.63500000000000001</v>
      </c>
      <c r="E13" s="57">
        <f>D13^2</f>
        <v>0.403225</v>
      </c>
      <c r="F13" s="57">
        <f ca="1">E13*B13</f>
        <v>45.161200000000001</v>
      </c>
      <c r="H13" s="57">
        <f ca="1">(F13+F14)/B14</f>
        <v>0.35145999999999999</v>
      </c>
    </row>
    <row r="14" spans="1:15" x14ac:dyDescent="0.25">
      <c r="A14" s="274">
        <v>36951</v>
      </c>
      <c r="B14" s="275">
        <f ca="1">A14-TODAY()</f>
        <v>140</v>
      </c>
      <c r="C14" s="58"/>
      <c r="D14" s="80">
        <v>0.38</v>
      </c>
      <c r="E14" s="57">
        <f>D14^2</f>
        <v>0.1444</v>
      </c>
      <c r="F14" s="57">
        <f ca="1">E14*(B14-B13)</f>
        <v>4.0431999999999997</v>
      </c>
      <c r="H14" s="57">
        <f ca="1">SQRT(H13)</f>
        <v>0.59284061939108057</v>
      </c>
    </row>
    <row r="15" spans="1:15" x14ac:dyDescent="0.25">
      <c r="A15" s="274"/>
      <c r="B15" s="275">
        <f ca="1">A15-TODAY()</f>
        <v>-36811</v>
      </c>
      <c r="C15" s="58"/>
      <c r="D15" s="80">
        <f>VLOOKUP($A14,STRADDLE,8,FALSE)</f>
        <v>0.58499999999999985</v>
      </c>
    </row>
    <row r="21" spans="1:15" x14ac:dyDescent="0.25">
      <c r="C21" s="57" t="s">
        <v>269</v>
      </c>
      <c r="D21" s="57" t="s">
        <v>263</v>
      </c>
      <c r="E21" s="57" t="s">
        <v>181</v>
      </c>
      <c r="F21" s="57" t="s">
        <v>264</v>
      </c>
      <c r="G21" s="57" t="s">
        <v>268</v>
      </c>
      <c r="H21" s="57" t="s">
        <v>265</v>
      </c>
      <c r="I21" s="57" t="s">
        <v>266</v>
      </c>
      <c r="J21" s="57" t="s">
        <v>267</v>
      </c>
      <c r="L21" s="57" t="s">
        <v>270</v>
      </c>
      <c r="M21" s="57" t="s">
        <v>271</v>
      </c>
      <c r="N21" s="57" t="s">
        <v>272</v>
      </c>
      <c r="O21" s="57" t="s">
        <v>273</v>
      </c>
    </row>
    <row r="22" spans="1:15" x14ac:dyDescent="0.25">
      <c r="A22" s="66">
        <v>36831</v>
      </c>
      <c r="B22" s="283">
        <f>STRADDLES!L18</f>
        <v>36825</v>
      </c>
      <c r="C22" s="129">
        <f>STRADDLES!I18</f>
        <v>0.53</v>
      </c>
      <c r="D22" s="129">
        <v>0.437</v>
      </c>
      <c r="E22" s="129">
        <f>D22</f>
        <v>0.437</v>
      </c>
      <c r="F22" s="129">
        <v>0.5</v>
      </c>
      <c r="G22" s="129">
        <f ca="1">SQRT(((I22*(E22^2))+(J22*(F22^2)))/H22)</f>
        <v>0.46955777067364141</v>
      </c>
      <c r="H22" s="275">
        <f ca="1">B22-TODAY()</f>
        <v>14</v>
      </c>
      <c r="I22" s="275">
        <f ca="1">H22/2</f>
        <v>7</v>
      </c>
      <c r="J22" s="275">
        <f ca="1">H22/2</f>
        <v>7</v>
      </c>
    </row>
    <row r="23" spans="1:15" x14ac:dyDescent="0.25">
      <c r="A23" s="66">
        <v>36861</v>
      </c>
      <c r="B23" s="283">
        <f>STRADDLES!L19</f>
        <v>36857</v>
      </c>
      <c r="C23" s="129">
        <f>STRADDLES!I19</f>
        <v>0.57750000000000001</v>
      </c>
      <c r="D23" s="129">
        <v>0.42249999999999999</v>
      </c>
      <c r="E23" s="129">
        <v>0.46500000000000002</v>
      </c>
      <c r="F23" s="129">
        <v>0.57999999999999996</v>
      </c>
      <c r="G23" s="129">
        <f ca="1">SQRT(((I23*(E23^2))+(J23*(F23^2)))/H23)</f>
        <v>0.54756278178853612</v>
      </c>
      <c r="H23" s="275">
        <f ca="1">B23-TODAY()</f>
        <v>46</v>
      </c>
      <c r="I23" s="275">
        <f ca="1">B22-TODAY()</f>
        <v>14</v>
      </c>
      <c r="J23" s="275">
        <f ca="1">H23-I23</f>
        <v>32</v>
      </c>
      <c r="L23" s="129">
        <f>D23</f>
        <v>0.42249999999999999</v>
      </c>
      <c r="M23" s="129">
        <f>F22</f>
        <v>0.5</v>
      </c>
    </row>
    <row r="24" spans="1:15" x14ac:dyDescent="0.25">
      <c r="A24" s="66">
        <v>36892</v>
      </c>
      <c r="B24" s="283">
        <f>STRADDLES!L20</f>
        <v>36886</v>
      </c>
      <c r="C24" s="129">
        <f>STRADDLES!I20</f>
        <v>0.63500000000000001</v>
      </c>
      <c r="D24" s="129">
        <v>0.38950000000000001</v>
      </c>
      <c r="E24" s="129">
        <v>0.5</v>
      </c>
      <c r="F24" s="129">
        <v>0.7</v>
      </c>
      <c r="G24" s="129">
        <f ca="1">SQRT(((I24*(E24^2))+(J24*(F24^2)))/H24)</f>
        <v>0.58549124673217778</v>
      </c>
      <c r="H24" s="275">
        <f ca="1">B24-TODAY()</f>
        <v>75</v>
      </c>
      <c r="I24" s="275">
        <f ca="1">B23-TODAY()</f>
        <v>46</v>
      </c>
      <c r="J24" s="275">
        <f ca="1">H24-I24</f>
        <v>29</v>
      </c>
      <c r="L24" s="129">
        <f>D24</f>
        <v>0.38950000000000001</v>
      </c>
      <c r="M24" s="129">
        <f>F22</f>
        <v>0.5</v>
      </c>
      <c r="N24" s="129">
        <f>F23</f>
        <v>0.57999999999999996</v>
      </c>
    </row>
    <row r="25" spans="1:15" x14ac:dyDescent="0.25">
      <c r="A25" s="66">
        <v>36923</v>
      </c>
      <c r="B25" s="283">
        <f>STRADDLES!L21</f>
        <v>36917</v>
      </c>
      <c r="C25" s="129">
        <f>STRADDLES!I21</f>
        <v>0.63500000000000001</v>
      </c>
      <c r="D25" s="129">
        <v>0.3891</v>
      </c>
      <c r="E25" s="129">
        <f>D25</f>
        <v>0.3891</v>
      </c>
      <c r="F25" s="129">
        <v>0.55000000000000004</v>
      </c>
      <c r="G25" s="129">
        <f ca="1">SQRT(((I25*(E25^2))+(J25*(F25^2)))/H25)</f>
        <v>0.44225420366614648</v>
      </c>
      <c r="H25" s="275">
        <f ca="1">B25-TODAY()</f>
        <v>106</v>
      </c>
      <c r="I25" s="275">
        <f ca="1">B24-TODAY()</f>
        <v>75</v>
      </c>
      <c r="J25" s="275">
        <f ca="1">H25-I25</f>
        <v>31</v>
      </c>
    </row>
    <row r="26" spans="1:15" x14ac:dyDescent="0.25">
      <c r="A26" s="66">
        <v>36951</v>
      </c>
      <c r="B26" s="283">
        <f>STRADDLES!L22</f>
        <v>36945</v>
      </c>
      <c r="C26" s="129">
        <f>STRADDLES!I22</f>
        <v>0.58499999999999985</v>
      </c>
      <c r="D26" s="129">
        <v>0.3735</v>
      </c>
      <c r="E26" s="129">
        <f>D26</f>
        <v>0.3735</v>
      </c>
      <c r="F26" s="129">
        <v>0.55000000000000004</v>
      </c>
      <c r="G26" s="129">
        <f ca="1">SQRT(((I26*(E26^2))+(J26*(F26^2)))/H26)</f>
        <v>0.41660710668840445</v>
      </c>
      <c r="H26" s="275">
        <f ca="1">B26-TODAY()</f>
        <v>134</v>
      </c>
      <c r="I26" s="275">
        <f ca="1">B25-TODAY()</f>
        <v>106</v>
      </c>
      <c r="J26" s="275">
        <f ca="1">H26-I26</f>
        <v>28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B228"/>
  <sheetViews>
    <sheetView topLeftCell="A26" workbookViewId="0">
      <selection activeCell="D41" sqref="D41"/>
    </sheetView>
  </sheetViews>
  <sheetFormatPr defaultRowHeight="13.2" x14ac:dyDescent="0.25"/>
  <cols>
    <col min="1" max="1" width="16.6640625" style="77" customWidth="1"/>
    <col min="2" max="2" width="9.5546875" style="77" customWidth="1"/>
    <col min="3" max="4" width="9.109375" style="77" customWidth="1"/>
    <col min="5" max="5" width="10.109375" style="77" customWidth="1"/>
    <col min="6" max="11" width="9.109375" style="77" customWidth="1"/>
    <col min="12" max="12" width="10.33203125" style="77" bestFit="1" customWidth="1"/>
    <col min="13" max="46" width="9.109375" style="77" customWidth="1"/>
    <col min="47" max="47" width="10.44140625" style="77" customWidth="1"/>
    <col min="48" max="49" width="9.109375" style="77" customWidth="1"/>
    <col min="50" max="50" width="10.109375" style="77" customWidth="1"/>
    <col min="51" max="53" width="10" style="77" customWidth="1"/>
    <col min="54" max="73" width="9.109375" style="77" customWidth="1"/>
    <col min="75" max="84" width="9.109375" style="77" customWidth="1"/>
    <col min="86" max="95" width="9.109375" style="77" customWidth="1"/>
    <col min="97" max="106" width="9.109375" style="77" customWidth="1"/>
  </cols>
  <sheetData>
    <row r="1" spans="1:98" x14ac:dyDescent="0.25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 t="s">
        <v>193</v>
      </c>
      <c r="AV1"/>
      <c r="AW1"/>
      <c r="AX1"/>
      <c r="AY1"/>
      <c r="AZ1"/>
      <c r="BA1"/>
      <c r="BB1"/>
      <c r="BC1"/>
      <c r="BD1"/>
    </row>
    <row r="2" spans="1:98" x14ac:dyDescent="0.25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J2"/>
      <c r="K2"/>
      <c r="L2" s="160" t="s">
        <v>95</v>
      </c>
      <c r="M2"/>
      <c r="N2" s="160" t="s">
        <v>84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V2" t="s">
        <v>187</v>
      </c>
      <c r="AW2" t="s">
        <v>188</v>
      </c>
      <c r="AX2"/>
      <c r="AY2"/>
      <c r="AZ2"/>
      <c r="BA2"/>
      <c r="BB2"/>
      <c r="BC2"/>
      <c r="BD2"/>
      <c r="BI2" s="83"/>
      <c r="BJ2" s="83"/>
      <c r="BK2" s="84"/>
      <c r="BL2" s="83"/>
      <c r="BM2" s="84"/>
      <c r="BW2" s="83"/>
      <c r="BX2" s="84"/>
      <c r="CH2" s="83"/>
      <c r="CI2" s="84"/>
      <c r="CS2" s="83"/>
      <c r="CT2" s="84"/>
    </row>
    <row r="3" spans="1:98" x14ac:dyDescent="0.25">
      <c r="A3" s="76"/>
      <c r="B3" s="158"/>
      <c r="D3" s="57"/>
      <c r="E3" s="57"/>
      <c r="F3" s="160"/>
      <c r="G3" s="57"/>
      <c r="I3"/>
      <c r="J3"/>
      <c r="K3"/>
      <c r="L3" s="160" t="s">
        <v>82</v>
      </c>
      <c r="M3"/>
      <c r="N3" s="160" t="s">
        <v>95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 s="77">
        <v>1</v>
      </c>
      <c r="AV3" s="231">
        <f ca="1">B27</f>
        <v>0.39796449988331306</v>
      </c>
      <c r="AW3" s="231">
        <f ca="1">B28</f>
        <v>7.370085805431828E-2</v>
      </c>
      <c r="AX3"/>
      <c r="AY3"/>
      <c r="AZ3"/>
      <c r="BA3"/>
      <c r="BB3"/>
      <c r="BC3"/>
      <c r="BD3"/>
      <c r="BI3" s="83"/>
      <c r="BJ3" s="83"/>
      <c r="BK3" s="84"/>
      <c r="BL3" s="83"/>
      <c r="BM3" s="84"/>
      <c r="BW3" s="83"/>
      <c r="BX3" s="84"/>
      <c r="CH3" s="83"/>
      <c r="CI3" s="84"/>
      <c r="CS3" s="83"/>
      <c r="CT3" s="84"/>
    </row>
    <row r="4" spans="1:98" x14ac:dyDescent="0.25">
      <c r="A4" s="57" t="s">
        <v>115</v>
      </c>
      <c r="B4" s="160" t="s">
        <v>87</v>
      </c>
      <c r="C4" s="131"/>
      <c r="D4" s="160" t="s">
        <v>74</v>
      </c>
      <c r="E4" s="57"/>
      <c r="F4" s="160" t="s">
        <v>76</v>
      </c>
      <c r="G4" s="131"/>
      <c r="H4" s="160" t="s">
        <v>186</v>
      </c>
      <c r="I4" s="137"/>
      <c r="J4" s="137"/>
      <c r="K4" s="137"/>
      <c r="L4" s="160" t="s">
        <v>95</v>
      </c>
      <c r="M4" s="137"/>
      <c r="N4" s="160" t="s">
        <v>70</v>
      </c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37"/>
      <c r="AQ4" s="137"/>
      <c r="AR4" s="137"/>
      <c r="AS4" s="137"/>
      <c r="AT4" s="140"/>
      <c r="AU4" s="77">
        <v>-1</v>
      </c>
      <c r="AV4" s="231">
        <f ca="1">D27</f>
        <v>0.46083780555905857</v>
      </c>
      <c r="AW4" s="231">
        <f ca="1">D28</f>
        <v>8.0962426485049505E-2</v>
      </c>
      <c r="AX4" s="140"/>
      <c r="AY4" s="140"/>
      <c r="AZ4" s="140"/>
      <c r="BA4" s="140"/>
      <c r="BB4" s="137"/>
      <c r="BC4" s="137"/>
      <c r="BD4" s="137"/>
      <c r="BI4" s="83"/>
      <c r="BJ4" s="83"/>
      <c r="BK4" s="84"/>
      <c r="BL4" s="83"/>
      <c r="BM4" s="84"/>
      <c r="BW4" s="83"/>
      <c r="BX4" s="84"/>
      <c r="CH4" s="83"/>
      <c r="CI4" s="84"/>
      <c r="CS4" s="83"/>
      <c r="CT4" s="84"/>
    </row>
    <row r="5" spans="1:98" x14ac:dyDescent="0.25">
      <c r="A5" s="57" t="s">
        <v>248</v>
      </c>
      <c r="B5" s="160" t="s">
        <v>186</v>
      </c>
      <c r="C5" s="131"/>
      <c r="D5" s="160" t="s">
        <v>186</v>
      </c>
      <c r="E5" s="57"/>
      <c r="F5" s="160" t="s">
        <v>76</v>
      </c>
      <c r="G5" s="131"/>
      <c r="H5" s="160" t="s">
        <v>186</v>
      </c>
      <c r="I5" s="137"/>
      <c r="J5" s="137"/>
      <c r="K5" s="137"/>
      <c r="L5" s="160" t="s">
        <v>78</v>
      </c>
      <c r="M5" s="137"/>
      <c r="N5" s="160" t="s">
        <v>97</v>
      </c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  <c r="AK5" s="137"/>
      <c r="AL5" s="137"/>
      <c r="AM5" s="137"/>
      <c r="AN5" s="137"/>
      <c r="AO5" s="137"/>
      <c r="AP5" s="137"/>
      <c r="AQ5" s="137"/>
      <c r="AR5" s="137"/>
      <c r="AS5" s="137"/>
      <c r="AT5" s="140"/>
      <c r="AV5" s="231"/>
      <c r="AW5" s="231"/>
      <c r="AX5" s="140"/>
      <c r="AY5" s="140"/>
      <c r="AZ5" s="140"/>
      <c r="BA5" s="140"/>
      <c r="BB5" s="137"/>
      <c r="BC5" s="137"/>
      <c r="BD5" s="137"/>
      <c r="BI5" s="83"/>
      <c r="BJ5" s="83"/>
      <c r="BK5" s="84"/>
      <c r="BL5" s="83"/>
      <c r="BM5" s="84"/>
      <c r="BW5" s="83"/>
      <c r="BX5" s="84"/>
      <c r="CH5" s="83"/>
      <c r="CI5" s="84"/>
      <c r="CS5" s="83"/>
      <c r="CT5" s="84"/>
    </row>
    <row r="6" spans="1:98" x14ac:dyDescent="0.25">
      <c r="A6" s="57"/>
      <c r="B6" s="57" t="s">
        <v>51</v>
      </c>
      <c r="D6" s="57" t="s">
        <v>52</v>
      </c>
      <c r="F6" s="57" t="s">
        <v>154</v>
      </c>
      <c r="H6" s="57" t="s">
        <v>153</v>
      </c>
      <c r="L6" s="160" t="s">
        <v>68</v>
      </c>
      <c r="N6" s="160" t="s">
        <v>66</v>
      </c>
      <c r="AV6" s="231">
        <f ca="1">F27</f>
        <v>0.42601044856171</v>
      </c>
      <c r="AW6" s="231">
        <f ca="1">F28</f>
        <v>7.6194152108395766E-2</v>
      </c>
      <c r="BI6" s="83"/>
      <c r="BJ6" s="83"/>
      <c r="BK6" s="84"/>
      <c r="BL6" s="83"/>
      <c r="BM6" s="84"/>
      <c r="BW6" s="83"/>
      <c r="BX6" s="84"/>
      <c r="CH6" s="83"/>
      <c r="CI6" s="84"/>
      <c r="CS6" s="83"/>
      <c r="CT6" s="84"/>
    </row>
    <row r="7" spans="1:98" x14ac:dyDescent="0.25">
      <c r="A7" s="57" t="s">
        <v>35</v>
      </c>
      <c r="B7" s="229">
        <v>36831</v>
      </c>
      <c r="C7" s="230"/>
      <c r="D7" s="229">
        <v>36831</v>
      </c>
      <c r="E7" s="230"/>
      <c r="F7" s="229">
        <v>36831</v>
      </c>
      <c r="G7" s="230"/>
      <c r="H7" s="229">
        <v>36982</v>
      </c>
      <c r="L7" s="160" t="s">
        <v>98</v>
      </c>
      <c r="N7" s="160" t="s">
        <v>177</v>
      </c>
      <c r="AV7" s="231">
        <f ca="1">H27</f>
        <v>0.18795928478551988</v>
      </c>
      <c r="AW7" s="231">
        <f ca="1">H28</f>
        <v>4.0091747247346828E-2</v>
      </c>
      <c r="BI7" s="83"/>
      <c r="BJ7" s="83"/>
      <c r="BK7" s="84"/>
      <c r="BL7" s="83"/>
      <c r="BM7" s="84"/>
      <c r="BW7" s="83"/>
      <c r="BX7" s="84"/>
      <c r="CH7" s="83"/>
      <c r="CI7" s="84"/>
      <c r="CS7" s="83"/>
      <c r="CT7" s="84"/>
    </row>
    <row r="8" spans="1:98" x14ac:dyDescent="0.25">
      <c r="A8" s="76" t="s">
        <v>53</v>
      </c>
      <c r="B8" s="229">
        <v>36951</v>
      </c>
      <c r="C8" s="230"/>
      <c r="D8" s="229">
        <v>36951</v>
      </c>
      <c r="E8" s="230"/>
      <c r="F8" s="229">
        <v>36951</v>
      </c>
      <c r="G8" s="230"/>
      <c r="H8" s="229">
        <v>37165</v>
      </c>
      <c r="L8" s="160" t="s">
        <v>70</v>
      </c>
      <c r="N8" s="160" t="s">
        <v>177</v>
      </c>
      <c r="AT8" s="176"/>
      <c r="AV8" s="183"/>
      <c r="AW8" s="176"/>
      <c r="AX8" s="176"/>
      <c r="AY8" s="176"/>
      <c r="AZ8" s="176"/>
      <c r="BA8" s="176"/>
      <c r="BC8" s="160" t="s">
        <v>95</v>
      </c>
      <c r="BD8" s="160"/>
      <c r="BI8" s="83"/>
      <c r="BJ8" s="83"/>
      <c r="BK8" s="84"/>
      <c r="BL8" s="83"/>
      <c r="BM8" s="84"/>
      <c r="BW8" s="83"/>
      <c r="BX8" s="84"/>
      <c r="CH8" s="83"/>
      <c r="CI8" s="84"/>
      <c r="CS8" s="83"/>
      <c r="CT8" s="84"/>
    </row>
    <row r="9" spans="1:98" x14ac:dyDescent="0.25">
      <c r="I9" s="196"/>
      <c r="J9" s="196"/>
      <c r="K9" s="196"/>
      <c r="L9" s="160" t="s">
        <v>100</v>
      </c>
      <c r="M9" s="196"/>
      <c r="N9" s="160" t="s">
        <v>78</v>
      </c>
      <c r="O9" s="196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  <c r="AQ9" s="196"/>
      <c r="AR9" s="196"/>
      <c r="AS9" s="196"/>
      <c r="AU9" s="160"/>
      <c r="AV9" s="77">
        <f ca="1">(AV3*$AU3)+(AV4*$AU4)+(AV6*$AU6)+(AV7*$AU7)</f>
        <v>-6.2873305675745506E-2</v>
      </c>
      <c r="AW9" s="77">
        <f ca="1">(AW3*$AU3)+(AW4*$AU4)+(AW6*$AU6)+(AW7*$AU7)</f>
        <v>-7.2615684307312245E-3</v>
      </c>
      <c r="BC9" s="160"/>
      <c r="BD9" s="160"/>
      <c r="BI9" s="83"/>
      <c r="BJ9" s="83"/>
      <c r="BK9" s="84"/>
      <c r="BL9" s="83"/>
      <c r="BM9" s="84"/>
      <c r="BW9" s="83"/>
      <c r="BX9" s="84"/>
      <c r="CH9" s="83"/>
      <c r="CI9" s="84"/>
      <c r="CS9" s="83"/>
      <c r="CT9" s="84"/>
    </row>
    <row r="10" spans="1:98" x14ac:dyDescent="0.25">
      <c r="A10" s="62" t="s">
        <v>239</v>
      </c>
      <c r="B10" s="267">
        <v>1</v>
      </c>
      <c r="D10" s="267">
        <v>1</v>
      </c>
      <c r="F10" s="267">
        <v>1</v>
      </c>
      <c r="H10" s="267">
        <v>1</v>
      </c>
      <c r="I10" s="196"/>
      <c r="J10" s="196"/>
      <c r="K10" s="196"/>
      <c r="L10" s="160" t="s">
        <v>76</v>
      </c>
      <c r="M10" s="196"/>
      <c r="N10" s="160" t="s">
        <v>100</v>
      </c>
      <c r="O10" s="196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  <c r="AQ10" s="196"/>
      <c r="AR10" s="196"/>
      <c r="AS10" s="196"/>
      <c r="AU10" s="160"/>
      <c r="BC10" s="160"/>
      <c r="BD10" s="160"/>
      <c r="BI10" s="83"/>
      <c r="BJ10" s="83"/>
      <c r="BK10" s="84"/>
      <c r="BL10" s="83"/>
      <c r="BM10" s="84"/>
      <c r="BW10" s="83"/>
      <c r="BX10" s="84"/>
      <c r="CH10" s="83"/>
      <c r="CI10" s="84"/>
      <c r="CS10" s="83"/>
      <c r="CT10" s="84"/>
    </row>
    <row r="11" spans="1:98" x14ac:dyDescent="0.25">
      <c r="A11" s="75" t="s">
        <v>122</v>
      </c>
      <c r="B11" s="195">
        <f>BN30</f>
        <v>5.4111672185430457</v>
      </c>
      <c r="C11" s="196"/>
      <c r="D11" s="195">
        <f>BY30</f>
        <v>5.4111672185430457</v>
      </c>
      <c r="E11" s="196"/>
      <c r="F11" s="195">
        <f>CJ30</f>
        <v>5.4111672185430457</v>
      </c>
      <c r="G11" s="196"/>
      <c r="H11" s="195">
        <f>CU30</f>
        <v>4.6846562082777048</v>
      </c>
      <c r="I11" s="196"/>
      <c r="J11" s="196"/>
      <c r="K11" s="196"/>
      <c r="L11" s="160" t="s">
        <v>102</v>
      </c>
      <c r="M11" s="196"/>
      <c r="N11" s="160" t="s">
        <v>99</v>
      </c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  <c r="AQ11" s="196"/>
      <c r="AR11" s="196"/>
      <c r="AS11" s="196"/>
      <c r="BC11" s="160" t="s">
        <v>78</v>
      </c>
      <c r="BD11" s="160"/>
      <c r="BI11" s="83"/>
      <c r="BJ11" s="83"/>
      <c r="BK11" s="84"/>
      <c r="BL11" s="83"/>
      <c r="BM11" s="84"/>
      <c r="BW11" s="83"/>
      <c r="BX11" s="84"/>
      <c r="CH11" s="83"/>
      <c r="CI11" s="84"/>
      <c r="CS11" s="83"/>
      <c r="CT11" s="84"/>
    </row>
    <row r="12" spans="1:98" x14ac:dyDescent="0.25">
      <c r="A12" s="75" t="s">
        <v>40</v>
      </c>
      <c r="B12" s="195">
        <f>BO30</f>
        <v>5.3556705298013245</v>
      </c>
      <c r="C12" s="196"/>
      <c r="D12" s="195">
        <f>BZ30</f>
        <v>5.6809685430463581</v>
      </c>
      <c r="E12" s="196"/>
      <c r="F12" s="195">
        <f>CK30</f>
        <v>5.574048013245033</v>
      </c>
      <c r="G12" s="196"/>
      <c r="H12" s="195">
        <f>CV30</f>
        <v>4.6896562082777038</v>
      </c>
      <c r="I12" s="196"/>
      <c r="J12" s="196"/>
      <c r="K12" s="193"/>
      <c r="L12" s="160" t="s">
        <v>74</v>
      </c>
      <c r="M12" s="193"/>
      <c r="N12" s="160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6"/>
      <c r="AU12" s="160"/>
      <c r="AW12" s="160"/>
      <c r="AX12" s="213"/>
      <c r="AY12" s="213"/>
      <c r="AZ12" s="213"/>
      <c r="BA12" s="213"/>
      <c r="BD12" s="160"/>
      <c r="BI12" s="83"/>
      <c r="BJ12" s="83"/>
      <c r="BK12" s="84"/>
      <c r="BL12" s="83"/>
      <c r="BM12" s="84"/>
      <c r="BW12" s="83"/>
      <c r="BX12" s="84"/>
      <c r="CH12" s="83"/>
      <c r="CI12" s="84"/>
      <c r="CS12" s="83"/>
      <c r="CT12" s="84"/>
    </row>
    <row r="13" spans="1:98" x14ac:dyDescent="0.25">
      <c r="A13" s="75" t="s">
        <v>36</v>
      </c>
      <c r="B13" s="195">
        <f>B12-B11</f>
        <v>-5.5496688741721201E-2</v>
      </c>
      <c r="C13" s="195"/>
      <c r="D13" s="195">
        <f>D12-D11</f>
        <v>0.2698013245033124</v>
      </c>
      <c r="E13" s="195"/>
      <c r="F13" s="195">
        <f>F12-F11</f>
        <v>0.16288079470198724</v>
      </c>
      <c r="G13" s="195"/>
      <c r="H13" s="195">
        <f>H12-H11</f>
        <v>4.9999999999990052E-3</v>
      </c>
      <c r="I13" s="196"/>
      <c r="J13" s="196"/>
      <c r="K13" s="193"/>
      <c r="L13" s="160" t="s">
        <v>94</v>
      </c>
      <c r="M13" s="196"/>
      <c r="N13" s="160" t="s">
        <v>76</v>
      </c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  <c r="AQ13" s="196"/>
      <c r="AR13" s="196"/>
      <c r="AS13" s="196"/>
      <c r="BC13" s="160"/>
      <c r="BD13" s="160"/>
      <c r="BI13" s="83"/>
      <c r="BJ13" s="83"/>
      <c r="BK13" s="84"/>
      <c r="BL13" s="83"/>
      <c r="BM13" s="84"/>
      <c r="BW13" s="83"/>
      <c r="BX13" s="84"/>
      <c r="CH13" s="83"/>
      <c r="CI13" s="84"/>
      <c r="CS13" s="83"/>
      <c r="CT13" s="84"/>
    </row>
    <row r="14" spans="1:98" x14ac:dyDescent="0.25">
      <c r="A14" s="75" t="s">
        <v>251</v>
      </c>
      <c r="B14" s="195">
        <v>5.0000000000000001E-3</v>
      </c>
      <c r="C14" s="196"/>
      <c r="D14" s="195">
        <v>0</v>
      </c>
      <c r="E14" s="196"/>
      <c r="F14" s="195">
        <v>0</v>
      </c>
      <c r="G14" s="196"/>
      <c r="H14" s="195">
        <v>0</v>
      </c>
      <c r="I14" s="196"/>
      <c r="J14" s="196"/>
      <c r="K14" s="193"/>
      <c r="L14" s="160" t="s">
        <v>79</v>
      </c>
      <c r="M14" s="193"/>
      <c r="N14" s="160" t="s">
        <v>94</v>
      </c>
      <c r="O14" s="193"/>
      <c r="P14" s="193"/>
      <c r="Q14" s="193"/>
      <c r="R14" s="193"/>
      <c r="S14" s="193"/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6"/>
      <c r="AU14" s="160"/>
      <c r="AV14" s="160" t="s">
        <v>95</v>
      </c>
      <c r="AW14" s="160"/>
      <c r="AX14" s="213"/>
      <c r="AY14" s="213"/>
      <c r="AZ14" s="213"/>
      <c r="BA14" s="213"/>
      <c r="BC14" s="160"/>
      <c r="BD14" s="160"/>
      <c r="BI14" s="83"/>
      <c r="BJ14" s="83"/>
      <c r="BK14" s="84"/>
      <c r="BL14" s="83"/>
      <c r="BM14" s="84"/>
      <c r="BW14" s="83"/>
      <c r="BX14" s="84"/>
      <c r="CH14" s="83"/>
      <c r="CI14" s="84"/>
      <c r="CS14" s="83"/>
      <c r="CT14" s="84"/>
    </row>
    <row r="15" spans="1:98" x14ac:dyDescent="0.25">
      <c r="A15" s="75" t="s">
        <v>166</v>
      </c>
      <c r="B15" s="221">
        <v>0</v>
      </c>
      <c r="C15" s="222"/>
      <c r="D15" s="221">
        <v>0</v>
      </c>
      <c r="E15" s="222"/>
      <c r="F15" s="221">
        <v>0</v>
      </c>
      <c r="G15" s="222"/>
      <c r="H15" s="221">
        <v>0</v>
      </c>
      <c r="I15" s="196"/>
      <c r="J15" s="196"/>
      <c r="K15" s="196"/>
      <c r="L15" s="160" t="s">
        <v>99</v>
      </c>
      <c r="M15" s="196"/>
      <c r="N15" s="196"/>
      <c r="O15" s="196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196"/>
      <c r="AR15" s="196"/>
      <c r="AS15" s="196"/>
      <c r="AU15" s="160"/>
      <c r="AV15" s="160" t="s">
        <v>82</v>
      </c>
      <c r="AW15" s="160"/>
      <c r="AX15" s="213"/>
      <c r="AY15" s="213"/>
      <c r="AZ15" s="213"/>
      <c r="BA15" s="213"/>
      <c r="BD15" s="160"/>
      <c r="BI15" s="83"/>
      <c r="BJ15" s="83"/>
      <c r="BK15" s="84"/>
      <c r="BL15" s="83"/>
      <c r="BM15" s="84"/>
      <c r="BW15" s="83"/>
      <c r="BX15" s="84"/>
      <c r="CH15" s="83"/>
      <c r="CI15" s="84"/>
      <c r="CS15" s="83"/>
      <c r="CT15" s="84"/>
    </row>
    <row r="16" spans="1:98" x14ac:dyDescent="0.25">
      <c r="A16" s="75" t="s">
        <v>120</v>
      </c>
      <c r="B16" s="221">
        <v>0</v>
      </c>
      <c r="C16" s="222"/>
      <c r="D16" s="221">
        <v>0</v>
      </c>
      <c r="E16" s="222"/>
      <c r="F16" s="221">
        <v>0</v>
      </c>
      <c r="G16" s="222"/>
      <c r="H16" s="221">
        <v>0</v>
      </c>
      <c r="I16" s="198"/>
      <c r="J16" s="198"/>
      <c r="K16" s="198"/>
      <c r="L16" s="160" t="s">
        <v>66</v>
      </c>
      <c r="M16" s="198"/>
      <c r="N16" s="198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8"/>
      <c r="AM16" s="198"/>
      <c r="AN16" s="198"/>
      <c r="AO16" s="198"/>
      <c r="AP16" s="198"/>
      <c r="AQ16" s="198"/>
      <c r="AR16" s="198"/>
      <c r="AS16" s="198"/>
      <c r="AT16" s="83"/>
      <c r="AU16" s="160"/>
      <c r="AV16" s="160" t="s">
        <v>95</v>
      </c>
      <c r="AW16" s="160"/>
      <c r="AX16" s="83"/>
      <c r="BD16" s="160"/>
      <c r="BH16" s="137"/>
      <c r="BI16" s="83"/>
      <c r="BJ16" s="83"/>
      <c r="BK16" s="84"/>
      <c r="BL16" s="83"/>
      <c r="BM16" s="84"/>
      <c r="BW16" s="83"/>
      <c r="BX16" s="84"/>
      <c r="CH16" s="83"/>
      <c r="CI16" s="84"/>
      <c r="CS16" s="83"/>
      <c r="CT16" s="84"/>
    </row>
    <row r="17" spans="1:106" x14ac:dyDescent="0.25">
      <c r="A17" s="62" t="s">
        <v>57</v>
      </c>
      <c r="B17" s="223">
        <v>0</v>
      </c>
      <c r="C17" s="223"/>
      <c r="D17" s="223">
        <v>0</v>
      </c>
      <c r="E17" s="223"/>
      <c r="F17" s="223">
        <v>0</v>
      </c>
      <c r="G17" s="223"/>
      <c r="H17" s="223">
        <v>0</v>
      </c>
      <c r="I17" s="204"/>
      <c r="J17" s="204"/>
      <c r="K17" s="204"/>
      <c r="L17" s="160" t="s">
        <v>85</v>
      </c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204"/>
      <c r="AH17" s="204"/>
      <c r="AI17" s="204"/>
      <c r="AJ17" s="204"/>
      <c r="AK17" s="204"/>
      <c r="AL17" s="204"/>
      <c r="AM17" s="204"/>
      <c r="AN17" s="204"/>
      <c r="AO17" s="204"/>
      <c r="AP17" s="204"/>
      <c r="AQ17" s="204"/>
      <c r="AR17" s="204"/>
      <c r="AS17" s="204"/>
      <c r="AT17" s="83"/>
      <c r="AU17" s="83"/>
      <c r="AV17" s="160" t="s">
        <v>78</v>
      </c>
      <c r="AW17" s="160"/>
      <c r="AX17" s="83"/>
      <c r="BD17" s="160"/>
      <c r="BH17" s="137"/>
      <c r="BI17" s="83"/>
      <c r="BJ17" s="83"/>
      <c r="BK17" s="84"/>
      <c r="BL17" s="83"/>
      <c r="BM17" s="84"/>
      <c r="BW17" s="83"/>
      <c r="BX17" s="84"/>
      <c r="CH17" s="83"/>
      <c r="CI17" s="84"/>
      <c r="CS17" s="83"/>
      <c r="CT17" s="84"/>
    </row>
    <row r="18" spans="1:106" x14ac:dyDescent="0.25">
      <c r="A18" s="62" t="s">
        <v>240</v>
      </c>
      <c r="B18" s="223">
        <v>0</v>
      </c>
      <c r="C18" s="223"/>
      <c r="D18" s="223">
        <v>0.1</v>
      </c>
      <c r="E18" s="223"/>
      <c r="F18" s="223">
        <v>0</v>
      </c>
      <c r="G18" s="223"/>
      <c r="H18" s="223">
        <v>0</v>
      </c>
      <c r="I18" s="204"/>
      <c r="J18" s="204"/>
      <c r="K18" s="204"/>
      <c r="L18" s="160" t="s">
        <v>64</v>
      </c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83"/>
      <c r="AU18" s="83"/>
      <c r="AV18" s="160"/>
      <c r="AW18" s="160"/>
      <c r="AX18" s="83"/>
      <c r="BD18" s="160"/>
      <c r="BH18" s="137"/>
      <c r="BI18" s="83"/>
      <c r="BJ18" s="83"/>
      <c r="BK18" s="84"/>
      <c r="BL18" s="83"/>
      <c r="BM18" s="84"/>
      <c r="BW18" s="83"/>
      <c r="BX18" s="84"/>
      <c r="CH18" s="83"/>
      <c r="CI18" s="84"/>
      <c r="CS18" s="83"/>
      <c r="CT18" s="84"/>
    </row>
    <row r="19" spans="1:106" x14ac:dyDescent="0.25">
      <c r="A19" s="56" t="s">
        <v>156</v>
      </c>
      <c r="B19" s="224">
        <v>0</v>
      </c>
      <c r="C19" s="225"/>
      <c r="D19" s="224">
        <v>0</v>
      </c>
      <c r="E19" s="226"/>
      <c r="F19" s="224">
        <v>0</v>
      </c>
      <c r="G19" s="226"/>
      <c r="H19" s="224">
        <f>STRADDLES!$H9</f>
        <v>1</v>
      </c>
      <c r="I19" s="196"/>
      <c r="J19" s="196"/>
      <c r="K19" s="196"/>
      <c r="L19" s="196">
        <v>37027</v>
      </c>
      <c r="M19" s="196"/>
      <c r="N19" s="196"/>
      <c r="O19" s="196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196"/>
      <c r="AR19" s="196"/>
      <c r="AS19" s="196"/>
      <c r="AV19" s="160" t="s">
        <v>98</v>
      </c>
      <c r="BC19" s="160"/>
      <c r="BD19" s="160"/>
      <c r="BI19" s="83"/>
      <c r="BJ19" s="83"/>
      <c r="BK19" s="84"/>
      <c r="BL19" s="83"/>
      <c r="BM19" s="84"/>
      <c r="BW19" s="83"/>
      <c r="BX19" s="84"/>
      <c r="CH19" s="83"/>
      <c r="CI19" s="84"/>
      <c r="CS19" s="83"/>
      <c r="CT19" s="84"/>
    </row>
    <row r="20" spans="1:106" x14ac:dyDescent="0.25">
      <c r="A20" s="75"/>
      <c r="B20" s="221"/>
      <c r="C20" s="222"/>
      <c r="D20" s="221"/>
      <c r="E20" s="222"/>
      <c r="F20" s="221"/>
      <c r="G20" s="222"/>
      <c r="H20" s="221"/>
      <c r="I20" s="198"/>
      <c r="J20" s="198"/>
      <c r="K20" s="198"/>
      <c r="L20" s="277">
        <v>37150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8"/>
      <c r="AM20" s="198"/>
      <c r="AN20" s="198"/>
      <c r="AO20" s="198"/>
      <c r="AP20" s="198"/>
      <c r="AQ20" s="198"/>
      <c r="AR20" s="198"/>
      <c r="AS20" s="198"/>
      <c r="AV20" s="160" t="s">
        <v>70</v>
      </c>
      <c r="AW20" s="160"/>
      <c r="AX20" s="213"/>
      <c r="AY20" s="213"/>
      <c r="AZ20" s="213"/>
      <c r="BA20" s="213"/>
      <c r="BD20" s="160"/>
      <c r="BI20" s="83"/>
      <c r="BJ20" s="83"/>
      <c r="BK20" s="84"/>
      <c r="BL20" s="83"/>
      <c r="BM20" s="84"/>
      <c r="BW20" s="83"/>
      <c r="BX20" s="84"/>
      <c r="CH20" s="83"/>
      <c r="CI20" s="84"/>
      <c r="CS20" s="83"/>
      <c r="CT20" s="84"/>
    </row>
    <row r="21" spans="1:106" x14ac:dyDescent="0.25">
      <c r="A21" s="62" t="s">
        <v>119</v>
      </c>
      <c r="B21" s="227">
        <v>7</v>
      </c>
      <c r="C21" s="226"/>
      <c r="D21" s="227">
        <v>7</v>
      </c>
      <c r="E21" s="226"/>
      <c r="F21" s="227">
        <v>5.62</v>
      </c>
      <c r="G21" s="226"/>
      <c r="H21" s="227">
        <f>STRADDLES!$H11</f>
        <v>3.9</v>
      </c>
      <c r="I21" s="198"/>
      <c r="J21" s="198"/>
      <c r="K21" s="198"/>
      <c r="L21" s="278">
        <f>(L20-L19)+1</f>
        <v>124</v>
      </c>
      <c r="M21" s="198"/>
      <c r="N21" s="198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8"/>
      <c r="AM21" s="198"/>
      <c r="AN21" s="198"/>
      <c r="AO21" s="198"/>
      <c r="AP21" s="198"/>
      <c r="AQ21" s="198"/>
      <c r="AR21" s="198"/>
      <c r="AS21" s="198"/>
      <c r="AT21" s="83"/>
      <c r="AU21" s="160"/>
      <c r="AV21" s="160" t="s">
        <v>100</v>
      </c>
      <c r="AW21" s="160"/>
      <c r="AX21" s="83"/>
      <c r="BD21" s="160"/>
      <c r="BI21" s="83"/>
      <c r="BJ21" s="83"/>
      <c r="BK21" s="84"/>
      <c r="BL21" s="83"/>
      <c r="BM21" s="84"/>
      <c r="BW21" s="83"/>
      <c r="BX21" s="84"/>
      <c r="CH21" s="83"/>
      <c r="CI21" s="84"/>
      <c r="CS21" s="83"/>
      <c r="CT21" s="84"/>
    </row>
    <row r="22" spans="1:106" x14ac:dyDescent="0.25">
      <c r="A22" s="62" t="s">
        <v>255</v>
      </c>
      <c r="B22" s="223">
        <v>1</v>
      </c>
      <c r="C22" s="226"/>
      <c r="D22" s="223">
        <v>1</v>
      </c>
      <c r="E22" s="226"/>
      <c r="F22" s="223">
        <v>1</v>
      </c>
      <c r="G22" s="226"/>
      <c r="H22" s="223">
        <v>1</v>
      </c>
      <c r="I22" s="198"/>
      <c r="J22" s="198"/>
      <c r="K22" s="198"/>
      <c r="L22" s="198"/>
      <c r="M22" s="198"/>
      <c r="N22" s="198"/>
      <c r="O22" s="198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  <c r="AA22" s="198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8"/>
      <c r="AM22" s="198"/>
      <c r="AN22" s="198"/>
      <c r="AO22" s="198"/>
      <c r="AP22" s="198"/>
      <c r="AQ22" s="198"/>
      <c r="AR22" s="198"/>
      <c r="AS22" s="198"/>
      <c r="AT22" s="83"/>
      <c r="AU22" s="160"/>
      <c r="AV22" s="160"/>
      <c r="AW22" s="160"/>
      <c r="AX22" s="83"/>
      <c r="BD22" s="160"/>
      <c r="BI22" s="83"/>
      <c r="BJ22" s="83"/>
      <c r="BK22" s="83"/>
      <c r="BL22" s="83"/>
      <c r="BM22" s="83"/>
      <c r="BW22" s="83"/>
      <c r="BX22" s="83"/>
      <c r="CH22" s="83"/>
      <c r="CI22" s="83"/>
      <c r="CS22" s="83"/>
      <c r="CT22" s="83"/>
    </row>
    <row r="23" spans="1:106" x14ac:dyDescent="0.25">
      <c r="A23" s="62" t="s">
        <v>238</v>
      </c>
      <c r="B23" s="227">
        <v>0</v>
      </c>
      <c r="C23" s="226"/>
      <c r="D23" s="227">
        <v>0</v>
      </c>
      <c r="E23" s="226"/>
      <c r="F23" s="227">
        <v>0</v>
      </c>
      <c r="G23" s="226"/>
      <c r="H23" s="227">
        <v>0</v>
      </c>
      <c r="I23" s="198"/>
      <c r="J23" s="198"/>
      <c r="K23" s="198"/>
      <c r="L23" s="198">
        <v>0.45</v>
      </c>
      <c r="M23" s="198"/>
      <c r="N23" s="198"/>
      <c r="O23" s="198"/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8"/>
      <c r="AM23" s="198"/>
      <c r="AN23" s="198"/>
      <c r="AO23" s="198"/>
      <c r="AP23" s="198"/>
      <c r="AQ23" s="198"/>
      <c r="AR23" s="198"/>
      <c r="AS23" s="198"/>
      <c r="AT23" s="83"/>
      <c r="AU23" s="160"/>
      <c r="AV23" s="160"/>
      <c r="AW23" s="160"/>
      <c r="AX23" s="83"/>
      <c r="BD23" s="160"/>
      <c r="BI23" s="83"/>
      <c r="BJ23" s="83"/>
      <c r="BK23" s="83"/>
      <c r="BL23" s="83"/>
      <c r="BM23" s="83"/>
      <c r="BW23" s="83"/>
      <c r="BX23" s="83"/>
      <c r="CH23" s="83"/>
      <c r="CI23" s="83"/>
      <c r="CS23" s="83"/>
      <c r="CT23" s="83"/>
    </row>
    <row r="24" spans="1:106" x14ac:dyDescent="0.25">
      <c r="B24" s="227"/>
      <c r="C24" s="226"/>
      <c r="D24" s="227"/>
      <c r="E24" s="226"/>
      <c r="F24" s="227"/>
      <c r="G24" s="226"/>
      <c r="H24" s="227"/>
      <c r="I24" s="198"/>
      <c r="J24" s="198"/>
      <c r="K24" s="198"/>
      <c r="L24" s="279">
        <f>(L23*57)/L21</f>
        <v>0.20685483870967744</v>
      </c>
      <c r="M24" s="198"/>
      <c r="N24" s="198"/>
      <c r="O24" s="198"/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8"/>
      <c r="AA24" s="198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8"/>
      <c r="AM24" s="198"/>
      <c r="AN24" s="198"/>
      <c r="AO24" s="198"/>
      <c r="AP24" s="198"/>
      <c r="AQ24" s="198"/>
      <c r="AR24" s="198"/>
      <c r="AS24" s="198"/>
      <c r="AT24" s="83"/>
      <c r="AU24" s="160"/>
      <c r="AV24" s="160"/>
      <c r="AW24" s="160"/>
      <c r="AX24" s="83"/>
      <c r="BD24" s="160"/>
      <c r="BI24" s="83"/>
      <c r="BJ24" s="83"/>
      <c r="BK24" s="83"/>
      <c r="BL24" s="83"/>
      <c r="BM24" s="83"/>
      <c r="BW24" s="83"/>
      <c r="BX24" s="83"/>
      <c r="CH24" s="83"/>
      <c r="CI24" s="83"/>
      <c r="CS24" s="83"/>
      <c r="CT24" s="83"/>
    </row>
    <row r="25" spans="1:106" x14ac:dyDescent="0.25">
      <c r="A25" s="62" t="s">
        <v>125</v>
      </c>
      <c r="B25" s="228">
        <v>1</v>
      </c>
      <c r="C25" s="226"/>
      <c r="D25" s="228">
        <v>0</v>
      </c>
      <c r="E25" s="226"/>
      <c r="F25" s="228">
        <v>0</v>
      </c>
      <c r="G25" s="226"/>
      <c r="H25" s="228">
        <v>0</v>
      </c>
      <c r="AV25" s="160" t="s">
        <v>76</v>
      </c>
    </row>
    <row r="26" spans="1:106" x14ac:dyDescent="0.25">
      <c r="A26" s="131" t="s">
        <v>195</v>
      </c>
      <c r="AV26" s="160" t="s">
        <v>102</v>
      </c>
      <c r="BC26" s="77">
        <f>500000/(300*10000)</f>
        <v>0.16666666666666666</v>
      </c>
    </row>
    <row r="27" spans="1:106" x14ac:dyDescent="0.25">
      <c r="A27" s="62" t="s">
        <v>38</v>
      </c>
      <c r="B27" s="193">
        <f ca="1">BS30</f>
        <v>0.39796449988331306</v>
      </c>
      <c r="C27" s="198"/>
      <c r="D27" s="193">
        <f ca="1">CD30</f>
        <v>0.46083780555905857</v>
      </c>
      <c r="E27" s="198"/>
      <c r="F27" s="193">
        <f ca="1">CO30</f>
        <v>0.42601044856171</v>
      </c>
      <c r="G27" s="198"/>
      <c r="H27" s="193">
        <f ca="1">CZ30</f>
        <v>0.18795928478551988</v>
      </c>
      <c r="L27" s="160" t="s">
        <v>110</v>
      </c>
      <c r="AV27" s="160" t="s">
        <v>74</v>
      </c>
      <c r="BF27" s="77">
        <f>500000/181</f>
        <v>2762.4309392265195</v>
      </c>
    </row>
    <row r="28" spans="1:106" x14ac:dyDescent="0.25">
      <c r="A28" s="62" t="s">
        <v>29</v>
      </c>
      <c r="B28" s="193">
        <f ca="1">BT30</f>
        <v>7.370085805431828E-2</v>
      </c>
      <c r="C28" s="198"/>
      <c r="D28" s="193">
        <f ca="1">CE30</f>
        <v>8.0962426485049505E-2</v>
      </c>
      <c r="E28" s="198"/>
      <c r="F28" s="193">
        <f ca="1">CP30</f>
        <v>7.6194152108395766E-2</v>
      </c>
      <c r="G28" s="198"/>
      <c r="H28" s="193">
        <f ca="1">DA30</f>
        <v>4.0091747247346828E-2</v>
      </c>
      <c r="AV28" s="160" t="s">
        <v>94</v>
      </c>
    </row>
    <row r="29" spans="1:106" x14ac:dyDescent="0.25">
      <c r="A29" s="62" t="str">
        <f>G1</f>
        <v>VEGA</v>
      </c>
      <c r="B29" s="193">
        <f ca="1">BU30</f>
        <v>0.38903603776035739</v>
      </c>
      <c r="C29" s="198"/>
      <c r="D29" s="193">
        <f ca="1">CF30</f>
        <v>0.41230725354795106</v>
      </c>
      <c r="E29" s="198"/>
      <c r="F29" s="193">
        <f ca="1">CQ30</f>
        <v>0.4048541551503182</v>
      </c>
      <c r="G29" s="198"/>
      <c r="H29" s="193">
        <f ca="1">DB30</f>
        <v>0.33287695357891844</v>
      </c>
      <c r="AV29" s="160" t="s">
        <v>68</v>
      </c>
      <c r="BE29" s="80" t="e">
        <f>VLOOKUP($A29,STRADDLE,12,FALSE)</f>
        <v>#N/A</v>
      </c>
    </row>
    <row r="30" spans="1:106" x14ac:dyDescent="0.25">
      <c r="A30" s="83"/>
      <c r="B30" s="207"/>
      <c r="C30" s="83"/>
      <c r="D30" s="207"/>
      <c r="E30" s="83"/>
      <c r="F30" s="207"/>
      <c r="G30" s="83"/>
      <c r="H30" s="83"/>
      <c r="I30" s="83"/>
      <c r="J30" s="83"/>
      <c r="K30" s="83">
        <f>0.6*0.26</f>
        <v>0.156</v>
      </c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160"/>
      <c r="AV30" s="160" t="s">
        <v>89</v>
      </c>
      <c r="AW30" s="83"/>
      <c r="AX30" s="83"/>
      <c r="BD30" s="160"/>
      <c r="BI30" s="83"/>
      <c r="BJ30" s="83"/>
      <c r="BK30" s="84"/>
      <c r="BL30" s="83"/>
      <c r="BN30" s="77">
        <f>BN32/BL34</f>
        <v>5.4111672185430457</v>
      </c>
      <c r="BO30" s="77">
        <f>BO32/BL34</f>
        <v>5.3556705298013245</v>
      </c>
      <c r="BS30" s="132">
        <f ca="1">BS32/BL34</f>
        <v>0.39796449988331306</v>
      </c>
      <c r="BT30" s="132">
        <f ca="1">BT32/BL34</f>
        <v>7.370085805431828E-2</v>
      </c>
      <c r="BU30" s="132">
        <f ca="1">BU32/BL34</f>
        <v>0.38903603776035739</v>
      </c>
      <c r="BW30" s="83"/>
      <c r="BY30" s="77">
        <f>BY32/BW34</f>
        <v>5.4111672185430457</v>
      </c>
      <c r="BZ30" s="77">
        <f>BZ32/BW34</f>
        <v>5.6809685430463581</v>
      </c>
      <c r="CD30" s="132">
        <f ca="1">CD32/BW34</f>
        <v>0.46083780555905857</v>
      </c>
      <c r="CE30" s="132">
        <f ca="1">CE32/BW34</f>
        <v>8.0962426485049505E-2</v>
      </c>
      <c r="CF30" s="132">
        <f ca="1">CF32/BW34</f>
        <v>0.41230725354795106</v>
      </c>
      <c r="CH30" s="83"/>
      <c r="CJ30" s="77">
        <f>CJ32/CH34</f>
        <v>5.4111672185430457</v>
      </c>
      <c r="CK30" s="77">
        <f>CK32/CH34</f>
        <v>5.574048013245033</v>
      </c>
      <c r="CO30" s="132">
        <f ca="1">CO32/CH34</f>
        <v>0.42601044856171</v>
      </c>
      <c r="CP30" s="132">
        <f ca="1">CP32/CH34</f>
        <v>7.6194152108395766E-2</v>
      </c>
      <c r="CQ30" s="132">
        <f ca="1">CQ32/CH34</f>
        <v>0.4048541551503182</v>
      </c>
      <c r="CS30" s="83"/>
      <c r="CU30" s="77">
        <f>CU32/CS34</f>
        <v>4.6846562082777048</v>
      </c>
      <c r="CV30" s="77">
        <f>CV32/CS34</f>
        <v>4.6896562082777038</v>
      </c>
      <c r="CZ30" s="132">
        <f ca="1">CZ32/CS34</f>
        <v>0.18795928478551988</v>
      </c>
      <c r="DA30" s="132">
        <f ca="1">DA32/CS34</f>
        <v>4.0091747247346828E-2</v>
      </c>
      <c r="DB30" s="132">
        <f ca="1">DB32/CS34</f>
        <v>0.33287695357891844</v>
      </c>
    </row>
    <row r="31" spans="1:106" x14ac:dyDescent="0.25">
      <c r="A31" s="83"/>
      <c r="B31" s="207">
        <f ca="1">B27-D27</f>
        <v>-6.2873305675745506E-2</v>
      </c>
      <c r="C31" s="273">
        <f ca="1">B29*30.5*100</f>
        <v>1186.5599151690901</v>
      </c>
      <c r="D31" s="83"/>
      <c r="E31" s="83"/>
      <c r="F31" s="207">
        <f ca="1">F27-H27</f>
        <v>0.23805116377619012</v>
      </c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160"/>
      <c r="AV31" s="83"/>
      <c r="AW31" s="83"/>
      <c r="AX31" s="83"/>
      <c r="BD31" s="160"/>
      <c r="BE31" s="88"/>
      <c r="BI31" s="83"/>
      <c r="BJ31" s="83"/>
      <c r="BK31" s="84"/>
      <c r="BL31" s="83"/>
      <c r="BM31" s="78">
        <f>B7</f>
        <v>36831</v>
      </c>
      <c r="BU31"/>
      <c r="BW31" s="83"/>
      <c r="BX31" s="78">
        <f>D7</f>
        <v>36831</v>
      </c>
      <c r="CF31"/>
      <c r="CH31" s="83"/>
      <c r="CI31" s="78">
        <f>F7</f>
        <v>36831</v>
      </c>
      <c r="CQ31"/>
      <c r="CS31" s="83"/>
      <c r="CT31" s="78">
        <f>H7</f>
        <v>36982</v>
      </c>
      <c r="DB31"/>
    </row>
    <row r="32" spans="1:106" x14ac:dyDescent="0.25">
      <c r="A32" s="83">
        <v>0.38560429889545339</v>
      </c>
      <c r="B32" s="214"/>
      <c r="C32" s="83"/>
      <c r="D32" s="214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133"/>
      <c r="AU32" s="133"/>
      <c r="AV32" s="133"/>
      <c r="AW32" s="133"/>
      <c r="AX32" s="133"/>
      <c r="AY32" s="184"/>
      <c r="AZ32" s="184"/>
      <c r="BA32" s="184"/>
      <c r="BB32" s="85"/>
      <c r="BC32" s="87"/>
      <c r="BD32" s="87"/>
      <c r="BE32" s="87"/>
      <c r="BF32" s="90"/>
      <c r="BG32" s="90"/>
      <c r="BH32" s="91"/>
      <c r="BI32" s="83"/>
      <c r="BJ32" s="83"/>
      <c r="BK32" s="84"/>
      <c r="BL32" s="83" t="s">
        <v>155</v>
      </c>
      <c r="BM32" s="78">
        <f>B8</f>
        <v>36951</v>
      </c>
      <c r="BN32" s="108">
        <f>SUM(BN37:BN156)</f>
        <v>817.08624999999995</v>
      </c>
      <c r="BO32" s="108">
        <f>SUM(BO37:BO156)</f>
        <v>808.70624999999995</v>
      </c>
      <c r="BP32" s="108"/>
      <c r="BQ32" s="108"/>
      <c r="BR32" s="108"/>
      <c r="BS32" s="108">
        <f ca="1">SUM(BS37:BS156)</f>
        <v>60.092639482380271</v>
      </c>
      <c r="BT32" s="108">
        <f ca="1">SUM(BT37:BT156)</f>
        <v>11.128829566202061</v>
      </c>
      <c r="BU32" s="108">
        <f ca="1">SUM(BU37:BU156)</f>
        <v>58.744441701813969</v>
      </c>
      <c r="BW32" s="83" t="s">
        <v>170</v>
      </c>
      <c r="BX32" s="78">
        <f>D8</f>
        <v>36951</v>
      </c>
      <c r="BY32" s="108">
        <f>SUM(BY37:BY156)</f>
        <v>817.08624999999995</v>
      </c>
      <c r="BZ32" s="108">
        <f>SUM(BZ37:BZ156)</f>
        <v>857.82625000000007</v>
      </c>
      <c r="CA32" s="108"/>
      <c r="CB32" s="108"/>
      <c r="CC32" s="108"/>
      <c r="CD32" s="108">
        <f ca="1">SUM(CD37:CD156)</f>
        <v>69.586508639417843</v>
      </c>
      <c r="CE32" s="108">
        <f ca="1">SUM(CE37:CE156)</f>
        <v>12.225326399242475</v>
      </c>
      <c r="CF32" s="108">
        <f ca="1">SUM(CF37:CF156)</f>
        <v>62.258395285740612</v>
      </c>
      <c r="CH32" s="83" t="s">
        <v>171</v>
      </c>
      <c r="CI32" s="78">
        <f>F8</f>
        <v>36951</v>
      </c>
      <c r="CJ32" s="108">
        <f>SUM(CJ37:CJ156)</f>
        <v>817.08624999999995</v>
      </c>
      <c r="CK32" s="108">
        <f>SUM(CK37:CK156)</f>
        <v>841.68124999999998</v>
      </c>
      <c r="CL32" s="108"/>
      <c r="CM32" s="108"/>
      <c r="CN32" s="108"/>
      <c r="CO32" s="108">
        <f ca="1">SUM(CO37:CO156)</f>
        <v>64.327577732818213</v>
      </c>
      <c r="CP32" s="108">
        <f ca="1">SUM(CP37:CP156)</f>
        <v>11.50531696836776</v>
      </c>
      <c r="CQ32" s="108">
        <f ca="1">SUM(CQ37:CQ156)</f>
        <v>61.132977427698052</v>
      </c>
      <c r="CS32" s="83" t="s">
        <v>172</v>
      </c>
      <c r="CT32" s="78">
        <f>H8</f>
        <v>37165</v>
      </c>
      <c r="CU32" s="108">
        <f>SUM(CU37:CU156)</f>
        <v>1002.5164285714288</v>
      </c>
      <c r="CV32" s="108">
        <f>SUM(CV37:CV156)</f>
        <v>1003.5864285714285</v>
      </c>
      <c r="CW32" s="108"/>
      <c r="CX32" s="108"/>
      <c r="CY32" s="108"/>
      <c r="CZ32" s="108">
        <f ca="1">SUM(CZ37:CZ156)</f>
        <v>40.223286944101254</v>
      </c>
      <c r="DA32" s="108">
        <f ca="1">SUM(DA37:DA156)</f>
        <v>8.5796339109322215</v>
      </c>
      <c r="DB32" s="108">
        <f ca="1">SUM(DB37:DB156)</f>
        <v>71.235668065888547</v>
      </c>
    </row>
    <row r="33" spans="1:106" x14ac:dyDescent="0.25">
      <c r="A33" s="83">
        <v>0.39050901726055276</v>
      </c>
      <c r="B33" s="213"/>
      <c r="C33" s="83"/>
      <c r="D33" s="57" t="s">
        <v>51</v>
      </c>
      <c r="E33" s="83"/>
      <c r="F33" s="213"/>
      <c r="G33" s="83"/>
      <c r="H33" s="213"/>
      <c r="I33" s="104">
        <f>IF($B$10=1,(($BM33-B$14)*$B$22)+B$23,$B$21)</f>
        <v>-5.0000000000000001E-3</v>
      </c>
      <c r="J33" s="233">
        <f>I33-BM33+$B$23</f>
        <v>-5.0000000000000001E-3</v>
      </c>
      <c r="K33" s="83"/>
      <c r="L33" s="83"/>
      <c r="M33" s="83"/>
      <c r="N33" s="57" t="s">
        <v>52</v>
      </c>
      <c r="O33" s="83"/>
      <c r="P33" s="213"/>
      <c r="Q33" s="83"/>
      <c r="R33" s="213"/>
      <c r="S33" s="83"/>
      <c r="T33" s="83"/>
      <c r="U33" s="83"/>
      <c r="V33" s="83"/>
      <c r="W33" s="83"/>
      <c r="X33" s="57" t="s">
        <v>154</v>
      </c>
      <c r="Y33" s="83"/>
      <c r="Z33" s="213"/>
      <c r="AA33" s="83"/>
      <c r="AB33" s="213"/>
      <c r="AC33" s="83"/>
      <c r="AD33" s="83"/>
      <c r="AE33" s="83"/>
      <c r="AF33" s="83"/>
      <c r="AG33" s="83"/>
      <c r="AH33" s="57" t="s">
        <v>153</v>
      </c>
      <c r="AI33" s="83"/>
      <c r="AJ33" s="213"/>
      <c r="AK33" s="83"/>
      <c r="AL33" s="213"/>
      <c r="AM33" s="83"/>
      <c r="AN33" s="83"/>
      <c r="AO33" s="83"/>
      <c r="AP33" s="83"/>
      <c r="AQ33" s="83"/>
      <c r="AR33" s="83"/>
      <c r="AS33" s="83"/>
      <c r="AT33" s="106"/>
      <c r="AU33"/>
      <c r="AV33"/>
      <c r="AW33"/>
      <c r="AX33"/>
      <c r="AY33"/>
      <c r="AZ33"/>
      <c r="BA33"/>
      <c r="BC33" s="106"/>
      <c r="BD33" s="106"/>
      <c r="BE33" s="106"/>
      <c r="BI33" s="83"/>
      <c r="BJ33" s="83"/>
      <c r="BK33" s="84"/>
      <c r="BL33" s="83"/>
      <c r="BP33" s="77" t="s">
        <v>125</v>
      </c>
      <c r="BQ33" s="77">
        <f>$B$25</f>
        <v>1</v>
      </c>
      <c r="BU33"/>
      <c r="BW33" s="83"/>
      <c r="CA33" s="77" t="s">
        <v>125</v>
      </c>
      <c r="CB33" s="77">
        <f>D25</f>
        <v>0</v>
      </c>
      <c r="CF33"/>
      <c r="CH33" s="83"/>
      <c r="CL33" s="77" t="s">
        <v>125</v>
      </c>
      <c r="CM33" s="77">
        <f>F25</f>
        <v>0</v>
      </c>
      <c r="CQ33"/>
      <c r="CS33" s="83"/>
      <c r="CW33" s="77" t="s">
        <v>125</v>
      </c>
      <c r="CX33" s="77">
        <f>G25</f>
        <v>0</v>
      </c>
      <c r="DB33"/>
    </row>
    <row r="34" spans="1:106" x14ac:dyDescent="0.25">
      <c r="A34" s="83">
        <f>A33+A32</f>
        <v>0.77611331615600609</v>
      </c>
      <c r="B34" s="139"/>
      <c r="C34" s="139"/>
      <c r="D34" s="160" t="str">
        <f>B4</f>
        <v>IF-TETCO/ELA</v>
      </c>
      <c r="N34" s="160" t="str">
        <f>D4</f>
        <v>MICH_CG-GD</v>
      </c>
      <c r="X34" s="160" t="str">
        <f>F4</f>
        <v>NGI/CHI. GATE</v>
      </c>
      <c r="AH34" s="160" t="str">
        <f>H4</f>
        <v>if-hehub</v>
      </c>
      <c r="AU34"/>
      <c r="AV34"/>
      <c r="AW34"/>
      <c r="AX34"/>
      <c r="AY34"/>
      <c r="AZ34"/>
      <c r="BA34"/>
      <c r="BC34" s="133"/>
      <c r="BD34" s="133"/>
      <c r="BE34" s="133"/>
      <c r="BK34" s="84"/>
      <c r="BL34" s="136">
        <f>SUM(BL37:BL156)</f>
        <v>151</v>
      </c>
      <c r="BP34" s="77" t="s">
        <v>161</v>
      </c>
      <c r="BQ34" s="77">
        <v>3</v>
      </c>
      <c r="BU34"/>
      <c r="BW34" s="136">
        <f>SUM(BW37:BW156)</f>
        <v>151</v>
      </c>
      <c r="CA34" s="77" t="s">
        <v>161</v>
      </c>
      <c r="CB34" s="77">
        <v>3</v>
      </c>
      <c r="CF34"/>
      <c r="CH34" s="136">
        <f>SUM(CH37:CH156)</f>
        <v>151</v>
      </c>
      <c r="CL34" s="77" t="s">
        <v>161</v>
      </c>
      <c r="CM34" s="77">
        <v>3</v>
      </c>
      <c r="CQ34"/>
      <c r="CS34" s="136">
        <f>SUM(CS37:CS156)</f>
        <v>214</v>
      </c>
      <c r="CW34" s="77" t="s">
        <v>161</v>
      </c>
      <c r="CX34" s="77">
        <v>3</v>
      </c>
      <c r="DB34"/>
    </row>
    <row r="35" spans="1:106" ht="13.8" thickBot="1" x14ac:dyDescent="0.3">
      <c r="B35" s="185"/>
      <c r="C35" s="185"/>
      <c r="D35" s="160" t="str">
        <f>B5</f>
        <v>if-hehub</v>
      </c>
      <c r="E35" s="83"/>
      <c r="F35" s="83"/>
      <c r="G35" s="83"/>
      <c r="H35" s="83"/>
      <c r="I35" s="83"/>
      <c r="J35" s="83"/>
      <c r="K35" s="83"/>
      <c r="L35" s="83"/>
      <c r="M35" s="83"/>
      <c r="N35" s="160" t="str">
        <f>D5</f>
        <v>if-hehub</v>
      </c>
      <c r="O35" s="83"/>
      <c r="P35" s="83"/>
      <c r="Q35" s="83"/>
      <c r="R35" s="83"/>
      <c r="S35" s="83"/>
      <c r="T35" s="83"/>
      <c r="U35" s="83"/>
      <c r="V35" s="83"/>
      <c r="W35" s="83"/>
      <c r="X35" s="160" t="str">
        <f>F5</f>
        <v>NGI/CHI. GATE</v>
      </c>
      <c r="Y35" s="83"/>
      <c r="Z35" s="83"/>
      <c r="AA35" s="83"/>
      <c r="AB35" s="83"/>
      <c r="AC35" s="83"/>
      <c r="AD35" s="83"/>
      <c r="AE35" s="83"/>
      <c r="AF35" s="83"/>
      <c r="AG35" s="83"/>
      <c r="AH35" s="160" t="str">
        <f>H5</f>
        <v>if-hehub</v>
      </c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/>
      <c r="AV35"/>
      <c r="AW35"/>
      <c r="AX35"/>
      <c r="AY35"/>
      <c r="AZ35"/>
      <c r="BA35"/>
      <c r="BB35" s="85"/>
      <c r="BF35" s="83"/>
      <c r="BG35" s="83"/>
      <c r="BH35" s="83"/>
      <c r="BJ35" s="83"/>
      <c r="BM35" s="77" t="s">
        <v>41</v>
      </c>
      <c r="BN35" s="96" t="s">
        <v>37</v>
      </c>
      <c r="BO35" s="96" t="s">
        <v>162</v>
      </c>
      <c r="BP35" s="96" t="s">
        <v>38</v>
      </c>
      <c r="BQ35" s="96" t="s">
        <v>29</v>
      </c>
      <c r="BR35" s="96" t="str">
        <f>$G1</f>
        <v>VEGA</v>
      </c>
      <c r="BS35" s="80" t="s">
        <v>38</v>
      </c>
      <c r="BT35" s="80" t="s">
        <v>29</v>
      </c>
      <c r="BU35" s="80" t="str">
        <f>BR35</f>
        <v>VEGA</v>
      </c>
      <c r="BX35" s="77" t="s">
        <v>41</v>
      </c>
      <c r="BY35" s="96" t="s">
        <v>37</v>
      </c>
      <c r="BZ35" s="96" t="s">
        <v>162</v>
      </c>
      <c r="CA35" s="96" t="s">
        <v>38</v>
      </c>
      <c r="CB35" s="96" t="s">
        <v>29</v>
      </c>
      <c r="CC35" s="96" t="str">
        <f>$G1</f>
        <v>VEGA</v>
      </c>
      <c r="CD35" s="80" t="s">
        <v>38</v>
      </c>
      <c r="CE35" s="80" t="s">
        <v>29</v>
      </c>
      <c r="CF35" s="80" t="str">
        <f>CC35</f>
        <v>VEGA</v>
      </c>
      <c r="CI35" s="77" t="s">
        <v>41</v>
      </c>
      <c r="CJ35" s="96" t="s">
        <v>37</v>
      </c>
      <c r="CK35" s="96" t="s">
        <v>162</v>
      </c>
      <c r="CL35" s="96" t="s">
        <v>38</v>
      </c>
      <c r="CM35" s="96" t="s">
        <v>29</v>
      </c>
      <c r="CN35" s="96" t="str">
        <f>$G1</f>
        <v>VEGA</v>
      </c>
      <c r="CO35" s="80" t="s">
        <v>38</v>
      </c>
      <c r="CP35" s="80" t="s">
        <v>29</v>
      </c>
      <c r="CQ35" s="80" t="str">
        <f>CN35</f>
        <v>VEGA</v>
      </c>
      <c r="CT35" s="77" t="s">
        <v>41</v>
      </c>
      <c r="CU35" s="96" t="s">
        <v>37</v>
      </c>
      <c r="CV35" s="96" t="s">
        <v>162</v>
      </c>
      <c r="CW35" s="96" t="s">
        <v>38</v>
      </c>
      <c r="CX35" s="96" t="s">
        <v>29</v>
      </c>
      <c r="CY35" s="96" t="str">
        <f>$G1</f>
        <v>VEGA</v>
      </c>
      <c r="CZ35" s="80" t="s">
        <v>38</v>
      </c>
      <c r="DA35" s="80" t="s">
        <v>29</v>
      </c>
      <c r="DB35" s="80" t="str">
        <f>CY35</f>
        <v>VEGA</v>
      </c>
    </row>
    <row r="36" spans="1:106" ht="14.4" thickTop="1" thickBot="1" x14ac:dyDescent="0.3">
      <c r="A36" s="100" t="s">
        <v>24</v>
      </c>
      <c r="B36" s="100" t="s">
        <v>61</v>
      </c>
      <c r="C36" s="100" t="s">
        <v>28</v>
      </c>
      <c r="D36" s="100" t="s">
        <v>36</v>
      </c>
      <c r="E36" s="100" t="s">
        <v>57</v>
      </c>
      <c r="F36" s="100" t="s">
        <v>54</v>
      </c>
      <c r="G36" s="100" t="s">
        <v>242</v>
      </c>
      <c r="H36" s="100" t="s">
        <v>123</v>
      </c>
      <c r="I36" s="100" t="s">
        <v>49</v>
      </c>
      <c r="J36" s="100" t="s">
        <v>241</v>
      </c>
      <c r="K36"/>
      <c r="L36"/>
      <c r="M36" s="192"/>
      <c r="N36" s="100" t="s">
        <v>36</v>
      </c>
      <c r="O36" s="100" t="s">
        <v>57</v>
      </c>
      <c r="P36" s="100" t="s">
        <v>54</v>
      </c>
      <c r="Q36" s="100" t="s">
        <v>242</v>
      </c>
      <c r="R36" s="100" t="s">
        <v>123</v>
      </c>
      <c r="S36" s="100" t="s">
        <v>49</v>
      </c>
      <c r="T36" s="100" t="s">
        <v>241</v>
      </c>
      <c r="U36"/>
      <c r="V36"/>
      <c r="W36"/>
      <c r="X36" s="100" t="s">
        <v>36</v>
      </c>
      <c r="Y36" s="100" t="s">
        <v>57</v>
      </c>
      <c r="Z36" s="100" t="s">
        <v>54</v>
      </c>
      <c r="AA36" s="100" t="s">
        <v>242</v>
      </c>
      <c r="AB36" s="100" t="s">
        <v>123</v>
      </c>
      <c r="AC36" s="100" t="s">
        <v>49</v>
      </c>
      <c r="AD36" s="100" t="s">
        <v>241</v>
      </c>
      <c r="AE36"/>
      <c r="AF36"/>
      <c r="AG36"/>
      <c r="AH36" s="100" t="s">
        <v>36</v>
      </c>
      <c r="AI36" s="100" t="s">
        <v>57</v>
      </c>
      <c r="AJ36" s="100" t="s">
        <v>54</v>
      </c>
      <c r="AK36" s="100" t="s">
        <v>242</v>
      </c>
      <c r="AL36" s="100" t="s">
        <v>123</v>
      </c>
      <c r="AM36" s="100" t="s">
        <v>49</v>
      </c>
      <c r="AN36" s="100" t="s">
        <v>241</v>
      </c>
      <c r="AO36"/>
      <c r="AP36"/>
      <c r="AQ36" s="192"/>
      <c r="AR36" s="192"/>
      <c r="AU36"/>
      <c r="AV36"/>
      <c r="AW36"/>
      <c r="AX36"/>
      <c r="AY36"/>
      <c r="AZ36"/>
      <c r="BA36"/>
      <c r="BD36" s="100"/>
      <c r="BE36" s="100" t="s">
        <v>27</v>
      </c>
      <c r="BF36" s="83"/>
      <c r="BG36" s="83" t="s">
        <v>250</v>
      </c>
      <c r="BH36" s="77" t="s">
        <v>249</v>
      </c>
      <c r="BJ36" s="192"/>
      <c r="BL36" s="77" t="s">
        <v>46</v>
      </c>
      <c r="BO36" s="84"/>
      <c r="BP36" s="83"/>
      <c r="BQ36" s="83"/>
      <c r="BR36" s="83"/>
      <c r="BU36" t="s">
        <v>169</v>
      </c>
      <c r="BW36" s="77" t="s">
        <v>46</v>
      </c>
      <c r="BZ36" s="84"/>
      <c r="CA36" s="83"/>
      <c r="CB36" s="83"/>
      <c r="CC36" s="83"/>
      <c r="CF36" t="s">
        <v>169</v>
      </c>
      <c r="CH36" s="77" t="s">
        <v>46</v>
      </c>
      <c r="CK36" s="84"/>
      <c r="CL36" s="83"/>
      <c r="CM36" s="83"/>
      <c r="CN36" s="83"/>
      <c r="CQ36" t="s">
        <v>169</v>
      </c>
      <c r="CS36" s="77" t="s">
        <v>46</v>
      </c>
      <c r="CV36" s="84"/>
      <c r="CW36" s="83"/>
      <c r="CX36" s="83"/>
      <c r="CY36" s="83"/>
      <c r="DB36" t="s">
        <v>169</v>
      </c>
    </row>
    <row r="37" spans="1:106" ht="13.8" thickTop="1" x14ac:dyDescent="0.25">
      <c r="A37" s="101">
        <v>36831</v>
      </c>
      <c r="B37" s="102">
        <f>VLOOKUP(A37,STRADDLE,5,FALSE)</f>
        <v>5.5</v>
      </c>
      <c r="C37" s="80">
        <f>VLOOKUP(A37,STRADDLE,8,FALSE)</f>
        <v>0.53</v>
      </c>
      <c r="D37" s="102">
        <f t="shared" ref="D37:D100" si="0">IF(D$34="nymex",0,VLOOKUP($A37,curvesettle,HLOOKUP(D$34,curvesettle,2,FALSE)))</f>
        <v>-6.25E-2</v>
      </c>
      <c r="E37" s="106">
        <f t="shared" ref="E37:E100" si="1">IF(ISNUMBER(VLOOKUP($A37,VOLCURVES,HLOOKUP(D$34,VOLCURVES,2,FALSE),FALSE)),VLOOKUP($A37,VOLCURVES,HLOOKUP(D$34,VOLCURVES,2,FALSE),FALSE),1)</f>
        <v>1</v>
      </c>
      <c r="F37" s="80">
        <f>(($C37+H37)*$E37)+B$17</f>
        <v>0.53</v>
      </c>
      <c r="G37" s="106">
        <f>VLOOKUP($A37,GASDVOLCURVES,HLOOKUP(D$35,GASDVOLCURVES,2,FALSE),FALSE)+$B$18</f>
        <v>0.73</v>
      </c>
      <c r="H37" s="80">
        <f t="shared" ref="H37:H68" si="2">IF($B$19=1,VLOOKUP($A37,SkewTable,HLOOKUP(ROUND(I37-BM37,1),SkewTable,2,FALSE),FALSE)/100,0)</f>
        <v>0</v>
      </c>
      <c r="I37" s="104">
        <f>IF($B$10=1,($BM37*$B$22)-$B$14,$B$21)</f>
        <v>5.4375</v>
      </c>
      <c r="J37" s="233">
        <f t="shared" ref="J37:J68" si="3">I37-BM37+$B$23</f>
        <v>-4.9999999999998934E-3</v>
      </c>
      <c r="K37" s="233"/>
      <c r="L37" s="266"/>
      <c r="M37" s="266"/>
      <c r="N37" s="102">
        <f t="shared" ref="N37:N100" si="4">IF(N$34="nymex",0,VLOOKUP($A37,curvesettle,HLOOKUP(N$34,curvesettle,2,FALSE)))</f>
        <v>0.255</v>
      </c>
      <c r="O37" s="106">
        <f t="shared" ref="O37:O100" si="5">IF(ISNUMBER(VLOOKUP($A37,VOLCURVES,HLOOKUP(N$34,VOLCURVES,2,FALSE),FALSE)),VLOOKUP($A37,VOLCURVES,HLOOKUP(N$34,VOLCURVES,2,FALSE),FALSE),1)</f>
        <v>1</v>
      </c>
      <c r="P37" s="216">
        <f>(($C37+R37)*O37)+$D$17</f>
        <v>0.53</v>
      </c>
      <c r="Q37" s="106">
        <f>VLOOKUP($A37,GASDVOLCURVES,HLOOKUP(N$35,GASDVOLCURVES,2,FALSE),FALSE)+$D$18</f>
        <v>0.83</v>
      </c>
      <c r="R37" s="80">
        <f t="shared" ref="R37:R68" si="6">IF($D$19=1,VLOOKUP($A37,SkewTable,HLOOKUP(ROUND(S37-BX37,1),SkewTable,2,FALSE),FALSE)/100,0)</f>
        <v>0</v>
      </c>
      <c r="S37" s="104">
        <f>IF(D$10=1,($BX37*$D$22)-$D$14,$D$21)</f>
        <v>5.7549999999999999</v>
      </c>
      <c r="T37" s="233">
        <f t="shared" ref="T37:T68" si="7">S37-$BX37+$D$23</f>
        <v>0</v>
      </c>
      <c r="U37"/>
      <c r="V37"/>
      <c r="W37"/>
      <c r="X37" s="102">
        <f t="shared" ref="X37:X100" si="8">IF(X$34="nymex",0,VLOOKUP($A37,curvesettle,HLOOKUP(X$34,curvesettle,2,FALSE)))</f>
        <v>0.14499999999999999</v>
      </c>
      <c r="Y37" s="106">
        <f t="shared" ref="Y37:Y100" si="9">IF(ISNUMBER(VLOOKUP($A37,VOLCURVES,HLOOKUP(X$34,VOLCURVES,2,FALSE),FALSE)),VLOOKUP($A37,VOLCURVES,HLOOKUP(X$34,VOLCURVES,2,FALSE),FALSE),1)</f>
        <v>1</v>
      </c>
      <c r="Z37" s="216">
        <f>(($C37+AB37)*Y37)+$F$17</f>
        <v>0.53</v>
      </c>
      <c r="AA37" s="106">
        <f>VLOOKUP($A37,GASDVOLCURVES,HLOOKUP(X$35,GASDVOLCURVES,2,FALSE),FALSE)+$F$18</f>
        <v>0.70499999999999996</v>
      </c>
      <c r="AB37" s="80">
        <f t="shared" ref="AB37:AB68" si="10">IF($F$19=1,VLOOKUP($A37,SkewTable,HLOOKUP(ROUND(AC37-CI37,1),SkewTable,2,FALSE),FALSE)/100,0)</f>
        <v>0</v>
      </c>
      <c r="AC37" s="104">
        <f>IF($F$10=1,($CI37*$F$22)-$F$14,$F$21)</f>
        <v>5.6449999999999996</v>
      </c>
      <c r="AD37" s="233">
        <f t="shared" ref="AD37:AD68" si="11">AC37-$CI37+$F$23</f>
        <v>0</v>
      </c>
      <c r="AE37"/>
      <c r="AF37"/>
      <c r="AG37"/>
      <c r="AH37" s="102">
        <f t="shared" ref="AH37:AH100" si="12">IF(AH$34="nymex",0,VLOOKUP($A37,curvesettle,HLOOKUP(AH$34,curvesettle,2,FALSE)))</f>
        <v>0</v>
      </c>
      <c r="AI37" s="106">
        <f t="shared" ref="AI37:AI100" si="13">IF(ISNUMBER(VLOOKUP($A37,VOLCURVES,HLOOKUP(AH$34,VOLCURVES,2,FALSE),FALSE)),VLOOKUP($A37,VOLCURVES,HLOOKUP(AH$34,VOLCURVES,2,FALSE),FALSE),1)</f>
        <v>1</v>
      </c>
      <c r="AJ37" s="216" t="e">
        <f>(($C37+AL37)*AI37)+$H$17</f>
        <v>#DIV/0!</v>
      </c>
      <c r="AK37" s="106">
        <f>VLOOKUP($A37,GASDVOLCURVES,HLOOKUP(AH$35,GASDVOLCURVES,2,FALSE),FALSE)+$H$18</f>
        <v>0.73</v>
      </c>
      <c r="AL37" s="80" t="e">
        <f t="shared" ref="AL37:AL68" si="14">IF($H$19=1,VLOOKUP($A37,SkewTable,HLOOKUP(ROUND(AM37-CT37,1),SkewTable,2,FALSE),FALSE)/100,0)</f>
        <v>#DIV/0!</v>
      </c>
      <c r="AM37" s="104" t="e">
        <f>IF($H$10=1,($CT37*$H$22)-$H$14,$H$21)</f>
        <v>#DIV/0!</v>
      </c>
      <c r="AN37" s="233" t="e">
        <f t="shared" ref="AN37:AN68" si="15">AM37-CT37+$H$23</f>
        <v>#DIV/0!</v>
      </c>
      <c r="AO37"/>
      <c r="AP37"/>
      <c r="AQ37" s="266"/>
      <c r="AR37" s="266"/>
      <c r="AU37"/>
      <c r="AV37"/>
      <c r="AW37"/>
      <c r="AX37"/>
      <c r="AY37"/>
      <c r="AZ37"/>
      <c r="BA37"/>
      <c r="BC37" s="105"/>
      <c r="BD37" s="105"/>
      <c r="BE37" s="80">
        <f>VLOOKUP($A37,STRADDLE,12,FALSE)</f>
        <v>6.7910289826999995E-2</v>
      </c>
      <c r="BF37" s="181">
        <f t="shared" ref="BF37:BF100" si="16">A38-A37</f>
        <v>30</v>
      </c>
      <c r="BG37" s="258">
        <f>A37</f>
        <v>36831</v>
      </c>
      <c r="BH37" s="258">
        <f>A38-1</f>
        <v>36860</v>
      </c>
      <c r="BJ37" s="105"/>
      <c r="BK37" s="82"/>
      <c r="BL37" s="82">
        <f t="shared" ref="BL37:BL68" si="17">IF($A37&gt;=BM$31,IF($A37&lt;=BM$32,$BF37,0),0)</f>
        <v>30</v>
      </c>
      <c r="BM37" s="81">
        <f>BO37/BL37</f>
        <v>5.4424999999999999</v>
      </c>
      <c r="BN37" s="77">
        <f t="shared" ref="BN37:BN68" si="18">BL37*($B37+B$15)</f>
        <v>165</v>
      </c>
      <c r="BO37" s="108">
        <f>IF(ISNUMBER(((BN37/BL37)+B$16+$D37+$B$14)*BL37),((BN37/BL37)+B$16+$D37+$B$14)*BL37,0)</f>
        <v>163.27500000000001</v>
      </c>
      <c r="BP37" s="107">
        <f ca="1">IF($BL37=0,0,_xll.OSTRIP($BM37,$I37,$A37-$B$2,$BG37-$A37,$BH37-$A37,$B$10,$BE37,$F37,$G37,$B$22,$J37,$BQ$33,0))</f>
        <v>0.29477714050462056</v>
      </c>
      <c r="BQ37" s="107">
        <f ca="1">IF($BL37=0,0,_xll.OSTRIP($BM37,$I37,$A37-$B$2,$BG37-$A37,$BH37-$A37,$B$10,$BE37,$F37,$G37,$B$22,$J37,$BQ$33,1))</f>
        <v>5.3712197439528792E-2</v>
      </c>
      <c r="BR37" s="107">
        <f ca="1">IF($BL37=0,0,_xll.OSTRIP($BM37,$I37,$A37-$B$2,$BG37-$A37,$BH37-$A37,$B$10,$BE37,$F37,$G37,$B$22,$J37,$BQ$33,BQ$34))</f>
        <v>0.39940389337872617</v>
      </c>
      <c r="BS37" s="109">
        <f ca="1">BL37*BP37</f>
        <v>8.8433142151386175</v>
      </c>
      <c r="BT37" s="109">
        <f ca="1">BL37*BQ37</f>
        <v>1.6113659231858637</v>
      </c>
      <c r="BU37" s="109">
        <f ca="1">BL37*BR37</f>
        <v>11.982116801361785</v>
      </c>
      <c r="BW37" s="82">
        <f t="shared" ref="BW37:BW68" si="19">IF($A37&gt;=BX$31,IF($A37&lt;=BX$32,$BF37,0),0)</f>
        <v>30</v>
      </c>
      <c r="BX37" s="81">
        <f>BZ37/BW37</f>
        <v>5.7549999999999999</v>
      </c>
      <c r="BY37" s="77">
        <f>BW37*($B37+$D$15)</f>
        <v>165</v>
      </c>
      <c r="BZ37" s="108">
        <f>IF(ISNUMBER(((BY37/BW37)+$D$16+$N37+$D$14)*BW37),((BY37/BW37)+$D$16+$N37+$D$14)*BW37,0)</f>
        <v>172.65</v>
      </c>
      <c r="CA37" s="107">
        <f ca="1">IF($BW37=0,0,_xll.OSTRIP($BX37,$S37,$A37-$B$2,$BG37-$A37,$BH37-$A37,$D$10,$BE37,$P37,$Q37,$D$22,$T37,$CB$33,0))</f>
        <v>0.35135603970076718</v>
      </c>
      <c r="CB37" s="107">
        <f ca="1">IF($BW37=0,0,_xll.OSTRIP($BX37,$S37,$A37-$B$2,$BG37-$A37,$BH37-$A37,$D$10,$BE37,$P37,$Q37,$D$22,$T37,$CB$33,1))</f>
        <v>6.105230924426884E-2</v>
      </c>
      <c r="CC37" s="107">
        <f ca="1">IF($BW37=0,0,_xll.OSTRIP($BX37,$S37,$A37-$B$2,$BG37-$A37,$BH37-$A37,$D$10,$BE37,$P37,$Q37,$D$22,$T37,$CB$33,CB$34))</f>
        <v>0.42214252121597812</v>
      </c>
      <c r="CD37" s="109">
        <f ca="1">BW37*CA37</f>
        <v>10.540681191023015</v>
      </c>
      <c r="CE37" s="109">
        <f ca="1">BW37*CB37</f>
        <v>1.8315692773280652</v>
      </c>
      <c r="CF37" s="109">
        <f ca="1">BW37*CC37</f>
        <v>12.664275636479344</v>
      </c>
      <c r="CH37" s="82">
        <f t="shared" ref="CH37:CH68" si="20">IF($A37&gt;=CI$31,IF($A37&lt;=CI$32,$BF37,0),0)</f>
        <v>30</v>
      </c>
      <c r="CI37" s="81">
        <f>CK37/CH37</f>
        <v>5.6449999999999996</v>
      </c>
      <c r="CJ37" s="77">
        <f>CH37*($B37+$F$15)</f>
        <v>165</v>
      </c>
      <c r="CK37" s="108">
        <f>IF(ISNUMBER(((CJ37/CH37)+$F$16+$X37+$F$14)*CH37),((CJ37/CH37)+$F$16+$X37+$F$14)*CH37,0)</f>
        <v>169.35</v>
      </c>
      <c r="CL37" s="107">
        <f ca="1">IF($CH37=0,0,_xll.OSTRIP($CI37,$AC37,$A37-$B$2,$BG37-$A37,$BH37-$A37,$F$10,$BE37,$Z37,$AA37,$F$22,$AD37,$CM$33,0))</f>
        <v>0.29285017737476221</v>
      </c>
      <c r="CM37" s="107">
        <f ca="1">IF($CH37=0,0,_xll.OSTRIP($CI37,$AC37,$A37-$B$2,$BG37-$A37,$BH37-$A37,$F$10,$BE37,$Z37,$AA37,$F$22,$AD37,$CM$33,1))</f>
        <v>5.187779935779667E-2</v>
      </c>
      <c r="CN37" s="107">
        <f ca="1">IF($CH37=0,0,_xll.OSTRIP($CI37,$AC37,$A37-$B$2,$BG37-$A37,$BH37-$A37,$F$10,$BE37,$Z37,$AA37,$F$22,$AD37,$CM$33,$CM$34))</f>
        <v>0.41455555521783005</v>
      </c>
      <c r="CO37" s="109">
        <f ca="1">CH37*CL37</f>
        <v>8.7855053212428658</v>
      </c>
      <c r="CP37" s="109">
        <f ca="1">CH37*CM37</f>
        <v>1.5563339807339001</v>
      </c>
      <c r="CQ37" s="109">
        <f ca="1">CH37*CN37</f>
        <v>12.436666656534902</v>
      </c>
      <c r="CS37" s="82">
        <f t="shared" ref="CS37:CS68" si="21">IF($A37&gt;=CT$31,IF($A37&lt;=CT$32,$BF37,0),0)</f>
        <v>0</v>
      </c>
      <c r="CT37" s="81" t="e">
        <f>CV37/CS37</f>
        <v>#DIV/0!</v>
      </c>
      <c r="CU37" s="77">
        <f>CS37*($B37+$H$15)</f>
        <v>0</v>
      </c>
      <c r="CV37" s="108">
        <f>IF(ISNUMBER(((CU37/CS37)+$H$16+$AH37+$H$14)*CS37),((CU37/CS37)+$H$16+$AH37+$H$14)*CS37,0)</f>
        <v>0</v>
      </c>
      <c r="CW37" s="107">
        <f>IF($CS37=0,0,_xll.OSTRIP($CT37,$AM37,$A37-$B$2,$BG37-$A37,$BH37-$A37,$H$10,$BE37,$AJ37,$AK37,$H$22,$AN37,$CX$33,0))</f>
        <v>0</v>
      </c>
      <c r="CX37" s="107">
        <f>IF($CS37=0,0,_xll.OSTRIP($CT37,$AM37,$A37-$B$2,$BG37-$A37,$BH37-$A37,$H$10,$BE37,$AJ37,$AK37,$H$22,$AN37,$CX$33,1))</f>
        <v>0</v>
      </c>
      <c r="CY37" s="107">
        <f>IF($CS37=0,0,_xll.OSTRIP($CT37,$AM37,$A37-$B$2,$BG37-$A37,$BH37-$A37,$H$10,$BE37,$AJ37,$AK37,$H$22,$AN37,$CX$33,CX$34))</f>
        <v>0</v>
      </c>
      <c r="CZ37" s="109">
        <f>CS37*CW37</f>
        <v>0</v>
      </c>
      <c r="DA37" s="109">
        <f>CS37*CX37</f>
        <v>0</v>
      </c>
      <c r="DB37" s="109">
        <f>CS37*CY37</f>
        <v>0</v>
      </c>
    </row>
    <row r="38" spans="1:106" x14ac:dyDescent="0.25">
      <c r="A38" s="101">
        <f t="shared" ref="A38:A101" si="22">DATE(YEAR(A37),MONTH(A37)+1,1)</f>
        <v>36861</v>
      </c>
      <c r="B38" s="102">
        <f t="shared" ref="B38:B101" si="23">VLOOKUP(A38,STRADDLE,5,FALSE)</f>
        <v>5.6192500000000001</v>
      </c>
      <c r="C38" s="80">
        <f t="shared" ref="C38:C101" si="24">VLOOKUP(A38,STRADDLE,8,FALSE)</f>
        <v>0.57750000000000001</v>
      </c>
      <c r="D38" s="102">
        <f t="shared" si="0"/>
        <v>-0.06</v>
      </c>
      <c r="E38" s="106">
        <f t="shared" si="1"/>
        <v>1</v>
      </c>
      <c r="F38" s="80">
        <f t="shared" ref="F38:F101" si="25">(($C38+H38)*$E38)+B$17</f>
        <v>0.57750000000000001</v>
      </c>
      <c r="G38" s="106">
        <f t="shared" ref="G38:G101" si="26">VLOOKUP($A38,GASDVOLCURVES,HLOOKUP(D$35,GASDVOLCURVES,2,FALSE),FALSE)+$B$18</f>
        <v>1.1499999999999999</v>
      </c>
      <c r="H38" s="80">
        <f t="shared" si="2"/>
        <v>0</v>
      </c>
      <c r="I38" s="104">
        <f t="shared" ref="I38:I101" si="27">IF($B$10=1,($BM38*$B$22)-$B$14,$B$21)</f>
        <v>5.5592500000000005</v>
      </c>
      <c r="J38" s="233">
        <f t="shared" si="3"/>
        <v>-4.9999999999998934E-3</v>
      </c>
      <c r="K38" s="233"/>
      <c r="L38" s="266"/>
      <c r="M38" s="266"/>
      <c r="N38" s="102">
        <f t="shared" si="4"/>
        <v>0.255</v>
      </c>
      <c r="O38" s="106">
        <f t="shared" si="5"/>
        <v>1</v>
      </c>
      <c r="P38" s="216">
        <f t="shared" ref="P38:P101" si="28">(($C38+R38)*O38)+$D$17</f>
        <v>0.57750000000000001</v>
      </c>
      <c r="Q38" s="106">
        <f t="shared" ref="Q38:Q101" si="29">VLOOKUP($A38,GASDVOLCURVES,HLOOKUP(N$35,GASDVOLCURVES,2,FALSE),FALSE)+$D$18</f>
        <v>1.25</v>
      </c>
      <c r="R38" s="80">
        <f t="shared" si="6"/>
        <v>0</v>
      </c>
      <c r="S38" s="104">
        <f t="shared" ref="S38:S101" si="30">IF(D$10=1,($BX38*$D$22)-$D$14,$D$21)</f>
        <v>5.87425</v>
      </c>
      <c r="T38" s="233">
        <f t="shared" si="7"/>
        <v>0</v>
      </c>
      <c r="U38"/>
      <c r="V38"/>
      <c r="W38"/>
      <c r="X38" s="102">
        <f t="shared" si="8"/>
        <v>0.14000000000000001</v>
      </c>
      <c r="Y38" s="106">
        <f t="shared" si="9"/>
        <v>1</v>
      </c>
      <c r="Z38" s="216">
        <f t="shared" ref="Z38:Z101" si="31">(($C38+AB38)*Y38)+$F$17</f>
        <v>0.57750000000000001</v>
      </c>
      <c r="AA38" s="106">
        <f t="shared" ref="AA38:AA101" si="32">VLOOKUP($A38,GASDVOLCURVES,HLOOKUP(X$35,GASDVOLCURVES,2,FALSE),FALSE)+$F$18</f>
        <v>1.2250000000000001</v>
      </c>
      <c r="AB38" s="80">
        <f t="shared" si="10"/>
        <v>0</v>
      </c>
      <c r="AC38" s="104">
        <f t="shared" ref="AC38:AC101" si="33">IF($F$10=1,($CI38*$F$22)-$F$14,$F$21)</f>
        <v>5.7592499999999998</v>
      </c>
      <c r="AD38" s="233">
        <f t="shared" si="11"/>
        <v>0</v>
      </c>
      <c r="AE38"/>
      <c r="AF38"/>
      <c r="AG38"/>
      <c r="AH38" s="102">
        <f t="shared" si="12"/>
        <v>2.5000000000000001E-3</v>
      </c>
      <c r="AI38" s="106">
        <f t="shared" si="13"/>
        <v>1</v>
      </c>
      <c r="AJ38" s="216" t="e">
        <f t="shared" ref="AJ38:AJ101" si="34">(($C38+AL38)*AI38)+$H$17</f>
        <v>#DIV/0!</v>
      </c>
      <c r="AK38" s="106">
        <f t="shared" ref="AK38:AK101" si="35">VLOOKUP($A38,GASDVOLCURVES,HLOOKUP(AH$35,GASDVOLCURVES,2,FALSE),FALSE)+$H$18</f>
        <v>1.1499999999999999</v>
      </c>
      <c r="AL38" s="80" t="e">
        <f t="shared" si="14"/>
        <v>#DIV/0!</v>
      </c>
      <c r="AM38" s="104" t="e">
        <f t="shared" ref="AM38:AM101" si="36">IF($H$10=1,($CT38*$H$22)-$H$14,$H$21)</f>
        <v>#DIV/0!</v>
      </c>
      <c r="AN38" s="233" t="e">
        <f t="shared" si="15"/>
        <v>#DIV/0!</v>
      </c>
      <c r="AO38"/>
      <c r="AP38"/>
      <c r="AQ38" s="266"/>
      <c r="AR38" s="266"/>
      <c r="AU38"/>
      <c r="AV38"/>
      <c r="AW38"/>
      <c r="AX38"/>
      <c r="AY38"/>
      <c r="AZ38"/>
      <c r="BA38"/>
      <c r="BC38" s="105"/>
      <c r="BD38" s="105"/>
      <c r="BE38" s="80">
        <f t="shared" ref="BE38:BE101" si="37">VLOOKUP($A38,STRADDLE,12,FALSE)</f>
        <v>6.8072990494705027E-2</v>
      </c>
      <c r="BF38" s="181">
        <f t="shared" si="16"/>
        <v>31</v>
      </c>
      <c r="BG38" s="258">
        <f>A38</f>
        <v>36861</v>
      </c>
      <c r="BH38" s="258">
        <f t="shared" ref="BH38:BH101" si="38">A39-1</f>
        <v>36891</v>
      </c>
      <c r="BJ38" s="105"/>
      <c r="BK38" s="82"/>
      <c r="BL38" s="82">
        <f t="shared" si="17"/>
        <v>31</v>
      </c>
      <c r="BM38" s="81">
        <f t="shared" ref="BM38:BM101" si="39">BO38/BL38</f>
        <v>5.5642500000000004</v>
      </c>
      <c r="BN38" s="77">
        <f t="shared" si="18"/>
        <v>174.19675000000001</v>
      </c>
      <c r="BO38" s="108">
        <f t="shared" ref="BO38:BO101" si="40">IF(ISNUMBER(((BN38/BL38)+B$16+$D38+$B$14)*BL38),((BN38/BL38)+B$16+$D38+$B$14)*BL38,0)</f>
        <v>172.49175000000002</v>
      </c>
      <c r="BP38" s="107">
        <f ca="1">IF($BL38=0,0,_xll.OSTRIP($BM38,$I38,$A38-$B$2,$BG38-$A38,$BH38-$A38,$B$10,$BE38,$F38,$G38,$B$22,$J38,$BQ$33,0))</f>
        <v>0.4778625252565652</v>
      </c>
      <c r="BQ38" s="107">
        <f ca="1">IF($BL38=0,0,_xll.OSTRIP($BM38,$I38,$A38-$B$2,$BG38-$A38,$BH38-$A38,$B$10,$BE38,$F38,$G38,$B$22,$J38,$BQ$33,1))</f>
        <v>8.5459029459504468E-2</v>
      </c>
      <c r="BR38" s="107">
        <f ca="1">IF($BL38=0,0,_xll.OSTRIP($BM38,$I38,$A38-$B$2,$BG38-$A38,$BH38-$A38,$B$10,$BE38,$F38,$G38,$B$22,$J38,$BQ$33,BQ$34))</f>
        <v>0.4110279912757942</v>
      </c>
      <c r="BS38" s="109">
        <f t="shared" ref="BS38:BS101" ca="1" si="41">BL38*BP38</f>
        <v>14.813738282953521</v>
      </c>
      <c r="BT38" s="109">
        <f t="shared" ref="BT38:BT101" ca="1" si="42">BL38*BQ38</f>
        <v>2.6492299132446386</v>
      </c>
      <c r="BU38" s="109">
        <f t="shared" ref="BU38:BU101" ca="1" si="43">BL38*BR38</f>
        <v>12.74186772954962</v>
      </c>
      <c r="BW38" s="82">
        <f t="shared" si="19"/>
        <v>31</v>
      </c>
      <c r="BX38" s="81">
        <f t="shared" ref="BX38:BX101" si="44">BZ38/BW38</f>
        <v>5.87425</v>
      </c>
      <c r="BY38" s="77">
        <f t="shared" ref="BY38:BY101" si="45">BW38*($B38+$D$15)</f>
        <v>174.19675000000001</v>
      </c>
      <c r="BZ38" s="108">
        <f t="shared" ref="BZ38:BZ101" si="46">IF(ISNUMBER(((BY38/BW38)+$D$16+$N38+$D$14)*BW38),((BY38/BW38)+$D$16+$N38+$D$14)*BW38,0)</f>
        <v>182.10175000000001</v>
      </c>
      <c r="CA38" s="107">
        <f ca="1">IF($BW38=0,0,_xll.OSTRIP($BX38,$S38,$A38-$B$2,$BG38-$A38,$BH38-$A38,$D$10,$BE38,$P38,$Q38,$D$22,$T38,$CB$33,0))</f>
        <v>0.54539273940640265</v>
      </c>
      <c r="CB38" s="107">
        <f ca="1">IF($BW38=0,0,_xll.OSTRIP($BX38,$S38,$A38-$B$2,$BG38-$A38,$BH38-$A38,$D$10,$BE38,$P38,$Q38,$D$22,$T38,$CB$33,1))</f>
        <v>9.2844659217160078E-2</v>
      </c>
      <c r="CC38" s="107">
        <f ca="1">IF($BW38=0,0,_xll.OSTRIP($BX38,$S38,$A38-$B$2,$BG38-$A38,$BH38-$A38,$D$10,$BE38,$P38,$Q38,$D$22,$T38,$CB$33,CB$34))</f>
        <v>0.43347499475747514</v>
      </c>
      <c r="CD38" s="109">
        <f t="shared" ref="CD38:CD101" ca="1" si="47">BW38*CA38</f>
        <v>16.907174921598482</v>
      </c>
      <c r="CE38" s="109">
        <f t="shared" ref="CE38:CE101" ca="1" si="48">BW38*CB38</f>
        <v>2.8781844357319626</v>
      </c>
      <c r="CF38" s="109">
        <f t="shared" ref="CF38:CF101" ca="1" si="49">BW38*CC38</f>
        <v>13.43772483748173</v>
      </c>
      <c r="CH38" s="82">
        <f t="shared" si="20"/>
        <v>31</v>
      </c>
      <c r="CI38" s="81">
        <f t="shared" ref="CI38:CI101" si="50">CK38/CH38</f>
        <v>5.7592499999999998</v>
      </c>
      <c r="CJ38" s="77">
        <f t="shared" ref="CJ38:CJ101" si="51">CH38*($B38+$F$15)</f>
        <v>174.19675000000001</v>
      </c>
      <c r="CK38" s="108">
        <f t="shared" ref="CK38:CK101" si="52">IF(ISNUMBER(((CJ38/CH38)+$F$16+$X38+$F$14)*CH38),((CJ38/CH38)+$F$16+$X38+$F$14)*CH38,0)</f>
        <v>178.53674999999998</v>
      </c>
      <c r="CL38" s="107">
        <f ca="1">IF($CH38=0,0,_xll.OSTRIP($CI38,$AC38,$A38-$B$2,$BG38-$A38,$BH38-$A38,$F$10,$BE38,$Z38,$AA38,$F$22,$AD38,$CM$33,0))</f>
        <v>0.52408883685551044</v>
      </c>
      <c r="CM38" s="107">
        <f ca="1">IF($CH38=0,0,_xll.OSTRIP($CI38,$AC38,$A38-$B$2,$BG38-$A38,$BH38-$A38,$F$10,$BE38,$Z38,$AA38,$F$22,$AD38,$CM$33,1))</f>
        <v>9.0999494179886342E-2</v>
      </c>
      <c r="CN38" s="107">
        <f ca="1">IF($CH38=0,0,_xll.OSTRIP($CI38,$AC38,$A38-$B$2,$BG38-$A38,$BH38-$A38,$F$10,$BE38,$Z38,$AA38,$F$22,$AD38,$CM$33,$CM$34))</f>
        <v>0.42515346596106063</v>
      </c>
      <c r="CO38" s="109">
        <f t="shared" ref="CO38:CO101" ca="1" si="53">CH38*CL38</f>
        <v>16.246753942520822</v>
      </c>
      <c r="CP38" s="109">
        <f t="shared" ref="CP38:CP101" ca="1" si="54">CH38*CM38</f>
        <v>2.8209843195764766</v>
      </c>
      <c r="CQ38" s="109">
        <f t="shared" ref="CQ38:CQ101" ca="1" si="55">CH38*CN38</f>
        <v>13.17975744479288</v>
      </c>
      <c r="CS38" s="82">
        <f t="shared" si="21"/>
        <v>0</v>
      </c>
      <c r="CT38" s="81" t="e">
        <f t="shared" ref="CT38:CT101" si="56">CV38/CS38</f>
        <v>#DIV/0!</v>
      </c>
      <c r="CU38" s="77">
        <f t="shared" ref="CU38:CU101" si="57">CS38*($B38+$H$15)</f>
        <v>0</v>
      </c>
      <c r="CV38" s="108">
        <f t="shared" ref="CV38:CV101" si="58">IF(ISNUMBER(((CU38/CS38)+$H$16+$AH38+$H$14)*CS38),((CU38/CS38)+$H$16+$AH38+$H$14)*CS38,0)</f>
        <v>0</v>
      </c>
      <c r="CW38" s="107">
        <f>IF($CS38=0,0,_xll.OSTRIP($CT38,$AM38,$A38-$B$2,$BG38-$A38,$BH38-$A38,$H$10,$BE38,$AJ38,$AK38,$H$22,$AN38,$CX$33,0))</f>
        <v>0</v>
      </c>
      <c r="CX38" s="107">
        <f>IF($CS38=0,0,_xll.OSTRIP($CT38,$AM38,$A38-$B$2,$BG38-$A38,$BH38-$A38,$H$10,$BE38,$AJ38,$AK38,$H$22,$AN38,$CX$33,1))</f>
        <v>0</v>
      </c>
      <c r="CY38" s="107">
        <f>IF($CS38=0,0,_xll.OSTRIP($CT38,$AM38,$A38-$B$2,$BG38-$A38,$BH38-$A38,$H$10,$BE38,$AJ38,$AK38,$H$22,$AN38,$CX$33,CX$34))</f>
        <v>0</v>
      </c>
      <c r="CZ38" s="109">
        <f t="shared" ref="CZ38:CZ101" si="59">CS38*CW38</f>
        <v>0</v>
      </c>
      <c r="DA38" s="109">
        <f t="shared" ref="DA38:DA101" si="60">CS38*CX38</f>
        <v>0</v>
      </c>
      <c r="DB38" s="109">
        <f t="shared" ref="DB38:DB101" si="61">CS38*CY38</f>
        <v>0</v>
      </c>
    </row>
    <row r="39" spans="1:106" x14ac:dyDescent="0.25">
      <c r="A39" s="101">
        <f t="shared" si="22"/>
        <v>36892</v>
      </c>
      <c r="B39" s="102">
        <f t="shared" si="23"/>
        <v>5.53125</v>
      </c>
      <c r="C39" s="80">
        <f t="shared" si="24"/>
        <v>0.63500000000000001</v>
      </c>
      <c r="D39" s="102">
        <f t="shared" si="0"/>
        <v>-0.06</v>
      </c>
      <c r="E39" s="106">
        <f t="shared" si="1"/>
        <v>1</v>
      </c>
      <c r="F39" s="80">
        <f t="shared" si="25"/>
        <v>0.63500000000000001</v>
      </c>
      <c r="G39" s="106">
        <f t="shared" si="26"/>
        <v>1.1499999999999999</v>
      </c>
      <c r="H39" s="80">
        <f t="shared" si="2"/>
        <v>0</v>
      </c>
      <c r="I39" s="104">
        <f t="shared" si="27"/>
        <v>5.4712500000000004</v>
      </c>
      <c r="J39" s="233">
        <f t="shared" si="3"/>
        <v>-4.9999999999998934E-3</v>
      </c>
      <c r="K39" s="233"/>
      <c r="L39" s="266"/>
      <c r="M39" s="266"/>
      <c r="N39" s="102">
        <f t="shared" si="4"/>
        <v>0.27</v>
      </c>
      <c r="O39" s="106">
        <f t="shared" si="5"/>
        <v>1</v>
      </c>
      <c r="P39" s="216">
        <f t="shared" si="28"/>
        <v>0.63500000000000001</v>
      </c>
      <c r="Q39" s="106">
        <f t="shared" si="29"/>
        <v>1.25</v>
      </c>
      <c r="R39" s="80">
        <f t="shared" si="6"/>
        <v>0</v>
      </c>
      <c r="S39" s="104">
        <f t="shared" si="30"/>
        <v>5.8012499999999996</v>
      </c>
      <c r="T39" s="233">
        <f t="shared" si="7"/>
        <v>0</v>
      </c>
      <c r="U39"/>
      <c r="V39"/>
      <c r="W39"/>
      <c r="X39" s="102">
        <f t="shared" si="8"/>
        <v>0.18</v>
      </c>
      <c r="Y39" s="106">
        <f t="shared" si="9"/>
        <v>1</v>
      </c>
      <c r="Z39" s="216">
        <f t="shared" si="31"/>
        <v>0.63500000000000001</v>
      </c>
      <c r="AA39" s="106">
        <f t="shared" si="32"/>
        <v>1.2250000000000001</v>
      </c>
      <c r="AB39" s="80">
        <f t="shared" si="10"/>
        <v>0</v>
      </c>
      <c r="AC39" s="104">
        <f t="shared" si="33"/>
        <v>5.7112499999999997</v>
      </c>
      <c r="AD39" s="233">
        <f t="shared" si="11"/>
        <v>0</v>
      </c>
      <c r="AE39"/>
      <c r="AF39"/>
      <c r="AG39"/>
      <c r="AH39" s="102">
        <f t="shared" si="12"/>
        <v>2.5000000000000001E-3</v>
      </c>
      <c r="AI39" s="106">
        <f t="shared" si="13"/>
        <v>1</v>
      </c>
      <c r="AJ39" s="216" t="e">
        <f t="shared" si="34"/>
        <v>#DIV/0!</v>
      </c>
      <c r="AK39" s="106">
        <f t="shared" si="35"/>
        <v>1.1499999999999999</v>
      </c>
      <c r="AL39" s="80" t="e">
        <f t="shared" si="14"/>
        <v>#DIV/0!</v>
      </c>
      <c r="AM39" s="104" t="e">
        <f t="shared" si="36"/>
        <v>#DIV/0!</v>
      </c>
      <c r="AN39" s="233" t="e">
        <f t="shared" si="15"/>
        <v>#DIV/0!</v>
      </c>
      <c r="AO39"/>
      <c r="AP39"/>
      <c r="AQ39" s="266"/>
      <c r="AR39" s="266"/>
      <c r="AU39"/>
      <c r="AV39"/>
      <c r="AW39"/>
      <c r="AX39"/>
      <c r="AY39"/>
      <c r="AZ39"/>
      <c r="BA39"/>
      <c r="BC39" s="105"/>
      <c r="BD39" s="105"/>
      <c r="BE39" s="80">
        <f t="shared" si="37"/>
        <v>6.9105661664927015E-2</v>
      </c>
      <c r="BF39" s="181">
        <f t="shared" si="16"/>
        <v>31</v>
      </c>
      <c r="BG39" s="258">
        <f>A39</f>
        <v>36892</v>
      </c>
      <c r="BH39" s="258">
        <f t="shared" si="38"/>
        <v>36922</v>
      </c>
      <c r="BJ39" s="105"/>
      <c r="BK39" s="82"/>
      <c r="BL39" s="82">
        <f t="shared" si="17"/>
        <v>31</v>
      </c>
      <c r="BM39" s="81">
        <f t="shared" si="39"/>
        <v>5.4762500000000003</v>
      </c>
      <c r="BN39" s="77">
        <f t="shared" si="18"/>
        <v>171.46875</v>
      </c>
      <c r="BO39" s="108">
        <f t="shared" si="40"/>
        <v>169.76375000000002</v>
      </c>
      <c r="BP39" s="107">
        <f ca="1">IF($BL39=0,0,_xll.OSTRIP($BM39,$I39,$A39-$B$2,$BG39-$A39,$BH39-$A39,$B$10,$BE39,$F39,$G39,$B$22,$J39,$BQ$33,0))</f>
        <v>0.46750242981386853</v>
      </c>
      <c r="BQ39" s="107">
        <f ca="1">IF($BL39=0,0,_xll.OSTRIP($BM39,$I39,$A39-$B$2,$BG39-$A39,$BH39-$A39,$B$10,$BE39,$F39,$G39,$B$22,$J39,$BQ$33,1))</f>
        <v>8.4942782447233148E-2</v>
      </c>
      <c r="BR39" s="107">
        <f ca="1">IF($BL39=0,0,_xll.OSTRIP($BM39,$I39,$A39-$B$2,$BG39-$A39,$BH39-$A39,$B$10,$BE39,$F39,$G39,$B$22,$J39,$BQ$33,BQ$34))</f>
        <v>0.40208089464357938</v>
      </c>
      <c r="BS39" s="109">
        <f t="shared" ca="1" si="41"/>
        <v>14.492575324229925</v>
      </c>
      <c r="BT39" s="109">
        <f t="shared" ca="1" si="42"/>
        <v>2.6332262558642276</v>
      </c>
      <c r="BU39" s="109">
        <f t="shared" ca="1" si="43"/>
        <v>12.464507733950962</v>
      </c>
      <c r="BW39" s="82">
        <f t="shared" si="19"/>
        <v>31</v>
      </c>
      <c r="BX39" s="81">
        <f t="shared" si="44"/>
        <v>5.8012499999999996</v>
      </c>
      <c r="BY39" s="77">
        <f t="shared" si="45"/>
        <v>171.46875</v>
      </c>
      <c r="BZ39" s="108">
        <f t="shared" si="46"/>
        <v>179.83874999999998</v>
      </c>
      <c r="CA39" s="107">
        <f ca="1">IF($BW39=0,0,_xll.OSTRIP($BX39,$S39,$A39-$B$2,$BG39-$A39,$BH39-$A39,$D$10,$BE39,$P39,$Q39,$D$22,$T39,$CB$33,0))</f>
        <v>0.53536182085799344</v>
      </c>
      <c r="CB39" s="107">
        <f ca="1">IF($BW39=0,0,_xll.OSTRIP($BX39,$S39,$A39-$B$2,$BG39-$A39,$BH39-$A39,$D$10,$BE39,$P39,$Q39,$D$22,$T39,$CB$33,1))</f>
        <v>9.2283873451065451E-2</v>
      </c>
      <c r="CC39" s="107">
        <f ca="1">IF($BW39=0,0,_xll.OSTRIP($BX39,$S39,$A39-$B$2,$BG39-$A39,$BH39-$A39,$D$10,$BE39,$P39,$Q39,$D$22,$T39,$CB$33,CB$34))</f>
        <v>0.42550250589936656</v>
      </c>
      <c r="CD39" s="109">
        <f t="shared" ca="1" si="47"/>
        <v>16.596216446597797</v>
      </c>
      <c r="CE39" s="109">
        <f t="shared" ca="1" si="48"/>
        <v>2.8608000769830291</v>
      </c>
      <c r="CF39" s="109">
        <f t="shared" ca="1" si="49"/>
        <v>13.190577682880363</v>
      </c>
      <c r="CH39" s="82">
        <f t="shared" si="20"/>
        <v>31</v>
      </c>
      <c r="CI39" s="81">
        <f t="shared" si="50"/>
        <v>5.7112499999999997</v>
      </c>
      <c r="CJ39" s="77">
        <f t="shared" si="51"/>
        <v>171.46875</v>
      </c>
      <c r="CK39" s="108">
        <f t="shared" si="52"/>
        <v>177.04874999999998</v>
      </c>
      <c r="CL39" s="107">
        <f ca="1">IF($CH39=0,0,_xll.OSTRIP($CI39,$AC39,$A39-$B$2,$BG39-$A39,$BH39-$A39,$F$10,$BE39,$Z39,$AA39,$F$22,$AD39,$CM$33,0))</f>
        <v>0.51658172395648805</v>
      </c>
      <c r="CM39" s="107">
        <f ca="1">IF($CH39=0,0,_xll.OSTRIP($CI39,$AC39,$A39-$B$2,$BG39-$A39,$BH39-$A39,$F$10,$BE39,$Z39,$AA39,$F$22,$AD39,$CM$33,1))</f>
        <v>9.0449853176885628E-2</v>
      </c>
      <c r="CN39" s="107">
        <f ca="1">IF($CH39=0,0,_xll.OSTRIP($CI39,$AC39,$A39-$B$2,$BG39-$A39,$BH39-$A39,$F$10,$BE39,$Z39,$AA39,$F$22,$AD39,$CM$33,$CM$34))</f>
        <v>0.41906354118355138</v>
      </c>
      <c r="CO39" s="109">
        <f t="shared" ca="1" si="53"/>
        <v>16.014033442651129</v>
      </c>
      <c r="CP39" s="109">
        <f t="shared" ca="1" si="54"/>
        <v>2.8039454484834545</v>
      </c>
      <c r="CQ39" s="109">
        <f t="shared" ca="1" si="55"/>
        <v>12.990969776690093</v>
      </c>
      <c r="CS39" s="82">
        <f t="shared" si="21"/>
        <v>0</v>
      </c>
      <c r="CT39" s="81" t="e">
        <f t="shared" si="56"/>
        <v>#DIV/0!</v>
      </c>
      <c r="CU39" s="77">
        <f t="shared" si="57"/>
        <v>0</v>
      </c>
      <c r="CV39" s="108">
        <f t="shared" si="58"/>
        <v>0</v>
      </c>
      <c r="CW39" s="107">
        <f>IF($CS39=0,0,_xll.OSTRIP($CT39,$AM39,$A39-$B$2,$BG39-$A39,$BH39-$A39,$H$10,$BE39,$AJ39,$AK39,$H$22,$AN39,$CX$33,0))</f>
        <v>0</v>
      </c>
      <c r="CX39" s="107">
        <f>IF($CS39=0,0,_xll.OSTRIP($CT39,$AM39,$A39-$B$2,$BG39-$A39,$BH39-$A39,$H$10,$BE39,$AJ39,$AK39,$H$22,$AN39,$CX$33,1))</f>
        <v>0</v>
      </c>
      <c r="CY39" s="107">
        <f>IF($CS39=0,0,_xll.OSTRIP($CT39,$AM39,$A39-$B$2,$BG39-$A39,$BH39-$A39,$H$10,$BE39,$AJ39,$AK39,$H$22,$AN39,$CX$33,CX$34))</f>
        <v>0</v>
      </c>
      <c r="CZ39" s="109">
        <f t="shared" si="59"/>
        <v>0</v>
      </c>
      <c r="DA39" s="109">
        <f t="shared" si="60"/>
        <v>0</v>
      </c>
      <c r="DB39" s="109">
        <f t="shared" si="61"/>
        <v>0</v>
      </c>
    </row>
    <row r="40" spans="1:106" x14ac:dyDescent="0.25">
      <c r="A40" s="101">
        <f t="shared" si="22"/>
        <v>36923</v>
      </c>
      <c r="B40" s="102">
        <f t="shared" si="23"/>
        <v>5.32125</v>
      </c>
      <c r="C40" s="80">
        <f t="shared" si="24"/>
        <v>0.63500000000000001</v>
      </c>
      <c r="D40" s="102">
        <f t="shared" si="0"/>
        <v>-0.06</v>
      </c>
      <c r="E40" s="106">
        <f t="shared" si="1"/>
        <v>1</v>
      </c>
      <c r="F40" s="80">
        <f t="shared" si="25"/>
        <v>0.63500000000000001</v>
      </c>
      <c r="G40" s="106">
        <f t="shared" si="26"/>
        <v>1.1200000000000001</v>
      </c>
      <c r="H40" s="80">
        <f t="shared" si="2"/>
        <v>0</v>
      </c>
      <c r="I40" s="104">
        <f t="shared" si="27"/>
        <v>5.2612500000000004</v>
      </c>
      <c r="J40" s="233">
        <f t="shared" si="3"/>
        <v>-4.9999999999998934E-3</v>
      </c>
      <c r="K40" s="233"/>
      <c r="L40" s="266"/>
      <c r="M40" s="266"/>
      <c r="N40" s="102">
        <f t="shared" si="4"/>
        <v>0.28499999999999998</v>
      </c>
      <c r="O40" s="106">
        <f t="shared" si="5"/>
        <v>1</v>
      </c>
      <c r="P40" s="216">
        <f t="shared" si="28"/>
        <v>0.63500000000000001</v>
      </c>
      <c r="Q40" s="106">
        <f t="shared" si="29"/>
        <v>1.2200000000000002</v>
      </c>
      <c r="R40" s="80">
        <f t="shared" si="6"/>
        <v>0</v>
      </c>
      <c r="S40" s="104">
        <f t="shared" si="30"/>
        <v>5.6062500000000002</v>
      </c>
      <c r="T40" s="233">
        <f t="shared" si="7"/>
        <v>0</v>
      </c>
      <c r="U40"/>
      <c r="V40"/>
      <c r="W40"/>
      <c r="X40" s="102">
        <f t="shared" si="8"/>
        <v>0.17499999999999999</v>
      </c>
      <c r="Y40" s="106">
        <f t="shared" si="9"/>
        <v>1</v>
      </c>
      <c r="Z40" s="216">
        <f t="shared" si="31"/>
        <v>0.63500000000000001</v>
      </c>
      <c r="AA40" s="106">
        <f t="shared" si="32"/>
        <v>1.1950000000000001</v>
      </c>
      <c r="AB40" s="80">
        <f t="shared" si="10"/>
        <v>0</v>
      </c>
      <c r="AC40" s="104">
        <f t="shared" si="33"/>
        <v>5.496249999999999</v>
      </c>
      <c r="AD40" s="233">
        <f t="shared" si="11"/>
        <v>0</v>
      </c>
      <c r="AE40"/>
      <c r="AF40"/>
      <c r="AG40"/>
      <c r="AH40" s="102">
        <f t="shared" si="12"/>
        <v>2.5000000000000001E-3</v>
      </c>
      <c r="AI40" s="106">
        <f t="shared" si="13"/>
        <v>1</v>
      </c>
      <c r="AJ40" s="216" t="e">
        <f t="shared" si="34"/>
        <v>#DIV/0!</v>
      </c>
      <c r="AK40" s="106">
        <f t="shared" si="35"/>
        <v>1.1200000000000001</v>
      </c>
      <c r="AL40" s="80" t="e">
        <f t="shared" si="14"/>
        <v>#DIV/0!</v>
      </c>
      <c r="AM40" s="104" t="e">
        <f t="shared" si="36"/>
        <v>#DIV/0!</v>
      </c>
      <c r="AN40" s="233" t="e">
        <f t="shared" si="15"/>
        <v>#DIV/0!</v>
      </c>
      <c r="AO40"/>
      <c r="AP40"/>
      <c r="AQ40" s="266"/>
      <c r="AR40" s="266"/>
      <c r="AU40"/>
      <c r="AV40"/>
      <c r="AW40"/>
      <c r="AX40"/>
      <c r="AY40"/>
      <c r="AZ40"/>
      <c r="BA40"/>
      <c r="BC40" s="105"/>
      <c r="BD40" s="105"/>
      <c r="BE40" s="80">
        <f t="shared" si="37"/>
        <v>6.9309377444934012E-2</v>
      </c>
      <c r="BF40" s="181">
        <f t="shared" si="16"/>
        <v>28</v>
      </c>
      <c r="BG40" s="258">
        <f t="shared" ref="BG40:BG103" si="62">A40</f>
        <v>36923</v>
      </c>
      <c r="BH40" s="258">
        <f t="shared" si="38"/>
        <v>36950</v>
      </c>
      <c r="BJ40" s="105"/>
      <c r="BK40" s="82"/>
      <c r="BL40" s="82">
        <f t="shared" si="17"/>
        <v>28</v>
      </c>
      <c r="BM40" s="81">
        <f t="shared" si="39"/>
        <v>5.2662500000000003</v>
      </c>
      <c r="BN40" s="77">
        <f t="shared" si="18"/>
        <v>148.995</v>
      </c>
      <c r="BO40" s="108">
        <f t="shared" si="40"/>
        <v>147.45500000000001</v>
      </c>
      <c r="BP40" s="107">
        <f ca="1">IF($BL40=0,0,_xll.OSTRIP($BM40,$I40,$A40-$B$2,$BG40-$A40,$BH40-$A40,$B$10,$BE40,$F40,$G40,$B$22,$J40,$BQ$33,0))</f>
        <v>0.41302858540264525</v>
      </c>
      <c r="BQ40" s="107">
        <f ca="1">IF($BL40=0,0,_xll.OSTRIP($BM40,$I40,$A40-$B$2,$BG40-$A40,$BH40-$A40,$B$10,$BE40,$F40,$G40,$B$22,$J40,$BQ$33,1))</f>
        <v>7.798333732429881E-2</v>
      </c>
      <c r="BR40" s="107">
        <f ca="1">IF($BL40=0,0,_xll.OSTRIP($BM40,$I40,$A40-$B$2,$BG40-$A40,$BH40-$A40,$B$10,$BE40,$F40,$G40,$B$22,$J40,$BQ$33,BQ$34))</f>
        <v>0.36477528729031755</v>
      </c>
      <c r="BS40" s="109">
        <f t="shared" ca="1" si="41"/>
        <v>11.564800391274067</v>
      </c>
      <c r="BT40" s="109">
        <f t="shared" ca="1" si="42"/>
        <v>2.1835334450803665</v>
      </c>
      <c r="BU40" s="109">
        <f t="shared" ca="1" si="43"/>
        <v>10.213708044128891</v>
      </c>
      <c r="BW40" s="82">
        <f t="shared" si="19"/>
        <v>28</v>
      </c>
      <c r="BX40" s="81">
        <f t="shared" si="44"/>
        <v>5.6062500000000002</v>
      </c>
      <c r="BY40" s="77">
        <f t="shared" si="45"/>
        <v>148.995</v>
      </c>
      <c r="BZ40" s="108">
        <f t="shared" si="46"/>
        <v>156.97499999999999</v>
      </c>
      <c r="CA40" s="107">
        <f ca="1">IF($BW40=0,0,_xll.OSTRIP($BX40,$S40,$A40-$B$2,$BG40-$A40,$BH40-$A40,$D$10,$BE40,$P40,$Q40,$D$22,$T40,$CB$33,0))</f>
        <v>0.47602606450899082</v>
      </c>
      <c r="CB40" s="107">
        <f ca="1">IF($BW40=0,0,_xll.OSTRIP($BX40,$S40,$A40-$B$2,$BG40-$A40,$BH40-$A40,$D$10,$BE40,$P40,$Q40,$D$22,$T40,$CB$33,1))</f>
        <v>8.4909888875628239E-2</v>
      </c>
      <c r="CC40" s="107">
        <f ca="1">IF($BW40=0,0,_xll.OSTRIP($BX40,$S40,$A40-$B$2,$BG40-$A40,$BH40-$A40,$D$10,$BE40,$P40,$Q40,$D$22,$T40,$CB$33,CB$34))</f>
        <v>0.38800259351498939</v>
      </c>
      <c r="CD40" s="109">
        <f t="shared" ca="1" si="47"/>
        <v>13.328729806251744</v>
      </c>
      <c r="CE40" s="109">
        <f t="shared" ca="1" si="48"/>
        <v>2.3774768885175908</v>
      </c>
      <c r="CF40" s="109">
        <f t="shared" ca="1" si="49"/>
        <v>10.864072618419703</v>
      </c>
      <c r="CH40" s="82">
        <f t="shared" si="20"/>
        <v>28</v>
      </c>
      <c r="CI40" s="81">
        <f t="shared" si="50"/>
        <v>5.496249999999999</v>
      </c>
      <c r="CJ40" s="77">
        <f t="shared" si="51"/>
        <v>148.995</v>
      </c>
      <c r="CK40" s="108">
        <f t="shared" si="52"/>
        <v>153.89499999999998</v>
      </c>
      <c r="CL40" s="107">
        <f ca="1">IF($CH40=0,0,_xll.OSTRIP($CI40,$AC40,$A40-$B$2,$BG40-$A40,$BH40-$A40,$F$10,$BE40,$Z40,$AA40,$F$22,$AD40,$CM$33,0))</f>
        <v>0.45717462625390259</v>
      </c>
      <c r="CM40" s="107">
        <f ca="1">IF($CH40=0,0,_xll.OSTRIP($CI40,$AC40,$A40-$B$2,$BG40-$A40,$BH40-$A40,$F$10,$BE40,$Z40,$AA40,$F$22,$AD40,$CM$33,1))</f>
        <v>8.3179372527432821E-2</v>
      </c>
      <c r="CN40" s="107">
        <f ca="1">IF($CH40=0,0,_xll.OSTRIP($CI40,$AC40,$A40-$B$2,$BG40-$A40,$BH40-$A40,$F$10,$BE40,$Z40,$AA40,$F$22,$AD40,$CM$33,$CM$34))</f>
        <v>0.38051929699180725</v>
      </c>
      <c r="CO40" s="109">
        <f t="shared" ca="1" si="53"/>
        <v>12.800889535109272</v>
      </c>
      <c r="CP40" s="109">
        <f t="shared" ca="1" si="54"/>
        <v>2.3290224307681191</v>
      </c>
      <c r="CQ40" s="109">
        <f t="shared" ca="1" si="55"/>
        <v>10.654540315770603</v>
      </c>
      <c r="CS40" s="82">
        <f t="shared" si="21"/>
        <v>0</v>
      </c>
      <c r="CT40" s="81" t="e">
        <f t="shared" si="56"/>
        <v>#DIV/0!</v>
      </c>
      <c r="CU40" s="77">
        <f t="shared" si="57"/>
        <v>0</v>
      </c>
      <c r="CV40" s="108">
        <f t="shared" si="58"/>
        <v>0</v>
      </c>
      <c r="CW40" s="107">
        <f>IF($CS40=0,0,_xll.OSTRIP($CT40,$AM40,$A40-$B$2,$BG40-$A40,$BH40-$A40,$H$10,$BE40,$AJ40,$AK40,$H$22,$AN40,$CX$33,0))</f>
        <v>0</v>
      </c>
      <c r="CX40" s="107">
        <f>IF($CS40=0,0,_xll.OSTRIP($CT40,$AM40,$A40-$B$2,$BG40-$A40,$BH40-$A40,$H$10,$BE40,$AJ40,$AK40,$H$22,$AN40,$CX$33,1))</f>
        <v>0</v>
      </c>
      <c r="CY40" s="107">
        <f>IF($CS40=0,0,_xll.OSTRIP($CT40,$AM40,$A40-$B$2,$BG40-$A40,$BH40-$A40,$H$10,$BE40,$AJ40,$AK40,$H$22,$AN40,$CX$33,CX$34))</f>
        <v>0</v>
      </c>
      <c r="CZ40" s="109">
        <f t="shared" si="59"/>
        <v>0</v>
      </c>
      <c r="DA40" s="109">
        <f t="shared" si="60"/>
        <v>0</v>
      </c>
      <c r="DB40" s="109">
        <f t="shared" si="61"/>
        <v>0</v>
      </c>
    </row>
    <row r="41" spans="1:106" x14ac:dyDescent="0.25">
      <c r="A41" s="101">
        <f t="shared" si="22"/>
        <v>36951</v>
      </c>
      <c r="B41" s="102">
        <f t="shared" si="23"/>
        <v>5.0782499999999997</v>
      </c>
      <c r="C41" s="80">
        <f t="shared" si="24"/>
        <v>0.58499999999999985</v>
      </c>
      <c r="D41" s="102">
        <f t="shared" si="0"/>
        <v>-0.06</v>
      </c>
      <c r="E41" s="106">
        <f t="shared" si="1"/>
        <v>1</v>
      </c>
      <c r="F41" s="80">
        <f t="shared" si="25"/>
        <v>0.58499999999999985</v>
      </c>
      <c r="G41" s="106">
        <f t="shared" si="26"/>
        <v>0.90500000000000003</v>
      </c>
      <c r="H41" s="80">
        <f t="shared" si="2"/>
        <v>0</v>
      </c>
      <c r="I41" s="104">
        <f t="shared" si="27"/>
        <v>5.0182500000000001</v>
      </c>
      <c r="J41" s="233">
        <f t="shared" si="3"/>
        <v>-4.9999999999998934E-3</v>
      </c>
      <c r="K41" s="233"/>
      <c r="L41" s="266"/>
      <c r="M41" s="266"/>
      <c r="N41" s="102">
        <f t="shared" si="4"/>
        <v>0.28499999999999998</v>
      </c>
      <c r="O41" s="106">
        <f t="shared" si="5"/>
        <v>1</v>
      </c>
      <c r="P41" s="216">
        <f t="shared" si="28"/>
        <v>0.58499999999999985</v>
      </c>
      <c r="Q41" s="106">
        <f t="shared" si="29"/>
        <v>1.0050000000000001</v>
      </c>
      <c r="R41" s="80">
        <f t="shared" si="6"/>
        <v>0</v>
      </c>
      <c r="S41" s="104">
        <f t="shared" si="30"/>
        <v>5.3632499999999999</v>
      </c>
      <c r="T41" s="233">
        <f t="shared" si="7"/>
        <v>0</v>
      </c>
      <c r="U41"/>
      <c r="V41"/>
      <c r="W41"/>
      <c r="X41" s="102">
        <f t="shared" si="8"/>
        <v>0.17499999999999999</v>
      </c>
      <c r="Y41" s="106">
        <f t="shared" si="9"/>
        <v>1</v>
      </c>
      <c r="Z41" s="216">
        <f t="shared" si="31"/>
        <v>0.58499999999999985</v>
      </c>
      <c r="AA41" s="106">
        <f t="shared" si="32"/>
        <v>0.88</v>
      </c>
      <c r="AB41" s="80">
        <f t="shared" si="10"/>
        <v>0</v>
      </c>
      <c r="AC41" s="104">
        <f t="shared" si="33"/>
        <v>5.2532499999999995</v>
      </c>
      <c r="AD41" s="233">
        <f t="shared" si="11"/>
        <v>0</v>
      </c>
      <c r="AE41"/>
      <c r="AF41"/>
      <c r="AG41"/>
      <c r="AH41" s="102">
        <f t="shared" si="12"/>
        <v>2.5000000000000001E-3</v>
      </c>
      <c r="AI41" s="106">
        <f t="shared" si="13"/>
        <v>1</v>
      </c>
      <c r="AJ41" s="216" t="e">
        <f t="shared" si="34"/>
        <v>#DIV/0!</v>
      </c>
      <c r="AK41" s="106">
        <f t="shared" si="35"/>
        <v>0.90500000000000003</v>
      </c>
      <c r="AL41" s="80" t="e">
        <f t="shared" si="14"/>
        <v>#DIV/0!</v>
      </c>
      <c r="AM41" s="104" t="e">
        <f t="shared" si="36"/>
        <v>#DIV/0!</v>
      </c>
      <c r="AN41" s="233" t="e">
        <f t="shared" si="15"/>
        <v>#DIV/0!</v>
      </c>
      <c r="AO41"/>
      <c r="AP41"/>
      <c r="AQ41" s="266"/>
      <c r="AR41" s="266"/>
      <c r="AU41"/>
      <c r="AV41"/>
      <c r="AW41"/>
      <c r="AX41"/>
      <c r="AY41"/>
      <c r="AZ41"/>
      <c r="BA41"/>
      <c r="BC41" s="105"/>
      <c r="BD41" s="105"/>
      <c r="BE41" s="80">
        <f t="shared" si="37"/>
        <v>6.8979786635393017E-2</v>
      </c>
      <c r="BF41" s="181">
        <f t="shared" si="16"/>
        <v>31</v>
      </c>
      <c r="BG41" s="258">
        <f t="shared" si="62"/>
        <v>36951</v>
      </c>
      <c r="BH41" s="258">
        <f t="shared" si="38"/>
        <v>36981</v>
      </c>
      <c r="BJ41" s="105"/>
      <c r="BK41" s="82"/>
      <c r="BL41" s="82">
        <f t="shared" si="17"/>
        <v>31</v>
      </c>
      <c r="BM41" s="81">
        <f t="shared" si="39"/>
        <v>5.02325</v>
      </c>
      <c r="BN41" s="77">
        <f t="shared" si="18"/>
        <v>157.42574999999999</v>
      </c>
      <c r="BO41" s="108">
        <f t="shared" si="40"/>
        <v>155.72075000000001</v>
      </c>
      <c r="BP41" s="107">
        <f ca="1">IF($BL41=0,0,_xll.OSTRIP($BM41,$I41,$A41-$B$2,$BG41-$A41,$BH41-$A41,$B$10,$BE41,$F41,$G41,$B$22,$J41,$BQ$33,0))</f>
        <v>0.33478100867045618</v>
      </c>
      <c r="BQ41" s="107">
        <f ca="1">IF($BL41=0,0,_xll.OSTRIP($BM41,$I41,$A41-$B$2,$BG41-$A41,$BH41-$A41,$B$10,$BE41,$F41,$G41,$B$22,$J41,$BQ$33,1))</f>
        <v>6.6176581575063384E-2</v>
      </c>
      <c r="BR41" s="107">
        <f ca="1">IF($BL41=0,0,_xll.OSTRIP($BM41,$I41,$A41-$B$2,$BG41-$A41,$BH41-$A41,$B$10,$BE41,$F41,$G41,$B$22,$J41,$BQ$33,BQ$34))</f>
        <v>0.365878754607184</v>
      </c>
      <c r="BS41" s="109">
        <f t="shared" ca="1" si="41"/>
        <v>10.378211268784142</v>
      </c>
      <c r="BT41" s="109">
        <f t="shared" ca="1" si="42"/>
        <v>2.0514740288269651</v>
      </c>
      <c r="BU41" s="109">
        <f t="shared" ca="1" si="43"/>
        <v>11.342241392822704</v>
      </c>
      <c r="BW41" s="82">
        <f t="shared" si="19"/>
        <v>31</v>
      </c>
      <c r="BX41" s="81">
        <f t="shared" si="44"/>
        <v>5.3632499999999999</v>
      </c>
      <c r="BY41" s="77">
        <f t="shared" si="45"/>
        <v>157.42574999999999</v>
      </c>
      <c r="BZ41" s="108">
        <f t="shared" si="46"/>
        <v>166.26075</v>
      </c>
      <c r="CA41" s="107">
        <f ca="1">IF($BW41=0,0,_xll.OSTRIP($BX41,$S41,$A41-$B$2,$BG41-$A41,$BH41-$A41,$D$10,$BE41,$P41,$Q41,$D$22,$T41,$CB$33,0))</f>
        <v>0.39399052496602599</v>
      </c>
      <c r="CB41" s="107">
        <f ca="1">IF($BW41=0,0,_xll.OSTRIP($BX41,$S41,$A41-$B$2,$BG41-$A41,$BH41-$A41,$D$10,$BE41,$P41,$Q41,$D$22,$T41,$CB$33,1))</f>
        <v>7.3461152280058908E-2</v>
      </c>
      <c r="CC41" s="107">
        <f ca="1">IF($BW41=0,0,_xll.OSTRIP($BX41,$S41,$A41-$B$2,$BG41-$A41,$BH41-$A41,$D$10,$BE41,$P41,$Q41,$D$22,$T41,$CB$33,CB$34))</f>
        <v>0.39037885517675702</v>
      </c>
      <c r="CD41" s="109">
        <f t="shared" ca="1" si="47"/>
        <v>12.213706273946805</v>
      </c>
      <c r="CE41" s="109">
        <f t="shared" ca="1" si="48"/>
        <v>2.2772957206818263</v>
      </c>
      <c r="CF41" s="109">
        <f t="shared" ca="1" si="49"/>
        <v>12.101744510479469</v>
      </c>
      <c r="CH41" s="82">
        <f t="shared" si="20"/>
        <v>31</v>
      </c>
      <c r="CI41" s="81">
        <f t="shared" si="50"/>
        <v>5.2532499999999995</v>
      </c>
      <c r="CJ41" s="77">
        <f t="shared" si="51"/>
        <v>157.42574999999999</v>
      </c>
      <c r="CK41" s="108">
        <f t="shared" si="52"/>
        <v>162.85074999999998</v>
      </c>
      <c r="CL41" s="107">
        <f ca="1">IF($CH41=0,0,_xll.OSTRIP($CI41,$AC41,$A41-$B$2,$BG41-$A41,$BH41-$A41,$F$10,$BE41,$Z41,$AA41,$F$22,$AD41,$CM$33,0))</f>
        <v>0.33807727391271353</v>
      </c>
      <c r="CM41" s="107">
        <f ca="1">IF($CH41=0,0,_xll.OSTRIP($CI41,$AC41,$A41-$B$2,$BG41-$A41,$BH41-$A41,$F$10,$BE41,$Z41,$AA41,$F$22,$AD41,$CM$33,1))</f>
        <v>6.4355831896961604E-2</v>
      </c>
      <c r="CN41" s="107">
        <f ca="1">IF($CH41=0,0,_xll.OSTRIP($CI41,$AC41,$A41-$B$2,$BG41-$A41,$BH41-$A41,$F$10,$BE41,$Z41,$AA41,$F$22,$AD41,$CM$33,$CM$34))</f>
        <v>0.38293687851321195</v>
      </c>
      <c r="CO41" s="109">
        <f t="shared" ca="1" si="53"/>
        <v>10.48039549129412</v>
      </c>
      <c r="CP41" s="109">
        <f t="shared" ca="1" si="54"/>
        <v>1.9950307888058096</v>
      </c>
      <c r="CQ41" s="109">
        <f t="shared" ca="1" si="55"/>
        <v>11.871043233909571</v>
      </c>
      <c r="CS41" s="82">
        <f t="shared" si="21"/>
        <v>0</v>
      </c>
      <c r="CT41" s="81" t="e">
        <f t="shared" si="56"/>
        <v>#DIV/0!</v>
      </c>
      <c r="CU41" s="77">
        <f t="shared" si="57"/>
        <v>0</v>
      </c>
      <c r="CV41" s="108">
        <f t="shared" si="58"/>
        <v>0</v>
      </c>
      <c r="CW41" s="107">
        <f>IF($CS41=0,0,_xll.OSTRIP($CT41,$AM41,$A41-$B$2,$BG41-$A41,$BH41-$A41,$H$10,$BE41,$AJ41,$AK41,$H$22,$AN41,$CX$33,0))</f>
        <v>0</v>
      </c>
      <c r="CX41" s="107">
        <f>IF($CS41=0,0,_xll.OSTRIP($CT41,$AM41,$A41-$B$2,$BG41-$A41,$BH41-$A41,$H$10,$BE41,$AJ41,$AK41,$H$22,$AN41,$CX$33,1))</f>
        <v>0</v>
      </c>
      <c r="CY41" s="107">
        <f>IF($CS41=0,0,_xll.OSTRIP($CT41,$AM41,$A41-$B$2,$BG41-$A41,$BH41-$A41,$H$10,$BE41,$AJ41,$AK41,$H$22,$AN41,$CX$33,CX$34))</f>
        <v>0</v>
      </c>
      <c r="CZ41" s="109">
        <f t="shared" si="59"/>
        <v>0</v>
      </c>
      <c r="DA41" s="109">
        <f t="shared" si="60"/>
        <v>0</v>
      </c>
      <c r="DB41" s="109">
        <f t="shared" si="61"/>
        <v>0</v>
      </c>
    </row>
    <row r="42" spans="1:106" x14ac:dyDescent="0.25">
      <c r="A42" s="101">
        <f t="shared" si="22"/>
        <v>36982</v>
      </c>
      <c r="B42" s="102">
        <f t="shared" si="23"/>
        <v>4.8028571428571434</v>
      </c>
      <c r="C42" s="80">
        <f t="shared" si="24"/>
        <v>0.46</v>
      </c>
      <c r="D42" s="102">
        <f t="shared" si="0"/>
        <v>-5.5E-2</v>
      </c>
      <c r="E42" s="106">
        <f t="shared" si="1"/>
        <v>1</v>
      </c>
      <c r="F42" s="80">
        <f t="shared" si="25"/>
        <v>0.46</v>
      </c>
      <c r="G42" s="106">
        <f t="shared" si="26"/>
        <v>0.55000000000000004</v>
      </c>
      <c r="H42" s="80">
        <f t="shared" si="2"/>
        <v>0</v>
      </c>
      <c r="I42" s="104" t="e">
        <f t="shared" si="27"/>
        <v>#DIV/0!</v>
      </c>
      <c r="J42" s="233" t="e">
        <f t="shared" si="3"/>
        <v>#DIV/0!</v>
      </c>
      <c r="K42" s="233"/>
      <c r="L42" s="266"/>
      <c r="M42" s="266"/>
      <c r="N42" s="102">
        <f t="shared" si="4"/>
        <v>0.17</v>
      </c>
      <c r="O42" s="106">
        <f t="shared" si="5"/>
        <v>1.03</v>
      </c>
      <c r="P42" s="216">
        <f t="shared" si="28"/>
        <v>0.47380000000000005</v>
      </c>
      <c r="Q42" s="106">
        <f t="shared" si="29"/>
        <v>0.65</v>
      </c>
      <c r="R42" s="80">
        <f t="shared" si="6"/>
        <v>0</v>
      </c>
      <c r="S42" s="104" t="e">
        <f t="shared" si="30"/>
        <v>#DIV/0!</v>
      </c>
      <c r="T42" s="233" t="e">
        <f t="shared" si="7"/>
        <v>#DIV/0!</v>
      </c>
      <c r="U42"/>
      <c r="V42"/>
      <c r="W42"/>
      <c r="X42" s="102">
        <f t="shared" si="8"/>
        <v>8.2500000000000004E-2</v>
      </c>
      <c r="Y42" s="106">
        <f t="shared" si="9"/>
        <v>1</v>
      </c>
      <c r="Z42" s="216">
        <f t="shared" si="31"/>
        <v>0.46</v>
      </c>
      <c r="AA42" s="106">
        <f t="shared" si="32"/>
        <v>0.6</v>
      </c>
      <c r="AB42" s="80">
        <f t="shared" si="10"/>
        <v>0</v>
      </c>
      <c r="AC42" s="104" t="e">
        <f t="shared" si="33"/>
        <v>#DIV/0!</v>
      </c>
      <c r="AD42" s="233" t="e">
        <f t="shared" si="11"/>
        <v>#DIV/0!</v>
      </c>
      <c r="AE42"/>
      <c r="AF42"/>
      <c r="AG42"/>
      <c r="AH42" s="102">
        <f t="shared" si="12"/>
        <v>5.0000000000000001E-3</v>
      </c>
      <c r="AI42" s="106">
        <f t="shared" si="13"/>
        <v>1</v>
      </c>
      <c r="AJ42" s="216">
        <f t="shared" si="34"/>
        <v>0.46</v>
      </c>
      <c r="AK42" s="106">
        <f t="shared" si="35"/>
        <v>0.55000000000000004</v>
      </c>
      <c r="AL42" s="80">
        <f t="shared" si="14"/>
        <v>0</v>
      </c>
      <c r="AM42" s="104">
        <f t="shared" si="36"/>
        <v>4.8078571428571433</v>
      </c>
      <c r="AN42" s="233">
        <f t="shared" si="15"/>
        <v>0</v>
      </c>
      <c r="AO42"/>
      <c r="AP42"/>
      <c r="AQ42" s="266"/>
      <c r="AR42" s="266"/>
      <c r="AT42" s="132" t="e">
        <f>ROUND(I42-B42,1)</f>
        <v>#DIV/0!</v>
      </c>
      <c r="AU42"/>
      <c r="AV42"/>
      <c r="AW42"/>
      <c r="AX42"/>
      <c r="AY42"/>
      <c r="AZ42"/>
      <c r="BA42"/>
      <c r="BC42" s="105"/>
      <c r="BD42" s="105"/>
      <c r="BE42" s="80">
        <f t="shared" si="37"/>
        <v>6.8660331219909013E-2</v>
      </c>
      <c r="BF42" s="181">
        <f t="shared" si="16"/>
        <v>30</v>
      </c>
      <c r="BG42" s="258">
        <f t="shared" si="62"/>
        <v>36982</v>
      </c>
      <c r="BH42" s="258">
        <f t="shared" si="38"/>
        <v>37011</v>
      </c>
      <c r="BJ42" s="105"/>
      <c r="BK42" s="82"/>
      <c r="BL42" s="82">
        <f t="shared" si="17"/>
        <v>0</v>
      </c>
      <c r="BM42" s="81" t="e">
        <f t="shared" si="39"/>
        <v>#DIV/0!</v>
      </c>
      <c r="BN42" s="77">
        <f t="shared" si="18"/>
        <v>0</v>
      </c>
      <c r="BO42" s="108">
        <f t="shared" si="40"/>
        <v>0</v>
      </c>
      <c r="BP42" s="107">
        <f>IF($BL42=0,0,_xll.OSTRIP($BM42,$I42,$A42-$B$2,$BG42-$A42,$BH42-$A42,$B$10,$BE42,$F42,$G42,$B$22,$J42,$BQ$33,0))</f>
        <v>0</v>
      </c>
      <c r="BQ42" s="107">
        <f>IF($BL42=0,0,_xll.OSTRIP($BM42,$I42,$A42-$B$2,$BG42-$A42,$BH42-$A42,$B$10,$BE42,$F42,$G42,$B$22,$J42,$BQ$33,1))</f>
        <v>0</v>
      </c>
      <c r="BR42" s="107">
        <f>IF($BL42=0,0,_xll.OSTRIP($BM42,$I42,$A42-$B$2,$BG42-$A42,$BH42-$A42,$B$10,$BE42,$F42,$G42,$B$22,$J42,$BQ$33,BQ$34))</f>
        <v>0</v>
      </c>
      <c r="BS42" s="109">
        <f t="shared" si="41"/>
        <v>0</v>
      </c>
      <c r="BT42" s="109">
        <f t="shared" si="42"/>
        <v>0</v>
      </c>
      <c r="BU42" s="109">
        <f t="shared" si="43"/>
        <v>0</v>
      </c>
      <c r="BW42" s="82">
        <f t="shared" si="19"/>
        <v>0</v>
      </c>
      <c r="BX42" s="81" t="e">
        <f t="shared" si="44"/>
        <v>#DIV/0!</v>
      </c>
      <c r="BY42" s="77">
        <f t="shared" si="45"/>
        <v>0</v>
      </c>
      <c r="BZ42" s="108">
        <f t="shared" si="46"/>
        <v>0</v>
      </c>
      <c r="CA42" s="107">
        <f>IF($BW42=0,0,_xll.OSTRIP($BX42,$S42,$A42-$B$2,$BG42-$A42,$BH42-$A42,$D$10,$BE42,$P42,$Q42,$D$22,$T42,$CB$33,0))</f>
        <v>0</v>
      </c>
      <c r="CB42" s="107">
        <f>IF($BW42=0,0,_xll.OSTRIP($BX42,$S42,$A42-$B$2,$BG42-$A42,$BH42-$A42,$D$10,$BE42,$P42,$Q42,$D$22,$T42,$CB$33,1))</f>
        <v>0</v>
      </c>
      <c r="CC42" s="107">
        <f>IF($BW42=0,0,_xll.OSTRIP($BX42,$S42,$A42-$B$2,$BG42-$A42,$BH42-$A42,$D$10,$BE42,$P42,$Q42,$D$22,$T42,$CB$33,CB$34))</f>
        <v>0</v>
      </c>
      <c r="CD42" s="109">
        <f t="shared" si="47"/>
        <v>0</v>
      </c>
      <c r="CE42" s="109">
        <f t="shared" si="48"/>
        <v>0</v>
      </c>
      <c r="CF42" s="109">
        <f t="shared" si="49"/>
        <v>0</v>
      </c>
      <c r="CH42" s="82">
        <f t="shared" si="20"/>
        <v>0</v>
      </c>
      <c r="CI42" s="81" t="e">
        <f t="shared" si="50"/>
        <v>#DIV/0!</v>
      </c>
      <c r="CJ42" s="77">
        <f t="shared" si="51"/>
        <v>0</v>
      </c>
      <c r="CK42" s="108">
        <f t="shared" si="52"/>
        <v>0</v>
      </c>
      <c r="CL42" s="107">
        <f>IF($CH42=0,0,_xll.OSTRIP($CI42,$AC42,$A42-$B$2,$BG42-$A42,$BH42-$A42,$F$10,$BE42,$Z42,$AA42,$F$22,$AD42,$CM$33,0))</f>
        <v>0</v>
      </c>
      <c r="CM42" s="107">
        <f>IF($CH42=0,0,_xll.OSTRIP($CI42,$AC42,$A42-$B$2,$BG42-$A42,$BH42-$A42,$F$10,$BE42,$Z42,$AA42,$F$22,$AD42,$CM$33,1))</f>
        <v>0</v>
      </c>
      <c r="CN42" s="107">
        <f>IF($CH42=0,0,_xll.OSTRIP($CI42,$AC42,$A42-$B$2,$BG42-$A42,$BH42-$A42,$F$10,$BE42,$Z42,$AA42,$F$22,$AD42,$CM$33,$CM$34))</f>
        <v>0</v>
      </c>
      <c r="CO42" s="109">
        <f t="shared" si="53"/>
        <v>0</v>
      </c>
      <c r="CP42" s="109">
        <f t="shared" si="54"/>
        <v>0</v>
      </c>
      <c r="CQ42" s="109">
        <f t="shared" si="55"/>
        <v>0</v>
      </c>
      <c r="CS42" s="82">
        <f t="shared" si="21"/>
        <v>30</v>
      </c>
      <c r="CT42" s="81">
        <f t="shared" si="56"/>
        <v>4.8078571428571433</v>
      </c>
      <c r="CU42" s="77">
        <f t="shared" si="57"/>
        <v>144.08571428571429</v>
      </c>
      <c r="CV42" s="108">
        <f t="shared" si="58"/>
        <v>144.23571428571429</v>
      </c>
      <c r="CW42" s="107">
        <f ca="1">IF($CS42=0,0,_xll.OSTRIP($CT42,$AM42,$A42-$B$2,$BG42-$A42,$BH42-$A42,$H$10,$BE42,$AJ42,$AK42,$H$22,$AN42,$CX$33,0))</f>
        <v>0.18919793571317697</v>
      </c>
      <c r="CX42" s="107">
        <f ca="1">IF($CS42=0,0,_xll.OSTRIP($CT42,$AM42,$A42-$B$2,$BG42-$A42,$BH42-$A42,$H$10,$BE42,$AJ42,$AK42,$H$22,$AN42,$CX$33,1))</f>
        <v>3.9351821423034873E-2</v>
      </c>
      <c r="CY42" s="107">
        <f ca="1">IF($CS42=0,0,_xll.OSTRIP($CT42,$AM42,$A42-$B$2,$BG42-$A42,$BH42-$A42,$H$10,$BE42,$AJ42,$AK42,$H$22,$AN42,$CX$33,CX$34))</f>
        <v>0.34357477288530686</v>
      </c>
      <c r="CZ42" s="109">
        <f t="shared" ca="1" si="59"/>
        <v>5.6759380713953096</v>
      </c>
      <c r="DA42" s="109">
        <f t="shared" ca="1" si="60"/>
        <v>1.1805546426910463</v>
      </c>
      <c r="DB42" s="109">
        <f t="shared" ca="1" si="61"/>
        <v>10.307243186559205</v>
      </c>
    </row>
    <row r="43" spans="1:106" x14ac:dyDescent="0.25">
      <c r="A43" s="101">
        <f t="shared" si="22"/>
        <v>37012</v>
      </c>
      <c r="B43" s="102">
        <f t="shared" si="23"/>
        <v>4.6978571428571438</v>
      </c>
      <c r="C43" s="80">
        <f t="shared" si="24"/>
        <v>0.41000000000000003</v>
      </c>
      <c r="D43" s="102">
        <f t="shared" si="0"/>
        <v>-5.5E-2</v>
      </c>
      <c r="E43" s="106">
        <f t="shared" si="1"/>
        <v>1</v>
      </c>
      <c r="F43" s="80">
        <f t="shared" si="25"/>
        <v>0.41000000000000003</v>
      </c>
      <c r="G43" s="106">
        <f t="shared" si="26"/>
        <v>0.5</v>
      </c>
      <c r="H43" s="80">
        <f t="shared" si="2"/>
        <v>0</v>
      </c>
      <c r="I43" s="104" t="e">
        <f t="shared" si="27"/>
        <v>#DIV/0!</v>
      </c>
      <c r="J43" s="233" t="e">
        <f t="shared" si="3"/>
        <v>#DIV/0!</v>
      </c>
      <c r="K43" s="233"/>
      <c r="L43" s="266"/>
      <c r="M43" s="266"/>
      <c r="N43" s="102">
        <f t="shared" si="4"/>
        <v>0.16</v>
      </c>
      <c r="O43" s="106">
        <f t="shared" si="5"/>
        <v>1.03</v>
      </c>
      <c r="P43" s="216">
        <f t="shared" si="28"/>
        <v>0.42230000000000006</v>
      </c>
      <c r="Q43" s="106">
        <f t="shared" si="29"/>
        <v>0.6</v>
      </c>
      <c r="R43" s="80">
        <f t="shared" si="6"/>
        <v>0</v>
      </c>
      <c r="S43" s="104" t="e">
        <f t="shared" si="30"/>
        <v>#DIV/0!</v>
      </c>
      <c r="T43" s="233" t="e">
        <f t="shared" si="7"/>
        <v>#DIV/0!</v>
      </c>
      <c r="U43"/>
      <c r="V43"/>
      <c r="W43"/>
      <c r="X43" s="102">
        <f t="shared" si="8"/>
        <v>6.7500000000000004E-2</v>
      </c>
      <c r="Y43" s="106">
        <f t="shared" si="9"/>
        <v>1</v>
      </c>
      <c r="Z43" s="216">
        <f t="shared" si="31"/>
        <v>0.41000000000000003</v>
      </c>
      <c r="AA43" s="106">
        <f t="shared" si="32"/>
        <v>0.55000000000000004</v>
      </c>
      <c r="AB43" s="80">
        <f t="shared" si="10"/>
        <v>0</v>
      </c>
      <c r="AC43" s="104" t="e">
        <f t="shared" si="33"/>
        <v>#DIV/0!</v>
      </c>
      <c r="AD43" s="233" t="e">
        <f t="shared" si="11"/>
        <v>#DIV/0!</v>
      </c>
      <c r="AE43"/>
      <c r="AF43"/>
      <c r="AG43"/>
      <c r="AH43" s="102">
        <f t="shared" si="12"/>
        <v>5.0000000000000001E-3</v>
      </c>
      <c r="AI43" s="106">
        <f t="shared" si="13"/>
        <v>1</v>
      </c>
      <c r="AJ43" s="216">
        <f t="shared" si="34"/>
        <v>0.41000000000000003</v>
      </c>
      <c r="AK43" s="106">
        <f t="shared" si="35"/>
        <v>0.5</v>
      </c>
      <c r="AL43" s="80">
        <f t="shared" si="14"/>
        <v>0</v>
      </c>
      <c r="AM43" s="104">
        <f t="shared" si="36"/>
        <v>4.7028571428571437</v>
      </c>
      <c r="AN43" s="233">
        <f t="shared" si="15"/>
        <v>0</v>
      </c>
      <c r="AO43"/>
      <c r="AP43"/>
      <c r="AQ43" s="266"/>
      <c r="AR43" s="266"/>
      <c r="AU43"/>
      <c r="AV43"/>
      <c r="AW43"/>
      <c r="AX43"/>
      <c r="AY43"/>
      <c r="AZ43"/>
      <c r="BA43"/>
      <c r="BC43" s="105"/>
      <c r="BD43" s="105"/>
      <c r="BE43" s="80">
        <f t="shared" si="37"/>
        <v>6.8423538768242004E-2</v>
      </c>
      <c r="BF43" s="181">
        <f t="shared" si="16"/>
        <v>31</v>
      </c>
      <c r="BG43" s="258">
        <f t="shared" si="62"/>
        <v>37012</v>
      </c>
      <c r="BH43" s="258">
        <f t="shared" si="38"/>
        <v>37042</v>
      </c>
      <c r="BJ43" s="105"/>
      <c r="BK43" s="82"/>
      <c r="BL43" s="82">
        <f t="shared" si="17"/>
        <v>0</v>
      </c>
      <c r="BM43" s="82" t="e">
        <f t="shared" si="39"/>
        <v>#DIV/0!</v>
      </c>
      <c r="BN43" s="77">
        <f t="shared" si="18"/>
        <v>0</v>
      </c>
      <c r="BO43" s="108">
        <f t="shared" si="40"/>
        <v>0</v>
      </c>
      <c r="BP43" s="107">
        <f>IF($BL43=0,0,_xll.OSTRIP($BM43,$I43,$A43-$B$2,$BG43-$A43,$BH43-$A43,$B$10,$BE43,$F43,$G43,$B$22,$J43,$BQ$33,0))</f>
        <v>0</v>
      </c>
      <c r="BQ43" s="107">
        <f>IF($BL43=0,0,_xll.OSTRIP($BM43,$I43,$A43-$B$2,$BG43-$A43,$BH43-$A43,$B$10,$BE43,$F43,$G43,$B$22,$J43,$BQ$33,1))</f>
        <v>0</v>
      </c>
      <c r="BR43" s="107">
        <f>IF($BL43=0,0,_xll.OSTRIP($BM43,$I43,$A43-$B$2,$BG43-$A43,$BH43-$A43,$B$10,$BE43,$F43,$G43,$B$22,$J43,$BQ$33,BQ$34))</f>
        <v>0</v>
      </c>
      <c r="BS43" s="109">
        <f t="shared" si="41"/>
        <v>0</v>
      </c>
      <c r="BT43" s="109">
        <f t="shared" si="42"/>
        <v>0</v>
      </c>
      <c r="BU43" s="109">
        <f t="shared" si="43"/>
        <v>0</v>
      </c>
      <c r="BW43" s="82">
        <f t="shared" si="19"/>
        <v>0</v>
      </c>
      <c r="BX43" s="81" t="e">
        <f t="shared" si="44"/>
        <v>#DIV/0!</v>
      </c>
      <c r="BY43" s="77">
        <f t="shared" si="45"/>
        <v>0</v>
      </c>
      <c r="BZ43" s="108">
        <f t="shared" si="46"/>
        <v>0</v>
      </c>
      <c r="CA43" s="107">
        <f>IF($BW43=0,0,_xll.OSTRIP($BX43,$S43,$A43-$B$2,$BG43-$A43,$BH43-$A43,$D$10,$BE43,$P43,$Q43,$D$22,$T43,$CB$33,0))</f>
        <v>0</v>
      </c>
      <c r="CB43" s="107">
        <f>IF($BW43=0,0,_xll.OSTRIP($BX43,$S43,$A43-$B$2,$BG43-$A43,$BH43-$A43,$D$10,$BE43,$P43,$Q43,$D$22,$T43,$CB$33,1))</f>
        <v>0</v>
      </c>
      <c r="CC43" s="107">
        <f>IF($BW43=0,0,_xll.OSTRIP($BX43,$S43,$A43-$B$2,$BG43-$A43,$BH43-$A43,$D$10,$BE43,$P43,$Q43,$D$22,$T43,$CB$33,CB$34))</f>
        <v>0</v>
      </c>
      <c r="CD43" s="109">
        <f t="shared" si="47"/>
        <v>0</v>
      </c>
      <c r="CE43" s="109">
        <f t="shared" si="48"/>
        <v>0</v>
      </c>
      <c r="CF43" s="109">
        <f t="shared" si="49"/>
        <v>0</v>
      </c>
      <c r="CH43" s="82">
        <f t="shared" si="20"/>
        <v>0</v>
      </c>
      <c r="CI43" s="81" t="e">
        <f t="shared" si="50"/>
        <v>#DIV/0!</v>
      </c>
      <c r="CJ43" s="77">
        <f t="shared" si="51"/>
        <v>0</v>
      </c>
      <c r="CK43" s="108">
        <f t="shared" si="52"/>
        <v>0</v>
      </c>
      <c r="CL43" s="107">
        <f>IF($CH43=0,0,_xll.OSTRIP($CI43,$AC43,$A43-$B$2,$BG43-$A43,$BH43-$A43,$F$10,$BE43,$Z43,$AA43,$F$22,$AD43,$CM$33,0))</f>
        <v>0</v>
      </c>
      <c r="CM43" s="107">
        <f>IF($CH43=0,0,_xll.OSTRIP($CI43,$AC43,$A43-$B$2,$BG43-$A43,$BH43-$A43,$F$10,$BE43,$Z43,$AA43,$F$22,$AD43,$CM$33,1))</f>
        <v>0</v>
      </c>
      <c r="CN43" s="107">
        <f>IF($CH43=0,0,_xll.OSTRIP($CI43,$AC43,$A43-$B$2,$BG43-$A43,$BH43-$A43,$F$10,$BE43,$Z43,$AA43,$F$22,$AD43,$CM$33,$CM$34))</f>
        <v>0</v>
      </c>
      <c r="CO43" s="109">
        <f t="shared" si="53"/>
        <v>0</v>
      </c>
      <c r="CP43" s="109">
        <f t="shared" si="54"/>
        <v>0</v>
      </c>
      <c r="CQ43" s="109">
        <f t="shared" si="55"/>
        <v>0</v>
      </c>
      <c r="CS43" s="82">
        <f t="shared" si="21"/>
        <v>31</v>
      </c>
      <c r="CT43" s="81">
        <f t="shared" si="56"/>
        <v>4.7028571428571437</v>
      </c>
      <c r="CU43" s="77">
        <f t="shared" si="57"/>
        <v>145.63357142857146</v>
      </c>
      <c r="CV43" s="108">
        <f t="shared" si="58"/>
        <v>145.78857142857146</v>
      </c>
      <c r="CW43" s="107">
        <f ca="1">IF($CS43=0,0,_xll.OSTRIP($CT43,$AM43,$A43-$B$2,$BG43-$A43,$BH43-$A43,$H$10,$BE43,$AJ43,$AK43,$H$22,$AN43,$CX$33,0))</f>
        <v>0.17023738514963546</v>
      </c>
      <c r="CX43" s="107">
        <f ca="1">IF($CS43=0,0,_xll.OSTRIP($CT43,$AM43,$A43-$B$2,$BG43-$A43,$BH43-$A43,$H$10,$BE43,$AJ43,$AK43,$H$22,$AN43,$CX$33,1))</f>
        <v>3.6198714946763307E-2</v>
      </c>
      <c r="CY43" s="107">
        <f ca="1">IF($CS43=0,0,_xll.OSTRIP($CT43,$AM43,$A43-$B$2,$BG43-$A43,$BH43-$A43,$H$10,$BE43,$AJ43,$AK43,$H$22,$AN43,$CX$33,CX$34))</f>
        <v>0.34011810514785351</v>
      </c>
      <c r="CZ43" s="109">
        <f t="shared" ca="1" si="59"/>
        <v>5.2773589396386997</v>
      </c>
      <c r="DA43" s="109">
        <f t="shared" ca="1" si="60"/>
        <v>1.1221601633496625</v>
      </c>
      <c r="DB43" s="109">
        <f t="shared" ca="1" si="61"/>
        <v>10.543661259583459</v>
      </c>
    </row>
    <row r="44" spans="1:106" x14ac:dyDescent="0.25">
      <c r="A44" s="101">
        <f t="shared" si="22"/>
        <v>37043</v>
      </c>
      <c r="B44" s="102">
        <f t="shared" si="23"/>
        <v>4.6778571428571434</v>
      </c>
      <c r="C44" s="80">
        <f t="shared" si="24"/>
        <v>0.4</v>
      </c>
      <c r="D44" s="102">
        <f t="shared" si="0"/>
        <v>-5.5E-2</v>
      </c>
      <c r="E44" s="106">
        <f t="shared" si="1"/>
        <v>1</v>
      </c>
      <c r="F44" s="80">
        <f t="shared" si="25"/>
        <v>0.4</v>
      </c>
      <c r="G44" s="106">
        <f t="shared" si="26"/>
        <v>0.5</v>
      </c>
      <c r="H44" s="80">
        <f t="shared" si="2"/>
        <v>0</v>
      </c>
      <c r="I44" s="104" t="e">
        <f t="shared" si="27"/>
        <v>#DIV/0!</v>
      </c>
      <c r="J44" s="233" t="e">
        <f t="shared" si="3"/>
        <v>#DIV/0!</v>
      </c>
      <c r="K44" s="233"/>
      <c r="L44" s="266"/>
      <c r="M44" s="266"/>
      <c r="N44" s="102">
        <f t="shared" si="4"/>
        <v>0.15</v>
      </c>
      <c r="O44" s="106">
        <f t="shared" si="5"/>
        <v>1.03</v>
      </c>
      <c r="P44" s="216">
        <f t="shared" si="28"/>
        <v>0.41200000000000003</v>
      </c>
      <c r="Q44" s="106">
        <f t="shared" si="29"/>
        <v>0.6</v>
      </c>
      <c r="R44" s="80">
        <f t="shared" si="6"/>
        <v>0</v>
      </c>
      <c r="S44" s="104" t="e">
        <f t="shared" si="30"/>
        <v>#DIV/0!</v>
      </c>
      <c r="T44" s="233" t="e">
        <f t="shared" si="7"/>
        <v>#DIV/0!</v>
      </c>
      <c r="U44"/>
      <c r="V44"/>
      <c r="W44"/>
      <c r="X44" s="102">
        <f t="shared" si="8"/>
        <v>5.7500000000000002E-2</v>
      </c>
      <c r="Y44" s="106">
        <f t="shared" si="9"/>
        <v>1</v>
      </c>
      <c r="Z44" s="216">
        <f t="shared" si="31"/>
        <v>0.4</v>
      </c>
      <c r="AA44" s="106">
        <f t="shared" si="32"/>
        <v>0.55000000000000004</v>
      </c>
      <c r="AB44" s="80">
        <f t="shared" si="10"/>
        <v>0</v>
      </c>
      <c r="AC44" s="104" t="e">
        <f t="shared" si="33"/>
        <v>#DIV/0!</v>
      </c>
      <c r="AD44" s="233" t="e">
        <f t="shared" si="11"/>
        <v>#DIV/0!</v>
      </c>
      <c r="AE44"/>
      <c r="AF44"/>
      <c r="AG44"/>
      <c r="AH44" s="102">
        <f t="shared" si="12"/>
        <v>5.0000000000000001E-3</v>
      </c>
      <c r="AI44" s="106">
        <f t="shared" si="13"/>
        <v>1</v>
      </c>
      <c r="AJ44" s="216">
        <f t="shared" si="34"/>
        <v>0.4</v>
      </c>
      <c r="AK44" s="106">
        <f t="shared" si="35"/>
        <v>0.5</v>
      </c>
      <c r="AL44" s="80">
        <f t="shared" si="14"/>
        <v>0</v>
      </c>
      <c r="AM44" s="104">
        <f t="shared" si="36"/>
        <v>4.6828571428571433</v>
      </c>
      <c r="AN44" s="233">
        <f t="shared" si="15"/>
        <v>0</v>
      </c>
      <c r="AO44"/>
      <c r="AP44"/>
      <c r="AQ44" s="266"/>
      <c r="AR44" s="266"/>
      <c r="AU44"/>
      <c r="AV44"/>
      <c r="AW44"/>
      <c r="AX44"/>
      <c r="AY44"/>
      <c r="AZ44"/>
      <c r="BA44"/>
      <c r="BC44" s="105"/>
      <c r="BD44" s="105"/>
      <c r="BE44" s="80">
        <f t="shared" si="37"/>
        <v>6.8178853254346028E-2</v>
      </c>
      <c r="BF44" s="181">
        <f t="shared" si="16"/>
        <v>30</v>
      </c>
      <c r="BG44" s="258">
        <f t="shared" si="62"/>
        <v>37043</v>
      </c>
      <c r="BH44" s="258">
        <f t="shared" si="38"/>
        <v>37072</v>
      </c>
      <c r="BJ44" s="105"/>
      <c r="BK44" s="82"/>
      <c r="BL44" s="82">
        <f t="shared" si="17"/>
        <v>0</v>
      </c>
      <c r="BM44" s="82" t="e">
        <f t="shared" si="39"/>
        <v>#DIV/0!</v>
      </c>
      <c r="BN44" s="77">
        <f t="shared" si="18"/>
        <v>0</v>
      </c>
      <c r="BO44" s="108">
        <f t="shared" si="40"/>
        <v>0</v>
      </c>
      <c r="BP44" s="107">
        <f>IF($BL44=0,0,_xll.OSTRIP($BM44,$I44,$A44-$B$2,$BG44-$A44,$BH44-$A44,$B$10,$BE44,$F44,$G44,$B$22,$J44,$BQ$33,0))</f>
        <v>0</v>
      </c>
      <c r="BQ44" s="107">
        <f>IF($BL44=0,0,_xll.OSTRIP($BM44,$I44,$A44-$B$2,$BG44-$A44,$BH44-$A44,$B$10,$BE44,$F44,$G44,$B$22,$J44,$BQ$33,1))</f>
        <v>0</v>
      </c>
      <c r="BR44" s="107">
        <f>IF($BL44=0,0,_xll.OSTRIP($BM44,$I44,$A44-$B$2,$BG44-$A44,$BH44-$A44,$B$10,$BE44,$F44,$G44,$B$22,$J44,$BQ$33,BQ$34))</f>
        <v>0</v>
      </c>
      <c r="BS44" s="109">
        <f t="shared" si="41"/>
        <v>0</v>
      </c>
      <c r="BT44" s="109">
        <f t="shared" si="42"/>
        <v>0</v>
      </c>
      <c r="BU44" s="109">
        <f t="shared" si="43"/>
        <v>0</v>
      </c>
      <c r="BW44" s="82">
        <f t="shared" si="19"/>
        <v>0</v>
      </c>
      <c r="BX44" s="81" t="e">
        <f t="shared" si="44"/>
        <v>#DIV/0!</v>
      </c>
      <c r="BY44" s="77">
        <f t="shared" si="45"/>
        <v>0</v>
      </c>
      <c r="BZ44" s="108">
        <f t="shared" si="46"/>
        <v>0</v>
      </c>
      <c r="CA44" s="107">
        <f>IF($BW44=0,0,_xll.OSTRIP($BX44,$S44,$A44-$B$2,$BG44-$A44,$BH44-$A44,$D$10,$BE44,$P44,$Q44,$D$22,$T44,$CB$33,0))</f>
        <v>0</v>
      </c>
      <c r="CB44" s="107">
        <f>IF($BW44=0,0,_xll.OSTRIP($BX44,$S44,$A44-$B$2,$BG44-$A44,$BH44-$A44,$D$10,$BE44,$P44,$Q44,$D$22,$T44,$CB$33,1))</f>
        <v>0</v>
      </c>
      <c r="CC44" s="107">
        <f>IF($BW44=0,0,_xll.OSTRIP($BX44,$S44,$A44-$B$2,$BG44-$A44,$BH44-$A44,$D$10,$BE44,$P44,$Q44,$D$22,$T44,$CB$33,CB$34))</f>
        <v>0</v>
      </c>
      <c r="CD44" s="109">
        <f t="shared" si="47"/>
        <v>0</v>
      </c>
      <c r="CE44" s="109">
        <f t="shared" si="48"/>
        <v>0</v>
      </c>
      <c r="CF44" s="109">
        <f t="shared" si="49"/>
        <v>0</v>
      </c>
      <c r="CH44" s="82">
        <f t="shared" si="20"/>
        <v>0</v>
      </c>
      <c r="CI44" s="81" t="e">
        <f t="shared" si="50"/>
        <v>#DIV/0!</v>
      </c>
      <c r="CJ44" s="77">
        <f t="shared" si="51"/>
        <v>0</v>
      </c>
      <c r="CK44" s="108">
        <f t="shared" si="52"/>
        <v>0</v>
      </c>
      <c r="CL44" s="107">
        <f>IF($CH44=0,0,_xll.OSTRIP($CI44,$AC44,$A44-$B$2,$BG44-$A44,$BH44-$A44,$F$10,$BE44,$Z44,$AA44,$F$22,$AD44,$CM$33,0))</f>
        <v>0</v>
      </c>
      <c r="CM44" s="107">
        <f>IF($CH44=0,0,_xll.OSTRIP($CI44,$AC44,$A44-$B$2,$BG44-$A44,$BH44-$A44,$F$10,$BE44,$Z44,$AA44,$F$22,$AD44,$CM$33,1))</f>
        <v>0</v>
      </c>
      <c r="CN44" s="107">
        <f>IF($CH44=0,0,_xll.OSTRIP($CI44,$AC44,$A44-$B$2,$BG44-$A44,$BH44-$A44,$F$10,$BE44,$Z44,$AA44,$F$22,$AD44,$CM$33,$CM$34))</f>
        <v>0</v>
      </c>
      <c r="CO44" s="109">
        <f t="shared" si="53"/>
        <v>0</v>
      </c>
      <c r="CP44" s="109">
        <f t="shared" si="54"/>
        <v>0</v>
      </c>
      <c r="CQ44" s="109">
        <f t="shared" si="55"/>
        <v>0</v>
      </c>
      <c r="CS44" s="82">
        <f t="shared" si="21"/>
        <v>30</v>
      </c>
      <c r="CT44" s="81">
        <f t="shared" si="56"/>
        <v>4.6828571428571433</v>
      </c>
      <c r="CU44" s="77">
        <f t="shared" si="57"/>
        <v>140.33571428571429</v>
      </c>
      <c r="CV44" s="108">
        <f t="shared" si="58"/>
        <v>140.48571428571429</v>
      </c>
      <c r="CW44" s="107">
        <f ca="1">IF($CS44=0,0,_xll.OSTRIP($CT44,$AM44,$A44-$B$2,$BG44-$A44,$BH44-$A44,$H$10,$BE44,$AJ44,$AK44,$H$22,$AN44,$CX$33,0))</f>
        <v>0.1656884313632451</v>
      </c>
      <c r="CX44" s="107">
        <f ca="1">IF($CS44=0,0,_xll.OSTRIP($CT44,$AM44,$A44-$B$2,$BG44-$A44,$BH44-$A44,$H$10,$BE44,$AJ44,$AK44,$H$22,$AN44,$CX$33,1))</f>
        <v>3.5381910297215241E-2</v>
      </c>
      <c r="CY44" s="107">
        <f ca="1">IF($CS44=0,0,_xll.OSTRIP($CT44,$AM44,$A44-$B$2,$BG44-$A44,$BH44-$A44,$H$10,$BE44,$AJ44,$AK44,$H$22,$AN44,$CX$33,CX$34))</f>
        <v>0.33104101764533228</v>
      </c>
      <c r="CZ44" s="109">
        <f t="shared" ca="1" si="59"/>
        <v>4.9706529408973532</v>
      </c>
      <c r="DA44" s="109">
        <f t="shared" ca="1" si="60"/>
        <v>1.0614573089164572</v>
      </c>
      <c r="DB44" s="109">
        <f t="shared" ca="1" si="61"/>
        <v>9.9312305293599685</v>
      </c>
    </row>
    <row r="45" spans="1:106" x14ac:dyDescent="0.25">
      <c r="A45" s="101">
        <f t="shared" si="22"/>
        <v>37073</v>
      </c>
      <c r="B45" s="102">
        <f t="shared" si="23"/>
        <v>4.6578571428571438</v>
      </c>
      <c r="C45" s="80">
        <f t="shared" si="24"/>
        <v>0.4</v>
      </c>
      <c r="D45" s="102">
        <f t="shared" si="0"/>
        <v>-5.5E-2</v>
      </c>
      <c r="E45" s="106">
        <f t="shared" si="1"/>
        <v>1</v>
      </c>
      <c r="F45" s="80">
        <f t="shared" si="25"/>
        <v>0.4</v>
      </c>
      <c r="G45" s="106">
        <f t="shared" si="26"/>
        <v>0.55000000000000004</v>
      </c>
      <c r="H45" s="80">
        <f t="shared" si="2"/>
        <v>0</v>
      </c>
      <c r="I45" s="104" t="e">
        <f t="shared" si="27"/>
        <v>#DIV/0!</v>
      </c>
      <c r="J45" s="233" t="e">
        <f t="shared" si="3"/>
        <v>#DIV/0!</v>
      </c>
      <c r="K45" s="233"/>
      <c r="L45" s="266"/>
      <c r="M45" s="266"/>
      <c r="N45" s="102">
        <f t="shared" si="4"/>
        <v>0.15</v>
      </c>
      <c r="O45" s="106">
        <f t="shared" si="5"/>
        <v>1.03</v>
      </c>
      <c r="P45" s="216">
        <f t="shared" si="28"/>
        <v>0.41200000000000003</v>
      </c>
      <c r="Q45" s="106">
        <f t="shared" si="29"/>
        <v>0.65</v>
      </c>
      <c r="R45" s="80">
        <f t="shared" si="6"/>
        <v>0</v>
      </c>
      <c r="S45" s="104" t="e">
        <f t="shared" si="30"/>
        <v>#DIV/0!</v>
      </c>
      <c r="T45" s="233" t="e">
        <f t="shared" si="7"/>
        <v>#DIV/0!</v>
      </c>
      <c r="U45"/>
      <c r="V45"/>
      <c r="W45"/>
      <c r="X45" s="102">
        <f t="shared" si="8"/>
        <v>5.2499999999999998E-2</v>
      </c>
      <c r="Y45" s="106">
        <f t="shared" si="9"/>
        <v>1</v>
      </c>
      <c r="Z45" s="216">
        <f t="shared" si="31"/>
        <v>0.4</v>
      </c>
      <c r="AA45" s="106">
        <f t="shared" si="32"/>
        <v>0.6</v>
      </c>
      <c r="AB45" s="80">
        <f t="shared" si="10"/>
        <v>0</v>
      </c>
      <c r="AC45" s="104" t="e">
        <f t="shared" si="33"/>
        <v>#DIV/0!</v>
      </c>
      <c r="AD45" s="233" t="e">
        <f t="shared" si="11"/>
        <v>#DIV/0!</v>
      </c>
      <c r="AE45"/>
      <c r="AF45"/>
      <c r="AG45"/>
      <c r="AH45" s="102">
        <f t="shared" si="12"/>
        <v>5.0000000000000001E-3</v>
      </c>
      <c r="AI45" s="106">
        <f t="shared" si="13"/>
        <v>1</v>
      </c>
      <c r="AJ45" s="216">
        <f t="shared" si="34"/>
        <v>0.4</v>
      </c>
      <c r="AK45" s="106">
        <f t="shared" si="35"/>
        <v>0.55000000000000004</v>
      </c>
      <c r="AL45" s="80">
        <f t="shared" si="14"/>
        <v>0</v>
      </c>
      <c r="AM45" s="104">
        <f t="shared" si="36"/>
        <v>4.6628571428571437</v>
      </c>
      <c r="AN45" s="233">
        <f t="shared" si="15"/>
        <v>0</v>
      </c>
      <c r="AO45"/>
      <c r="AP45"/>
      <c r="AQ45" s="266"/>
      <c r="AR45" s="266"/>
      <c r="AU45"/>
      <c r="AV45"/>
      <c r="AW45"/>
      <c r="AX45"/>
      <c r="AY45"/>
      <c r="AZ45"/>
      <c r="BA45"/>
      <c r="BC45" s="105"/>
      <c r="BD45" s="105"/>
      <c r="BE45" s="80">
        <f t="shared" si="37"/>
        <v>6.7968845436110023E-2</v>
      </c>
      <c r="BF45" s="181">
        <f t="shared" si="16"/>
        <v>31</v>
      </c>
      <c r="BG45" s="258">
        <f t="shared" si="62"/>
        <v>37073</v>
      </c>
      <c r="BH45" s="258">
        <f t="shared" si="38"/>
        <v>37103</v>
      </c>
      <c r="BJ45" s="105"/>
      <c r="BK45" s="82"/>
      <c r="BL45" s="82">
        <f t="shared" si="17"/>
        <v>0</v>
      </c>
      <c r="BM45" s="82" t="e">
        <f t="shared" si="39"/>
        <v>#DIV/0!</v>
      </c>
      <c r="BN45" s="77">
        <f t="shared" si="18"/>
        <v>0</v>
      </c>
      <c r="BO45" s="108">
        <f t="shared" si="40"/>
        <v>0</v>
      </c>
      <c r="BP45" s="107">
        <f>IF($BL45=0,0,_xll.OSTRIP($BM45,$I45,$A45-$B$2,$BG45-$A45,$BH45-$A45,$B$10,$BE45,$F45,$G45,$B$22,$J45,$BQ$33,0))</f>
        <v>0</v>
      </c>
      <c r="BQ45" s="107">
        <f>IF($BL45=0,0,_xll.OSTRIP($BM45,$I45,$A45-$B$2,$BG45-$A45,$BH45-$A45,$B$10,$BE45,$F45,$G45,$B$22,$J45,$BQ$33,1))</f>
        <v>0</v>
      </c>
      <c r="BR45" s="107">
        <f>IF($BL45=0,0,_xll.OSTRIP($BM45,$I45,$A45-$B$2,$BG45-$A45,$BH45-$A45,$B$10,$BE45,$F45,$G45,$B$22,$J45,$BQ$33,BQ$34))</f>
        <v>0</v>
      </c>
      <c r="BS45" s="109">
        <f t="shared" si="41"/>
        <v>0</v>
      </c>
      <c r="BT45" s="109">
        <f t="shared" si="42"/>
        <v>0</v>
      </c>
      <c r="BU45" s="109">
        <f t="shared" si="43"/>
        <v>0</v>
      </c>
      <c r="BW45" s="82">
        <f t="shared" si="19"/>
        <v>0</v>
      </c>
      <c r="BX45" s="81" t="e">
        <f t="shared" si="44"/>
        <v>#DIV/0!</v>
      </c>
      <c r="BY45" s="77">
        <f t="shared" si="45"/>
        <v>0</v>
      </c>
      <c r="BZ45" s="108">
        <f t="shared" si="46"/>
        <v>0</v>
      </c>
      <c r="CA45" s="107">
        <f>IF($BW45=0,0,_xll.OSTRIP($BX45,$S45,$A45-$B$2,$BG45-$A45,$BH45-$A45,$D$10,$BE45,$P45,$Q45,$D$22,$T45,$CB$33,0))</f>
        <v>0</v>
      </c>
      <c r="CB45" s="107">
        <f>IF($BW45=0,0,_xll.OSTRIP($BX45,$S45,$A45-$B$2,$BG45-$A45,$BH45-$A45,$D$10,$BE45,$P45,$Q45,$D$22,$T45,$CB$33,1))</f>
        <v>0</v>
      </c>
      <c r="CC45" s="107">
        <f>IF($BW45=0,0,_xll.OSTRIP($BX45,$S45,$A45-$B$2,$BG45-$A45,$BH45-$A45,$D$10,$BE45,$P45,$Q45,$D$22,$T45,$CB$33,CB$34))</f>
        <v>0</v>
      </c>
      <c r="CD45" s="109">
        <f t="shared" si="47"/>
        <v>0</v>
      </c>
      <c r="CE45" s="109">
        <f t="shared" si="48"/>
        <v>0</v>
      </c>
      <c r="CF45" s="109">
        <f t="shared" si="49"/>
        <v>0</v>
      </c>
      <c r="CH45" s="82">
        <f t="shared" si="20"/>
        <v>0</v>
      </c>
      <c r="CI45" s="81" t="e">
        <f t="shared" si="50"/>
        <v>#DIV/0!</v>
      </c>
      <c r="CJ45" s="77">
        <f t="shared" si="51"/>
        <v>0</v>
      </c>
      <c r="CK45" s="108">
        <f t="shared" si="52"/>
        <v>0</v>
      </c>
      <c r="CL45" s="107">
        <f>IF($CH45=0,0,_xll.OSTRIP($CI45,$AC45,$A45-$B$2,$BG45-$A45,$BH45-$A45,$F$10,$BE45,$Z45,$AA45,$F$22,$AD45,$CM$33,0))</f>
        <v>0</v>
      </c>
      <c r="CM45" s="107">
        <f>IF($CH45=0,0,_xll.OSTRIP($CI45,$AC45,$A45-$B$2,$BG45-$A45,$BH45-$A45,$F$10,$BE45,$Z45,$AA45,$F$22,$AD45,$CM$33,1))</f>
        <v>0</v>
      </c>
      <c r="CN45" s="107">
        <f>IF($CH45=0,0,_xll.OSTRIP($CI45,$AC45,$A45-$B$2,$BG45-$A45,$BH45-$A45,$F$10,$BE45,$Z45,$AA45,$F$22,$AD45,$CM$33,$CM$34))</f>
        <v>0</v>
      </c>
      <c r="CO45" s="109">
        <f t="shared" si="53"/>
        <v>0</v>
      </c>
      <c r="CP45" s="109">
        <f t="shared" si="54"/>
        <v>0</v>
      </c>
      <c r="CQ45" s="109">
        <f t="shared" si="55"/>
        <v>0</v>
      </c>
      <c r="CS45" s="82">
        <f t="shared" si="21"/>
        <v>31</v>
      </c>
      <c r="CT45" s="81">
        <f t="shared" si="56"/>
        <v>4.6628571428571437</v>
      </c>
      <c r="CU45" s="77">
        <f t="shared" si="57"/>
        <v>144.39357142857145</v>
      </c>
      <c r="CV45" s="108">
        <f t="shared" si="58"/>
        <v>144.54857142857145</v>
      </c>
      <c r="CW45" s="107">
        <f ca="1">IF($CS45=0,0,_xll.OSTRIP($CT45,$AM45,$A45-$B$2,$BG45-$A45,$BH45-$A45,$H$10,$BE45,$AJ45,$AK45,$H$22,$AN45,$CX$33,0))</f>
        <v>0.18360265099433268</v>
      </c>
      <c r="CX45" s="107">
        <f ca="1">IF($CS45=0,0,_xll.OSTRIP($CT45,$AM45,$A45-$B$2,$BG45-$A45,$BH45-$A45,$H$10,$BE45,$AJ45,$AK45,$H$22,$AN45,$CX$33,1))</f>
        <v>3.9375568534323786E-2</v>
      </c>
      <c r="CY45" s="107">
        <f ca="1">IF($CS45=0,0,_xll.OSTRIP($CT45,$AM45,$A45-$B$2,$BG45-$A45,$BH45-$A45,$H$10,$BE45,$AJ45,$AK45,$H$22,$AN45,$CX$33,CX$34))</f>
        <v>0.33340022880824322</v>
      </c>
      <c r="CZ45" s="109">
        <f t="shared" ca="1" si="59"/>
        <v>5.691682180824313</v>
      </c>
      <c r="DA45" s="109">
        <f t="shared" ca="1" si="60"/>
        <v>1.2206426245640374</v>
      </c>
      <c r="DB45" s="109">
        <f t="shared" ca="1" si="61"/>
        <v>10.33540709305554</v>
      </c>
    </row>
    <row r="46" spans="1:106" x14ac:dyDescent="0.25">
      <c r="A46" s="101">
        <f t="shared" si="22"/>
        <v>37104</v>
      </c>
      <c r="B46" s="102">
        <f t="shared" si="23"/>
        <v>4.6578571428571438</v>
      </c>
      <c r="C46" s="80">
        <f t="shared" si="24"/>
        <v>0.4</v>
      </c>
      <c r="D46" s="102">
        <f t="shared" si="0"/>
        <v>-5.5E-2</v>
      </c>
      <c r="E46" s="106">
        <f t="shared" si="1"/>
        <v>1</v>
      </c>
      <c r="F46" s="80">
        <f t="shared" si="25"/>
        <v>0.4</v>
      </c>
      <c r="G46" s="106">
        <f t="shared" si="26"/>
        <v>0.6</v>
      </c>
      <c r="H46" s="80">
        <f t="shared" si="2"/>
        <v>0</v>
      </c>
      <c r="I46" s="104" t="e">
        <f t="shared" si="27"/>
        <v>#DIV/0!</v>
      </c>
      <c r="J46" s="233" t="e">
        <f t="shared" si="3"/>
        <v>#DIV/0!</v>
      </c>
      <c r="K46" s="233"/>
      <c r="L46" s="266"/>
      <c r="M46" s="266"/>
      <c r="N46" s="102">
        <f t="shared" si="4"/>
        <v>0.16500000000000001</v>
      </c>
      <c r="O46" s="106">
        <f t="shared" si="5"/>
        <v>1.03</v>
      </c>
      <c r="P46" s="216">
        <f t="shared" si="28"/>
        <v>0.41200000000000003</v>
      </c>
      <c r="Q46" s="106">
        <f t="shared" si="29"/>
        <v>0.7</v>
      </c>
      <c r="R46" s="80">
        <f t="shared" si="6"/>
        <v>0</v>
      </c>
      <c r="S46" s="104" t="e">
        <f t="shared" si="30"/>
        <v>#DIV/0!</v>
      </c>
      <c r="T46" s="233" t="e">
        <f t="shared" si="7"/>
        <v>#DIV/0!</v>
      </c>
      <c r="U46"/>
      <c r="V46"/>
      <c r="W46"/>
      <c r="X46" s="102">
        <f t="shared" si="8"/>
        <v>6.25E-2</v>
      </c>
      <c r="Y46" s="106">
        <f t="shared" si="9"/>
        <v>1</v>
      </c>
      <c r="Z46" s="216">
        <f t="shared" si="31"/>
        <v>0.4</v>
      </c>
      <c r="AA46" s="106">
        <f t="shared" si="32"/>
        <v>0.65</v>
      </c>
      <c r="AB46" s="80">
        <f t="shared" si="10"/>
        <v>0</v>
      </c>
      <c r="AC46" s="104" t="e">
        <f t="shared" si="33"/>
        <v>#DIV/0!</v>
      </c>
      <c r="AD46" s="233" t="e">
        <f t="shared" si="11"/>
        <v>#DIV/0!</v>
      </c>
      <c r="AE46"/>
      <c r="AF46"/>
      <c r="AG46"/>
      <c r="AH46" s="102">
        <f t="shared" si="12"/>
        <v>5.0000000000000001E-3</v>
      </c>
      <c r="AI46" s="106">
        <f t="shared" si="13"/>
        <v>1</v>
      </c>
      <c r="AJ46" s="216">
        <f t="shared" si="34"/>
        <v>0.4</v>
      </c>
      <c r="AK46" s="106">
        <f t="shared" si="35"/>
        <v>0.6</v>
      </c>
      <c r="AL46" s="80">
        <f t="shared" si="14"/>
        <v>0</v>
      </c>
      <c r="AM46" s="104">
        <f t="shared" si="36"/>
        <v>4.6628571428571437</v>
      </c>
      <c r="AN46" s="233">
        <f t="shared" si="15"/>
        <v>0</v>
      </c>
      <c r="AO46"/>
      <c r="AP46"/>
      <c r="AQ46" s="266"/>
      <c r="AR46" s="266"/>
      <c r="AU46"/>
      <c r="AV46"/>
      <c r="AW46"/>
      <c r="AX46"/>
      <c r="AY46"/>
      <c r="AZ46"/>
      <c r="BA46"/>
      <c r="BC46" s="105"/>
      <c r="BD46" s="105"/>
      <c r="BE46" s="80">
        <f t="shared" si="37"/>
        <v>6.7801871192309029E-2</v>
      </c>
      <c r="BF46" s="181">
        <f t="shared" si="16"/>
        <v>31</v>
      </c>
      <c r="BG46" s="258">
        <f t="shared" si="62"/>
        <v>37104</v>
      </c>
      <c r="BH46" s="258">
        <f t="shared" si="38"/>
        <v>37134</v>
      </c>
      <c r="BJ46" s="105"/>
      <c r="BK46" s="82"/>
      <c r="BL46" s="82">
        <f t="shared" si="17"/>
        <v>0</v>
      </c>
      <c r="BM46" s="82" t="e">
        <f t="shared" si="39"/>
        <v>#DIV/0!</v>
      </c>
      <c r="BN46" s="77">
        <f t="shared" si="18"/>
        <v>0</v>
      </c>
      <c r="BO46" s="108">
        <f t="shared" si="40"/>
        <v>0</v>
      </c>
      <c r="BP46" s="107">
        <f>IF($BL46=0,0,_xll.OSTRIP($BM46,$I46,$A46-$B$2,$BG46-$A46,$BH46-$A46,$B$10,$BE46,$F46,$G46,$B$22,$J46,$BQ$33,0))</f>
        <v>0</v>
      </c>
      <c r="BQ46" s="107">
        <f>IF($BL46=0,0,_xll.OSTRIP($BM46,$I46,$A46-$B$2,$BG46-$A46,$BH46-$A46,$B$10,$BE46,$F46,$G46,$B$22,$J46,$BQ$33,1))</f>
        <v>0</v>
      </c>
      <c r="BR46" s="107">
        <f>IF($BL46=0,0,_xll.OSTRIP($BM46,$I46,$A46-$B$2,$BG46-$A46,$BH46-$A46,$B$10,$BE46,$F46,$G46,$B$22,$J46,$BQ$33,BQ$34))</f>
        <v>0</v>
      </c>
      <c r="BS46" s="109">
        <f t="shared" si="41"/>
        <v>0</v>
      </c>
      <c r="BT46" s="109">
        <f t="shared" si="42"/>
        <v>0</v>
      </c>
      <c r="BU46" s="109">
        <f t="shared" si="43"/>
        <v>0</v>
      </c>
      <c r="BW46" s="82">
        <f t="shared" si="19"/>
        <v>0</v>
      </c>
      <c r="BX46" s="81" t="e">
        <f t="shared" si="44"/>
        <v>#DIV/0!</v>
      </c>
      <c r="BY46" s="77">
        <f t="shared" si="45"/>
        <v>0</v>
      </c>
      <c r="BZ46" s="108">
        <f t="shared" si="46"/>
        <v>0</v>
      </c>
      <c r="CA46" s="107">
        <f>IF($BW46=0,0,_xll.OSTRIP($BX46,$S46,$A46-$B$2,$BG46-$A46,$BH46-$A46,$D$10,$BE46,$P46,$Q46,$D$22,$T46,$CB$33,0))</f>
        <v>0</v>
      </c>
      <c r="CB46" s="107">
        <f>IF($BW46=0,0,_xll.OSTRIP($BX46,$S46,$A46-$B$2,$BG46-$A46,$BH46-$A46,$D$10,$BE46,$P46,$Q46,$D$22,$T46,$CB$33,1))</f>
        <v>0</v>
      </c>
      <c r="CC46" s="107">
        <f>IF($BW46=0,0,_xll.OSTRIP($BX46,$S46,$A46-$B$2,$BG46-$A46,$BH46-$A46,$D$10,$BE46,$P46,$Q46,$D$22,$T46,$CB$33,CB$34))</f>
        <v>0</v>
      </c>
      <c r="CD46" s="109">
        <f t="shared" si="47"/>
        <v>0</v>
      </c>
      <c r="CE46" s="109">
        <f t="shared" si="48"/>
        <v>0</v>
      </c>
      <c r="CF46" s="109">
        <f t="shared" si="49"/>
        <v>0</v>
      </c>
      <c r="CH46" s="82">
        <f t="shared" si="20"/>
        <v>0</v>
      </c>
      <c r="CI46" s="81" t="e">
        <f t="shared" si="50"/>
        <v>#DIV/0!</v>
      </c>
      <c r="CJ46" s="77">
        <f t="shared" si="51"/>
        <v>0</v>
      </c>
      <c r="CK46" s="108">
        <f t="shared" si="52"/>
        <v>0</v>
      </c>
      <c r="CL46" s="107">
        <f>IF($CH46=0,0,_xll.OSTRIP($CI46,$AC46,$A46-$B$2,$BG46-$A46,$BH46-$A46,$F$10,$BE46,$Z46,$AA46,$F$22,$AD46,$CM$33,0))</f>
        <v>0</v>
      </c>
      <c r="CM46" s="107">
        <f>IF($CH46=0,0,_xll.OSTRIP($CI46,$AC46,$A46-$B$2,$BG46-$A46,$BH46-$A46,$F$10,$BE46,$Z46,$AA46,$F$22,$AD46,$CM$33,1))</f>
        <v>0</v>
      </c>
      <c r="CN46" s="107">
        <f>IF($CH46=0,0,_xll.OSTRIP($CI46,$AC46,$A46-$B$2,$BG46-$A46,$BH46-$A46,$F$10,$BE46,$Z46,$AA46,$F$22,$AD46,$CM$33,$CM$34))</f>
        <v>0</v>
      </c>
      <c r="CO46" s="109">
        <f t="shared" si="53"/>
        <v>0</v>
      </c>
      <c r="CP46" s="109">
        <f t="shared" si="54"/>
        <v>0</v>
      </c>
      <c r="CQ46" s="109">
        <f t="shared" si="55"/>
        <v>0</v>
      </c>
      <c r="CS46" s="82">
        <f t="shared" si="21"/>
        <v>31</v>
      </c>
      <c r="CT46" s="81">
        <f t="shared" si="56"/>
        <v>4.6628571428571437</v>
      </c>
      <c r="CU46" s="77">
        <f t="shared" si="57"/>
        <v>144.39357142857145</v>
      </c>
      <c r="CV46" s="108">
        <f t="shared" si="58"/>
        <v>144.54857142857145</v>
      </c>
      <c r="CW46" s="107">
        <f ca="1">IF($CS46=0,0,_xll.OSTRIP($CT46,$AM46,$A46-$B$2,$BG46-$A46,$BH46-$A46,$H$10,$BE46,$AJ46,$AK46,$H$22,$AN46,$CX$33,0))</f>
        <v>0.19914606843743407</v>
      </c>
      <c r="CX46" s="107">
        <f ca="1">IF($CS46=0,0,_xll.OSTRIP($CT46,$AM46,$A46-$B$2,$BG46-$A46,$BH46-$A46,$H$10,$BE46,$AJ46,$AK46,$H$22,$AN46,$CX$33,1))</f>
        <v>4.2709022030086953E-2</v>
      </c>
      <c r="CY46" s="107">
        <f ca="1">IF($CS46=0,0,_xll.OSTRIP($CT46,$AM46,$A46-$B$2,$BG46-$A46,$BH46-$A46,$H$10,$BE46,$AJ46,$AK46,$H$22,$AN46,$CX$33,CX$34))</f>
        <v>0.33141019652874176</v>
      </c>
      <c r="CZ46" s="109">
        <f t="shared" ca="1" si="59"/>
        <v>6.1735281215604561</v>
      </c>
      <c r="DA46" s="109">
        <f t="shared" ca="1" si="60"/>
        <v>1.3239796829326955</v>
      </c>
      <c r="DB46" s="109">
        <f t="shared" ca="1" si="61"/>
        <v>10.273716092390995</v>
      </c>
    </row>
    <row r="47" spans="1:106" x14ac:dyDescent="0.25">
      <c r="A47" s="101">
        <f t="shared" si="22"/>
        <v>37135</v>
      </c>
      <c r="B47" s="102">
        <f t="shared" si="23"/>
        <v>4.6478571428571431</v>
      </c>
      <c r="C47" s="80">
        <f t="shared" si="24"/>
        <v>0.40250000000000002</v>
      </c>
      <c r="D47" s="102">
        <f t="shared" si="0"/>
        <v>-5.5E-2</v>
      </c>
      <c r="E47" s="106">
        <f t="shared" si="1"/>
        <v>1</v>
      </c>
      <c r="F47" s="80">
        <f t="shared" si="25"/>
        <v>0.40250000000000002</v>
      </c>
      <c r="G47" s="106">
        <f t="shared" si="26"/>
        <v>0.6</v>
      </c>
      <c r="H47" s="80">
        <f t="shared" si="2"/>
        <v>0</v>
      </c>
      <c r="I47" s="104" t="e">
        <f t="shared" si="27"/>
        <v>#DIV/0!</v>
      </c>
      <c r="J47" s="233" t="e">
        <f t="shared" si="3"/>
        <v>#DIV/0!</v>
      </c>
      <c r="K47" s="233"/>
      <c r="L47" s="266"/>
      <c r="M47" s="266"/>
      <c r="N47" s="102">
        <f t="shared" si="4"/>
        <v>0.17499999999999999</v>
      </c>
      <c r="O47" s="106">
        <f t="shared" si="5"/>
        <v>1.03</v>
      </c>
      <c r="P47" s="216">
        <f t="shared" si="28"/>
        <v>0.41457500000000003</v>
      </c>
      <c r="Q47" s="106">
        <f t="shared" si="29"/>
        <v>0.7</v>
      </c>
      <c r="R47" s="80">
        <f t="shared" si="6"/>
        <v>0</v>
      </c>
      <c r="S47" s="104" t="e">
        <f t="shared" si="30"/>
        <v>#DIV/0!</v>
      </c>
      <c r="T47" s="233" t="e">
        <f t="shared" si="7"/>
        <v>#DIV/0!</v>
      </c>
      <c r="U47"/>
      <c r="V47"/>
      <c r="W47"/>
      <c r="X47" s="102">
        <f t="shared" si="8"/>
        <v>6.7500000000000004E-2</v>
      </c>
      <c r="Y47" s="106">
        <f t="shared" si="9"/>
        <v>1</v>
      </c>
      <c r="Z47" s="216">
        <f t="shared" si="31"/>
        <v>0.40250000000000002</v>
      </c>
      <c r="AA47" s="106">
        <f t="shared" si="32"/>
        <v>0.65</v>
      </c>
      <c r="AB47" s="80">
        <f t="shared" si="10"/>
        <v>0</v>
      </c>
      <c r="AC47" s="104" t="e">
        <f t="shared" si="33"/>
        <v>#DIV/0!</v>
      </c>
      <c r="AD47" s="233" t="e">
        <f t="shared" si="11"/>
        <v>#DIV/0!</v>
      </c>
      <c r="AE47"/>
      <c r="AF47"/>
      <c r="AG47"/>
      <c r="AH47" s="102">
        <f t="shared" si="12"/>
        <v>5.0000000000000001E-3</v>
      </c>
      <c r="AI47" s="106">
        <f t="shared" si="13"/>
        <v>1</v>
      </c>
      <c r="AJ47" s="216">
        <f t="shared" si="34"/>
        <v>0.40250000000000002</v>
      </c>
      <c r="AK47" s="106">
        <f t="shared" si="35"/>
        <v>0.6</v>
      </c>
      <c r="AL47" s="80">
        <f t="shared" si="14"/>
        <v>0</v>
      </c>
      <c r="AM47" s="104">
        <f t="shared" si="36"/>
        <v>4.652857142857143</v>
      </c>
      <c r="AN47" s="233">
        <f t="shared" si="15"/>
        <v>0</v>
      </c>
      <c r="AO47"/>
      <c r="AP47"/>
      <c r="AQ47" s="266"/>
      <c r="AR47" s="266"/>
      <c r="AU47"/>
      <c r="AV47"/>
      <c r="AW47"/>
      <c r="AX47"/>
      <c r="AY47"/>
      <c r="AZ47"/>
      <c r="BA47"/>
      <c r="BC47" s="105"/>
      <c r="BD47" s="105"/>
      <c r="BE47" s="80">
        <f t="shared" si="37"/>
        <v>6.7634896957736015E-2</v>
      </c>
      <c r="BF47" s="181">
        <f t="shared" si="16"/>
        <v>30</v>
      </c>
      <c r="BG47" s="258">
        <f t="shared" si="62"/>
        <v>37135</v>
      </c>
      <c r="BH47" s="258">
        <f t="shared" si="38"/>
        <v>37164</v>
      </c>
      <c r="BJ47" s="105"/>
      <c r="BK47" s="82"/>
      <c r="BL47" s="82">
        <f t="shared" si="17"/>
        <v>0</v>
      </c>
      <c r="BM47" s="82" t="e">
        <f t="shared" si="39"/>
        <v>#DIV/0!</v>
      </c>
      <c r="BN47" s="77">
        <f t="shared" si="18"/>
        <v>0</v>
      </c>
      <c r="BO47" s="108">
        <f t="shared" si="40"/>
        <v>0</v>
      </c>
      <c r="BP47" s="107">
        <f>IF($BL47=0,0,_xll.OSTRIP($BM47,$I47,$A47-$B$2,$BG47-$A47,$BH47-$A47,$B$10,$BE47,$F47,$G47,$B$22,$J47,$BQ$33,0))</f>
        <v>0</v>
      </c>
      <c r="BQ47" s="107">
        <f>IF($BL47=0,0,_xll.OSTRIP($BM47,$I47,$A47-$B$2,$BG47-$A47,$BH47-$A47,$B$10,$BE47,$F47,$G47,$B$22,$J47,$BQ$33,1))</f>
        <v>0</v>
      </c>
      <c r="BR47" s="107">
        <f>IF($BL47=0,0,_xll.OSTRIP($BM47,$I47,$A47-$B$2,$BG47-$A47,$BH47-$A47,$B$10,$BE47,$F47,$G47,$B$22,$J47,$BQ$33,BQ$34))</f>
        <v>0</v>
      </c>
      <c r="BS47" s="109">
        <f t="shared" si="41"/>
        <v>0</v>
      </c>
      <c r="BT47" s="109">
        <f t="shared" si="42"/>
        <v>0</v>
      </c>
      <c r="BU47" s="109">
        <f t="shared" si="43"/>
        <v>0</v>
      </c>
      <c r="BW47" s="82">
        <f t="shared" si="19"/>
        <v>0</v>
      </c>
      <c r="BX47" s="81" t="e">
        <f t="shared" si="44"/>
        <v>#DIV/0!</v>
      </c>
      <c r="BY47" s="77">
        <f t="shared" si="45"/>
        <v>0</v>
      </c>
      <c r="BZ47" s="108">
        <f t="shared" si="46"/>
        <v>0</v>
      </c>
      <c r="CA47" s="107">
        <f>IF($BW47=0,0,_xll.OSTRIP($BX47,$S47,$A47-$B$2,$BG47-$A47,$BH47-$A47,$D$10,$BE47,$P47,$Q47,$D$22,$T47,$CB$33,0))</f>
        <v>0</v>
      </c>
      <c r="CB47" s="107">
        <f>IF($BW47=0,0,_xll.OSTRIP($BX47,$S47,$A47-$B$2,$BG47-$A47,$BH47-$A47,$D$10,$BE47,$P47,$Q47,$D$22,$T47,$CB$33,1))</f>
        <v>0</v>
      </c>
      <c r="CC47" s="107">
        <f>IF($BW47=0,0,_xll.OSTRIP($BX47,$S47,$A47-$B$2,$BG47-$A47,$BH47-$A47,$D$10,$BE47,$P47,$Q47,$D$22,$T47,$CB$33,CB$34))</f>
        <v>0</v>
      </c>
      <c r="CD47" s="109">
        <f t="shared" si="47"/>
        <v>0</v>
      </c>
      <c r="CE47" s="109">
        <f t="shared" si="48"/>
        <v>0</v>
      </c>
      <c r="CF47" s="109">
        <f t="shared" si="49"/>
        <v>0</v>
      </c>
      <c r="CH47" s="82">
        <f t="shared" si="20"/>
        <v>0</v>
      </c>
      <c r="CI47" s="81" t="e">
        <f t="shared" si="50"/>
        <v>#DIV/0!</v>
      </c>
      <c r="CJ47" s="77">
        <f t="shared" si="51"/>
        <v>0</v>
      </c>
      <c r="CK47" s="108">
        <f t="shared" si="52"/>
        <v>0</v>
      </c>
      <c r="CL47" s="107">
        <f>IF($CH47=0,0,_xll.OSTRIP($CI47,$AC47,$A47-$B$2,$BG47-$A47,$BH47-$A47,$F$10,$BE47,$Z47,$AA47,$F$22,$AD47,$CM$33,0))</f>
        <v>0</v>
      </c>
      <c r="CM47" s="107">
        <f>IF($CH47=0,0,_xll.OSTRIP($CI47,$AC47,$A47-$B$2,$BG47-$A47,$BH47-$A47,$F$10,$BE47,$Z47,$AA47,$F$22,$AD47,$CM$33,1))</f>
        <v>0</v>
      </c>
      <c r="CN47" s="107">
        <f>IF($CH47=0,0,_xll.OSTRIP($CI47,$AC47,$A47-$B$2,$BG47-$A47,$BH47-$A47,$F$10,$BE47,$Z47,$AA47,$F$22,$AD47,$CM$33,$CM$34))</f>
        <v>0</v>
      </c>
      <c r="CO47" s="109">
        <f t="shared" si="53"/>
        <v>0</v>
      </c>
      <c r="CP47" s="109">
        <f t="shared" si="54"/>
        <v>0</v>
      </c>
      <c r="CQ47" s="109">
        <f t="shared" si="55"/>
        <v>0</v>
      </c>
      <c r="CS47" s="82">
        <f t="shared" si="21"/>
        <v>30</v>
      </c>
      <c r="CT47" s="81">
        <f t="shared" si="56"/>
        <v>4.652857142857143</v>
      </c>
      <c r="CU47" s="77">
        <f t="shared" si="57"/>
        <v>139.43571428571428</v>
      </c>
      <c r="CV47" s="108">
        <f t="shared" si="58"/>
        <v>139.58571428571429</v>
      </c>
      <c r="CW47" s="107">
        <f ca="1">IF($CS47=0,0,_xll.OSTRIP($CT47,$AM47,$A47-$B$2,$BG47-$A47,$BH47-$A47,$H$10,$BE47,$AJ47,$AK47,$H$22,$AN47,$CX$33,0))</f>
        <v>0.19424434858229225</v>
      </c>
      <c r="CX47" s="107">
        <f ca="1">IF($CS47=0,0,_xll.OSTRIP($CT47,$AM47,$A47-$B$2,$BG47-$A47,$BH47-$A47,$H$10,$BE47,$AJ47,$AK47,$H$22,$AN47,$CX$33,1))</f>
        <v>4.1747326990360635E-2</v>
      </c>
      <c r="CY47" s="107">
        <f ca="1">IF($CS47=0,0,_xll.OSTRIP($CT47,$AM47,$A47-$B$2,$BG47-$A47,$BH47-$A47,$H$10,$BE47,$AJ47,$AK47,$H$22,$AN47,$CX$33,CX$34))</f>
        <v>0.32326884768486847</v>
      </c>
      <c r="CZ47" s="109">
        <f t="shared" ca="1" si="59"/>
        <v>5.8273304574687677</v>
      </c>
      <c r="DA47" s="109">
        <f t="shared" ca="1" si="60"/>
        <v>1.252419809710819</v>
      </c>
      <c r="DB47" s="109">
        <f t="shared" ca="1" si="61"/>
        <v>9.6980654305460536</v>
      </c>
    </row>
    <row r="48" spans="1:106" x14ac:dyDescent="0.25">
      <c r="A48" s="101">
        <f t="shared" si="22"/>
        <v>37165</v>
      </c>
      <c r="B48" s="102">
        <f t="shared" si="23"/>
        <v>4.652857142857143</v>
      </c>
      <c r="C48" s="80">
        <f t="shared" si="24"/>
        <v>0.41000000000000003</v>
      </c>
      <c r="D48" s="102">
        <f t="shared" si="0"/>
        <v>-5.5E-2</v>
      </c>
      <c r="E48" s="106">
        <f t="shared" si="1"/>
        <v>1</v>
      </c>
      <c r="F48" s="80">
        <f t="shared" si="25"/>
        <v>0.41000000000000003</v>
      </c>
      <c r="G48" s="106">
        <f t="shared" si="26"/>
        <v>0.65</v>
      </c>
      <c r="H48" s="80">
        <f t="shared" si="2"/>
        <v>0</v>
      </c>
      <c r="I48" s="104" t="e">
        <f t="shared" si="27"/>
        <v>#DIV/0!</v>
      </c>
      <c r="J48" s="233" t="e">
        <f t="shared" si="3"/>
        <v>#DIV/0!</v>
      </c>
      <c r="K48" s="233"/>
      <c r="L48" s="266"/>
      <c r="M48" s="266"/>
      <c r="N48" s="102">
        <f t="shared" si="4"/>
        <v>0.18</v>
      </c>
      <c r="O48" s="106">
        <f t="shared" si="5"/>
        <v>1.03</v>
      </c>
      <c r="P48" s="216">
        <f t="shared" si="28"/>
        <v>0.42230000000000006</v>
      </c>
      <c r="Q48" s="106">
        <f t="shared" si="29"/>
        <v>0.75</v>
      </c>
      <c r="R48" s="80">
        <f t="shared" si="6"/>
        <v>0</v>
      </c>
      <c r="S48" s="104" t="e">
        <f t="shared" si="30"/>
        <v>#DIV/0!</v>
      </c>
      <c r="T48" s="233" t="e">
        <f t="shared" si="7"/>
        <v>#DIV/0!</v>
      </c>
      <c r="U48"/>
      <c r="V48"/>
      <c r="W48"/>
      <c r="X48" s="102">
        <f t="shared" si="8"/>
        <v>0.08</v>
      </c>
      <c r="Y48" s="106">
        <f t="shared" si="9"/>
        <v>1</v>
      </c>
      <c r="Z48" s="216">
        <f t="shared" si="31"/>
        <v>0.41000000000000003</v>
      </c>
      <c r="AA48" s="106">
        <f t="shared" si="32"/>
        <v>0.7</v>
      </c>
      <c r="AB48" s="80">
        <f t="shared" si="10"/>
        <v>0</v>
      </c>
      <c r="AC48" s="104" t="e">
        <f t="shared" si="33"/>
        <v>#DIV/0!</v>
      </c>
      <c r="AD48" s="233" t="e">
        <f t="shared" si="11"/>
        <v>#DIV/0!</v>
      </c>
      <c r="AE48"/>
      <c r="AF48"/>
      <c r="AG48"/>
      <c r="AH48" s="102">
        <f t="shared" si="12"/>
        <v>5.0000000000000001E-3</v>
      </c>
      <c r="AI48" s="106">
        <f t="shared" si="13"/>
        <v>1</v>
      </c>
      <c r="AJ48" s="216">
        <f t="shared" si="34"/>
        <v>0.41000000000000003</v>
      </c>
      <c r="AK48" s="106">
        <f t="shared" si="35"/>
        <v>0.65</v>
      </c>
      <c r="AL48" s="80">
        <f t="shared" si="14"/>
        <v>0</v>
      </c>
      <c r="AM48" s="104">
        <f t="shared" si="36"/>
        <v>4.6578571428571429</v>
      </c>
      <c r="AN48" s="233">
        <f t="shared" si="15"/>
        <v>0</v>
      </c>
      <c r="AO48"/>
      <c r="AP48"/>
      <c r="AQ48" s="266"/>
      <c r="AR48" s="266"/>
      <c r="AU48"/>
      <c r="AV48"/>
      <c r="AW48"/>
      <c r="AX48"/>
      <c r="AY48"/>
      <c r="AZ48"/>
      <c r="BA48"/>
      <c r="BC48" s="105"/>
      <c r="BD48" s="105"/>
      <c r="BE48" s="80">
        <f t="shared" si="37"/>
        <v>6.7495051666686026E-2</v>
      </c>
      <c r="BF48" s="181">
        <f t="shared" si="16"/>
        <v>31</v>
      </c>
      <c r="BG48" s="258">
        <f t="shared" si="62"/>
        <v>37165</v>
      </c>
      <c r="BH48" s="258">
        <f t="shared" si="38"/>
        <v>37195</v>
      </c>
      <c r="BJ48" s="105"/>
      <c r="BK48" s="82"/>
      <c r="BL48" s="82">
        <f t="shared" si="17"/>
        <v>0</v>
      </c>
      <c r="BM48" s="82" t="e">
        <f t="shared" si="39"/>
        <v>#DIV/0!</v>
      </c>
      <c r="BN48" s="77">
        <f t="shared" si="18"/>
        <v>0</v>
      </c>
      <c r="BO48" s="108">
        <f t="shared" si="40"/>
        <v>0</v>
      </c>
      <c r="BP48" s="107">
        <f>IF($BL48=0,0,_xll.OSTRIP($BM48,$I48,$A48-$B$2,$BG48-$A48,$BH48-$A48,$B$10,$BE48,$F48,$G48,$B$22,$J48,$BQ$33,0))</f>
        <v>0</v>
      </c>
      <c r="BQ48" s="107">
        <f>IF($BL48=0,0,_xll.OSTRIP($BM48,$I48,$A48-$B$2,$BG48-$A48,$BH48-$A48,$B$10,$BE48,$F48,$G48,$B$22,$J48,$BQ$33,1))</f>
        <v>0</v>
      </c>
      <c r="BR48" s="107">
        <f>IF($BL48=0,0,_xll.OSTRIP($BM48,$I48,$A48-$B$2,$BG48-$A48,$BH48-$A48,$B$10,$BE48,$F48,$G48,$B$22,$J48,$BQ$33,BQ$34))</f>
        <v>0</v>
      </c>
      <c r="BS48" s="109">
        <f t="shared" si="41"/>
        <v>0</v>
      </c>
      <c r="BT48" s="109">
        <f t="shared" si="42"/>
        <v>0</v>
      </c>
      <c r="BU48" s="109">
        <f t="shared" si="43"/>
        <v>0</v>
      </c>
      <c r="BW48" s="82">
        <f t="shared" si="19"/>
        <v>0</v>
      </c>
      <c r="BX48" s="81" t="e">
        <f t="shared" si="44"/>
        <v>#DIV/0!</v>
      </c>
      <c r="BY48" s="77">
        <f t="shared" si="45"/>
        <v>0</v>
      </c>
      <c r="BZ48" s="108">
        <f t="shared" si="46"/>
        <v>0</v>
      </c>
      <c r="CA48" s="107">
        <f>IF($BW48=0,0,_xll.OSTRIP($BX48,$S48,$A48-$B$2,$BG48-$A48,$BH48-$A48,$D$10,$BE48,$P48,$Q48,$D$22,$T48,$CB$33,0))</f>
        <v>0</v>
      </c>
      <c r="CB48" s="107">
        <f>IF($BW48=0,0,_xll.OSTRIP($BX48,$S48,$A48-$B$2,$BG48-$A48,$BH48-$A48,$D$10,$BE48,$P48,$Q48,$D$22,$T48,$CB$33,1))</f>
        <v>0</v>
      </c>
      <c r="CC48" s="107">
        <f>IF($BW48=0,0,_xll.OSTRIP($BX48,$S48,$A48-$B$2,$BG48-$A48,$BH48-$A48,$D$10,$BE48,$P48,$Q48,$D$22,$T48,$CB$33,CB$34))</f>
        <v>0</v>
      </c>
      <c r="CD48" s="109">
        <f t="shared" si="47"/>
        <v>0</v>
      </c>
      <c r="CE48" s="109">
        <f t="shared" si="48"/>
        <v>0</v>
      </c>
      <c r="CF48" s="109">
        <f t="shared" si="49"/>
        <v>0</v>
      </c>
      <c r="CH48" s="82">
        <f t="shared" si="20"/>
        <v>0</v>
      </c>
      <c r="CI48" s="81" t="e">
        <f t="shared" si="50"/>
        <v>#DIV/0!</v>
      </c>
      <c r="CJ48" s="77">
        <f t="shared" si="51"/>
        <v>0</v>
      </c>
      <c r="CK48" s="108">
        <f t="shared" si="52"/>
        <v>0</v>
      </c>
      <c r="CL48" s="107">
        <f>IF($CH48=0,0,_xll.OSTRIP($CI48,$AC48,$A48-$B$2,$BG48-$A48,$BH48-$A48,$F$10,$BE48,$Z48,$AA48,$F$22,$AD48,$CM$33,0))</f>
        <v>0</v>
      </c>
      <c r="CM48" s="107">
        <f>IF($CH48=0,0,_xll.OSTRIP($CI48,$AC48,$A48-$B$2,$BG48-$A48,$BH48-$A48,$F$10,$BE48,$Z48,$AA48,$F$22,$AD48,$CM$33,1))</f>
        <v>0</v>
      </c>
      <c r="CN48" s="107">
        <f>IF($CH48=0,0,_xll.OSTRIP($CI48,$AC48,$A48-$B$2,$BG48-$A48,$BH48-$A48,$F$10,$BE48,$Z48,$AA48,$F$22,$AD48,$CM$33,$CM$34))</f>
        <v>0</v>
      </c>
      <c r="CO48" s="109">
        <f t="shared" si="53"/>
        <v>0</v>
      </c>
      <c r="CP48" s="109">
        <f t="shared" si="54"/>
        <v>0</v>
      </c>
      <c r="CQ48" s="109">
        <f t="shared" si="55"/>
        <v>0</v>
      </c>
      <c r="CS48" s="82">
        <f t="shared" si="21"/>
        <v>31</v>
      </c>
      <c r="CT48" s="81">
        <f t="shared" si="56"/>
        <v>4.6578571428571429</v>
      </c>
      <c r="CU48" s="77">
        <f t="shared" si="57"/>
        <v>144.23857142857145</v>
      </c>
      <c r="CV48" s="108">
        <f t="shared" si="58"/>
        <v>144.39357142857142</v>
      </c>
      <c r="CW48" s="107">
        <f ca="1">IF($CS48=0,0,_xll.OSTRIP($CT48,$AM48,$A48-$B$2,$BG48-$A48,$BH48-$A48,$H$10,$BE48,$AJ48,$AK48,$H$22,$AN48,$CX$33,0))</f>
        <v>0.21312245910697916</v>
      </c>
      <c r="CX48" s="107">
        <f ca="1">IF($CS48=0,0,_xll.OSTRIP($CT48,$AM48,$A48-$B$2,$BG48-$A48,$BH48-$A48,$H$10,$BE48,$AJ48,$AK48,$H$22,$AN48,$CX$33,1))</f>
        <v>4.5755473508629171E-2</v>
      </c>
      <c r="CY48" s="107">
        <f ca="1">IF($CS48=0,0,_xll.OSTRIP($CT48,$AM48,$A48-$B$2,$BG48-$A48,$BH48-$A48,$H$10,$BE48,$AJ48,$AK48,$H$22,$AN48,$CX$33,CX$34))</f>
        <v>0.32730143465784933</v>
      </c>
      <c r="CZ48" s="109">
        <f t="shared" ca="1" si="59"/>
        <v>6.6067962323163538</v>
      </c>
      <c r="DA48" s="109">
        <f t="shared" ca="1" si="60"/>
        <v>1.4184196787675043</v>
      </c>
      <c r="DB48" s="109">
        <f t="shared" ca="1" si="61"/>
        <v>10.146344474393329</v>
      </c>
    </row>
    <row r="49" spans="1:106" x14ac:dyDescent="0.25">
      <c r="A49" s="101">
        <f t="shared" si="22"/>
        <v>37196</v>
      </c>
      <c r="B49" s="102">
        <f t="shared" si="23"/>
        <v>4.7292000000000005</v>
      </c>
      <c r="C49" s="80">
        <f t="shared" si="24"/>
        <v>0.41499999999999992</v>
      </c>
      <c r="D49" s="102">
        <f t="shared" si="0"/>
        <v>-6.25E-2</v>
      </c>
      <c r="E49" s="106">
        <f t="shared" si="1"/>
        <v>1</v>
      </c>
      <c r="F49" s="80">
        <f t="shared" si="25"/>
        <v>0.41499999999999992</v>
      </c>
      <c r="G49" s="106">
        <f t="shared" si="26"/>
        <v>1</v>
      </c>
      <c r="H49" s="80">
        <f t="shared" si="2"/>
        <v>0</v>
      </c>
      <c r="I49" s="104" t="e">
        <f t="shared" si="27"/>
        <v>#DIV/0!</v>
      </c>
      <c r="J49" s="233" t="e">
        <f t="shared" si="3"/>
        <v>#DIV/0!</v>
      </c>
      <c r="K49" s="233"/>
      <c r="L49" s="266"/>
      <c r="M49" s="266"/>
      <c r="N49" s="102">
        <f t="shared" si="4"/>
        <v>0.21</v>
      </c>
      <c r="O49" s="106">
        <f t="shared" si="5"/>
        <v>1.03</v>
      </c>
      <c r="P49" s="216">
        <f t="shared" si="28"/>
        <v>0.42744999999999994</v>
      </c>
      <c r="Q49" s="106">
        <f t="shared" si="29"/>
        <v>1.1000000000000001</v>
      </c>
      <c r="R49" s="80">
        <f t="shared" si="6"/>
        <v>0</v>
      </c>
      <c r="S49" s="104" t="e">
        <f t="shared" si="30"/>
        <v>#DIV/0!</v>
      </c>
      <c r="T49" s="233" t="e">
        <f t="shared" si="7"/>
        <v>#DIV/0!</v>
      </c>
      <c r="U49"/>
      <c r="V49"/>
      <c r="W49"/>
      <c r="X49" s="102">
        <f t="shared" si="8"/>
        <v>0.12</v>
      </c>
      <c r="Y49" s="106">
        <f t="shared" si="9"/>
        <v>1</v>
      </c>
      <c r="Z49" s="216">
        <f t="shared" si="31"/>
        <v>0.41499999999999992</v>
      </c>
      <c r="AA49" s="106">
        <f t="shared" si="32"/>
        <v>1</v>
      </c>
      <c r="AB49" s="80">
        <f t="shared" si="10"/>
        <v>0</v>
      </c>
      <c r="AC49" s="104" t="e">
        <f t="shared" si="33"/>
        <v>#DIV/0!</v>
      </c>
      <c r="AD49" s="233" t="e">
        <f t="shared" si="11"/>
        <v>#DIV/0!</v>
      </c>
      <c r="AE49"/>
      <c r="AF49"/>
      <c r="AG49"/>
      <c r="AH49" s="102">
        <f t="shared" si="12"/>
        <v>0</v>
      </c>
      <c r="AI49" s="106">
        <f t="shared" si="13"/>
        <v>1</v>
      </c>
      <c r="AJ49" s="216" t="e">
        <f t="shared" si="34"/>
        <v>#DIV/0!</v>
      </c>
      <c r="AK49" s="106">
        <f t="shared" si="35"/>
        <v>1</v>
      </c>
      <c r="AL49" s="80" t="e">
        <f t="shared" si="14"/>
        <v>#DIV/0!</v>
      </c>
      <c r="AM49" s="104" t="e">
        <f t="shared" si="36"/>
        <v>#DIV/0!</v>
      </c>
      <c r="AN49" s="233" t="e">
        <f t="shared" si="15"/>
        <v>#DIV/0!</v>
      </c>
      <c r="AO49"/>
      <c r="AP49"/>
      <c r="AQ49" s="266"/>
      <c r="AR49" s="266"/>
      <c r="AU49"/>
      <c r="AV49"/>
      <c r="AW49"/>
      <c r="AX49"/>
      <c r="AY49"/>
      <c r="AZ49"/>
      <c r="BA49"/>
      <c r="BC49" s="105"/>
      <c r="BD49" s="105"/>
      <c r="BE49" s="80">
        <f t="shared" si="37"/>
        <v>6.7386024174300008E-2</v>
      </c>
      <c r="BF49" s="181">
        <f t="shared" si="16"/>
        <v>30</v>
      </c>
      <c r="BG49" s="258">
        <f t="shared" si="62"/>
        <v>37196</v>
      </c>
      <c r="BH49" s="258">
        <f t="shared" si="38"/>
        <v>37225</v>
      </c>
      <c r="BJ49" s="105"/>
      <c r="BK49" s="82"/>
      <c r="BL49" s="82">
        <f t="shared" si="17"/>
        <v>0</v>
      </c>
      <c r="BM49" s="82" t="e">
        <f t="shared" si="39"/>
        <v>#DIV/0!</v>
      </c>
      <c r="BN49" s="77">
        <f t="shared" si="18"/>
        <v>0</v>
      </c>
      <c r="BO49" s="108">
        <f t="shared" si="40"/>
        <v>0</v>
      </c>
      <c r="BP49" s="107">
        <f>IF($BL49=0,0,_xll.OSTRIP($BM49,$I49,$A49-$B$2,$BG49-$A49,$BH49-$A49,$B$10,$BE49,$F49,$G49,$B$22,$J49,$BQ$33,0))</f>
        <v>0</v>
      </c>
      <c r="BQ49" s="107">
        <f>IF($BL49=0,0,_xll.OSTRIP($BM49,$I49,$A49-$B$2,$BG49-$A49,$BH49-$A49,$B$10,$BE49,$F49,$G49,$B$22,$J49,$BQ$33,1))</f>
        <v>0</v>
      </c>
      <c r="BR49" s="107">
        <f>IF($BL49=0,0,_xll.OSTRIP($BM49,$I49,$A49-$B$2,$BG49-$A49,$BH49-$A49,$B$10,$BE49,$F49,$G49,$B$22,$J49,$BQ$33,BQ$34))</f>
        <v>0</v>
      </c>
      <c r="BS49" s="109">
        <f t="shared" si="41"/>
        <v>0</v>
      </c>
      <c r="BT49" s="109">
        <f t="shared" si="42"/>
        <v>0</v>
      </c>
      <c r="BU49" s="109">
        <f t="shared" si="43"/>
        <v>0</v>
      </c>
      <c r="BW49" s="82">
        <f t="shared" si="19"/>
        <v>0</v>
      </c>
      <c r="BX49" s="81" t="e">
        <f t="shared" si="44"/>
        <v>#DIV/0!</v>
      </c>
      <c r="BY49" s="77">
        <f t="shared" si="45"/>
        <v>0</v>
      </c>
      <c r="BZ49" s="108">
        <f t="shared" si="46"/>
        <v>0</v>
      </c>
      <c r="CA49" s="107">
        <f>IF($BW49=0,0,_xll.OSTRIP($BX49,$S49,$A49-$B$2,$BG49-$A49,$BH49-$A49,$D$10,$BE49,$P49,$Q49,$D$22,$T49,$CB$33,0))</f>
        <v>0</v>
      </c>
      <c r="CB49" s="107">
        <f>IF($BW49=0,0,_xll.OSTRIP($BX49,$S49,$A49-$B$2,$BG49-$A49,$BH49-$A49,$D$10,$BE49,$P49,$Q49,$D$22,$T49,$CB$33,1))</f>
        <v>0</v>
      </c>
      <c r="CC49" s="107">
        <f>IF($BW49=0,0,_xll.OSTRIP($BX49,$S49,$A49-$B$2,$BG49-$A49,$BH49-$A49,$D$10,$BE49,$P49,$Q49,$D$22,$T49,$CB$33,CB$34))</f>
        <v>0</v>
      </c>
      <c r="CD49" s="109">
        <f t="shared" si="47"/>
        <v>0</v>
      </c>
      <c r="CE49" s="109">
        <f t="shared" si="48"/>
        <v>0</v>
      </c>
      <c r="CF49" s="109">
        <f t="shared" si="49"/>
        <v>0</v>
      </c>
      <c r="CH49" s="82">
        <f t="shared" si="20"/>
        <v>0</v>
      </c>
      <c r="CI49" s="81" t="e">
        <f t="shared" si="50"/>
        <v>#DIV/0!</v>
      </c>
      <c r="CJ49" s="77">
        <f t="shared" si="51"/>
        <v>0</v>
      </c>
      <c r="CK49" s="108">
        <f t="shared" si="52"/>
        <v>0</v>
      </c>
      <c r="CL49" s="107">
        <f>IF($CH49=0,0,_xll.OSTRIP($CI49,$AC49,$A49-$B$2,$BG49-$A49,$BH49-$A49,$F$10,$BE49,$Z49,$AA49,$F$22,$AD49,$CM$33,0))</f>
        <v>0</v>
      </c>
      <c r="CM49" s="107">
        <f>IF($CH49=0,0,_xll.OSTRIP($CI49,$AC49,$A49-$B$2,$BG49-$A49,$BH49-$A49,$F$10,$BE49,$Z49,$AA49,$F$22,$AD49,$CM$33,1))</f>
        <v>0</v>
      </c>
      <c r="CN49" s="107">
        <f>IF($CH49=0,0,_xll.OSTRIP($CI49,$AC49,$A49-$B$2,$BG49-$A49,$BH49-$A49,$F$10,$BE49,$Z49,$AA49,$F$22,$AD49,$CM$33,$CM$34))</f>
        <v>0</v>
      </c>
      <c r="CO49" s="109">
        <f t="shared" si="53"/>
        <v>0</v>
      </c>
      <c r="CP49" s="109">
        <f t="shared" si="54"/>
        <v>0</v>
      </c>
      <c r="CQ49" s="109">
        <f t="shared" si="55"/>
        <v>0</v>
      </c>
      <c r="CS49" s="82">
        <f t="shared" si="21"/>
        <v>0</v>
      </c>
      <c r="CT49" s="81" t="e">
        <f t="shared" si="56"/>
        <v>#DIV/0!</v>
      </c>
      <c r="CU49" s="77">
        <f t="shared" si="57"/>
        <v>0</v>
      </c>
      <c r="CV49" s="108">
        <f t="shared" si="58"/>
        <v>0</v>
      </c>
      <c r="CW49" s="107">
        <f>IF($CS49=0,0,_xll.OSTRIP($CT49,$AM49,$A49-$B$2,$BG49-$A49,$BH49-$A49,$H$10,$BE49,$AJ49,$AK49,$H$22,$AN49,$CX$33,0))</f>
        <v>0</v>
      </c>
      <c r="CX49" s="107">
        <f>IF($CS49=0,0,_xll.OSTRIP($CT49,$AM49,$A49-$B$2,$BG49-$A49,$BH49-$A49,$H$10,$BE49,$AJ49,$AK49,$H$22,$AN49,$CX$33,1))</f>
        <v>0</v>
      </c>
      <c r="CY49" s="107">
        <f>IF($CS49=0,0,_xll.OSTRIP($CT49,$AM49,$A49-$B$2,$BG49-$A49,$BH49-$A49,$H$10,$BE49,$AJ49,$AK49,$H$22,$AN49,$CX$33,CX$34))</f>
        <v>0</v>
      </c>
      <c r="CZ49" s="109">
        <f t="shared" si="59"/>
        <v>0</v>
      </c>
      <c r="DA49" s="109">
        <f t="shared" si="60"/>
        <v>0</v>
      </c>
      <c r="DB49" s="109">
        <f t="shared" si="61"/>
        <v>0</v>
      </c>
    </row>
    <row r="50" spans="1:106" x14ac:dyDescent="0.25">
      <c r="A50" s="101">
        <f t="shared" si="22"/>
        <v>37226</v>
      </c>
      <c r="B50" s="102">
        <f t="shared" si="23"/>
        <v>4.8452000000000002</v>
      </c>
      <c r="C50" s="80">
        <f t="shared" si="24"/>
        <v>0.41749999999999993</v>
      </c>
      <c r="D50" s="102">
        <f t="shared" si="0"/>
        <v>-0.06</v>
      </c>
      <c r="E50" s="106">
        <f t="shared" si="1"/>
        <v>1</v>
      </c>
      <c r="F50" s="80">
        <f t="shared" si="25"/>
        <v>0.41749999999999993</v>
      </c>
      <c r="G50" s="106">
        <f t="shared" si="26"/>
        <v>1.2</v>
      </c>
      <c r="H50" s="80">
        <f t="shared" si="2"/>
        <v>0</v>
      </c>
      <c r="I50" s="104" t="e">
        <f t="shared" si="27"/>
        <v>#DIV/0!</v>
      </c>
      <c r="J50" s="233" t="e">
        <f t="shared" si="3"/>
        <v>#DIV/0!</v>
      </c>
      <c r="K50" s="233"/>
      <c r="L50" s="266"/>
      <c r="M50" s="266"/>
      <c r="N50" s="102">
        <f t="shared" si="4"/>
        <v>0.215</v>
      </c>
      <c r="O50" s="106">
        <f t="shared" si="5"/>
        <v>1.03</v>
      </c>
      <c r="P50" s="216">
        <f t="shared" si="28"/>
        <v>0.43002499999999994</v>
      </c>
      <c r="Q50" s="106">
        <f t="shared" si="29"/>
        <v>1.3</v>
      </c>
      <c r="R50" s="80">
        <f t="shared" si="6"/>
        <v>0</v>
      </c>
      <c r="S50" s="104" t="e">
        <f t="shared" si="30"/>
        <v>#DIV/0!</v>
      </c>
      <c r="T50" s="233" t="e">
        <f t="shared" si="7"/>
        <v>#DIV/0!</v>
      </c>
      <c r="U50"/>
      <c r="V50"/>
      <c r="W50"/>
      <c r="X50" s="102">
        <f t="shared" si="8"/>
        <v>0.14000000000000001</v>
      </c>
      <c r="Y50" s="106">
        <f t="shared" si="9"/>
        <v>1</v>
      </c>
      <c r="Z50" s="216">
        <f t="shared" si="31"/>
        <v>0.41749999999999993</v>
      </c>
      <c r="AA50" s="106">
        <f t="shared" si="32"/>
        <v>1.3</v>
      </c>
      <c r="AB50" s="80">
        <f t="shared" si="10"/>
        <v>0</v>
      </c>
      <c r="AC50" s="104" t="e">
        <f t="shared" si="33"/>
        <v>#DIV/0!</v>
      </c>
      <c r="AD50" s="233" t="e">
        <f t="shared" si="11"/>
        <v>#DIV/0!</v>
      </c>
      <c r="AE50"/>
      <c r="AF50"/>
      <c r="AG50"/>
      <c r="AH50" s="102">
        <f t="shared" si="12"/>
        <v>2.5000000000000001E-3</v>
      </c>
      <c r="AI50" s="106">
        <f t="shared" si="13"/>
        <v>1</v>
      </c>
      <c r="AJ50" s="216" t="e">
        <f t="shared" si="34"/>
        <v>#DIV/0!</v>
      </c>
      <c r="AK50" s="106">
        <f t="shared" si="35"/>
        <v>1.2</v>
      </c>
      <c r="AL50" s="80" t="e">
        <f t="shared" si="14"/>
        <v>#DIV/0!</v>
      </c>
      <c r="AM50" s="104" t="e">
        <f t="shared" si="36"/>
        <v>#DIV/0!</v>
      </c>
      <c r="AN50" s="233" t="e">
        <f t="shared" si="15"/>
        <v>#DIV/0!</v>
      </c>
      <c r="AO50"/>
      <c r="AP50"/>
      <c r="AQ50" s="266"/>
      <c r="AR50" s="266"/>
      <c r="AU50"/>
      <c r="AV50"/>
      <c r="AW50"/>
      <c r="AX50"/>
      <c r="AY50"/>
      <c r="AZ50"/>
      <c r="BA50"/>
      <c r="BC50" s="105"/>
      <c r="BD50" s="105"/>
      <c r="BE50" s="80">
        <f t="shared" si="37"/>
        <v>6.7280513701545003E-2</v>
      </c>
      <c r="BF50" s="181">
        <f t="shared" si="16"/>
        <v>31</v>
      </c>
      <c r="BG50" s="258">
        <f t="shared" si="62"/>
        <v>37226</v>
      </c>
      <c r="BH50" s="258">
        <f t="shared" si="38"/>
        <v>37256</v>
      </c>
      <c r="BJ50" s="105"/>
      <c r="BK50" s="82"/>
      <c r="BL50" s="82">
        <f t="shared" si="17"/>
        <v>0</v>
      </c>
      <c r="BM50" s="82" t="e">
        <f t="shared" si="39"/>
        <v>#DIV/0!</v>
      </c>
      <c r="BN50" s="77">
        <f t="shared" si="18"/>
        <v>0</v>
      </c>
      <c r="BO50" s="108">
        <f t="shared" si="40"/>
        <v>0</v>
      </c>
      <c r="BP50" s="107">
        <f>IF($BL50=0,0,_xll.OSTRIP($BM50,$I50,$A50-$B$2,$BG50-$A50,$BH50-$A50,$B$10,$BE50,$F50,$G50,$B$22,$J50,$BQ$33,0))</f>
        <v>0</v>
      </c>
      <c r="BQ50" s="107">
        <f>IF($BL50=0,0,_xll.OSTRIP($BM50,$I50,$A50-$B$2,$BG50-$A50,$BH50-$A50,$B$10,$BE50,$F50,$G50,$B$22,$J50,$BQ$33,1))</f>
        <v>0</v>
      </c>
      <c r="BR50" s="107">
        <f>IF($BL50=0,0,_xll.OSTRIP($BM50,$I50,$A50-$B$2,$BG50-$A50,$BH50-$A50,$B$10,$BE50,$F50,$G50,$B$22,$J50,$BQ$33,BQ$34))</f>
        <v>0</v>
      </c>
      <c r="BS50" s="109">
        <f t="shared" si="41"/>
        <v>0</v>
      </c>
      <c r="BT50" s="109">
        <f t="shared" si="42"/>
        <v>0</v>
      </c>
      <c r="BU50" s="109">
        <f t="shared" si="43"/>
        <v>0</v>
      </c>
      <c r="BW50" s="82">
        <f t="shared" si="19"/>
        <v>0</v>
      </c>
      <c r="BX50" s="81" t="e">
        <f t="shared" si="44"/>
        <v>#DIV/0!</v>
      </c>
      <c r="BY50" s="77">
        <f t="shared" si="45"/>
        <v>0</v>
      </c>
      <c r="BZ50" s="108">
        <f t="shared" si="46"/>
        <v>0</v>
      </c>
      <c r="CA50" s="107">
        <f>IF($BW50=0,0,_xll.OSTRIP($BX50,$S50,$A50-$B$2,$BG50-$A50,$BH50-$A50,$D$10,$BE50,$P50,$Q50,$D$22,$T50,$CB$33,0))</f>
        <v>0</v>
      </c>
      <c r="CB50" s="107">
        <f>IF($BW50=0,0,_xll.OSTRIP($BX50,$S50,$A50-$B$2,$BG50-$A50,$BH50-$A50,$D$10,$BE50,$P50,$Q50,$D$22,$T50,$CB$33,1))</f>
        <v>0</v>
      </c>
      <c r="CC50" s="107">
        <f>IF($BW50=0,0,_xll.OSTRIP($BX50,$S50,$A50-$B$2,$BG50-$A50,$BH50-$A50,$D$10,$BE50,$P50,$Q50,$D$22,$T50,$CB$33,CB$34))</f>
        <v>0</v>
      </c>
      <c r="CD50" s="109">
        <f t="shared" si="47"/>
        <v>0</v>
      </c>
      <c r="CE50" s="109">
        <f t="shared" si="48"/>
        <v>0</v>
      </c>
      <c r="CF50" s="109">
        <f t="shared" si="49"/>
        <v>0</v>
      </c>
      <c r="CH50" s="82">
        <f t="shared" si="20"/>
        <v>0</v>
      </c>
      <c r="CI50" s="81" t="e">
        <f t="shared" si="50"/>
        <v>#DIV/0!</v>
      </c>
      <c r="CJ50" s="77">
        <f t="shared" si="51"/>
        <v>0</v>
      </c>
      <c r="CK50" s="108">
        <f t="shared" si="52"/>
        <v>0</v>
      </c>
      <c r="CL50" s="107">
        <f>IF($CH50=0,0,_xll.OSTRIP($CI50,$AC50,$A50-$B$2,$BG50-$A50,$BH50-$A50,$F$10,$BE50,$Z50,$AA50,$F$22,$AD50,$CM$33,0))</f>
        <v>0</v>
      </c>
      <c r="CM50" s="107">
        <f>IF($CH50=0,0,_xll.OSTRIP($CI50,$AC50,$A50-$B$2,$BG50-$A50,$BH50-$A50,$F$10,$BE50,$Z50,$AA50,$F$22,$AD50,$CM$33,1))</f>
        <v>0</v>
      </c>
      <c r="CN50" s="107">
        <f>IF($CH50=0,0,_xll.OSTRIP($CI50,$AC50,$A50-$B$2,$BG50-$A50,$BH50-$A50,$F$10,$BE50,$Z50,$AA50,$F$22,$AD50,$CM$33,$CM$34))</f>
        <v>0</v>
      </c>
      <c r="CO50" s="109">
        <f t="shared" si="53"/>
        <v>0</v>
      </c>
      <c r="CP50" s="109">
        <f t="shared" si="54"/>
        <v>0</v>
      </c>
      <c r="CQ50" s="109">
        <f t="shared" si="55"/>
        <v>0</v>
      </c>
      <c r="CS50" s="82">
        <f t="shared" si="21"/>
        <v>0</v>
      </c>
      <c r="CT50" s="81" t="e">
        <f t="shared" si="56"/>
        <v>#DIV/0!</v>
      </c>
      <c r="CU50" s="77">
        <f t="shared" si="57"/>
        <v>0</v>
      </c>
      <c r="CV50" s="108">
        <f t="shared" si="58"/>
        <v>0</v>
      </c>
      <c r="CW50" s="107">
        <f>IF($CS50=0,0,_xll.OSTRIP($CT50,$AM50,$A50-$B$2,$BG50-$A50,$BH50-$A50,$H$10,$BE50,$AJ50,$AK50,$H$22,$AN50,$CX$33,0))</f>
        <v>0</v>
      </c>
      <c r="CX50" s="107">
        <f>IF($CS50=0,0,_xll.OSTRIP($CT50,$AM50,$A50-$B$2,$BG50-$A50,$BH50-$A50,$H$10,$BE50,$AJ50,$AK50,$H$22,$AN50,$CX$33,1))</f>
        <v>0</v>
      </c>
      <c r="CY50" s="107">
        <f>IF($CS50=0,0,_xll.OSTRIP($CT50,$AM50,$A50-$B$2,$BG50-$A50,$BH50-$A50,$H$10,$BE50,$AJ50,$AK50,$H$22,$AN50,$CX$33,CX$34))</f>
        <v>0</v>
      </c>
      <c r="CZ50" s="109">
        <f t="shared" si="59"/>
        <v>0</v>
      </c>
      <c r="DA50" s="109">
        <f t="shared" si="60"/>
        <v>0</v>
      </c>
      <c r="DB50" s="109">
        <f t="shared" si="61"/>
        <v>0</v>
      </c>
    </row>
    <row r="51" spans="1:106" x14ac:dyDescent="0.25">
      <c r="A51" s="101">
        <f t="shared" si="22"/>
        <v>37257</v>
      </c>
      <c r="B51" s="102">
        <f t="shared" si="23"/>
        <v>4.8252000000000006</v>
      </c>
      <c r="C51" s="80">
        <f t="shared" si="24"/>
        <v>0.42249999999999999</v>
      </c>
      <c r="D51" s="102">
        <f t="shared" si="0"/>
        <v>-0.06</v>
      </c>
      <c r="E51" s="106">
        <f t="shared" si="1"/>
        <v>1</v>
      </c>
      <c r="F51" s="80">
        <f t="shared" si="25"/>
        <v>0.42249999999999999</v>
      </c>
      <c r="G51" s="106">
        <f t="shared" si="26"/>
        <v>1.2</v>
      </c>
      <c r="H51" s="80">
        <f t="shared" si="2"/>
        <v>0</v>
      </c>
      <c r="I51" s="104" t="e">
        <f t="shared" si="27"/>
        <v>#DIV/0!</v>
      </c>
      <c r="J51" s="233" t="e">
        <f t="shared" si="3"/>
        <v>#DIV/0!</v>
      </c>
      <c r="K51" s="233"/>
      <c r="L51" s="266"/>
      <c r="M51" s="266"/>
      <c r="N51" s="102">
        <f t="shared" si="4"/>
        <v>0.23</v>
      </c>
      <c r="O51" s="106">
        <f t="shared" si="5"/>
        <v>1.03</v>
      </c>
      <c r="P51" s="216">
        <f t="shared" si="28"/>
        <v>0.43517499999999998</v>
      </c>
      <c r="Q51" s="106">
        <f t="shared" si="29"/>
        <v>1.3</v>
      </c>
      <c r="R51" s="80">
        <f t="shared" si="6"/>
        <v>0</v>
      </c>
      <c r="S51" s="104" t="e">
        <f t="shared" si="30"/>
        <v>#DIV/0!</v>
      </c>
      <c r="T51" s="233" t="e">
        <f t="shared" si="7"/>
        <v>#DIV/0!</v>
      </c>
      <c r="U51"/>
      <c r="V51"/>
      <c r="W51"/>
      <c r="X51" s="102">
        <f t="shared" si="8"/>
        <v>0.155</v>
      </c>
      <c r="Y51" s="106">
        <f t="shared" si="9"/>
        <v>1</v>
      </c>
      <c r="Z51" s="216">
        <f t="shared" si="31"/>
        <v>0.42249999999999999</v>
      </c>
      <c r="AA51" s="106">
        <f t="shared" si="32"/>
        <v>1.3</v>
      </c>
      <c r="AB51" s="80">
        <f t="shared" si="10"/>
        <v>0</v>
      </c>
      <c r="AC51" s="104" t="e">
        <f t="shared" si="33"/>
        <v>#DIV/0!</v>
      </c>
      <c r="AD51" s="233" t="e">
        <f t="shared" si="11"/>
        <v>#DIV/0!</v>
      </c>
      <c r="AE51"/>
      <c r="AF51"/>
      <c r="AG51"/>
      <c r="AH51" s="102">
        <f t="shared" si="12"/>
        <v>2.5000000000000001E-3</v>
      </c>
      <c r="AI51" s="106">
        <f t="shared" si="13"/>
        <v>1</v>
      </c>
      <c r="AJ51" s="216" t="e">
        <f t="shared" si="34"/>
        <v>#DIV/0!</v>
      </c>
      <c r="AK51" s="106">
        <f t="shared" si="35"/>
        <v>1.2</v>
      </c>
      <c r="AL51" s="80" t="e">
        <f t="shared" si="14"/>
        <v>#DIV/0!</v>
      </c>
      <c r="AM51" s="104" t="e">
        <f t="shared" si="36"/>
        <v>#DIV/0!</v>
      </c>
      <c r="AN51" s="233" t="e">
        <f t="shared" si="15"/>
        <v>#DIV/0!</v>
      </c>
      <c r="AO51"/>
      <c r="AP51"/>
      <c r="AQ51" s="266"/>
      <c r="AR51" s="266"/>
      <c r="AU51"/>
      <c r="AV51"/>
      <c r="AW51"/>
      <c r="AX51"/>
      <c r="AY51"/>
      <c r="AZ51"/>
      <c r="BA51"/>
      <c r="BC51" s="105"/>
      <c r="BD51" s="105"/>
      <c r="BE51" s="80">
        <f t="shared" si="37"/>
        <v>6.7210917417546021E-2</v>
      </c>
      <c r="BF51" s="181">
        <f t="shared" si="16"/>
        <v>31</v>
      </c>
      <c r="BG51" s="258">
        <f t="shared" si="62"/>
        <v>37257</v>
      </c>
      <c r="BH51" s="258">
        <f t="shared" si="38"/>
        <v>37287</v>
      </c>
      <c r="BJ51" s="105"/>
      <c r="BK51" s="82"/>
      <c r="BL51" s="82">
        <f t="shared" si="17"/>
        <v>0</v>
      </c>
      <c r="BM51" s="82" t="e">
        <f t="shared" si="39"/>
        <v>#DIV/0!</v>
      </c>
      <c r="BN51" s="77">
        <f t="shared" si="18"/>
        <v>0</v>
      </c>
      <c r="BO51" s="108">
        <f t="shared" si="40"/>
        <v>0</v>
      </c>
      <c r="BP51" s="107">
        <f>IF($BL51=0,0,_xll.OSTRIP($BM51,$I51,$A51-$B$2,$BG51-$A51,$BH51-$A51,$B$10,$BE51,$F51,$G51,$B$22,$J51,$BQ$33,0))</f>
        <v>0</v>
      </c>
      <c r="BQ51" s="107">
        <f>IF($BL51=0,0,_xll.OSTRIP($BM51,$I51,$A51-$B$2,$BG51-$A51,$BH51-$A51,$B$10,$BE51,$F51,$G51,$B$22,$J51,$BQ$33,1))</f>
        <v>0</v>
      </c>
      <c r="BR51" s="107">
        <f>IF($BL51=0,0,_xll.OSTRIP($BM51,$I51,$A51-$B$2,$BG51-$A51,$BH51-$A51,$B$10,$BE51,$F51,$G51,$B$22,$J51,$BQ$33,BQ$34))</f>
        <v>0</v>
      </c>
      <c r="BS51" s="109">
        <f t="shared" si="41"/>
        <v>0</v>
      </c>
      <c r="BT51" s="109">
        <f t="shared" si="42"/>
        <v>0</v>
      </c>
      <c r="BU51" s="109">
        <f t="shared" si="43"/>
        <v>0</v>
      </c>
      <c r="BW51" s="82">
        <f t="shared" si="19"/>
        <v>0</v>
      </c>
      <c r="BX51" s="81" t="e">
        <f t="shared" si="44"/>
        <v>#DIV/0!</v>
      </c>
      <c r="BY51" s="77">
        <f t="shared" si="45"/>
        <v>0</v>
      </c>
      <c r="BZ51" s="108">
        <f t="shared" si="46"/>
        <v>0</v>
      </c>
      <c r="CA51" s="107">
        <f>IF($BW51=0,0,_xll.OSTRIP($BX51,$S51,$A51-$B$2,$BG51-$A51,$BH51-$A51,$D$10,$BE51,$P51,$Q51,$D$22,$T51,$CB$33,0))</f>
        <v>0</v>
      </c>
      <c r="CB51" s="107">
        <f>IF($BW51=0,0,_xll.OSTRIP($BX51,$S51,$A51-$B$2,$BG51-$A51,$BH51-$A51,$D$10,$BE51,$P51,$Q51,$D$22,$T51,$CB$33,1))</f>
        <v>0</v>
      </c>
      <c r="CC51" s="107">
        <f>IF($BW51=0,0,_xll.OSTRIP($BX51,$S51,$A51-$B$2,$BG51-$A51,$BH51-$A51,$D$10,$BE51,$P51,$Q51,$D$22,$T51,$CB$33,CB$34))</f>
        <v>0</v>
      </c>
      <c r="CD51" s="109">
        <f t="shared" si="47"/>
        <v>0</v>
      </c>
      <c r="CE51" s="109">
        <f t="shared" si="48"/>
        <v>0</v>
      </c>
      <c r="CF51" s="109">
        <f t="shared" si="49"/>
        <v>0</v>
      </c>
      <c r="CH51" s="82">
        <f t="shared" si="20"/>
        <v>0</v>
      </c>
      <c r="CI51" s="81" t="e">
        <f t="shared" si="50"/>
        <v>#DIV/0!</v>
      </c>
      <c r="CJ51" s="77">
        <f t="shared" si="51"/>
        <v>0</v>
      </c>
      <c r="CK51" s="108">
        <f t="shared" si="52"/>
        <v>0</v>
      </c>
      <c r="CL51" s="107">
        <f>IF($CH51=0,0,_xll.OSTRIP($CI51,$AC51,$A51-$B$2,$BG51-$A51,$BH51-$A51,$F$10,$BE51,$Z51,$AA51,$F$22,$AD51,$CM$33,0))</f>
        <v>0</v>
      </c>
      <c r="CM51" s="107">
        <f>IF($CH51=0,0,_xll.OSTRIP($CI51,$AC51,$A51-$B$2,$BG51-$A51,$BH51-$A51,$F$10,$BE51,$Z51,$AA51,$F$22,$AD51,$CM$33,1))</f>
        <v>0</v>
      </c>
      <c r="CN51" s="107">
        <f>IF($CH51=0,0,_xll.OSTRIP($CI51,$AC51,$A51-$B$2,$BG51-$A51,$BH51-$A51,$F$10,$BE51,$Z51,$AA51,$F$22,$AD51,$CM$33,$CM$34))</f>
        <v>0</v>
      </c>
      <c r="CO51" s="109">
        <f t="shared" si="53"/>
        <v>0</v>
      </c>
      <c r="CP51" s="109">
        <f t="shared" si="54"/>
        <v>0</v>
      </c>
      <c r="CQ51" s="109">
        <f t="shared" si="55"/>
        <v>0</v>
      </c>
      <c r="CS51" s="82">
        <f t="shared" si="21"/>
        <v>0</v>
      </c>
      <c r="CT51" s="81" t="e">
        <f t="shared" si="56"/>
        <v>#DIV/0!</v>
      </c>
      <c r="CU51" s="77">
        <f t="shared" si="57"/>
        <v>0</v>
      </c>
      <c r="CV51" s="108">
        <f t="shared" si="58"/>
        <v>0</v>
      </c>
      <c r="CW51" s="107">
        <f>IF($CS51=0,0,_xll.OSTRIP($CT51,$AM51,$A51-$B$2,$BG51-$A51,$BH51-$A51,$H$10,$BE51,$AJ51,$AK51,$H$22,$AN51,$CX$33,0))</f>
        <v>0</v>
      </c>
      <c r="CX51" s="107">
        <f>IF($CS51=0,0,_xll.OSTRIP($CT51,$AM51,$A51-$B$2,$BG51-$A51,$BH51-$A51,$H$10,$BE51,$AJ51,$AK51,$H$22,$AN51,$CX$33,1))</f>
        <v>0</v>
      </c>
      <c r="CY51" s="107">
        <f>IF($CS51=0,0,_xll.OSTRIP($CT51,$AM51,$A51-$B$2,$BG51-$A51,$BH51-$A51,$H$10,$BE51,$AJ51,$AK51,$H$22,$AN51,$CX$33,CX$34))</f>
        <v>0</v>
      </c>
      <c r="CZ51" s="109">
        <f t="shared" si="59"/>
        <v>0</v>
      </c>
      <c r="DA51" s="109">
        <f t="shared" si="60"/>
        <v>0</v>
      </c>
      <c r="DB51" s="109">
        <f t="shared" si="61"/>
        <v>0</v>
      </c>
    </row>
    <row r="52" spans="1:106" x14ac:dyDescent="0.25">
      <c r="A52" s="101">
        <f t="shared" si="22"/>
        <v>37288</v>
      </c>
      <c r="B52" s="102">
        <f t="shared" si="23"/>
        <v>4.6202000000000005</v>
      </c>
      <c r="C52" s="80">
        <f t="shared" si="24"/>
        <v>0.41250000000000003</v>
      </c>
      <c r="D52" s="102">
        <f t="shared" si="0"/>
        <v>-0.06</v>
      </c>
      <c r="E52" s="106">
        <f t="shared" si="1"/>
        <v>1</v>
      </c>
      <c r="F52" s="80">
        <f t="shared" si="25"/>
        <v>0.41250000000000003</v>
      </c>
      <c r="G52" s="106">
        <f t="shared" si="26"/>
        <v>1.2</v>
      </c>
      <c r="H52" s="80">
        <f t="shared" si="2"/>
        <v>0</v>
      </c>
      <c r="I52" s="104" t="e">
        <f t="shared" si="27"/>
        <v>#DIV/0!</v>
      </c>
      <c r="J52" s="233" t="e">
        <f t="shared" si="3"/>
        <v>#DIV/0!</v>
      </c>
      <c r="K52" s="233"/>
      <c r="L52" s="266"/>
      <c r="M52" s="266"/>
      <c r="N52" s="102">
        <f t="shared" si="4"/>
        <v>0.26500000000000001</v>
      </c>
      <c r="O52" s="106">
        <f t="shared" si="5"/>
        <v>1.03</v>
      </c>
      <c r="P52" s="216">
        <f t="shared" si="28"/>
        <v>0.42487500000000006</v>
      </c>
      <c r="Q52" s="106">
        <f t="shared" si="29"/>
        <v>1.3</v>
      </c>
      <c r="R52" s="80">
        <f t="shared" si="6"/>
        <v>0</v>
      </c>
      <c r="S52" s="104" t="e">
        <f t="shared" si="30"/>
        <v>#DIV/0!</v>
      </c>
      <c r="T52" s="233" t="e">
        <f t="shared" si="7"/>
        <v>#DIV/0!</v>
      </c>
      <c r="U52"/>
      <c r="V52"/>
      <c r="W52"/>
      <c r="X52" s="102">
        <f t="shared" si="8"/>
        <v>0.14000000000000001</v>
      </c>
      <c r="Y52" s="106">
        <f t="shared" si="9"/>
        <v>1</v>
      </c>
      <c r="Z52" s="216">
        <f t="shared" si="31"/>
        <v>0.41250000000000003</v>
      </c>
      <c r="AA52" s="106">
        <f t="shared" si="32"/>
        <v>1.3</v>
      </c>
      <c r="AB52" s="80">
        <f t="shared" si="10"/>
        <v>0</v>
      </c>
      <c r="AC52" s="104" t="e">
        <f t="shared" si="33"/>
        <v>#DIV/0!</v>
      </c>
      <c r="AD52" s="233" t="e">
        <f t="shared" si="11"/>
        <v>#DIV/0!</v>
      </c>
      <c r="AE52"/>
      <c r="AF52"/>
      <c r="AG52"/>
      <c r="AH52" s="102">
        <f t="shared" si="12"/>
        <v>2.5000000000000001E-3</v>
      </c>
      <c r="AI52" s="106">
        <f t="shared" si="13"/>
        <v>1</v>
      </c>
      <c r="AJ52" s="216" t="e">
        <f t="shared" si="34"/>
        <v>#DIV/0!</v>
      </c>
      <c r="AK52" s="106">
        <f t="shared" si="35"/>
        <v>1.2</v>
      </c>
      <c r="AL52" s="80" t="e">
        <f t="shared" si="14"/>
        <v>#DIV/0!</v>
      </c>
      <c r="AM52" s="104" t="e">
        <f t="shared" si="36"/>
        <v>#DIV/0!</v>
      </c>
      <c r="AN52" s="233" t="e">
        <f t="shared" si="15"/>
        <v>#DIV/0!</v>
      </c>
      <c r="AO52"/>
      <c r="AP52"/>
      <c r="AQ52" s="266"/>
      <c r="AR52" s="266"/>
      <c r="AU52"/>
      <c r="AV52"/>
      <c r="AW52"/>
      <c r="AX52"/>
      <c r="AY52"/>
      <c r="AZ52"/>
      <c r="BA52"/>
      <c r="BC52" s="105"/>
      <c r="BD52" s="105"/>
      <c r="BE52" s="80">
        <f t="shared" si="37"/>
        <v>6.7195918181784026E-2</v>
      </c>
      <c r="BF52" s="181">
        <f t="shared" si="16"/>
        <v>28</v>
      </c>
      <c r="BG52" s="258">
        <f t="shared" si="62"/>
        <v>37288</v>
      </c>
      <c r="BH52" s="258">
        <f t="shared" si="38"/>
        <v>37315</v>
      </c>
      <c r="BJ52" s="105"/>
      <c r="BK52" s="82"/>
      <c r="BL52" s="82">
        <f t="shared" si="17"/>
        <v>0</v>
      </c>
      <c r="BM52" s="82" t="e">
        <f t="shared" si="39"/>
        <v>#DIV/0!</v>
      </c>
      <c r="BN52" s="77">
        <f t="shared" si="18"/>
        <v>0</v>
      </c>
      <c r="BO52" s="108">
        <f t="shared" si="40"/>
        <v>0</v>
      </c>
      <c r="BP52" s="107">
        <f>IF($BL52=0,0,_xll.OSTRIP($BM52,$I52,$A52-$B$2,$BG52-$A52,$BH52-$A52,$B$10,$BE52,$F52,$G52,$B$22,$J52,$BQ$33,0))</f>
        <v>0</v>
      </c>
      <c r="BQ52" s="107">
        <f>IF($BL52=0,0,_xll.OSTRIP($BM52,$I52,$A52-$B$2,$BG52-$A52,$BH52-$A52,$B$10,$BE52,$F52,$G52,$B$22,$J52,$BQ$33,1))</f>
        <v>0</v>
      </c>
      <c r="BR52" s="107">
        <f>IF($BL52=0,0,_xll.OSTRIP($BM52,$I52,$A52-$B$2,$BG52-$A52,$BH52-$A52,$B$10,$BE52,$F52,$G52,$B$22,$J52,$BQ$33,BQ$34))</f>
        <v>0</v>
      </c>
      <c r="BS52" s="109">
        <f t="shared" si="41"/>
        <v>0</v>
      </c>
      <c r="BT52" s="109">
        <f t="shared" si="42"/>
        <v>0</v>
      </c>
      <c r="BU52" s="109">
        <f t="shared" si="43"/>
        <v>0</v>
      </c>
      <c r="BW52" s="82">
        <f t="shared" si="19"/>
        <v>0</v>
      </c>
      <c r="BX52" s="81" t="e">
        <f t="shared" si="44"/>
        <v>#DIV/0!</v>
      </c>
      <c r="BY52" s="77">
        <f t="shared" si="45"/>
        <v>0</v>
      </c>
      <c r="BZ52" s="108">
        <f t="shared" si="46"/>
        <v>0</v>
      </c>
      <c r="CA52" s="107">
        <f>IF($BW52=0,0,_xll.OSTRIP($BX52,$S52,$A52-$B$2,$BG52-$A52,$BH52-$A52,$D$10,$BE52,$P52,$Q52,$D$22,$T52,$CB$33,0))</f>
        <v>0</v>
      </c>
      <c r="CB52" s="107">
        <f>IF($BW52=0,0,_xll.OSTRIP($BX52,$S52,$A52-$B$2,$BG52-$A52,$BH52-$A52,$D$10,$BE52,$P52,$Q52,$D$22,$T52,$CB$33,1))</f>
        <v>0</v>
      </c>
      <c r="CC52" s="107">
        <f>IF($BW52=0,0,_xll.OSTRIP($BX52,$S52,$A52-$B$2,$BG52-$A52,$BH52-$A52,$D$10,$BE52,$P52,$Q52,$D$22,$T52,$CB$33,CB$34))</f>
        <v>0</v>
      </c>
      <c r="CD52" s="109">
        <f t="shared" si="47"/>
        <v>0</v>
      </c>
      <c r="CE52" s="109">
        <f t="shared" si="48"/>
        <v>0</v>
      </c>
      <c r="CF52" s="109">
        <f t="shared" si="49"/>
        <v>0</v>
      </c>
      <c r="CH52" s="82">
        <f t="shared" si="20"/>
        <v>0</v>
      </c>
      <c r="CI52" s="81" t="e">
        <f t="shared" si="50"/>
        <v>#DIV/0!</v>
      </c>
      <c r="CJ52" s="77">
        <f t="shared" si="51"/>
        <v>0</v>
      </c>
      <c r="CK52" s="108">
        <f t="shared" si="52"/>
        <v>0</v>
      </c>
      <c r="CL52" s="107">
        <f>IF($CH52=0,0,_xll.OSTRIP($CI52,$AC52,$A52-$B$2,$BG52-$A52,$BH52-$A52,$F$10,$BE52,$Z52,$AA52,$F$22,$AD52,$CM$33,0))</f>
        <v>0</v>
      </c>
      <c r="CM52" s="107">
        <f>IF($CH52=0,0,_xll.OSTRIP($CI52,$AC52,$A52-$B$2,$BG52-$A52,$BH52-$A52,$F$10,$BE52,$Z52,$AA52,$F$22,$AD52,$CM$33,1))</f>
        <v>0</v>
      </c>
      <c r="CN52" s="107">
        <f>IF($CH52=0,0,_xll.OSTRIP($CI52,$AC52,$A52-$B$2,$BG52-$A52,$BH52-$A52,$F$10,$BE52,$Z52,$AA52,$F$22,$AD52,$CM$33,$CM$34))</f>
        <v>0</v>
      </c>
      <c r="CO52" s="109">
        <f t="shared" si="53"/>
        <v>0</v>
      </c>
      <c r="CP52" s="109">
        <f t="shared" si="54"/>
        <v>0</v>
      </c>
      <c r="CQ52" s="109">
        <f t="shared" si="55"/>
        <v>0</v>
      </c>
      <c r="CS52" s="82">
        <f t="shared" si="21"/>
        <v>0</v>
      </c>
      <c r="CT52" s="81" t="e">
        <f t="shared" si="56"/>
        <v>#DIV/0!</v>
      </c>
      <c r="CU52" s="77">
        <f t="shared" si="57"/>
        <v>0</v>
      </c>
      <c r="CV52" s="108">
        <f t="shared" si="58"/>
        <v>0</v>
      </c>
      <c r="CW52" s="107">
        <f>IF($CS52=0,0,_xll.OSTRIP($CT52,$AM52,$A52-$B$2,$BG52-$A52,$BH52-$A52,$H$10,$BE52,$AJ52,$AK52,$H$22,$AN52,$CX$33,0))</f>
        <v>0</v>
      </c>
      <c r="CX52" s="107">
        <f>IF($CS52=0,0,_xll.OSTRIP($CT52,$AM52,$A52-$B$2,$BG52-$A52,$BH52-$A52,$H$10,$BE52,$AJ52,$AK52,$H$22,$AN52,$CX$33,1))</f>
        <v>0</v>
      </c>
      <c r="CY52" s="107">
        <f>IF($CS52=0,0,_xll.OSTRIP($CT52,$AM52,$A52-$B$2,$BG52-$A52,$BH52-$A52,$H$10,$BE52,$AJ52,$AK52,$H$22,$AN52,$CX$33,CX$34))</f>
        <v>0</v>
      </c>
      <c r="CZ52" s="109">
        <f t="shared" si="59"/>
        <v>0</v>
      </c>
      <c r="DA52" s="109">
        <f t="shared" si="60"/>
        <v>0</v>
      </c>
      <c r="DB52" s="109">
        <f t="shared" si="61"/>
        <v>0</v>
      </c>
    </row>
    <row r="53" spans="1:106" x14ac:dyDescent="0.25">
      <c r="A53" s="101">
        <f t="shared" si="22"/>
        <v>37316</v>
      </c>
      <c r="B53" s="102">
        <f t="shared" si="23"/>
        <v>4.4052000000000007</v>
      </c>
      <c r="C53" s="80">
        <f t="shared" si="24"/>
        <v>0.375</v>
      </c>
      <c r="D53" s="102">
        <f t="shared" si="0"/>
        <v>-0.06</v>
      </c>
      <c r="E53" s="106">
        <f t="shared" si="1"/>
        <v>1</v>
      </c>
      <c r="F53" s="80">
        <f t="shared" si="25"/>
        <v>0.375</v>
      </c>
      <c r="G53" s="106">
        <f t="shared" si="26"/>
        <v>0.95</v>
      </c>
      <c r="H53" s="80">
        <f t="shared" si="2"/>
        <v>0</v>
      </c>
      <c r="I53" s="104" t="e">
        <f t="shared" si="27"/>
        <v>#DIV/0!</v>
      </c>
      <c r="J53" s="233" t="e">
        <f t="shared" si="3"/>
        <v>#DIV/0!</v>
      </c>
      <c r="K53" s="233"/>
      <c r="L53" s="266"/>
      <c r="M53" s="266"/>
      <c r="N53" s="102">
        <f t="shared" si="4"/>
        <v>0.26500000000000001</v>
      </c>
      <c r="O53" s="106">
        <f t="shared" si="5"/>
        <v>1.03</v>
      </c>
      <c r="P53" s="216">
        <f t="shared" si="28"/>
        <v>0.38624999999999998</v>
      </c>
      <c r="Q53" s="106">
        <f t="shared" si="29"/>
        <v>1.05</v>
      </c>
      <c r="R53" s="80">
        <f t="shared" si="6"/>
        <v>0</v>
      </c>
      <c r="S53" s="104" t="e">
        <f t="shared" si="30"/>
        <v>#DIV/0!</v>
      </c>
      <c r="T53" s="233" t="e">
        <f t="shared" si="7"/>
        <v>#DIV/0!</v>
      </c>
      <c r="U53"/>
      <c r="V53"/>
      <c r="W53"/>
      <c r="X53" s="102">
        <f t="shared" si="8"/>
        <v>0.13500000000000001</v>
      </c>
      <c r="Y53" s="106">
        <f t="shared" si="9"/>
        <v>1</v>
      </c>
      <c r="Z53" s="216">
        <f t="shared" si="31"/>
        <v>0.375</v>
      </c>
      <c r="AA53" s="106">
        <f t="shared" si="32"/>
        <v>0.95</v>
      </c>
      <c r="AB53" s="80">
        <f t="shared" si="10"/>
        <v>0</v>
      </c>
      <c r="AC53" s="104" t="e">
        <f t="shared" si="33"/>
        <v>#DIV/0!</v>
      </c>
      <c r="AD53" s="233" t="e">
        <f t="shared" si="11"/>
        <v>#DIV/0!</v>
      </c>
      <c r="AE53"/>
      <c r="AF53"/>
      <c r="AG53"/>
      <c r="AH53" s="102">
        <f t="shared" si="12"/>
        <v>2.5000000000000001E-3</v>
      </c>
      <c r="AI53" s="106">
        <f t="shared" si="13"/>
        <v>1</v>
      </c>
      <c r="AJ53" s="216" t="e">
        <f t="shared" si="34"/>
        <v>#DIV/0!</v>
      </c>
      <c r="AK53" s="106">
        <f t="shared" si="35"/>
        <v>0.95</v>
      </c>
      <c r="AL53" s="80" t="e">
        <f t="shared" si="14"/>
        <v>#DIV/0!</v>
      </c>
      <c r="AM53" s="104" t="e">
        <f t="shared" si="36"/>
        <v>#DIV/0!</v>
      </c>
      <c r="AN53" s="233" t="e">
        <f t="shared" si="15"/>
        <v>#DIV/0!</v>
      </c>
      <c r="AO53"/>
      <c r="AP53"/>
      <c r="AQ53" s="266"/>
      <c r="AR53" s="266"/>
      <c r="AU53"/>
      <c r="AV53"/>
      <c r="AW53"/>
      <c r="AX53"/>
      <c r="AY53"/>
      <c r="AZ53"/>
      <c r="BA53"/>
      <c r="BC53" s="105"/>
      <c r="BD53" s="105"/>
      <c r="BE53" s="80">
        <f t="shared" si="37"/>
        <v>6.718237048503102E-2</v>
      </c>
      <c r="BF53" s="181">
        <f t="shared" si="16"/>
        <v>31</v>
      </c>
      <c r="BG53" s="258">
        <f t="shared" si="62"/>
        <v>37316</v>
      </c>
      <c r="BH53" s="258">
        <f t="shared" si="38"/>
        <v>37346</v>
      </c>
      <c r="BJ53" s="105"/>
      <c r="BK53" s="82"/>
      <c r="BL53" s="82">
        <f t="shared" si="17"/>
        <v>0</v>
      </c>
      <c r="BM53" s="82" t="e">
        <f t="shared" si="39"/>
        <v>#DIV/0!</v>
      </c>
      <c r="BN53" s="77">
        <f t="shared" si="18"/>
        <v>0</v>
      </c>
      <c r="BO53" s="108">
        <f t="shared" si="40"/>
        <v>0</v>
      </c>
      <c r="BP53" s="107">
        <f>IF($BL53=0,0,_xll.OSTRIP($BM53,$I53,$A53-$B$2,$BG53-$A53,$BH53-$A53,$B$10,$BE53,$F53,$G53,$B$22,$J53,$BQ$33,0))</f>
        <v>0</v>
      </c>
      <c r="BQ53" s="107">
        <f>IF($BL53=0,0,_xll.OSTRIP($BM53,$I53,$A53-$B$2,$BG53-$A53,$BH53-$A53,$B$10,$BE53,$F53,$G53,$B$22,$J53,$BQ$33,1))</f>
        <v>0</v>
      </c>
      <c r="BR53" s="107">
        <f>IF($BL53=0,0,_xll.OSTRIP($BM53,$I53,$A53-$B$2,$BG53-$A53,$BH53-$A53,$B$10,$BE53,$F53,$G53,$B$22,$J53,$BQ$33,BQ$34))</f>
        <v>0</v>
      </c>
      <c r="BS53" s="109">
        <f t="shared" si="41"/>
        <v>0</v>
      </c>
      <c r="BT53" s="109">
        <f t="shared" si="42"/>
        <v>0</v>
      </c>
      <c r="BU53" s="109">
        <f t="shared" si="43"/>
        <v>0</v>
      </c>
      <c r="BW53" s="82">
        <f t="shared" si="19"/>
        <v>0</v>
      </c>
      <c r="BX53" s="81" t="e">
        <f t="shared" si="44"/>
        <v>#DIV/0!</v>
      </c>
      <c r="BY53" s="77">
        <f t="shared" si="45"/>
        <v>0</v>
      </c>
      <c r="BZ53" s="108">
        <f t="shared" si="46"/>
        <v>0</v>
      </c>
      <c r="CA53" s="107">
        <f>IF($BW53=0,0,_xll.OSTRIP($BX53,$S53,$A53-$B$2,$BG53-$A53,$BH53-$A53,$D$10,$BE53,$P53,$Q53,$D$22,$T53,$CB$33,0))</f>
        <v>0</v>
      </c>
      <c r="CB53" s="107">
        <f>IF($BW53=0,0,_xll.OSTRIP($BX53,$S53,$A53-$B$2,$BG53-$A53,$BH53-$A53,$D$10,$BE53,$P53,$Q53,$D$22,$T53,$CB$33,1))</f>
        <v>0</v>
      </c>
      <c r="CC53" s="107">
        <f>IF($BW53=0,0,_xll.OSTRIP($BX53,$S53,$A53-$B$2,$BG53-$A53,$BH53-$A53,$D$10,$BE53,$P53,$Q53,$D$22,$T53,$CB$33,CB$34))</f>
        <v>0</v>
      </c>
      <c r="CD53" s="109">
        <f t="shared" si="47"/>
        <v>0</v>
      </c>
      <c r="CE53" s="109">
        <f t="shared" si="48"/>
        <v>0</v>
      </c>
      <c r="CF53" s="109">
        <f t="shared" si="49"/>
        <v>0</v>
      </c>
      <c r="CH53" s="82">
        <f t="shared" si="20"/>
        <v>0</v>
      </c>
      <c r="CI53" s="81" t="e">
        <f t="shared" si="50"/>
        <v>#DIV/0!</v>
      </c>
      <c r="CJ53" s="77">
        <f t="shared" si="51"/>
        <v>0</v>
      </c>
      <c r="CK53" s="108">
        <f t="shared" si="52"/>
        <v>0</v>
      </c>
      <c r="CL53" s="107">
        <f>IF($CH53=0,0,_xll.OSTRIP($CI53,$AC53,$A53-$B$2,$BG53-$A53,$BH53-$A53,$F$10,$BE53,$Z53,$AA53,$F$22,$AD53,$CM$33,0))</f>
        <v>0</v>
      </c>
      <c r="CM53" s="107">
        <f>IF($CH53=0,0,_xll.OSTRIP($CI53,$AC53,$A53-$B$2,$BG53-$A53,$BH53-$A53,$F$10,$BE53,$Z53,$AA53,$F$22,$AD53,$CM$33,1))</f>
        <v>0</v>
      </c>
      <c r="CN53" s="107">
        <f>IF($CH53=0,0,_xll.OSTRIP($CI53,$AC53,$A53-$B$2,$BG53-$A53,$BH53-$A53,$F$10,$BE53,$Z53,$AA53,$F$22,$AD53,$CM$33,$CM$34))</f>
        <v>0</v>
      </c>
      <c r="CO53" s="109">
        <f t="shared" si="53"/>
        <v>0</v>
      </c>
      <c r="CP53" s="109">
        <f t="shared" si="54"/>
        <v>0</v>
      </c>
      <c r="CQ53" s="109">
        <f t="shared" si="55"/>
        <v>0</v>
      </c>
      <c r="CS53" s="82">
        <f t="shared" si="21"/>
        <v>0</v>
      </c>
      <c r="CT53" s="81" t="e">
        <f t="shared" si="56"/>
        <v>#DIV/0!</v>
      </c>
      <c r="CU53" s="77">
        <f t="shared" si="57"/>
        <v>0</v>
      </c>
      <c r="CV53" s="108">
        <f t="shared" si="58"/>
        <v>0</v>
      </c>
      <c r="CW53" s="107">
        <f>IF($CS53=0,0,_xll.OSTRIP($CT53,$AM53,$A53-$B$2,$BG53-$A53,$BH53-$A53,$H$10,$BE53,$AJ53,$AK53,$H$22,$AN53,$CX$33,0))</f>
        <v>0</v>
      </c>
      <c r="CX53" s="107">
        <f>IF($CS53=0,0,_xll.OSTRIP($CT53,$AM53,$A53-$B$2,$BG53-$A53,$BH53-$A53,$H$10,$BE53,$AJ53,$AK53,$H$22,$AN53,$CX$33,1))</f>
        <v>0</v>
      </c>
      <c r="CY53" s="107">
        <f>IF($CS53=0,0,_xll.OSTRIP($CT53,$AM53,$A53-$B$2,$BG53-$A53,$BH53-$A53,$H$10,$BE53,$AJ53,$AK53,$H$22,$AN53,$CX$33,CX$34))</f>
        <v>0</v>
      </c>
      <c r="CZ53" s="109">
        <f t="shared" si="59"/>
        <v>0</v>
      </c>
      <c r="DA53" s="109">
        <f t="shared" si="60"/>
        <v>0</v>
      </c>
      <c r="DB53" s="109">
        <f t="shared" si="61"/>
        <v>0</v>
      </c>
    </row>
    <row r="54" spans="1:106" x14ac:dyDescent="0.25">
      <c r="A54" s="101">
        <f t="shared" si="22"/>
        <v>37347</v>
      </c>
      <c r="B54" s="102">
        <f t="shared" si="23"/>
        <v>4.22</v>
      </c>
      <c r="C54" s="80">
        <f t="shared" si="24"/>
        <v>0.32250000000000001</v>
      </c>
      <c r="D54" s="102">
        <f t="shared" si="0"/>
        <v>-5.5E-2</v>
      </c>
      <c r="E54" s="106">
        <f t="shared" si="1"/>
        <v>1</v>
      </c>
      <c r="F54" s="80">
        <f t="shared" si="25"/>
        <v>0.32250000000000001</v>
      </c>
      <c r="G54" s="106">
        <f t="shared" si="26"/>
        <v>0.4</v>
      </c>
      <c r="H54" s="80">
        <f t="shared" si="2"/>
        <v>0</v>
      </c>
      <c r="I54" s="104" t="e">
        <f t="shared" si="27"/>
        <v>#DIV/0!</v>
      </c>
      <c r="J54" s="233" t="e">
        <f t="shared" si="3"/>
        <v>#DIV/0!</v>
      </c>
      <c r="K54" s="233"/>
      <c r="L54" s="266"/>
      <c r="M54" s="266"/>
      <c r="N54" s="102">
        <f t="shared" si="4"/>
        <v>0.17</v>
      </c>
      <c r="O54" s="106">
        <f t="shared" si="5"/>
        <v>1.03</v>
      </c>
      <c r="P54" s="216">
        <f t="shared" si="28"/>
        <v>0.332175</v>
      </c>
      <c r="Q54" s="106">
        <f t="shared" si="29"/>
        <v>0.5</v>
      </c>
      <c r="R54" s="80">
        <f t="shared" si="6"/>
        <v>0</v>
      </c>
      <c r="S54" s="104" t="e">
        <f t="shared" si="30"/>
        <v>#DIV/0!</v>
      </c>
      <c r="T54" s="233" t="e">
        <f t="shared" si="7"/>
        <v>#DIV/0!</v>
      </c>
      <c r="U54"/>
      <c r="V54"/>
      <c r="W54"/>
      <c r="X54" s="102">
        <f t="shared" si="8"/>
        <v>8.2500000000000004E-2</v>
      </c>
      <c r="Y54" s="106">
        <f t="shared" si="9"/>
        <v>1</v>
      </c>
      <c r="Z54" s="216">
        <f t="shared" si="31"/>
        <v>0.32250000000000001</v>
      </c>
      <c r="AA54" s="106">
        <f t="shared" si="32"/>
        <v>0.45</v>
      </c>
      <c r="AB54" s="80">
        <f t="shared" si="10"/>
        <v>0</v>
      </c>
      <c r="AC54" s="104" t="e">
        <f t="shared" si="33"/>
        <v>#DIV/0!</v>
      </c>
      <c r="AD54" s="233" t="e">
        <f t="shared" si="11"/>
        <v>#DIV/0!</v>
      </c>
      <c r="AE54"/>
      <c r="AF54"/>
      <c r="AG54"/>
      <c r="AH54" s="102">
        <f t="shared" si="12"/>
        <v>6.0000000000000001E-3</v>
      </c>
      <c r="AI54" s="106">
        <f t="shared" si="13"/>
        <v>1</v>
      </c>
      <c r="AJ54" s="216" t="e">
        <f t="shared" si="34"/>
        <v>#DIV/0!</v>
      </c>
      <c r="AK54" s="106">
        <f t="shared" si="35"/>
        <v>0.4</v>
      </c>
      <c r="AL54" s="80" t="e">
        <f t="shared" si="14"/>
        <v>#DIV/0!</v>
      </c>
      <c r="AM54" s="104" t="e">
        <f t="shared" si="36"/>
        <v>#DIV/0!</v>
      </c>
      <c r="AN54" s="233" t="e">
        <f t="shared" si="15"/>
        <v>#DIV/0!</v>
      </c>
      <c r="AO54"/>
      <c r="AP54"/>
      <c r="AQ54" s="266"/>
      <c r="AR54" s="266"/>
      <c r="AU54"/>
      <c r="AV54"/>
      <c r="AW54"/>
      <c r="AX54"/>
      <c r="AY54"/>
      <c r="AZ54"/>
      <c r="BA54"/>
      <c r="BC54" s="105"/>
      <c r="BD54" s="105"/>
      <c r="BE54" s="80">
        <f t="shared" si="37"/>
        <v>6.7154701987139034E-2</v>
      </c>
      <c r="BF54" s="181">
        <f t="shared" si="16"/>
        <v>30</v>
      </c>
      <c r="BG54" s="258">
        <f t="shared" si="62"/>
        <v>37347</v>
      </c>
      <c r="BH54" s="258">
        <f t="shared" si="38"/>
        <v>37376</v>
      </c>
      <c r="BJ54" s="105"/>
      <c r="BK54" s="82"/>
      <c r="BL54" s="82">
        <f t="shared" si="17"/>
        <v>0</v>
      </c>
      <c r="BM54" s="82" t="e">
        <f t="shared" si="39"/>
        <v>#DIV/0!</v>
      </c>
      <c r="BN54" s="77">
        <f t="shared" si="18"/>
        <v>0</v>
      </c>
      <c r="BO54" s="108">
        <f t="shared" si="40"/>
        <v>0</v>
      </c>
      <c r="BP54" s="107">
        <f>IF($BL54=0,0,_xll.OSTRIP($BM54,$I54,$A54-$B$2,$BG54-$A54,$BH54-$A54,$B$10,$BE54,$F54,$G54,$B$22,$J54,$BQ$33,0))</f>
        <v>0</v>
      </c>
      <c r="BQ54" s="107">
        <f>IF($BL54=0,0,_xll.OSTRIP($BM54,$I54,$A54-$B$2,$BG54-$A54,$BH54-$A54,$B$10,$BE54,$F54,$G54,$B$22,$J54,$BQ$33,1))</f>
        <v>0</v>
      </c>
      <c r="BR54" s="107">
        <f>IF($BL54=0,0,_xll.OSTRIP($BM54,$I54,$A54-$B$2,$BG54-$A54,$BH54-$A54,$B$10,$BE54,$F54,$G54,$B$22,$J54,$BQ$33,BQ$34))</f>
        <v>0</v>
      </c>
      <c r="BS54" s="109">
        <f t="shared" si="41"/>
        <v>0</v>
      </c>
      <c r="BT54" s="109">
        <f t="shared" si="42"/>
        <v>0</v>
      </c>
      <c r="BU54" s="109">
        <f t="shared" si="43"/>
        <v>0</v>
      </c>
      <c r="BW54" s="82">
        <f t="shared" si="19"/>
        <v>0</v>
      </c>
      <c r="BX54" s="81" t="e">
        <f t="shared" si="44"/>
        <v>#DIV/0!</v>
      </c>
      <c r="BY54" s="77">
        <f t="shared" si="45"/>
        <v>0</v>
      </c>
      <c r="BZ54" s="108">
        <f t="shared" si="46"/>
        <v>0</v>
      </c>
      <c r="CA54" s="107">
        <f>IF($BW54=0,0,_xll.OSTRIP($BX54,$S54,$A54-$B$2,$BG54-$A54,$BH54-$A54,$D$10,$BE54,$P54,$Q54,$D$22,$T54,$CB$33,0))</f>
        <v>0</v>
      </c>
      <c r="CB54" s="107">
        <f>IF($BW54=0,0,_xll.OSTRIP($BX54,$S54,$A54-$B$2,$BG54-$A54,$BH54-$A54,$D$10,$BE54,$P54,$Q54,$D$22,$T54,$CB$33,1))</f>
        <v>0</v>
      </c>
      <c r="CC54" s="107">
        <f>IF($BW54=0,0,_xll.OSTRIP($BX54,$S54,$A54-$B$2,$BG54-$A54,$BH54-$A54,$D$10,$BE54,$P54,$Q54,$D$22,$T54,$CB$33,CB$34))</f>
        <v>0</v>
      </c>
      <c r="CD54" s="109">
        <f t="shared" si="47"/>
        <v>0</v>
      </c>
      <c r="CE54" s="109">
        <f t="shared" si="48"/>
        <v>0</v>
      </c>
      <c r="CF54" s="109">
        <f t="shared" si="49"/>
        <v>0</v>
      </c>
      <c r="CH54" s="82">
        <f t="shared" si="20"/>
        <v>0</v>
      </c>
      <c r="CI54" s="81" t="e">
        <f t="shared" si="50"/>
        <v>#DIV/0!</v>
      </c>
      <c r="CJ54" s="77">
        <f t="shared" si="51"/>
        <v>0</v>
      </c>
      <c r="CK54" s="108">
        <f t="shared" si="52"/>
        <v>0</v>
      </c>
      <c r="CL54" s="107">
        <f>IF($CH54=0,0,_xll.OSTRIP($CI54,$AC54,$A54-$B$2,$BG54-$A54,$BH54-$A54,$F$10,$BE54,$Z54,$AA54,$F$22,$AD54,$CM$33,0))</f>
        <v>0</v>
      </c>
      <c r="CM54" s="107">
        <f>IF($CH54=0,0,_xll.OSTRIP($CI54,$AC54,$A54-$B$2,$BG54-$A54,$BH54-$A54,$F$10,$BE54,$Z54,$AA54,$F$22,$AD54,$CM$33,1))</f>
        <v>0</v>
      </c>
      <c r="CN54" s="107">
        <f>IF($CH54=0,0,_xll.OSTRIP($CI54,$AC54,$A54-$B$2,$BG54-$A54,$BH54-$A54,$F$10,$BE54,$Z54,$AA54,$F$22,$AD54,$CM$33,$CM$34))</f>
        <v>0</v>
      </c>
      <c r="CO54" s="109">
        <f t="shared" si="53"/>
        <v>0</v>
      </c>
      <c r="CP54" s="109">
        <f t="shared" si="54"/>
        <v>0</v>
      </c>
      <c r="CQ54" s="109">
        <f t="shared" si="55"/>
        <v>0</v>
      </c>
      <c r="CS54" s="82">
        <f t="shared" si="21"/>
        <v>0</v>
      </c>
      <c r="CT54" s="81" t="e">
        <f t="shared" si="56"/>
        <v>#DIV/0!</v>
      </c>
      <c r="CU54" s="77">
        <f t="shared" si="57"/>
        <v>0</v>
      </c>
      <c r="CV54" s="108">
        <f t="shared" si="58"/>
        <v>0</v>
      </c>
      <c r="CW54" s="107">
        <f>IF($CS54=0,0,_xll.OSTRIP($CT54,$AM54,$A54-$B$2,$BG54-$A54,$BH54-$A54,$H$10,$BE54,$AJ54,$AK54,$H$22,$AN54,$CX$33,0))</f>
        <v>0</v>
      </c>
      <c r="CX54" s="107">
        <f>IF($CS54=0,0,_xll.OSTRIP($CT54,$AM54,$A54-$B$2,$BG54-$A54,$BH54-$A54,$H$10,$BE54,$AJ54,$AK54,$H$22,$AN54,$CX$33,1))</f>
        <v>0</v>
      </c>
      <c r="CY54" s="107">
        <f>IF($CS54=0,0,_xll.OSTRIP($CT54,$AM54,$A54-$B$2,$BG54-$A54,$BH54-$A54,$H$10,$BE54,$AJ54,$AK54,$H$22,$AN54,$CX$33,CX$34))</f>
        <v>0</v>
      </c>
      <c r="CZ54" s="109">
        <f t="shared" si="59"/>
        <v>0</v>
      </c>
      <c r="DA54" s="109">
        <f t="shared" si="60"/>
        <v>0</v>
      </c>
      <c r="DB54" s="109">
        <f t="shared" si="61"/>
        <v>0</v>
      </c>
    </row>
    <row r="55" spans="1:106" x14ac:dyDescent="0.25">
      <c r="A55" s="101">
        <f t="shared" si="22"/>
        <v>37377</v>
      </c>
      <c r="B55" s="102">
        <f t="shared" si="23"/>
        <v>4.1470000000000002</v>
      </c>
      <c r="C55" s="80">
        <f t="shared" si="24"/>
        <v>0.31</v>
      </c>
      <c r="D55" s="102">
        <f t="shared" si="0"/>
        <v>-5.5E-2</v>
      </c>
      <c r="E55" s="106">
        <f t="shared" si="1"/>
        <v>1</v>
      </c>
      <c r="F55" s="80">
        <f t="shared" si="25"/>
        <v>0.31</v>
      </c>
      <c r="G55" s="106">
        <f t="shared" si="26"/>
        <v>0.45</v>
      </c>
      <c r="H55" s="80">
        <f t="shared" si="2"/>
        <v>0</v>
      </c>
      <c r="I55" s="104" t="e">
        <f t="shared" si="27"/>
        <v>#DIV/0!</v>
      </c>
      <c r="J55" s="233" t="e">
        <f t="shared" si="3"/>
        <v>#DIV/0!</v>
      </c>
      <c r="K55" s="233"/>
      <c r="L55" s="266"/>
      <c r="M55" s="266"/>
      <c r="N55" s="102">
        <f t="shared" si="4"/>
        <v>0.16</v>
      </c>
      <c r="O55" s="106">
        <f t="shared" si="5"/>
        <v>1.03</v>
      </c>
      <c r="P55" s="216">
        <f t="shared" si="28"/>
        <v>0.31930000000000003</v>
      </c>
      <c r="Q55" s="106">
        <f t="shared" si="29"/>
        <v>0.55000000000000004</v>
      </c>
      <c r="R55" s="80">
        <f t="shared" si="6"/>
        <v>0</v>
      </c>
      <c r="S55" s="104" t="e">
        <f t="shared" si="30"/>
        <v>#DIV/0!</v>
      </c>
      <c r="T55" s="233" t="e">
        <f t="shared" si="7"/>
        <v>#DIV/0!</v>
      </c>
      <c r="U55"/>
      <c r="V55"/>
      <c r="W55"/>
      <c r="X55" s="102">
        <f t="shared" si="8"/>
        <v>7.2499999999999995E-2</v>
      </c>
      <c r="Y55" s="106">
        <f t="shared" si="9"/>
        <v>1</v>
      </c>
      <c r="Z55" s="216">
        <f t="shared" si="31"/>
        <v>0.31</v>
      </c>
      <c r="AA55" s="106">
        <f t="shared" si="32"/>
        <v>0.5</v>
      </c>
      <c r="AB55" s="80">
        <f t="shared" si="10"/>
        <v>0</v>
      </c>
      <c r="AC55" s="104" t="e">
        <f t="shared" si="33"/>
        <v>#DIV/0!</v>
      </c>
      <c r="AD55" s="233" t="e">
        <f t="shared" si="11"/>
        <v>#DIV/0!</v>
      </c>
      <c r="AE55"/>
      <c r="AF55"/>
      <c r="AG55"/>
      <c r="AH55" s="102">
        <f t="shared" si="12"/>
        <v>6.0000000000000001E-3</v>
      </c>
      <c r="AI55" s="106">
        <f t="shared" si="13"/>
        <v>1</v>
      </c>
      <c r="AJ55" s="216" t="e">
        <f t="shared" si="34"/>
        <v>#DIV/0!</v>
      </c>
      <c r="AK55" s="106">
        <f t="shared" si="35"/>
        <v>0.45</v>
      </c>
      <c r="AL55" s="80" t="e">
        <f t="shared" si="14"/>
        <v>#DIV/0!</v>
      </c>
      <c r="AM55" s="104" t="e">
        <f t="shared" si="36"/>
        <v>#DIV/0!</v>
      </c>
      <c r="AN55" s="233" t="e">
        <f t="shared" si="15"/>
        <v>#DIV/0!</v>
      </c>
      <c r="AO55"/>
      <c r="AP55"/>
      <c r="AQ55" s="266"/>
      <c r="AR55" s="266"/>
      <c r="AU55"/>
      <c r="AV55"/>
      <c r="AW55"/>
      <c r="AX55"/>
      <c r="AY55"/>
      <c r="AZ55"/>
      <c r="BA55"/>
      <c r="BC55" s="105"/>
      <c r="BD55" s="105"/>
      <c r="BE55" s="80">
        <f t="shared" si="37"/>
        <v>6.7109170785683001E-2</v>
      </c>
      <c r="BF55" s="181">
        <f t="shared" si="16"/>
        <v>31</v>
      </c>
      <c r="BG55" s="258">
        <f t="shared" si="62"/>
        <v>37377</v>
      </c>
      <c r="BH55" s="258">
        <f t="shared" si="38"/>
        <v>37407</v>
      </c>
      <c r="BJ55" s="105"/>
      <c r="BK55" s="82"/>
      <c r="BL55" s="82">
        <f t="shared" si="17"/>
        <v>0</v>
      </c>
      <c r="BM55" s="82" t="e">
        <f t="shared" si="39"/>
        <v>#DIV/0!</v>
      </c>
      <c r="BN55" s="77">
        <f t="shared" si="18"/>
        <v>0</v>
      </c>
      <c r="BO55" s="108">
        <f t="shared" si="40"/>
        <v>0</v>
      </c>
      <c r="BP55" s="107">
        <f>IF($BL55=0,0,_xll.OSTRIP($BM55,$I55,$A55-$B$2,$BG55-$A55,$BH55-$A55,$B$10,$BE55,$F55,$G55,$B$22,$J55,$BQ$33,0))</f>
        <v>0</v>
      </c>
      <c r="BQ55" s="107">
        <f>IF($BL55=0,0,_xll.OSTRIP($BM55,$I55,$A55-$B$2,$BG55-$A55,$BH55-$A55,$B$10,$BE55,$F55,$G55,$B$22,$J55,$BQ$33,1))</f>
        <v>0</v>
      </c>
      <c r="BR55" s="107">
        <f>IF($BL55=0,0,_xll.OSTRIP($BM55,$I55,$A55-$B$2,$BG55-$A55,$BH55-$A55,$B$10,$BE55,$F55,$G55,$B$22,$J55,$BQ$33,BQ$34))</f>
        <v>0</v>
      </c>
      <c r="BS55" s="109">
        <f t="shared" si="41"/>
        <v>0</v>
      </c>
      <c r="BT55" s="109">
        <f t="shared" si="42"/>
        <v>0</v>
      </c>
      <c r="BU55" s="109">
        <f t="shared" si="43"/>
        <v>0</v>
      </c>
      <c r="BW55" s="82">
        <f t="shared" si="19"/>
        <v>0</v>
      </c>
      <c r="BX55" s="81" t="e">
        <f t="shared" si="44"/>
        <v>#DIV/0!</v>
      </c>
      <c r="BY55" s="77">
        <f t="shared" si="45"/>
        <v>0</v>
      </c>
      <c r="BZ55" s="108">
        <f t="shared" si="46"/>
        <v>0</v>
      </c>
      <c r="CA55" s="107">
        <f>IF($BW55=0,0,_xll.OSTRIP($BX55,$S55,$A55-$B$2,$BG55-$A55,$BH55-$A55,$D$10,$BE55,$P55,$Q55,$D$22,$T55,$CB$33,0))</f>
        <v>0</v>
      </c>
      <c r="CB55" s="107">
        <f>IF($BW55=0,0,_xll.OSTRIP($BX55,$S55,$A55-$B$2,$BG55-$A55,$BH55-$A55,$D$10,$BE55,$P55,$Q55,$D$22,$T55,$CB$33,1))</f>
        <v>0</v>
      </c>
      <c r="CC55" s="107">
        <f>IF($BW55=0,0,_xll.OSTRIP($BX55,$S55,$A55-$B$2,$BG55-$A55,$BH55-$A55,$D$10,$BE55,$P55,$Q55,$D$22,$T55,$CB$33,CB$34))</f>
        <v>0</v>
      </c>
      <c r="CD55" s="109">
        <f t="shared" si="47"/>
        <v>0</v>
      </c>
      <c r="CE55" s="109">
        <f t="shared" si="48"/>
        <v>0</v>
      </c>
      <c r="CF55" s="109">
        <f t="shared" si="49"/>
        <v>0</v>
      </c>
      <c r="CH55" s="82">
        <f t="shared" si="20"/>
        <v>0</v>
      </c>
      <c r="CI55" s="81" t="e">
        <f t="shared" si="50"/>
        <v>#DIV/0!</v>
      </c>
      <c r="CJ55" s="77">
        <f t="shared" si="51"/>
        <v>0</v>
      </c>
      <c r="CK55" s="108">
        <f t="shared" si="52"/>
        <v>0</v>
      </c>
      <c r="CL55" s="107">
        <f>IF($CH55=0,0,_xll.OSTRIP($CI55,$AC55,$A55-$B$2,$BG55-$A55,$BH55-$A55,$F$10,$BE55,$Z55,$AA55,$F$22,$AD55,$CM$33,0))</f>
        <v>0</v>
      </c>
      <c r="CM55" s="107">
        <f>IF($CH55=0,0,_xll.OSTRIP($CI55,$AC55,$A55-$B$2,$BG55-$A55,$BH55-$A55,$F$10,$BE55,$Z55,$AA55,$F$22,$AD55,$CM$33,1))</f>
        <v>0</v>
      </c>
      <c r="CN55" s="107">
        <f>IF($CH55=0,0,_xll.OSTRIP($CI55,$AC55,$A55-$B$2,$BG55-$A55,$BH55-$A55,$F$10,$BE55,$Z55,$AA55,$F$22,$AD55,$CM$33,$CM$34))</f>
        <v>0</v>
      </c>
      <c r="CO55" s="109">
        <f t="shared" si="53"/>
        <v>0</v>
      </c>
      <c r="CP55" s="109">
        <f t="shared" si="54"/>
        <v>0</v>
      </c>
      <c r="CQ55" s="109">
        <f t="shared" si="55"/>
        <v>0</v>
      </c>
      <c r="CS55" s="82">
        <f t="shared" si="21"/>
        <v>0</v>
      </c>
      <c r="CT55" s="81" t="e">
        <f t="shared" si="56"/>
        <v>#DIV/0!</v>
      </c>
      <c r="CU55" s="77">
        <f t="shared" si="57"/>
        <v>0</v>
      </c>
      <c r="CV55" s="108">
        <f t="shared" si="58"/>
        <v>0</v>
      </c>
      <c r="CW55" s="107">
        <f>IF($CS55=0,0,_xll.OSTRIP($CT55,$AM55,$A55-$B$2,$BG55-$A55,$BH55-$A55,$H$10,$BE55,$AJ55,$AK55,$H$22,$AN55,$CX$33,0))</f>
        <v>0</v>
      </c>
      <c r="CX55" s="107">
        <f>IF($CS55=0,0,_xll.OSTRIP($CT55,$AM55,$A55-$B$2,$BG55-$A55,$BH55-$A55,$H$10,$BE55,$AJ55,$AK55,$H$22,$AN55,$CX$33,1))</f>
        <v>0</v>
      </c>
      <c r="CY55" s="107">
        <f>IF($CS55=0,0,_xll.OSTRIP($CT55,$AM55,$A55-$B$2,$BG55-$A55,$BH55-$A55,$H$10,$BE55,$AJ55,$AK55,$H$22,$AN55,$CX$33,CX$34))</f>
        <v>0</v>
      </c>
      <c r="CZ55" s="109">
        <f t="shared" si="59"/>
        <v>0</v>
      </c>
      <c r="DA55" s="109">
        <f t="shared" si="60"/>
        <v>0</v>
      </c>
      <c r="DB55" s="109">
        <f t="shared" si="61"/>
        <v>0</v>
      </c>
    </row>
    <row r="56" spans="1:106" x14ac:dyDescent="0.25">
      <c r="A56" s="101">
        <f t="shared" si="22"/>
        <v>37408</v>
      </c>
      <c r="B56" s="102">
        <f t="shared" si="23"/>
        <v>4.1269999999999998</v>
      </c>
      <c r="C56" s="80">
        <f t="shared" si="24"/>
        <v>0.31</v>
      </c>
      <c r="D56" s="102">
        <f t="shared" si="0"/>
        <v>-5.5E-2</v>
      </c>
      <c r="E56" s="106">
        <f t="shared" si="1"/>
        <v>1</v>
      </c>
      <c r="F56" s="80">
        <f t="shared" si="25"/>
        <v>0.31</v>
      </c>
      <c r="G56" s="106">
        <f t="shared" si="26"/>
        <v>0.45</v>
      </c>
      <c r="H56" s="80">
        <f t="shared" si="2"/>
        <v>0</v>
      </c>
      <c r="I56" s="104" t="e">
        <f t="shared" si="27"/>
        <v>#DIV/0!</v>
      </c>
      <c r="J56" s="233" t="e">
        <f t="shared" si="3"/>
        <v>#DIV/0!</v>
      </c>
      <c r="K56" s="233"/>
      <c r="L56" s="266"/>
      <c r="M56" s="266"/>
      <c r="N56" s="102">
        <f t="shared" si="4"/>
        <v>0.155</v>
      </c>
      <c r="O56" s="106">
        <f t="shared" si="5"/>
        <v>1.03</v>
      </c>
      <c r="P56" s="216">
        <f t="shared" si="28"/>
        <v>0.31930000000000003</v>
      </c>
      <c r="Q56" s="106">
        <f t="shared" si="29"/>
        <v>0.55000000000000004</v>
      </c>
      <c r="R56" s="80">
        <f t="shared" si="6"/>
        <v>0</v>
      </c>
      <c r="S56" s="104" t="e">
        <f t="shared" si="30"/>
        <v>#DIV/0!</v>
      </c>
      <c r="T56" s="233" t="e">
        <f t="shared" si="7"/>
        <v>#DIV/0!</v>
      </c>
      <c r="U56"/>
      <c r="V56"/>
      <c r="W56"/>
      <c r="X56" s="102">
        <f t="shared" si="8"/>
        <v>6.7500000000000004E-2</v>
      </c>
      <c r="Y56" s="106">
        <f t="shared" si="9"/>
        <v>1</v>
      </c>
      <c r="Z56" s="216">
        <f t="shared" si="31"/>
        <v>0.31</v>
      </c>
      <c r="AA56" s="106">
        <f t="shared" si="32"/>
        <v>0.5</v>
      </c>
      <c r="AB56" s="80">
        <f t="shared" si="10"/>
        <v>0</v>
      </c>
      <c r="AC56" s="104" t="e">
        <f t="shared" si="33"/>
        <v>#DIV/0!</v>
      </c>
      <c r="AD56" s="233" t="e">
        <f t="shared" si="11"/>
        <v>#DIV/0!</v>
      </c>
      <c r="AE56"/>
      <c r="AF56"/>
      <c r="AG56"/>
      <c r="AH56" s="102">
        <f t="shared" si="12"/>
        <v>6.0000000000000001E-3</v>
      </c>
      <c r="AI56" s="106">
        <f t="shared" si="13"/>
        <v>1</v>
      </c>
      <c r="AJ56" s="216" t="e">
        <f t="shared" si="34"/>
        <v>#DIV/0!</v>
      </c>
      <c r="AK56" s="106">
        <f t="shared" si="35"/>
        <v>0.45</v>
      </c>
      <c r="AL56" s="80" t="e">
        <f t="shared" si="14"/>
        <v>#DIV/0!</v>
      </c>
      <c r="AM56" s="104" t="e">
        <f t="shared" si="36"/>
        <v>#DIV/0!</v>
      </c>
      <c r="AN56" s="233" t="e">
        <f t="shared" si="15"/>
        <v>#DIV/0!</v>
      </c>
      <c r="AO56"/>
      <c r="AP56"/>
      <c r="AQ56" s="266"/>
      <c r="AR56" s="266"/>
      <c r="AU56"/>
      <c r="AV56"/>
      <c r="AW56"/>
      <c r="AX56"/>
      <c r="AY56"/>
      <c r="AZ56"/>
      <c r="BA56"/>
      <c r="BC56" s="105"/>
      <c r="BD56" s="105"/>
      <c r="BE56" s="80">
        <f t="shared" si="37"/>
        <v>6.7062121878233016E-2</v>
      </c>
      <c r="BF56" s="181">
        <f t="shared" si="16"/>
        <v>30</v>
      </c>
      <c r="BG56" s="258">
        <f t="shared" si="62"/>
        <v>37408</v>
      </c>
      <c r="BH56" s="258">
        <f t="shared" si="38"/>
        <v>37437</v>
      </c>
      <c r="BJ56" s="105"/>
      <c r="BK56" s="82"/>
      <c r="BL56" s="82">
        <f t="shared" si="17"/>
        <v>0</v>
      </c>
      <c r="BM56" s="82" t="e">
        <f t="shared" si="39"/>
        <v>#DIV/0!</v>
      </c>
      <c r="BN56" s="77">
        <f t="shared" si="18"/>
        <v>0</v>
      </c>
      <c r="BO56" s="108">
        <f t="shared" si="40"/>
        <v>0</v>
      </c>
      <c r="BP56" s="107">
        <f>IF($BL56=0,0,_xll.OSTRIP($BM56,$I56,$A56-$B$2,$BG56-$A56,$BH56-$A56,$B$10,$BE56,$F56,$G56,$B$22,$J56,$BQ$33,0))</f>
        <v>0</v>
      </c>
      <c r="BQ56" s="107">
        <f>IF($BL56=0,0,_xll.OSTRIP($BM56,$I56,$A56-$B$2,$BG56-$A56,$BH56-$A56,$B$10,$BE56,$F56,$G56,$B$22,$J56,$BQ$33,1))</f>
        <v>0</v>
      </c>
      <c r="BR56" s="107">
        <f>IF($BL56=0,0,_xll.OSTRIP($BM56,$I56,$A56-$B$2,$BG56-$A56,$BH56-$A56,$B$10,$BE56,$F56,$G56,$B$22,$J56,$BQ$33,BQ$34))</f>
        <v>0</v>
      </c>
      <c r="BS56" s="109">
        <f t="shared" si="41"/>
        <v>0</v>
      </c>
      <c r="BT56" s="109">
        <f t="shared" si="42"/>
        <v>0</v>
      </c>
      <c r="BU56" s="109">
        <f t="shared" si="43"/>
        <v>0</v>
      </c>
      <c r="BW56" s="82">
        <f t="shared" si="19"/>
        <v>0</v>
      </c>
      <c r="BX56" s="81" t="e">
        <f t="shared" si="44"/>
        <v>#DIV/0!</v>
      </c>
      <c r="BY56" s="77">
        <f t="shared" si="45"/>
        <v>0</v>
      </c>
      <c r="BZ56" s="108">
        <f t="shared" si="46"/>
        <v>0</v>
      </c>
      <c r="CA56" s="107">
        <f>IF($BW56=0,0,_xll.OSTRIP($BX56,$S56,$A56-$B$2,$BG56-$A56,$BH56-$A56,$D$10,$BE56,$P56,$Q56,$D$22,$T56,$CB$33,0))</f>
        <v>0</v>
      </c>
      <c r="CB56" s="107">
        <f>IF($BW56=0,0,_xll.OSTRIP($BX56,$S56,$A56-$B$2,$BG56-$A56,$BH56-$A56,$D$10,$BE56,$P56,$Q56,$D$22,$T56,$CB$33,1))</f>
        <v>0</v>
      </c>
      <c r="CC56" s="107">
        <f>IF($BW56=0,0,_xll.OSTRIP($BX56,$S56,$A56-$B$2,$BG56-$A56,$BH56-$A56,$D$10,$BE56,$P56,$Q56,$D$22,$T56,$CB$33,CB$34))</f>
        <v>0</v>
      </c>
      <c r="CD56" s="109">
        <f t="shared" si="47"/>
        <v>0</v>
      </c>
      <c r="CE56" s="109">
        <f t="shared" si="48"/>
        <v>0</v>
      </c>
      <c r="CF56" s="109">
        <f t="shared" si="49"/>
        <v>0</v>
      </c>
      <c r="CH56" s="82">
        <f t="shared" si="20"/>
        <v>0</v>
      </c>
      <c r="CI56" s="81" t="e">
        <f t="shared" si="50"/>
        <v>#DIV/0!</v>
      </c>
      <c r="CJ56" s="77">
        <f t="shared" si="51"/>
        <v>0</v>
      </c>
      <c r="CK56" s="108">
        <f t="shared" si="52"/>
        <v>0</v>
      </c>
      <c r="CL56" s="107">
        <f>IF($CH56=0,0,_xll.OSTRIP($CI56,$AC56,$A56-$B$2,$BG56-$A56,$BH56-$A56,$F$10,$BE56,$Z56,$AA56,$F$22,$AD56,$CM$33,0))</f>
        <v>0</v>
      </c>
      <c r="CM56" s="107">
        <f>IF($CH56=0,0,_xll.OSTRIP($CI56,$AC56,$A56-$B$2,$BG56-$A56,$BH56-$A56,$F$10,$BE56,$Z56,$AA56,$F$22,$AD56,$CM$33,1))</f>
        <v>0</v>
      </c>
      <c r="CN56" s="107">
        <f>IF($CH56=0,0,_xll.OSTRIP($CI56,$AC56,$A56-$B$2,$BG56-$A56,$BH56-$A56,$F$10,$BE56,$Z56,$AA56,$F$22,$AD56,$CM$33,$CM$34))</f>
        <v>0</v>
      </c>
      <c r="CO56" s="109">
        <f t="shared" si="53"/>
        <v>0</v>
      </c>
      <c r="CP56" s="109">
        <f t="shared" si="54"/>
        <v>0</v>
      </c>
      <c r="CQ56" s="109">
        <f t="shared" si="55"/>
        <v>0</v>
      </c>
      <c r="CS56" s="82">
        <f t="shared" si="21"/>
        <v>0</v>
      </c>
      <c r="CT56" s="81" t="e">
        <f t="shared" si="56"/>
        <v>#DIV/0!</v>
      </c>
      <c r="CU56" s="77">
        <f t="shared" si="57"/>
        <v>0</v>
      </c>
      <c r="CV56" s="108">
        <f t="shared" si="58"/>
        <v>0</v>
      </c>
      <c r="CW56" s="107">
        <f>IF($CS56=0,0,_xll.OSTRIP($CT56,$AM56,$A56-$B$2,$BG56-$A56,$BH56-$A56,$H$10,$BE56,$AJ56,$AK56,$H$22,$AN56,$CX$33,0))</f>
        <v>0</v>
      </c>
      <c r="CX56" s="107">
        <f>IF($CS56=0,0,_xll.OSTRIP($CT56,$AM56,$A56-$B$2,$BG56-$A56,$BH56-$A56,$H$10,$BE56,$AJ56,$AK56,$H$22,$AN56,$CX$33,1))</f>
        <v>0</v>
      </c>
      <c r="CY56" s="107">
        <f>IF($CS56=0,0,_xll.OSTRIP($CT56,$AM56,$A56-$B$2,$BG56-$A56,$BH56-$A56,$H$10,$BE56,$AJ56,$AK56,$H$22,$AN56,$CX$33,CX$34))</f>
        <v>0</v>
      </c>
      <c r="CZ56" s="109">
        <f t="shared" si="59"/>
        <v>0</v>
      </c>
      <c r="DA56" s="109">
        <f t="shared" si="60"/>
        <v>0</v>
      </c>
      <c r="DB56" s="109">
        <f t="shared" si="61"/>
        <v>0</v>
      </c>
    </row>
    <row r="57" spans="1:106" x14ac:dyDescent="0.25">
      <c r="A57" s="101">
        <f t="shared" si="22"/>
        <v>37438</v>
      </c>
      <c r="B57" s="102">
        <f t="shared" si="23"/>
        <v>4.1349999999999998</v>
      </c>
      <c r="C57" s="80">
        <f t="shared" si="24"/>
        <v>0.31</v>
      </c>
      <c r="D57" s="102">
        <f t="shared" si="0"/>
        <v>-5.5E-2</v>
      </c>
      <c r="E57" s="106">
        <f t="shared" si="1"/>
        <v>1</v>
      </c>
      <c r="F57" s="80">
        <f t="shared" si="25"/>
        <v>0.31</v>
      </c>
      <c r="G57" s="106">
        <f t="shared" si="26"/>
        <v>0.5</v>
      </c>
      <c r="H57" s="80">
        <f t="shared" si="2"/>
        <v>0</v>
      </c>
      <c r="I57" s="104" t="e">
        <f t="shared" si="27"/>
        <v>#DIV/0!</v>
      </c>
      <c r="J57" s="233" t="e">
        <f t="shared" si="3"/>
        <v>#DIV/0!</v>
      </c>
      <c r="K57" s="233"/>
      <c r="L57" s="266"/>
      <c r="M57" s="266"/>
      <c r="N57" s="102">
        <f t="shared" si="4"/>
        <v>0.14499999999999999</v>
      </c>
      <c r="O57" s="106">
        <f t="shared" si="5"/>
        <v>1.03</v>
      </c>
      <c r="P57" s="216">
        <f t="shared" si="28"/>
        <v>0.31930000000000003</v>
      </c>
      <c r="Q57" s="106">
        <f t="shared" si="29"/>
        <v>0.6</v>
      </c>
      <c r="R57" s="80">
        <f t="shared" si="6"/>
        <v>0</v>
      </c>
      <c r="S57" s="104" t="e">
        <f t="shared" si="30"/>
        <v>#DIV/0!</v>
      </c>
      <c r="T57" s="233" t="e">
        <f t="shared" si="7"/>
        <v>#DIV/0!</v>
      </c>
      <c r="U57"/>
      <c r="V57"/>
      <c r="W57"/>
      <c r="X57" s="102">
        <f t="shared" si="8"/>
        <v>5.7500000000000002E-2</v>
      </c>
      <c r="Y57" s="106">
        <f t="shared" si="9"/>
        <v>1</v>
      </c>
      <c r="Z57" s="216">
        <f t="shared" si="31"/>
        <v>0.31</v>
      </c>
      <c r="AA57" s="106">
        <f t="shared" si="32"/>
        <v>0.55000000000000004</v>
      </c>
      <c r="AB57" s="80">
        <f t="shared" si="10"/>
        <v>0</v>
      </c>
      <c r="AC57" s="104" t="e">
        <f t="shared" si="33"/>
        <v>#DIV/0!</v>
      </c>
      <c r="AD57" s="233" t="e">
        <f t="shared" si="11"/>
        <v>#DIV/0!</v>
      </c>
      <c r="AE57"/>
      <c r="AF57"/>
      <c r="AG57"/>
      <c r="AH57" s="102">
        <f t="shared" si="12"/>
        <v>6.0000000000000001E-3</v>
      </c>
      <c r="AI57" s="106">
        <f t="shared" si="13"/>
        <v>1</v>
      </c>
      <c r="AJ57" s="216" t="e">
        <f t="shared" si="34"/>
        <v>#DIV/0!</v>
      </c>
      <c r="AK57" s="106">
        <f t="shared" si="35"/>
        <v>0.5</v>
      </c>
      <c r="AL57" s="80" t="e">
        <f t="shared" si="14"/>
        <v>#DIV/0!</v>
      </c>
      <c r="AM57" s="104" t="e">
        <f t="shared" si="36"/>
        <v>#DIV/0!</v>
      </c>
      <c r="AN57" s="233" t="e">
        <f t="shared" si="15"/>
        <v>#DIV/0!</v>
      </c>
      <c r="AO57"/>
      <c r="AP57"/>
      <c r="AQ57" s="266"/>
      <c r="AR57" s="266"/>
      <c r="AU57"/>
      <c r="AV57"/>
      <c r="AW57"/>
      <c r="AX57"/>
      <c r="AY57"/>
      <c r="AZ57"/>
      <c r="BA57"/>
      <c r="BC57" s="105"/>
      <c r="BD57" s="105"/>
      <c r="BE57" s="80">
        <f t="shared" si="37"/>
        <v>6.7026404688942012E-2</v>
      </c>
      <c r="BF57" s="181">
        <f t="shared" si="16"/>
        <v>31</v>
      </c>
      <c r="BG57" s="258">
        <f t="shared" si="62"/>
        <v>37438</v>
      </c>
      <c r="BH57" s="258">
        <f t="shared" si="38"/>
        <v>37468</v>
      </c>
      <c r="BJ57" s="105"/>
      <c r="BK57" s="82"/>
      <c r="BL57" s="82">
        <f t="shared" si="17"/>
        <v>0</v>
      </c>
      <c r="BM57" s="82" t="e">
        <f t="shared" si="39"/>
        <v>#DIV/0!</v>
      </c>
      <c r="BN57" s="77">
        <f t="shared" si="18"/>
        <v>0</v>
      </c>
      <c r="BO57" s="108">
        <f t="shared" si="40"/>
        <v>0</v>
      </c>
      <c r="BP57" s="107">
        <f>IF($BL57=0,0,_xll.OSTRIP($BM57,$I57,$A57-$B$2,$BG57-$A57,$BH57-$A57,$B$10,$BE57,$F57,$G57,$B$22,$J57,$BQ$33,0))</f>
        <v>0</v>
      </c>
      <c r="BQ57" s="107">
        <f>IF($BL57=0,0,_xll.OSTRIP($BM57,$I57,$A57-$B$2,$BG57-$A57,$BH57-$A57,$B$10,$BE57,$F57,$G57,$B$22,$J57,$BQ$33,1))</f>
        <v>0</v>
      </c>
      <c r="BR57" s="107">
        <f>IF($BL57=0,0,_xll.OSTRIP($BM57,$I57,$A57-$B$2,$BG57-$A57,$BH57-$A57,$B$10,$BE57,$F57,$G57,$B$22,$J57,$BQ$33,BQ$34))</f>
        <v>0</v>
      </c>
      <c r="BS57" s="109">
        <f t="shared" si="41"/>
        <v>0</v>
      </c>
      <c r="BT57" s="109">
        <f t="shared" si="42"/>
        <v>0</v>
      </c>
      <c r="BU57" s="109">
        <f t="shared" si="43"/>
        <v>0</v>
      </c>
      <c r="BW57" s="82">
        <f t="shared" si="19"/>
        <v>0</v>
      </c>
      <c r="BX57" s="81" t="e">
        <f t="shared" si="44"/>
        <v>#DIV/0!</v>
      </c>
      <c r="BY57" s="77">
        <f t="shared" si="45"/>
        <v>0</v>
      </c>
      <c r="BZ57" s="108">
        <f t="shared" si="46"/>
        <v>0</v>
      </c>
      <c r="CA57" s="107">
        <f>IF($BW57=0,0,_xll.OSTRIP($BX57,$S57,$A57-$B$2,$BG57-$A57,$BH57-$A57,$D$10,$BE57,$P57,$Q57,$D$22,$T57,$CB$33,0))</f>
        <v>0</v>
      </c>
      <c r="CB57" s="107">
        <f>IF($BW57=0,0,_xll.OSTRIP($BX57,$S57,$A57-$B$2,$BG57-$A57,$BH57-$A57,$D$10,$BE57,$P57,$Q57,$D$22,$T57,$CB$33,1))</f>
        <v>0</v>
      </c>
      <c r="CC57" s="107">
        <f>IF($BW57=0,0,_xll.OSTRIP($BX57,$S57,$A57-$B$2,$BG57-$A57,$BH57-$A57,$D$10,$BE57,$P57,$Q57,$D$22,$T57,$CB$33,CB$34))</f>
        <v>0</v>
      </c>
      <c r="CD57" s="109">
        <f t="shared" si="47"/>
        <v>0</v>
      </c>
      <c r="CE57" s="109">
        <f t="shared" si="48"/>
        <v>0</v>
      </c>
      <c r="CF57" s="109">
        <f t="shared" si="49"/>
        <v>0</v>
      </c>
      <c r="CH57" s="82">
        <f t="shared" si="20"/>
        <v>0</v>
      </c>
      <c r="CI57" s="81" t="e">
        <f t="shared" si="50"/>
        <v>#DIV/0!</v>
      </c>
      <c r="CJ57" s="77">
        <f t="shared" si="51"/>
        <v>0</v>
      </c>
      <c r="CK57" s="108">
        <f t="shared" si="52"/>
        <v>0</v>
      </c>
      <c r="CL57" s="107">
        <f>IF($CH57=0,0,_xll.OSTRIP($CI57,$AC57,$A57-$B$2,$BG57-$A57,$BH57-$A57,$F$10,$BE57,$Z57,$AA57,$F$22,$AD57,$CM$33,0))</f>
        <v>0</v>
      </c>
      <c r="CM57" s="107">
        <f>IF($CH57=0,0,_xll.OSTRIP($CI57,$AC57,$A57-$B$2,$BG57-$A57,$BH57-$A57,$F$10,$BE57,$Z57,$AA57,$F$22,$AD57,$CM$33,1))</f>
        <v>0</v>
      </c>
      <c r="CN57" s="107">
        <f>IF($CH57=0,0,_xll.OSTRIP($CI57,$AC57,$A57-$B$2,$BG57-$A57,$BH57-$A57,$F$10,$BE57,$Z57,$AA57,$F$22,$AD57,$CM$33,$CM$34))</f>
        <v>0</v>
      </c>
      <c r="CO57" s="109">
        <f t="shared" si="53"/>
        <v>0</v>
      </c>
      <c r="CP57" s="109">
        <f t="shared" si="54"/>
        <v>0</v>
      </c>
      <c r="CQ57" s="109">
        <f t="shared" si="55"/>
        <v>0</v>
      </c>
      <c r="CS57" s="82">
        <f t="shared" si="21"/>
        <v>0</v>
      </c>
      <c r="CT57" s="81" t="e">
        <f t="shared" si="56"/>
        <v>#DIV/0!</v>
      </c>
      <c r="CU57" s="77">
        <f t="shared" si="57"/>
        <v>0</v>
      </c>
      <c r="CV57" s="108">
        <f t="shared" si="58"/>
        <v>0</v>
      </c>
      <c r="CW57" s="107">
        <f>IF($CS57=0,0,_xll.OSTRIP($CT57,$AM57,$A57-$B$2,$BG57-$A57,$BH57-$A57,$H$10,$BE57,$AJ57,$AK57,$H$22,$AN57,$CX$33,0))</f>
        <v>0</v>
      </c>
      <c r="CX57" s="107">
        <f>IF($CS57=0,0,_xll.OSTRIP($CT57,$AM57,$A57-$B$2,$BG57-$A57,$BH57-$A57,$H$10,$BE57,$AJ57,$AK57,$H$22,$AN57,$CX$33,1))</f>
        <v>0</v>
      </c>
      <c r="CY57" s="107">
        <f>IF($CS57=0,0,_xll.OSTRIP($CT57,$AM57,$A57-$B$2,$BG57-$A57,$BH57-$A57,$H$10,$BE57,$AJ57,$AK57,$H$22,$AN57,$CX$33,CX$34))</f>
        <v>0</v>
      </c>
      <c r="CZ57" s="109">
        <f t="shared" si="59"/>
        <v>0</v>
      </c>
      <c r="DA57" s="109">
        <f t="shared" si="60"/>
        <v>0</v>
      </c>
      <c r="DB57" s="109">
        <f t="shared" si="61"/>
        <v>0</v>
      </c>
    </row>
    <row r="58" spans="1:106" x14ac:dyDescent="0.25">
      <c r="A58" s="101">
        <f t="shared" si="22"/>
        <v>37469</v>
      </c>
      <c r="B58" s="102">
        <f t="shared" si="23"/>
        <v>4.1449999999999996</v>
      </c>
      <c r="C58" s="80">
        <f t="shared" si="24"/>
        <v>0.31</v>
      </c>
      <c r="D58" s="102">
        <f t="shared" si="0"/>
        <v>-5.5E-2</v>
      </c>
      <c r="E58" s="106">
        <f t="shared" si="1"/>
        <v>1</v>
      </c>
      <c r="F58" s="80">
        <f t="shared" si="25"/>
        <v>0.31</v>
      </c>
      <c r="G58" s="106">
        <f t="shared" si="26"/>
        <v>0.55000000000000004</v>
      </c>
      <c r="H58" s="80">
        <f t="shared" si="2"/>
        <v>0</v>
      </c>
      <c r="I58" s="104" t="e">
        <f t="shared" si="27"/>
        <v>#DIV/0!</v>
      </c>
      <c r="J58" s="233" t="e">
        <f t="shared" si="3"/>
        <v>#DIV/0!</v>
      </c>
      <c r="K58" s="233"/>
      <c r="L58" s="266"/>
      <c r="M58" s="266"/>
      <c r="N58" s="102">
        <f t="shared" si="4"/>
        <v>0.14499999999999999</v>
      </c>
      <c r="O58" s="106">
        <f t="shared" si="5"/>
        <v>1.03</v>
      </c>
      <c r="P58" s="216">
        <f t="shared" si="28"/>
        <v>0.31930000000000003</v>
      </c>
      <c r="Q58" s="106">
        <f t="shared" si="29"/>
        <v>0.65</v>
      </c>
      <c r="R58" s="80">
        <f t="shared" si="6"/>
        <v>0</v>
      </c>
      <c r="S58" s="104" t="e">
        <f t="shared" si="30"/>
        <v>#DIV/0!</v>
      </c>
      <c r="T58" s="233" t="e">
        <f t="shared" si="7"/>
        <v>#DIV/0!</v>
      </c>
      <c r="U58"/>
      <c r="V58"/>
      <c r="W58"/>
      <c r="X58" s="102">
        <f t="shared" si="8"/>
        <v>5.5E-2</v>
      </c>
      <c r="Y58" s="106">
        <f t="shared" si="9"/>
        <v>1</v>
      </c>
      <c r="Z58" s="216">
        <f t="shared" si="31"/>
        <v>0.31</v>
      </c>
      <c r="AA58" s="106">
        <f t="shared" si="32"/>
        <v>0.6</v>
      </c>
      <c r="AB58" s="80">
        <f t="shared" si="10"/>
        <v>0</v>
      </c>
      <c r="AC58" s="104" t="e">
        <f t="shared" si="33"/>
        <v>#DIV/0!</v>
      </c>
      <c r="AD58" s="233" t="e">
        <f t="shared" si="11"/>
        <v>#DIV/0!</v>
      </c>
      <c r="AE58"/>
      <c r="AF58"/>
      <c r="AG58"/>
      <c r="AH58" s="102">
        <f t="shared" si="12"/>
        <v>6.0000000000000001E-3</v>
      </c>
      <c r="AI58" s="106">
        <f t="shared" si="13"/>
        <v>1</v>
      </c>
      <c r="AJ58" s="216" t="e">
        <f t="shared" si="34"/>
        <v>#DIV/0!</v>
      </c>
      <c r="AK58" s="106">
        <f t="shared" si="35"/>
        <v>0.55000000000000004</v>
      </c>
      <c r="AL58" s="80" t="e">
        <f t="shared" si="14"/>
        <v>#DIV/0!</v>
      </c>
      <c r="AM58" s="104" t="e">
        <f t="shared" si="36"/>
        <v>#DIV/0!</v>
      </c>
      <c r="AN58" s="233" t="e">
        <f t="shared" si="15"/>
        <v>#DIV/0!</v>
      </c>
      <c r="AO58"/>
      <c r="AP58"/>
      <c r="AQ58" s="266"/>
      <c r="AR58" s="266"/>
      <c r="AU58"/>
      <c r="AV58"/>
      <c r="AW58"/>
      <c r="AX58"/>
      <c r="AY58"/>
      <c r="AZ58"/>
      <c r="BA58"/>
      <c r="BC58" s="105"/>
      <c r="BD58" s="105"/>
      <c r="BE58" s="80">
        <f t="shared" si="37"/>
        <v>6.700563728235201E-2</v>
      </c>
      <c r="BF58" s="181">
        <f t="shared" si="16"/>
        <v>31</v>
      </c>
      <c r="BG58" s="258">
        <f t="shared" si="62"/>
        <v>37469</v>
      </c>
      <c r="BH58" s="258">
        <f t="shared" si="38"/>
        <v>37499</v>
      </c>
      <c r="BJ58" s="105"/>
      <c r="BK58" s="82"/>
      <c r="BL58" s="82">
        <f t="shared" si="17"/>
        <v>0</v>
      </c>
      <c r="BM58" s="82" t="e">
        <f t="shared" si="39"/>
        <v>#DIV/0!</v>
      </c>
      <c r="BN58" s="77">
        <f t="shared" si="18"/>
        <v>0</v>
      </c>
      <c r="BO58" s="108">
        <f t="shared" si="40"/>
        <v>0</v>
      </c>
      <c r="BP58" s="107">
        <f>IF($BL58=0,0,_xll.OSTRIP($BM58,$I58,$A58-$B$2,$BG58-$A58,$BH58-$A58,$B$10,$BE58,$F58,$G58,$B$22,$J58,$BQ$33,0))</f>
        <v>0</v>
      </c>
      <c r="BQ58" s="107">
        <f>IF($BL58=0,0,_xll.OSTRIP($BM58,$I58,$A58-$B$2,$BG58-$A58,$BH58-$A58,$B$10,$BE58,$F58,$G58,$B$22,$J58,$BQ$33,1))</f>
        <v>0</v>
      </c>
      <c r="BR58" s="107">
        <f>IF($BL58=0,0,_xll.OSTRIP($BM58,$I58,$A58-$B$2,$BG58-$A58,$BH58-$A58,$B$10,$BE58,$F58,$G58,$B$22,$J58,$BQ$33,BQ$34))</f>
        <v>0</v>
      </c>
      <c r="BS58" s="109">
        <f t="shared" si="41"/>
        <v>0</v>
      </c>
      <c r="BT58" s="109">
        <f t="shared" si="42"/>
        <v>0</v>
      </c>
      <c r="BU58" s="109">
        <f t="shared" si="43"/>
        <v>0</v>
      </c>
      <c r="BW58" s="82">
        <f t="shared" si="19"/>
        <v>0</v>
      </c>
      <c r="BX58" s="81" t="e">
        <f t="shared" si="44"/>
        <v>#DIV/0!</v>
      </c>
      <c r="BY58" s="77">
        <f t="shared" si="45"/>
        <v>0</v>
      </c>
      <c r="BZ58" s="108">
        <f t="shared" si="46"/>
        <v>0</v>
      </c>
      <c r="CA58" s="107">
        <f>IF($BW58=0,0,_xll.OSTRIP($BX58,$S58,$A58-$B$2,$BG58-$A58,$BH58-$A58,$D$10,$BE58,$P58,$Q58,$D$22,$T58,$CB$33,0))</f>
        <v>0</v>
      </c>
      <c r="CB58" s="107">
        <f>IF($BW58=0,0,_xll.OSTRIP($BX58,$S58,$A58-$B$2,$BG58-$A58,$BH58-$A58,$D$10,$BE58,$P58,$Q58,$D$22,$T58,$CB$33,1))</f>
        <v>0</v>
      </c>
      <c r="CC58" s="107">
        <f>IF($BW58=0,0,_xll.OSTRIP($BX58,$S58,$A58-$B$2,$BG58-$A58,$BH58-$A58,$D$10,$BE58,$P58,$Q58,$D$22,$T58,$CB$33,CB$34))</f>
        <v>0</v>
      </c>
      <c r="CD58" s="109">
        <f t="shared" si="47"/>
        <v>0</v>
      </c>
      <c r="CE58" s="109">
        <f t="shared" si="48"/>
        <v>0</v>
      </c>
      <c r="CF58" s="109">
        <f t="shared" si="49"/>
        <v>0</v>
      </c>
      <c r="CH58" s="82">
        <f t="shared" si="20"/>
        <v>0</v>
      </c>
      <c r="CI58" s="81" t="e">
        <f t="shared" si="50"/>
        <v>#DIV/0!</v>
      </c>
      <c r="CJ58" s="77">
        <f t="shared" si="51"/>
        <v>0</v>
      </c>
      <c r="CK58" s="108">
        <f t="shared" si="52"/>
        <v>0</v>
      </c>
      <c r="CL58" s="107">
        <f>IF($CH58=0,0,_xll.OSTRIP($CI58,$AC58,$A58-$B$2,$BG58-$A58,$BH58-$A58,$F$10,$BE58,$Z58,$AA58,$F$22,$AD58,$CM$33,0))</f>
        <v>0</v>
      </c>
      <c r="CM58" s="107">
        <f>IF($CH58=0,0,_xll.OSTRIP($CI58,$AC58,$A58-$B$2,$BG58-$A58,$BH58-$A58,$F$10,$BE58,$Z58,$AA58,$F$22,$AD58,$CM$33,1))</f>
        <v>0</v>
      </c>
      <c r="CN58" s="107">
        <f>IF($CH58=0,0,_xll.OSTRIP($CI58,$AC58,$A58-$B$2,$BG58-$A58,$BH58-$A58,$F$10,$BE58,$Z58,$AA58,$F$22,$AD58,$CM$33,$CM$34))</f>
        <v>0</v>
      </c>
      <c r="CO58" s="109">
        <f t="shared" si="53"/>
        <v>0</v>
      </c>
      <c r="CP58" s="109">
        <f t="shared" si="54"/>
        <v>0</v>
      </c>
      <c r="CQ58" s="109">
        <f t="shared" si="55"/>
        <v>0</v>
      </c>
      <c r="CS58" s="82">
        <f t="shared" si="21"/>
        <v>0</v>
      </c>
      <c r="CT58" s="81" t="e">
        <f t="shared" si="56"/>
        <v>#DIV/0!</v>
      </c>
      <c r="CU58" s="77">
        <f t="shared" si="57"/>
        <v>0</v>
      </c>
      <c r="CV58" s="108">
        <f t="shared" si="58"/>
        <v>0</v>
      </c>
      <c r="CW58" s="107">
        <f>IF($CS58=0,0,_xll.OSTRIP($CT58,$AM58,$A58-$B$2,$BG58-$A58,$BH58-$A58,$H$10,$BE58,$AJ58,$AK58,$H$22,$AN58,$CX$33,0))</f>
        <v>0</v>
      </c>
      <c r="CX58" s="107">
        <f>IF($CS58=0,0,_xll.OSTRIP($CT58,$AM58,$A58-$B$2,$BG58-$A58,$BH58-$A58,$H$10,$BE58,$AJ58,$AK58,$H$22,$AN58,$CX$33,1))</f>
        <v>0</v>
      </c>
      <c r="CY58" s="107">
        <f>IF($CS58=0,0,_xll.OSTRIP($CT58,$AM58,$A58-$B$2,$BG58-$A58,$BH58-$A58,$H$10,$BE58,$AJ58,$AK58,$H$22,$AN58,$CX$33,CX$34))</f>
        <v>0</v>
      </c>
      <c r="CZ58" s="109">
        <f t="shared" si="59"/>
        <v>0</v>
      </c>
      <c r="DA58" s="109">
        <f t="shared" si="60"/>
        <v>0</v>
      </c>
      <c r="DB58" s="109">
        <f t="shared" si="61"/>
        <v>0</v>
      </c>
    </row>
    <row r="59" spans="1:106" x14ac:dyDescent="0.25">
      <c r="A59" s="101">
        <f t="shared" si="22"/>
        <v>37500</v>
      </c>
      <c r="B59" s="102">
        <f t="shared" si="23"/>
        <v>4.16</v>
      </c>
      <c r="C59" s="80">
        <f t="shared" si="24"/>
        <v>0.31</v>
      </c>
      <c r="D59" s="102">
        <f t="shared" si="0"/>
        <v>-5.5E-2</v>
      </c>
      <c r="E59" s="106">
        <f t="shared" si="1"/>
        <v>1</v>
      </c>
      <c r="F59" s="80">
        <f t="shared" si="25"/>
        <v>0.31</v>
      </c>
      <c r="G59" s="106">
        <f t="shared" si="26"/>
        <v>0.55000000000000004</v>
      </c>
      <c r="H59" s="80">
        <f t="shared" si="2"/>
        <v>0</v>
      </c>
      <c r="I59" s="104" t="e">
        <f t="shared" si="27"/>
        <v>#DIV/0!</v>
      </c>
      <c r="J59" s="233" t="e">
        <f t="shared" si="3"/>
        <v>#DIV/0!</v>
      </c>
      <c r="K59" s="233"/>
      <c r="L59" s="266"/>
      <c r="M59" s="266"/>
      <c r="N59" s="102">
        <f t="shared" si="4"/>
        <v>0.14000000000000001</v>
      </c>
      <c r="O59" s="106">
        <f t="shared" si="5"/>
        <v>1.03</v>
      </c>
      <c r="P59" s="216">
        <f t="shared" si="28"/>
        <v>0.31930000000000003</v>
      </c>
      <c r="Q59" s="106">
        <f t="shared" si="29"/>
        <v>0.65</v>
      </c>
      <c r="R59" s="80">
        <f t="shared" si="6"/>
        <v>0</v>
      </c>
      <c r="S59" s="104" t="e">
        <f t="shared" si="30"/>
        <v>#DIV/0!</v>
      </c>
      <c r="T59" s="233" t="e">
        <f t="shared" si="7"/>
        <v>#DIV/0!</v>
      </c>
      <c r="U59"/>
      <c r="V59"/>
      <c r="W59"/>
      <c r="X59" s="102">
        <f t="shared" si="8"/>
        <v>5.2499999999999998E-2</v>
      </c>
      <c r="Y59" s="106">
        <f t="shared" si="9"/>
        <v>1</v>
      </c>
      <c r="Z59" s="216">
        <f t="shared" si="31"/>
        <v>0.31</v>
      </c>
      <c r="AA59" s="106">
        <f t="shared" si="32"/>
        <v>0.6</v>
      </c>
      <c r="AB59" s="80">
        <f t="shared" si="10"/>
        <v>0</v>
      </c>
      <c r="AC59" s="104" t="e">
        <f t="shared" si="33"/>
        <v>#DIV/0!</v>
      </c>
      <c r="AD59" s="233" t="e">
        <f t="shared" si="11"/>
        <v>#DIV/0!</v>
      </c>
      <c r="AE59"/>
      <c r="AF59"/>
      <c r="AG59"/>
      <c r="AH59" s="102">
        <f t="shared" si="12"/>
        <v>6.0000000000000001E-3</v>
      </c>
      <c r="AI59" s="106">
        <f t="shared" si="13"/>
        <v>1</v>
      </c>
      <c r="AJ59" s="216" t="e">
        <f t="shared" si="34"/>
        <v>#DIV/0!</v>
      </c>
      <c r="AK59" s="106">
        <f t="shared" si="35"/>
        <v>0.55000000000000004</v>
      </c>
      <c r="AL59" s="80" t="e">
        <f t="shared" si="14"/>
        <v>#DIV/0!</v>
      </c>
      <c r="AM59" s="104" t="e">
        <f t="shared" si="36"/>
        <v>#DIV/0!</v>
      </c>
      <c r="AN59" s="233" t="e">
        <f t="shared" si="15"/>
        <v>#DIV/0!</v>
      </c>
      <c r="AO59"/>
      <c r="AP59"/>
      <c r="AQ59" s="266"/>
      <c r="AR59" s="266"/>
      <c r="AU59"/>
      <c r="AV59"/>
      <c r="AW59"/>
      <c r="AX59"/>
      <c r="AY59"/>
      <c r="AZ59"/>
      <c r="BA59"/>
      <c r="BC59" s="105"/>
      <c r="BD59" s="105"/>
      <c r="BE59" s="80">
        <f t="shared" si="37"/>
        <v>6.6984869875904018E-2</v>
      </c>
      <c r="BF59" s="181">
        <f t="shared" si="16"/>
        <v>30</v>
      </c>
      <c r="BG59" s="258">
        <f t="shared" si="62"/>
        <v>37500</v>
      </c>
      <c r="BH59" s="258">
        <f t="shared" si="38"/>
        <v>37529</v>
      </c>
      <c r="BJ59" s="105"/>
      <c r="BK59" s="82"/>
      <c r="BL59" s="82">
        <f t="shared" si="17"/>
        <v>0</v>
      </c>
      <c r="BM59" s="82" t="e">
        <f t="shared" si="39"/>
        <v>#DIV/0!</v>
      </c>
      <c r="BN59" s="77">
        <f t="shared" si="18"/>
        <v>0</v>
      </c>
      <c r="BO59" s="108">
        <f t="shared" si="40"/>
        <v>0</v>
      </c>
      <c r="BP59" s="107">
        <f>IF($BL59=0,0,_xll.OSTRIP($BM59,$I59,$A59-$B$2,$BG59-$A59,$BH59-$A59,$B$10,$BE59,$F59,$G59,$B$22,$J59,$BQ$33,0))</f>
        <v>0</v>
      </c>
      <c r="BQ59" s="107">
        <f>IF($BL59=0,0,_xll.OSTRIP($BM59,$I59,$A59-$B$2,$BG59-$A59,$BH59-$A59,$B$10,$BE59,$F59,$G59,$B$22,$J59,$BQ$33,1))</f>
        <v>0</v>
      </c>
      <c r="BR59" s="107">
        <f>IF($BL59=0,0,_xll.OSTRIP($BM59,$I59,$A59-$B$2,$BG59-$A59,$BH59-$A59,$B$10,$BE59,$F59,$G59,$B$22,$J59,$BQ$33,BQ$34))</f>
        <v>0</v>
      </c>
      <c r="BS59" s="109">
        <f t="shared" si="41"/>
        <v>0</v>
      </c>
      <c r="BT59" s="109">
        <f t="shared" si="42"/>
        <v>0</v>
      </c>
      <c r="BU59" s="109">
        <f t="shared" si="43"/>
        <v>0</v>
      </c>
      <c r="BW59" s="82">
        <f t="shared" si="19"/>
        <v>0</v>
      </c>
      <c r="BX59" s="81" t="e">
        <f t="shared" si="44"/>
        <v>#DIV/0!</v>
      </c>
      <c r="BY59" s="77">
        <f t="shared" si="45"/>
        <v>0</v>
      </c>
      <c r="BZ59" s="108">
        <f t="shared" si="46"/>
        <v>0</v>
      </c>
      <c r="CA59" s="107">
        <f>IF($BW59=0,0,_xll.OSTRIP($BX59,$S59,$A59-$B$2,$BG59-$A59,$BH59-$A59,$D$10,$BE59,$P59,$Q59,$D$22,$T59,$CB$33,0))</f>
        <v>0</v>
      </c>
      <c r="CB59" s="107">
        <f>IF($BW59=0,0,_xll.OSTRIP($BX59,$S59,$A59-$B$2,$BG59-$A59,$BH59-$A59,$D$10,$BE59,$P59,$Q59,$D$22,$T59,$CB$33,1))</f>
        <v>0</v>
      </c>
      <c r="CC59" s="107">
        <f>IF($BW59=0,0,_xll.OSTRIP($BX59,$S59,$A59-$B$2,$BG59-$A59,$BH59-$A59,$D$10,$BE59,$P59,$Q59,$D$22,$T59,$CB$33,CB$34))</f>
        <v>0</v>
      </c>
      <c r="CD59" s="109">
        <f t="shared" si="47"/>
        <v>0</v>
      </c>
      <c r="CE59" s="109">
        <f t="shared" si="48"/>
        <v>0</v>
      </c>
      <c r="CF59" s="109">
        <f t="shared" si="49"/>
        <v>0</v>
      </c>
      <c r="CH59" s="82">
        <f t="shared" si="20"/>
        <v>0</v>
      </c>
      <c r="CI59" s="81" t="e">
        <f t="shared" si="50"/>
        <v>#DIV/0!</v>
      </c>
      <c r="CJ59" s="77">
        <f t="shared" si="51"/>
        <v>0</v>
      </c>
      <c r="CK59" s="108">
        <f t="shared" si="52"/>
        <v>0</v>
      </c>
      <c r="CL59" s="107">
        <f>IF($CH59=0,0,_xll.OSTRIP($CI59,$AC59,$A59-$B$2,$BG59-$A59,$BH59-$A59,$F$10,$BE59,$Z59,$AA59,$F$22,$AD59,$CM$33,0))</f>
        <v>0</v>
      </c>
      <c r="CM59" s="107">
        <f>IF($CH59=0,0,_xll.OSTRIP($CI59,$AC59,$A59-$B$2,$BG59-$A59,$BH59-$A59,$F$10,$BE59,$Z59,$AA59,$F$22,$AD59,$CM$33,1))</f>
        <v>0</v>
      </c>
      <c r="CN59" s="107">
        <f>IF($CH59=0,0,_xll.OSTRIP($CI59,$AC59,$A59-$B$2,$BG59-$A59,$BH59-$A59,$F$10,$BE59,$Z59,$AA59,$F$22,$AD59,$CM$33,$CM$34))</f>
        <v>0</v>
      </c>
      <c r="CO59" s="109">
        <f t="shared" si="53"/>
        <v>0</v>
      </c>
      <c r="CP59" s="109">
        <f t="shared" si="54"/>
        <v>0</v>
      </c>
      <c r="CQ59" s="109">
        <f t="shared" si="55"/>
        <v>0</v>
      </c>
      <c r="CS59" s="82">
        <f t="shared" si="21"/>
        <v>0</v>
      </c>
      <c r="CT59" s="81" t="e">
        <f t="shared" si="56"/>
        <v>#DIV/0!</v>
      </c>
      <c r="CU59" s="77">
        <f t="shared" si="57"/>
        <v>0</v>
      </c>
      <c r="CV59" s="108">
        <f t="shared" si="58"/>
        <v>0</v>
      </c>
      <c r="CW59" s="107">
        <f>IF($CS59=0,0,_xll.OSTRIP($CT59,$AM59,$A59-$B$2,$BG59-$A59,$BH59-$A59,$H$10,$BE59,$AJ59,$AK59,$H$22,$AN59,$CX$33,0))</f>
        <v>0</v>
      </c>
      <c r="CX59" s="107">
        <f>IF($CS59=0,0,_xll.OSTRIP($CT59,$AM59,$A59-$B$2,$BG59-$A59,$BH59-$A59,$H$10,$BE59,$AJ59,$AK59,$H$22,$AN59,$CX$33,1))</f>
        <v>0</v>
      </c>
      <c r="CY59" s="107">
        <f>IF($CS59=0,0,_xll.OSTRIP($CT59,$AM59,$A59-$B$2,$BG59-$A59,$BH59-$A59,$H$10,$BE59,$AJ59,$AK59,$H$22,$AN59,$CX$33,CX$34))</f>
        <v>0</v>
      </c>
      <c r="CZ59" s="109">
        <f t="shared" si="59"/>
        <v>0</v>
      </c>
      <c r="DA59" s="109">
        <f t="shared" si="60"/>
        <v>0</v>
      </c>
      <c r="DB59" s="109">
        <f t="shared" si="61"/>
        <v>0</v>
      </c>
    </row>
    <row r="60" spans="1:106" x14ac:dyDescent="0.25">
      <c r="A60" s="101">
        <f t="shared" si="22"/>
        <v>37530</v>
      </c>
      <c r="B60" s="102">
        <f t="shared" si="23"/>
        <v>4.16</v>
      </c>
      <c r="C60" s="80">
        <f t="shared" si="24"/>
        <v>0.3175</v>
      </c>
      <c r="D60" s="102">
        <f t="shared" si="0"/>
        <v>-5.5E-2</v>
      </c>
      <c r="E60" s="106">
        <f t="shared" si="1"/>
        <v>1</v>
      </c>
      <c r="F60" s="80">
        <f t="shared" si="25"/>
        <v>0.3175</v>
      </c>
      <c r="G60" s="106">
        <f t="shared" si="26"/>
        <v>0.6</v>
      </c>
      <c r="H60" s="80">
        <f t="shared" si="2"/>
        <v>0</v>
      </c>
      <c r="I60" s="104" t="e">
        <f t="shared" si="27"/>
        <v>#DIV/0!</v>
      </c>
      <c r="J60" s="233" t="e">
        <f t="shared" si="3"/>
        <v>#DIV/0!</v>
      </c>
      <c r="K60" s="233"/>
      <c r="L60" s="266"/>
      <c r="M60" s="266"/>
      <c r="N60" s="102">
        <f t="shared" si="4"/>
        <v>0.16</v>
      </c>
      <c r="O60" s="106">
        <f t="shared" si="5"/>
        <v>1.03</v>
      </c>
      <c r="P60" s="216">
        <f t="shared" si="28"/>
        <v>0.32702500000000001</v>
      </c>
      <c r="Q60" s="106">
        <f t="shared" si="29"/>
        <v>0.7</v>
      </c>
      <c r="R60" s="80">
        <f t="shared" si="6"/>
        <v>0</v>
      </c>
      <c r="S60" s="104" t="e">
        <f t="shared" si="30"/>
        <v>#DIV/0!</v>
      </c>
      <c r="T60" s="233" t="e">
        <f t="shared" si="7"/>
        <v>#DIV/0!</v>
      </c>
      <c r="U60"/>
      <c r="V60"/>
      <c r="W60"/>
      <c r="X60" s="102">
        <f t="shared" si="8"/>
        <v>6.7500000000000004E-2</v>
      </c>
      <c r="Y60" s="106">
        <f t="shared" si="9"/>
        <v>1</v>
      </c>
      <c r="Z60" s="216">
        <f t="shared" si="31"/>
        <v>0.3175</v>
      </c>
      <c r="AA60" s="106">
        <f t="shared" si="32"/>
        <v>0.65</v>
      </c>
      <c r="AB60" s="80">
        <f t="shared" si="10"/>
        <v>0</v>
      </c>
      <c r="AC60" s="104" t="e">
        <f t="shared" si="33"/>
        <v>#DIV/0!</v>
      </c>
      <c r="AD60" s="233" t="e">
        <f t="shared" si="11"/>
        <v>#DIV/0!</v>
      </c>
      <c r="AE60"/>
      <c r="AF60"/>
      <c r="AG60"/>
      <c r="AH60" s="102">
        <f t="shared" si="12"/>
        <v>6.0000000000000001E-3</v>
      </c>
      <c r="AI60" s="106">
        <f t="shared" si="13"/>
        <v>1</v>
      </c>
      <c r="AJ60" s="216" t="e">
        <f t="shared" si="34"/>
        <v>#DIV/0!</v>
      </c>
      <c r="AK60" s="106">
        <f t="shared" si="35"/>
        <v>0.6</v>
      </c>
      <c r="AL60" s="80" t="e">
        <f t="shared" si="14"/>
        <v>#DIV/0!</v>
      </c>
      <c r="AM60" s="104" t="e">
        <f t="shared" si="36"/>
        <v>#DIV/0!</v>
      </c>
      <c r="AN60" s="233" t="e">
        <f t="shared" si="15"/>
        <v>#DIV/0!</v>
      </c>
      <c r="AO60"/>
      <c r="AP60"/>
      <c r="AQ60" s="266"/>
      <c r="AR60" s="266"/>
      <c r="AU60"/>
      <c r="AV60"/>
      <c r="AW60"/>
      <c r="AX60"/>
      <c r="AY60"/>
      <c r="AZ60"/>
      <c r="BA60"/>
      <c r="BC60" s="105"/>
      <c r="BD60" s="105"/>
      <c r="BE60" s="80">
        <f t="shared" si="37"/>
        <v>6.6970040815954021E-2</v>
      </c>
      <c r="BF60" s="181">
        <f t="shared" si="16"/>
        <v>31</v>
      </c>
      <c r="BG60" s="258">
        <f t="shared" si="62"/>
        <v>37530</v>
      </c>
      <c r="BH60" s="258">
        <f t="shared" si="38"/>
        <v>37560</v>
      </c>
      <c r="BJ60" s="105"/>
      <c r="BK60" s="82"/>
      <c r="BL60" s="82">
        <f t="shared" si="17"/>
        <v>0</v>
      </c>
      <c r="BM60" s="82" t="e">
        <f t="shared" si="39"/>
        <v>#DIV/0!</v>
      </c>
      <c r="BN60" s="77">
        <f t="shared" si="18"/>
        <v>0</v>
      </c>
      <c r="BO60" s="108">
        <f t="shared" si="40"/>
        <v>0</v>
      </c>
      <c r="BP60" s="107">
        <f>IF($BL60=0,0,_xll.OSTRIP($BM60,$I60,$A60-$B$2,$BG60-$A60,$BH60-$A60,$B$10,$BE60,$F60,$G60,$B$22,$J60,$BQ$33,0))</f>
        <v>0</v>
      </c>
      <c r="BQ60" s="107">
        <f>IF($BL60=0,0,_xll.OSTRIP($BM60,$I60,$A60-$B$2,$BG60-$A60,$BH60-$A60,$B$10,$BE60,$F60,$G60,$B$22,$J60,$BQ$33,1))</f>
        <v>0</v>
      </c>
      <c r="BR60" s="107">
        <f>IF($BL60=0,0,_xll.OSTRIP($BM60,$I60,$A60-$B$2,$BG60-$A60,$BH60-$A60,$B$10,$BE60,$F60,$G60,$B$22,$J60,$BQ$33,BQ$34))</f>
        <v>0</v>
      </c>
      <c r="BS60" s="109">
        <f t="shared" si="41"/>
        <v>0</v>
      </c>
      <c r="BT60" s="109">
        <f t="shared" si="42"/>
        <v>0</v>
      </c>
      <c r="BU60" s="109">
        <f t="shared" si="43"/>
        <v>0</v>
      </c>
      <c r="BW60" s="82">
        <f t="shared" si="19"/>
        <v>0</v>
      </c>
      <c r="BX60" s="81" t="e">
        <f t="shared" si="44"/>
        <v>#DIV/0!</v>
      </c>
      <c r="BY60" s="77">
        <f t="shared" si="45"/>
        <v>0</v>
      </c>
      <c r="BZ60" s="108">
        <f t="shared" si="46"/>
        <v>0</v>
      </c>
      <c r="CA60" s="107">
        <f>IF($BW60=0,0,_xll.OSTRIP($BX60,$S60,$A60-$B$2,$BG60-$A60,$BH60-$A60,$D$10,$BE60,$P60,$Q60,$D$22,$T60,$CB$33,0))</f>
        <v>0</v>
      </c>
      <c r="CB60" s="107">
        <f>IF($BW60=0,0,_xll.OSTRIP($BX60,$S60,$A60-$B$2,$BG60-$A60,$BH60-$A60,$D$10,$BE60,$P60,$Q60,$D$22,$T60,$CB$33,1))</f>
        <v>0</v>
      </c>
      <c r="CC60" s="107">
        <f>IF($BW60=0,0,_xll.OSTRIP($BX60,$S60,$A60-$B$2,$BG60-$A60,$BH60-$A60,$D$10,$BE60,$P60,$Q60,$D$22,$T60,$CB$33,CB$34))</f>
        <v>0</v>
      </c>
      <c r="CD60" s="109">
        <f t="shared" si="47"/>
        <v>0</v>
      </c>
      <c r="CE60" s="109">
        <f t="shared" si="48"/>
        <v>0</v>
      </c>
      <c r="CF60" s="109">
        <f t="shared" si="49"/>
        <v>0</v>
      </c>
      <c r="CH60" s="82">
        <f t="shared" si="20"/>
        <v>0</v>
      </c>
      <c r="CI60" s="81" t="e">
        <f t="shared" si="50"/>
        <v>#DIV/0!</v>
      </c>
      <c r="CJ60" s="77">
        <f t="shared" si="51"/>
        <v>0</v>
      </c>
      <c r="CK60" s="108">
        <f t="shared" si="52"/>
        <v>0</v>
      </c>
      <c r="CL60" s="107">
        <f>IF($CH60=0,0,_xll.OSTRIP($CI60,$AC60,$A60-$B$2,$BG60-$A60,$BH60-$A60,$F$10,$BE60,$Z60,$AA60,$F$22,$AD60,$CM$33,0))</f>
        <v>0</v>
      </c>
      <c r="CM60" s="107">
        <f>IF($CH60=0,0,_xll.OSTRIP($CI60,$AC60,$A60-$B$2,$BG60-$A60,$BH60-$A60,$F$10,$BE60,$Z60,$AA60,$F$22,$AD60,$CM$33,1))</f>
        <v>0</v>
      </c>
      <c r="CN60" s="107">
        <f>IF($CH60=0,0,_xll.OSTRIP($CI60,$AC60,$A60-$B$2,$BG60-$A60,$BH60-$A60,$F$10,$BE60,$Z60,$AA60,$F$22,$AD60,$CM$33,$CM$34))</f>
        <v>0</v>
      </c>
      <c r="CO60" s="109">
        <f t="shared" si="53"/>
        <v>0</v>
      </c>
      <c r="CP60" s="109">
        <f t="shared" si="54"/>
        <v>0</v>
      </c>
      <c r="CQ60" s="109">
        <f t="shared" si="55"/>
        <v>0</v>
      </c>
      <c r="CS60" s="82">
        <f t="shared" si="21"/>
        <v>0</v>
      </c>
      <c r="CT60" s="81" t="e">
        <f t="shared" si="56"/>
        <v>#DIV/0!</v>
      </c>
      <c r="CU60" s="77">
        <f t="shared" si="57"/>
        <v>0</v>
      </c>
      <c r="CV60" s="108">
        <f t="shared" si="58"/>
        <v>0</v>
      </c>
      <c r="CW60" s="107">
        <f>IF($CS60=0,0,_xll.OSTRIP($CT60,$AM60,$A60-$B$2,$BG60-$A60,$BH60-$A60,$H$10,$BE60,$AJ60,$AK60,$H$22,$AN60,$CX$33,0))</f>
        <v>0</v>
      </c>
      <c r="CX60" s="107">
        <f>IF($CS60=0,0,_xll.OSTRIP($CT60,$AM60,$A60-$B$2,$BG60-$A60,$BH60-$A60,$H$10,$BE60,$AJ60,$AK60,$H$22,$AN60,$CX$33,1))</f>
        <v>0</v>
      </c>
      <c r="CY60" s="107">
        <f>IF($CS60=0,0,_xll.OSTRIP($CT60,$AM60,$A60-$B$2,$BG60-$A60,$BH60-$A60,$H$10,$BE60,$AJ60,$AK60,$H$22,$AN60,$CX$33,CX$34))</f>
        <v>0</v>
      </c>
      <c r="CZ60" s="109">
        <f t="shared" si="59"/>
        <v>0</v>
      </c>
      <c r="DA60" s="109">
        <f t="shared" si="60"/>
        <v>0</v>
      </c>
      <c r="DB60" s="109">
        <f t="shared" si="61"/>
        <v>0</v>
      </c>
    </row>
    <row r="61" spans="1:106" x14ac:dyDescent="0.25">
      <c r="A61" s="101">
        <f t="shared" si="22"/>
        <v>37561</v>
      </c>
      <c r="B61" s="102">
        <f t="shared" si="23"/>
        <v>4.2930000000000001</v>
      </c>
      <c r="C61" s="80">
        <f t="shared" si="24"/>
        <v>0.32250000000000001</v>
      </c>
      <c r="D61" s="102">
        <f t="shared" si="0"/>
        <v>-6.25E-2</v>
      </c>
      <c r="E61" s="106">
        <f t="shared" si="1"/>
        <v>1</v>
      </c>
      <c r="F61" s="80">
        <f t="shared" si="25"/>
        <v>0.32250000000000001</v>
      </c>
      <c r="G61" s="106">
        <f t="shared" si="26"/>
        <v>0.8</v>
      </c>
      <c r="H61" s="80">
        <f t="shared" si="2"/>
        <v>0</v>
      </c>
      <c r="I61" s="104" t="e">
        <f t="shared" si="27"/>
        <v>#DIV/0!</v>
      </c>
      <c r="J61" s="233" t="e">
        <f t="shared" si="3"/>
        <v>#DIV/0!</v>
      </c>
      <c r="K61" s="233"/>
      <c r="L61" s="266"/>
      <c r="M61" s="266"/>
      <c r="N61" s="102">
        <f t="shared" si="4"/>
        <v>0.20749999999999999</v>
      </c>
      <c r="O61" s="106">
        <f t="shared" si="5"/>
        <v>1.03</v>
      </c>
      <c r="P61" s="216">
        <f t="shared" si="28"/>
        <v>0.332175</v>
      </c>
      <c r="Q61" s="106">
        <f t="shared" si="29"/>
        <v>0.9</v>
      </c>
      <c r="R61" s="80">
        <f t="shared" si="6"/>
        <v>0</v>
      </c>
      <c r="S61" s="104" t="e">
        <f t="shared" si="30"/>
        <v>#DIV/0!</v>
      </c>
      <c r="T61" s="233" t="e">
        <f t="shared" si="7"/>
        <v>#DIV/0!</v>
      </c>
      <c r="U61"/>
      <c r="V61"/>
      <c r="W61"/>
      <c r="X61" s="102">
        <f t="shared" si="8"/>
        <v>0.1125</v>
      </c>
      <c r="Y61" s="106">
        <f t="shared" si="9"/>
        <v>1</v>
      </c>
      <c r="Z61" s="216">
        <f t="shared" si="31"/>
        <v>0.32250000000000001</v>
      </c>
      <c r="AA61" s="106">
        <f t="shared" si="32"/>
        <v>0.8</v>
      </c>
      <c r="AB61" s="80">
        <f t="shared" si="10"/>
        <v>0</v>
      </c>
      <c r="AC61" s="104" t="e">
        <f t="shared" si="33"/>
        <v>#DIV/0!</v>
      </c>
      <c r="AD61" s="233" t="e">
        <f t="shared" si="11"/>
        <v>#DIV/0!</v>
      </c>
      <c r="AE61"/>
      <c r="AF61"/>
      <c r="AG61"/>
      <c r="AH61" s="102">
        <f t="shared" si="12"/>
        <v>1E-3</v>
      </c>
      <c r="AI61" s="106">
        <f t="shared" si="13"/>
        <v>1</v>
      </c>
      <c r="AJ61" s="216" t="e">
        <f t="shared" si="34"/>
        <v>#DIV/0!</v>
      </c>
      <c r="AK61" s="106">
        <f t="shared" si="35"/>
        <v>0.8</v>
      </c>
      <c r="AL61" s="80" t="e">
        <f t="shared" si="14"/>
        <v>#DIV/0!</v>
      </c>
      <c r="AM61" s="104" t="e">
        <f t="shared" si="36"/>
        <v>#DIV/0!</v>
      </c>
      <c r="AN61" s="233" t="e">
        <f t="shared" si="15"/>
        <v>#DIV/0!</v>
      </c>
      <c r="AO61"/>
      <c r="AP61"/>
      <c r="AQ61" s="266"/>
      <c r="AR61" s="266"/>
      <c r="AU61"/>
      <c r="AV61"/>
      <c r="AW61"/>
      <c r="AX61"/>
      <c r="AY61"/>
      <c r="AZ61"/>
      <c r="BA61"/>
      <c r="BC61" s="105"/>
      <c r="BD61" s="105"/>
      <c r="BE61" s="80">
        <f t="shared" si="37"/>
        <v>6.6962272595738004E-2</v>
      </c>
      <c r="BF61" s="181">
        <f t="shared" si="16"/>
        <v>30</v>
      </c>
      <c r="BG61" s="258">
        <f t="shared" si="62"/>
        <v>37561</v>
      </c>
      <c r="BH61" s="258">
        <f t="shared" si="38"/>
        <v>37590</v>
      </c>
      <c r="BJ61" s="105"/>
      <c r="BK61" s="82"/>
      <c r="BL61" s="82">
        <f t="shared" si="17"/>
        <v>0</v>
      </c>
      <c r="BM61" s="82" t="e">
        <f t="shared" si="39"/>
        <v>#DIV/0!</v>
      </c>
      <c r="BN61" s="77">
        <f t="shared" si="18"/>
        <v>0</v>
      </c>
      <c r="BO61" s="108">
        <f t="shared" si="40"/>
        <v>0</v>
      </c>
      <c r="BP61" s="107">
        <f>IF($BL61=0,0,_xll.OSTRIP($BM61,$I61,$A61-$B$2,$BG61-$A61,$BH61-$A61,$B$10,$BE61,$F61,$G61,$B$22,$J61,$BQ$33,0))</f>
        <v>0</v>
      </c>
      <c r="BQ61" s="107">
        <f>IF($BL61=0,0,_xll.OSTRIP($BM61,$I61,$A61-$B$2,$BG61-$A61,$BH61-$A61,$B$10,$BE61,$F61,$G61,$B$22,$J61,$BQ$33,1))</f>
        <v>0</v>
      </c>
      <c r="BR61" s="107">
        <f>IF($BL61=0,0,_xll.OSTRIP($BM61,$I61,$A61-$B$2,$BG61-$A61,$BH61-$A61,$B$10,$BE61,$F61,$G61,$B$22,$J61,$BQ$33,BQ$34))</f>
        <v>0</v>
      </c>
      <c r="BS61" s="109">
        <f t="shared" si="41"/>
        <v>0</v>
      </c>
      <c r="BT61" s="109">
        <f t="shared" si="42"/>
        <v>0</v>
      </c>
      <c r="BU61" s="109">
        <f t="shared" si="43"/>
        <v>0</v>
      </c>
      <c r="BW61" s="82">
        <f t="shared" si="19"/>
        <v>0</v>
      </c>
      <c r="BX61" s="81" t="e">
        <f t="shared" si="44"/>
        <v>#DIV/0!</v>
      </c>
      <c r="BY61" s="77">
        <f t="shared" si="45"/>
        <v>0</v>
      </c>
      <c r="BZ61" s="108">
        <f t="shared" si="46"/>
        <v>0</v>
      </c>
      <c r="CA61" s="107">
        <f>IF($BW61=0,0,_xll.OSTRIP($BX61,$S61,$A61-$B$2,$BG61-$A61,$BH61-$A61,$D$10,$BE61,$P61,$Q61,$D$22,$T61,$CB$33,0))</f>
        <v>0</v>
      </c>
      <c r="CB61" s="107">
        <f>IF($BW61=0,0,_xll.OSTRIP($BX61,$S61,$A61-$B$2,$BG61-$A61,$BH61-$A61,$D$10,$BE61,$P61,$Q61,$D$22,$T61,$CB$33,1))</f>
        <v>0</v>
      </c>
      <c r="CC61" s="107">
        <f>IF($BW61=0,0,_xll.OSTRIP($BX61,$S61,$A61-$B$2,$BG61-$A61,$BH61-$A61,$D$10,$BE61,$P61,$Q61,$D$22,$T61,$CB$33,CB$34))</f>
        <v>0</v>
      </c>
      <c r="CD61" s="109">
        <f t="shared" si="47"/>
        <v>0</v>
      </c>
      <c r="CE61" s="109">
        <f t="shared" si="48"/>
        <v>0</v>
      </c>
      <c r="CF61" s="109">
        <f t="shared" si="49"/>
        <v>0</v>
      </c>
      <c r="CH61" s="82">
        <f t="shared" si="20"/>
        <v>0</v>
      </c>
      <c r="CI61" s="81" t="e">
        <f t="shared" si="50"/>
        <v>#DIV/0!</v>
      </c>
      <c r="CJ61" s="77">
        <f t="shared" si="51"/>
        <v>0</v>
      </c>
      <c r="CK61" s="108">
        <f t="shared" si="52"/>
        <v>0</v>
      </c>
      <c r="CL61" s="107">
        <f>IF($CH61=0,0,_xll.OSTRIP($CI61,$AC61,$A61-$B$2,$BG61-$A61,$BH61-$A61,$F$10,$BE61,$Z61,$AA61,$F$22,$AD61,$CM$33,0))</f>
        <v>0</v>
      </c>
      <c r="CM61" s="107">
        <f>IF($CH61=0,0,_xll.OSTRIP($CI61,$AC61,$A61-$B$2,$BG61-$A61,$BH61-$A61,$F$10,$BE61,$Z61,$AA61,$F$22,$AD61,$CM$33,1))</f>
        <v>0</v>
      </c>
      <c r="CN61" s="107">
        <f>IF($CH61=0,0,_xll.OSTRIP($CI61,$AC61,$A61-$B$2,$BG61-$A61,$BH61-$A61,$F$10,$BE61,$Z61,$AA61,$F$22,$AD61,$CM$33,$CM$34))</f>
        <v>0</v>
      </c>
      <c r="CO61" s="109">
        <f t="shared" si="53"/>
        <v>0</v>
      </c>
      <c r="CP61" s="109">
        <f t="shared" si="54"/>
        <v>0</v>
      </c>
      <c r="CQ61" s="109">
        <f t="shared" si="55"/>
        <v>0</v>
      </c>
      <c r="CS61" s="82">
        <f t="shared" si="21"/>
        <v>0</v>
      </c>
      <c r="CT61" s="81" t="e">
        <f t="shared" si="56"/>
        <v>#DIV/0!</v>
      </c>
      <c r="CU61" s="77">
        <f t="shared" si="57"/>
        <v>0</v>
      </c>
      <c r="CV61" s="108">
        <f t="shared" si="58"/>
        <v>0</v>
      </c>
      <c r="CW61" s="107">
        <f>IF($CS61=0,0,_xll.OSTRIP($CT61,$AM61,$A61-$B$2,$BG61-$A61,$BH61-$A61,$H$10,$BE61,$AJ61,$AK61,$H$22,$AN61,$CX$33,0))</f>
        <v>0</v>
      </c>
      <c r="CX61" s="107">
        <f>IF($CS61=0,0,_xll.OSTRIP($CT61,$AM61,$A61-$B$2,$BG61-$A61,$BH61-$A61,$H$10,$BE61,$AJ61,$AK61,$H$22,$AN61,$CX$33,1))</f>
        <v>0</v>
      </c>
      <c r="CY61" s="107">
        <f>IF($CS61=0,0,_xll.OSTRIP($CT61,$AM61,$A61-$B$2,$BG61-$A61,$BH61-$A61,$H$10,$BE61,$AJ61,$AK61,$H$22,$AN61,$CX$33,CX$34))</f>
        <v>0</v>
      </c>
      <c r="CZ61" s="109">
        <f t="shared" si="59"/>
        <v>0</v>
      </c>
      <c r="DA61" s="109">
        <f t="shared" si="60"/>
        <v>0</v>
      </c>
      <c r="DB61" s="109">
        <f t="shared" si="61"/>
        <v>0</v>
      </c>
    </row>
    <row r="62" spans="1:106" x14ac:dyDescent="0.25">
      <c r="A62" s="101">
        <f t="shared" si="22"/>
        <v>37591</v>
      </c>
      <c r="B62" s="102">
        <f t="shared" si="23"/>
        <v>4.391</v>
      </c>
      <c r="C62" s="80">
        <f t="shared" si="24"/>
        <v>0.32250000000000001</v>
      </c>
      <c r="D62" s="102">
        <f t="shared" si="0"/>
        <v>-0.06</v>
      </c>
      <c r="E62" s="106">
        <f t="shared" si="1"/>
        <v>1</v>
      </c>
      <c r="F62" s="80">
        <f t="shared" si="25"/>
        <v>0.32250000000000001</v>
      </c>
      <c r="G62" s="106">
        <f t="shared" si="26"/>
        <v>1</v>
      </c>
      <c r="H62" s="80">
        <f t="shared" si="2"/>
        <v>0</v>
      </c>
      <c r="I62" s="104" t="e">
        <f t="shared" si="27"/>
        <v>#DIV/0!</v>
      </c>
      <c r="J62" s="233" t="e">
        <f t="shared" si="3"/>
        <v>#DIV/0!</v>
      </c>
      <c r="K62" s="233"/>
      <c r="L62" s="266"/>
      <c r="M62" s="266"/>
      <c r="N62" s="102">
        <f t="shared" si="4"/>
        <v>0.2475</v>
      </c>
      <c r="O62" s="106">
        <f t="shared" si="5"/>
        <v>1.03</v>
      </c>
      <c r="P62" s="216">
        <f t="shared" si="28"/>
        <v>0.332175</v>
      </c>
      <c r="Q62" s="106">
        <f t="shared" si="29"/>
        <v>1.1000000000000001</v>
      </c>
      <c r="R62" s="80">
        <f t="shared" si="6"/>
        <v>0</v>
      </c>
      <c r="S62" s="104" t="e">
        <f t="shared" si="30"/>
        <v>#DIV/0!</v>
      </c>
      <c r="T62" s="233" t="e">
        <f t="shared" si="7"/>
        <v>#DIV/0!</v>
      </c>
      <c r="U62"/>
      <c r="V62"/>
      <c r="W62"/>
      <c r="X62" s="102">
        <f t="shared" si="8"/>
        <v>0.1525</v>
      </c>
      <c r="Y62" s="106">
        <f t="shared" si="9"/>
        <v>1</v>
      </c>
      <c r="Z62" s="216">
        <f t="shared" si="31"/>
        <v>0.32250000000000001</v>
      </c>
      <c r="AA62" s="106">
        <f t="shared" si="32"/>
        <v>1.1000000000000001</v>
      </c>
      <c r="AB62" s="80">
        <f t="shared" si="10"/>
        <v>0</v>
      </c>
      <c r="AC62" s="104" t="e">
        <f t="shared" si="33"/>
        <v>#DIV/0!</v>
      </c>
      <c r="AD62" s="233" t="e">
        <f t="shared" si="11"/>
        <v>#DIV/0!</v>
      </c>
      <c r="AE62"/>
      <c r="AF62"/>
      <c r="AG62"/>
      <c r="AH62" s="102">
        <f t="shared" si="12"/>
        <v>3.5000000000000005E-3</v>
      </c>
      <c r="AI62" s="106">
        <f t="shared" si="13"/>
        <v>1</v>
      </c>
      <c r="AJ62" s="216" t="e">
        <f t="shared" si="34"/>
        <v>#DIV/0!</v>
      </c>
      <c r="AK62" s="106">
        <f t="shared" si="35"/>
        <v>1</v>
      </c>
      <c r="AL62" s="80" t="e">
        <f t="shared" si="14"/>
        <v>#DIV/0!</v>
      </c>
      <c r="AM62" s="104" t="e">
        <f t="shared" si="36"/>
        <v>#DIV/0!</v>
      </c>
      <c r="AN62" s="233" t="e">
        <f t="shared" si="15"/>
        <v>#DIV/0!</v>
      </c>
      <c r="AO62"/>
      <c r="AP62"/>
      <c r="AQ62" s="266"/>
      <c r="AR62" s="266"/>
      <c r="AU62"/>
      <c r="AV62"/>
      <c r="AW62"/>
      <c r="AX62"/>
      <c r="AY62"/>
      <c r="AZ62"/>
      <c r="BA62"/>
      <c r="BC62" s="105"/>
      <c r="BD62" s="105"/>
      <c r="BE62" s="80">
        <f t="shared" si="37"/>
        <v>6.6954754963290009E-2</v>
      </c>
      <c r="BF62" s="181">
        <f t="shared" si="16"/>
        <v>31</v>
      </c>
      <c r="BG62" s="258">
        <f t="shared" si="62"/>
        <v>37591</v>
      </c>
      <c r="BH62" s="258">
        <f t="shared" si="38"/>
        <v>37621</v>
      </c>
      <c r="BJ62" s="105"/>
      <c r="BK62" s="82"/>
      <c r="BL62" s="82">
        <f t="shared" si="17"/>
        <v>0</v>
      </c>
      <c r="BM62" s="82" t="e">
        <f t="shared" si="39"/>
        <v>#DIV/0!</v>
      </c>
      <c r="BN62" s="77">
        <f t="shared" si="18"/>
        <v>0</v>
      </c>
      <c r="BO62" s="108">
        <f t="shared" si="40"/>
        <v>0</v>
      </c>
      <c r="BP62" s="107">
        <f>IF($BL62=0,0,_xll.OSTRIP($BM62,$I62,$A62-$B$2,$BG62-$A62,$BH62-$A62,$B$10,$BE62,$F62,$G62,$B$22,$J62,$BQ$33,0))</f>
        <v>0</v>
      </c>
      <c r="BQ62" s="107">
        <f>IF($BL62=0,0,_xll.OSTRIP($BM62,$I62,$A62-$B$2,$BG62-$A62,$BH62-$A62,$B$10,$BE62,$F62,$G62,$B$22,$J62,$BQ$33,1))</f>
        <v>0</v>
      </c>
      <c r="BR62" s="107">
        <f>IF($BL62=0,0,_xll.OSTRIP($BM62,$I62,$A62-$B$2,$BG62-$A62,$BH62-$A62,$B$10,$BE62,$F62,$G62,$B$22,$J62,$BQ$33,BQ$34))</f>
        <v>0</v>
      </c>
      <c r="BS62" s="109">
        <f t="shared" si="41"/>
        <v>0</v>
      </c>
      <c r="BT62" s="109">
        <f t="shared" si="42"/>
        <v>0</v>
      </c>
      <c r="BU62" s="109">
        <f t="shared" si="43"/>
        <v>0</v>
      </c>
      <c r="BW62" s="82">
        <f t="shared" si="19"/>
        <v>0</v>
      </c>
      <c r="BX62" s="81" t="e">
        <f t="shared" si="44"/>
        <v>#DIV/0!</v>
      </c>
      <c r="BY62" s="77">
        <f t="shared" si="45"/>
        <v>0</v>
      </c>
      <c r="BZ62" s="108">
        <f t="shared" si="46"/>
        <v>0</v>
      </c>
      <c r="CA62" s="107">
        <f>IF($BW62=0,0,_xll.OSTRIP($BX62,$S62,$A62-$B$2,$BG62-$A62,$BH62-$A62,$D$10,$BE62,$P62,$Q62,$D$22,$T62,$CB$33,0))</f>
        <v>0</v>
      </c>
      <c r="CB62" s="107">
        <f>IF($BW62=0,0,_xll.OSTRIP($BX62,$S62,$A62-$B$2,$BG62-$A62,$BH62-$A62,$D$10,$BE62,$P62,$Q62,$D$22,$T62,$CB$33,1))</f>
        <v>0</v>
      </c>
      <c r="CC62" s="107">
        <f>IF($BW62=0,0,_xll.OSTRIP($BX62,$S62,$A62-$B$2,$BG62-$A62,$BH62-$A62,$D$10,$BE62,$P62,$Q62,$D$22,$T62,$CB$33,CB$34))</f>
        <v>0</v>
      </c>
      <c r="CD62" s="109">
        <f t="shared" si="47"/>
        <v>0</v>
      </c>
      <c r="CE62" s="109">
        <f t="shared" si="48"/>
        <v>0</v>
      </c>
      <c r="CF62" s="109">
        <f t="shared" si="49"/>
        <v>0</v>
      </c>
      <c r="CH62" s="82">
        <f t="shared" si="20"/>
        <v>0</v>
      </c>
      <c r="CI62" s="81" t="e">
        <f t="shared" si="50"/>
        <v>#DIV/0!</v>
      </c>
      <c r="CJ62" s="77">
        <f t="shared" si="51"/>
        <v>0</v>
      </c>
      <c r="CK62" s="108">
        <f t="shared" si="52"/>
        <v>0</v>
      </c>
      <c r="CL62" s="107">
        <f>IF($CH62=0,0,_xll.OSTRIP($CI62,$AC62,$A62-$B$2,$BG62-$A62,$BH62-$A62,$F$10,$BE62,$Z62,$AA62,$F$22,$AD62,$CM$33,0))</f>
        <v>0</v>
      </c>
      <c r="CM62" s="107">
        <f>IF($CH62=0,0,_xll.OSTRIP($CI62,$AC62,$A62-$B$2,$BG62-$A62,$BH62-$A62,$F$10,$BE62,$Z62,$AA62,$F$22,$AD62,$CM$33,1))</f>
        <v>0</v>
      </c>
      <c r="CN62" s="107">
        <f>IF($CH62=0,0,_xll.OSTRIP($CI62,$AC62,$A62-$B$2,$BG62-$A62,$BH62-$A62,$F$10,$BE62,$Z62,$AA62,$F$22,$AD62,$CM$33,$CM$34))</f>
        <v>0</v>
      </c>
      <c r="CO62" s="109">
        <f t="shared" si="53"/>
        <v>0</v>
      </c>
      <c r="CP62" s="109">
        <f t="shared" si="54"/>
        <v>0</v>
      </c>
      <c r="CQ62" s="109">
        <f t="shared" si="55"/>
        <v>0</v>
      </c>
      <c r="CS62" s="82">
        <f t="shared" si="21"/>
        <v>0</v>
      </c>
      <c r="CT62" s="81" t="e">
        <f t="shared" si="56"/>
        <v>#DIV/0!</v>
      </c>
      <c r="CU62" s="77">
        <f t="shared" si="57"/>
        <v>0</v>
      </c>
      <c r="CV62" s="108">
        <f t="shared" si="58"/>
        <v>0</v>
      </c>
      <c r="CW62" s="107">
        <f>IF($CS62=0,0,_xll.OSTRIP($CT62,$AM62,$A62-$B$2,$BG62-$A62,$BH62-$A62,$H$10,$BE62,$AJ62,$AK62,$H$22,$AN62,$CX$33,0))</f>
        <v>0</v>
      </c>
      <c r="CX62" s="107">
        <f>IF($CS62=0,0,_xll.OSTRIP($CT62,$AM62,$A62-$B$2,$BG62-$A62,$BH62-$A62,$H$10,$BE62,$AJ62,$AK62,$H$22,$AN62,$CX$33,1))</f>
        <v>0</v>
      </c>
      <c r="CY62" s="107">
        <f>IF($CS62=0,0,_xll.OSTRIP($CT62,$AM62,$A62-$B$2,$BG62-$A62,$BH62-$A62,$H$10,$BE62,$AJ62,$AK62,$H$22,$AN62,$CX$33,CX$34))</f>
        <v>0</v>
      </c>
      <c r="CZ62" s="109">
        <f t="shared" si="59"/>
        <v>0</v>
      </c>
      <c r="DA62" s="109">
        <f t="shared" si="60"/>
        <v>0</v>
      </c>
      <c r="DB62" s="109">
        <f t="shared" si="61"/>
        <v>0</v>
      </c>
    </row>
    <row r="63" spans="1:106" x14ac:dyDescent="0.25">
      <c r="A63" s="101">
        <f t="shared" si="22"/>
        <v>37622</v>
      </c>
      <c r="B63" s="102">
        <f t="shared" si="23"/>
        <v>4.4160000000000004</v>
      </c>
      <c r="C63" s="80">
        <f t="shared" si="24"/>
        <v>0.32</v>
      </c>
      <c r="D63" s="102">
        <f t="shared" si="0"/>
        <v>-0.06</v>
      </c>
      <c r="E63" s="106">
        <f t="shared" si="1"/>
        <v>1</v>
      </c>
      <c r="F63" s="80">
        <f t="shared" si="25"/>
        <v>0.32</v>
      </c>
      <c r="G63" s="106">
        <f t="shared" si="26"/>
        <v>1</v>
      </c>
      <c r="H63" s="80">
        <f t="shared" si="2"/>
        <v>0</v>
      </c>
      <c r="I63" s="104" t="e">
        <f t="shared" si="27"/>
        <v>#DIV/0!</v>
      </c>
      <c r="J63" s="233" t="e">
        <f t="shared" si="3"/>
        <v>#DIV/0!</v>
      </c>
      <c r="K63" s="233"/>
      <c r="L63" s="266"/>
      <c r="M63" s="266"/>
      <c r="N63" s="102">
        <f t="shared" si="4"/>
        <v>0.26</v>
      </c>
      <c r="O63" s="106">
        <f t="shared" si="5"/>
        <v>1.03</v>
      </c>
      <c r="P63" s="216">
        <f t="shared" si="28"/>
        <v>0.3296</v>
      </c>
      <c r="Q63" s="106">
        <f t="shared" si="29"/>
        <v>1.1000000000000001</v>
      </c>
      <c r="R63" s="80">
        <f t="shared" si="6"/>
        <v>0</v>
      </c>
      <c r="S63" s="104" t="e">
        <f t="shared" si="30"/>
        <v>#DIV/0!</v>
      </c>
      <c r="T63" s="233" t="e">
        <f t="shared" si="7"/>
        <v>#DIV/0!</v>
      </c>
      <c r="U63"/>
      <c r="V63"/>
      <c r="W63"/>
      <c r="X63" s="102">
        <f t="shared" si="8"/>
        <v>0.16500000000000001</v>
      </c>
      <c r="Y63" s="106">
        <f t="shared" si="9"/>
        <v>1</v>
      </c>
      <c r="Z63" s="216">
        <f t="shared" si="31"/>
        <v>0.32</v>
      </c>
      <c r="AA63" s="106">
        <f t="shared" si="32"/>
        <v>1.1000000000000001</v>
      </c>
      <c r="AB63" s="80">
        <f t="shared" si="10"/>
        <v>0</v>
      </c>
      <c r="AC63" s="104" t="e">
        <f t="shared" si="33"/>
        <v>#DIV/0!</v>
      </c>
      <c r="AD63" s="233" t="e">
        <f t="shared" si="11"/>
        <v>#DIV/0!</v>
      </c>
      <c r="AE63"/>
      <c r="AF63"/>
      <c r="AG63"/>
      <c r="AH63" s="102">
        <f t="shared" si="12"/>
        <v>5.0000000000000001E-3</v>
      </c>
      <c r="AI63" s="106">
        <f t="shared" si="13"/>
        <v>1</v>
      </c>
      <c r="AJ63" s="216" t="e">
        <f t="shared" si="34"/>
        <v>#DIV/0!</v>
      </c>
      <c r="AK63" s="106">
        <f t="shared" si="35"/>
        <v>1</v>
      </c>
      <c r="AL63" s="80" t="e">
        <f t="shared" si="14"/>
        <v>#DIV/0!</v>
      </c>
      <c r="AM63" s="104" t="e">
        <f t="shared" si="36"/>
        <v>#DIV/0!</v>
      </c>
      <c r="AN63" s="233" t="e">
        <f t="shared" si="15"/>
        <v>#DIV/0!</v>
      </c>
      <c r="AO63"/>
      <c r="AP63"/>
      <c r="AQ63" s="266"/>
      <c r="AR63" s="266"/>
      <c r="AU63"/>
      <c r="AV63"/>
      <c r="AW63"/>
      <c r="AX63"/>
      <c r="AY63"/>
      <c r="AZ63"/>
      <c r="BA63"/>
      <c r="BC63" s="105"/>
      <c r="BD63" s="105"/>
      <c r="BE63" s="80">
        <f t="shared" si="37"/>
        <v>6.6961437138174998E-2</v>
      </c>
      <c r="BF63" s="181">
        <f t="shared" si="16"/>
        <v>31</v>
      </c>
      <c r="BG63" s="258">
        <f t="shared" si="62"/>
        <v>37622</v>
      </c>
      <c r="BH63" s="258">
        <f t="shared" si="38"/>
        <v>37652</v>
      </c>
      <c r="BJ63" s="105"/>
      <c r="BK63" s="82"/>
      <c r="BL63" s="82">
        <f t="shared" si="17"/>
        <v>0</v>
      </c>
      <c r="BM63" s="82" t="e">
        <f t="shared" si="39"/>
        <v>#DIV/0!</v>
      </c>
      <c r="BN63" s="77">
        <f t="shared" si="18"/>
        <v>0</v>
      </c>
      <c r="BO63" s="108">
        <f t="shared" si="40"/>
        <v>0</v>
      </c>
      <c r="BP63" s="107">
        <f>IF($BL63=0,0,_xll.OSTRIP($BM63,$I63,$A63-$B$2,$BG63-$A63,$BH63-$A63,$B$10,$BE63,$F63,$G63,$B$22,$J63,$BQ$33,0))</f>
        <v>0</v>
      </c>
      <c r="BQ63" s="107">
        <f>IF($BL63=0,0,_xll.OSTRIP($BM63,$I63,$A63-$B$2,$BG63-$A63,$BH63-$A63,$B$10,$BE63,$F63,$G63,$B$22,$J63,$BQ$33,1))</f>
        <v>0</v>
      </c>
      <c r="BR63" s="107">
        <f>IF($BL63=0,0,_xll.OSTRIP($BM63,$I63,$A63-$B$2,$BG63-$A63,$BH63-$A63,$B$10,$BE63,$F63,$G63,$B$22,$J63,$BQ$33,BQ$34))</f>
        <v>0</v>
      </c>
      <c r="BS63" s="109">
        <f t="shared" si="41"/>
        <v>0</v>
      </c>
      <c r="BT63" s="109">
        <f t="shared" si="42"/>
        <v>0</v>
      </c>
      <c r="BU63" s="109">
        <f t="shared" si="43"/>
        <v>0</v>
      </c>
      <c r="BW63" s="82">
        <f t="shared" si="19"/>
        <v>0</v>
      </c>
      <c r="BX63" s="81" t="e">
        <f t="shared" si="44"/>
        <v>#DIV/0!</v>
      </c>
      <c r="BY63" s="77">
        <f t="shared" si="45"/>
        <v>0</v>
      </c>
      <c r="BZ63" s="108">
        <f t="shared" si="46"/>
        <v>0</v>
      </c>
      <c r="CA63" s="107">
        <f>IF($BW63=0,0,_xll.OSTRIP($BX63,$S63,$A63-$B$2,$BG63-$A63,$BH63-$A63,$D$10,$BE63,$P63,$Q63,$D$22,$T63,$CB$33,0))</f>
        <v>0</v>
      </c>
      <c r="CB63" s="107">
        <f>IF($BW63=0,0,_xll.OSTRIP($BX63,$S63,$A63-$B$2,$BG63-$A63,$BH63-$A63,$D$10,$BE63,$P63,$Q63,$D$22,$T63,$CB$33,1))</f>
        <v>0</v>
      </c>
      <c r="CC63" s="107">
        <f>IF($BW63=0,0,_xll.OSTRIP($BX63,$S63,$A63-$B$2,$BG63-$A63,$BH63-$A63,$D$10,$BE63,$P63,$Q63,$D$22,$T63,$CB$33,CB$34))</f>
        <v>0</v>
      </c>
      <c r="CD63" s="109">
        <f t="shared" si="47"/>
        <v>0</v>
      </c>
      <c r="CE63" s="109">
        <f t="shared" si="48"/>
        <v>0</v>
      </c>
      <c r="CF63" s="109">
        <f t="shared" si="49"/>
        <v>0</v>
      </c>
      <c r="CH63" s="82">
        <f t="shared" si="20"/>
        <v>0</v>
      </c>
      <c r="CI63" s="81" t="e">
        <f t="shared" si="50"/>
        <v>#DIV/0!</v>
      </c>
      <c r="CJ63" s="77">
        <f t="shared" si="51"/>
        <v>0</v>
      </c>
      <c r="CK63" s="108">
        <f t="shared" si="52"/>
        <v>0</v>
      </c>
      <c r="CL63" s="107">
        <f>IF($CH63=0,0,_xll.OSTRIP($CI63,$AC63,$A63-$B$2,$BG63-$A63,$BH63-$A63,$F$10,$BE63,$Z63,$AA63,$F$22,$AD63,$CM$33,0))</f>
        <v>0</v>
      </c>
      <c r="CM63" s="107">
        <f>IF($CH63=0,0,_xll.OSTRIP($CI63,$AC63,$A63-$B$2,$BG63-$A63,$BH63-$A63,$F$10,$BE63,$Z63,$AA63,$F$22,$AD63,$CM$33,1))</f>
        <v>0</v>
      </c>
      <c r="CN63" s="107">
        <f>IF($CH63=0,0,_xll.OSTRIP($CI63,$AC63,$A63-$B$2,$BG63-$A63,$BH63-$A63,$F$10,$BE63,$Z63,$AA63,$F$22,$AD63,$CM$33,$CM$34))</f>
        <v>0</v>
      </c>
      <c r="CO63" s="109">
        <f t="shared" si="53"/>
        <v>0</v>
      </c>
      <c r="CP63" s="109">
        <f t="shared" si="54"/>
        <v>0</v>
      </c>
      <c r="CQ63" s="109">
        <f t="shared" si="55"/>
        <v>0</v>
      </c>
      <c r="CS63" s="82">
        <f t="shared" si="21"/>
        <v>0</v>
      </c>
      <c r="CT63" s="81" t="e">
        <f t="shared" si="56"/>
        <v>#DIV/0!</v>
      </c>
      <c r="CU63" s="77">
        <f t="shared" si="57"/>
        <v>0</v>
      </c>
      <c r="CV63" s="108">
        <f t="shared" si="58"/>
        <v>0</v>
      </c>
      <c r="CW63" s="107">
        <f>IF($CS63=0,0,_xll.OSTRIP($CT63,$AM63,$A63-$B$2,$BG63-$A63,$BH63-$A63,$H$10,$BE63,$AJ63,$AK63,$H$22,$AN63,$CX$33,0))</f>
        <v>0</v>
      </c>
      <c r="CX63" s="107">
        <f>IF($CS63=0,0,_xll.OSTRIP($CT63,$AM63,$A63-$B$2,$BG63-$A63,$BH63-$A63,$H$10,$BE63,$AJ63,$AK63,$H$22,$AN63,$CX$33,1))</f>
        <v>0</v>
      </c>
      <c r="CY63" s="107">
        <f>IF($CS63=0,0,_xll.OSTRIP($CT63,$AM63,$A63-$B$2,$BG63-$A63,$BH63-$A63,$H$10,$BE63,$AJ63,$AK63,$H$22,$AN63,$CX$33,CX$34))</f>
        <v>0</v>
      </c>
      <c r="CZ63" s="109">
        <f t="shared" si="59"/>
        <v>0</v>
      </c>
      <c r="DA63" s="109">
        <f t="shared" si="60"/>
        <v>0</v>
      </c>
      <c r="DB63" s="109">
        <f t="shared" si="61"/>
        <v>0</v>
      </c>
    </row>
    <row r="64" spans="1:106" x14ac:dyDescent="0.25">
      <c r="A64" s="101">
        <f t="shared" si="22"/>
        <v>37653</v>
      </c>
      <c r="B64" s="102">
        <f t="shared" si="23"/>
        <v>4.2610000000000001</v>
      </c>
      <c r="C64" s="80">
        <f t="shared" si="24"/>
        <v>0.3175</v>
      </c>
      <c r="D64" s="102">
        <f t="shared" si="0"/>
        <v>-0.06</v>
      </c>
      <c r="E64" s="106">
        <f t="shared" si="1"/>
        <v>1</v>
      </c>
      <c r="F64" s="80">
        <f t="shared" si="25"/>
        <v>0.3175</v>
      </c>
      <c r="G64" s="106">
        <f t="shared" si="26"/>
        <v>1</v>
      </c>
      <c r="H64" s="80">
        <f t="shared" si="2"/>
        <v>0</v>
      </c>
      <c r="I64" s="104" t="e">
        <f t="shared" si="27"/>
        <v>#DIV/0!</v>
      </c>
      <c r="J64" s="233" t="e">
        <f t="shared" si="3"/>
        <v>#DIV/0!</v>
      </c>
      <c r="K64" s="233"/>
      <c r="L64" s="266"/>
      <c r="M64" s="266"/>
      <c r="N64" s="102">
        <f t="shared" si="4"/>
        <v>0.23749999999999999</v>
      </c>
      <c r="O64" s="106">
        <f t="shared" si="5"/>
        <v>1.03</v>
      </c>
      <c r="P64" s="216">
        <f t="shared" si="28"/>
        <v>0.32702500000000001</v>
      </c>
      <c r="Q64" s="106">
        <f t="shared" si="29"/>
        <v>1.1000000000000001</v>
      </c>
      <c r="R64" s="80">
        <f t="shared" si="6"/>
        <v>0</v>
      </c>
      <c r="S64" s="104" t="e">
        <f t="shared" si="30"/>
        <v>#DIV/0!</v>
      </c>
      <c r="T64" s="233" t="e">
        <f t="shared" si="7"/>
        <v>#DIV/0!</v>
      </c>
      <c r="U64"/>
      <c r="V64"/>
      <c r="W64"/>
      <c r="X64" s="102">
        <f t="shared" si="8"/>
        <v>0.14249999999999999</v>
      </c>
      <c r="Y64" s="106">
        <f t="shared" si="9"/>
        <v>1</v>
      </c>
      <c r="Z64" s="216">
        <f t="shared" si="31"/>
        <v>0.3175</v>
      </c>
      <c r="AA64" s="106">
        <f t="shared" si="32"/>
        <v>1.1000000000000001</v>
      </c>
      <c r="AB64" s="80">
        <f t="shared" si="10"/>
        <v>0</v>
      </c>
      <c r="AC64" s="104" t="e">
        <f t="shared" si="33"/>
        <v>#DIV/0!</v>
      </c>
      <c r="AD64" s="233" t="e">
        <f t="shared" si="11"/>
        <v>#DIV/0!</v>
      </c>
      <c r="AE64"/>
      <c r="AF64"/>
      <c r="AG64"/>
      <c r="AH64" s="102">
        <f t="shared" si="12"/>
        <v>5.0000000000000001E-3</v>
      </c>
      <c r="AI64" s="106">
        <f t="shared" si="13"/>
        <v>1</v>
      </c>
      <c r="AJ64" s="216" t="e">
        <f t="shared" si="34"/>
        <v>#DIV/0!</v>
      </c>
      <c r="AK64" s="106">
        <f t="shared" si="35"/>
        <v>1</v>
      </c>
      <c r="AL64" s="80" t="e">
        <f t="shared" si="14"/>
        <v>#DIV/0!</v>
      </c>
      <c r="AM64" s="104" t="e">
        <f t="shared" si="36"/>
        <v>#DIV/0!</v>
      </c>
      <c r="AN64" s="233" t="e">
        <f t="shared" si="15"/>
        <v>#DIV/0!</v>
      </c>
      <c r="AO64"/>
      <c r="AP64"/>
      <c r="AQ64" s="266"/>
      <c r="AR64" s="266"/>
      <c r="AU64"/>
      <c r="AV64"/>
      <c r="AW64"/>
      <c r="AX64"/>
      <c r="AY64"/>
      <c r="AZ64"/>
      <c r="BA64"/>
      <c r="BC64" s="105"/>
      <c r="BD64" s="105"/>
      <c r="BE64" s="80">
        <f t="shared" si="37"/>
        <v>6.6985666221496029E-2</v>
      </c>
      <c r="BF64" s="181">
        <f t="shared" si="16"/>
        <v>28</v>
      </c>
      <c r="BG64" s="258">
        <f t="shared" si="62"/>
        <v>37653</v>
      </c>
      <c r="BH64" s="258">
        <f t="shared" si="38"/>
        <v>37680</v>
      </c>
      <c r="BJ64" s="105"/>
      <c r="BK64" s="82"/>
      <c r="BL64" s="82">
        <f t="shared" si="17"/>
        <v>0</v>
      </c>
      <c r="BM64" s="82" t="e">
        <f t="shared" si="39"/>
        <v>#DIV/0!</v>
      </c>
      <c r="BN64" s="77">
        <f t="shared" si="18"/>
        <v>0</v>
      </c>
      <c r="BO64" s="108">
        <f t="shared" si="40"/>
        <v>0</v>
      </c>
      <c r="BP64" s="107">
        <f>IF($BL64=0,0,_xll.OSTRIP($BM64,$I64,$A64-$B$2,$BG64-$A64,$BH64-$A64,$B$10,$BE64,$F64,$G64,$B$22,$J64,$BQ$33,0))</f>
        <v>0</v>
      </c>
      <c r="BQ64" s="107">
        <f>IF($BL64=0,0,_xll.OSTRIP($BM64,$I64,$A64-$B$2,$BG64-$A64,$BH64-$A64,$B$10,$BE64,$F64,$G64,$B$22,$J64,$BQ$33,1))</f>
        <v>0</v>
      </c>
      <c r="BR64" s="107">
        <f>IF($BL64=0,0,_xll.OSTRIP($BM64,$I64,$A64-$B$2,$BG64-$A64,$BH64-$A64,$B$10,$BE64,$F64,$G64,$B$22,$J64,$BQ$33,BQ$34))</f>
        <v>0</v>
      </c>
      <c r="BS64" s="109">
        <f t="shared" si="41"/>
        <v>0</v>
      </c>
      <c r="BT64" s="109">
        <f t="shared" si="42"/>
        <v>0</v>
      </c>
      <c r="BU64" s="109">
        <f t="shared" si="43"/>
        <v>0</v>
      </c>
      <c r="BW64" s="82">
        <f t="shared" si="19"/>
        <v>0</v>
      </c>
      <c r="BX64" s="81" t="e">
        <f t="shared" si="44"/>
        <v>#DIV/0!</v>
      </c>
      <c r="BY64" s="77">
        <f t="shared" si="45"/>
        <v>0</v>
      </c>
      <c r="BZ64" s="108">
        <f t="shared" si="46"/>
        <v>0</v>
      </c>
      <c r="CA64" s="107">
        <f>IF($BW64=0,0,_xll.OSTRIP($BX64,$S64,$A64-$B$2,$BG64-$A64,$BH64-$A64,$D$10,$BE64,$P64,$Q64,$D$22,$T64,$CB$33,0))</f>
        <v>0</v>
      </c>
      <c r="CB64" s="107">
        <f>IF($BW64=0,0,_xll.OSTRIP($BX64,$S64,$A64-$B$2,$BG64-$A64,$BH64-$A64,$D$10,$BE64,$P64,$Q64,$D$22,$T64,$CB$33,1))</f>
        <v>0</v>
      </c>
      <c r="CC64" s="107">
        <f>IF($BW64=0,0,_xll.OSTRIP($BX64,$S64,$A64-$B$2,$BG64-$A64,$BH64-$A64,$D$10,$BE64,$P64,$Q64,$D$22,$T64,$CB$33,CB$34))</f>
        <v>0</v>
      </c>
      <c r="CD64" s="109">
        <f t="shared" si="47"/>
        <v>0</v>
      </c>
      <c r="CE64" s="109">
        <f t="shared" si="48"/>
        <v>0</v>
      </c>
      <c r="CF64" s="109">
        <f t="shared" si="49"/>
        <v>0</v>
      </c>
      <c r="CH64" s="82">
        <f t="shared" si="20"/>
        <v>0</v>
      </c>
      <c r="CI64" s="81" t="e">
        <f t="shared" si="50"/>
        <v>#DIV/0!</v>
      </c>
      <c r="CJ64" s="77">
        <f t="shared" si="51"/>
        <v>0</v>
      </c>
      <c r="CK64" s="108">
        <f t="shared" si="52"/>
        <v>0</v>
      </c>
      <c r="CL64" s="107">
        <f>IF($CH64=0,0,_xll.OSTRIP($CI64,$AC64,$A64-$B$2,$BG64-$A64,$BH64-$A64,$F$10,$BE64,$Z64,$AA64,$F$22,$AD64,$CM$33,0))</f>
        <v>0</v>
      </c>
      <c r="CM64" s="107">
        <f>IF($CH64=0,0,_xll.OSTRIP($CI64,$AC64,$A64-$B$2,$BG64-$A64,$BH64-$A64,$F$10,$BE64,$Z64,$AA64,$F$22,$AD64,$CM$33,1))</f>
        <v>0</v>
      </c>
      <c r="CN64" s="107">
        <f>IF($CH64=0,0,_xll.OSTRIP($CI64,$AC64,$A64-$B$2,$BG64-$A64,$BH64-$A64,$F$10,$BE64,$Z64,$AA64,$F$22,$AD64,$CM$33,$CM$34))</f>
        <v>0</v>
      </c>
      <c r="CO64" s="109">
        <f t="shared" si="53"/>
        <v>0</v>
      </c>
      <c r="CP64" s="109">
        <f t="shared" si="54"/>
        <v>0</v>
      </c>
      <c r="CQ64" s="109">
        <f t="shared" si="55"/>
        <v>0</v>
      </c>
      <c r="CS64" s="82">
        <f t="shared" si="21"/>
        <v>0</v>
      </c>
      <c r="CT64" s="81" t="e">
        <f t="shared" si="56"/>
        <v>#DIV/0!</v>
      </c>
      <c r="CU64" s="77">
        <f t="shared" si="57"/>
        <v>0</v>
      </c>
      <c r="CV64" s="108">
        <f t="shared" si="58"/>
        <v>0</v>
      </c>
      <c r="CW64" s="107">
        <f>IF($CS64=0,0,_xll.OSTRIP($CT64,$AM64,$A64-$B$2,$BG64-$A64,$BH64-$A64,$H$10,$BE64,$AJ64,$AK64,$H$22,$AN64,$CX$33,0))</f>
        <v>0</v>
      </c>
      <c r="CX64" s="107">
        <f>IF($CS64=0,0,_xll.OSTRIP($CT64,$AM64,$A64-$B$2,$BG64-$A64,$BH64-$A64,$H$10,$BE64,$AJ64,$AK64,$H$22,$AN64,$CX$33,1))</f>
        <v>0</v>
      </c>
      <c r="CY64" s="107">
        <f>IF($CS64=0,0,_xll.OSTRIP($CT64,$AM64,$A64-$B$2,$BG64-$A64,$BH64-$A64,$H$10,$BE64,$AJ64,$AK64,$H$22,$AN64,$CX$33,CX$34))</f>
        <v>0</v>
      </c>
      <c r="CZ64" s="109">
        <f t="shared" si="59"/>
        <v>0</v>
      </c>
      <c r="DA64" s="109">
        <f t="shared" si="60"/>
        <v>0</v>
      </c>
      <c r="DB64" s="109">
        <f t="shared" si="61"/>
        <v>0</v>
      </c>
    </row>
    <row r="65" spans="1:106" x14ac:dyDescent="0.25">
      <c r="A65" s="101">
        <f t="shared" si="22"/>
        <v>37681</v>
      </c>
      <c r="B65" s="102">
        <f t="shared" si="23"/>
        <v>4.0790000000000006</v>
      </c>
      <c r="C65" s="80">
        <f t="shared" si="24"/>
        <v>0.30499999999999999</v>
      </c>
      <c r="D65" s="102">
        <f t="shared" si="0"/>
        <v>-0.06</v>
      </c>
      <c r="E65" s="106">
        <f t="shared" si="1"/>
        <v>1</v>
      </c>
      <c r="F65" s="80">
        <f t="shared" si="25"/>
        <v>0.30499999999999999</v>
      </c>
      <c r="G65" s="106">
        <f t="shared" si="26"/>
        <v>0.75</v>
      </c>
      <c r="H65" s="80">
        <f t="shared" si="2"/>
        <v>0</v>
      </c>
      <c r="I65" s="104" t="e">
        <f t="shared" si="27"/>
        <v>#DIV/0!</v>
      </c>
      <c r="J65" s="233" t="e">
        <f t="shared" si="3"/>
        <v>#DIV/0!</v>
      </c>
      <c r="K65" s="233"/>
      <c r="L65" s="266"/>
      <c r="M65" s="266"/>
      <c r="N65" s="102">
        <f t="shared" si="4"/>
        <v>0.23499999999999999</v>
      </c>
      <c r="O65" s="106">
        <f t="shared" si="5"/>
        <v>1.03</v>
      </c>
      <c r="P65" s="216">
        <f t="shared" si="28"/>
        <v>0.31414999999999998</v>
      </c>
      <c r="Q65" s="106">
        <f t="shared" si="29"/>
        <v>0.85</v>
      </c>
      <c r="R65" s="80">
        <f t="shared" si="6"/>
        <v>0</v>
      </c>
      <c r="S65" s="104" t="e">
        <f t="shared" si="30"/>
        <v>#DIV/0!</v>
      </c>
      <c r="T65" s="233" t="e">
        <f t="shared" si="7"/>
        <v>#DIV/0!</v>
      </c>
      <c r="U65"/>
      <c r="V65"/>
      <c r="W65"/>
      <c r="X65" s="102">
        <f t="shared" si="8"/>
        <v>0.14000000000000001</v>
      </c>
      <c r="Y65" s="106">
        <f t="shared" si="9"/>
        <v>1</v>
      </c>
      <c r="Z65" s="216">
        <f t="shared" si="31"/>
        <v>0.30499999999999999</v>
      </c>
      <c r="AA65" s="106">
        <f t="shared" si="32"/>
        <v>0.75</v>
      </c>
      <c r="AB65" s="80">
        <f t="shared" si="10"/>
        <v>0</v>
      </c>
      <c r="AC65" s="104" t="e">
        <f t="shared" si="33"/>
        <v>#DIV/0!</v>
      </c>
      <c r="AD65" s="233" t="e">
        <f t="shared" si="11"/>
        <v>#DIV/0!</v>
      </c>
      <c r="AE65"/>
      <c r="AF65"/>
      <c r="AG65"/>
      <c r="AH65" s="102">
        <f t="shared" si="12"/>
        <v>5.0000000000000001E-3</v>
      </c>
      <c r="AI65" s="106">
        <f t="shared" si="13"/>
        <v>1</v>
      </c>
      <c r="AJ65" s="216" t="e">
        <f t="shared" si="34"/>
        <v>#DIV/0!</v>
      </c>
      <c r="AK65" s="106">
        <f t="shared" si="35"/>
        <v>0.75</v>
      </c>
      <c r="AL65" s="80" t="e">
        <f t="shared" si="14"/>
        <v>#DIV/0!</v>
      </c>
      <c r="AM65" s="104" t="e">
        <f t="shared" si="36"/>
        <v>#DIV/0!</v>
      </c>
      <c r="AN65" s="233" t="e">
        <f t="shared" si="15"/>
        <v>#DIV/0!</v>
      </c>
      <c r="AO65"/>
      <c r="AP65"/>
      <c r="AQ65" s="266"/>
      <c r="AR65" s="266"/>
      <c r="AU65"/>
      <c r="AV65"/>
      <c r="AW65"/>
      <c r="AX65"/>
      <c r="AY65"/>
      <c r="AZ65"/>
      <c r="BA65"/>
      <c r="BC65" s="105"/>
      <c r="BD65" s="105"/>
      <c r="BE65" s="80">
        <f t="shared" si="37"/>
        <v>6.7007550554985015E-2</v>
      </c>
      <c r="BF65" s="181">
        <f t="shared" si="16"/>
        <v>31</v>
      </c>
      <c r="BG65" s="258">
        <f t="shared" si="62"/>
        <v>37681</v>
      </c>
      <c r="BH65" s="258">
        <f t="shared" si="38"/>
        <v>37711</v>
      </c>
      <c r="BJ65" s="105"/>
      <c r="BK65" s="82"/>
      <c r="BL65" s="82">
        <f t="shared" si="17"/>
        <v>0</v>
      </c>
      <c r="BM65" s="82" t="e">
        <f t="shared" si="39"/>
        <v>#DIV/0!</v>
      </c>
      <c r="BN65" s="77">
        <f t="shared" si="18"/>
        <v>0</v>
      </c>
      <c r="BO65" s="108">
        <f t="shared" si="40"/>
        <v>0</v>
      </c>
      <c r="BP65" s="107">
        <f>IF($BL65=0,0,_xll.OSTRIP($BM65,$I65,$A65-$B$2,$BG65-$A65,$BH65-$A65,$B$10,$BE65,$F65,$G65,$B$22,$J65,$BQ$33,0))</f>
        <v>0</v>
      </c>
      <c r="BQ65" s="107">
        <f>IF($BL65=0,0,_xll.OSTRIP($BM65,$I65,$A65-$B$2,$BG65-$A65,$BH65-$A65,$B$10,$BE65,$F65,$G65,$B$22,$J65,$BQ$33,1))</f>
        <v>0</v>
      </c>
      <c r="BR65" s="107">
        <f>IF($BL65=0,0,_xll.OSTRIP($BM65,$I65,$A65-$B$2,$BG65-$A65,$BH65-$A65,$B$10,$BE65,$F65,$G65,$B$22,$J65,$BQ$33,BQ$34))</f>
        <v>0</v>
      </c>
      <c r="BS65" s="109">
        <f t="shared" si="41"/>
        <v>0</v>
      </c>
      <c r="BT65" s="109">
        <f t="shared" si="42"/>
        <v>0</v>
      </c>
      <c r="BU65" s="109">
        <f t="shared" si="43"/>
        <v>0</v>
      </c>
      <c r="BW65" s="82">
        <f t="shared" si="19"/>
        <v>0</v>
      </c>
      <c r="BX65" s="81" t="e">
        <f t="shared" si="44"/>
        <v>#DIV/0!</v>
      </c>
      <c r="BY65" s="77">
        <f t="shared" si="45"/>
        <v>0</v>
      </c>
      <c r="BZ65" s="108">
        <f t="shared" si="46"/>
        <v>0</v>
      </c>
      <c r="CA65" s="107">
        <f>IF($BW65=0,0,_xll.OSTRIP($BX65,$S65,$A65-$B$2,$BG65-$A65,$BH65-$A65,$D$10,$BE65,$P65,$Q65,$D$22,$T65,$CB$33,0))</f>
        <v>0</v>
      </c>
      <c r="CB65" s="107">
        <f>IF($BW65=0,0,_xll.OSTRIP($BX65,$S65,$A65-$B$2,$BG65-$A65,$BH65-$A65,$D$10,$BE65,$P65,$Q65,$D$22,$T65,$CB$33,1))</f>
        <v>0</v>
      </c>
      <c r="CC65" s="107">
        <f>IF($BW65=0,0,_xll.OSTRIP($BX65,$S65,$A65-$B$2,$BG65-$A65,$BH65-$A65,$D$10,$BE65,$P65,$Q65,$D$22,$T65,$CB$33,CB$34))</f>
        <v>0</v>
      </c>
      <c r="CD65" s="109">
        <f t="shared" si="47"/>
        <v>0</v>
      </c>
      <c r="CE65" s="109">
        <f t="shared" si="48"/>
        <v>0</v>
      </c>
      <c r="CF65" s="109">
        <f t="shared" si="49"/>
        <v>0</v>
      </c>
      <c r="CH65" s="82">
        <f t="shared" si="20"/>
        <v>0</v>
      </c>
      <c r="CI65" s="81" t="e">
        <f t="shared" si="50"/>
        <v>#DIV/0!</v>
      </c>
      <c r="CJ65" s="77">
        <f t="shared" si="51"/>
        <v>0</v>
      </c>
      <c r="CK65" s="108">
        <f t="shared" si="52"/>
        <v>0</v>
      </c>
      <c r="CL65" s="107">
        <f>IF($CH65=0,0,_xll.OSTRIP($CI65,$AC65,$A65-$B$2,$BG65-$A65,$BH65-$A65,$F$10,$BE65,$Z65,$AA65,$F$22,$AD65,$CM$33,0))</f>
        <v>0</v>
      </c>
      <c r="CM65" s="107">
        <f>IF($CH65=0,0,_xll.OSTRIP($CI65,$AC65,$A65-$B$2,$BG65-$A65,$BH65-$A65,$F$10,$BE65,$Z65,$AA65,$F$22,$AD65,$CM$33,1))</f>
        <v>0</v>
      </c>
      <c r="CN65" s="107">
        <f>IF($CH65=0,0,_xll.OSTRIP($CI65,$AC65,$A65-$B$2,$BG65-$A65,$BH65-$A65,$F$10,$BE65,$Z65,$AA65,$F$22,$AD65,$CM$33,$CM$34))</f>
        <v>0</v>
      </c>
      <c r="CO65" s="109">
        <f t="shared" si="53"/>
        <v>0</v>
      </c>
      <c r="CP65" s="109">
        <f t="shared" si="54"/>
        <v>0</v>
      </c>
      <c r="CQ65" s="109">
        <f t="shared" si="55"/>
        <v>0</v>
      </c>
      <c r="CS65" s="82">
        <f t="shared" si="21"/>
        <v>0</v>
      </c>
      <c r="CT65" s="81" t="e">
        <f t="shared" si="56"/>
        <v>#DIV/0!</v>
      </c>
      <c r="CU65" s="77">
        <f t="shared" si="57"/>
        <v>0</v>
      </c>
      <c r="CV65" s="108">
        <f t="shared" si="58"/>
        <v>0</v>
      </c>
      <c r="CW65" s="107">
        <f>IF($CS65=0,0,_xll.OSTRIP($CT65,$AM65,$A65-$B$2,$BG65-$A65,$BH65-$A65,$H$10,$BE65,$AJ65,$AK65,$H$22,$AN65,$CX$33,0))</f>
        <v>0</v>
      </c>
      <c r="CX65" s="107">
        <f>IF($CS65=0,0,_xll.OSTRIP($CT65,$AM65,$A65-$B$2,$BG65-$A65,$BH65-$A65,$H$10,$BE65,$AJ65,$AK65,$H$22,$AN65,$CX$33,1))</f>
        <v>0</v>
      </c>
      <c r="CY65" s="107">
        <f>IF($CS65=0,0,_xll.OSTRIP($CT65,$AM65,$A65-$B$2,$BG65-$A65,$BH65-$A65,$H$10,$BE65,$AJ65,$AK65,$H$22,$AN65,$CX$33,CX$34))</f>
        <v>0</v>
      </c>
      <c r="CZ65" s="109">
        <f t="shared" si="59"/>
        <v>0</v>
      </c>
      <c r="DA65" s="109">
        <f t="shared" si="60"/>
        <v>0</v>
      </c>
      <c r="DB65" s="109">
        <f t="shared" si="61"/>
        <v>0</v>
      </c>
    </row>
    <row r="66" spans="1:106" x14ac:dyDescent="0.25">
      <c r="A66" s="101">
        <f t="shared" si="22"/>
        <v>37712</v>
      </c>
      <c r="B66" s="102">
        <f t="shared" si="23"/>
        <v>3.887</v>
      </c>
      <c r="C66" s="80">
        <f t="shared" si="24"/>
        <v>0.28499999999999992</v>
      </c>
      <c r="D66" s="102">
        <f t="shared" si="0"/>
        <v>-5.7500000000000002E-2</v>
      </c>
      <c r="E66" s="106">
        <f t="shared" si="1"/>
        <v>1</v>
      </c>
      <c r="F66" s="80">
        <f t="shared" si="25"/>
        <v>0.28499999999999992</v>
      </c>
      <c r="G66" s="106">
        <f t="shared" si="26"/>
        <v>0.4</v>
      </c>
      <c r="H66" s="80">
        <f t="shared" si="2"/>
        <v>0</v>
      </c>
      <c r="I66" s="104" t="e">
        <f t="shared" si="27"/>
        <v>#DIV/0!</v>
      </c>
      <c r="J66" s="233" t="e">
        <f t="shared" si="3"/>
        <v>#DIV/0!</v>
      </c>
      <c r="K66" s="233"/>
      <c r="L66" s="266"/>
      <c r="M66" s="266"/>
      <c r="N66" s="102">
        <f t="shared" si="4"/>
        <v>0.18</v>
      </c>
      <c r="O66" s="106">
        <f t="shared" si="5"/>
        <v>1.03</v>
      </c>
      <c r="P66" s="216">
        <f t="shared" si="28"/>
        <v>0.29354999999999992</v>
      </c>
      <c r="Q66" s="106">
        <f t="shared" si="29"/>
        <v>0.5</v>
      </c>
      <c r="R66" s="80">
        <f t="shared" si="6"/>
        <v>0</v>
      </c>
      <c r="S66" s="104" t="e">
        <f t="shared" si="30"/>
        <v>#DIV/0!</v>
      </c>
      <c r="T66" s="233" t="e">
        <f t="shared" si="7"/>
        <v>#DIV/0!</v>
      </c>
      <c r="U66"/>
      <c r="V66"/>
      <c r="W66"/>
      <c r="X66" s="102">
        <f t="shared" si="8"/>
        <v>8.5000000000000006E-2</v>
      </c>
      <c r="Y66" s="106">
        <f t="shared" si="9"/>
        <v>1</v>
      </c>
      <c r="Z66" s="216">
        <f t="shared" si="31"/>
        <v>0.28499999999999992</v>
      </c>
      <c r="AA66" s="106">
        <f t="shared" si="32"/>
        <v>0.45</v>
      </c>
      <c r="AB66" s="80">
        <f t="shared" si="10"/>
        <v>0</v>
      </c>
      <c r="AC66" s="104" t="e">
        <f t="shared" si="33"/>
        <v>#DIV/0!</v>
      </c>
      <c r="AD66" s="233" t="e">
        <f t="shared" si="11"/>
        <v>#DIV/0!</v>
      </c>
      <c r="AE66"/>
      <c r="AF66"/>
      <c r="AG66"/>
      <c r="AH66" s="102">
        <f t="shared" si="12"/>
        <v>5.0000000000000001E-3</v>
      </c>
      <c r="AI66" s="106">
        <f t="shared" si="13"/>
        <v>1</v>
      </c>
      <c r="AJ66" s="216" t="e">
        <f t="shared" si="34"/>
        <v>#DIV/0!</v>
      </c>
      <c r="AK66" s="106">
        <f t="shared" si="35"/>
        <v>0.4</v>
      </c>
      <c r="AL66" s="80" t="e">
        <f t="shared" si="14"/>
        <v>#DIV/0!</v>
      </c>
      <c r="AM66" s="104" t="e">
        <f t="shared" si="36"/>
        <v>#DIV/0!</v>
      </c>
      <c r="AN66" s="233" t="e">
        <f t="shared" si="15"/>
        <v>#DIV/0!</v>
      </c>
      <c r="AO66"/>
      <c r="AP66"/>
      <c r="AQ66" s="266"/>
      <c r="AR66" s="266"/>
      <c r="AU66"/>
      <c r="AV66"/>
      <c r="AW66"/>
      <c r="AX66"/>
      <c r="AY66"/>
      <c r="AZ66"/>
      <c r="BA66"/>
      <c r="BC66" s="105"/>
      <c r="BD66" s="105"/>
      <c r="BE66" s="80">
        <f t="shared" si="37"/>
        <v>6.7022813744333012E-2</v>
      </c>
      <c r="BF66" s="181">
        <f t="shared" si="16"/>
        <v>30</v>
      </c>
      <c r="BG66" s="258">
        <f t="shared" si="62"/>
        <v>37712</v>
      </c>
      <c r="BH66" s="258">
        <f t="shared" si="38"/>
        <v>37741</v>
      </c>
      <c r="BJ66" s="105"/>
      <c r="BK66" s="82"/>
      <c r="BL66" s="82">
        <f t="shared" si="17"/>
        <v>0</v>
      </c>
      <c r="BM66" s="82" t="e">
        <f t="shared" si="39"/>
        <v>#DIV/0!</v>
      </c>
      <c r="BN66" s="77">
        <f t="shared" si="18"/>
        <v>0</v>
      </c>
      <c r="BO66" s="108">
        <f t="shared" si="40"/>
        <v>0</v>
      </c>
      <c r="BP66" s="107">
        <f>IF($BL66=0,0,_xll.OSTRIP($BM66,$I66,$A66-$B$2,$BG66-$A66,$BH66-$A66,$B$10,$BE66,$F66,$G66,$B$22,$J66,$BQ$33,0))</f>
        <v>0</v>
      </c>
      <c r="BQ66" s="107">
        <f>IF($BL66=0,0,_xll.OSTRIP($BM66,$I66,$A66-$B$2,$BG66-$A66,$BH66-$A66,$B$10,$BE66,$F66,$G66,$B$22,$J66,$BQ$33,1))</f>
        <v>0</v>
      </c>
      <c r="BR66" s="107">
        <f>IF($BL66=0,0,_xll.OSTRIP($BM66,$I66,$A66-$B$2,$BG66-$A66,$BH66-$A66,$B$10,$BE66,$F66,$G66,$B$22,$J66,$BQ$33,BQ$34))</f>
        <v>0</v>
      </c>
      <c r="BS66" s="109">
        <f t="shared" si="41"/>
        <v>0</v>
      </c>
      <c r="BT66" s="109">
        <f t="shared" si="42"/>
        <v>0</v>
      </c>
      <c r="BU66" s="109">
        <f t="shared" si="43"/>
        <v>0</v>
      </c>
      <c r="BW66" s="82">
        <f t="shared" si="19"/>
        <v>0</v>
      </c>
      <c r="BX66" s="81" t="e">
        <f t="shared" si="44"/>
        <v>#DIV/0!</v>
      </c>
      <c r="BY66" s="77">
        <f t="shared" si="45"/>
        <v>0</v>
      </c>
      <c r="BZ66" s="108">
        <f t="shared" si="46"/>
        <v>0</v>
      </c>
      <c r="CA66" s="107">
        <f>IF($BW66=0,0,_xll.OSTRIP($BX66,$S66,$A66-$B$2,$BG66-$A66,$BH66-$A66,$D$10,$BE66,$P66,$Q66,$D$22,$T66,$CB$33,0))</f>
        <v>0</v>
      </c>
      <c r="CB66" s="107">
        <f>IF($BW66=0,0,_xll.OSTRIP($BX66,$S66,$A66-$B$2,$BG66-$A66,$BH66-$A66,$D$10,$BE66,$P66,$Q66,$D$22,$T66,$CB$33,1))</f>
        <v>0</v>
      </c>
      <c r="CC66" s="107">
        <f>IF($BW66=0,0,_xll.OSTRIP($BX66,$S66,$A66-$B$2,$BG66-$A66,$BH66-$A66,$D$10,$BE66,$P66,$Q66,$D$22,$T66,$CB$33,CB$34))</f>
        <v>0</v>
      </c>
      <c r="CD66" s="109">
        <f t="shared" si="47"/>
        <v>0</v>
      </c>
      <c r="CE66" s="109">
        <f t="shared" si="48"/>
        <v>0</v>
      </c>
      <c r="CF66" s="109">
        <f t="shared" si="49"/>
        <v>0</v>
      </c>
      <c r="CH66" s="82">
        <f t="shared" si="20"/>
        <v>0</v>
      </c>
      <c r="CI66" s="81" t="e">
        <f t="shared" si="50"/>
        <v>#DIV/0!</v>
      </c>
      <c r="CJ66" s="77">
        <f t="shared" si="51"/>
        <v>0</v>
      </c>
      <c r="CK66" s="108">
        <f t="shared" si="52"/>
        <v>0</v>
      </c>
      <c r="CL66" s="107">
        <f>IF($CH66=0,0,_xll.OSTRIP($CI66,$AC66,$A66-$B$2,$BG66-$A66,$BH66-$A66,$F$10,$BE66,$Z66,$AA66,$F$22,$AD66,$CM$33,0))</f>
        <v>0</v>
      </c>
      <c r="CM66" s="107">
        <f>IF($CH66=0,0,_xll.OSTRIP($CI66,$AC66,$A66-$B$2,$BG66-$A66,$BH66-$A66,$F$10,$BE66,$Z66,$AA66,$F$22,$AD66,$CM$33,1))</f>
        <v>0</v>
      </c>
      <c r="CN66" s="107">
        <f>IF($CH66=0,0,_xll.OSTRIP($CI66,$AC66,$A66-$B$2,$BG66-$A66,$BH66-$A66,$F$10,$BE66,$Z66,$AA66,$F$22,$AD66,$CM$33,$CM$34))</f>
        <v>0</v>
      </c>
      <c r="CO66" s="109">
        <f t="shared" si="53"/>
        <v>0</v>
      </c>
      <c r="CP66" s="109">
        <f t="shared" si="54"/>
        <v>0</v>
      </c>
      <c r="CQ66" s="109">
        <f t="shared" si="55"/>
        <v>0</v>
      </c>
      <c r="CS66" s="82">
        <f t="shared" si="21"/>
        <v>0</v>
      </c>
      <c r="CT66" s="81" t="e">
        <f t="shared" si="56"/>
        <v>#DIV/0!</v>
      </c>
      <c r="CU66" s="77">
        <f t="shared" si="57"/>
        <v>0</v>
      </c>
      <c r="CV66" s="108">
        <f t="shared" si="58"/>
        <v>0</v>
      </c>
      <c r="CW66" s="107">
        <f>IF($CS66=0,0,_xll.OSTRIP($CT66,$AM66,$A66-$B$2,$BG66-$A66,$BH66-$A66,$H$10,$BE66,$AJ66,$AK66,$H$22,$AN66,$CX$33,0))</f>
        <v>0</v>
      </c>
      <c r="CX66" s="107">
        <f>IF($CS66=0,0,_xll.OSTRIP($CT66,$AM66,$A66-$B$2,$BG66-$A66,$BH66-$A66,$H$10,$BE66,$AJ66,$AK66,$H$22,$AN66,$CX$33,1))</f>
        <v>0</v>
      </c>
      <c r="CY66" s="107">
        <f>IF($CS66=0,0,_xll.OSTRIP($CT66,$AM66,$A66-$B$2,$BG66-$A66,$BH66-$A66,$H$10,$BE66,$AJ66,$AK66,$H$22,$AN66,$CX$33,CX$34))</f>
        <v>0</v>
      </c>
      <c r="CZ66" s="109">
        <f t="shared" si="59"/>
        <v>0</v>
      </c>
      <c r="DA66" s="109">
        <f t="shared" si="60"/>
        <v>0</v>
      </c>
      <c r="DB66" s="109">
        <f t="shared" si="61"/>
        <v>0</v>
      </c>
    </row>
    <row r="67" spans="1:106" x14ac:dyDescent="0.25">
      <c r="A67" s="101">
        <f t="shared" si="22"/>
        <v>37742</v>
      </c>
      <c r="B67" s="102">
        <f t="shared" si="23"/>
        <v>3.8410000000000002</v>
      </c>
      <c r="C67" s="80">
        <f t="shared" si="24"/>
        <v>0.28000000000000003</v>
      </c>
      <c r="D67" s="102">
        <f t="shared" si="0"/>
        <v>-5.7500000000000002E-2</v>
      </c>
      <c r="E67" s="106">
        <f t="shared" si="1"/>
        <v>1</v>
      </c>
      <c r="F67" s="80">
        <f t="shared" si="25"/>
        <v>0.28000000000000003</v>
      </c>
      <c r="G67" s="106">
        <f t="shared" si="26"/>
        <v>0.45</v>
      </c>
      <c r="H67" s="80">
        <f t="shared" si="2"/>
        <v>0</v>
      </c>
      <c r="I67" s="104" t="e">
        <f t="shared" si="27"/>
        <v>#DIV/0!</v>
      </c>
      <c r="J67" s="233" t="e">
        <f t="shared" si="3"/>
        <v>#DIV/0!</v>
      </c>
      <c r="K67" s="233"/>
      <c r="L67" s="266"/>
      <c r="M67" s="266"/>
      <c r="N67" s="102">
        <f t="shared" si="4"/>
        <v>0.17</v>
      </c>
      <c r="O67" s="106">
        <f t="shared" si="5"/>
        <v>1.03</v>
      </c>
      <c r="P67" s="216">
        <f t="shared" si="28"/>
        <v>0.28840000000000005</v>
      </c>
      <c r="Q67" s="106">
        <f t="shared" si="29"/>
        <v>0.55000000000000004</v>
      </c>
      <c r="R67" s="80">
        <f t="shared" si="6"/>
        <v>0</v>
      </c>
      <c r="S67" s="104" t="e">
        <f t="shared" si="30"/>
        <v>#DIV/0!</v>
      </c>
      <c r="T67" s="233" t="e">
        <f t="shared" si="7"/>
        <v>#DIV/0!</v>
      </c>
      <c r="U67"/>
      <c r="V67"/>
      <c r="W67"/>
      <c r="X67" s="102">
        <f t="shared" si="8"/>
        <v>7.4999999999999997E-2</v>
      </c>
      <c r="Y67" s="106">
        <f t="shared" si="9"/>
        <v>1</v>
      </c>
      <c r="Z67" s="216">
        <f t="shared" si="31"/>
        <v>0.28000000000000003</v>
      </c>
      <c r="AA67" s="106">
        <f t="shared" si="32"/>
        <v>0.5</v>
      </c>
      <c r="AB67" s="80">
        <f t="shared" si="10"/>
        <v>0</v>
      </c>
      <c r="AC67" s="104" t="e">
        <f t="shared" si="33"/>
        <v>#DIV/0!</v>
      </c>
      <c r="AD67" s="233" t="e">
        <f t="shared" si="11"/>
        <v>#DIV/0!</v>
      </c>
      <c r="AE67"/>
      <c r="AF67"/>
      <c r="AG67"/>
      <c r="AH67" s="102">
        <f t="shared" si="12"/>
        <v>5.0000000000000001E-3</v>
      </c>
      <c r="AI67" s="106">
        <f t="shared" si="13"/>
        <v>1</v>
      </c>
      <c r="AJ67" s="216" t="e">
        <f t="shared" si="34"/>
        <v>#DIV/0!</v>
      </c>
      <c r="AK67" s="106">
        <f t="shared" si="35"/>
        <v>0.45</v>
      </c>
      <c r="AL67" s="80" t="e">
        <f t="shared" si="14"/>
        <v>#DIV/0!</v>
      </c>
      <c r="AM67" s="104" t="e">
        <f t="shared" si="36"/>
        <v>#DIV/0!</v>
      </c>
      <c r="AN67" s="233" t="e">
        <f t="shared" si="15"/>
        <v>#DIV/0!</v>
      </c>
      <c r="AO67"/>
      <c r="AP67"/>
      <c r="AQ67" s="266"/>
      <c r="AR67" s="266"/>
      <c r="AU67"/>
      <c r="AV67"/>
      <c r="AW67"/>
      <c r="AX67"/>
      <c r="AY67"/>
      <c r="AZ67"/>
      <c r="BA67"/>
      <c r="BC67" s="105"/>
      <c r="BD67" s="105"/>
      <c r="BE67" s="80">
        <f t="shared" si="37"/>
        <v>6.702568117120801E-2</v>
      </c>
      <c r="BF67" s="181">
        <f t="shared" si="16"/>
        <v>31</v>
      </c>
      <c r="BG67" s="258">
        <f t="shared" si="62"/>
        <v>37742</v>
      </c>
      <c r="BH67" s="258">
        <f t="shared" si="38"/>
        <v>37772</v>
      </c>
      <c r="BJ67" s="105"/>
      <c r="BK67" s="82"/>
      <c r="BL67" s="82">
        <f t="shared" si="17"/>
        <v>0</v>
      </c>
      <c r="BM67" s="82" t="e">
        <f t="shared" si="39"/>
        <v>#DIV/0!</v>
      </c>
      <c r="BN67" s="77">
        <f t="shared" si="18"/>
        <v>0</v>
      </c>
      <c r="BO67" s="108">
        <f t="shared" si="40"/>
        <v>0</v>
      </c>
      <c r="BP67" s="107">
        <f>IF($BL67=0,0,_xll.OSTRIP($BM67,$I67,$A67-$B$2,$BG67-$A67,$BH67-$A67,$B$10,$BE67,$F67,$G67,$B$22,$J67,$BQ$33,0))</f>
        <v>0</v>
      </c>
      <c r="BQ67" s="107">
        <f>IF($BL67=0,0,_xll.OSTRIP($BM67,$I67,$A67-$B$2,$BG67-$A67,$BH67-$A67,$B$10,$BE67,$F67,$G67,$B$22,$J67,$BQ$33,1))</f>
        <v>0</v>
      </c>
      <c r="BR67" s="107">
        <f>IF($BL67=0,0,_xll.OSTRIP($BM67,$I67,$A67-$B$2,$BG67-$A67,$BH67-$A67,$B$10,$BE67,$F67,$G67,$B$22,$J67,$BQ$33,BQ$34))</f>
        <v>0</v>
      </c>
      <c r="BS67" s="109">
        <f t="shared" si="41"/>
        <v>0</v>
      </c>
      <c r="BT67" s="109">
        <f t="shared" si="42"/>
        <v>0</v>
      </c>
      <c r="BU67" s="109">
        <f t="shared" si="43"/>
        <v>0</v>
      </c>
      <c r="BW67" s="82">
        <f t="shared" si="19"/>
        <v>0</v>
      </c>
      <c r="BX67" s="81" t="e">
        <f t="shared" si="44"/>
        <v>#DIV/0!</v>
      </c>
      <c r="BY67" s="77">
        <f t="shared" si="45"/>
        <v>0</v>
      </c>
      <c r="BZ67" s="108">
        <f t="shared" si="46"/>
        <v>0</v>
      </c>
      <c r="CA67" s="107">
        <f>IF($BW67=0,0,_xll.OSTRIP($BX67,$S67,$A67-$B$2,$BG67-$A67,$BH67-$A67,$D$10,$BE67,$P67,$Q67,$D$22,$T67,$CB$33,0))</f>
        <v>0</v>
      </c>
      <c r="CB67" s="107">
        <f>IF($BW67=0,0,_xll.OSTRIP($BX67,$S67,$A67-$B$2,$BG67-$A67,$BH67-$A67,$D$10,$BE67,$P67,$Q67,$D$22,$T67,$CB$33,1))</f>
        <v>0</v>
      </c>
      <c r="CC67" s="107">
        <f>IF($BW67=0,0,_xll.OSTRIP($BX67,$S67,$A67-$B$2,$BG67-$A67,$BH67-$A67,$D$10,$BE67,$P67,$Q67,$D$22,$T67,$CB$33,CB$34))</f>
        <v>0</v>
      </c>
      <c r="CD67" s="109">
        <f t="shared" si="47"/>
        <v>0</v>
      </c>
      <c r="CE67" s="109">
        <f t="shared" si="48"/>
        <v>0</v>
      </c>
      <c r="CF67" s="109">
        <f t="shared" si="49"/>
        <v>0</v>
      </c>
      <c r="CH67" s="82">
        <f t="shared" si="20"/>
        <v>0</v>
      </c>
      <c r="CI67" s="81" t="e">
        <f t="shared" si="50"/>
        <v>#DIV/0!</v>
      </c>
      <c r="CJ67" s="77">
        <f t="shared" si="51"/>
        <v>0</v>
      </c>
      <c r="CK67" s="108">
        <f t="shared" si="52"/>
        <v>0</v>
      </c>
      <c r="CL67" s="107">
        <f>IF($CH67=0,0,_xll.OSTRIP($CI67,$AC67,$A67-$B$2,$BG67-$A67,$BH67-$A67,$F$10,$BE67,$Z67,$AA67,$F$22,$AD67,$CM$33,0))</f>
        <v>0</v>
      </c>
      <c r="CM67" s="107">
        <f>IF($CH67=0,0,_xll.OSTRIP($CI67,$AC67,$A67-$B$2,$BG67-$A67,$BH67-$A67,$F$10,$BE67,$Z67,$AA67,$F$22,$AD67,$CM$33,1))</f>
        <v>0</v>
      </c>
      <c r="CN67" s="107">
        <f>IF($CH67=0,0,_xll.OSTRIP($CI67,$AC67,$A67-$B$2,$BG67-$A67,$BH67-$A67,$F$10,$BE67,$Z67,$AA67,$F$22,$AD67,$CM$33,$CM$34))</f>
        <v>0</v>
      </c>
      <c r="CO67" s="109">
        <f t="shared" si="53"/>
        <v>0</v>
      </c>
      <c r="CP67" s="109">
        <f t="shared" si="54"/>
        <v>0</v>
      </c>
      <c r="CQ67" s="109">
        <f t="shared" si="55"/>
        <v>0</v>
      </c>
      <c r="CS67" s="82">
        <f t="shared" si="21"/>
        <v>0</v>
      </c>
      <c r="CT67" s="81" t="e">
        <f t="shared" si="56"/>
        <v>#DIV/0!</v>
      </c>
      <c r="CU67" s="77">
        <f t="shared" si="57"/>
        <v>0</v>
      </c>
      <c r="CV67" s="108">
        <f t="shared" si="58"/>
        <v>0</v>
      </c>
      <c r="CW67" s="107">
        <f>IF($CS67=0,0,_xll.OSTRIP($CT67,$AM67,$A67-$B$2,$BG67-$A67,$BH67-$A67,$H$10,$BE67,$AJ67,$AK67,$H$22,$AN67,$CX$33,0))</f>
        <v>0</v>
      </c>
      <c r="CX67" s="107">
        <f>IF($CS67=0,0,_xll.OSTRIP($CT67,$AM67,$A67-$B$2,$BG67-$A67,$BH67-$A67,$H$10,$BE67,$AJ67,$AK67,$H$22,$AN67,$CX$33,1))</f>
        <v>0</v>
      </c>
      <c r="CY67" s="107">
        <f>IF($CS67=0,0,_xll.OSTRIP($CT67,$AM67,$A67-$B$2,$BG67-$A67,$BH67-$A67,$H$10,$BE67,$AJ67,$AK67,$H$22,$AN67,$CX$33,CX$34))</f>
        <v>0</v>
      </c>
      <c r="CZ67" s="109">
        <f t="shared" si="59"/>
        <v>0</v>
      </c>
      <c r="DA67" s="109">
        <f t="shared" si="60"/>
        <v>0</v>
      </c>
      <c r="DB67" s="109">
        <f t="shared" si="61"/>
        <v>0</v>
      </c>
    </row>
    <row r="68" spans="1:106" x14ac:dyDescent="0.25">
      <c r="A68" s="101">
        <f t="shared" si="22"/>
        <v>37773</v>
      </c>
      <c r="B68" s="102">
        <f t="shared" si="23"/>
        <v>3.85</v>
      </c>
      <c r="C68" s="80">
        <f t="shared" si="24"/>
        <v>0.27750000000000002</v>
      </c>
      <c r="D68" s="102">
        <f t="shared" si="0"/>
        <v>-5.7500000000000002E-2</v>
      </c>
      <c r="E68" s="106">
        <f t="shared" si="1"/>
        <v>1</v>
      </c>
      <c r="F68" s="80">
        <f t="shared" si="25"/>
        <v>0.27750000000000002</v>
      </c>
      <c r="G68" s="106">
        <f t="shared" si="26"/>
        <v>0.45</v>
      </c>
      <c r="H68" s="80">
        <f t="shared" si="2"/>
        <v>0</v>
      </c>
      <c r="I68" s="104" t="e">
        <f t="shared" si="27"/>
        <v>#DIV/0!</v>
      </c>
      <c r="J68" s="233" t="e">
        <f t="shared" si="3"/>
        <v>#DIV/0!</v>
      </c>
      <c r="K68" s="233"/>
      <c r="L68" s="266"/>
      <c r="M68" s="266"/>
      <c r="N68" s="102">
        <f t="shared" si="4"/>
        <v>0.16500000000000001</v>
      </c>
      <c r="O68" s="106">
        <f t="shared" si="5"/>
        <v>1.03</v>
      </c>
      <c r="P68" s="216">
        <f t="shared" si="28"/>
        <v>0.28582500000000005</v>
      </c>
      <c r="Q68" s="106">
        <f t="shared" si="29"/>
        <v>0.55000000000000004</v>
      </c>
      <c r="R68" s="80">
        <f t="shared" si="6"/>
        <v>0</v>
      </c>
      <c r="S68" s="104" t="e">
        <f t="shared" si="30"/>
        <v>#DIV/0!</v>
      </c>
      <c r="T68" s="233" t="e">
        <f t="shared" si="7"/>
        <v>#DIV/0!</v>
      </c>
      <c r="U68"/>
      <c r="V68"/>
      <c r="W68"/>
      <c r="X68" s="102">
        <f t="shared" si="8"/>
        <v>7.0000000000000007E-2</v>
      </c>
      <c r="Y68" s="106">
        <f t="shared" si="9"/>
        <v>1</v>
      </c>
      <c r="Z68" s="216">
        <f t="shared" si="31"/>
        <v>0.27750000000000002</v>
      </c>
      <c r="AA68" s="106">
        <f t="shared" si="32"/>
        <v>0.5</v>
      </c>
      <c r="AB68" s="80">
        <f t="shared" si="10"/>
        <v>0</v>
      </c>
      <c r="AC68" s="104" t="e">
        <f t="shared" si="33"/>
        <v>#DIV/0!</v>
      </c>
      <c r="AD68" s="233" t="e">
        <f t="shared" si="11"/>
        <v>#DIV/0!</v>
      </c>
      <c r="AE68"/>
      <c r="AF68"/>
      <c r="AG68"/>
      <c r="AH68" s="102">
        <f t="shared" si="12"/>
        <v>5.0000000000000001E-3</v>
      </c>
      <c r="AI68" s="106">
        <f t="shared" si="13"/>
        <v>1</v>
      </c>
      <c r="AJ68" s="216" t="e">
        <f t="shared" si="34"/>
        <v>#DIV/0!</v>
      </c>
      <c r="AK68" s="106">
        <f t="shared" si="35"/>
        <v>0.45</v>
      </c>
      <c r="AL68" s="80" t="e">
        <f t="shared" si="14"/>
        <v>#DIV/0!</v>
      </c>
      <c r="AM68" s="104" t="e">
        <f t="shared" si="36"/>
        <v>#DIV/0!</v>
      </c>
      <c r="AN68" s="233" t="e">
        <f t="shared" si="15"/>
        <v>#DIV/0!</v>
      </c>
      <c r="AO68"/>
      <c r="AP68"/>
      <c r="AQ68" s="266"/>
      <c r="AR68" s="266"/>
      <c r="AU68"/>
      <c r="AV68"/>
      <c r="AW68"/>
      <c r="AX68"/>
      <c r="AY68"/>
      <c r="AZ68"/>
      <c r="BA68"/>
      <c r="BC68" s="105"/>
      <c r="BD68" s="105"/>
      <c r="BE68" s="80">
        <f t="shared" si="37"/>
        <v>6.7028644178983021E-2</v>
      </c>
      <c r="BF68" s="181">
        <f t="shared" si="16"/>
        <v>30</v>
      </c>
      <c r="BG68" s="258">
        <f t="shared" si="62"/>
        <v>37773</v>
      </c>
      <c r="BH68" s="258">
        <f t="shared" si="38"/>
        <v>37802</v>
      </c>
      <c r="BJ68" s="105"/>
      <c r="BK68" s="82"/>
      <c r="BL68" s="82">
        <f t="shared" si="17"/>
        <v>0</v>
      </c>
      <c r="BM68" s="82" t="e">
        <f t="shared" si="39"/>
        <v>#DIV/0!</v>
      </c>
      <c r="BN68" s="77">
        <f t="shared" si="18"/>
        <v>0</v>
      </c>
      <c r="BO68" s="108">
        <f t="shared" si="40"/>
        <v>0</v>
      </c>
      <c r="BP68" s="107">
        <f>IF($BL68=0,0,_xll.OSTRIP($BM68,$I68,$A68-$B$2,$BG68-$A68,$BH68-$A68,$B$10,$BE68,$F68,$G68,$B$22,$J68,$BQ$33,0))</f>
        <v>0</v>
      </c>
      <c r="BQ68" s="107">
        <f>IF($BL68=0,0,_xll.OSTRIP($BM68,$I68,$A68-$B$2,$BG68-$A68,$BH68-$A68,$B$10,$BE68,$F68,$G68,$B$22,$J68,$BQ$33,1))</f>
        <v>0</v>
      </c>
      <c r="BR68" s="107">
        <f>IF($BL68=0,0,_xll.OSTRIP($BM68,$I68,$A68-$B$2,$BG68-$A68,$BH68-$A68,$B$10,$BE68,$F68,$G68,$B$22,$J68,$BQ$33,BQ$34))</f>
        <v>0</v>
      </c>
      <c r="BS68" s="109">
        <f t="shared" si="41"/>
        <v>0</v>
      </c>
      <c r="BT68" s="109">
        <f t="shared" si="42"/>
        <v>0</v>
      </c>
      <c r="BU68" s="109">
        <f t="shared" si="43"/>
        <v>0</v>
      </c>
      <c r="BW68" s="82">
        <f t="shared" si="19"/>
        <v>0</v>
      </c>
      <c r="BX68" s="81" t="e">
        <f t="shared" si="44"/>
        <v>#DIV/0!</v>
      </c>
      <c r="BY68" s="77">
        <f t="shared" si="45"/>
        <v>0</v>
      </c>
      <c r="BZ68" s="108">
        <f t="shared" si="46"/>
        <v>0</v>
      </c>
      <c r="CA68" s="107">
        <f>IF($BW68=0,0,_xll.OSTRIP($BX68,$S68,$A68-$B$2,$BG68-$A68,$BH68-$A68,$D$10,$BE68,$P68,$Q68,$D$22,$T68,$CB$33,0))</f>
        <v>0</v>
      </c>
      <c r="CB68" s="107">
        <f>IF($BW68=0,0,_xll.OSTRIP($BX68,$S68,$A68-$B$2,$BG68-$A68,$BH68-$A68,$D$10,$BE68,$P68,$Q68,$D$22,$T68,$CB$33,1))</f>
        <v>0</v>
      </c>
      <c r="CC68" s="107">
        <f>IF($BW68=0,0,_xll.OSTRIP($BX68,$S68,$A68-$B$2,$BG68-$A68,$BH68-$A68,$D$10,$BE68,$P68,$Q68,$D$22,$T68,$CB$33,CB$34))</f>
        <v>0</v>
      </c>
      <c r="CD68" s="109">
        <f t="shared" si="47"/>
        <v>0</v>
      </c>
      <c r="CE68" s="109">
        <f t="shared" si="48"/>
        <v>0</v>
      </c>
      <c r="CF68" s="109">
        <f t="shared" si="49"/>
        <v>0</v>
      </c>
      <c r="CH68" s="82">
        <f t="shared" si="20"/>
        <v>0</v>
      </c>
      <c r="CI68" s="81" t="e">
        <f t="shared" si="50"/>
        <v>#DIV/0!</v>
      </c>
      <c r="CJ68" s="77">
        <f t="shared" si="51"/>
        <v>0</v>
      </c>
      <c r="CK68" s="108">
        <f t="shared" si="52"/>
        <v>0</v>
      </c>
      <c r="CL68" s="107">
        <f>IF($CH68=0,0,_xll.OSTRIP($CI68,$AC68,$A68-$B$2,$BG68-$A68,$BH68-$A68,$F$10,$BE68,$Z68,$AA68,$F$22,$AD68,$CM$33,0))</f>
        <v>0</v>
      </c>
      <c r="CM68" s="107">
        <f>IF($CH68=0,0,_xll.OSTRIP($CI68,$AC68,$A68-$B$2,$BG68-$A68,$BH68-$A68,$F$10,$BE68,$Z68,$AA68,$F$22,$AD68,$CM$33,1))</f>
        <v>0</v>
      </c>
      <c r="CN68" s="107">
        <f>IF($CH68=0,0,_xll.OSTRIP($CI68,$AC68,$A68-$B$2,$BG68-$A68,$BH68-$A68,$F$10,$BE68,$Z68,$AA68,$F$22,$AD68,$CM$33,$CM$34))</f>
        <v>0</v>
      </c>
      <c r="CO68" s="109">
        <f t="shared" si="53"/>
        <v>0</v>
      </c>
      <c r="CP68" s="109">
        <f t="shared" si="54"/>
        <v>0</v>
      </c>
      <c r="CQ68" s="109">
        <f t="shared" si="55"/>
        <v>0</v>
      </c>
      <c r="CS68" s="82">
        <f t="shared" si="21"/>
        <v>0</v>
      </c>
      <c r="CT68" s="81" t="e">
        <f t="shared" si="56"/>
        <v>#DIV/0!</v>
      </c>
      <c r="CU68" s="77">
        <f t="shared" si="57"/>
        <v>0</v>
      </c>
      <c r="CV68" s="108">
        <f t="shared" si="58"/>
        <v>0</v>
      </c>
      <c r="CW68" s="107">
        <f>IF($CS68=0,0,_xll.OSTRIP($CT68,$AM68,$A68-$B$2,$BG68-$A68,$BH68-$A68,$H$10,$BE68,$AJ68,$AK68,$H$22,$AN68,$CX$33,0))</f>
        <v>0</v>
      </c>
      <c r="CX68" s="107">
        <f>IF($CS68=0,0,_xll.OSTRIP($CT68,$AM68,$A68-$B$2,$BG68-$A68,$BH68-$A68,$H$10,$BE68,$AJ68,$AK68,$H$22,$AN68,$CX$33,1))</f>
        <v>0</v>
      </c>
      <c r="CY68" s="107">
        <f>IF($CS68=0,0,_xll.OSTRIP($CT68,$AM68,$A68-$B$2,$BG68-$A68,$BH68-$A68,$H$10,$BE68,$AJ68,$AK68,$H$22,$AN68,$CX$33,CX$34))</f>
        <v>0</v>
      </c>
      <c r="CZ68" s="109">
        <f t="shared" si="59"/>
        <v>0</v>
      </c>
      <c r="DA68" s="109">
        <f t="shared" si="60"/>
        <v>0</v>
      </c>
      <c r="DB68" s="109">
        <f t="shared" si="61"/>
        <v>0</v>
      </c>
    </row>
    <row r="69" spans="1:106" x14ac:dyDescent="0.25">
      <c r="A69" s="101">
        <f t="shared" si="22"/>
        <v>37803</v>
      </c>
      <c r="B69" s="102">
        <f t="shared" si="23"/>
        <v>3.8580000000000001</v>
      </c>
      <c r="C69" s="80">
        <f t="shared" si="24"/>
        <v>0.27750000000000002</v>
      </c>
      <c r="D69" s="102">
        <f t="shared" si="0"/>
        <v>-5.7500000000000002E-2</v>
      </c>
      <c r="E69" s="106">
        <f t="shared" si="1"/>
        <v>1</v>
      </c>
      <c r="F69" s="80">
        <f t="shared" si="25"/>
        <v>0.27750000000000002</v>
      </c>
      <c r="G69" s="106">
        <f t="shared" si="26"/>
        <v>0.5</v>
      </c>
      <c r="H69" s="80">
        <f t="shared" ref="H69:H100" si="63">IF($B$19=1,VLOOKUP($A69,SkewTable,HLOOKUP(ROUND(I69-BM69,1),SkewTable,2,FALSE),FALSE)/100,0)</f>
        <v>0</v>
      </c>
      <c r="I69" s="104" t="e">
        <f t="shared" si="27"/>
        <v>#DIV/0!</v>
      </c>
      <c r="J69" s="233" t="e">
        <f t="shared" ref="J69:J100" si="64">I69-BM69+$B$23</f>
        <v>#DIV/0!</v>
      </c>
      <c r="K69" s="233"/>
      <c r="L69" s="266"/>
      <c r="M69" s="266"/>
      <c r="N69" s="102">
        <f t="shared" si="4"/>
        <v>0.155</v>
      </c>
      <c r="O69" s="106">
        <f t="shared" si="5"/>
        <v>1.03</v>
      </c>
      <c r="P69" s="216">
        <f t="shared" si="28"/>
        <v>0.28582500000000005</v>
      </c>
      <c r="Q69" s="106">
        <f t="shared" si="29"/>
        <v>0.6</v>
      </c>
      <c r="R69" s="80">
        <f t="shared" ref="R69:R100" si="65">IF($D$19=1,VLOOKUP($A69,SkewTable,HLOOKUP(ROUND(S69-BX69,1),SkewTable,2,FALSE),FALSE)/100,0)</f>
        <v>0</v>
      </c>
      <c r="S69" s="104" t="e">
        <f t="shared" si="30"/>
        <v>#DIV/0!</v>
      </c>
      <c r="T69" s="233" t="e">
        <f t="shared" ref="T69:T100" si="66">S69-$BX69+$D$23</f>
        <v>#DIV/0!</v>
      </c>
      <c r="U69"/>
      <c r="V69"/>
      <c r="W69"/>
      <c r="X69" s="102">
        <f t="shared" si="8"/>
        <v>0.06</v>
      </c>
      <c r="Y69" s="106">
        <f t="shared" si="9"/>
        <v>1</v>
      </c>
      <c r="Z69" s="216">
        <f t="shared" si="31"/>
        <v>0.27750000000000002</v>
      </c>
      <c r="AA69" s="106">
        <f t="shared" si="32"/>
        <v>0.55000000000000004</v>
      </c>
      <c r="AB69" s="80">
        <f t="shared" ref="AB69:AB100" si="67">IF($F$19=1,VLOOKUP($A69,SkewTable,HLOOKUP(ROUND(AC69-CI69,1),SkewTable,2,FALSE),FALSE)/100,0)</f>
        <v>0</v>
      </c>
      <c r="AC69" s="104" t="e">
        <f t="shared" si="33"/>
        <v>#DIV/0!</v>
      </c>
      <c r="AD69" s="233" t="e">
        <f t="shared" ref="AD69:AD100" si="68">AC69-$CI69+$F$23</f>
        <v>#DIV/0!</v>
      </c>
      <c r="AE69"/>
      <c r="AF69"/>
      <c r="AG69"/>
      <c r="AH69" s="102">
        <f t="shared" si="12"/>
        <v>5.0000000000000001E-3</v>
      </c>
      <c r="AI69" s="106">
        <f t="shared" si="13"/>
        <v>1</v>
      </c>
      <c r="AJ69" s="216" t="e">
        <f t="shared" si="34"/>
        <v>#DIV/0!</v>
      </c>
      <c r="AK69" s="106">
        <f t="shared" si="35"/>
        <v>0.5</v>
      </c>
      <c r="AL69" s="80" t="e">
        <f t="shared" ref="AL69:AL100" si="69">IF($H$19=1,VLOOKUP($A69,SkewTable,HLOOKUP(ROUND(AM69-CT69,1),SkewTable,2,FALSE),FALSE)/100,0)</f>
        <v>#DIV/0!</v>
      </c>
      <c r="AM69" s="104" t="e">
        <f t="shared" si="36"/>
        <v>#DIV/0!</v>
      </c>
      <c r="AN69" s="233" t="e">
        <f t="shared" ref="AN69:AN100" si="70">AM69-CT69+$H$23</f>
        <v>#DIV/0!</v>
      </c>
      <c r="AO69"/>
      <c r="AP69"/>
      <c r="AQ69" s="266"/>
      <c r="AR69" s="266"/>
      <c r="AU69"/>
      <c r="AV69"/>
      <c r="AW69"/>
      <c r="AX69"/>
      <c r="AY69"/>
      <c r="AZ69"/>
      <c r="BA69"/>
      <c r="BC69" s="105"/>
      <c r="BD69" s="105"/>
      <c r="BE69" s="80">
        <f t="shared" si="37"/>
        <v>6.703397730408199E-2</v>
      </c>
      <c r="BF69" s="181">
        <f t="shared" si="16"/>
        <v>31</v>
      </c>
      <c r="BG69" s="258">
        <f t="shared" si="62"/>
        <v>37803</v>
      </c>
      <c r="BH69" s="258">
        <f t="shared" si="38"/>
        <v>37833</v>
      </c>
      <c r="BJ69" s="105"/>
      <c r="BK69" s="82"/>
      <c r="BL69" s="82">
        <f t="shared" ref="BL69:BL100" si="71">IF($A69&gt;=BM$31,IF($A69&lt;=BM$32,$BF69,0),0)</f>
        <v>0</v>
      </c>
      <c r="BM69" s="82" t="e">
        <f t="shared" si="39"/>
        <v>#DIV/0!</v>
      </c>
      <c r="BN69" s="77">
        <f t="shared" ref="BN69:BN100" si="72">BL69*($B69+B$15)</f>
        <v>0</v>
      </c>
      <c r="BO69" s="108">
        <f t="shared" si="40"/>
        <v>0</v>
      </c>
      <c r="BP69" s="107">
        <f>IF($BL69=0,0,_xll.OSTRIP($BM69,$I69,$A69-$B$2,$BG69-$A69,$BH69-$A69,$B$10,$BE69,$F69,$G69,$B$22,$J69,$BQ$33,0))</f>
        <v>0</v>
      </c>
      <c r="BQ69" s="107">
        <f>IF($BL69=0,0,_xll.OSTRIP($BM69,$I69,$A69-$B$2,$BG69-$A69,$BH69-$A69,$B$10,$BE69,$F69,$G69,$B$22,$J69,$BQ$33,1))</f>
        <v>0</v>
      </c>
      <c r="BR69" s="107">
        <f>IF($BL69=0,0,_xll.OSTRIP($BM69,$I69,$A69-$B$2,$BG69-$A69,$BH69-$A69,$B$10,$BE69,$F69,$G69,$B$22,$J69,$BQ$33,BQ$34))</f>
        <v>0</v>
      </c>
      <c r="BS69" s="109">
        <f t="shared" si="41"/>
        <v>0</v>
      </c>
      <c r="BT69" s="109">
        <f t="shared" si="42"/>
        <v>0</v>
      </c>
      <c r="BU69" s="109">
        <f t="shared" si="43"/>
        <v>0</v>
      </c>
      <c r="BW69" s="82">
        <f t="shared" ref="BW69:BW100" si="73">IF($A69&gt;=BX$31,IF($A69&lt;=BX$32,$BF69,0),0)</f>
        <v>0</v>
      </c>
      <c r="BX69" s="81" t="e">
        <f t="shared" si="44"/>
        <v>#DIV/0!</v>
      </c>
      <c r="BY69" s="77">
        <f t="shared" si="45"/>
        <v>0</v>
      </c>
      <c r="BZ69" s="108">
        <f t="shared" si="46"/>
        <v>0</v>
      </c>
      <c r="CA69" s="107">
        <f>IF($BW69=0,0,_xll.OSTRIP($BX69,$S69,$A69-$B$2,$BG69-$A69,$BH69-$A69,$D$10,$BE69,$P69,$Q69,$D$22,$T69,$CB$33,0))</f>
        <v>0</v>
      </c>
      <c r="CB69" s="107">
        <f>IF($BW69=0,0,_xll.OSTRIP($BX69,$S69,$A69-$B$2,$BG69-$A69,$BH69-$A69,$D$10,$BE69,$P69,$Q69,$D$22,$T69,$CB$33,1))</f>
        <v>0</v>
      </c>
      <c r="CC69" s="107">
        <f>IF($BW69=0,0,_xll.OSTRIP($BX69,$S69,$A69-$B$2,$BG69-$A69,$BH69-$A69,$D$10,$BE69,$P69,$Q69,$D$22,$T69,$CB$33,CB$34))</f>
        <v>0</v>
      </c>
      <c r="CD69" s="109">
        <f t="shared" si="47"/>
        <v>0</v>
      </c>
      <c r="CE69" s="109">
        <f t="shared" si="48"/>
        <v>0</v>
      </c>
      <c r="CF69" s="109">
        <f t="shared" si="49"/>
        <v>0</v>
      </c>
      <c r="CH69" s="82">
        <f t="shared" ref="CH69:CH100" si="74">IF($A69&gt;=CI$31,IF($A69&lt;=CI$32,$BF69,0),0)</f>
        <v>0</v>
      </c>
      <c r="CI69" s="81" t="e">
        <f t="shared" si="50"/>
        <v>#DIV/0!</v>
      </c>
      <c r="CJ69" s="77">
        <f t="shared" si="51"/>
        <v>0</v>
      </c>
      <c r="CK69" s="108">
        <f t="shared" si="52"/>
        <v>0</v>
      </c>
      <c r="CL69" s="107">
        <f>IF($CH69=0,0,_xll.OSTRIP($CI69,$AC69,$A69-$B$2,$BG69-$A69,$BH69-$A69,$F$10,$BE69,$Z69,$AA69,$F$22,$AD69,$CM$33,0))</f>
        <v>0</v>
      </c>
      <c r="CM69" s="107">
        <f>IF($CH69=0,0,_xll.OSTRIP($CI69,$AC69,$A69-$B$2,$BG69-$A69,$BH69-$A69,$F$10,$BE69,$Z69,$AA69,$F$22,$AD69,$CM$33,1))</f>
        <v>0</v>
      </c>
      <c r="CN69" s="107">
        <f>IF($CH69=0,0,_xll.OSTRIP($CI69,$AC69,$A69-$B$2,$BG69-$A69,$BH69-$A69,$F$10,$BE69,$Z69,$AA69,$F$22,$AD69,$CM$33,$CM$34))</f>
        <v>0</v>
      </c>
      <c r="CO69" s="109">
        <f t="shared" si="53"/>
        <v>0</v>
      </c>
      <c r="CP69" s="109">
        <f t="shared" si="54"/>
        <v>0</v>
      </c>
      <c r="CQ69" s="109">
        <f t="shared" si="55"/>
        <v>0</v>
      </c>
      <c r="CS69" s="82">
        <f t="shared" ref="CS69:CS100" si="75">IF($A69&gt;=CT$31,IF($A69&lt;=CT$32,$BF69,0),0)</f>
        <v>0</v>
      </c>
      <c r="CT69" s="81" t="e">
        <f t="shared" si="56"/>
        <v>#DIV/0!</v>
      </c>
      <c r="CU69" s="77">
        <f t="shared" si="57"/>
        <v>0</v>
      </c>
      <c r="CV69" s="108">
        <f t="shared" si="58"/>
        <v>0</v>
      </c>
      <c r="CW69" s="107">
        <f>IF($CS69=0,0,_xll.OSTRIP($CT69,$AM69,$A69-$B$2,$BG69-$A69,$BH69-$A69,$H$10,$BE69,$AJ69,$AK69,$H$22,$AN69,$CX$33,0))</f>
        <v>0</v>
      </c>
      <c r="CX69" s="107">
        <f>IF($CS69=0,0,_xll.OSTRIP($CT69,$AM69,$A69-$B$2,$BG69-$A69,$BH69-$A69,$H$10,$BE69,$AJ69,$AK69,$H$22,$AN69,$CX$33,1))</f>
        <v>0</v>
      </c>
      <c r="CY69" s="107">
        <f>IF($CS69=0,0,_xll.OSTRIP($CT69,$AM69,$A69-$B$2,$BG69-$A69,$BH69-$A69,$H$10,$BE69,$AJ69,$AK69,$H$22,$AN69,$CX$33,CX$34))</f>
        <v>0</v>
      </c>
      <c r="CZ69" s="109">
        <f t="shared" si="59"/>
        <v>0</v>
      </c>
      <c r="DA69" s="109">
        <f t="shared" si="60"/>
        <v>0</v>
      </c>
      <c r="DB69" s="109">
        <f t="shared" si="61"/>
        <v>0</v>
      </c>
    </row>
    <row r="70" spans="1:106" x14ac:dyDescent="0.25">
      <c r="A70" s="101">
        <f t="shared" si="22"/>
        <v>37834</v>
      </c>
      <c r="B70" s="102">
        <f t="shared" si="23"/>
        <v>3.86</v>
      </c>
      <c r="C70" s="80">
        <f t="shared" si="24"/>
        <v>0.27750000000000002</v>
      </c>
      <c r="D70" s="102">
        <f t="shared" si="0"/>
        <v>-5.7500000000000002E-2</v>
      </c>
      <c r="E70" s="106">
        <f t="shared" si="1"/>
        <v>1</v>
      </c>
      <c r="F70" s="80">
        <f t="shared" si="25"/>
        <v>0.27750000000000002</v>
      </c>
      <c r="G70" s="106">
        <f t="shared" si="26"/>
        <v>0.55000000000000004</v>
      </c>
      <c r="H70" s="80">
        <f t="shared" si="63"/>
        <v>0</v>
      </c>
      <c r="I70" s="104" t="e">
        <f t="shared" si="27"/>
        <v>#DIV/0!</v>
      </c>
      <c r="J70" s="233" t="e">
        <f t="shared" si="64"/>
        <v>#DIV/0!</v>
      </c>
      <c r="K70" s="233"/>
      <c r="L70" s="266"/>
      <c r="M70" s="266"/>
      <c r="N70" s="102">
        <f t="shared" si="4"/>
        <v>0.1525</v>
      </c>
      <c r="O70" s="106">
        <f t="shared" si="5"/>
        <v>1.03</v>
      </c>
      <c r="P70" s="216">
        <f t="shared" si="28"/>
        <v>0.28582500000000005</v>
      </c>
      <c r="Q70" s="106">
        <f t="shared" si="29"/>
        <v>0.65</v>
      </c>
      <c r="R70" s="80">
        <f t="shared" si="65"/>
        <v>0</v>
      </c>
      <c r="S70" s="104" t="e">
        <f t="shared" si="30"/>
        <v>#DIV/0!</v>
      </c>
      <c r="T70" s="233" t="e">
        <f t="shared" si="66"/>
        <v>#DIV/0!</v>
      </c>
      <c r="U70"/>
      <c r="V70"/>
      <c r="W70"/>
      <c r="X70" s="102">
        <f t="shared" si="8"/>
        <v>5.7500000000000002E-2</v>
      </c>
      <c r="Y70" s="106">
        <f t="shared" si="9"/>
        <v>1</v>
      </c>
      <c r="Z70" s="216">
        <f t="shared" si="31"/>
        <v>0.27750000000000002</v>
      </c>
      <c r="AA70" s="106">
        <f t="shared" si="32"/>
        <v>0.6</v>
      </c>
      <c r="AB70" s="80">
        <f t="shared" si="67"/>
        <v>0</v>
      </c>
      <c r="AC70" s="104" t="e">
        <f t="shared" si="33"/>
        <v>#DIV/0!</v>
      </c>
      <c r="AD70" s="233" t="e">
        <f t="shared" si="68"/>
        <v>#DIV/0!</v>
      </c>
      <c r="AE70"/>
      <c r="AF70"/>
      <c r="AG70"/>
      <c r="AH70" s="102">
        <f t="shared" si="12"/>
        <v>5.0000000000000001E-3</v>
      </c>
      <c r="AI70" s="106">
        <f t="shared" si="13"/>
        <v>1</v>
      </c>
      <c r="AJ70" s="216" t="e">
        <f t="shared" si="34"/>
        <v>#DIV/0!</v>
      </c>
      <c r="AK70" s="106">
        <f t="shared" si="35"/>
        <v>0.55000000000000004</v>
      </c>
      <c r="AL70" s="80" t="e">
        <f t="shared" si="69"/>
        <v>#DIV/0!</v>
      </c>
      <c r="AM70" s="104" t="e">
        <f t="shared" si="36"/>
        <v>#DIV/0!</v>
      </c>
      <c r="AN70" s="233" t="e">
        <f t="shared" si="70"/>
        <v>#DIV/0!</v>
      </c>
      <c r="AO70"/>
      <c r="AP70"/>
      <c r="AQ70" s="266"/>
      <c r="AR70" s="266"/>
      <c r="AU70"/>
      <c r="AV70"/>
      <c r="AW70"/>
      <c r="AX70"/>
      <c r="AY70"/>
      <c r="AZ70"/>
      <c r="BA70"/>
      <c r="BC70" s="105"/>
      <c r="BD70" s="105"/>
      <c r="BE70" s="80">
        <f t="shared" si="37"/>
        <v>6.7043031177898019E-2</v>
      </c>
      <c r="BF70" s="181">
        <f t="shared" si="16"/>
        <v>31</v>
      </c>
      <c r="BG70" s="258">
        <f t="shared" si="62"/>
        <v>37834</v>
      </c>
      <c r="BH70" s="258">
        <f t="shared" si="38"/>
        <v>37864</v>
      </c>
      <c r="BJ70" s="105"/>
      <c r="BK70" s="82"/>
      <c r="BL70" s="82">
        <f t="shared" si="71"/>
        <v>0</v>
      </c>
      <c r="BM70" s="82" t="e">
        <f t="shared" si="39"/>
        <v>#DIV/0!</v>
      </c>
      <c r="BN70" s="77">
        <f t="shared" si="72"/>
        <v>0</v>
      </c>
      <c r="BO70" s="108">
        <f t="shared" si="40"/>
        <v>0</v>
      </c>
      <c r="BP70" s="107">
        <f>IF($BL70=0,0,_xll.OSTRIP($BM70,$I70,$A70-$B$2,$BG70-$A70,$BH70-$A70,$B$10,$BE70,$F70,$G70,$B$22,$J70,$BQ$33,0))</f>
        <v>0</v>
      </c>
      <c r="BQ70" s="107">
        <f>IF($BL70=0,0,_xll.OSTRIP($BM70,$I70,$A70-$B$2,$BG70-$A70,$BH70-$A70,$B$10,$BE70,$F70,$G70,$B$22,$J70,$BQ$33,1))</f>
        <v>0</v>
      </c>
      <c r="BR70" s="107">
        <f>IF($BL70=0,0,_xll.OSTRIP($BM70,$I70,$A70-$B$2,$BG70-$A70,$BH70-$A70,$B$10,$BE70,$F70,$G70,$B$22,$J70,$BQ$33,BQ$34))</f>
        <v>0</v>
      </c>
      <c r="BS70" s="109">
        <f t="shared" si="41"/>
        <v>0</v>
      </c>
      <c r="BT70" s="109">
        <f t="shared" si="42"/>
        <v>0</v>
      </c>
      <c r="BU70" s="109">
        <f t="shared" si="43"/>
        <v>0</v>
      </c>
      <c r="BW70" s="82">
        <f t="shared" si="73"/>
        <v>0</v>
      </c>
      <c r="BX70" s="81" t="e">
        <f t="shared" si="44"/>
        <v>#DIV/0!</v>
      </c>
      <c r="BY70" s="77">
        <f t="shared" si="45"/>
        <v>0</v>
      </c>
      <c r="BZ70" s="108">
        <f t="shared" si="46"/>
        <v>0</v>
      </c>
      <c r="CA70" s="107">
        <f>IF($BW70=0,0,_xll.OSTRIP($BX70,$S70,$A70-$B$2,$BG70-$A70,$BH70-$A70,$D$10,$BE70,$P70,$Q70,$D$22,$T70,$CB$33,0))</f>
        <v>0</v>
      </c>
      <c r="CB70" s="107">
        <f>IF($BW70=0,0,_xll.OSTRIP($BX70,$S70,$A70-$B$2,$BG70-$A70,$BH70-$A70,$D$10,$BE70,$P70,$Q70,$D$22,$T70,$CB$33,1))</f>
        <v>0</v>
      </c>
      <c r="CC70" s="107">
        <f>IF($BW70=0,0,_xll.OSTRIP($BX70,$S70,$A70-$B$2,$BG70-$A70,$BH70-$A70,$D$10,$BE70,$P70,$Q70,$D$22,$T70,$CB$33,CB$34))</f>
        <v>0</v>
      </c>
      <c r="CD70" s="109">
        <f t="shared" si="47"/>
        <v>0</v>
      </c>
      <c r="CE70" s="109">
        <f t="shared" si="48"/>
        <v>0</v>
      </c>
      <c r="CF70" s="109">
        <f t="shared" si="49"/>
        <v>0</v>
      </c>
      <c r="CH70" s="82">
        <f t="shared" si="74"/>
        <v>0</v>
      </c>
      <c r="CI70" s="81" t="e">
        <f t="shared" si="50"/>
        <v>#DIV/0!</v>
      </c>
      <c r="CJ70" s="77">
        <f t="shared" si="51"/>
        <v>0</v>
      </c>
      <c r="CK70" s="108">
        <f t="shared" si="52"/>
        <v>0</v>
      </c>
      <c r="CL70" s="107">
        <f>IF($CH70=0,0,_xll.OSTRIP($CI70,$AC70,$A70-$B$2,$BG70-$A70,$BH70-$A70,$F$10,$BE70,$Z70,$AA70,$F$22,$AD70,$CM$33,0))</f>
        <v>0</v>
      </c>
      <c r="CM70" s="107">
        <f>IF($CH70=0,0,_xll.OSTRIP($CI70,$AC70,$A70-$B$2,$BG70-$A70,$BH70-$A70,$F$10,$BE70,$Z70,$AA70,$F$22,$AD70,$CM$33,1))</f>
        <v>0</v>
      </c>
      <c r="CN70" s="107">
        <f>IF($CH70=0,0,_xll.OSTRIP($CI70,$AC70,$A70-$B$2,$BG70-$A70,$BH70-$A70,$F$10,$BE70,$Z70,$AA70,$F$22,$AD70,$CM$33,$CM$34))</f>
        <v>0</v>
      </c>
      <c r="CO70" s="109">
        <f t="shared" si="53"/>
        <v>0</v>
      </c>
      <c r="CP70" s="109">
        <f t="shared" si="54"/>
        <v>0</v>
      </c>
      <c r="CQ70" s="109">
        <f t="shared" si="55"/>
        <v>0</v>
      </c>
      <c r="CS70" s="82">
        <f t="shared" si="75"/>
        <v>0</v>
      </c>
      <c r="CT70" s="81" t="e">
        <f t="shared" si="56"/>
        <v>#DIV/0!</v>
      </c>
      <c r="CU70" s="77">
        <f t="shared" si="57"/>
        <v>0</v>
      </c>
      <c r="CV70" s="108">
        <f t="shared" si="58"/>
        <v>0</v>
      </c>
      <c r="CW70" s="107">
        <f>IF($CS70=0,0,_xll.OSTRIP($CT70,$AM70,$A70-$B$2,$BG70-$A70,$BH70-$A70,$H$10,$BE70,$AJ70,$AK70,$H$22,$AN70,$CX$33,0))</f>
        <v>0</v>
      </c>
      <c r="CX70" s="107">
        <f>IF($CS70=0,0,_xll.OSTRIP($CT70,$AM70,$A70-$B$2,$BG70-$A70,$BH70-$A70,$H$10,$BE70,$AJ70,$AK70,$H$22,$AN70,$CX$33,1))</f>
        <v>0</v>
      </c>
      <c r="CY70" s="107">
        <f>IF($CS70=0,0,_xll.OSTRIP($CT70,$AM70,$A70-$B$2,$BG70-$A70,$BH70-$A70,$H$10,$BE70,$AJ70,$AK70,$H$22,$AN70,$CX$33,CX$34))</f>
        <v>0</v>
      </c>
      <c r="CZ70" s="109">
        <f t="shared" si="59"/>
        <v>0</v>
      </c>
      <c r="DA70" s="109">
        <f t="shared" si="60"/>
        <v>0</v>
      </c>
      <c r="DB70" s="109">
        <f t="shared" si="61"/>
        <v>0</v>
      </c>
    </row>
    <row r="71" spans="1:106" x14ac:dyDescent="0.25">
      <c r="A71" s="101">
        <f t="shared" si="22"/>
        <v>37865</v>
      </c>
      <c r="B71" s="102">
        <f t="shared" si="23"/>
        <v>3.85</v>
      </c>
      <c r="C71" s="80">
        <f t="shared" si="24"/>
        <v>0.27750000000000002</v>
      </c>
      <c r="D71" s="102">
        <f t="shared" si="0"/>
        <v>-5.7500000000000002E-2</v>
      </c>
      <c r="E71" s="106">
        <f t="shared" si="1"/>
        <v>1</v>
      </c>
      <c r="F71" s="80">
        <f t="shared" si="25"/>
        <v>0.27750000000000002</v>
      </c>
      <c r="G71" s="106">
        <f t="shared" si="26"/>
        <v>0.55000000000000004</v>
      </c>
      <c r="H71" s="80">
        <f t="shared" si="63"/>
        <v>0</v>
      </c>
      <c r="I71" s="104" t="e">
        <f t="shared" si="27"/>
        <v>#DIV/0!</v>
      </c>
      <c r="J71" s="233" t="e">
        <f t="shared" si="64"/>
        <v>#DIV/0!</v>
      </c>
      <c r="K71" s="233"/>
      <c r="L71" s="266"/>
      <c r="M71" s="266"/>
      <c r="N71" s="102">
        <f t="shared" si="4"/>
        <v>0.15</v>
      </c>
      <c r="O71" s="106">
        <f t="shared" si="5"/>
        <v>1.03</v>
      </c>
      <c r="P71" s="216">
        <f t="shared" si="28"/>
        <v>0.28582500000000005</v>
      </c>
      <c r="Q71" s="106">
        <f t="shared" si="29"/>
        <v>0.65</v>
      </c>
      <c r="R71" s="80">
        <f t="shared" si="65"/>
        <v>0</v>
      </c>
      <c r="S71" s="104" t="e">
        <f t="shared" si="30"/>
        <v>#DIV/0!</v>
      </c>
      <c r="T71" s="233" t="e">
        <f t="shared" si="66"/>
        <v>#DIV/0!</v>
      </c>
      <c r="U71"/>
      <c r="V71"/>
      <c r="W71"/>
      <c r="X71" s="102">
        <f t="shared" si="8"/>
        <v>5.5E-2</v>
      </c>
      <c r="Y71" s="106">
        <f t="shared" si="9"/>
        <v>1</v>
      </c>
      <c r="Z71" s="216">
        <f t="shared" si="31"/>
        <v>0.27750000000000002</v>
      </c>
      <c r="AA71" s="106">
        <f t="shared" si="32"/>
        <v>0.6</v>
      </c>
      <c r="AB71" s="80">
        <f t="shared" si="67"/>
        <v>0</v>
      </c>
      <c r="AC71" s="104" t="e">
        <f t="shared" si="33"/>
        <v>#DIV/0!</v>
      </c>
      <c r="AD71" s="233" t="e">
        <f t="shared" si="68"/>
        <v>#DIV/0!</v>
      </c>
      <c r="AE71"/>
      <c r="AF71"/>
      <c r="AG71"/>
      <c r="AH71" s="102">
        <f t="shared" si="12"/>
        <v>5.0000000000000001E-3</v>
      </c>
      <c r="AI71" s="106">
        <f t="shared" si="13"/>
        <v>1</v>
      </c>
      <c r="AJ71" s="216" t="e">
        <f t="shared" si="34"/>
        <v>#DIV/0!</v>
      </c>
      <c r="AK71" s="106">
        <f t="shared" si="35"/>
        <v>0.55000000000000004</v>
      </c>
      <c r="AL71" s="80" t="e">
        <f t="shared" si="69"/>
        <v>#DIV/0!</v>
      </c>
      <c r="AM71" s="104" t="e">
        <f t="shared" si="36"/>
        <v>#DIV/0!</v>
      </c>
      <c r="AN71" s="233" t="e">
        <f t="shared" si="70"/>
        <v>#DIV/0!</v>
      </c>
      <c r="AO71"/>
      <c r="AP71"/>
      <c r="AQ71" s="266"/>
      <c r="AR71" s="266"/>
      <c r="AU71"/>
      <c r="AV71"/>
      <c r="AW71"/>
      <c r="AX71"/>
      <c r="AY71"/>
      <c r="AZ71"/>
      <c r="BA71"/>
      <c r="BC71" s="105"/>
      <c r="BD71" s="105"/>
      <c r="BE71" s="80">
        <f t="shared" si="37"/>
        <v>6.7052085051740026E-2</v>
      </c>
      <c r="BF71" s="181">
        <f t="shared" si="16"/>
        <v>30</v>
      </c>
      <c r="BG71" s="258">
        <f t="shared" si="62"/>
        <v>37865</v>
      </c>
      <c r="BH71" s="258">
        <f t="shared" si="38"/>
        <v>37894</v>
      </c>
      <c r="BJ71" s="105"/>
      <c r="BK71" s="82"/>
      <c r="BL71" s="82">
        <f t="shared" si="71"/>
        <v>0</v>
      </c>
      <c r="BM71" s="82" t="e">
        <f t="shared" si="39"/>
        <v>#DIV/0!</v>
      </c>
      <c r="BN71" s="77">
        <f t="shared" si="72"/>
        <v>0</v>
      </c>
      <c r="BO71" s="108">
        <f t="shared" si="40"/>
        <v>0</v>
      </c>
      <c r="BP71" s="107">
        <f>IF($BL71=0,0,_xll.OSTRIP($BM71,$I71,$A71-$B$2,$BG71-$A71,$BH71-$A71,$B$10,$BE71,$F71,$G71,$B$22,$J71,$BQ$33,0))</f>
        <v>0</v>
      </c>
      <c r="BQ71" s="107">
        <f>IF($BL71=0,0,_xll.OSTRIP($BM71,$I71,$A71-$B$2,$BG71-$A71,$BH71-$A71,$B$10,$BE71,$F71,$G71,$B$22,$J71,$BQ$33,1))</f>
        <v>0</v>
      </c>
      <c r="BR71" s="107">
        <f>IF($BL71=0,0,_xll.OSTRIP($BM71,$I71,$A71-$B$2,$BG71-$A71,$BH71-$A71,$B$10,$BE71,$F71,$G71,$B$22,$J71,$BQ$33,BQ$34))</f>
        <v>0</v>
      </c>
      <c r="BS71" s="109">
        <f t="shared" si="41"/>
        <v>0</v>
      </c>
      <c r="BT71" s="109">
        <f t="shared" si="42"/>
        <v>0</v>
      </c>
      <c r="BU71" s="109">
        <f t="shared" si="43"/>
        <v>0</v>
      </c>
      <c r="BW71" s="82">
        <f t="shared" si="73"/>
        <v>0</v>
      </c>
      <c r="BX71" s="81" t="e">
        <f t="shared" si="44"/>
        <v>#DIV/0!</v>
      </c>
      <c r="BY71" s="77">
        <f t="shared" si="45"/>
        <v>0</v>
      </c>
      <c r="BZ71" s="108">
        <f t="shared" si="46"/>
        <v>0</v>
      </c>
      <c r="CA71" s="107">
        <f>IF($BW71=0,0,_xll.OSTRIP($BX71,$S71,$A71-$B$2,$BG71-$A71,$BH71-$A71,$D$10,$BE71,$P71,$Q71,$D$22,$T71,$CB$33,0))</f>
        <v>0</v>
      </c>
      <c r="CB71" s="107">
        <f>IF($BW71=0,0,_xll.OSTRIP($BX71,$S71,$A71-$B$2,$BG71-$A71,$BH71-$A71,$D$10,$BE71,$P71,$Q71,$D$22,$T71,$CB$33,1))</f>
        <v>0</v>
      </c>
      <c r="CC71" s="107">
        <f>IF($BW71=0,0,_xll.OSTRIP($BX71,$S71,$A71-$B$2,$BG71-$A71,$BH71-$A71,$D$10,$BE71,$P71,$Q71,$D$22,$T71,$CB$33,CB$34))</f>
        <v>0</v>
      </c>
      <c r="CD71" s="109">
        <f t="shared" si="47"/>
        <v>0</v>
      </c>
      <c r="CE71" s="109">
        <f t="shared" si="48"/>
        <v>0</v>
      </c>
      <c r="CF71" s="109">
        <f t="shared" si="49"/>
        <v>0</v>
      </c>
      <c r="CH71" s="82">
        <f t="shared" si="74"/>
        <v>0</v>
      </c>
      <c r="CI71" s="81" t="e">
        <f t="shared" si="50"/>
        <v>#DIV/0!</v>
      </c>
      <c r="CJ71" s="77">
        <f t="shared" si="51"/>
        <v>0</v>
      </c>
      <c r="CK71" s="108">
        <f t="shared" si="52"/>
        <v>0</v>
      </c>
      <c r="CL71" s="107">
        <f>IF($CH71=0,0,_xll.OSTRIP($CI71,$AC71,$A71-$B$2,$BG71-$A71,$BH71-$A71,$F$10,$BE71,$Z71,$AA71,$F$22,$AD71,$CM$33,0))</f>
        <v>0</v>
      </c>
      <c r="CM71" s="107">
        <f>IF($CH71=0,0,_xll.OSTRIP($CI71,$AC71,$A71-$B$2,$BG71-$A71,$BH71-$A71,$F$10,$BE71,$Z71,$AA71,$F$22,$AD71,$CM$33,1))</f>
        <v>0</v>
      </c>
      <c r="CN71" s="107">
        <f>IF($CH71=0,0,_xll.OSTRIP($CI71,$AC71,$A71-$B$2,$BG71-$A71,$BH71-$A71,$F$10,$BE71,$Z71,$AA71,$F$22,$AD71,$CM$33,$CM$34))</f>
        <v>0</v>
      </c>
      <c r="CO71" s="109">
        <f t="shared" si="53"/>
        <v>0</v>
      </c>
      <c r="CP71" s="109">
        <f t="shared" si="54"/>
        <v>0</v>
      </c>
      <c r="CQ71" s="109">
        <f t="shared" si="55"/>
        <v>0</v>
      </c>
      <c r="CS71" s="82">
        <f t="shared" si="75"/>
        <v>0</v>
      </c>
      <c r="CT71" s="81" t="e">
        <f t="shared" si="56"/>
        <v>#DIV/0!</v>
      </c>
      <c r="CU71" s="77">
        <f t="shared" si="57"/>
        <v>0</v>
      </c>
      <c r="CV71" s="108">
        <f t="shared" si="58"/>
        <v>0</v>
      </c>
      <c r="CW71" s="107">
        <f>IF($CS71=0,0,_xll.OSTRIP($CT71,$AM71,$A71-$B$2,$BG71-$A71,$BH71-$A71,$H$10,$BE71,$AJ71,$AK71,$H$22,$AN71,$CX$33,0))</f>
        <v>0</v>
      </c>
      <c r="CX71" s="107">
        <f>IF($CS71=0,0,_xll.OSTRIP($CT71,$AM71,$A71-$B$2,$BG71-$A71,$BH71-$A71,$H$10,$BE71,$AJ71,$AK71,$H$22,$AN71,$CX$33,1))</f>
        <v>0</v>
      </c>
      <c r="CY71" s="107">
        <f>IF($CS71=0,0,_xll.OSTRIP($CT71,$AM71,$A71-$B$2,$BG71-$A71,$BH71-$A71,$H$10,$BE71,$AJ71,$AK71,$H$22,$AN71,$CX$33,CX$34))</f>
        <v>0</v>
      </c>
      <c r="CZ71" s="109">
        <f t="shared" si="59"/>
        <v>0</v>
      </c>
      <c r="DA71" s="109">
        <f t="shared" si="60"/>
        <v>0</v>
      </c>
      <c r="DB71" s="109">
        <f t="shared" si="61"/>
        <v>0</v>
      </c>
    </row>
    <row r="72" spans="1:106" x14ac:dyDescent="0.25">
      <c r="A72" s="101">
        <f t="shared" si="22"/>
        <v>37895</v>
      </c>
      <c r="B72" s="102">
        <f t="shared" si="23"/>
        <v>3.8450000000000002</v>
      </c>
      <c r="C72" s="80">
        <f t="shared" si="24"/>
        <v>0.27750000000000002</v>
      </c>
      <c r="D72" s="102">
        <f t="shared" si="0"/>
        <v>-5.7500000000000002E-2</v>
      </c>
      <c r="E72" s="106">
        <f t="shared" si="1"/>
        <v>1</v>
      </c>
      <c r="F72" s="80">
        <f t="shared" si="25"/>
        <v>0.27750000000000002</v>
      </c>
      <c r="G72" s="106">
        <f t="shared" si="26"/>
        <v>0.6</v>
      </c>
      <c r="H72" s="80">
        <f t="shared" si="63"/>
        <v>0</v>
      </c>
      <c r="I72" s="104" t="e">
        <f t="shared" si="27"/>
        <v>#DIV/0!</v>
      </c>
      <c r="J72" s="233" t="e">
        <f t="shared" si="64"/>
        <v>#DIV/0!</v>
      </c>
      <c r="K72" s="233"/>
      <c r="L72" s="266"/>
      <c r="M72" s="266"/>
      <c r="N72" s="102">
        <f t="shared" si="4"/>
        <v>0.16500000000000001</v>
      </c>
      <c r="O72" s="106">
        <f t="shared" si="5"/>
        <v>1.03</v>
      </c>
      <c r="P72" s="216">
        <f t="shared" si="28"/>
        <v>0.28582500000000005</v>
      </c>
      <c r="Q72" s="106">
        <f t="shared" si="29"/>
        <v>0.7</v>
      </c>
      <c r="R72" s="80">
        <f t="shared" si="65"/>
        <v>0</v>
      </c>
      <c r="S72" s="104" t="e">
        <f t="shared" si="30"/>
        <v>#DIV/0!</v>
      </c>
      <c r="T72" s="233" t="e">
        <f t="shared" si="66"/>
        <v>#DIV/0!</v>
      </c>
      <c r="U72"/>
      <c r="V72"/>
      <c r="W72"/>
      <c r="X72" s="102">
        <f t="shared" si="8"/>
        <v>7.0000000000000007E-2</v>
      </c>
      <c r="Y72" s="106">
        <f t="shared" si="9"/>
        <v>1</v>
      </c>
      <c r="Z72" s="216">
        <f t="shared" si="31"/>
        <v>0.27750000000000002</v>
      </c>
      <c r="AA72" s="106">
        <f t="shared" si="32"/>
        <v>0.65</v>
      </c>
      <c r="AB72" s="80">
        <f t="shared" si="67"/>
        <v>0</v>
      </c>
      <c r="AC72" s="104" t="e">
        <f t="shared" si="33"/>
        <v>#DIV/0!</v>
      </c>
      <c r="AD72" s="233" t="e">
        <f t="shared" si="68"/>
        <v>#DIV/0!</v>
      </c>
      <c r="AE72"/>
      <c r="AF72"/>
      <c r="AG72"/>
      <c r="AH72" s="102">
        <f t="shared" si="12"/>
        <v>5.0000000000000001E-3</v>
      </c>
      <c r="AI72" s="106">
        <f t="shared" si="13"/>
        <v>1</v>
      </c>
      <c r="AJ72" s="216" t="e">
        <f t="shared" si="34"/>
        <v>#DIV/0!</v>
      </c>
      <c r="AK72" s="106">
        <f t="shared" si="35"/>
        <v>0.6</v>
      </c>
      <c r="AL72" s="80" t="e">
        <f t="shared" si="69"/>
        <v>#DIV/0!</v>
      </c>
      <c r="AM72" s="104" t="e">
        <f t="shared" si="36"/>
        <v>#DIV/0!</v>
      </c>
      <c r="AN72" s="233" t="e">
        <f t="shared" si="70"/>
        <v>#DIV/0!</v>
      </c>
      <c r="AO72"/>
      <c r="AP72"/>
      <c r="AQ72" s="266"/>
      <c r="AR72" s="266"/>
      <c r="AU72"/>
      <c r="AV72"/>
      <c r="AW72"/>
      <c r="AX72"/>
      <c r="AY72"/>
      <c r="AZ72"/>
      <c r="BA72"/>
      <c r="BC72" s="105"/>
      <c r="BD72" s="105"/>
      <c r="BE72" s="80">
        <f t="shared" si="37"/>
        <v>6.7063079859774014E-2</v>
      </c>
      <c r="BF72" s="181">
        <f t="shared" si="16"/>
        <v>31</v>
      </c>
      <c r="BG72" s="258">
        <f t="shared" si="62"/>
        <v>37895</v>
      </c>
      <c r="BH72" s="258">
        <f t="shared" si="38"/>
        <v>37925</v>
      </c>
      <c r="BJ72" s="105"/>
      <c r="BK72" s="82"/>
      <c r="BL72" s="82">
        <f t="shared" si="71"/>
        <v>0</v>
      </c>
      <c r="BM72" s="82" t="e">
        <f t="shared" si="39"/>
        <v>#DIV/0!</v>
      </c>
      <c r="BN72" s="77">
        <f t="shared" si="72"/>
        <v>0</v>
      </c>
      <c r="BO72" s="108">
        <f t="shared" si="40"/>
        <v>0</v>
      </c>
      <c r="BP72" s="107">
        <f>IF($BL72=0,0,_xll.OSTRIP($BM72,$I72,$A72-$B$2,$BG72-$A72,$BH72-$A72,$B$10,$BE72,$F72,$G72,$B$22,$J72,$BQ$33,0))</f>
        <v>0</v>
      </c>
      <c r="BQ72" s="107">
        <f>IF($BL72=0,0,_xll.OSTRIP($BM72,$I72,$A72-$B$2,$BG72-$A72,$BH72-$A72,$B$10,$BE72,$F72,$G72,$B$22,$J72,$BQ$33,1))</f>
        <v>0</v>
      </c>
      <c r="BR72" s="107">
        <f>IF($BL72=0,0,_xll.OSTRIP($BM72,$I72,$A72-$B$2,$BG72-$A72,$BH72-$A72,$B$10,$BE72,$F72,$G72,$B$22,$J72,$BQ$33,BQ$34))</f>
        <v>0</v>
      </c>
      <c r="BS72" s="109">
        <f t="shared" si="41"/>
        <v>0</v>
      </c>
      <c r="BT72" s="109">
        <f t="shared" si="42"/>
        <v>0</v>
      </c>
      <c r="BU72" s="109">
        <f t="shared" si="43"/>
        <v>0</v>
      </c>
      <c r="BW72" s="82">
        <f t="shared" si="73"/>
        <v>0</v>
      </c>
      <c r="BX72" s="81" t="e">
        <f t="shared" si="44"/>
        <v>#DIV/0!</v>
      </c>
      <c r="BY72" s="77">
        <f t="shared" si="45"/>
        <v>0</v>
      </c>
      <c r="BZ72" s="108">
        <f t="shared" si="46"/>
        <v>0</v>
      </c>
      <c r="CA72" s="107">
        <f>IF($BW72=0,0,_xll.OSTRIP($BX72,$S72,$A72-$B$2,$BG72-$A72,$BH72-$A72,$D$10,$BE72,$P72,$Q72,$D$22,$T72,$CB$33,0))</f>
        <v>0</v>
      </c>
      <c r="CB72" s="107">
        <f>IF($BW72=0,0,_xll.OSTRIP($BX72,$S72,$A72-$B$2,$BG72-$A72,$BH72-$A72,$D$10,$BE72,$P72,$Q72,$D$22,$T72,$CB$33,1))</f>
        <v>0</v>
      </c>
      <c r="CC72" s="107">
        <f>IF($BW72=0,0,_xll.OSTRIP($BX72,$S72,$A72-$B$2,$BG72-$A72,$BH72-$A72,$D$10,$BE72,$P72,$Q72,$D$22,$T72,$CB$33,CB$34))</f>
        <v>0</v>
      </c>
      <c r="CD72" s="109">
        <f t="shared" si="47"/>
        <v>0</v>
      </c>
      <c r="CE72" s="109">
        <f t="shared" si="48"/>
        <v>0</v>
      </c>
      <c r="CF72" s="109">
        <f t="shared" si="49"/>
        <v>0</v>
      </c>
      <c r="CH72" s="82">
        <f t="shared" si="74"/>
        <v>0</v>
      </c>
      <c r="CI72" s="81" t="e">
        <f t="shared" si="50"/>
        <v>#DIV/0!</v>
      </c>
      <c r="CJ72" s="77">
        <f t="shared" si="51"/>
        <v>0</v>
      </c>
      <c r="CK72" s="108">
        <f t="shared" si="52"/>
        <v>0</v>
      </c>
      <c r="CL72" s="107">
        <f>IF($CH72=0,0,_xll.OSTRIP($CI72,$AC72,$A72-$B$2,$BG72-$A72,$BH72-$A72,$F$10,$BE72,$Z72,$AA72,$F$22,$AD72,$CM$33,0))</f>
        <v>0</v>
      </c>
      <c r="CM72" s="107">
        <f>IF($CH72=0,0,_xll.OSTRIP($CI72,$AC72,$A72-$B$2,$BG72-$A72,$BH72-$A72,$F$10,$BE72,$Z72,$AA72,$F$22,$AD72,$CM$33,1))</f>
        <v>0</v>
      </c>
      <c r="CN72" s="107">
        <f>IF($CH72=0,0,_xll.OSTRIP($CI72,$AC72,$A72-$B$2,$BG72-$A72,$BH72-$A72,$F$10,$BE72,$Z72,$AA72,$F$22,$AD72,$CM$33,$CM$34))</f>
        <v>0</v>
      </c>
      <c r="CO72" s="109">
        <f t="shared" si="53"/>
        <v>0</v>
      </c>
      <c r="CP72" s="109">
        <f t="shared" si="54"/>
        <v>0</v>
      </c>
      <c r="CQ72" s="109">
        <f t="shared" si="55"/>
        <v>0</v>
      </c>
      <c r="CS72" s="82">
        <f t="shared" si="75"/>
        <v>0</v>
      </c>
      <c r="CT72" s="81" t="e">
        <f t="shared" si="56"/>
        <v>#DIV/0!</v>
      </c>
      <c r="CU72" s="77">
        <f t="shared" si="57"/>
        <v>0</v>
      </c>
      <c r="CV72" s="108">
        <f t="shared" si="58"/>
        <v>0</v>
      </c>
      <c r="CW72" s="107">
        <f>IF($CS72=0,0,_xll.OSTRIP($CT72,$AM72,$A72-$B$2,$BG72-$A72,$BH72-$A72,$H$10,$BE72,$AJ72,$AK72,$H$22,$AN72,$CX$33,0))</f>
        <v>0</v>
      </c>
      <c r="CX72" s="107">
        <f>IF($CS72=0,0,_xll.OSTRIP($CT72,$AM72,$A72-$B$2,$BG72-$A72,$BH72-$A72,$H$10,$BE72,$AJ72,$AK72,$H$22,$AN72,$CX$33,1))</f>
        <v>0</v>
      </c>
      <c r="CY72" s="107">
        <f>IF($CS72=0,0,_xll.OSTRIP($CT72,$AM72,$A72-$B$2,$BG72-$A72,$BH72-$A72,$H$10,$BE72,$AJ72,$AK72,$H$22,$AN72,$CX$33,CX$34))</f>
        <v>0</v>
      </c>
      <c r="CZ72" s="109">
        <f t="shared" si="59"/>
        <v>0</v>
      </c>
      <c r="DA72" s="109">
        <f t="shared" si="60"/>
        <v>0</v>
      </c>
      <c r="DB72" s="109">
        <f t="shared" si="61"/>
        <v>0</v>
      </c>
    </row>
    <row r="73" spans="1:106" x14ac:dyDescent="0.25">
      <c r="A73" s="101">
        <f t="shared" si="22"/>
        <v>37926</v>
      </c>
      <c r="B73" s="102">
        <f t="shared" si="23"/>
        <v>3.9830000000000001</v>
      </c>
      <c r="C73" s="80">
        <f t="shared" si="24"/>
        <v>0.28499999999999992</v>
      </c>
      <c r="D73" s="102">
        <f t="shared" si="0"/>
        <v>-6.25E-2</v>
      </c>
      <c r="E73" s="106">
        <f t="shared" si="1"/>
        <v>1</v>
      </c>
      <c r="F73" s="80">
        <f t="shared" si="25"/>
        <v>0.28499999999999992</v>
      </c>
      <c r="G73" s="106">
        <f t="shared" si="26"/>
        <v>0.8</v>
      </c>
      <c r="H73" s="80">
        <f t="shared" si="63"/>
        <v>0</v>
      </c>
      <c r="I73" s="104" t="e">
        <f t="shared" si="27"/>
        <v>#DIV/0!</v>
      </c>
      <c r="J73" s="233" t="e">
        <f t="shared" si="64"/>
        <v>#DIV/0!</v>
      </c>
      <c r="K73" s="233"/>
      <c r="L73" s="266"/>
      <c r="M73" s="266"/>
      <c r="N73" s="102">
        <f t="shared" si="4"/>
        <v>0.20250000000000001</v>
      </c>
      <c r="O73" s="106">
        <f t="shared" si="5"/>
        <v>1.03</v>
      </c>
      <c r="P73" s="216">
        <f t="shared" si="28"/>
        <v>0.29354999999999992</v>
      </c>
      <c r="Q73" s="106">
        <f t="shared" si="29"/>
        <v>0.9</v>
      </c>
      <c r="R73" s="80">
        <f t="shared" si="65"/>
        <v>0</v>
      </c>
      <c r="S73" s="104" t="e">
        <f t="shared" si="30"/>
        <v>#DIV/0!</v>
      </c>
      <c r="T73" s="233" t="e">
        <f t="shared" si="66"/>
        <v>#DIV/0!</v>
      </c>
      <c r="U73"/>
      <c r="V73"/>
      <c r="W73"/>
      <c r="X73" s="102">
        <f t="shared" si="8"/>
        <v>0.1075</v>
      </c>
      <c r="Y73" s="106">
        <f t="shared" si="9"/>
        <v>1</v>
      </c>
      <c r="Z73" s="216">
        <f t="shared" si="31"/>
        <v>0.28499999999999992</v>
      </c>
      <c r="AA73" s="106">
        <f t="shared" si="32"/>
        <v>0.8</v>
      </c>
      <c r="AB73" s="80">
        <f t="shared" si="67"/>
        <v>0</v>
      </c>
      <c r="AC73" s="104" t="e">
        <f t="shared" si="33"/>
        <v>#DIV/0!</v>
      </c>
      <c r="AD73" s="233" t="e">
        <f t="shared" si="68"/>
        <v>#DIV/0!</v>
      </c>
      <c r="AE73"/>
      <c r="AF73"/>
      <c r="AG73"/>
      <c r="AH73" s="102">
        <f t="shared" si="12"/>
        <v>5.0000000000000001E-3</v>
      </c>
      <c r="AI73" s="106">
        <f t="shared" si="13"/>
        <v>1</v>
      </c>
      <c r="AJ73" s="216" t="e">
        <f t="shared" si="34"/>
        <v>#DIV/0!</v>
      </c>
      <c r="AK73" s="106">
        <f t="shared" si="35"/>
        <v>0.8</v>
      </c>
      <c r="AL73" s="80" t="e">
        <f t="shared" si="69"/>
        <v>#DIV/0!</v>
      </c>
      <c r="AM73" s="104" t="e">
        <f t="shared" si="36"/>
        <v>#DIV/0!</v>
      </c>
      <c r="AN73" s="233" t="e">
        <f t="shared" si="70"/>
        <v>#DIV/0!</v>
      </c>
      <c r="AO73"/>
      <c r="AP73"/>
      <c r="AQ73" s="266"/>
      <c r="AR73" s="266"/>
      <c r="AU73"/>
      <c r="AV73"/>
      <c r="AW73"/>
      <c r="AX73"/>
      <c r="AY73"/>
      <c r="AZ73"/>
      <c r="BA73"/>
      <c r="BC73" s="105"/>
      <c r="BD73" s="105"/>
      <c r="BE73" s="80">
        <f t="shared" si="37"/>
        <v>6.7077245364551022E-2</v>
      </c>
      <c r="BF73" s="181">
        <f t="shared" si="16"/>
        <v>30</v>
      </c>
      <c r="BG73" s="258">
        <f t="shared" si="62"/>
        <v>37926</v>
      </c>
      <c r="BH73" s="258">
        <f t="shared" si="38"/>
        <v>37955</v>
      </c>
      <c r="BJ73" s="105"/>
      <c r="BK73" s="82"/>
      <c r="BL73" s="82">
        <f t="shared" si="71"/>
        <v>0</v>
      </c>
      <c r="BM73" s="82" t="e">
        <f t="shared" si="39"/>
        <v>#DIV/0!</v>
      </c>
      <c r="BN73" s="77">
        <f t="shared" si="72"/>
        <v>0</v>
      </c>
      <c r="BO73" s="108">
        <f t="shared" si="40"/>
        <v>0</v>
      </c>
      <c r="BP73" s="107">
        <f>IF($BL73=0,0,_xll.OSTRIP($BM73,$I73,$A73-$B$2,$BG73-$A73,$BH73-$A73,$B$10,$BE73,$F73,$G73,$B$22,$J73,$BQ$33,0))</f>
        <v>0</v>
      </c>
      <c r="BQ73" s="107">
        <f>IF($BL73=0,0,_xll.OSTRIP($BM73,$I73,$A73-$B$2,$BG73-$A73,$BH73-$A73,$B$10,$BE73,$F73,$G73,$B$22,$J73,$BQ$33,1))</f>
        <v>0</v>
      </c>
      <c r="BR73" s="107">
        <f>IF($BL73=0,0,_xll.OSTRIP($BM73,$I73,$A73-$B$2,$BG73-$A73,$BH73-$A73,$B$10,$BE73,$F73,$G73,$B$22,$J73,$BQ$33,BQ$34))</f>
        <v>0</v>
      </c>
      <c r="BS73" s="109">
        <f t="shared" si="41"/>
        <v>0</v>
      </c>
      <c r="BT73" s="109">
        <f t="shared" si="42"/>
        <v>0</v>
      </c>
      <c r="BU73" s="109">
        <f t="shared" si="43"/>
        <v>0</v>
      </c>
      <c r="BW73" s="82">
        <f t="shared" si="73"/>
        <v>0</v>
      </c>
      <c r="BX73" s="81" t="e">
        <f t="shared" si="44"/>
        <v>#DIV/0!</v>
      </c>
      <c r="BY73" s="77">
        <f t="shared" si="45"/>
        <v>0</v>
      </c>
      <c r="BZ73" s="108">
        <f t="shared" si="46"/>
        <v>0</v>
      </c>
      <c r="CA73" s="107">
        <f>IF($BW73=0,0,_xll.OSTRIP($BX73,$S73,$A73-$B$2,$BG73-$A73,$BH73-$A73,$D$10,$BE73,$P73,$Q73,$D$22,$T73,$CB$33,0))</f>
        <v>0</v>
      </c>
      <c r="CB73" s="107">
        <f>IF($BW73=0,0,_xll.OSTRIP($BX73,$S73,$A73-$B$2,$BG73-$A73,$BH73-$A73,$D$10,$BE73,$P73,$Q73,$D$22,$T73,$CB$33,1))</f>
        <v>0</v>
      </c>
      <c r="CC73" s="107">
        <f>IF($BW73=0,0,_xll.OSTRIP($BX73,$S73,$A73-$B$2,$BG73-$A73,$BH73-$A73,$D$10,$BE73,$P73,$Q73,$D$22,$T73,$CB$33,CB$34))</f>
        <v>0</v>
      </c>
      <c r="CD73" s="109">
        <f t="shared" si="47"/>
        <v>0</v>
      </c>
      <c r="CE73" s="109">
        <f t="shared" si="48"/>
        <v>0</v>
      </c>
      <c r="CF73" s="109">
        <f t="shared" si="49"/>
        <v>0</v>
      </c>
      <c r="CH73" s="82">
        <f t="shared" si="74"/>
        <v>0</v>
      </c>
      <c r="CI73" s="81" t="e">
        <f t="shared" si="50"/>
        <v>#DIV/0!</v>
      </c>
      <c r="CJ73" s="77">
        <f t="shared" si="51"/>
        <v>0</v>
      </c>
      <c r="CK73" s="108">
        <f t="shared" si="52"/>
        <v>0</v>
      </c>
      <c r="CL73" s="107">
        <f>IF($CH73=0,0,_xll.OSTRIP($CI73,$AC73,$A73-$B$2,$BG73-$A73,$BH73-$A73,$F$10,$BE73,$Z73,$AA73,$F$22,$AD73,$CM$33,0))</f>
        <v>0</v>
      </c>
      <c r="CM73" s="107">
        <f>IF($CH73=0,0,_xll.OSTRIP($CI73,$AC73,$A73-$B$2,$BG73-$A73,$BH73-$A73,$F$10,$BE73,$Z73,$AA73,$F$22,$AD73,$CM$33,1))</f>
        <v>0</v>
      </c>
      <c r="CN73" s="107">
        <f>IF($CH73=0,0,_xll.OSTRIP($CI73,$AC73,$A73-$B$2,$BG73-$A73,$BH73-$A73,$F$10,$BE73,$Z73,$AA73,$F$22,$AD73,$CM$33,$CM$34))</f>
        <v>0</v>
      </c>
      <c r="CO73" s="109">
        <f t="shared" si="53"/>
        <v>0</v>
      </c>
      <c r="CP73" s="109">
        <f t="shared" si="54"/>
        <v>0</v>
      </c>
      <c r="CQ73" s="109">
        <f t="shared" si="55"/>
        <v>0</v>
      </c>
      <c r="CS73" s="82">
        <f t="shared" si="75"/>
        <v>0</v>
      </c>
      <c r="CT73" s="81" t="e">
        <f t="shared" si="56"/>
        <v>#DIV/0!</v>
      </c>
      <c r="CU73" s="77">
        <f t="shared" si="57"/>
        <v>0</v>
      </c>
      <c r="CV73" s="108">
        <f t="shared" si="58"/>
        <v>0</v>
      </c>
      <c r="CW73" s="107">
        <f>IF($CS73=0,0,_xll.OSTRIP($CT73,$AM73,$A73-$B$2,$BG73-$A73,$BH73-$A73,$H$10,$BE73,$AJ73,$AK73,$H$22,$AN73,$CX$33,0))</f>
        <v>0</v>
      </c>
      <c r="CX73" s="107">
        <f>IF($CS73=0,0,_xll.OSTRIP($CT73,$AM73,$A73-$B$2,$BG73-$A73,$BH73-$A73,$H$10,$BE73,$AJ73,$AK73,$H$22,$AN73,$CX$33,1))</f>
        <v>0</v>
      </c>
      <c r="CY73" s="107">
        <f>IF($CS73=0,0,_xll.OSTRIP($CT73,$AM73,$A73-$B$2,$BG73-$A73,$BH73-$A73,$H$10,$BE73,$AJ73,$AK73,$H$22,$AN73,$CX$33,CX$34))</f>
        <v>0</v>
      </c>
      <c r="CZ73" s="109">
        <f t="shared" si="59"/>
        <v>0</v>
      </c>
      <c r="DA73" s="109">
        <f t="shared" si="60"/>
        <v>0</v>
      </c>
      <c r="DB73" s="109">
        <f t="shared" si="61"/>
        <v>0</v>
      </c>
    </row>
    <row r="74" spans="1:106" x14ac:dyDescent="0.25">
      <c r="A74" s="101">
        <f t="shared" si="22"/>
        <v>37956</v>
      </c>
      <c r="B74" s="102">
        <f t="shared" si="23"/>
        <v>4.101</v>
      </c>
      <c r="C74" s="80">
        <f t="shared" si="24"/>
        <v>0.28999999999999998</v>
      </c>
      <c r="D74" s="102">
        <f t="shared" si="0"/>
        <v>-0.06</v>
      </c>
      <c r="E74" s="106">
        <f t="shared" si="1"/>
        <v>1</v>
      </c>
      <c r="F74" s="80">
        <f t="shared" si="25"/>
        <v>0.28999999999999998</v>
      </c>
      <c r="G74" s="106">
        <f t="shared" si="26"/>
        <v>1</v>
      </c>
      <c r="H74" s="80">
        <f t="shared" si="63"/>
        <v>0</v>
      </c>
      <c r="I74" s="104" t="e">
        <f t="shared" si="27"/>
        <v>#DIV/0!</v>
      </c>
      <c r="J74" s="233" t="e">
        <f t="shared" si="64"/>
        <v>#DIV/0!</v>
      </c>
      <c r="K74" s="233"/>
      <c r="L74" s="266"/>
      <c r="M74" s="266"/>
      <c r="N74" s="102">
        <f t="shared" si="4"/>
        <v>0.24249999999999999</v>
      </c>
      <c r="O74" s="106">
        <f t="shared" si="5"/>
        <v>1.03</v>
      </c>
      <c r="P74" s="216">
        <f t="shared" si="28"/>
        <v>0.29869999999999997</v>
      </c>
      <c r="Q74" s="106">
        <f t="shared" si="29"/>
        <v>1.1000000000000001</v>
      </c>
      <c r="R74" s="80">
        <f t="shared" si="65"/>
        <v>0</v>
      </c>
      <c r="S74" s="104" t="e">
        <f t="shared" si="30"/>
        <v>#DIV/0!</v>
      </c>
      <c r="T74" s="233" t="e">
        <f t="shared" si="66"/>
        <v>#DIV/0!</v>
      </c>
      <c r="U74"/>
      <c r="V74"/>
      <c r="W74"/>
      <c r="X74" s="102">
        <f t="shared" si="8"/>
        <v>0.14749999999999999</v>
      </c>
      <c r="Y74" s="106">
        <f t="shared" si="9"/>
        <v>1</v>
      </c>
      <c r="Z74" s="216">
        <f t="shared" si="31"/>
        <v>0.28999999999999998</v>
      </c>
      <c r="AA74" s="106">
        <f t="shared" si="32"/>
        <v>1.1000000000000001</v>
      </c>
      <c r="AB74" s="80">
        <f t="shared" si="67"/>
        <v>0</v>
      </c>
      <c r="AC74" s="104" t="e">
        <f t="shared" si="33"/>
        <v>#DIV/0!</v>
      </c>
      <c r="AD74" s="233" t="e">
        <f t="shared" si="68"/>
        <v>#DIV/0!</v>
      </c>
      <c r="AE74"/>
      <c r="AF74"/>
      <c r="AG74"/>
      <c r="AH74" s="102">
        <f t="shared" si="12"/>
        <v>5.0000000000000001E-3</v>
      </c>
      <c r="AI74" s="106">
        <f t="shared" si="13"/>
        <v>1</v>
      </c>
      <c r="AJ74" s="216" t="e">
        <f t="shared" si="34"/>
        <v>#DIV/0!</v>
      </c>
      <c r="AK74" s="106">
        <f t="shared" si="35"/>
        <v>1</v>
      </c>
      <c r="AL74" s="80" t="e">
        <f t="shared" si="69"/>
        <v>#DIV/0!</v>
      </c>
      <c r="AM74" s="104" t="e">
        <f t="shared" si="36"/>
        <v>#DIV/0!</v>
      </c>
      <c r="AN74" s="233" t="e">
        <f t="shared" si="70"/>
        <v>#DIV/0!</v>
      </c>
      <c r="AO74"/>
      <c r="AP74"/>
      <c r="AQ74" s="266"/>
      <c r="AR74" s="266"/>
      <c r="AU74"/>
      <c r="AV74"/>
      <c r="AW74"/>
      <c r="AX74"/>
      <c r="AY74"/>
      <c r="AZ74"/>
      <c r="BA74"/>
      <c r="BC74" s="105"/>
      <c r="BD74" s="105"/>
      <c r="BE74" s="80">
        <f t="shared" si="37"/>
        <v>6.7090953917624013E-2</v>
      </c>
      <c r="BF74" s="181">
        <f t="shared" si="16"/>
        <v>31</v>
      </c>
      <c r="BG74" s="258">
        <f t="shared" si="62"/>
        <v>37956</v>
      </c>
      <c r="BH74" s="258">
        <f t="shared" si="38"/>
        <v>37986</v>
      </c>
      <c r="BJ74" s="105"/>
      <c r="BK74" s="82"/>
      <c r="BL74" s="82">
        <f t="shared" si="71"/>
        <v>0</v>
      </c>
      <c r="BM74" s="82" t="e">
        <f t="shared" si="39"/>
        <v>#DIV/0!</v>
      </c>
      <c r="BN74" s="77">
        <f t="shared" si="72"/>
        <v>0</v>
      </c>
      <c r="BO74" s="108">
        <f t="shared" si="40"/>
        <v>0</v>
      </c>
      <c r="BP74" s="107">
        <f>IF($BL74=0,0,_xll.OSTRIP($BM74,$I74,$A74-$B$2,$BG74-$A74,$BH74-$A74,$B$10,$BE74,$F74,$G74,$B$22,$J74,$BQ$33,0))</f>
        <v>0</v>
      </c>
      <c r="BQ74" s="107">
        <f>IF($BL74=0,0,_xll.OSTRIP($BM74,$I74,$A74-$B$2,$BG74-$A74,$BH74-$A74,$B$10,$BE74,$F74,$G74,$B$22,$J74,$BQ$33,1))</f>
        <v>0</v>
      </c>
      <c r="BR74" s="107">
        <f>IF($BL74=0,0,_xll.OSTRIP($BM74,$I74,$A74-$B$2,$BG74-$A74,$BH74-$A74,$B$10,$BE74,$F74,$G74,$B$22,$J74,$BQ$33,BQ$34))</f>
        <v>0</v>
      </c>
      <c r="BS74" s="109">
        <f t="shared" si="41"/>
        <v>0</v>
      </c>
      <c r="BT74" s="109">
        <f t="shared" si="42"/>
        <v>0</v>
      </c>
      <c r="BU74" s="109">
        <f t="shared" si="43"/>
        <v>0</v>
      </c>
      <c r="BW74" s="82">
        <f t="shared" si="73"/>
        <v>0</v>
      </c>
      <c r="BX74" s="81" t="e">
        <f t="shared" si="44"/>
        <v>#DIV/0!</v>
      </c>
      <c r="BY74" s="77">
        <f t="shared" si="45"/>
        <v>0</v>
      </c>
      <c r="BZ74" s="108">
        <f t="shared" si="46"/>
        <v>0</v>
      </c>
      <c r="CA74" s="107">
        <f>IF($BW74=0,0,_xll.OSTRIP($BX74,$S74,$A74-$B$2,$BG74-$A74,$BH74-$A74,$D$10,$BE74,$P74,$Q74,$D$22,$T74,$CB$33,0))</f>
        <v>0</v>
      </c>
      <c r="CB74" s="107">
        <f>IF($BW74=0,0,_xll.OSTRIP($BX74,$S74,$A74-$B$2,$BG74-$A74,$BH74-$A74,$D$10,$BE74,$P74,$Q74,$D$22,$T74,$CB$33,1))</f>
        <v>0</v>
      </c>
      <c r="CC74" s="107">
        <f>IF($BW74=0,0,_xll.OSTRIP($BX74,$S74,$A74-$B$2,$BG74-$A74,$BH74-$A74,$D$10,$BE74,$P74,$Q74,$D$22,$T74,$CB$33,CB$34))</f>
        <v>0</v>
      </c>
      <c r="CD74" s="109">
        <f t="shared" si="47"/>
        <v>0</v>
      </c>
      <c r="CE74" s="109">
        <f t="shared" si="48"/>
        <v>0</v>
      </c>
      <c r="CF74" s="109">
        <f t="shared" si="49"/>
        <v>0</v>
      </c>
      <c r="CH74" s="82">
        <f t="shared" si="74"/>
        <v>0</v>
      </c>
      <c r="CI74" s="81" t="e">
        <f t="shared" si="50"/>
        <v>#DIV/0!</v>
      </c>
      <c r="CJ74" s="77">
        <f t="shared" si="51"/>
        <v>0</v>
      </c>
      <c r="CK74" s="108">
        <f t="shared" si="52"/>
        <v>0</v>
      </c>
      <c r="CL74" s="107">
        <f>IF($CH74=0,0,_xll.OSTRIP($CI74,$AC74,$A74-$B$2,$BG74-$A74,$BH74-$A74,$F$10,$BE74,$Z74,$AA74,$F$22,$AD74,$CM$33,0))</f>
        <v>0</v>
      </c>
      <c r="CM74" s="107">
        <f>IF($CH74=0,0,_xll.OSTRIP($CI74,$AC74,$A74-$B$2,$BG74-$A74,$BH74-$A74,$F$10,$BE74,$Z74,$AA74,$F$22,$AD74,$CM$33,1))</f>
        <v>0</v>
      </c>
      <c r="CN74" s="107">
        <f>IF($CH74=0,0,_xll.OSTRIP($CI74,$AC74,$A74-$B$2,$BG74-$A74,$BH74-$A74,$F$10,$BE74,$Z74,$AA74,$F$22,$AD74,$CM$33,$CM$34))</f>
        <v>0</v>
      </c>
      <c r="CO74" s="109">
        <f t="shared" si="53"/>
        <v>0</v>
      </c>
      <c r="CP74" s="109">
        <f t="shared" si="54"/>
        <v>0</v>
      </c>
      <c r="CQ74" s="109">
        <f t="shared" si="55"/>
        <v>0</v>
      </c>
      <c r="CS74" s="82">
        <f t="shared" si="75"/>
        <v>0</v>
      </c>
      <c r="CT74" s="81" t="e">
        <f t="shared" si="56"/>
        <v>#DIV/0!</v>
      </c>
      <c r="CU74" s="77">
        <f t="shared" si="57"/>
        <v>0</v>
      </c>
      <c r="CV74" s="108">
        <f t="shared" si="58"/>
        <v>0</v>
      </c>
      <c r="CW74" s="107">
        <f>IF($CS74=0,0,_xll.OSTRIP($CT74,$AM74,$A74-$B$2,$BG74-$A74,$BH74-$A74,$H$10,$BE74,$AJ74,$AK74,$H$22,$AN74,$CX$33,0))</f>
        <v>0</v>
      </c>
      <c r="CX74" s="107">
        <f>IF($CS74=0,0,_xll.OSTRIP($CT74,$AM74,$A74-$B$2,$BG74-$A74,$BH74-$A74,$H$10,$BE74,$AJ74,$AK74,$H$22,$AN74,$CX$33,1))</f>
        <v>0</v>
      </c>
      <c r="CY74" s="107">
        <f>IF($CS74=0,0,_xll.OSTRIP($CT74,$AM74,$A74-$B$2,$BG74-$A74,$BH74-$A74,$H$10,$BE74,$AJ74,$AK74,$H$22,$AN74,$CX$33,CX$34))</f>
        <v>0</v>
      </c>
      <c r="CZ74" s="109">
        <f t="shared" si="59"/>
        <v>0</v>
      </c>
      <c r="DA74" s="109">
        <f t="shared" si="60"/>
        <v>0</v>
      </c>
      <c r="DB74" s="109">
        <f t="shared" si="61"/>
        <v>0</v>
      </c>
    </row>
    <row r="75" spans="1:106" x14ac:dyDescent="0.25">
      <c r="A75" s="101">
        <f t="shared" si="22"/>
        <v>37987</v>
      </c>
      <c r="B75" s="102">
        <f t="shared" si="23"/>
        <v>4.141</v>
      </c>
      <c r="C75" s="80">
        <f t="shared" si="24"/>
        <v>0.30249999999999999</v>
      </c>
      <c r="D75" s="102">
        <f t="shared" si="0"/>
        <v>-5.7999999999999996E-2</v>
      </c>
      <c r="E75" s="106">
        <f t="shared" si="1"/>
        <v>1</v>
      </c>
      <c r="F75" s="80">
        <f t="shared" si="25"/>
        <v>0.30249999999999999</v>
      </c>
      <c r="G75" s="106">
        <f t="shared" si="26"/>
        <v>1</v>
      </c>
      <c r="H75" s="80">
        <f t="shared" si="63"/>
        <v>0</v>
      </c>
      <c r="I75" s="104" t="e">
        <f t="shared" si="27"/>
        <v>#DIV/0!</v>
      </c>
      <c r="J75" s="233" t="e">
        <f t="shared" si="64"/>
        <v>#DIV/0!</v>
      </c>
      <c r="K75" s="233"/>
      <c r="L75" s="266"/>
      <c r="M75" s="266"/>
      <c r="N75" s="102">
        <f t="shared" si="4"/>
        <v>0.27750000000000002</v>
      </c>
      <c r="O75" s="106">
        <f t="shared" si="5"/>
        <v>1.03</v>
      </c>
      <c r="P75" s="216">
        <f t="shared" si="28"/>
        <v>0.31157499999999999</v>
      </c>
      <c r="Q75" s="106">
        <f t="shared" si="29"/>
        <v>1.1000000000000001</v>
      </c>
      <c r="R75" s="80">
        <f t="shared" si="65"/>
        <v>0</v>
      </c>
      <c r="S75" s="104" t="e">
        <f t="shared" si="30"/>
        <v>#DIV/0!</v>
      </c>
      <c r="T75" s="233" t="e">
        <f t="shared" si="66"/>
        <v>#DIV/0!</v>
      </c>
      <c r="U75"/>
      <c r="V75"/>
      <c r="W75"/>
      <c r="X75" s="102">
        <f t="shared" si="8"/>
        <v>0.1825</v>
      </c>
      <c r="Y75" s="106">
        <f t="shared" si="9"/>
        <v>1</v>
      </c>
      <c r="Z75" s="216">
        <f t="shared" si="31"/>
        <v>0.30249999999999999</v>
      </c>
      <c r="AA75" s="106">
        <f t="shared" si="32"/>
        <v>1.1000000000000001</v>
      </c>
      <c r="AB75" s="80">
        <f t="shared" si="67"/>
        <v>0</v>
      </c>
      <c r="AC75" s="104" t="e">
        <f t="shared" si="33"/>
        <v>#DIV/0!</v>
      </c>
      <c r="AD75" s="233" t="e">
        <f t="shared" si="68"/>
        <v>#DIV/0!</v>
      </c>
      <c r="AE75"/>
      <c r="AF75"/>
      <c r="AG75"/>
      <c r="AH75" s="102">
        <f t="shared" si="12"/>
        <v>5.0000000000000001E-3</v>
      </c>
      <c r="AI75" s="106">
        <f t="shared" si="13"/>
        <v>1</v>
      </c>
      <c r="AJ75" s="216" t="e">
        <f t="shared" si="34"/>
        <v>#DIV/0!</v>
      </c>
      <c r="AK75" s="106">
        <f t="shared" si="35"/>
        <v>1</v>
      </c>
      <c r="AL75" s="80" t="e">
        <f t="shared" si="69"/>
        <v>#DIV/0!</v>
      </c>
      <c r="AM75" s="104" t="e">
        <f t="shared" si="36"/>
        <v>#DIV/0!</v>
      </c>
      <c r="AN75" s="233" t="e">
        <f t="shared" si="70"/>
        <v>#DIV/0!</v>
      </c>
      <c r="AO75"/>
      <c r="AP75"/>
      <c r="AQ75" s="266"/>
      <c r="AR75" s="266"/>
      <c r="AU75"/>
      <c r="AV75"/>
      <c r="AW75"/>
      <c r="AX75"/>
      <c r="AY75"/>
      <c r="AZ75"/>
      <c r="BA75"/>
      <c r="BC75" s="105"/>
      <c r="BD75" s="105"/>
      <c r="BE75" s="80">
        <f t="shared" si="37"/>
        <v>6.7114237261102022E-2</v>
      </c>
      <c r="BF75" s="181">
        <f t="shared" si="16"/>
        <v>31</v>
      </c>
      <c r="BG75" s="258">
        <f t="shared" si="62"/>
        <v>37987</v>
      </c>
      <c r="BH75" s="258">
        <f t="shared" si="38"/>
        <v>38017</v>
      </c>
      <c r="BJ75" s="105"/>
      <c r="BK75" s="82"/>
      <c r="BL75" s="82">
        <f t="shared" si="71"/>
        <v>0</v>
      </c>
      <c r="BM75" s="82" t="e">
        <f t="shared" si="39"/>
        <v>#DIV/0!</v>
      </c>
      <c r="BN75" s="77">
        <f t="shared" si="72"/>
        <v>0</v>
      </c>
      <c r="BO75" s="108">
        <f t="shared" si="40"/>
        <v>0</v>
      </c>
      <c r="BP75" s="107">
        <f>IF($BL75=0,0,_xll.OSTRIP($BM75,$I75,$A75-$B$2,$BG75-$A75,$BH75-$A75,$B$10,$BE75,$F75,$G75,$B$22,$J75,$BQ$33,0))</f>
        <v>0</v>
      </c>
      <c r="BQ75" s="107">
        <f>IF($BL75=0,0,_xll.OSTRIP($BM75,$I75,$A75-$B$2,$BG75-$A75,$BH75-$A75,$B$10,$BE75,$F75,$G75,$B$22,$J75,$BQ$33,1))</f>
        <v>0</v>
      </c>
      <c r="BR75" s="107">
        <f>IF($BL75=0,0,_xll.OSTRIP($BM75,$I75,$A75-$B$2,$BG75-$A75,$BH75-$A75,$B$10,$BE75,$F75,$G75,$B$22,$J75,$BQ$33,BQ$34))</f>
        <v>0</v>
      </c>
      <c r="BS75" s="109">
        <f t="shared" si="41"/>
        <v>0</v>
      </c>
      <c r="BT75" s="109">
        <f t="shared" si="42"/>
        <v>0</v>
      </c>
      <c r="BU75" s="109">
        <f t="shared" si="43"/>
        <v>0</v>
      </c>
      <c r="BW75" s="82">
        <f t="shared" si="73"/>
        <v>0</v>
      </c>
      <c r="BX75" s="81" t="e">
        <f t="shared" si="44"/>
        <v>#DIV/0!</v>
      </c>
      <c r="BY75" s="77">
        <f t="shared" si="45"/>
        <v>0</v>
      </c>
      <c r="BZ75" s="108">
        <f t="shared" si="46"/>
        <v>0</v>
      </c>
      <c r="CA75" s="107">
        <f>IF($BW75=0,0,_xll.OSTRIP($BX75,$S75,$A75-$B$2,$BG75-$A75,$BH75-$A75,$D$10,$BE75,$P75,$Q75,$D$22,$T75,$CB$33,0))</f>
        <v>0</v>
      </c>
      <c r="CB75" s="107">
        <f>IF($BW75=0,0,_xll.OSTRIP($BX75,$S75,$A75-$B$2,$BG75-$A75,$BH75-$A75,$D$10,$BE75,$P75,$Q75,$D$22,$T75,$CB$33,1))</f>
        <v>0</v>
      </c>
      <c r="CC75" s="107">
        <f>IF($BW75=0,0,_xll.OSTRIP($BX75,$S75,$A75-$B$2,$BG75-$A75,$BH75-$A75,$D$10,$BE75,$P75,$Q75,$D$22,$T75,$CB$33,CB$34))</f>
        <v>0</v>
      </c>
      <c r="CD75" s="109">
        <f t="shared" si="47"/>
        <v>0</v>
      </c>
      <c r="CE75" s="109">
        <f t="shared" si="48"/>
        <v>0</v>
      </c>
      <c r="CF75" s="109">
        <f t="shared" si="49"/>
        <v>0</v>
      </c>
      <c r="CH75" s="82">
        <f t="shared" si="74"/>
        <v>0</v>
      </c>
      <c r="CI75" s="81" t="e">
        <f t="shared" si="50"/>
        <v>#DIV/0!</v>
      </c>
      <c r="CJ75" s="77">
        <f t="shared" si="51"/>
        <v>0</v>
      </c>
      <c r="CK75" s="108">
        <f t="shared" si="52"/>
        <v>0</v>
      </c>
      <c r="CL75" s="107">
        <f>IF($CH75=0,0,_xll.OSTRIP($CI75,$AC75,$A75-$B$2,$BG75-$A75,$BH75-$A75,$F$10,$BE75,$Z75,$AA75,$F$22,$AD75,$CM$33,0))</f>
        <v>0</v>
      </c>
      <c r="CM75" s="107">
        <f>IF($CH75=0,0,_xll.OSTRIP($CI75,$AC75,$A75-$B$2,$BG75-$A75,$BH75-$A75,$F$10,$BE75,$Z75,$AA75,$F$22,$AD75,$CM$33,1))</f>
        <v>0</v>
      </c>
      <c r="CN75" s="107">
        <f>IF($CH75=0,0,_xll.OSTRIP($CI75,$AC75,$A75-$B$2,$BG75-$A75,$BH75-$A75,$F$10,$BE75,$Z75,$AA75,$F$22,$AD75,$CM$33,$CM$34))</f>
        <v>0</v>
      </c>
      <c r="CO75" s="109">
        <f t="shared" si="53"/>
        <v>0</v>
      </c>
      <c r="CP75" s="109">
        <f t="shared" si="54"/>
        <v>0</v>
      </c>
      <c r="CQ75" s="109">
        <f t="shared" si="55"/>
        <v>0</v>
      </c>
      <c r="CS75" s="82">
        <f t="shared" si="75"/>
        <v>0</v>
      </c>
      <c r="CT75" s="81" t="e">
        <f t="shared" si="56"/>
        <v>#DIV/0!</v>
      </c>
      <c r="CU75" s="77">
        <f t="shared" si="57"/>
        <v>0</v>
      </c>
      <c r="CV75" s="108">
        <f t="shared" si="58"/>
        <v>0</v>
      </c>
      <c r="CW75" s="107">
        <f>IF($CS75=0,0,_xll.OSTRIP($CT75,$AM75,$A75-$B$2,$BG75-$A75,$BH75-$A75,$H$10,$BE75,$AJ75,$AK75,$H$22,$AN75,$CX$33,0))</f>
        <v>0</v>
      </c>
      <c r="CX75" s="107">
        <f>IF($CS75=0,0,_xll.OSTRIP($CT75,$AM75,$A75-$B$2,$BG75-$A75,$BH75-$A75,$H$10,$BE75,$AJ75,$AK75,$H$22,$AN75,$CX$33,1))</f>
        <v>0</v>
      </c>
      <c r="CY75" s="107">
        <f>IF($CS75=0,0,_xll.OSTRIP($CT75,$AM75,$A75-$B$2,$BG75-$A75,$BH75-$A75,$H$10,$BE75,$AJ75,$AK75,$H$22,$AN75,$CX$33,CX$34))</f>
        <v>0</v>
      </c>
      <c r="CZ75" s="109">
        <f t="shared" si="59"/>
        <v>0</v>
      </c>
      <c r="DA75" s="109">
        <f t="shared" si="60"/>
        <v>0</v>
      </c>
      <c r="DB75" s="109">
        <f t="shared" si="61"/>
        <v>0</v>
      </c>
    </row>
    <row r="76" spans="1:106" x14ac:dyDescent="0.25">
      <c r="A76" s="101">
        <f t="shared" si="22"/>
        <v>38018</v>
      </c>
      <c r="B76" s="102">
        <f t="shared" si="23"/>
        <v>4.0010000000000003</v>
      </c>
      <c r="C76" s="80">
        <f t="shared" si="24"/>
        <v>0.29249999999999998</v>
      </c>
      <c r="D76" s="102">
        <f t="shared" si="0"/>
        <v>-5.7999999999999996E-2</v>
      </c>
      <c r="E76" s="106">
        <f t="shared" si="1"/>
        <v>1</v>
      </c>
      <c r="F76" s="80">
        <f t="shared" si="25"/>
        <v>0.29249999999999998</v>
      </c>
      <c r="G76" s="106">
        <f t="shared" si="26"/>
        <v>1</v>
      </c>
      <c r="H76" s="80">
        <f t="shared" si="63"/>
        <v>0</v>
      </c>
      <c r="I76" s="104" t="e">
        <f t="shared" si="27"/>
        <v>#DIV/0!</v>
      </c>
      <c r="J76" s="233" t="e">
        <f t="shared" si="64"/>
        <v>#DIV/0!</v>
      </c>
      <c r="K76" s="233"/>
      <c r="L76" s="266"/>
      <c r="M76" s="266"/>
      <c r="N76" s="102">
        <f t="shared" si="4"/>
        <v>0.2525</v>
      </c>
      <c r="O76" s="106">
        <f t="shared" si="5"/>
        <v>1.03</v>
      </c>
      <c r="P76" s="216">
        <f t="shared" si="28"/>
        <v>0.30127500000000002</v>
      </c>
      <c r="Q76" s="106">
        <f t="shared" si="29"/>
        <v>1.1000000000000001</v>
      </c>
      <c r="R76" s="80">
        <f t="shared" si="65"/>
        <v>0</v>
      </c>
      <c r="S76" s="104" t="e">
        <f t="shared" si="30"/>
        <v>#DIV/0!</v>
      </c>
      <c r="T76" s="233" t="e">
        <f t="shared" si="66"/>
        <v>#DIV/0!</v>
      </c>
      <c r="U76"/>
      <c r="V76"/>
      <c r="W76"/>
      <c r="X76" s="102">
        <f t="shared" si="8"/>
        <v>0.1575</v>
      </c>
      <c r="Y76" s="106">
        <f t="shared" si="9"/>
        <v>1</v>
      </c>
      <c r="Z76" s="216">
        <f t="shared" si="31"/>
        <v>0.29249999999999998</v>
      </c>
      <c r="AA76" s="106">
        <f t="shared" si="32"/>
        <v>1.1000000000000001</v>
      </c>
      <c r="AB76" s="80">
        <f t="shared" si="67"/>
        <v>0</v>
      </c>
      <c r="AC76" s="104" t="e">
        <f t="shared" si="33"/>
        <v>#DIV/0!</v>
      </c>
      <c r="AD76" s="233" t="e">
        <f t="shared" si="68"/>
        <v>#DIV/0!</v>
      </c>
      <c r="AE76"/>
      <c r="AF76"/>
      <c r="AG76"/>
      <c r="AH76" s="102">
        <f t="shared" si="12"/>
        <v>5.0000000000000001E-3</v>
      </c>
      <c r="AI76" s="106">
        <f t="shared" si="13"/>
        <v>1</v>
      </c>
      <c r="AJ76" s="216" t="e">
        <f t="shared" si="34"/>
        <v>#DIV/0!</v>
      </c>
      <c r="AK76" s="106">
        <f t="shared" si="35"/>
        <v>1</v>
      </c>
      <c r="AL76" s="80" t="e">
        <f t="shared" si="69"/>
        <v>#DIV/0!</v>
      </c>
      <c r="AM76" s="104" t="e">
        <f t="shared" si="36"/>
        <v>#DIV/0!</v>
      </c>
      <c r="AN76" s="233" t="e">
        <f t="shared" si="70"/>
        <v>#DIV/0!</v>
      </c>
      <c r="AO76"/>
      <c r="AP76"/>
      <c r="AQ76" s="266"/>
      <c r="AR76" s="266"/>
      <c r="AU76"/>
      <c r="AV76"/>
      <c r="AW76"/>
      <c r="AX76"/>
      <c r="AY76"/>
      <c r="AZ76"/>
      <c r="BA76"/>
      <c r="BC76" s="105"/>
      <c r="BD76" s="105"/>
      <c r="BE76" s="80">
        <f t="shared" si="37"/>
        <v>6.7147246299340019E-2</v>
      </c>
      <c r="BF76" s="181">
        <f t="shared" si="16"/>
        <v>29</v>
      </c>
      <c r="BG76" s="258">
        <f t="shared" si="62"/>
        <v>38018</v>
      </c>
      <c r="BH76" s="258">
        <f t="shared" si="38"/>
        <v>38046</v>
      </c>
      <c r="BJ76" s="105"/>
      <c r="BK76" s="82"/>
      <c r="BL76" s="82">
        <f t="shared" si="71"/>
        <v>0</v>
      </c>
      <c r="BM76" s="82" t="e">
        <f t="shared" si="39"/>
        <v>#DIV/0!</v>
      </c>
      <c r="BN76" s="77">
        <f t="shared" si="72"/>
        <v>0</v>
      </c>
      <c r="BO76" s="108">
        <f t="shared" si="40"/>
        <v>0</v>
      </c>
      <c r="BP76" s="107">
        <f>IF($BL76=0,0,_xll.OSTRIP($BM76,$I76,$A76-$B$2,$BG76-$A76,$BH76-$A76,$B$10,$BE76,$F76,$G76,$B$22,$J76,$BQ$33,0))</f>
        <v>0</v>
      </c>
      <c r="BQ76" s="107">
        <f>IF($BL76=0,0,_xll.OSTRIP($BM76,$I76,$A76-$B$2,$BG76-$A76,$BH76-$A76,$B$10,$BE76,$F76,$G76,$B$22,$J76,$BQ$33,1))</f>
        <v>0</v>
      </c>
      <c r="BR76" s="107">
        <f>IF($BL76=0,0,_xll.OSTRIP($BM76,$I76,$A76-$B$2,$BG76-$A76,$BH76-$A76,$B$10,$BE76,$F76,$G76,$B$22,$J76,$BQ$33,BQ$34))</f>
        <v>0</v>
      </c>
      <c r="BS76" s="109">
        <f t="shared" si="41"/>
        <v>0</v>
      </c>
      <c r="BT76" s="109">
        <f t="shared" si="42"/>
        <v>0</v>
      </c>
      <c r="BU76" s="109">
        <f t="shared" si="43"/>
        <v>0</v>
      </c>
      <c r="BW76" s="82">
        <f t="shared" si="73"/>
        <v>0</v>
      </c>
      <c r="BX76" s="81" t="e">
        <f t="shared" si="44"/>
        <v>#DIV/0!</v>
      </c>
      <c r="BY76" s="77">
        <f t="shared" si="45"/>
        <v>0</v>
      </c>
      <c r="BZ76" s="108">
        <f t="shared" si="46"/>
        <v>0</v>
      </c>
      <c r="CA76" s="107">
        <f>IF($BW76=0,0,_xll.OSTRIP($BX76,$S76,$A76-$B$2,$BG76-$A76,$BH76-$A76,$D$10,$BE76,$P76,$Q76,$D$22,$T76,$CB$33,0))</f>
        <v>0</v>
      </c>
      <c r="CB76" s="107">
        <f>IF($BW76=0,0,_xll.OSTRIP($BX76,$S76,$A76-$B$2,$BG76-$A76,$BH76-$A76,$D$10,$BE76,$P76,$Q76,$D$22,$T76,$CB$33,1))</f>
        <v>0</v>
      </c>
      <c r="CC76" s="107">
        <f>IF($BW76=0,0,_xll.OSTRIP($BX76,$S76,$A76-$B$2,$BG76-$A76,$BH76-$A76,$D$10,$BE76,$P76,$Q76,$D$22,$T76,$CB$33,CB$34))</f>
        <v>0</v>
      </c>
      <c r="CD76" s="109">
        <f t="shared" si="47"/>
        <v>0</v>
      </c>
      <c r="CE76" s="109">
        <f t="shared" si="48"/>
        <v>0</v>
      </c>
      <c r="CF76" s="109">
        <f t="shared" si="49"/>
        <v>0</v>
      </c>
      <c r="CH76" s="82">
        <f t="shared" si="74"/>
        <v>0</v>
      </c>
      <c r="CI76" s="81" t="e">
        <f t="shared" si="50"/>
        <v>#DIV/0!</v>
      </c>
      <c r="CJ76" s="77">
        <f t="shared" si="51"/>
        <v>0</v>
      </c>
      <c r="CK76" s="108">
        <f t="shared" si="52"/>
        <v>0</v>
      </c>
      <c r="CL76" s="107">
        <f>IF($CH76=0,0,_xll.OSTRIP($CI76,$AC76,$A76-$B$2,$BG76-$A76,$BH76-$A76,$F$10,$BE76,$Z76,$AA76,$F$22,$AD76,$CM$33,0))</f>
        <v>0</v>
      </c>
      <c r="CM76" s="107">
        <f>IF($CH76=0,0,_xll.OSTRIP($CI76,$AC76,$A76-$B$2,$BG76-$A76,$BH76-$A76,$F$10,$BE76,$Z76,$AA76,$F$22,$AD76,$CM$33,1))</f>
        <v>0</v>
      </c>
      <c r="CN76" s="107">
        <f>IF($CH76=0,0,_xll.OSTRIP($CI76,$AC76,$A76-$B$2,$BG76-$A76,$BH76-$A76,$F$10,$BE76,$Z76,$AA76,$F$22,$AD76,$CM$33,$CM$34))</f>
        <v>0</v>
      </c>
      <c r="CO76" s="109">
        <f t="shared" si="53"/>
        <v>0</v>
      </c>
      <c r="CP76" s="109">
        <f t="shared" si="54"/>
        <v>0</v>
      </c>
      <c r="CQ76" s="109">
        <f t="shared" si="55"/>
        <v>0</v>
      </c>
      <c r="CS76" s="82">
        <f t="shared" si="75"/>
        <v>0</v>
      </c>
      <c r="CT76" s="81" t="e">
        <f t="shared" si="56"/>
        <v>#DIV/0!</v>
      </c>
      <c r="CU76" s="77">
        <f t="shared" si="57"/>
        <v>0</v>
      </c>
      <c r="CV76" s="108">
        <f t="shared" si="58"/>
        <v>0</v>
      </c>
      <c r="CW76" s="107">
        <f>IF($CS76=0,0,_xll.OSTRIP($CT76,$AM76,$A76-$B$2,$BG76-$A76,$BH76-$A76,$H$10,$BE76,$AJ76,$AK76,$H$22,$AN76,$CX$33,0))</f>
        <v>0</v>
      </c>
      <c r="CX76" s="107">
        <f>IF($CS76=0,0,_xll.OSTRIP($CT76,$AM76,$A76-$B$2,$BG76-$A76,$BH76-$A76,$H$10,$BE76,$AJ76,$AK76,$H$22,$AN76,$CX$33,1))</f>
        <v>0</v>
      </c>
      <c r="CY76" s="107">
        <f>IF($CS76=0,0,_xll.OSTRIP($CT76,$AM76,$A76-$B$2,$BG76-$A76,$BH76-$A76,$H$10,$BE76,$AJ76,$AK76,$H$22,$AN76,$CX$33,CX$34))</f>
        <v>0</v>
      </c>
      <c r="CZ76" s="109">
        <f t="shared" si="59"/>
        <v>0</v>
      </c>
      <c r="DA76" s="109">
        <f t="shared" si="60"/>
        <v>0</v>
      </c>
      <c r="DB76" s="109">
        <f t="shared" si="61"/>
        <v>0</v>
      </c>
    </row>
    <row r="77" spans="1:106" x14ac:dyDescent="0.25">
      <c r="A77" s="101">
        <f t="shared" si="22"/>
        <v>38047</v>
      </c>
      <c r="B77" s="102">
        <f t="shared" si="23"/>
        <v>3.8490000000000006</v>
      </c>
      <c r="C77" s="80">
        <f t="shared" si="24"/>
        <v>0.29249999999999998</v>
      </c>
      <c r="D77" s="102">
        <f t="shared" si="0"/>
        <v>-5.7999999999999996E-2</v>
      </c>
      <c r="E77" s="106">
        <f t="shared" si="1"/>
        <v>1</v>
      </c>
      <c r="F77" s="80">
        <f t="shared" si="25"/>
        <v>0.29249999999999998</v>
      </c>
      <c r="G77" s="106">
        <f t="shared" si="26"/>
        <v>0.75</v>
      </c>
      <c r="H77" s="80">
        <f t="shared" si="63"/>
        <v>0</v>
      </c>
      <c r="I77" s="104" t="e">
        <f t="shared" si="27"/>
        <v>#DIV/0!</v>
      </c>
      <c r="J77" s="233" t="e">
        <f t="shared" si="64"/>
        <v>#DIV/0!</v>
      </c>
      <c r="K77" s="233"/>
      <c r="L77" s="266"/>
      <c r="M77" s="266"/>
      <c r="N77" s="102">
        <f t="shared" si="4"/>
        <v>0.25</v>
      </c>
      <c r="O77" s="106">
        <f t="shared" si="5"/>
        <v>1.03</v>
      </c>
      <c r="P77" s="216">
        <f t="shared" si="28"/>
        <v>0.30127500000000002</v>
      </c>
      <c r="Q77" s="106">
        <f t="shared" si="29"/>
        <v>0.85</v>
      </c>
      <c r="R77" s="80">
        <f t="shared" si="65"/>
        <v>0</v>
      </c>
      <c r="S77" s="104" t="e">
        <f t="shared" si="30"/>
        <v>#DIV/0!</v>
      </c>
      <c r="T77" s="233" t="e">
        <f t="shared" si="66"/>
        <v>#DIV/0!</v>
      </c>
      <c r="U77"/>
      <c r="V77"/>
      <c r="W77"/>
      <c r="X77" s="102">
        <f t="shared" si="8"/>
        <v>0.155</v>
      </c>
      <c r="Y77" s="106">
        <f t="shared" si="9"/>
        <v>1</v>
      </c>
      <c r="Z77" s="216">
        <f t="shared" si="31"/>
        <v>0.29249999999999998</v>
      </c>
      <c r="AA77" s="106">
        <f t="shared" si="32"/>
        <v>0.75</v>
      </c>
      <c r="AB77" s="80">
        <f t="shared" si="67"/>
        <v>0</v>
      </c>
      <c r="AC77" s="104" t="e">
        <f t="shared" si="33"/>
        <v>#DIV/0!</v>
      </c>
      <c r="AD77" s="233" t="e">
        <f t="shared" si="68"/>
        <v>#DIV/0!</v>
      </c>
      <c r="AE77"/>
      <c r="AF77"/>
      <c r="AG77"/>
      <c r="AH77" s="102">
        <f t="shared" si="12"/>
        <v>5.0000000000000001E-3</v>
      </c>
      <c r="AI77" s="106">
        <f t="shared" si="13"/>
        <v>1</v>
      </c>
      <c r="AJ77" s="216" t="e">
        <f t="shared" si="34"/>
        <v>#DIV/0!</v>
      </c>
      <c r="AK77" s="106">
        <f t="shared" si="35"/>
        <v>0.75</v>
      </c>
      <c r="AL77" s="80" t="e">
        <f t="shared" si="69"/>
        <v>#DIV/0!</v>
      </c>
      <c r="AM77" s="104" t="e">
        <f t="shared" si="36"/>
        <v>#DIV/0!</v>
      </c>
      <c r="AN77" s="233" t="e">
        <f t="shared" si="70"/>
        <v>#DIV/0!</v>
      </c>
      <c r="AO77"/>
      <c r="AP77"/>
      <c r="AQ77" s="266"/>
      <c r="AR77" s="266"/>
      <c r="AU77"/>
      <c r="AV77"/>
      <c r="AW77"/>
      <c r="AX77"/>
      <c r="AY77"/>
      <c r="AZ77"/>
      <c r="BA77"/>
      <c r="BC77" s="105"/>
      <c r="BD77" s="105"/>
      <c r="BE77" s="80">
        <f t="shared" si="37"/>
        <v>6.7178125722534995E-2</v>
      </c>
      <c r="BF77" s="181">
        <f t="shared" si="16"/>
        <v>31</v>
      </c>
      <c r="BG77" s="258">
        <f t="shared" si="62"/>
        <v>38047</v>
      </c>
      <c r="BH77" s="258">
        <f t="shared" si="38"/>
        <v>38077</v>
      </c>
      <c r="BJ77" s="105"/>
      <c r="BK77" s="82"/>
      <c r="BL77" s="82">
        <f t="shared" si="71"/>
        <v>0</v>
      </c>
      <c r="BM77" s="82" t="e">
        <f t="shared" si="39"/>
        <v>#DIV/0!</v>
      </c>
      <c r="BN77" s="77">
        <f t="shared" si="72"/>
        <v>0</v>
      </c>
      <c r="BO77" s="108">
        <f t="shared" si="40"/>
        <v>0</v>
      </c>
      <c r="BP77" s="107">
        <f>IF($BL77=0,0,_xll.OSTRIP($BM77,$I77,$A77-$B$2,$BG77-$A77,$BH77-$A77,$B$10,$BE77,$F77,$G77,$B$22,$J77,$BQ$33,0))</f>
        <v>0</v>
      </c>
      <c r="BQ77" s="107">
        <f>IF($BL77=0,0,_xll.OSTRIP($BM77,$I77,$A77-$B$2,$BG77-$A77,$BH77-$A77,$B$10,$BE77,$F77,$G77,$B$22,$J77,$BQ$33,1))</f>
        <v>0</v>
      </c>
      <c r="BR77" s="107">
        <f>IF($BL77=0,0,_xll.OSTRIP($BM77,$I77,$A77-$B$2,$BG77-$A77,$BH77-$A77,$B$10,$BE77,$F77,$G77,$B$22,$J77,$BQ$33,BQ$34))</f>
        <v>0</v>
      </c>
      <c r="BS77" s="109">
        <f t="shared" si="41"/>
        <v>0</v>
      </c>
      <c r="BT77" s="109">
        <f t="shared" si="42"/>
        <v>0</v>
      </c>
      <c r="BU77" s="109">
        <f t="shared" si="43"/>
        <v>0</v>
      </c>
      <c r="BW77" s="82">
        <f t="shared" si="73"/>
        <v>0</v>
      </c>
      <c r="BX77" s="81" t="e">
        <f t="shared" si="44"/>
        <v>#DIV/0!</v>
      </c>
      <c r="BY77" s="77">
        <f t="shared" si="45"/>
        <v>0</v>
      </c>
      <c r="BZ77" s="108">
        <f t="shared" si="46"/>
        <v>0</v>
      </c>
      <c r="CA77" s="107">
        <f>IF($BW77=0,0,_xll.OSTRIP($BX77,$S77,$A77-$B$2,$BG77-$A77,$BH77-$A77,$D$10,$BE77,$P77,$Q77,$D$22,$T77,$CB$33,0))</f>
        <v>0</v>
      </c>
      <c r="CB77" s="107">
        <f>IF($BW77=0,0,_xll.OSTRIP($BX77,$S77,$A77-$B$2,$BG77-$A77,$BH77-$A77,$D$10,$BE77,$P77,$Q77,$D$22,$T77,$CB$33,1))</f>
        <v>0</v>
      </c>
      <c r="CC77" s="107">
        <f>IF($BW77=0,0,_xll.OSTRIP($BX77,$S77,$A77-$B$2,$BG77-$A77,$BH77-$A77,$D$10,$BE77,$P77,$Q77,$D$22,$T77,$CB$33,CB$34))</f>
        <v>0</v>
      </c>
      <c r="CD77" s="109">
        <f t="shared" si="47"/>
        <v>0</v>
      </c>
      <c r="CE77" s="109">
        <f t="shared" si="48"/>
        <v>0</v>
      </c>
      <c r="CF77" s="109">
        <f t="shared" si="49"/>
        <v>0</v>
      </c>
      <c r="CH77" s="82">
        <f t="shared" si="74"/>
        <v>0</v>
      </c>
      <c r="CI77" s="81" t="e">
        <f t="shared" si="50"/>
        <v>#DIV/0!</v>
      </c>
      <c r="CJ77" s="77">
        <f t="shared" si="51"/>
        <v>0</v>
      </c>
      <c r="CK77" s="108">
        <f t="shared" si="52"/>
        <v>0</v>
      </c>
      <c r="CL77" s="107">
        <f>IF($CH77=0,0,_xll.OSTRIP($CI77,$AC77,$A77-$B$2,$BG77-$A77,$BH77-$A77,$F$10,$BE77,$Z77,$AA77,$F$22,$AD77,$CM$33,0))</f>
        <v>0</v>
      </c>
      <c r="CM77" s="107">
        <f>IF($CH77=0,0,_xll.OSTRIP($CI77,$AC77,$A77-$B$2,$BG77-$A77,$BH77-$A77,$F$10,$BE77,$Z77,$AA77,$F$22,$AD77,$CM$33,1))</f>
        <v>0</v>
      </c>
      <c r="CN77" s="107">
        <f>IF($CH77=0,0,_xll.OSTRIP($CI77,$AC77,$A77-$B$2,$BG77-$A77,$BH77-$A77,$F$10,$BE77,$Z77,$AA77,$F$22,$AD77,$CM$33,$CM$34))</f>
        <v>0</v>
      </c>
      <c r="CO77" s="109">
        <f t="shared" si="53"/>
        <v>0</v>
      </c>
      <c r="CP77" s="109">
        <f t="shared" si="54"/>
        <v>0</v>
      </c>
      <c r="CQ77" s="109">
        <f t="shared" si="55"/>
        <v>0</v>
      </c>
      <c r="CS77" s="82">
        <f t="shared" si="75"/>
        <v>0</v>
      </c>
      <c r="CT77" s="81" t="e">
        <f t="shared" si="56"/>
        <v>#DIV/0!</v>
      </c>
      <c r="CU77" s="77">
        <f t="shared" si="57"/>
        <v>0</v>
      </c>
      <c r="CV77" s="108">
        <f t="shared" si="58"/>
        <v>0</v>
      </c>
      <c r="CW77" s="107">
        <f>IF($CS77=0,0,_xll.OSTRIP($CT77,$AM77,$A77-$B$2,$BG77-$A77,$BH77-$A77,$H$10,$BE77,$AJ77,$AK77,$H$22,$AN77,$CX$33,0))</f>
        <v>0</v>
      </c>
      <c r="CX77" s="107">
        <f>IF($CS77=0,0,_xll.OSTRIP($CT77,$AM77,$A77-$B$2,$BG77-$A77,$BH77-$A77,$H$10,$BE77,$AJ77,$AK77,$H$22,$AN77,$CX$33,1))</f>
        <v>0</v>
      </c>
      <c r="CY77" s="107">
        <f>IF($CS77=0,0,_xll.OSTRIP($CT77,$AM77,$A77-$B$2,$BG77-$A77,$BH77-$A77,$H$10,$BE77,$AJ77,$AK77,$H$22,$AN77,$CX$33,CX$34))</f>
        <v>0</v>
      </c>
      <c r="CZ77" s="109">
        <f t="shared" si="59"/>
        <v>0</v>
      </c>
      <c r="DA77" s="109">
        <f t="shared" si="60"/>
        <v>0</v>
      </c>
      <c r="DB77" s="109">
        <f t="shared" si="61"/>
        <v>0</v>
      </c>
    </row>
    <row r="78" spans="1:106" x14ac:dyDescent="0.25">
      <c r="A78" s="101">
        <f t="shared" si="22"/>
        <v>38078</v>
      </c>
      <c r="B78" s="102">
        <f t="shared" si="23"/>
        <v>3.6970000000000001</v>
      </c>
      <c r="C78" s="80">
        <f t="shared" si="24"/>
        <v>0.27500000000000002</v>
      </c>
      <c r="D78" s="102">
        <f t="shared" si="0"/>
        <v>-5.5500000000000001E-2</v>
      </c>
      <c r="E78" s="106">
        <f t="shared" si="1"/>
        <v>1</v>
      </c>
      <c r="F78" s="80">
        <f t="shared" si="25"/>
        <v>0.27500000000000002</v>
      </c>
      <c r="G78" s="106">
        <f t="shared" si="26"/>
        <v>0.4</v>
      </c>
      <c r="H78" s="80">
        <f t="shared" si="63"/>
        <v>0</v>
      </c>
      <c r="I78" s="104" t="e">
        <f t="shared" si="27"/>
        <v>#DIV/0!</v>
      </c>
      <c r="J78" s="233" t="e">
        <f t="shared" si="64"/>
        <v>#DIV/0!</v>
      </c>
      <c r="K78" s="233"/>
      <c r="L78" s="266"/>
      <c r="M78" s="266"/>
      <c r="N78" s="102">
        <f t="shared" si="4"/>
        <v>0.16750000000000001</v>
      </c>
      <c r="O78" s="106">
        <f t="shared" si="5"/>
        <v>1.03</v>
      </c>
      <c r="P78" s="216">
        <f t="shared" si="28"/>
        <v>0.28325000000000006</v>
      </c>
      <c r="Q78" s="106">
        <f t="shared" si="29"/>
        <v>0.5</v>
      </c>
      <c r="R78" s="80">
        <f t="shared" si="65"/>
        <v>0</v>
      </c>
      <c r="S78" s="104" t="e">
        <f t="shared" si="30"/>
        <v>#DIV/0!</v>
      </c>
      <c r="T78" s="233" t="e">
        <f t="shared" si="66"/>
        <v>#DIV/0!</v>
      </c>
      <c r="U78"/>
      <c r="V78"/>
      <c r="W78"/>
      <c r="X78" s="102">
        <f t="shared" si="8"/>
        <v>7.2499999999999995E-2</v>
      </c>
      <c r="Y78" s="106">
        <f t="shared" si="9"/>
        <v>1</v>
      </c>
      <c r="Z78" s="216">
        <f t="shared" si="31"/>
        <v>0.27500000000000002</v>
      </c>
      <c r="AA78" s="106">
        <f t="shared" si="32"/>
        <v>0.45</v>
      </c>
      <c r="AB78" s="80">
        <f t="shared" si="67"/>
        <v>0</v>
      </c>
      <c r="AC78" s="104" t="e">
        <f t="shared" si="33"/>
        <v>#DIV/0!</v>
      </c>
      <c r="AD78" s="233" t="e">
        <f t="shared" si="68"/>
        <v>#DIV/0!</v>
      </c>
      <c r="AE78"/>
      <c r="AF78"/>
      <c r="AG78"/>
      <c r="AH78" s="102">
        <f t="shared" si="12"/>
        <v>5.0000000000000001E-3</v>
      </c>
      <c r="AI78" s="106">
        <f t="shared" si="13"/>
        <v>1</v>
      </c>
      <c r="AJ78" s="216" t="e">
        <f t="shared" si="34"/>
        <v>#DIV/0!</v>
      </c>
      <c r="AK78" s="106">
        <f t="shared" si="35"/>
        <v>0.4</v>
      </c>
      <c r="AL78" s="80" t="e">
        <f t="shared" si="69"/>
        <v>#DIV/0!</v>
      </c>
      <c r="AM78" s="104" t="e">
        <f t="shared" si="36"/>
        <v>#DIV/0!</v>
      </c>
      <c r="AN78" s="233" t="e">
        <f t="shared" si="70"/>
        <v>#DIV/0!</v>
      </c>
      <c r="AO78"/>
      <c r="AP78"/>
      <c r="AQ78" s="266"/>
      <c r="AR78" s="266"/>
      <c r="AU78"/>
      <c r="AV78"/>
      <c r="AW78"/>
      <c r="AX78"/>
      <c r="AY78"/>
      <c r="AZ78"/>
      <c r="BA78"/>
      <c r="BC78" s="105"/>
      <c r="BD78" s="105"/>
      <c r="BE78" s="80">
        <f t="shared" si="37"/>
        <v>6.720393639415001E-2</v>
      </c>
      <c r="BF78" s="181">
        <f t="shared" si="16"/>
        <v>30</v>
      </c>
      <c r="BG78" s="258">
        <f t="shared" si="62"/>
        <v>38078</v>
      </c>
      <c r="BH78" s="258">
        <f t="shared" si="38"/>
        <v>38107</v>
      </c>
      <c r="BJ78" s="105"/>
      <c r="BK78" s="82"/>
      <c r="BL78" s="82">
        <f t="shared" si="71"/>
        <v>0</v>
      </c>
      <c r="BM78" s="82" t="e">
        <f t="shared" si="39"/>
        <v>#DIV/0!</v>
      </c>
      <c r="BN78" s="77">
        <f t="shared" si="72"/>
        <v>0</v>
      </c>
      <c r="BO78" s="108">
        <f t="shared" si="40"/>
        <v>0</v>
      </c>
      <c r="BP78" s="107">
        <f>IF($BL78=0,0,_xll.OSTRIP($BM78,$I78,$A78-$B$2,$BG78-$A78,$BH78-$A78,$B$10,$BE78,$F78,$G78,$B$22,$J78,$BQ$33,0))</f>
        <v>0</v>
      </c>
      <c r="BQ78" s="107">
        <f>IF($BL78=0,0,_xll.OSTRIP($BM78,$I78,$A78-$B$2,$BG78-$A78,$BH78-$A78,$B$10,$BE78,$F78,$G78,$B$22,$J78,$BQ$33,1))</f>
        <v>0</v>
      </c>
      <c r="BR78" s="107">
        <f>IF($BL78=0,0,_xll.OSTRIP($BM78,$I78,$A78-$B$2,$BG78-$A78,$BH78-$A78,$B$10,$BE78,$F78,$G78,$B$22,$J78,$BQ$33,BQ$34))</f>
        <v>0</v>
      </c>
      <c r="BS78" s="109">
        <f t="shared" si="41"/>
        <v>0</v>
      </c>
      <c r="BT78" s="109">
        <f t="shared" si="42"/>
        <v>0</v>
      </c>
      <c r="BU78" s="109">
        <f t="shared" si="43"/>
        <v>0</v>
      </c>
      <c r="BW78" s="82">
        <f t="shared" si="73"/>
        <v>0</v>
      </c>
      <c r="BX78" s="81" t="e">
        <f t="shared" si="44"/>
        <v>#DIV/0!</v>
      </c>
      <c r="BY78" s="77">
        <f t="shared" si="45"/>
        <v>0</v>
      </c>
      <c r="BZ78" s="108">
        <f t="shared" si="46"/>
        <v>0</v>
      </c>
      <c r="CA78" s="107">
        <f>IF($BW78=0,0,_xll.OSTRIP($BX78,$S78,$A78-$B$2,$BG78-$A78,$BH78-$A78,$D$10,$BE78,$P78,$Q78,$D$22,$T78,$CB$33,0))</f>
        <v>0</v>
      </c>
      <c r="CB78" s="107">
        <f>IF($BW78=0,0,_xll.OSTRIP($BX78,$S78,$A78-$B$2,$BG78-$A78,$BH78-$A78,$D$10,$BE78,$P78,$Q78,$D$22,$T78,$CB$33,1))</f>
        <v>0</v>
      </c>
      <c r="CC78" s="107">
        <f>IF($BW78=0,0,_xll.OSTRIP($BX78,$S78,$A78-$B$2,$BG78-$A78,$BH78-$A78,$D$10,$BE78,$P78,$Q78,$D$22,$T78,$CB$33,CB$34))</f>
        <v>0</v>
      </c>
      <c r="CD78" s="109">
        <f t="shared" si="47"/>
        <v>0</v>
      </c>
      <c r="CE78" s="109">
        <f t="shared" si="48"/>
        <v>0</v>
      </c>
      <c r="CF78" s="109">
        <f t="shared" si="49"/>
        <v>0</v>
      </c>
      <c r="CH78" s="82">
        <f t="shared" si="74"/>
        <v>0</v>
      </c>
      <c r="CI78" s="81" t="e">
        <f t="shared" si="50"/>
        <v>#DIV/0!</v>
      </c>
      <c r="CJ78" s="77">
        <f t="shared" si="51"/>
        <v>0</v>
      </c>
      <c r="CK78" s="108">
        <f t="shared" si="52"/>
        <v>0</v>
      </c>
      <c r="CL78" s="107">
        <f>IF($CH78=0,0,_xll.OSTRIP($CI78,$AC78,$A78-$B$2,$BG78-$A78,$BH78-$A78,$F$10,$BE78,$Z78,$AA78,$F$22,$AD78,$CM$33,0))</f>
        <v>0</v>
      </c>
      <c r="CM78" s="107">
        <f>IF($CH78=0,0,_xll.OSTRIP($CI78,$AC78,$A78-$B$2,$BG78-$A78,$BH78-$A78,$F$10,$BE78,$Z78,$AA78,$F$22,$AD78,$CM$33,1))</f>
        <v>0</v>
      </c>
      <c r="CN78" s="107">
        <f>IF($CH78=0,0,_xll.OSTRIP($CI78,$AC78,$A78-$B$2,$BG78-$A78,$BH78-$A78,$F$10,$BE78,$Z78,$AA78,$F$22,$AD78,$CM$33,$CM$34))</f>
        <v>0</v>
      </c>
      <c r="CO78" s="109">
        <f t="shared" si="53"/>
        <v>0</v>
      </c>
      <c r="CP78" s="109">
        <f t="shared" si="54"/>
        <v>0</v>
      </c>
      <c r="CQ78" s="109">
        <f t="shared" si="55"/>
        <v>0</v>
      </c>
      <c r="CS78" s="82">
        <f t="shared" si="75"/>
        <v>0</v>
      </c>
      <c r="CT78" s="81" t="e">
        <f t="shared" si="56"/>
        <v>#DIV/0!</v>
      </c>
      <c r="CU78" s="77">
        <f t="shared" si="57"/>
        <v>0</v>
      </c>
      <c r="CV78" s="108">
        <f t="shared" si="58"/>
        <v>0</v>
      </c>
      <c r="CW78" s="107">
        <f>IF($CS78=0,0,_xll.OSTRIP($CT78,$AM78,$A78-$B$2,$BG78-$A78,$BH78-$A78,$H$10,$BE78,$AJ78,$AK78,$H$22,$AN78,$CX$33,0))</f>
        <v>0</v>
      </c>
      <c r="CX78" s="107">
        <f>IF($CS78=0,0,_xll.OSTRIP($CT78,$AM78,$A78-$B$2,$BG78-$A78,$BH78-$A78,$H$10,$BE78,$AJ78,$AK78,$H$22,$AN78,$CX$33,1))</f>
        <v>0</v>
      </c>
      <c r="CY78" s="107">
        <f>IF($CS78=0,0,_xll.OSTRIP($CT78,$AM78,$A78-$B$2,$BG78-$A78,$BH78-$A78,$H$10,$BE78,$AJ78,$AK78,$H$22,$AN78,$CX$33,CX$34))</f>
        <v>0</v>
      </c>
      <c r="CZ78" s="109">
        <f t="shared" si="59"/>
        <v>0</v>
      </c>
      <c r="DA78" s="109">
        <f t="shared" si="60"/>
        <v>0</v>
      </c>
      <c r="DB78" s="109">
        <f t="shared" si="61"/>
        <v>0</v>
      </c>
    </row>
    <row r="79" spans="1:106" x14ac:dyDescent="0.25">
      <c r="A79" s="101">
        <f t="shared" si="22"/>
        <v>38108</v>
      </c>
      <c r="B79" s="102">
        <f t="shared" si="23"/>
        <v>3.6810000000000005</v>
      </c>
      <c r="C79" s="80">
        <f t="shared" si="24"/>
        <v>0.27500000000000002</v>
      </c>
      <c r="D79" s="102">
        <f t="shared" si="0"/>
        <v>-5.5500000000000001E-2</v>
      </c>
      <c r="E79" s="106">
        <f t="shared" si="1"/>
        <v>1</v>
      </c>
      <c r="F79" s="80">
        <f t="shared" si="25"/>
        <v>0.27500000000000002</v>
      </c>
      <c r="G79" s="106">
        <f t="shared" si="26"/>
        <v>0.45</v>
      </c>
      <c r="H79" s="80">
        <f t="shared" si="63"/>
        <v>0</v>
      </c>
      <c r="I79" s="104" t="e">
        <f t="shared" si="27"/>
        <v>#DIV/0!</v>
      </c>
      <c r="J79" s="233" t="e">
        <f t="shared" si="64"/>
        <v>#DIV/0!</v>
      </c>
      <c r="K79" s="233"/>
      <c r="L79" s="266"/>
      <c r="M79" s="266"/>
      <c r="N79" s="102">
        <f t="shared" si="4"/>
        <v>0.1575</v>
      </c>
      <c r="O79" s="106">
        <f t="shared" si="5"/>
        <v>1.03</v>
      </c>
      <c r="P79" s="216">
        <f t="shared" si="28"/>
        <v>0.28325000000000006</v>
      </c>
      <c r="Q79" s="106">
        <f t="shared" si="29"/>
        <v>0.55000000000000004</v>
      </c>
      <c r="R79" s="80">
        <f t="shared" si="65"/>
        <v>0</v>
      </c>
      <c r="S79" s="104" t="e">
        <f t="shared" si="30"/>
        <v>#DIV/0!</v>
      </c>
      <c r="T79" s="233" t="e">
        <f t="shared" si="66"/>
        <v>#DIV/0!</v>
      </c>
      <c r="U79"/>
      <c r="V79"/>
      <c r="W79"/>
      <c r="X79" s="102">
        <f t="shared" si="8"/>
        <v>6.25E-2</v>
      </c>
      <c r="Y79" s="106">
        <f t="shared" si="9"/>
        <v>1</v>
      </c>
      <c r="Z79" s="216">
        <f t="shared" si="31"/>
        <v>0.27500000000000002</v>
      </c>
      <c r="AA79" s="106">
        <f t="shared" si="32"/>
        <v>0.5</v>
      </c>
      <c r="AB79" s="80">
        <f t="shared" si="67"/>
        <v>0</v>
      </c>
      <c r="AC79" s="104" t="e">
        <f t="shared" si="33"/>
        <v>#DIV/0!</v>
      </c>
      <c r="AD79" s="233" t="e">
        <f t="shared" si="68"/>
        <v>#DIV/0!</v>
      </c>
      <c r="AE79"/>
      <c r="AF79"/>
      <c r="AG79"/>
      <c r="AH79" s="102">
        <f t="shared" si="12"/>
        <v>5.0000000000000001E-3</v>
      </c>
      <c r="AI79" s="106">
        <f t="shared" si="13"/>
        <v>1</v>
      </c>
      <c r="AJ79" s="216" t="e">
        <f t="shared" si="34"/>
        <v>#DIV/0!</v>
      </c>
      <c r="AK79" s="106">
        <f t="shared" si="35"/>
        <v>0.45</v>
      </c>
      <c r="AL79" s="80" t="e">
        <f t="shared" si="69"/>
        <v>#DIV/0!</v>
      </c>
      <c r="AM79" s="104" t="e">
        <f t="shared" si="36"/>
        <v>#DIV/0!</v>
      </c>
      <c r="AN79" s="233" t="e">
        <f t="shared" si="70"/>
        <v>#DIV/0!</v>
      </c>
      <c r="AO79"/>
      <c r="AP79"/>
      <c r="AQ79" s="266"/>
      <c r="AR79" s="266"/>
      <c r="AU79"/>
      <c r="AV79"/>
      <c r="AW79"/>
      <c r="AX79"/>
      <c r="AY79"/>
      <c r="AZ79"/>
      <c r="BA79"/>
      <c r="BC79" s="105"/>
      <c r="BD79" s="105"/>
      <c r="BE79" s="80">
        <f t="shared" si="37"/>
        <v>6.7221483890901004E-2</v>
      </c>
      <c r="BF79" s="181">
        <f t="shared" si="16"/>
        <v>31</v>
      </c>
      <c r="BG79" s="258">
        <f t="shared" si="62"/>
        <v>38108</v>
      </c>
      <c r="BH79" s="258">
        <f t="shared" si="38"/>
        <v>38138</v>
      </c>
      <c r="BJ79" s="105"/>
      <c r="BK79" s="82"/>
      <c r="BL79" s="82">
        <f t="shared" si="71"/>
        <v>0</v>
      </c>
      <c r="BM79" s="82" t="e">
        <f t="shared" si="39"/>
        <v>#DIV/0!</v>
      </c>
      <c r="BN79" s="77">
        <f t="shared" si="72"/>
        <v>0</v>
      </c>
      <c r="BO79" s="108">
        <f t="shared" si="40"/>
        <v>0</v>
      </c>
      <c r="BP79" s="107">
        <f>IF($BL79=0,0,_xll.OSTRIP($BM79,$I79,$A79-$B$2,$BG79-$A79,$BH79-$A79,$B$10,$BE79,$F79,$G79,$B$22,$J79,$BQ$33,0))</f>
        <v>0</v>
      </c>
      <c r="BQ79" s="107">
        <f>IF($BL79=0,0,_xll.OSTRIP($BM79,$I79,$A79-$B$2,$BG79-$A79,$BH79-$A79,$B$10,$BE79,$F79,$G79,$B$22,$J79,$BQ$33,1))</f>
        <v>0</v>
      </c>
      <c r="BR79" s="107">
        <f>IF($BL79=0,0,_xll.OSTRIP($BM79,$I79,$A79-$B$2,$BG79-$A79,$BH79-$A79,$B$10,$BE79,$F79,$G79,$B$22,$J79,$BQ$33,BQ$34))</f>
        <v>0</v>
      </c>
      <c r="BS79" s="109">
        <f t="shared" si="41"/>
        <v>0</v>
      </c>
      <c r="BT79" s="109">
        <f t="shared" si="42"/>
        <v>0</v>
      </c>
      <c r="BU79" s="109">
        <f t="shared" si="43"/>
        <v>0</v>
      </c>
      <c r="BW79" s="82">
        <f t="shared" si="73"/>
        <v>0</v>
      </c>
      <c r="BX79" s="81" t="e">
        <f t="shared" si="44"/>
        <v>#DIV/0!</v>
      </c>
      <c r="BY79" s="77">
        <f t="shared" si="45"/>
        <v>0</v>
      </c>
      <c r="BZ79" s="108">
        <f t="shared" si="46"/>
        <v>0</v>
      </c>
      <c r="CA79" s="107">
        <f>IF($BW79=0,0,_xll.OSTRIP($BX79,$S79,$A79-$B$2,$BG79-$A79,$BH79-$A79,$D$10,$BE79,$P79,$Q79,$D$22,$T79,$CB$33,0))</f>
        <v>0</v>
      </c>
      <c r="CB79" s="107">
        <f>IF($BW79=0,0,_xll.OSTRIP($BX79,$S79,$A79-$B$2,$BG79-$A79,$BH79-$A79,$D$10,$BE79,$P79,$Q79,$D$22,$T79,$CB$33,1))</f>
        <v>0</v>
      </c>
      <c r="CC79" s="107">
        <f>IF($BW79=0,0,_xll.OSTRIP($BX79,$S79,$A79-$B$2,$BG79-$A79,$BH79-$A79,$D$10,$BE79,$P79,$Q79,$D$22,$T79,$CB$33,CB$34))</f>
        <v>0</v>
      </c>
      <c r="CD79" s="109">
        <f t="shared" si="47"/>
        <v>0</v>
      </c>
      <c r="CE79" s="109">
        <f t="shared" si="48"/>
        <v>0</v>
      </c>
      <c r="CF79" s="109">
        <f t="shared" si="49"/>
        <v>0</v>
      </c>
      <c r="CH79" s="82">
        <f t="shared" si="74"/>
        <v>0</v>
      </c>
      <c r="CI79" s="81" t="e">
        <f t="shared" si="50"/>
        <v>#DIV/0!</v>
      </c>
      <c r="CJ79" s="77">
        <f t="shared" si="51"/>
        <v>0</v>
      </c>
      <c r="CK79" s="108">
        <f t="shared" si="52"/>
        <v>0</v>
      </c>
      <c r="CL79" s="107">
        <f>IF($CH79=0,0,_xll.OSTRIP($CI79,$AC79,$A79-$B$2,$BG79-$A79,$BH79-$A79,$F$10,$BE79,$Z79,$AA79,$F$22,$AD79,$CM$33,0))</f>
        <v>0</v>
      </c>
      <c r="CM79" s="107">
        <f>IF($CH79=0,0,_xll.OSTRIP($CI79,$AC79,$A79-$B$2,$BG79-$A79,$BH79-$A79,$F$10,$BE79,$Z79,$AA79,$F$22,$AD79,$CM$33,1))</f>
        <v>0</v>
      </c>
      <c r="CN79" s="107">
        <f>IF($CH79=0,0,_xll.OSTRIP($CI79,$AC79,$A79-$B$2,$BG79-$A79,$BH79-$A79,$F$10,$BE79,$Z79,$AA79,$F$22,$AD79,$CM$33,$CM$34))</f>
        <v>0</v>
      </c>
      <c r="CO79" s="109">
        <f t="shared" si="53"/>
        <v>0</v>
      </c>
      <c r="CP79" s="109">
        <f t="shared" si="54"/>
        <v>0</v>
      </c>
      <c r="CQ79" s="109">
        <f t="shared" si="55"/>
        <v>0</v>
      </c>
      <c r="CS79" s="82">
        <f t="shared" si="75"/>
        <v>0</v>
      </c>
      <c r="CT79" s="81" t="e">
        <f t="shared" si="56"/>
        <v>#DIV/0!</v>
      </c>
      <c r="CU79" s="77">
        <f t="shared" si="57"/>
        <v>0</v>
      </c>
      <c r="CV79" s="108">
        <f t="shared" si="58"/>
        <v>0</v>
      </c>
      <c r="CW79" s="107">
        <f>IF($CS79=0,0,_xll.OSTRIP($CT79,$AM79,$A79-$B$2,$BG79-$A79,$BH79-$A79,$H$10,$BE79,$AJ79,$AK79,$H$22,$AN79,$CX$33,0))</f>
        <v>0</v>
      </c>
      <c r="CX79" s="107">
        <f>IF($CS79=0,0,_xll.OSTRIP($CT79,$AM79,$A79-$B$2,$BG79-$A79,$BH79-$A79,$H$10,$BE79,$AJ79,$AK79,$H$22,$AN79,$CX$33,1))</f>
        <v>0</v>
      </c>
      <c r="CY79" s="107">
        <f>IF($CS79=0,0,_xll.OSTRIP($CT79,$AM79,$A79-$B$2,$BG79-$A79,$BH79-$A79,$H$10,$BE79,$AJ79,$AK79,$H$22,$AN79,$CX$33,CX$34))</f>
        <v>0</v>
      </c>
      <c r="CZ79" s="109">
        <f t="shared" si="59"/>
        <v>0</v>
      </c>
      <c r="DA79" s="109">
        <f t="shared" si="60"/>
        <v>0</v>
      </c>
      <c r="DB79" s="109">
        <f t="shared" si="61"/>
        <v>0</v>
      </c>
    </row>
    <row r="80" spans="1:106" x14ac:dyDescent="0.25">
      <c r="A80" s="101">
        <f t="shared" si="22"/>
        <v>38139</v>
      </c>
      <c r="B80" s="102">
        <f t="shared" si="23"/>
        <v>3.71</v>
      </c>
      <c r="C80" s="80">
        <f t="shared" si="24"/>
        <v>0.27500000000000002</v>
      </c>
      <c r="D80" s="102">
        <f t="shared" si="0"/>
        <v>-5.5500000000000001E-2</v>
      </c>
      <c r="E80" s="106">
        <f t="shared" si="1"/>
        <v>1</v>
      </c>
      <c r="F80" s="80">
        <f t="shared" si="25"/>
        <v>0.27500000000000002</v>
      </c>
      <c r="G80" s="106">
        <f t="shared" si="26"/>
        <v>0.45</v>
      </c>
      <c r="H80" s="80">
        <f t="shared" si="63"/>
        <v>0</v>
      </c>
      <c r="I80" s="104" t="e">
        <f t="shared" si="27"/>
        <v>#DIV/0!</v>
      </c>
      <c r="J80" s="233" t="e">
        <f t="shared" si="64"/>
        <v>#DIV/0!</v>
      </c>
      <c r="K80" s="233"/>
      <c r="L80" s="266"/>
      <c r="M80" s="266"/>
      <c r="N80" s="102">
        <f t="shared" si="4"/>
        <v>0.1525</v>
      </c>
      <c r="O80" s="106">
        <f t="shared" si="5"/>
        <v>1.03</v>
      </c>
      <c r="P80" s="216">
        <f t="shared" si="28"/>
        <v>0.28325000000000006</v>
      </c>
      <c r="Q80" s="106">
        <f t="shared" si="29"/>
        <v>0.55000000000000004</v>
      </c>
      <c r="R80" s="80">
        <f t="shared" si="65"/>
        <v>0</v>
      </c>
      <c r="S80" s="104" t="e">
        <f t="shared" si="30"/>
        <v>#DIV/0!</v>
      </c>
      <c r="T80" s="233" t="e">
        <f t="shared" si="66"/>
        <v>#DIV/0!</v>
      </c>
      <c r="U80"/>
      <c r="V80"/>
      <c r="W80"/>
      <c r="X80" s="102">
        <f t="shared" si="8"/>
        <v>5.7500000000000002E-2</v>
      </c>
      <c r="Y80" s="106">
        <f t="shared" si="9"/>
        <v>1</v>
      </c>
      <c r="Z80" s="216">
        <f t="shared" si="31"/>
        <v>0.27500000000000002</v>
      </c>
      <c r="AA80" s="106">
        <f t="shared" si="32"/>
        <v>0.5</v>
      </c>
      <c r="AB80" s="80">
        <f t="shared" si="67"/>
        <v>0</v>
      </c>
      <c r="AC80" s="104" t="e">
        <f t="shared" si="33"/>
        <v>#DIV/0!</v>
      </c>
      <c r="AD80" s="233" t="e">
        <f t="shared" si="68"/>
        <v>#DIV/0!</v>
      </c>
      <c r="AE80"/>
      <c r="AF80"/>
      <c r="AG80"/>
      <c r="AH80" s="102">
        <f t="shared" si="12"/>
        <v>5.0000000000000001E-3</v>
      </c>
      <c r="AI80" s="106">
        <f t="shared" si="13"/>
        <v>1</v>
      </c>
      <c r="AJ80" s="216" t="e">
        <f t="shared" si="34"/>
        <v>#DIV/0!</v>
      </c>
      <c r="AK80" s="106">
        <f t="shared" si="35"/>
        <v>0.45</v>
      </c>
      <c r="AL80" s="80" t="e">
        <f t="shared" si="69"/>
        <v>#DIV/0!</v>
      </c>
      <c r="AM80" s="104" t="e">
        <f t="shared" si="36"/>
        <v>#DIV/0!</v>
      </c>
      <c r="AN80" s="233" t="e">
        <f t="shared" si="70"/>
        <v>#DIV/0!</v>
      </c>
      <c r="AO80"/>
      <c r="AP80"/>
      <c r="AQ80" s="266"/>
      <c r="AR80" s="266"/>
      <c r="AU80"/>
      <c r="AV80"/>
      <c r="AW80"/>
      <c r="AX80"/>
      <c r="AY80"/>
      <c r="AZ80"/>
      <c r="BA80"/>
      <c r="BC80" s="105"/>
      <c r="BD80" s="105"/>
      <c r="BE80" s="80">
        <f t="shared" si="37"/>
        <v>6.7239616304318003E-2</v>
      </c>
      <c r="BF80" s="181">
        <f t="shared" si="16"/>
        <v>30</v>
      </c>
      <c r="BG80" s="258">
        <f t="shared" si="62"/>
        <v>38139</v>
      </c>
      <c r="BH80" s="258">
        <f t="shared" si="38"/>
        <v>38168</v>
      </c>
      <c r="BJ80" s="105"/>
      <c r="BK80" s="82"/>
      <c r="BL80" s="82">
        <f t="shared" si="71"/>
        <v>0</v>
      </c>
      <c r="BM80" s="82" t="e">
        <f t="shared" si="39"/>
        <v>#DIV/0!</v>
      </c>
      <c r="BN80" s="77">
        <f t="shared" si="72"/>
        <v>0</v>
      </c>
      <c r="BO80" s="108">
        <f t="shared" si="40"/>
        <v>0</v>
      </c>
      <c r="BP80" s="107">
        <f>IF($BL80=0,0,_xll.OSTRIP($BM80,$I80,$A80-$B$2,$BG80-$A80,$BH80-$A80,$B$10,$BE80,$F80,$G80,$B$22,$J80,$BQ$33,0))</f>
        <v>0</v>
      </c>
      <c r="BQ80" s="107">
        <f>IF($BL80=0,0,_xll.OSTRIP($BM80,$I80,$A80-$B$2,$BG80-$A80,$BH80-$A80,$B$10,$BE80,$F80,$G80,$B$22,$J80,$BQ$33,1))</f>
        <v>0</v>
      </c>
      <c r="BR80" s="107">
        <f>IF($BL80=0,0,_xll.OSTRIP($BM80,$I80,$A80-$B$2,$BG80-$A80,$BH80-$A80,$B$10,$BE80,$F80,$G80,$B$22,$J80,$BQ$33,BQ$34))</f>
        <v>0</v>
      </c>
      <c r="BS80" s="109">
        <f t="shared" si="41"/>
        <v>0</v>
      </c>
      <c r="BT80" s="109">
        <f t="shared" si="42"/>
        <v>0</v>
      </c>
      <c r="BU80" s="109">
        <f t="shared" si="43"/>
        <v>0</v>
      </c>
      <c r="BW80" s="82">
        <f t="shared" si="73"/>
        <v>0</v>
      </c>
      <c r="BX80" s="81" t="e">
        <f t="shared" si="44"/>
        <v>#DIV/0!</v>
      </c>
      <c r="BY80" s="77">
        <f t="shared" si="45"/>
        <v>0</v>
      </c>
      <c r="BZ80" s="108">
        <f t="shared" si="46"/>
        <v>0</v>
      </c>
      <c r="CA80" s="107">
        <f>IF($BW80=0,0,_xll.OSTRIP($BX80,$S80,$A80-$B$2,$BG80-$A80,$BH80-$A80,$D$10,$BE80,$P80,$Q80,$D$22,$T80,$CB$33,0))</f>
        <v>0</v>
      </c>
      <c r="CB80" s="107">
        <f>IF($BW80=0,0,_xll.OSTRIP($BX80,$S80,$A80-$B$2,$BG80-$A80,$BH80-$A80,$D$10,$BE80,$P80,$Q80,$D$22,$T80,$CB$33,1))</f>
        <v>0</v>
      </c>
      <c r="CC80" s="107">
        <f>IF($BW80=0,0,_xll.OSTRIP($BX80,$S80,$A80-$B$2,$BG80-$A80,$BH80-$A80,$D$10,$BE80,$P80,$Q80,$D$22,$T80,$CB$33,CB$34))</f>
        <v>0</v>
      </c>
      <c r="CD80" s="109">
        <f t="shared" si="47"/>
        <v>0</v>
      </c>
      <c r="CE80" s="109">
        <f t="shared" si="48"/>
        <v>0</v>
      </c>
      <c r="CF80" s="109">
        <f t="shared" si="49"/>
        <v>0</v>
      </c>
      <c r="CH80" s="82">
        <f t="shared" si="74"/>
        <v>0</v>
      </c>
      <c r="CI80" s="81" t="e">
        <f t="shared" si="50"/>
        <v>#DIV/0!</v>
      </c>
      <c r="CJ80" s="77">
        <f t="shared" si="51"/>
        <v>0</v>
      </c>
      <c r="CK80" s="108">
        <f t="shared" si="52"/>
        <v>0</v>
      </c>
      <c r="CL80" s="107">
        <f>IF($CH80=0,0,_xll.OSTRIP($CI80,$AC80,$A80-$B$2,$BG80-$A80,$BH80-$A80,$F$10,$BE80,$Z80,$AA80,$F$22,$AD80,$CM$33,0))</f>
        <v>0</v>
      </c>
      <c r="CM80" s="107">
        <f>IF($CH80=0,0,_xll.OSTRIP($CI80,$AC80,$A80-$B$2,$BG80-$A80,$BH80-$A80,$F$10,$BE80,$Z80,$AA80,$F$22,$AD80,$CM$33,1))</f>
        <v>0</v>
      </c>
      <c r="CN80" s="107">
        <f>IF($CH80=0,0,_xll.OSTRIP($CI80,$AC80,$A80-$B$2,$BG80-$A80,$BH80-$A80,$F$10,$BE80,$Z80,$AA80,$F$22,$AD80,$CM$33,$CM$34))</f>
        <v>0</v>
      </c>
      <c r="CO80" s="109">
        <f t="shared" si="53"/>
        <v>0</v>
      </c>
      <c r="CP80" s="109">
        <f t="shared" si="54"/>
        <v>0</v>
      </c>
      <c r="CQ80" s="109">
        <f t="shared" si="55"/>
        <v>0</v>
      </c>
      <c r="CS80" s="82">
        <f t="shared" si="75"/>
        <v>0</v>
      </c>
      <c r="CT80" s="81" t="e">
        <f t="shared" si="56"/>
        <v>#DIV/0!</v>
      </c>
      <c r="CU80" s="77">
        <f t="shared" si="57"/>
        <v>0</v>
      </c>
      <c r="CV80" s="108">
        <f t="shared" si="58"/>
        <v>0</v>
      </c>
      <c r="CW80" s="107">
        <f>IF($CS80=0,0,_xll.OSTRIP($CT80,$AM80,$A80-$B$2,$BG80-$A80,$BH80-$A80,$H$10,$BE80,$AJ80,$AK80,$H$22,$AN80,$CX$33,0))</f>
        <v>0</v>
      </c>
      <c r="CX80" s="107">
        <f>IF($CS80=0,0,_xll.OSTRIP($CT80,$AM80,$A80-$B$2,$BG80-$A80,$BH80-$A80,$H$10,$BE80,$AJ80,$AK80,$H$22,$AN80,$CX$33,1))</f>
        <v>0</v>
      </c>
      <c r="CY80" s="107">
        <f>IF($CS80=0,0,_xll.OSTRIP($CT80,$AM80,$A80-$B$2,$BG80-$A80,$BH80-$A80,$H$10,$BE80,$AJ80,$AK80,$H$22,$AN80,$CX$33,CX$34))</f>
        <v>0</v>
      </c>
      <c r="CZ80" s="109">
        <f t="shared" si="59"/>
        <v>0</v>
      </c>
      <c r="DA80" s="109">
        <f t="shared" si="60"/>
        <v>0</v>
      </c>
      <c r="DB80" s="109">
        <f t="shared" si="61"/>
        <v>0</v>
      </c>
    </row>
    <row r="81" spans="1:106" x14ac:dyDescent="0.25">
      <c r="A81" s="101">
        <f t="shared" si="22"/>
        <v>38169</v>
      </c>
      <c r="B81" s="102">
        <f t="shared" si="23"/>
        <v>3.738</v>
      </c>
      <c r="C81" s="80">
        <f t="shared" si="24"/>
        <v>0.27250000000000002</v>
      </c>
      <c r="D81" s="102">
        <f t="shared" si="0"/>
        <v>-5.5500000000000001E-2</v>
      </c>
      <c r="E81" s="106">
        <f t="shared" si="1"/>
        <v>1</v>
      </c>
      <c r="F81" s="80">
        <f t="shared" si="25"/>
        <v>0.27250000000000002</v>
      </c>
      <c r="G81" s="106">
        <f t="shared" si="26"/>
        <v>0.5</v>
      </c>
      <c r="H81" s="80">
        <f t="shared" si="63"/>
        <v>0</v>
      </c>
      <c r="I81" s="104" t="e">
        <f t="shared" si="27"/>
        <v>#DIV/0!</v>
      </c>
      <c r="J81" s="233" t="e">
        <f t="shared" si="64"/>
        <v>#DIV/0!</v>
      </c>
      <c r="K81" s="233"/>
      <c r="L81" s="266"/>
      <c r="M81" s="266"/>
      <c r="N81" s="102">
        <f t="shared" si="4"/>
        <v>0.14249999999999999</v>
      </c>
      <c r="O81" s="106">
        <f t="shared" si="5"/>
        <v>1.03</v>
      </c>
      <c r="P81" s="216">
        <f t="shared" si="28"/>
        <v>0.28067500000000001</v>
      </c>
      <c r="Q81" s="106">
        <f t="shared" si="29"/>
        <v>0.6</v>
      </c>
      <c r="R81" s="80">
        <f t="shared" si="65"/>
        <v>0</v>
      </c>
      <c r="S81" s="104" t="e">
        <f t="shared" si="30"/>
        <v>#DIV/0!</v>
      </c>
      <c r="T81" s="233" t="e">
        <f t="shared" si="66"/>
        <v>#DIV/0!</v>
      </c>
      <c r="U81"/>
      <c r="V81"/>
      <c r="W81"/>
      <c r="X81" s="102">
        <f t="shared" si="8"/>
        <v>4.7500000000000001E-2</v>
      </c>
      <c r="Y81" s="106">
        <f t="shared" si="9"/>
        <v>1</v>
      </c>
      <c r="Z81" s="216">
        <f t="shared" si="31"/>
        <v>0.27250000000000002</v>
      </c>
      <c r="AA81" s="106">
        <f t="shared" si="32"/>
        <v>0.55000000000000004</v>
      </c>
      <c r="AB81" s="80">
        <f t="shared" si="67"/>
        <v>0</v>
      </c>
      <c r="AC81" s="104" t="e">
        <f t="shared" si="33"/>
        <v>#DIV/0!</v>
      </c>
      <c r="AD81" s="233" t="e">
        <f t="shared" si="68"/>
        <v>#DIV/0!</v>
      </c>
      <c r="AE81"/>
      <c r="AF81"/>
      <c r="AG81"/>
      <c r="AH81" s="102">
        <f t="shared" si="12"/>
        <v>5.0000000000000001E-3</v>
      </c>
      <c r="AI81" s="106">
        <f t="shared" si="13"/>
        <v>1</v>
      </c>
      <c r="AJ81" s="216" t="e">
        <f t="shared" si="34"/>
        <v>#DIV/0!</v>
      </c>
      <c r="AK81" s="106">
        <f t="shared" si="35"/>
        <v>0.5</v>
      </c>
      <c r="AL81" s="80" t="e">
        <f t="shared" si="69"/>
        <v>#DIV/0!</v>
      </c>
      <c r="AM81" s="104" t="e">
        <f t="shared" si="36"/>
        <v>#DIV/0!</v>
      </c>
      <c r="AN81" s="233" t="e">
        <f t="shared" si="70"/>
        <v>#DIV/0!</v>
      </c>
      <c r="AO81"/>
      <c r="AP81"/>
      <c r="AQ81" s="266"/>
      <c r="AR81" s="266"/>
      <c r="AU81"/>
      <c r="AV81"/>
      <c r="AW81"/>
      <c r="AX81"/>
      <c r="AY81"/>
      <c r="AZ81"/>
      <c r="BA81"/>
      <c r="BC81" s="105"/>
      <c r="BD81" s="105"/>
      <c r="BE81" s="80">
        <f t="shared" si="37"/>
        <v>6.7258810033214017E-2</v>
      </c>
      <c r="BF81" s="181">
        <f t="shared" si="16"/>
        <v>31</v>
      </c>
      <c r="BG81" s="258">
        <f t="shared" si="62"/>
        <v>38169</v>
      </c>
      <c r="BH81" s="258">
        <f t="shared" si="38"/>
        <v>38199</v>
      </c>
      <c r="BJ81" s="105"/>
      <c r="BK81" s="82"/>
      <c r="BL81" s="82">
        <f t="shared" si="71"/>
        <v>0</v>
      </c>
      <c r="BM81" s="82" t="e">
        <f t="shared" si="39"/>
        <v>#DIV/0!</v>
      </c>
      <c r="BN81" s="77">
        <f t="shared" si="72"/>
        <v>0</v>
      </c>
      <c r="BO81" s="108">
        <f t="shared" si="40"/>
        <v>0</v>
      </c>
      <c r="BP81" s="107">
        <f>IF($BL81=0,0,_xll.OSTRIP($BM81,$I81,$A81-$B$2,$BG81-$A81,$BH81-$A81,$B$10,$BE81,$F81,$G81,$B$22,$J81,$BQ$33,0))</f>
        <v>0</v>
      </c>
      <c r="BQ81" s="107">
        <f>IF($BL81=0,0,_xll.OSTRIP($BM81,$I81,$A81-$B$2,$BG81-$A81,$BH81-$A81,$B$10,$BE81,$F81,$G81,$B$22,$J81,$BQ$33,1))</f>
        <v>0</v>
      </c>
      <c r="BR81" s="107">
        <f>IF($BL81=0,0,_xll.OSTRIP($BM81,$I81,$A81-$B$2,$BG81-$A81,$BH81-$A81,$B$10,$BE81,$F81,$G81,$B$22,$J81,$BQ$33,BQ$34))</f>
        <v>0</v>
      </c>
      <c r="BS81" s="109">
        <f t="shared" si="41"/>
        <v>0</v>
      </c>
      <c r="BT81" s="109">
        <f t="shared" si="42"/>
        <v>0</v>
      </c>
      <c r="BU81" s="109">
        <f t="shared" si="43"/>
        <v>0</v>
      </c>
      <c r="BW81" s="82">
        <f t="shared" si="73"/>
        <v>0</v>
      </c>
      <c r="BX81" s="81" t="e">
        <f t="shared" si="44"/>
        <v>#DIV/0!</v>
      </c>
      <c r="BY81" s="77">
        <f t="shared" si="45"/>
        <v>0</v>
      </c>
      <c r="BZ81" s="108">
        <f t="shared" si="46"/>
        <v>0</v>
      </c>
      <c r="CA81" s="107">
        <f>IF($BW81=0,0,_xll.OSTRIP($BX81,$S81,$A81-$B$2,$BG81-$A81,$BH81-$A81,$D$10,$BE81,$P81,$Q81,$D$22,$T81,$CB$33,0))</f>
        <v>0</v>
      </c>
      <c r="CB81" s="107">
        <f>IF($BW81=0,0,_xll.OSTRIP($BX81,$S81,$A81-$B$2,$BG81-$A81,$BH81-$A81,$D$10,$BE81,$P81,$Q81,$D$22,$T81,$CB$33,1))</f>
        <v>0</v>
      </c>
      <c r="CC81" s="107">
        <f>IF($BW81=0,0,_xll.OSTRIP($BX81,$S81,$A81-$B$2,$BG81-$A81,$BH81-$A81,$D$10,$BE81,$P81,$Q81,$D$22,$T81,$CB$33,CB$34))</f>
        <v>0</v>
      </c>
      <c r="CD81" s="109">
        <f t="shared" si="47"/>
        <v>0</v>
      </c>
      <c r="CE81" s="109">
        <f t="shared" si="48"/>
        <v>0</v>
      </c>
      <c r="CF81" s="109">
        <f t="shared" si="49"/>
        <v>0</v>
      </c>
      <c r="CH81" s="82">
        <f t="shared" si="74"/>
        <v>0</v>
      </c>
      <c r="CI81" s="81" t="e">
        <f t="shared" si="50"/>
        <v>#DIV/0!</v>
      </c>
      <c r="CJ81" s="77">
        <f t="shared" si="51"/>
        <v>0</v>
      </c>
      <c r="CK81" s="108">
        <f t="shared" si="52"/>
        <v>0</v>
      </c>
      <c r="CL81" s="107">
        <f>IF($CH81=0,0,_xll.OSTRIP($CI81,$AC81,$A81-$B$2,$BG81-$A81,$BH81-$A81,$F$10,$BE81,$Z81,$AA81,$F$22,$AD81,$CM$33,0))</f>
        <v>0</v>
      </c>
      <c r="CM81" s="107">
        <f>IF($CH81=0,0,_xll.OSTRIP($CI81,$AC81,$A81-$B$2,$BG81-$A81,$BH81-$A81,$F$10,$BE81,$Z81,$AA81,$F$22,$AD81,$CM$33,1))</f>
        <v>0</v>
      </c>
      <c r="CN81" s="107">
        <f>IF($CH81=0,0,_xll.OSTRIP($CI81,$AC81,$A81-$B$2,$BG81-$A81,$BH81-$A81,$F$10,$BE81,$Z81,$AA81,$F$22,$AD81,$CM$33,$CM$34))</f>
        <v>0</v>
      </c>
      <c r="CO81" s="109">
        <f t="shared" si="53"/>
        <v>0</v>
      </c>
      <c r="CP81" s="109">
        <f t="shared" si="54"/>
        <v>0</v>
      </c>
      <c r="CQ81" s="109">
        <f t="shared" si="55"/>
        <v>0</v>
      </c>
      <c r="CS81" s="82">
        <f t="shared" si="75"/>
        <v>0</v>
      </c>
      <c r="CT81" s="81" t="e">
        <f t="shared" si="56"/>
        <v>#DIV/0!</v>
      </c>
      <c r="CU81" s="77">
        <f t="shared" si="57"/>
        <v>0</v>
      </c>
      <c r="CV81" s="108">
        <f t="shared" si="58"/>
        <v>0</v>
      </c>
      <c r="CW81" s="107">
        <f>IF($CS81=0,0,_xll.OSTRIP($CT81,$AM81,$A81-$B$2,$BG81-$A81,$BH81-$A81,$H$10,$BE81,$AJ81,$AK81,$H$22,$AN81,$CX$33,0))</f>
        <v>0</v>
      </c>
      <c r="CX81" s="107">
        <f>IF($CS81=0,0,_xll.OSTRIP($CT81,$AM81,$A81-$B$2,$BG81-$A81,$BH81-$A81,$H$10,$BE81,$AJ81,$AK81,$H$22,$AN81,$CX$33,1))</f>
        <v>0</v>
      </c>
      <c r="CY81" s="107">
        <f>IF($CS81=0,0,_xll.OSTRIP($CT81,$AM81,$A81-$B$2,$BG81-$A81,$BH81-$A81,$H$10,$BE81,$AJ81,$AK81,$H$22,$AN81,$CX$33,CX$34))</f>
        <v>0</v>
      </c>
      <c r="CZ81" s="109">
        <f t="shared" si="59"/>
        <v>0</v>
      </c>
      <c r="DA81" s="109">
        <f t="shared" si="60"/>
        <v>0</v>
      </c>
      <c r="DB81" s="109">
        <f t="shared" si="61"/>
        <v>0</v>
      </c>
    </row>
    <row r="82" spans="1:106" x14ac:dyDescent="0.25">
      <c r="A82" s="101">
        <f t="shared" si="22"/>
        <v>38200</v>
      </c>
      <c r="B82" s="102">
        <f t="shared" si="23"/>
        <v>3.76</v>
      </c>
      <c r="C82" s="80">
        <f t="shared" si="24"/>
        <v>0.27250000000000002</v>
      </c>
      <c r="D82" s="102">
        <f t="shared" si="0"/>
        <v>-5.5500000000000001E-2</v>
      </c>
      <c r="E82" s="106">
        <f t="shared" si="1"/>
        <v>1</v>
      </c>
      <c r="F82" s="80">
        <f t="shared" si="25"/>
        <v>0.27250000000000002</v>
      </c>
      <c r="G82" s="106">
        <f t="shared" si="26"/>
        <v>0.55000000000000004</v>
      </c>
      <c r="H82" s="80">
        <f t="shared" si="63"/>
        <v>0</v>
      </c>
      <c r="I82" s="104" t="e">
        <f t="shared" si="27"/>
        <v>#DIV/0!</v>
      </c>
      <c r="J82" s="233" t="e">
        <f t="shared" si="64"/>
        <v>#DIV/0!</v>
      </c>
      <c r="K82" s="233"/>
      <c r="L82" s="266"/>
      <c r="M82" s="266"/>
      <c r="N82" s="102">
        <f t="shared" si="4"/>
        <v>0.14000000000000001</v>
      </c>
      <c r="O82" s="106">
        <f t="shared" si="5"/>
        <v>1.03</v>
      </c>
      <c r="P82" s="216">
        <f t="shared" si="28"/>
        <v>0.28067500000000001</v>
      </c>
      <c r="Q82" s="106">
        <f t="shared" si="29"/>
        <v>0.65</v>
      </c>
      <c r="R82" s="80">
        <f t="shared" si="65"/>
        <v>0</v>
      </c>
      <c r="S82" s="104" t="e">
        <f t="shared" si="30"/>
        <v>#DIV/0!</v>
      </c>
      <c r="T82" s="233" t="e">
        <f t="shared" si="66"/>
        <v>#DIV/0!</v>
      </c>
      <c r="U82"/>
      <c r="V82"/>
      <c r="W82"/>
      <c r="X82" s="102">
        <f t="shared" si="8"/>
        <v>4.4999999999999998E-2</v>
      </c>
      <c r="Y82" s="106">
        <f t="shared" si="9"/>
        <v>1</v>
      </c>
      <c r="Z82" s="216">
        <f t="shared" si="31"/>
        <v>0.27250000000000002</v>
      </c>
      <c r="AA82" s="106">
        <f t="shared" si="32"/>
        <v>0.6</v>
      </c>
      <c r="AB82" s="80">
        <f t="shared" si="67"/>
        <v>0</v>
      </c>
      <c r="AC82" s="104" t="e">
        <f t="shared" si="33"/>
        <v>#DIV/0!</v>
      </c>
      <c r="AD82" s="233" t="e">
        <f t="shared" si="68"/>
        <v>#DIV/0!</v>
      </c>
      <c r="AE82"/>
      <c r="AF82"/>
      <c r="AG82"/>
      <c r="AH82" s="102">
        <f t="shared" si="12"/>
        <v>5.0000000000000001E-3</v>
      </c>
      <c r="AI82" s="106">
        <f t="shared" si="13"/>
        <v>1</v>
      </c>
      <c r="AJ82" s="216" t="e">
        <f t="shared" si="34"/>
        <v>#DIV/0!</v>
      </c>
      <c r="AK82" s="106">
        <f t="shared" si="35"/>
        <v>0.55000000000000004</v>
      </c>
      <c r="AL82" s="80" t="e">
        <f t="shared" si="69"/>
        <v>#DIV/0!</v>
      </c>
      <c r="AM82" s="104" t="e">
        <f t="shared" si="36"/>
        <v>#DIV/0!</v>
      </c>
      <c r="AN82" s="233" t="e">
        <f t="shared" si="70"/>
        <v>#DIV/0!</v>
      </c>
      <c r="AO82"/>
      <c r="AP82"/>
      <c r="AQ82" s="266"/>
      <c r="AR82" s="266"/>
      <c r="AU82"/>
      <c r="AV82"/>
      <c r="AW82"/>
      <c r="AX82"/>
      <c r="AY82"/>
      <c r="AZ82"/>
      <c r="BA82"/>
      <c r="BC82" s="105"/>
      <c r="BD82" s="105"/>
      <c r="BE82" s="80">
        <f t="shared" si="37"/>
        <v>6.7280453138038016E-2</v>
      </c>
      <c r="BF82" s="181">
        <f t="shared" si="16"/>
        <v>31</v>
      </c>
      <c r="BG82" s="258">
        <f t="shared" si="62"/>
        <v>38200</v>
      </c>
      <c r="BH82" s="258">
        <f t="shared" si="38"/>
        <v>38230</v>
      </c>
      <c r="BJ82" s="105"/>
      <c r="BK82" s="82"/>
      <c r="BL82" s="82">
        <f t="shared" si="71"/>
        <v>0</v>
      </c>
      <c r="BM82" s="82" t="e">
        <f t="shared" si="39"/>
        <v>#DIV/0!</v>
      </c>
      <c r="BN82" s="77">
        <f t="shared" si="72"/>
        <v>0</v>
      </c>
      <c r="BO82" s="108">
        <f t="shared" si="40"/>
        <v>0</v>
      </c>
      <c r="BP82" s="107">
        <f>IF($BL82=0,0,_xll.OSTRIP($BM82,$I82,$A82-$B$2,$BG82-$A82,$BH82-$A82,$B$10,$BE82,$F82,$G82,$B$22,$J82,$BQ$33,0))</f>
        <v>0</v>
      </c>
      <c r="BQ82" s="107">
        <f>IF($BL82=0,0,_xll.OSTRIP($BM82,$I82,$A82-$B$2,$BG82-$A82,$BH82-$A82,$B$10,$BE82,$F82,$G82,$B$22,$J82,$BQ$33,1))</f>
        <v>0</v>
      </c>
      <c r="BR82" s="107">
        <f>IF($BL82=0,0,_xll.OSTRIP($BM82,$I82,$A82-$B$2,$BG82-$A82,$BH82-$A82,$B$10,$BE82,$F82,$G82,$B$22,$J82,$BQ$33,BQ$34))</f>
        <v>0</v>
      </c>
      <c r="BS82" s="109">
        <f t="shared" si="41"/>
        <v>0</v>
      </c>
      <c r="BT82" s="109">
        <f t="shared" si="42"/>
        <v>0</v>
      </c>
      <c r="BU82" s="109">
        <f t="shared" si="43"/>
        <v>0</v>
      </c>
      <c r="BW82" s="82">
        <f t="shared" si="73"/>
        <v>0</v>
      </c>
      <c r="BX82" s="81" t="e">
        <f t="shared" si="44"/>
        <v>#DIV/0!</v>
      </c>
      <c r="BY82" s="77">
        <f t="shared" si="45"/>
        <v>0</v>
      </c>
      <c r="BZ82" s="108">
        <f t="shared" si="46"/>
        <v>0</v>
      </c>
      <c r="CA82" s="107">
        <f>IF($BW82=0,0,_xll.OSTRIP($BX82,$S82,$A82-$B$2,$BG82-$A82,$BH82-$A82,$D$10,$BE82,$P82,$Q82,$D$22,$T82,$CB$33,0))</f>
        <v>0</v>
      </c>
      <c r="CB82" s="107">
        <f>IF($BW82=0,0,_xll.OSTRIP($BX82,$S82,$A82-$B$2,$BG82-$A82,$BH82-$A82,$D$10,$BE82,$P82,$Q82,$D$22,$T82,$CB$33,1))</f>
        <v>0</v>
      </c>
      <c r="CC82" s="107">
        <f>IF($BW82=0,0,_xll.OSTRIP($BX82,$S82,$A82-$B$2,$BG82-$A82,$BH82-$A82,$D$10,$BE82,$P82,$Q82,$D$22,$T82,$CB$33,CB$34))</f>
        <v>0</v>
      </c>
      <c r="CD82" s="109">
        <f t="shared" si="47"/>
        <v>0</v>
      </c>
      <c r="CE82" s="109">
        <f t="shared" si="48"/>
        <v>0</v>
      </c>
      <c r="CF82" s="109">
        <f t="shared" si="49"/>
        <v>0</v>
      </c>
      <c r="CH82" s="82">
        <f t="shared" si="74"/>
        <v>0</v>
      </c>
      <c r="CI82" s="81" t="e">
        <f t="shared" si="50"/>
        <v>#DIV/0!</v>
      </c>
      <c r="CJ82" s="77">
        <f t="shared" si="51"/>
        <v>0</v>
      </c>
      <c r="CK82" s="108">
        <f t="shared" si="52"/>
        <v>0</v>
      </c>
      <c r="CL82" s="107">
        <f>IF($CH82=0,0,_xll.OSTRIP($CI82,$AC82,$A82-$B$2,$BG82-$A82,$BH82-$A82,$F$10,$BE82,$Z82,$AA82,$F$22,$AD82,$CM$33,0))</f>
        <v>0</v>
      </c>
      <c r="CM82" s="107">
        <f>IF($CH82=0,0,_xll.OSTRIP($CI82,$AC82,$A82-$B$2,$BG82-$A82,$BH82-$A82,$F$10,$BE82,$Z82,$AA82,$F$22,$AD82,$CM$33,1))</f>
        <v>0</v>
      </c>
      <c r="CN82" s="107">
        <f>IF($CH82=0,0,_xll.OSTRIP($CI82,$AC82,$A82-$B$2,$BG82-$A82,$BH82-$A82,$F$10,$BE82,$Z82,$AA82,$F$22,$AD82,$CM$33,$CM$34))</f>
        <v>0</v>
      </c>
      <c r="CO82" s="109">
        <f t="shared" si="53"/>
        <v>0</v>
      </c>
      <c r="CP82" s="109">
        <f t="shared" si="54"/>
        <v>0</v>
      </c>
      <c r="CQ82" s="109">
        <f t="shared" si="55"/>
        <v>0</v>
      </c>
      <c r="CS82" s="82">
        <f t="shared" si="75"/>
        <v>0</v>
      </c>
      <c r="CT82" s="81" t="e">
        <f t="shared" si="56"/>
        <v>#DIV/0!</v>
      </c>
      <c r="CU82" s="77">
        <f t="shared" si="57"/>
        <v>0</v>
      </c>
      <c r="CV82" s="108">
        <f t="shared" si="58"/>
        <v>0</v>
      </c>
      <c r="CW82" s="107">
        <f>IF($CS82=0,0,_xll.OSTRIP($CT82,$AM82,$A82-$B$2,$BG82-$A82,$BH82-$A82,$H$10,$BE82,$AJ82,$AK82,$H$22,$AN82,$CX$33,0))</f>
        <v>0</v>
      </c>
      <c r="CX82" s="107">
        <f>IF($CS82=0,0,_xll.OSTRIP($CT82,$AM82,$A82-$B$2,$BG82-$A82,$BH82-$A82,$H$10,$BE82,$AJ82,$AK82,$H$22,$AN82,$CX$33,1))</f>
        <v>0</v>
      </c>
      <c r="CY82" s="107">
        <f>IF($CS82=0,0,_xll.OSTRIP($CT82,$AM82,$A82-$B$2,$BG82-$A82,$BH82-$A82,$H$10,$BE82,$AJ82,$AK82,$H$22,$AN82,$CX$33,CX$34))</f>
        <v>0</v>
      </c>
      <c r="CZ82" s="109">
        <f t="shared" si="59"/>
        <v>0</v>
      </c>
      <c r="DA82" s="109">
        <f t="shared" si="60"/>
        <v>0</v>
      </c>
      <c r="DB82" s="109">
        <f t="shared" si="61"/>
        <v>0</v>
      </c>
    </row>
    <row r="83" spans="1:106" x14ac:dyDescent="0.25">
      <c r="A83" s="101">
        <f t="shared" si="22"/>
        <v>38231</v>
      </c>
      <c r="B83" s="102">
        <f t="shared" si="23"/>
        <v>3.78</v>
      </c>
      <c r="C83" s="80">
        <f t="shared" si="24"/>
        <v>0.27250000000000002</v>
      </c>
      <c r="D83" s="102">
        <f t="shared" si="0"/>
        <v>-5.5500000000000001E-2</v>
      </c>
      <c r="E83" s="106">
        <f t="shared" si="1"/>
        <v>1</v>
      </c>
      <c r="F83" s="80">
        <f t="shared" si="25"/>
        <v>0.27250000000000002</v>
      </c>
      <c r="G83" s="106">
        <f t="shared" si="26"/>
        <v>0.55000000000000004</v>
      </c>
      <c r="H83" s="80">
        <f t="shared" si="63"/>
        <v>0</v>
      </c>
      <c r="I83" s="104" t="e">
        <f t="shared" si="27"/>
        <v>#DIV/0!</v>
      </c>
      <c r="J83" s="233" t="e">
        <f t="shared" si="64"/>
        <v>#DIV/0!</v>
      </c>
      <c r="K83" s="233"/>
      <c r="L83" s="266"/>
      <c r="M83" s="266"/>
      <c r="N83" s="102">
        <f t="shared" si="4"/>
        <v>0.13750000000000001</v>
      </c>
      <c r="O83" s="106">
        <f t="shared" si="5"/>
        <v>1.03</v>
      </c>
      <c r="P83" s="216">
        <f t="shared" si="28"/>
        <v>0.28067500000000001</v>
      </c>
      <c r="Q83" s="106">
        <f t="shared" si="29"/>
        <v>0.65</v>
      </c>
      <c r="R83" s="80">
        <f t="shared" si="65"/>
        <v>0</v>
      </c>
      <c r="S83" s="104" t="e">
        <f t="shared" si="30"/>
        <v>#DIV/0!</v>
      </c>
      <c r="T83" s="233" t="e">
        <f t="shared" si="66"/>
        <v>#DIV/0!</v>
      </c>
      <c r="U83"/>
      <c r="V83"/>
      <c r="W83"/>
      <c r="X83" s="102">
        <f t="shared" si="8"/>
        <v>4.2500000000000003E-2</v>
      </c>
      <c r="Y83" s="106">
        <f t="shared" si="9"/>
        <v>1</v>
      </c>
      <c r="Z83" s="216">
        <f t="shared" si="31"/>
        <v>0.27250000000000002</v>
      </c>
      <c r="AA83" s="106">
        <f t="shared" si="32"/>
        <v>0.6</v>
      </c>
      <c r="AB83" s="80">
        <f t="shared" si="67"/>
        <v>0</v>
      </c>
      <c r="AC83" s="104" t="e">
        <f t="shared" si="33"/>
        <v>#DIV/0!</v>
      </c>
      <c r="AD83" s="233" t="e">
        <f t="shared" si="68"/>
        <v>#DIV/0!</v>
      </c>
      <c r="AE83"/>
      <c r="AF83"/>
      <c r="AG83"/>
      <c r="AH83" s="102">
        <f t="shared" si="12"/>
        <v>5.0000000000000001E-3</v>
      </c>
      <c r="AI83" s="106">
        <f t="shared" si="13"/>
        <v>1</v>
      </c>
      <c r="AJ83" s="216" t="e">
        <f t="shared" si="34"/>
        <v>#DIV/0!</v>
      </c>
      <c r="AK83" s="106">
        <f t="shared" si="35"/>
        <v>0.55000000000000004</v>
      </c>
      <c r="AL83" s="80" t="e">
        <f t="shared" si="69"/>
        <v>#DIV/0!</v>
      </c>
      <c r="AM83" s="104" t="e">
        <f t="shared" si="36"/>
        <v>#DIV/0!</v>
      </c>
      <c r="AN83" s="233" t="e">
        <f t="shared" si="70"/>
        <v>#DIV/0!</v>
      </c>
      <c r="AO83"/>
      <c r="AP83"/>
      <c r="AQ83" s="266"/>
      <c r="AR83" s="266"/>
      <c r="AU83"/>
      <c r="AV83"/>
      <c r="AW83"/>
      <c r="AX83"/>
      <c r="AY83"/>
      <c r="AZ83"/>
      <c r="BA83"/>
      <c r="BC83" s="105"/>
      <c r="BD83" s="105"/>
      <c r="BE83" s="80">
        <f t="shared" si="37"/>
        <v>6.7302096243017001E-2</v>
      </c>
      <c r="BF83" s="181">
        <f t="shared" si="16"/>
        <v>30</v>
      </c>
      <c r="BG83" s="258">
        <f t="shared" si="62"/>
        <v>38231</v>
      </c>
      <c r="BH83" s="258">
        <f t="shared" si="38"/>
        <v>38260</v>
      </c>
      <c r="BJ83" s="105"/>
      <c r="BK83" s="82"/>
      <c r="BL83" s="82">
        <f t="shared" si="71"/>
        <v>0</v>
      </c>
      <c r="BM83" s="82" t="e">
        <f t="shared" si="39"/>
        <v>#DIV/0!</v>
      </c>
      <c r="BN83" s="77">
        <f t="shared" si="72"/>
        <v>0</v>
      </c>
      <c r="BO83" s="108">
        <f t="shared" si="40"/>
        <v>0</v>
      </c>
      <c r="BP83" s="107">
        <f>IF($BL83=0,0,_xll.OSTRIP($BM83,$I83,$A83-$B$2,$BG83-$A83,$BH83-$A83,$B$10,$BE83,$F83,$G83,$B$22,$J83,$BQ$33,0))</f>
        <v>0</v>
      </c>
      <c r="BQ83" s="107">
        <f>IF($BL83=0,0,_xll.OSTRIP($BM83,$I83,$A83-$B$2,$BG83-$A83,$BH83-$A83,$B$10,$BE83,$F83,$G83,$B$22,$J83,$BQ$33,1))</f>
        <v>0</v>
      </c>
      <c r="BR83" s="107">
        <f>IF($BL83=0,0,_xll.OSTRIP($BM83,$I83,$A83-$B$2,$BG83-$A83,$BH83-$A83,$B$10,$BE83,$F83,$G83,$B$22,$J83,$BQ$33,BQ$34))</f>
        <v>0</v>
      </c>
      <c r="BS83" s="109">
        <f t="shared" si="41"/>
        <v>0</v>
      </c>
      <c r="BT83" s="109">
        <f t="shared" si="42"/>
        <v>0</v>
      </c>
      <c r="BU83" s="109">
        <f t="shared" si="43"/>
        <v>0</v>
      </c>
      <c r="BW83" s="82">
        <f t="shared" si="73"/>
        <v>0</v>
      </c>
      <c r="BX83" s="81" t="e">
        <f t="shared" si="44"/>
        <v>#DIV/0!</v>
      </c>
      <c r="BY83" s="77">
        <f t="shared" si="45"/>
        <v>0</v>
      </c>
      <c r="BZ83" s="108">
        <f t="shared" si="46"/>
        <v>0</v>
      </c>
      <c r="CA83" s="107">
        <f>IF($BW83=0,0,_xll.OSTRIP($BX83,$S83,$A83-$B$2,$BG83-$A83,$BH83-$A83,$D$10,$BE83,$P83,$Q83,$D$22,$T83,$CB$33,0))</f>
        <v>0</v>
      </c>
      <c r="CB83" s="107">
        <f>IF($BW83=0,0,_xll.OSTRIP($BX83,$S83,$A83-$B$2,$BG83-$A83,$BH83-$A83,$D$10,$BE83,$P83,$Q83,$D$22,$T83,$CB$33,1))</f>
        <v>0</v>
      </c>
      <c r="CC83" s="107">
        <f>IF($BW83=0,0,_xll.OSTRIP($BX83,$S83,$A83-$B$2,$BG83-$A83,$BH83-$A83,$D$10,$BE83,$P83,$Q83,$D$22,$T83,$CB$33,CB$34))</f>
        <v>0</v>
      </c>
      <c r="CD83" s="109">
        <f t="shared" si="47"/>
        <v>0</v>
      </c>
      <c r="CE83" s="109">
        <f t="shared" si="48"/>
        <v>0</v>
      </c>
      <c r="CF83" s="109">
        <f t="shared" si="49"/>
        <v>0</v>
      </c>
      <c r="CH83" s="82">
        <f t="shared" si="74"/>
        <v>0</v>
      </c>
      <c r="CI83" s="81" t="e">
        <f t="shared" si="50"/>
        <v>#DIV/0!</v>
      </c>
      <c r="CJ83" s="77">
        <f t="shared" si="51"/>
        <v>0</v>
      </c>
      <c r="CK83" s="108">
        <f t="shared" si="52"/>
        <v>0</v>
      </c>
      <c r="CL83" s="107">
        <f>IF($CH83=0,0,_xll.OSTRIP($CI83,$AC83,$A83-$B$2,$BG83-$A83,$BH83-$A83,$F$10,$BE83,$Z83,$AA83,$F$22,$AD83,$CM$33,0))</f>
        <v>0</v>
      </c>
      <c r="CM83" s="107">
        <f>IF($CH83=0,0,_xll.OSTRIP($CI83,$AC83,$A83-$B$2,$BG83-$A83,$BH83-$A83,$F$10,$BE83,$Z83,$AA83,$F$22,$AD83,$CM$33,1))</f>
        <v>0</v>
      </c>
      <c r="CN83" s="107">
        <f>IF($CH83=0,0,_xll.OSTRIP($CI83,$AC83,$A83-$B$2,$BG83-$A83,$BH83-$A83,$F$10,$BE83,$Z83,$AA83,$F$22,$AD83,$CM$33,$CM$34))</f>
        <v>0</v>
      </c>
      <c r="CO83" s="109">
        <f t="shared" si="53"/>
        <v>0</v>
      </c>
      <c r="CP83" s="109">
        <f t="shared" si="54"/>
        <v>0</v>
      </c>
      <c r="CQ83" s="109">
        <f t="shared" si="55"/>
        <v>0</v>
      </c>
      <c r="CS83" s="82">
        <f t="shared" si="75"/>
        <v>0</v>
      </c>
      <c r="CT83" s="81" t="e">
        <f t="shared" si="56"/>
        <v>#DIV/0!</v>
      </c>
      <c r="CU83" s="77">
        <f t="shared" si="57"/>
        <v>0</v>
      </c>
      <c r="CV83" s="108">
        <f t="shared" si="58"/>
        <v>0</v>
      </c>
      <c r="CW83" s="107">
        <f>IF($CS83=0,0,_xll.OSTRIP($CT83,$AM83,$A83-$B$2,$BG83-$A83,$BH83-$A83,$H$10,$BE83,$AJ83,$AK83,$H$22,$AN83,$CX$33,0))</f>
        <v>0</v>
      </c>
      <c r="CX83" s="107">
        <f>IF($CS83=0,0,_xll.OSTRIP($CT83,$AM83,$A83-$B$2,$BG83-$A83,$BH83-$A83,$H$10,$BE83,$AJ83,$AK83,$H$22,$AN83,$CX$33,1))</f>
        <v>0</v>
      </c>
      <c r="CY83" s="107">
        <f>IF($CS83=0,0,_xll.OSTRIP($CT83,$AM83,$A83-$B$2,$BG83-$A83,$BH83-$A83,$H$10,$BE83,$AJ83,$AK83,$H$22,$AN83,$CX$33,CX$34))</f>
        <v>0</v>
      </c>
      <c r="CZ83" s="109">
        <f t="shared" si="59"/>
        <v>0</v>
      </c>
      <c r="DA83" s="109">
        <f t="shared" si="60"/>
        <v>0</v>
      </c>
      <c r="DB83" s="109">
        <f t="shared" si="61"/>
        <v>0</v>
      </c>
    </row>
    <row r="84" spans="1:106" x14ac:dyDescent="0.25">
      <c r="A84" s="101">
        <f t="shared" si="22"/>
        <v>38261</v>
      </c>
      <c r="B84" s="102">
        <f t="shared" si="23"/>
        <v>3.7949999999999999</v>
      </c>
      <c r="C84" s="80">
        <f t="shared" si="24"/>
        <v>0.27250000000000002</v>
      </c>
      <c r="D84" s="102">
        <f t="shared" si="0"/>
        <v>-5.5500000000000001E-2</v>
      </c>
      <c r="E84" s="106">
        <f t="shared" si="1"/>
        <v>1</v>
      </c>
      <c r="F84" s="80">
        <f t="shared" si="25"/>
        <v>0.27250000000000002</v>
      </c>
      <c r="G84" s="106">
        <f t="shared" si="26"/>
        <v>0.6</v>
      </c>
      <c r="H84" s="80">
        <f t="shared" si="63"/>
        <v>0</v>
      </c>
      <c r="I84" s="104" t="e">
        <f t="shared" si="27"/>
        <v>#DIV/0!</v>
      </c>
      <c r="J84" s="233" t="e">
        <f t="shared" si="64"/>
        <v>#DIV/0!</v>
      </c>
      <c r="K84" s="233"/>
      <c r="L84" s="266"/>
      <c r="M84" s="266"/>
      <c r="N84" s="102">
        <f t="shared" si="4"/>
        <v>0.1525</v>
      </c>
      <c r="O84" s="106">
        <f t="shared" si="5"/>
        <v>1.03</v>
      </c>
      <c r="P84" s="216">
        <f t="shared" si="28"/>
        <v>0.28067500000000001</v>
      </c>
      <c r="Q84" s="106">
        <f t="shared" si="29"/>
        <v>0.7</v>
      </c>
      <c r="R84" s="80">
        <f t="shared" si="65"/>
        <v>0</v>
      </c>
      <c r="S84" s="104" t="e">
        <f t="shared" si="30"/>
        <v>#DIV/0!</v>
      </c>
      <c r="T84" s="233" t="e">
        <f t="shared" si="66"/>
        <v>#DIV/0!</v>
      </c>
      <c r="U84"/>
      <c r="V84"/>
      <c r="W84"/>
      <c r="X84" s="102">
        <f t="shared" si="8"/>
        <v>5.7500000000000002E-2</v>
      </c>
      <c r="Y84" s="106">
        <f t="shared" si="9"/>
        <v>1</v>
      </c>
      <c r="Z84" s="216">
        <f t="shared" si="31"/>
        <v>0.27250000000000002</v>
      </c>
      <c r="AA84" s="106">
        <f t="shared" si="32"/>
        <v>0.65</v>
      </c>
      <c r="AB84" s="80">
        <f t="shared" si="67"/>
        <v>0</v>
      </c>
      <c r="AC84" s="104" t="e">
        <f t="shared" si="33"/>
        <v>#DIV/0!</v>
      </c>
      <c r="AD84" s="233" t="e">
        <f t="shared" si="68"/>
        <v>#DIV/0!</v>
      </c>
      <c r="AE84"/>
      <c r="AF84"/>
      <c r="AG84"/>
      <c r="AH84" s="102">
        <f t="shared" si="12"/>
        <v>5.0000000000000001E-3</v>
      </c>
      <c r="AI84" s="106">
        <f t="shared" si="13"/>
        <v>1</v>
      </c>
      <c r="AJ84" s="216" t="e">
        <f t="shared" si="34"/>
        <v>#DIV/0!</v>
      </c>
      <c r="AK84" s="106">
        <f t="shared" si="35"/>
        <v>0.6</v>
      </c>
      <c r="AL84" s="80" t="e">
        <f t="shared" si="69"/>
        <v>#DIV/0!</v>
      </c>
      <c r="AM84" s="104" t="e">
        <f t="shared" si="36"/>
        <v>#DIV/0!</v>
      </c>
      <c r="AN84" s="233" t="e">
        <f t="shared" si="70"/>
        <v>#DIV/0!</v>
      </c>
      <c r="AO84"/>
      <c r="AP84"/>
      <c r="AQ84" s="266"/>
      <c r="AR84" s="266"/>
      <c r="AU84"/>
      <c r="AV84"/>
      <c r="AW84"/>
      <c r="AX84"/>
      <c r="AY84"/>
      <c r="AZ84"/>
      <c r="BA84"/>
      <c r="BC84" s="105"/>
      <c r="BD84" s="105"/>
      <c r="BE84" s="80">
        <f t="shared" si="37"/>
        <v>6.7324451147970005E-2</v>
      </c>
      <c r="BF84" s="181">
        <f t="shared" si="16"/>
        <v>31</v>
      </c>
      <c r="BG84" s="258">
        <f t="shared" si="62"/>
        <v>38261</v>
      </c>
      <c r="BH84" s="258">
        <f t="shared" si="38"/>
        <v>38291</v>
      </c>
      <c r="BJ84" s="105"/>
      <c r="BK84" s="82"/>
      <c r="BL84" s="82">
        <f t="shared" si="71"/>
        <v>0</v>
      </c>
      <c r="BM84" s="82" t="e">
        <f t="shared" si="39"/>
        <v>#DIV/0!</v>
      </c>
      <c r="BN84" s="77">
        <f t="shared" si="72"/>
        <v>0</v>
      </c>
      <c r="BO84" s="108">
        <f t="shared" si="40"/>
        <v>0</v>
      </c>
      <c r="BP84" s="107">
        <f>IF($BL84=0,0,_xll.OSTRIP($BM84,$I84,$A84-$B$2,$BG84-$A84,$BH84-$A84,$B$10,$BE84,$F84,$G84,$B$22,$J84,$BQ$33,0))</f>
        <v>0</v>
      </c>
      <c r="BQ84" s="107">
        <f>IF($BL84=0,0,_xll.OSTRIP($BM84,$I84,$A84-$B$2,$BG84-$A84,$BH84-$A84,$B$10,$BE84,$F84,$G84,$B$22,$J84,$BQ$33,1))</f>
        <v>0</v>
      </c>
      <c r="BR84" s="107">
        <f>IF($BL84=0,0,_xll.OSTRIP($BM84,$I84,$A84-$B$2,$BG84-$A84,$BH84-$A84,$B$10,$BE84,$F84,$G84,$B$22,$J84,$BQ$33,BQ$34))</f>
        <v>0</v>
      </c>
      <c r="BS84" s="109">
        <f t="shared" si="41"/>
        <v>0</v>
      </c>
      <c r="BT84" s="109">
        <f t="shared" si="42"/>
        <v>0</v>
      </c>
      <c r="BU84" s="109">
        <f t="shared" si="43"/>
        <v>0</v>
      </c>
      <c r="BW84" s="82">
        <f t="shared" si="73"/>
        <v>0</v>
      </c>
      <c r="BX84" s="81" t="e">
        <f t="shared" si="44"/>
        <v>#DIV/0!</v>
      </c>
      <c r="BY84" s="77">
        <f t="shared" si="45"/>
        <v>0</v>
      </c>
      <c r="BZ84" s="108">
        <f t="shared" si="46"/>
        <v>0</v>
      </c>
      <c r="CA84" s="107">
        <f>IF($BW84=0,0,_xll.OSTRIP($BX84,$S84,$A84-$B$2,$BG84-$A84,$BH84-$A84,$D$10,$BE84,$P84,$Q84,$D$22,$T84,$CB$33,0))</f>
        <v>0</v>
      </c>
      <c r="CB84" s="107">
        <f>IF($BW84=0,0,_xll.OSTRIP($BX84,$S84,$A84-$B$2,$BG84-$A84,$BH84-$A84,$D$10,$BE84,$P84,$Q84,$D$22,$T84,$CB$33,1))</f>
        <v>0</v>
      </c>
      <c r="CC84" s="107">
        <f>IF($BW84=0,0,_xll.OSTRIP($BX84,$S84,$A84-$B$2,$BG84-$A84,$BH84-$A84,$D$10,$BE84,$P84,$Q84,$D$22,$T84,$CB$33,CB$34))</f>
        <v>0</v>
      </c>
      <c r="CD84" s="109">
        <f t="shared" si="47"/>
        <v>0</v>
      </c>
      <c r="CE84" s="109">
        <f t="shared" si="48"/>
        <v>0</v>
      </c>
      <c r="CF84" s="109">
        <f t="shared" si="49"/>
        <v>0</v>
      </c>
      <c r="CH84" s="82">
        <f t="shared" si="74"/>
        <v>0</v>
      </c>
      <c r="CI84" s="81" t="e">
        <f t="shared" si="50"/>
        <v>#DIV/0!</v>
      </c>
      <c r="CJ84" s="77">
        <f t="shared" si="51"/>
        <v>0</v>
      </c>
      <c r="CK84" s="108">
        <f t="shared" si="52"/>
        <v>0</v>
      </c>
      <c r="CL84" s="107">
        <f>IF($CH84=0,0,_xll.OSTRIP($CI84,$AC84,$A84-$B$2,$BG84-$A84,$BH84-$A84,$F$10,$BE84,$Z84,$AA84,$F$22,$AD84,$CM$33,0))</f>
        <v>0</v>
      </c>
      <c r="CM84" s="107">
        <f>IF($CH84=0,0,_xll.OSTRIP($CI84,$AC84,$A84-$B$2,$BG84-$A84,$BH84-$A84,$F$10,$BE84,$Z84,$AA84,$F$22,$AD84,$CM$33,1))</f>
        <v>0</v>
      </c>
      <c r="CN84" s="107">
        <f>IF($CH84=0,0,_xll.OSTRIP($CI84,$AC84,$A84-$B$2,$BG84-$A84,$BH84-$A84,$F$10,$BE84,$Z84,$AA84,$F$22,$AD84,$CM$33,$CM$34))</f>
        <v>0</v>
      </c>
      <c r="CO84" s="109">
        <f t="shared" si="53"/>
        <v>0</v>
      </c>
      <c r="CP84" s="109">
        <f t="shared" si="54"/>
        <v>0</v>
      </c>
      <c r="CQ84" s="109">
        <f t="shared" si="55"/>
        <v>0</v>
      </c>
      <c r="CS84" s="82">
        <f t="shared" si="75"/>
        <v>0</v>
      </c>
      <c r="CT84" s="81" t="e">
        <f t="shared" si="56"/>
        <v>#DIV/0!</v>
      </c>
      <c r="CU84" s="77">
        <f t="shared" si="57"/>
        <v>0</v>
      </c>
      <c r="CV84" s="108">
        <f t="shared" si="58"/>
        <v>0</v>
      </c>
      <c r="CW84" s="107">
        <f>IF($CS84=0,0,_xll.OSTRIP($CT84,$AM84,$A84-$B$2,$BG84-$A84,$BH84-$A84,$H$10,$BE84,$AJ84,$AK84,$H$22,$AN84,$CX$33,0))</f>
        <v>0</v>
      </c>
      <c r="CX84" s="107">
        <f>IF($CS84=0,0,_xll.OSTRIP($CT84,$AM84,$A84-$B$2,$BG84-$A84,$BH84-$A84,$H$10,$BE84,$AJ84,$AK84,$H$22,$AN84,$CX$33,1))</f>
        <v>0</v>
      </c>
      <c r="CY84" s="107">
        <f>IF($CS84=0,0,_xll.OSTRIP($CT84,$AM84,$A84-$B$2,$BG84-$A84,$BH84-$A84,$H$10,$BE84,$AJ84,$AK84,$H$22,$AN84,$CX$33,CX$34))</f>
        <v>0</v>
      </c>
      <c r="CZ84" s="109">
        <f t="shared" si="59"/>
        <v>0</v>
      </c>
      <c r="DA84" s="109">
        <f t="shared" si="60"/>
        <v>0</v>
      </c>
      <c r="DB84" s="109">
        <f t="shared" si="61"/>
        <v>0</v>
      </c>
    </row>
    <row r="85" spans="1:106" x14ac:dyDescent="0.25">
      <c r="A85" s="101">
        <f t="shared" si="22"/>
        <v>38292</v>
      </c>
      <c r="B85" s="102">
        <f t="shared" si="23"/>
        <v>3.9330000000000003</v>
      </c>
      <c r="C85" s="80">
        <f t="shared" si="24"/>
        <v>0.27500000000000002</v>
      </c>
      <c r="D85" s="102">
        <f t="shared" si="0"/>
        <v>-6.0499999999999998E-2</v>
      </c>
      <c r="E85" s="106">
        <f t="shared" si="1"/>
        <v>1</v>
      </c>
      <c r="F85" s="80">
        <f t="shared" si="25"/>
        <v>0.27500000000000002</v>
      </c>
      <c r="G85" s="106">
        <f t="shared" si="26"/>
        <v>0.8</v>
      </c>
      <c r="H85" s="80">
        <f t="shared" si="63"/>
        <v>0</v>
      </c>
      <c r="I85" s="104" t="e">
        <f t="shared" si="27"/>
        <v>#DIV/0!</v>
      </c>
      <c r="J85" s="233" t="e">
        <f t="shared" si="64"/>
        <v>#DIV/0!</v>
      </c>
      <c r="K85" s="233"/>
      <c r="L85" s="266"/>
      <c r="M85" s="266"/>
      <c r="N85" s="102">
        <f t="shared" si="4"/>
        <v>0.20250000000000001</v>
      </c>
      <c r="O85" s="106">
        <f t="shared" si="5"/>
        <v>1.03</v>
      </c>
      <c r="P85" s="216">
        <f t="shared" si="28"/>
        <v>0.28325000000000006</v>
      </c>
      <c r="Q85" s="106">
        <f t="shared" si="29"/>
        <v>0.9</v>
      </c>
      <c r="R85" s="80">
        <f t="shared" si="65"/>
        <v>0</v>
      </c>
      <c r="S85" s="104" t="e">
        <f t="shared" si="30"/>
        <v>#DIV/0!</v>
      </c>
      <c r="T85" s="233" t="e">
        <f t="shared" si="66"/>
        <v>#DIV/0!</v>
      </c>
      <c r="U85"/>
      <c r="V85"/>
      <c r="W85"/>
      <c r="X85" s="102">
        <f t="shared" si="8"/>
        <v>0.1075</v>
      </c>
      <c r="Y85" s="106">
        <f t="shared" si="9"/>
        <v>1</v>
      </c>
      <c r="Z85" s="216">
        <f t="shared" si="31"/>
        <v>0.27500000000000002</v>
      </c>
      <c r="AA85" s="106">
        <f t="shared" si="32"/>
        <v>0.8</v>
      </c>
      <c r="AB85" s="80">
        <f t="shared" si="67"/>
        <v>0</v>
      </c>
      <c r="AC85" s="104" t="e">
        <f t="shared" si="33"/>
        <v>#DIV/0!</v>
      </c>
      <c r="AD85" s="233" t="e">
        <f t="shared" si="68"/>
        <v>#DIV/0!</v>
      </c>
      <c r="AE85"/>
      <c r="AF85"/>
      <c r="AG85"/>
      <c r="AH85" s="102">
        <f t="shared" si="12"/>
        <v>5.0000000000000001E-3</v>
      </c>
      <c r="AI85" s="106">
        <f t="shared" si="13"/>
        <v>1</v>
      </c>
      <c r="AJ85" s="216" t="e">
        <f t="shared" si="34"/>
        <v>#DIV/0!</v>
      </c>
      <c r="AK85" s="106">
        <f t="shared" si="35"/>
        <v>0.8</v>
      </c>
      <c r="AL85" s="80" t="e">
        <f t="shared" si="69"/>
        <v>#DIV/0!</v>
      </c>
      <c r="AM85" s="104" t="e">
        <f t="shared" si="36"/>
        <v>#DIV/0!</v>
      </c>
      <c r="AN85" s="233" t="e">
        <f t="shared" si="70"/>
        <v>#DIV/0!</v>
      </c>
      <c r="AO85"/>
      <c r="AP85"/>
      <c r="AQ85" s="266"/>
      <c r="AR85" s="266"/>
      <c r="AU85"/>
      <c r="AV85"/>
      <c r="AW85"/>
      <c r="AX85"/>
      <c r="AY85"/>
      <c r="AZ85"/>
      <c r="BA85"/>
      <c r="BC85" s="105"/>
      <c r="BD85" s="105"/>
      <c r="BE85" s="80">
        <f t="shared" si="37"/>
        <v>6.7348908463566004E-2</v>
      </c>
      <c r="BF85" s="181">
        <f t="shared" si="16"/>
        <v>30</v>
      </c>
      <c r="BG85" s="258">
        <f t="shared" si="62"/>
        <v>38292</v>
      </c>
      <c r="BH85" s="258">
        <f t="shared" si="38"/>
        <v>38321</v>
      </c>
      <c r="BJ85" s="105"/>
      <c r="BK85" s="82"/>
      <c r="BL85" s="82">
        <f t="shared" si="71"/>
        <v>0</v>
      </c>
      <c r="BM85" s="82" t="e">
        <f t="shared" si="39"/>
        <v>#DIV/0!</v>
      </c>
      <c r="BN85" s="77">
        <f t="shared" si="72"/>
        <v>0</v>
      </c>
      <c r="BO85" s="108">
        <f t="shared" si="40"/>
        <v>0</v>
      </c>
      <c r="BP85" s="107">
        <f>IF($BL85=0,0,_xll.OSTRIP($BM85,$I85,$A85-$B$2,$BG85-$A85,$BH85-$A85,$B$10,$BE85,$F85,$G85,$B$22,$J85,$BQ$33,0))</f>
        <v>0</v>
      </c>
      <c r="BQ85" s="107">
        <f>IF($BL85=0,0,_xll.OSTRIP($BM85,$I85,$A85-$B$2,$BG85-$A85,$BH85-$A85,$B$10,$BE85,$F85,$G85,$B$22,$J85,$BQ$33,1))</f>
        <v>0</v>
      </c>
      <c r="BR85" s="107">
        <f>IF($BL85=0,0,_xll.OSTRIP($BM85,$I85,$A85-$B$2,$BG85-$A85,$BH85-$A85,$B$10,$BE85,$F85,$G85,$B$22,$J85,$BQ$33,BQ$34))</f>
        <v>0</v>
      </c>
      <c r="BS85" s="109">
        <f t="shared" si="41"/>
        <v>0</v>
      </c>
      <c r="BT85" s="109">
        <f t="shared" si="42"/>
        <v>0</v>
      </c>
      <c r="BU85" s="109">
        <f t="shared" si="43"/>
        <v>0</v>
      </c>
      <c r="BW85" s="82">
        <f t="shared" si="73"/>
        <v>0</v>
      </c>
      <c r="BX85" s="81" t="e">
        <f t="shared" si="44"/>
        <v>#DIV/0!</v>
      </c>
      <c r="BY85" s="77">
        <f t="shared" si="45"/>
        <v>0</v>
      </c>
      <c r="BZ85" s="108">
        <f t="shared" si="46"/>
        <v>0</v>
      </c>
      <c r="CA85" s="107">
        <f>IF($BW85=0,0,_xll.OSTRIP($BX85,$S85,$A85-$B$2,$BG85-$A85,$BH85-$A85,$D$10,$BE85,$P85,$Q85,$D$22,$T85,$CB$33,0))</f>
        <v>0</v>
      </c>
      <c r="CB85" s="107">
        <f>IF($BW85=0,0,_xll.OSTRIP($BX85,$S85,$A85-$B$2,$BG85-$A85,$BH85-$A85,$D$10,$BE85,$P85,$Q85,$D$22,$T85,$CB$33,1))</f>
        <v>0</v>
      </c>
      <c r="CC85" s="107">
        <f>IF($BW85=0,0,_xll.OSTRIP($BX85,$S85,$A85-$B$2,$BG85-$A85,$BH85-$A85,$D$10,$BE85,$P85,$Q85,$D$22,$T85,$CB$33,CB$34))</f>
        <v>0</v>
      </c>
      <c r="CD85" s="109">
        <f t="shared" si="47"/>
        <v>0</v>
      </c>
      <c r="CE85" s="109">
        <f t="shared" si="48"/>
        <v>0</v>
      </c>
      <c r="CF85" s="109">
        <f t="shared" si="49"/>
        <v>0</v>
      </c>
      <c r="CH85" s="82">
        <f t="shared" si="74"/>
        <v>0</v>
      </c>
      <c r="CI85" s="81" t="e">
        <f t="shared" si="50"/>
        <v>#DIV/0!</v>
      </c>
      <c r="CJ85" s="77">
        <f t="shared" si="51"/>
        <v>0</v>
      </c>
      <c r="CK85" s="108">
        <f t="shared" si="52"/>
        <v>0</v>
      </c>
      <c r="CL85" s="107">
        <f>IF($CH85=0,0,_xll.OSTRIP($CI85,$AC85,$A85-$B$2,$BG85-$A85,$BH85-$A85,$F$10,$BE85,$Z85,$AA85,$F$22,$AD85,$CM$33,0))</f>
        <v>0</v>
      </c>
      <c r="CM85" s="107">
        <f>IF($CH85=0,0,_xll.OSTRIP($CI85,$AC85,$A85-$B$2,$BG85-$A85,$BH85-$A85,$F$10,$BE85,$Z85,$AA85,$F$22,$AD85,$CM$33,1))</f>
        <v>0</v>
      </c>
      <c r="CN85" s="107">
        <f>IF($CH85=0,0,_xll.OSTRIP($CI85,$AC85,$A85-$B$2,$BG85-$A85,$BH85-$A85,$F$10,$BE85,$Z85,$AA85,$F$22,$AD85,$CM$33,$CM$34))</f>
        <v>0</v>
      </c>
      <c r="CO85" s="109">
        <f t="shared" si="53"/>
        <v>0</v>
      </c>
      <c r="CP85" s="109">
        <f t="shared" si="54"/>
        <v>0</v>
      </c>
      <c r="CQ85" s="109">
        <f t="shared" si="55"/>
        <v>0</v>
      </c>
      <c r="CS85" s="82">
        <f t="shared" si="75"/>
        <v>0</v>
      </c>
      <c r="CT85" s="81" t="e">
        <f t="shared" si="56"/>
        <v>#DIV/0!</v>
      </c>
      <c r="CU85" s="77">
        <f t="shared" si="57"/>
        <v>0</v>
      </c>
      <c r="CV85" s="108">
        <f t="shared" si="58"/>
        <v>0</v>
      </c>
      <c r="CW85" s="107">
        <f>IF($CS85=0,0,_xll.OSTRIP($CT85,$AM85,$A85-$B$2,$BG85-$A85,$BH85-$A85,$H$10,$BE85,$AJ85,$AK85,$H$22,$AN85,$CX$33,0))</f>
        <v>0</v>
      </c>
      <c r="CX85" s="107">
        <f>IF($CS85=0,0,_xll.OSTRIP($CT85,$AM85,$A85-$B$2,$BG85-$A85,$BH85-$A85,$H$10,$BE85,$AJ85,$AK85,$H$22,$AN85,$CX$33,1))</f>
        <v>0</v>
      </c>
      <c r="CY85" s="107">
        <f>IF($CS85=0,0,_xll.OSTRIP($CT85,$AM85,$A85-$B$2,$BG85-$A85,$BH85-$A85,$H$10,$BE85,$AJ85,$AK85,$H$22,$AN85,$CX$33,CX$34))</f>
        <v>0</v>
      </c>
      <c r="CZ85" s="109">
        <f t="shared" si="59"/>
        <v>0</v>
      </c>
      <c r="DA85" s="109">
        <f t="shared" si="60"/>
        <v>0</v>
      </c>
      <c r="DB85" s="109">
        <f t="shared" si="61"/>
        <v>0</v>
      </c>
    </row>
    <row r="86" spans="1:106" x14ac:dyDescent="0.25">
      <c r="A86" s="101">
        <f t="shared" si="22"/>
        <v>38322</v>
      </c>
      <c r="B86" s="102">
        <f t="shared" si="23"/>
        <v>4.0510000000000002</v>
      </c>
      <c r="C86" s="80">
        <f t="shared" si="24"/>
        <v>0.27750000000000002</v>
      </c>
      <c r="D86" s="102">
        <f t="shared" si="0"/>
        <v>-5.7999999999999996E-2</v>
      </c>
      <c r="E86" s="106">
        <f t="shared" si="1"/>
        <v>1</v>
      </c>
      <c r="F86" s="80">
        <f t="shared" si="25"/>
        <v>0.27750000000000002</v>
      </c>
      <c r="G86" s="106">
        <f t="shared" si="26"/>
        <v>1</v>
      </c>
      <c r="H86" s="80">
        <f t="shared" si="63"/>
        <v>0</v>
      </c>
      <c r="I86" s="104" t="e">
        <f t="shared" si="27"/>
        <v>#DIV/0!</v>
      </c>
      <c r="J86" s="233" t="e">
        <f t="shared" si="64"/>
        <v>#DIV/0!</v>
      </c>
      <c r="K86" s="233"/>
      <c r="L86" s="266"/>
      <c r="M86" s="266"/>
      <c r="N86" s="102">
        <f t="shared" si="4"/>
        <v>0.24249999999999999</v>
      </c>
      <c r="O86" s="106">
        <f t="shared" si="5"/>
        <v>1.03</v>
      </c>
      <c r="P86" s="216">
        <f t="shared" si="28"/>
        <v>0.28582500000000005</v>
      </c>
      <c r="Q86" s="106">
        <f t="shared" si="29"/>
        <v>1.1000000000000001</v>
      </c>
      <c r="R86" s="80">
        <f t="shared" si="65"/>
        <v>0</v>
      </c>
      <c r="S86" s="104" t="e">
        <f t="shared" si="30"/>
        <v>#DIV/0!</v>
      </c>
      <c r="T86" s="233" t="e">
        <f t="shared" si="66"/>
        <v>#DIV/0!</v>
      </c>
      <c r="U86"/>
      <c r="V86"/>
      <c r="W86"/>
      <c r="X86" s="102">
        <f t="shared" si="8"/>
        <v>0.14749999999999999</v>
      </c>
      <c r="Y86" s="106">
        <f t="shared" si="9"/>
        <v>1</v>
      </c>
      <c r="Z86" s="216">
        <f t="shared" si="31"/>
        <v>0.27750000000000002</v>
      </c>
      <c r="AA86" s="106">
        <f t="shared" si="32"/>
        <v>1.1000000000000001</v>
      </c>
      <c r="AB86" s="80">
        <f t="shared" si="67"/>
        <v>0</v>
      </c>
      <c r="AC86" s="104" t="e">
        <f t="shared" si="33"/>
        <v>#DIV/0!</v>
      </c>
      <c r="AD86" s="233" t="e">
        <f t="shared" si="68"/>
        <v>#DIV/0!</v>
      </c>
      <c r="AE86"/>
      <c r="AF86"/>
      <c r="AG86"/>
      <c r="AH86" s="102">
        <f t="shared" si="12"/>
        <v>5.0000000000000001E-3</v>
      </c>
      <c r="AI86" s="106">
        <f t="shared" si="13"/>
        <v>1</v>
      </c>
      <c r="AJ86" s="216" t="e">
        <f t="shared" si="34"/>
        <v>#DIV/0!</v>
      </c>
      <c r="AK86" s="106">
        <f t="shared" si="35"/>
        <v>1</v>
      </c>
      <c r="AL86" s="80" t="e">
        <f t="shared" si="69"/>
        <v>#DIV/0!</v>
      </c>
      <c r="AM86" s="104" t="e">
        <f t="shared" si="36"/>
        <v>#DIV/0!</v>
      </c>
      <c r="AN86" s="233" t="e">
        <f t="shared" si="70"/>
        <v>#DIV/0!</v>
      </c>
      <c r="AO86"/>
      <c r="AP86"/>
      <c r="AQ86" s="266"/>
      <c r="AR86" s="266"/>
      <c r="AU86"/>
      <c r="AV86"/>
      <c r="AW86"/>
      <c r="AX86"/>
      <c r="AY86"/>
      <c r="AZ86"/>
      <c r="BA86"/>
      <c r="BC86" s="105"/>
      <c r="BD86" s="105"/>
      <c r="BE86" s="80">
        <f t="shared" si="37"/>
        <v>6.7372576833686013E-2</v>
      </c>
      <c r="BF86" s="181">
        <f t="shared" si="16"/>
        <v>31</v>
      </c>
      <c r="BG86" s="258">
        <f t="shared" si="62"/>
        <v>38322</v>
      </c>
      <c r="BH86" s="258">
        <f t="shared" si="38"/>
        <v>38352</v>
      </c>
      <c r="BJ86" s="105"/>
      <c r="BK86" s="82"/>
      <c r="BL86" s="82">
        <f t="shared" si="71"/>
        <v>0</v>
      </c>
      <c r="BM86" s="82" t="e">
        <f t="shared" si="39"/>
        <v>#DIV/0!</v>
      </c>
      <c r="BN86" s="77">
        <f t="shared" si="72"/>
        <v>0</v>
      </c>
      <c r="BO86" s="108">
        <f t="shared" si="40"/>
        <v>0</v>
      </c>
      <c r="BP86" s="107">
        <f>IF($BL86=0,0,_xll.OSTRIP($BM86,$I86,$A86-$B$2,$BG86-$A86,$BH86-$A86,$B$10,$BE86,$F86,$G86,$B$22,$J86,$BQ$33,0))</f>
        <v>0</v>
      </c>
      <c r="BQ86" s="107">
        <f>IF($BL86=0,0,_xll.OSTRIP($BM86,$I86,$A86-$B$2,$BG86-$A86,$BH86-$A86,$B$10,$BE86,$F86,$G86,$B$22,$J86,$BQ$33,1))</f>
        <v>0</v>
      </c>
      <c r="BR86" s="107">
        <f>IF($BL86=0,0,_xll.OSTRIP($BM86,$I86,$A86-$B$2,$BG86-$A86,$BH86-$A86,$B$10,$BE86,$F86,$G86,$B$22,$J86,$BQ$33,BQ$34))</f>
        <v>0</v>
      </c>
      <c r="BS86" s="109">
        <f t="shared" si="41"/>
        <v>0</v>
      </c>
      <c r="BT86" s="109">
        <f t="shared" si="42"/>
        <v>0</v>
      </c>
      <c r="BU86" s="109">
        <f t="shared" si="43"/>
        <v>0</v>
      </c>
      <c r="BW86" s="82">
        <f t="shared" si="73"/>
        <v>0</v>
      </c>
      <c r="BX86" s="81" t="e">
        <f t="shared" si="44"/>
        <v>#DIV/0!</v>
      </c>
      <c r="BY86" s="77">
        <f t="shared" si="45"/>
        <v>0</v>
      </c>
      <c r="BZ86" s="108">
        <f t="shared" si="46"/>
        <v>0</v>
      </c>
      <c r="CA86" s="107">
        <f>IF($BW86=0,0,_xll.OSTRIP($BX86,$S86,$A86-$B$2,$BG86-$A86,$BH86-$A86,$D$10,$BE86,$P86,$Q86,$D$22,$T86,$CB$33,0))</f>
        <v>0</v>
      </c>
      <c r="CB86" s="107">
        <f>IF($BW86=0,0,_xll.OSTRIP($BX86,$S86,$A86-$B$2,$BG86-$A86,$BH86-$A86,$D$10,$BE86,$P86,$Q86,$D$22,$T86,$CB$33,1))</f>
        <v>0</v>
      </c>
      <c r="CC86" s="107">
        <f>IF($BW86=0,0,_xll.OSTRIP($BX86,$S86,$A86-$B$2,$BG86-$A86,$BH86-$A86,$D$10,$BE86,$P86,$Q86,$D$22,$T86,$CB$33,CB$34))</f>
        <v>0</v>
      </c>
      <c r="CD86" s="109">
        <f t="shared" si="47"/>
        <v>0</v>
      </c>
      <c r="CE86" s="109">
        <f t="shared" si="48"/>
        <v>0</v>
      </c>
      <c r="CF86" s="109">
        <f t="shared" si="49"/>
        <v>0</v>
      </c>
      <c r="CH86" s="82">
        <f t="shared" si="74"/>
        <v>0</v>
      </c>
      <c r="CI86" s="81" t="e">
        <f t="shared" si="50"/>
        <v>#DIV/0!</v>
      </c>
      <c r="CJ86" s="77">
        <f t="shared" si="51"/>
        <v>0</v>
      </c>
      <c r="CK86" s="108">
        <f t="shared" si="52"/>
        <v>0</v>
      </c>
      <c r="CL86" s="107">
        <f>IF($CH86=0,0,_xll.OSTRIP($CI86,$AC86,$A86-$B$2,$BG86-$A86,$BH86-$A86,$F$10,$BE86,$Z86,$AA86,$F$22,$AD86,$CM$33,0))</f>
        <v>0</v>
      </c>
      <c r="CM86" s="107">
        <f>IF($CH86=0,0,_xll.OSTRIP($CI86,$AC86,$A86-$B$2,$BG86-$A86,$BH86-$A86,$F$10,$BE86,$Z86,$AA86,$F$22,$AD86,$CM$33,1))</f>
        <v>0</v>
      </c>
      <c r="CN86" s="107">
        <f>IF($CH86=0,0,_xll.OSTRIP($CI86,$AC86,$A86-$B$2,$BG86-$A86,$BH86-$A86,$F$10,$BE86,$Z86,$AA86,$F$22,$AD86,$CM$33,$CM$34))</f>
        <v>0</v>
      </c>
      <c r="CO86" s="109">
        <f t="shared" si="53"/>
        <v>0</v>
      </c>
      <c r="CP86" s="109">
        <f t="shared" si="54"/>
        <v>0</v>
      </c>
      <c r="CQ86" s="109">
        <f t="shared" si="55"/>
        <v>0</v>
      </c>
      <c r="CS86" s="82">
        <f t="shared" si="75"/>
        <v>0</v>
      </c>
      <c r="CT86" s="81" t="e">
        <f t="shared" si="56"/>
        <v>#DIV/0!</v>
      </c>
      <c r="CU86" s="77">
        <f t="shared" si="57"/>
        <v>0</v>
      </c>
      <c r="CV86" s="108">
        <f t="shared" si="58"/>
        <v>0</v>
      </c>
      <c r="CW86" s="107">
        <f>IF($CS86=0,0,_xll.OSTRIP($CT86,$AM86,$A86-$B$2,$BG86-$A86,$BH86-$A86,$H$10,$BE86,$AJ86,$AK86,$H$22,$AN86,$CX$33,0))</f>
        <v>0</v>
      </c>
      <c r="CX86" s="107">
        <f>IF($CS86=0,0,_xll.OSTRIP($CT86,$AM86,$A86-$B$2,$BG86-$A86,$BH86-$A86,$H$10,$BE86,$AJ86,$AK86,$H$22,$AN86,$CX$33,1))</f>
        <v>0</v>
      </c>
      <c r="CY86" s="107">
        <f>IF($CS86=0,0,_xll.OSTRIP($CT86,$AM86,$A86-$B$2,$BG86-$A86,$BH86-$A86,$H$10,$BE86,$AJ86,$AK86,$H$22,$AN86,$CX$33,CX$34))</f>
        <v>0</v>
      </c>
      <c r="CZ86" s="109">
        <f t="shared" si="59"/>
        <v>0</v>
      </c>
      <c r="DA86" s="109">
        <f t="shared" si="60"/>
        <v>0</v>
      </c>
      <c r="DB86" s="109">
        <f t="shared" si="61"/>
        <v>0</v>
      </c>
    </row>
    <row r="87" spans="1:106" x14ac:dyDescent="0.25">
      <c r="A87" s="101">
        <f t="shared" si="22"/>
        <v>38353</v>
      </c>
      <c r="B87" s="102">
        <f t="shared" si="23"/>
        <v>4.1029999999999998</v>
      </c>
      <c r="C87" s="80">
        <f t="shared" si="24"/>
        <v>0.28250000000000003</v>
      </c>
      <c r="D87" s="102">
        <f t="shared" si="0"/>
        <v>-5.6000000000000008E-2</v>
      </c>
      <c r="E87" s="106">
        <f t="shared" si="1"/>
        <v>1</v>
      </c>
      <c r="F87" s="80">
        <f t="shared" si="25"/>
        <v>0.28250000000000003</v>
      </c>
      <c r="G87" s="106">
        <f t="shared" si="26"/>
        <v>1</v>
      </c>
      <c r="H87" s="80">
        <f t="shared" si="63"/>
        <v>0</v>
      </c>
      <c r="I87" s="104" t="e">
        <f t="shared" si="27"/>
        <v>#DIV/0!</v>
      </c>
      <c r="J87" s="233" t="e">
        <f t="shared" si="64"/>
        <v>#DIV/0!</v>
      </c>
      <c r="K87" s="233"/>
      <c r="L87" s="266"/>
      <c r="M87" s="266"/>
      <c r="N87" s="102">
        <f t="shared" si="4"/>
        <v>0.27750000000000002</v>
      </c>
      <c r="O87" s="106">
        <f t="shared" si="5"/>
        <v>1.03</v>
      </c>
      <c r="P87" s="216">
        <f t="shared" si="28"/>
        <v>0.29097500000000004</v>
      </c>
      <c r="Q87" s="106">
        <f t="shared" si="29"/>
        <v>1.1000000000000001</v>
      </c>
      <c r="R87" s="80">
        <f t="shared" si="65"/>
        <v>0</v>
      </c>
      <c r="S87" s="104" t="e">
        <f t="shared" si="30"/>
        <v>#DIV/0!</v>
      </c>
      <c r="T87" s="233" t="e">
        <f t="shared" si="66"/>
        <v>#DIV/0!</v>
      </c>
      <c r="U87"/>
      <c r="V87"/>
      <c r="W87"/>
      <c r="X87" s="102">
        <f t="shared" si="8"/>
        <v>0.1825</v>
      </c>
      <c r="Y87" s="106">
        <f t="shared" si="9"/>
        <v>1</v>
      </c>
      <c r="Z87" s="216">
        <f t="shared" si="31"/>
        <v>0.28250000000000003</v>
      </c>
      <c r="AA87" s="106">
        <f t="shared" si="32"/>
        <v>1.1000000000000001</v>
      </c>
      <c r="AB87" s="80">
        <f t="shared" si="67"/>
        <v>0</v>
      </c>
      <c r="AC87" s="104" t="e">
        <f t="shared" si="33"/>
        <v>#DIV/0!</v>
      </c>
      <c r="AD87" s="233" t="e">
        <f t="shared" si="68"/>
        <v>#DIV/0!</v>
      </c>
      <c r="AE87"/>
      <c r="AF87"/>
      <c r="AG87"/>
      <c r="AH87" s="102">
        <f t="shared" si="12"/>
        <v>5.0000000000000001E-3</v>
      </c>
      <c r="AI87" s="106">
        <f t="shared" si="13"/>
        <v>1</v>
      </c>
      <c r="AJ87" s="216" t="e">
        <f t="shared" si="34"/>
        <v>#DIV/0!</v>
      </c>
      <c r="AK87" s="106">
        <f t="shared" si="35"/>
        <v>1</v>
      </c>
      <c r="AL87" s="80" t="e">
        <f t="shared" si="69"/>
        <v>#DIV/0!</v>
      </c>
      <c r="AM87" s="104" t="e">
        <f t="shared" si="36"/>
        <v>#DIV/0!</v>
      </c>
      <c r="AN87" s="233" t="e">
        <f t="shared" si="70"/>
        <v>#DIV/0!</v>
      </c>
      <c r="AO87"/>
      <c r="AP87"/>
      <c r="AQ87" s="266"/>
      <c r="AR87" s="266"/>
      <c r="AU87"/>
      <c r="AV87"/>
      <c r="AW87"/>
      <c r="AX87"/>
      <c r="AY87"/>
      <c r="AZ87"/>
      <c r="BA87"/>
      <c r="BC87" s="105"/>
      <c r="BD87" s="105"/>
      <c r="BE87" s="80">
        <f t="shared" si="37"/>
        <v>6.7426183759436015E-2</v>
      </c>
      <c r="BF87" s="181">
        <f t="shared" si="16"/>
        <v>31</v>
      </c>
      <c r="BG87" s="258">
        <f t="shared" si="62"/>
        <v>38353</v>
      </c>
      <c r="BH87" s="258">
        <f t="shared" si="38"/>
        <v>38383</v>
      </c>
      <c r="BJ87" s="105"/>
      <c r="BK87" s="82"/>
      <c r="BL87" s="82">
        <f t="shared" si="71"/>
        <v>0</v>
      </c>
      <c r="BM87" s="82" t="e">
        <f t="shared" si="39"/>
        <v>#DIV/0!</v>
      </c>
      <c r="BN87" s="77">
        <f t="shared" si="72"/>
        <v>0</v>
      </c>
      <c r="BO87" s="108">
        <f t="shared" si="40"/>
        <v>0</v>
      </c>
      <c r="BP87" s="107">
        <f>IF($BL87=0,0,_xll.OSTRIP($BM87,$I87,$A87-$B$2,$BG87-$A87,$BH87-$A87,$B$10,$BE87,$F87,$G87,$B$22,$J87,$BQ$33,0))</f>
        <v>0</v>
      </c>
      <c r="BQ87" s="107">
        <f>IF($BL87=0,0,_xll.OSTRIP($BM87,$I87,$A87-$B$2,$BG87-$A87,$BH87-$A87,$B$10,$BE87,$F87,$G87,$B$22,$J87,$BQ$33,1))</f>
        <v>0</v>
      </c>
      <c r="BR87" s="107">
        <f>IF($BL87=0,0,_xll.OSTRIP($BM87,$I87,$A87-$B$2,$BG87-$A87,$BH87-$A87,$B$10,$BE87,$F87,$G87,$B$22,$J87,$BQ$33,BQ$34))</f>
        <v>0</v>
      </c>
      <c r="BS87" s="109">
        <f t="shared" si="41"/>
        <v>0</v>
      </c>
      <c r="BT87" s="109">
        <f t="shared" si="42"/>
        <v>0</v>
      </c>
      <c r="BU87" s="109">
        <f t="shared" si="43"/>
        <v>0</v>
      </c>
      <c r="BW87" s="82">
        <f t="shared" si="73"/>
        <v>0</v>
      </c>
      <c r="BX87" s="81" t="e">
        <f t="shared" si="44"/>
        <v>#DIV/0!</v>
      </c>
      <c r="BY87" s="77">
        <f t="shared" si="45"/>
        <v>0</v>
      </c>
      <c r="BZ87" s="108">
        <f t="shared" si="46"/>
        <v>0</v>
      </c>
      <c r="CA87" s="107">
        <f>IF($BW87=0,0,_xll.OSTRIP($BX87,$S87,$A87-$B$2,$BG87-$A87,$BH87-$A87,$D$10,$BE87,$P87,$Q87,$D$22,$T87,$CB$33,0))</f>
        <v>0</v>
      </c>
      <c r="CB87" s="107">
        <f>IF($BW87=0,0,_xll.OSTRIP($BX87,$S87,$A87-$B$2,$BG87-$A87,$BH87-$A87,$D$10,$BE87,$P87,$Q87,$D$22,$T87,$CB$33,1))</f>
        <v>0</v>
      </c>
      <c r="CC87" s="107">
        <f>IF($BW87=0,0,_xll.OSTRIP($BX87,$S87,$A87-$B$2,$BG87-$A87,$BH87-$A87,$D$10,$BE87,$P87,$Q87,$D$22,$T87,$CB$33,CB$34))</f>
        <v>0</v>
      </c>
      <c r="CD87" s="109">
        <f t="shared" si="47"/>
        <v>0</v>
      </c>
      <c r="CE87" s="109">
        <f t="shared" si="48"/>
        <v>0</v>
      </c>
      <c r="CF87" s="109">
        <f t="shared" si="49"/>
        <v>0</v>
      </c>
      <c r="CH87" s="82">
        <f t="shared" si="74"/>
        <v>0</v>
      </c>
      <c r="CI87" s="81" t="e">
        <f t="shared" si="50"/>
        <v>#DIV/0!</v>
      </c>
      <c r="CJ87" s="77">
        <f t="shared" si="51"/>
        <v>0</v>
      </c>
      <c r="CK87" s="108">
        <f t="shared" si="52"/>
        <v>0</v>
      </c>
      <c r="CL87" s="107">
        <f>IF($CH87=0,0,_xll.OSTRIP($CI87,$AC87,$A87-$B$2,$BG87-$A87,$BH87-$A87,$F$10,$BE87,$Z87,$AA87,$F$22,$AD87,$CM$33,0))</f>
        <v>0</v>
      </c>
      <c r="CM87" s="107">
        <f>IF($CH87=0,0,_xll.OSTRIP($CI87,$AC87,$A87-$B$2,$BG87-$A87,$BH87-$A87,$F$10,$BE87,$Z87,$AA87,$F$22,$AD87,$CM$33,1))</f>
        <v>0</v>
      </c>
      <c r="CN87" s="107">
        <f>IF($CH87=0,0,_xll.OSTRIP($CI87,$AC87,$A87-$B$2,$BG87-$A87,$BH87-$A87,$F$10,$BE87,$Z87,$AA87,$F$22,$AD87,$CM$33,$CM$34))</f>
        <v>0</v>
      </c>
      <c r="CO87" s="109">
        <f t="shared" si="53"/>
        <v>0</v>
      </c>
      <c r="CP87" s="109">
        <f t="shared" si="54"/>
        <v>0</v>
      </c>
      <c r="CQ87" s="109">
        <f t="shared" si="55"/>
        <v>0</v>
      </c>
      <c r="CS87" s="82">
        <f t="shared" si="75"/>
        <v>0</v>
      </c>
      <c r="CT87" s="81" t="e">
        <f t="shared" si="56"/>
        <v>#DIV/0!</v>
      </c>
      <c r="CU87" s="77">
        <f t="shared" si="57"/>
        <v>0</v>
      </c>
      <c r="CV87" s="108">
        <f t="shared" si="58"/>
        <v>0</v>
      </c>
      <c r="CW87" s="107">
        <f>IF($CS87=0,0,_xll.OSTRIP($CT87,$AM87,$A87-$B$2,$BG87-$A87,$BH87-$A87,$H$10,$BE87,$AJ87,$AK87,$H$22,$AN87,$CX$33,0))</f>
        <v>0</v>
      </c>
      <c r="CX87" s="107">
        <f>IF($CS87=0,0,_xll.OSTRIP($CT87,$AM87,$A87-$B$2,$BG87-$A87,$BH87-$A87,$H$10,$BE87,$AJ87,$AK87,$H$22,$AN87,$CX$33,1))</f>
        <v>0</v>
      </c>
      <c r="CY87" s="107">
        <f>IF($CS87=0,0,_xll.OSTRIP($CT87,$AM87,$A87-$B$2,$BG87-$A87,$BH87-$A87,$H$10,$BE87,$AJ87,$AK87,$H$22,$AN87,$CX$33,CX$34))</f>
        <v>0</v>
      </c>
      <c r="CZ87" s="109">
        <f t="shared" si="59"/>
        <v>0</v>
      </c>
      <c r="DA87" s="109">
        <f t="shared" si="60"/>
        <v>0</v>
      </c>
      <c r="DB87" s="109">
        <f t="shared" si="61"/>
        <v>0</v>
      </c>
    </row>
    <row r="88" spans="1:106" x14ac:dyDescent="0.25">
      <c r="A88" s="101">
        <f t="shared" si="22"/>
        <v>38384</v>
      </c>
      <c r="B88" s="102">
        <f t="shared" si="23"/>
        <v>3.9670000000000001</v>
      </c>
      <c r="C88" s="80">
        <f t="shared" si="24"/>
        <v>0.27</v>
      </c>
      <c r="D88" s="102">
        <f t="shared" si="0"/>
        <v>-5.6000000000000008E-2</v>
      </c>
      <c r="E88" s="106">
        <f t="shared" si="1"/>
        <v>1</v>
      </c>
      <c r="F88" s="80">
        <f t="shared" si="25"/>
        <v>0.27</v>
      </c>
      <c r="G88" s="106">
        <f t="shared" si="26"/>
        <v>1</v>
      </c>
      <c r="H88" s="80">
        <f t="shared" si="63"/>
        <v>0</v>
      </c>
      <c r="I88" s="104" t="e">
        <f t="shared" si="27"/>
        <v>#DIV/0!</v>
      </c>
      <c r="J88" s="233" t="e">
        <f t="shared" si="64"/>
        <v>#DIV/0!</v>
      </c>
      <c r="K88" s="233"/>
      <c r="L88" s="266"/>
      <c r="M88" s="266"/>
      <c r="N88" s="102">
        <f t="shared" si="4"/>
        <v>0.25750000000000001</v>
      </c>
      <c r="O88" s="106">
        <f t="shared" si="5"/>
        <v>1.03</v>
      </c>
      <c r="P88" s="216">
        <f t="shared" si="28"/>
        <v>0.27810000000000001</v>
      </c>
      <c r="Q88" s="106">
        <f t="shared" si="29"/>
        <v>1.1000000000000001</v>
      </c>
      <c r="R88" s="80">
        <f t="shared" si="65"/>
        <v>0</v>
      </c>
      <c r="S88" s="104" t="e">
        <f t="shared" si="30"/>
        <v>#DIV/0!</v>
      </c>
      <c r="T88" s="233" t="e">
        <f t="shared" si="66"/>
        <v>#DIV/0!</v>
      </c>
      <c r="U88"/>
      <c r="V88"/>
      <c r="W88"/>
      <c r="X88" s="102">
        <f t="shared" si="8"/>
        <v>0.16250000000000001</v>
      </c>
      <c r="Y88" s="106">
        <f t="shared" si="9"/>
        <v>1</v>
      </c>
      <c r="Z88" s="216">
        <f t="shared" si="31"/>
        <v>0.27</v>
      </c>
      <c r="AA88" s="106">
        <f t="shared" si="32"/>
        <v>1.1000000000000001</v>
      </c>
      <c r="AB88" s="80">
        <f t="shared" si="67"/>
        <v>0</v>
      </c>
      <c r="AC88" s="104" t="e">
        <f t="shared" si="33"/>
        <v>#DIV/0!</v>
      </c>
      <c r="AD88" s="233" t="e">
        <f t="shared" si="68"/>
        <v>#DIV/0!</v>
      </c>
      <c r="AE88"/>
      <c r="AF88"/>
      <c r="AG88"/>
      <c r="AH88" s="102">
        <f t="shared" si="12"/>
        <v>5.0000000000000001E-3</v>
      </c>
      <c r="AI88" s="106">
        <f t="shared" si="13"/>
        <v>1</v>
      </c>
      <c r="AJ88" s="216" t="e">
        <f t="shared" si="34"/>
        <v>#DIV/0!</v>
      </c>
      <c r="AK88" s="106">
        <f t="shared" si="35"/>
        <v>1</v>
      </c>
      <c r="AL88" s="80" t="e">
        <f t="shared" si="69"/>
        <v>#DIV/0!</v>
      </c>
      <c r="AM88" s="104" t="e">
        <f t="shared" si="36"/>
        <v>#DIV/0!</v>
      </c>
      <c r="AN88" s="233" t="e">
        <f t="shared" si="70"/>
        <v>#DIV/0!</v>
      </c>
      <c r="AO88"/>
      <c r="AP88"/>
      <c r="AQ88" s="266"/>
      <c r="AR88" s="266"/>
      <c r="AU88"/>
      <c r="AV88"/>
      <c r="AW88"/>
      <c r="AX88"/>
      <c r="AY88"/>
      <c r="AZ88"/>
      <c r="BA88"/>
      <c r="BC88" s="105"/>
      <c r="BD88" s="105"/>
      <c r="BE88" s="80">
        <f t="shared" si="37"/>
        <v>6.7503796247758027E-2</v>
      </c>
      <c r="BF88" s="181">
        <f t="shared" si="16"/>
        <v>28</v>
      </c>
      <c r="BG88" s="258">
        <f t="shared" si="62"/>
        <v>38384</v>
      </c>
      <c r="BH88" s="258">
        <f t="shared" si="38"/>
        <v>38411</v>
      </c>
      <c r="BJ88" s="105"/>
      <c r="BK88" s="82"/>
      <c r="BL88" s="82">
        <f t="shared" si="71"/>
        <v>0</v>
      </c>
      <c r="BM88" s="82" t="e">
        <f t="shared" si="39"/>
        <v>#DIV/0!</v>
      </c>
      <c r="BN88" s="77">
        <f t="shared" si="72"/>
        <v>0</v>
      </c>
      <c r="BO88" s="108">
        <f t="shared" si="40"/>
        <v>0</v>
      </c>
      <c r="BP88" s="107">
        <f>IF($BL88=0,0,_xll.OSTRIP($BM88,$I88,$A88-$B$2,$BG88-$A88,$BH88-$A88,$B$10,$BE88,$F88,$G88,$B$22,$J88,$BQ$33,0))</f>
        <v>0</v>
      </c>
      <c r="BQ88" s="107">
        <f>IF($BL88=0,0,_xll.OSTRIP($BM88,$I88,$A88-$B$2,$BG88-$A88,$BH88-$A88,$B$10,$BE88,$F88,$G88,$B$22,$J88,$BQ$33,1))</f>
        <v>0</v>
      </c>
      <c r="BR88" s="107">
        <f>IF($BL88=0,0,_xll.OSTRIP($BM88,$I88,$A88-$B$2,$BG88-$A88,$BH88-$A88,$B$10,$BE88,$F88,$G88,$B$22,$J88,$BQ$33,BQ$34))</f>
        <v>0</v>
      </c>
      <c r="BS88" s="109">
        <f t="shared" si="41"/>
        <v>0</v>
      </c>
      <c r="BT88" s="109">
        <f t="shared" si="42"/>
        <v>0</v>
      </c>
      <c r="BU88" s="109">
        <f t="shared" si="43"/>
        <v>0</v>
      </c>
      <c r="BW88" s="82">
        <f t="shared" si="73"/>
        <v>0</v>
      </c>
      <c r="BX88" s="81" t="e">
        <f t="shared" si="44"/>
        <v>#DIV/0!</v>
      </c>
      <c r="BY88" s="77">
        <f t="shared" si="45"/>
        <v>0</v>
      </c>
      <c r="BZ88" s="108">
        <f t="shared" si="46"/>
        <v>0</v>
      </c>
      <c r="CA88" s="107">
        <f>IF($BW88=0,0,_xll.OSTRIP($BX88,$S88,$A88-$B$2,$BG88-$A88,$BH88-$A88,$D$10,$BE88,$P88,$Q88,$D$22,$T88,$CB$33,0))</f>
        <v>0</v>
      </c>
      <c r="CB88" s="107">
        <f>IF($BW88=0,0,_xll.OSTRIP($BX88,$S88,$A88-$B$2,$BG88-$A88,$BH88-$A88,$D$10,$BE88,$P88,$Q88,$D$22,$T88,$CB$33,1))</f>
        <v>0</v>
      </c>
      <c r="CC88" s="107">
        <f>IF($BW88=0,0,_xll.OSTRIP($BX88,$S88,$A88-$B$2,$BG88-$A88,$BH88-$A88,$D$10,$BE88,$P88,$Q88,$D$22,$T88,$CB$33,CB$34))</f>
        <v>0</v>
      </c>
      <c r="CD88" s="109">
        <f t="shared" si="47"/>
        <v>0</v>
      </c>
      <c r="CE88" s="109">
        <f t="shared" si="48"/>
        <v>0</v>
      </c>
      <c r="CF88" s="109">
        <f t="shared" si="49"/>
        <v>0</v>
      </c>
      <c r="CH88" s="82">
        <f t="shared" si="74"/>
        <v>0</v>
      </c>
      <c r="CI88" s="81" t="e">
        <f t="shared" si="50"/>
        <v>#DIV/0!</v>
      </c>
      <c r="CJ88" s="77">
        <f t="shared" si="51"/>
        <v>0</v>
      </c>
      <c r="CK88" s="108">
        <f t="shared" si="52"/>
        <v>0</v>
      </c>
      <c r="CL88" s="107">
        <f>IF($CH88=0,0,_xll.OSTRIP($CI88,$AC88,$A88-$B$2,$BG88-$A88,$BH88-$A88,$F$10,$BE88,$Z88,$AA88,$F$22,$AD88,$CM$33,0))</f>
        <v>0</v>
      </c>
      <c r="CM88" s="107">
        <f>IF($CH88=0,0,_xll.OSTRIP($CI88,$AC88,$A88-$B$2,$BG88-$A88,$BH88-$A88,$F$10,$BE88,$Z88,$AA88,$F$22,$AD88,$CM$33,1))</f>
        <v>0</v>
      </c>
      <c r="CN88" s="107">
        <f>IF($CH88=0,0,_xll.OSTRIP($CI88,$AC88,$A88-$B$2,$BG88-$A88,$BH88-$A88,$F$10,$BE88,$Z88,$AA88,$F$22,$AD88,$CM$33,$CM$34))</f>
        <v>0</v>
      </c>
      <c r="CO88" s="109">
        <f t="shared" si="53"/>
        <v>0</v>
      </c>
      <c r="CP88" s="109">
        <f t="shared" si="54"/>
        <v>0</v>
      </c>
      <c r="CQ88" s="109">
        <f t="shared" si="55"/>
        <v>0</v>
      </c>
      <c r="CS88" s="82">
        <f t="shared" si="75"/>
        <v>0</v>
      </c>
      <c r="CT88" s="81" t="e">
        <f t="shared" si="56"/>
        <v>#DIV/0!</v>
      </c>
      <c r="CU88" s="77">
        <f t="shared" si="57"/>
        <v>0</v>
      </c>
      <c r="CV88" s="108">
        <f t="shared" si="58"/>
        <v>0</v>
      </c>
      <c r="CW88" s="107">
        <f>IF($CS88=0,0,_xll.OSTRIP($CT88,$AM88,$A88-$B$2,$BG88-$A88,$BH88-$A88,$H$10,$BE88,$AJ88,$AK88,$H$22,$AN88,$CX$33,0))</f>
        <v>0</v>
      </c>
      <c r="CX88" s="107">
        <f>IF($CS88=0,0,_xll.OSTRIP($CT88,$AM88,$A88-$B$2,$BG88-$A88,$BH88-$A88,$H$10,$BE88,$AJ88,$AK88,$H$22,$AN88,$CX$33,1))</f>
        <v>0</v>
      </c>
      <c r="CY88" s="107">
        <f>IF($CS88=0,0,_xll.OSTRIP($CT88,$AM88,$A88-$B$2,$BG88-$A88,$BH88-$A88,$H$10,$BE88,$AJ88,$AK88,$H$22,$AN88,$CX$33,CX$34))</f>
        <v>0</v>
      </c>
      <c r="CZ88" s="109">
        <f t="shared" si="59"/>
        <v>0</v>
      </c>
      <c r="DA88" s="109">
        <f t="shared" si="60"/>
        <v>0</v>
      </c>
      <c r="DB88" s="109">
        <f t="shared" si="61"/>
        <v>0</v>
      </c>
    </row>
    <row r="89" spans="1:106" x14ac:dyDescent="0.25">
      <c r="A89" s="101">
        <f t="shared" si="22"/>
        <v>38412</v>
      </c>
      <c r="B89" s="102">
        <f t="shared" si="23"/>
        <v>3.8180000000000001</v>
      </c>
      <c r="C89" s="80">
        <f t="shared" si="24"/>
        <v>0.26250000000000001</v>
      </c>
      <c r="D89" s="102">
        <f t="shared" si="0"/>
        <v>-5.6000000000000008E-2</v>
      </c>
      <c r="E89" s="106">
        <f t="shared" si="1"/>
        <v>1</v>
      </c>
      <c r="F89" s="80">
        <f t="shared" si="25"/>
        <v>0.26250000000000001</v>
      </c>
      <c r="G89" s="106">
        <f t="shared" si="26"/>
        <v>0.75</v>
      </c>
      <c r="H89" s="80">
        <f t="shared" si="63"/>
        <v>0</v>
      </c>
      <c r="I89" s="104" t="e">
        <f t="shared" si="27"/>
        <v>#DIV/0!</v>
      </c>
      <c r="J89" s="233" t="e">
        <f t="shared" si="64"/>
        <v>#DIV/0!</v>
      </c>
      <c r="K89" s="233"/>
      <c r="L89" s="266"/>
      <c r="M89" s="266"/>
      <c r="N89" s="102">
        <f t="shared" si="4"/>
        <v>0.25750000000000001</v>
      </c>
      <c r="O89" s="106">
        <f t="shared" si="5"/>
        <v>1.03</v>
      </c>
      <c r="P89" s="216">
        <f t="shared" si="28"/>
        <v>0.27037500000000003</v>
      </c>
      <c r="Q89" s="106">
        <f t="shared" si="29"/>
        <v>0.85</v>
      </c>
      <c r="R89" s="80">
        <f t="shared" si="65"/>
        <v>0</v>
      </c>
      <c r="S89" s="104" t="e">
        <f t="shared" si="30"/>
        <v>#DIV/0!</v>
      </c>
      <c r="T89" s="233" t="e">
        <f t="shared" si="66"/>
        <v>#DIV/0!</v>
      </c>
      <c r="U89"/>
      <c r="V89"/>
      <c r="W89"/>
      <c r="X89" s="102">
        <f t="shared" si="8"/>
        <v>0.16250000000000001</v>
      </c>
      <c r="Y89" s="106">
        <f t="shared" si="9"/>
        <v>1</v>
      </c>
      <c r="Z89" s="216">
        <f t="shared" si="31"/>
        <v>0.26250000000000001</v>
      </c>
      <c r="AA89" s="106">
        <f t="shared" si="32"/>
        <v>0.75</v>
      </c>
      <c r="AB89" s="80">
        <f t="shared" si="67"/>
        <v>0</v>
      </c>
      <c r="AC89" s="104" t="e">
        <f t="shared" si="33"/>
        <v>#DIV/0!</v>
      </c>
      <c r="AD89" s="233" t="e">
        <f t="shared" si="68"/>
        <v>#DIV/0!</v>
      </c>
      <c r="AE89"/>
      <c r="AF89"/>
      <c r="AG89"/>
      <c r="AH89" s="102">
        <f t="shared" si="12"/>
        <v>5.0000000000000001E-3</v>
      </c>
      <c r="AI89" s="106">
        <f t="shared" si="13"/>
        <v>1</v>
      </c>
      <c r="AJ89" s="216" t="e">
        <f t="shared" si="34"/>
        <v>#DIV/0!</v>
      </c>
      <c r="AK89" s="106">
        <f t="shared" si="35"/>
        <v>0.75</v>
      </c>
      <c r="AL89" s="80" t="e">
        <f t="shared" si="69"/>
        <v>#DIV/0!</v>
      </c>
      <c r="AM89" s="104" t="e">
        <f t="shared" si="36"/>
        <v>#DIV/0!</v>
      </c>
      <c r="AN89" s="233" t="e">
        <f t="shared" si="70"/>
        <v>#DIV/0!</v>
      </c>
      <c r="AO89"/>
      <c r="AP89"/>
      <c r="AQ89" s="266"/>
      <c r="AR89" s="266"/>
      <c r="AU89"/>
      <c r="AV89"/>
      <c r="AW89"/>
      <c r="AX89"/>
      <c r="AY89"/>
      <c r="AZ89"/>
      <c r="BA89"/>
      <c r="BC89" s="105"/>
      <c r="BD89" s="105"/>
      <c r="BE89" s="80">
        <f t="shared" si="37"/>
        <v>6.7573897851825993E-2</v>
      </c>
      <c r="BF89" s="181">
        <f t="shared" si="16"/>
        <v>31</v>
      </c>
      <c r="BG89" s="258">
        <f t="shared" si="62"/>
        <v>38412</v>
      </c>
      <c r="BH89" s="258">
        <f t="shared" si="38"/>
        <v>38442</v>
      </c>
      <c r="BJ89" s="105"/>
      <c r="BK89" s="82"/>
      <c r="BL89" s="82">
        <f t="shared" si="71"/>
        <v>0</v>
      </c>
      <c r="BM89" s="82" t="e">
        <f t="shared" si="39"/>
        <v>#DIV/0!</v>
      </c>
      <c r="BN89" s="77">
        <f t="shared" si="72"/>
        <v>0</v>
      </c>
      <c r="BO89" s="108">
        <f t="shared" si="40"/>
        <v>0</v>
      </c>
      <c r="BP89" s="107">
        <f>IF($BL89=0,0,_xll.OSTRIP($BM89,$I89,$A89-$B$2,$BG89-$A89,$BH89-$A89,$B$10,$BE89,$F89,$G89,$B$22,$J89,$BQ$33,0))</f>
        <v>0</v>
      </c>
      <c r="BQ89" s="107">
        <f>IF($BL89=0,0,_xll.OSTRIP($BM89,$I89,$A89-$B$2,$BG89-$A89,$BH89-$A89,$B$10,$BE89,$F89,$G89,$B$22,$J89,$BQ$33,1))</f>
        <v>0</v>
      </c>
      <c r="BR89" s="107">
        <f>IF($BL89=0,0,_xll.OSTRIP($BM89,$I89,$A89-$B$2,$BG89-$A89,$BH89-$A89,$B$10,$BE89,$F89,$G89,$B$22,$J89,$BQ$33,BQ$34))</f>
        <v>0</v>
      </c>
      <c r="BS89" s="109">
        <f t="shared" si="41"/>
        <v>0</v>
      </c>
      <c r="BT89" s="109">
        <f t="shared" si="42"/>
        <v>0</v>
      </c>
      <c r="BU89" s="109">
        <f t="shared" si="43"/>
        <v>0</v>
      </c>
      <c r="BW89" s="82">
        <f t="shared" si="73"/>
        <v>0</v>
      </c>
      <c r="BX89" s="81" t="e">
        <f t="shared" si="44"/>
        <v>#DIV/0!</v>
      </c>
      <c r="BY89" s="77">
        <f t="shared" si="45"/>
        <v>0</v>
      </c>
      <c r="BZ89" s="108">
        <f t="shared" si="46"/>
        <v>0</v>
      </c>
      <c r="CA89" s="107">
        <f>IF($BW89=0,0,_xll.OSTRIP($BX89,$S89,$A89-$B$2,$BG89-$A89,$BH89-$A89,$D$10,$BE89,$P89,$Q89,$D$22,$T89,$CB$33,0))</f>
        <v>0</v>
      </c>
      <c r="CB89" s="107">
        <f>IF($BW89=0,0,_xll.OSTRIP($BX89,$S89,$A89-$B$2,$BG89-$A89,$BH89-$A89,$D$10,$BE89,$P89,$Q89,$D$22,$T89,$CB$33,1))</f>
        <v>0</v>
      </c>
      <c r="CC89" s="107">
        <f>IF($BW89=0,0,_xll.OSTRIP($BX89,$S89,$A89-$B$2,$BG89-$A89,$BH89-$A89,$D$10,$BE89,$P89,$Q89,$D$22,$T89,$CB$33,CB$34))</f>
        <v>0</v>
      </c>
      <c r="CD89" s="109">
        <f t="shared" si="47"/>
        <v>0</v>
      </c>
      <c r="CE89" s="109">
        <f t="shared" si="48"/>
        <v>0</v>
      </c>
      <c r="CF89" s="109">
        <f t="shared" si="49"/>
        <v>0</v>
      </c>
      <c r="CH89" s="82">
        <f t="shared" si="74"/>
        <v>0</v>
      </c>
      <c r="CI89" s="81" t="e">
        <f t="shared" si="50"/>
        <v>#DIV/0!</v>
      </c>
      <c r="CJ89" s="77">
        <f t="shared" si="51"/>
        <v>0</v>
      </c>
      <c r="CK89" s="108">
        <f t="shared" si="52"/>
        <v>0</v>
      </c>
      <c r="CL89" s="107">
        <f>IF($CH89=0,0,_xll.OSTRIP($CI89,$AC89,$A89-$B$2,$BG89-$A89,$BH89-$A89,$F$10,$BE89,$Z89,$AA89,$F$22,$AD89,$CM$33,0))</f>
        <v>0</v>
      </c>
      <c r="CM89" s="107">
        <f>IF($CH89=0,0,_xll.OSTRIP($CI89,$AC89,$A89-$B$2,$BG89-$A89,$BH89-$A89,$F$10,$BE89,$Z89,$AA89,$F$22,$AD89,$CM$33,1))</f>
        <v>0</v>
      </c>
      <c r="CN89" s="107">
        <f>IF($CH89=0,0,_xll.OSTRIP($CI89,$AC89,$A89-$B$2,$BG89-$A89,$BH89-$A89,$F$10,$BE89,$Z89,$AA89,$F$22,$AD89,$CM$33,$CM$34))</f>
        <v>0</v>
      </c>
      <c r="CO89" s="109">
        <f t="shared" si="53"/>
        <v>0</v>
      </c>
      <c r="CP89" s="109">
        <f t="shared" si="54"/>
        <v>0</v>
      </c>
      <c r="CQ89" s="109">
        <f t="shared" si="55"/>
        <v>0</v>
      </c>
      <c r="CS89" s="82">
        <f t="shared" si="75"/>
        <v>0</v>
      </c>
      <c r="CT89" s="81" t="e">
        <f t="shared" si="56"/>
        <v>#DIV/0!</v>
      </c>
      <c r="CU89" s="77">
        <f t="shared" si="57"/>
        <v>0</v>
      </c>
      <c r="CV89" s="108">
        <f t="shared" si="58"/>
        <v>0</v>
      </c>
      <c r="CW89" s="107">
        <f>IF($CS89=0,0,_xll.OSTRIP($CT89,$AM89,$A89-$B$2,$BG89-$A89,$BH89-$A89,$H$10,$BE89,$AJ89,$AK89,$H$22,$AN89,$CX$33,0))</f>
        <v>0</v>
      </c>
      <c r="CX89" s="107">
        <f>IF($CS89=0,0,_xll.OSTRIP($CT89,$AM89,$A89-$B$2,$BG89-$A89,$BH89-$A89,$H$10,$BE89,$AJ89,$AK89,$H$22,$AN89,$CX$33,1))</f>
        <v>0</v>
      </c>
      <c r="CY89" s="107">
        <f>IF($CS89=0,0,_xll.OSTRIP($CT89,$AM89,$A89-$B$2,$BG89-$A89,$BH89-$A89,$H$10,$BE89,$AJ89,$AK89,$H$22,$AN89,$CX$33,CX$34))</f>
        <v>0</v>
      </c>
      <c r="CZ89" s="109">
        <f t="shared" si="59"/>
        <v>0</v>
      </c>
      <c r="DA89" s="109">
        <f t="shared" si="60"/>
        <v>0</v>
      </c>
      <c r="DB89" s="109">
        <f t="shared" si="61"/>
        <v>0</v>
      </c>
    </row>
    <row r="90" spans="1:106" x14ac:dyDescent="0.25">
      <c r="A90" s="101">
        <f t="shared" si="22"/>
        <v>38443</v>
      </c>
      <c r="B90" s="102">
        <f t="shared" si="23"/>
        <v>3.6690000000000005</v>
      </c>
      <c r="C90" s="80">
        <f t="shared" si="24"/>
        <v>0.2475</v>
      </c>
      <c r="D90" s="102">
        <f t="shared" si="0"/>
        <v>-5.3500000000000006E-2</v>
      </c>
      <c r="E90" s="106">
        <f t="shared" si="1"/>
        <v>1</v>
      </c>
      <c r="F90" s="80">
        <f t="shared" si="25"/>
        <v>0.2475</v>
      </c>
      <c r="G90" s="106">
        <f t="shared" si="26"/>
        <v>0.4</v>
      </c>
      <c r="H90" s="80">
        <f t="shared" si="63"/>
        <v>0</v>
      </c>
      <c r="I90" s="104" t="e">
        <f t="shared" si="27"/>
        <v>#DIV/0!</v>
      </c>
      <c r="J90" s="233" t="e">
        <f t="shared" si="64"/>
        <v>#DIV/0!</v>
      </c>
      <c r="K90" s="233"/>
      <c r="L90" s="266"/>
      <c r="M90" s="266"/>
      <c r="N90" s="102">
        <f t="shared" si="4"/>
        <v>0.16250000000000001</v>
      </c>
      <c r="O90" s="106">
        <f t="shared" si="5"/>
        <v>1.03</v>
      </c>
      <c r="P90" s="216">
        <f t="shared" si="28"/>
        <v>0.25492500000000001</v>
      </c>
      <c r="Q90" s="106">
        <f t="shared" si="29"/>
        <v>0.5</v>
      </c>
      <c r="R90" s="80">
        <f t="shared" si="65"/>
        <v>0</v>
      </c>
      <c r="S90" s="104" t="e">
        <f t="shared" si="30"/>
        <v>#DIV/0!</v>
      </c>
      <c r="T90" s="233" t="e">
        <f t="shared" si="66"/>
        <v>#DIV/0!</v>
      </c>
      <c r="U90"/>
      <c r="V90"/>
      <c r="W90"/>
      <c r="X90" s="102">
        <f t="shared" si="8"/>
        <v>6.7500000000000004E-2</v>
      </c>
      <c r="Y90" s="106">
        <f t="shared" si="9"/>
        <v>1</v>
      </c>
      <c r="Z90" s="216">
        <f t="shared" si="31"/>
        <v>0.2475</v>
      </c>
      <c r="AA90" s="106">
        <f t="shared" si="32"/>
        <v>0.45</v>
      </c>
      <c r="AB90" s="80">
        <f t="shared" si="67"/>
        <v>0</v>
      </c>
      <c r="AC90" s="104" t="e">
        <f t="shared" si="33"/>
        <v>#DIV/0!</v>
      </c>
      <c r="AD90" s="233" t="e">
        <f t="shared" si="68"/>
        <v>#DIV/0!</v>
      </c>
      <c r="AE90"/>
      <c r="AF90"/>
      <c r="AG90"/>
      <c r="AH90" s="102">
        <f t="shared" si="12"/>
        <v>5.0000000000000001E-3</v>
      </c>
      <c r="AI90" s="106">
        <f t="shared" si="13"/>
        <v>1</v>
      </c>
      <c r="AJ90" s="216" t="e">
        <f t="shared" si="34"/>
        <v>#DIV/0!</v>
      </c>
      <c r="AK90" s="106">
        <f t="shared" si="35"/>
        <v>0.4</v>
      </c>
      <c r="AL90" s="80" t="e">
        <f t="shared" si="69"/>
        <v>#DIV/0!</v>
      </c>
      <c r="AM90" s="104" t="e">
        <f t="shared" si="36"/>
        <v>#DIV/0!</v>
      </c>
      <c r="AN90" s="233" t="e">
        <f t="shared" si="70"/>
        <v>#DIV/0!</v>
      </c>
      <c r="AO90"/>
      <c r="AP90"/>
      <c r="AQ90" s="266"/>
      <c r="AR90" s="266"/>
      <c r="AU90"/>
      <c r="AV90"/>
      <c r="AW90"/>
      <c r="AX90"/>
      <c r="AY90"/>
      <c r="AZ90"/>
      <c r="BA90"/>
      <c r="BC90" s="105"/>
      <c r="BD90" s="105"/>
      <c r="BE90" s="80">
        <f t="shared" si="37"/>
        <v>6.7651510343943025E-2</v>
      </c>
      <c r="BF90" s="181">
        <f t="shared" si="16"/>
        <v>30</v>
      </c>
      <c r="BG90" s="258">
        <f t="shared" si="62"/>
        <v>38443</v>
      </c>
      <c r="BH90" s="258">
        <f t="shared" si="38"/>
        <v>38472</v>
      </c>
      <c r="BJ90" s="105"/>
      <c r="BK90" s="82"/>
      <c r="BL90" s="82">
        <f t="shared" si="71"/>
        <v>0</v>
      </c>
      <c r="BM90" s="82" t="e">
        <f t="shared" si="39"/>
        <v>#DIV/0!</v>
      </c>
      <c r="BN90" s="77">
        <f t="shared" si="72"/>
        <v>0</v>
      </c>
      <c r="BO90" s="108">
        <f t="shared" si="40"/>
        <v>0</v>
      </c>
      <c r="BP90" s="107">
        <f>IF($BL90=0,0,_xll.OSTRIP($BM90,$I90,$A90-$B$2,$BG90-$A90,$BH90-$A90,$B$10,$BE90,$F90,$G90,$B$22,$J90,$BQ$33,0))</f>
        <v>0</v>
      </c>
      <c r="BQ90" s="107">
        <f>IF($BL90=0,0,_xll.OSTRIP($BM90,$I90,$A90-$B$2,$BG90-$A90,$BH90-$A90,$B$10,$BE90,$F90,$G90,$B$22,$J90,$BQ$33,1))</f>
        <v>0</v>
      </c>
      <c r="BR90" s="107">
        <f>IF($BL90=0,0,_xll.OSTRIP($BM90,$I90,$A90-$B$2,$BG90-$A90,$BH90-$A90,$B$10,$BE90,$F90,$G90,$B$22,$J90,$BQ$33,BQ$34))</f>
        <v>0</v>
      </c>
      <c r="BS90" s="109">
        <f t="shared" si="41"/>
        <v>0</v>
      </c>
      <c r="BT90" s="109">
        <f t="shared" si="42"/>
        <v>0</v>
      </c>
      <c r="BU90" s="109">
        <f t="shared" si="43"/>
        <v>0</v>
      </c>
      <c r="BW90" s="82">
        <f t="shared" si="73"/>
        <v>0</v>
      </c>
      <c r="BX90" s="81" t="e">
        <f t="shared" si="44"/>
        <v>#DIV/0!</v>
      </c>
      <c r="BY90" s="77">
        <f t="shared" si="45"/>
        <v>0</v>
      </c>
      <c r="BZ90" s="108">
        <f t="shared" si="46"/>
        <v>0</v>
      </c>
      <c r="CA90" s="107">
        <f>IF($BW90=0,0,_xll.OSTRIP($BX90,$S90,$A90-$B$2,$BG90-$A90,$BH90-$A90,$D$10,$BE90,$P90,$Q90,$D$22,$T90,$CB$33,0))</f>
        <v>0</v>
      </c>
      <c r="CB90" s="107">
        <f>IF($BW90=0,0,_xll.OSTRIP($BX90,$S90,$A90-$B$2,$BG90-$A90,$BH90-$A90,$D$10,$BE90,$P90,$Q90,$D$22,$T90,$CB$33,1))</f>
        <v>0</v>
      </c>
      <c r="CC90" s="107">
        <f>IF($BW90=0,0,_xll.OSTRIP($BX90,$S90,$A90-$B$2,$BG90-$A90,$BH90-$A90,$D$10,$BE90,$P90,$Q90,$D$22,$T90,$CB$33,CB$34))</f>
        <v>0</v>
      </c>
      <c r="CD90" s="109">
        <f t="shared" si="47"/>
        <v>0</v>
      </c>
      <c r="CE90" s="109">
        <f t="shared" si="48"/>
        <v>0</v>
      </c>
      <c r="CF90" s="109">
        <f t="shared" si="49"/>
        <v>0</v>
      </c>
      <c r="CH90" s="82">
        <f t="shared" si="74"/>
        <v>0</v>
      </c>
      <c r="CI90" s="81" t="e">
        <f t="shared" si="50"/>
        <v>#DIV/0!</v>
      </c>
      <c r="CJ90" s="77">
        <f t="shared" si="51"/>
        <v>0</v>
      </c>
      <c r="CK90" s="108">
        <f t="shared" si="52"/>
        <v>0</v>
      </c>
      <c r="CL90" s="107">
        <f>IF($CH90=0,0,_xll.OSTRIP($CI90,$AC90,$A90-$B$2,$BG90-$A90,$BH90-$A90,$F$10,$BE90,$Z90,$AA90,$F$22,$AD90,$CM$33,0))</f>
        <v>0</v>
      </c>
      <c r="CM90" s="107">
        <f>IF($CH90=0,0,_xll.OSTRIP($CI90,$AC90,$A90-$B$2,$BG90-$A90,$BH90-$A90,$F$10,$BE90,$Z90,$AA90,$F$22,$AD90,$CM$33,1))</f>
        <v>0</v>
      </c>
      <c r="CN90" s="107">
        <f>IF($CH90=0,0,_xll.OSTRIP($CI90,$AC90,$A90-$B$2,$BG90-$A90,$BH90-$A90,$F$10,$BE90,$Z90,$AA90,$F$22,$AD90,$CM$33,$CM$34))</f>
        <v>0</v>
      </c>
      <c r="CO90" s="109">
        <f t="shared" si="53"/>
        <v>0</v>
      </c>
      <c r="CP90" s="109">
        <f t="shared" si="54"/>
        <v>0</v>
      </c>
      <c r="CQ90" s="109">
        <f t="shared" si="55"/>
        <v>0</v>
      </c>
      <c r="CS90" s="82">
        <f t="shared" si="75"/>
        <v>0</v>
      </c>
      <c r="CT90" s="81" t="e">
        <f t="shared" si="56"/>
        <v>#DIV/0!</v>
      </c>
      <c r="CU90" s="77">
        <f t="shared" si="57"/>
        <v>0</v>
      </c>
      <c r="CV90" s="108">
        <f t="shared" si="58"/>
        <v>0</v>
      </c>
      <c r="CW90" s="107">
        <f>IF($CS90=0,0,_xll.OSTRIP($CT90,$AM90,$A90-$B$2,$BG90-$A90,$BH90-$A90,$H$10,$BE90,$AJ90,$AK90,$H$22,$AN90,$CX$33,0))</f>
        <v>0</v>
      </c>
      <c r="CX90" s="107">
        <f>IF($CS90=0,0,_xll.OSTRIP($CT90,$AM90,$A90-$B$2,$BG90-$A90,$BH90-$A90,$H$10,$BE90,$AJ90,$AK90,$H$22,$AN90,$CX$33,1))</f>
        <v>0</v>
      </c>
      <c r="CY90" s="107">
        <f>IF($CS90=0,0,_xll.OSTRIP($CT90,$AM90,$A90-$B$2,$BG90-$A90,$BH90-$A90,$H$10,$BE90,$AJ90,$AK90,$H$22,$AN90,$CX$33,CX$34))</f>
        <v>0</v>
      </c>
      <c r="CZ90" s="109">
        <f t="shared" si="59"/>
        <v>0</v>
      </c>
      <c r="DA90" s="109">
        <f t="shared" si="60"/>
        <v>0</v>
      </c>
      <c r="DB90" s="109">
        <f t="shared" si="61"/>
        <v>0</v>
      </c>
    </row>
    <row r="91" spans="1:106" x14ac:dyDescent="0.25">
      <c r="A91" s="101">
        <f t="shared" si="22"/>
        <v>38473</v>
      </c>
      <c r="B91" s="102">
        <f t="shared" si="23"/>
        <v>3.6540000000000004</v>
      </c>
      <c r="C91" s="80">
        <f t="shared" si="24"/>
        <v>0.24249999999999999</v>
      </c>
      <c r="D91" s="102">
        <f t="shared" si="0"/>
        <v>-5.3500000000000006E-2</v>
      </c>
      <c r="E91" s="106">
        <f t="shared" si="1"/>
        <v>1</v>
      </c>
      <c r="F91" s="80">
        <f t="shared" si="25"/>
        <v>0.24249999999999999</v>
      </c>
      <c r="G91" s="106">
        <f t="shared" si="26"/>
        <v>0.45</v>
      </c>
      <c r="H91" s="80">
        <f t="shared" si="63"/>
        <v>0</v>
      </c>
      <c r="I91" s="104" t="e">
        <f t="shared" si="27"/>
        <v>#DIV/0!</v>
      </c>
      <c r="J91" s="233" t="e">
        <f t="shared" si="64"/>
        <v>#DIV/0!</v>
      </c>
      <c r="K91" s="233"/>
      <c r="L91" s="266"/>
      <c r="M91" s="266"/>
      <c r="N91" s="102">
        <f t="shared" si="4"/>
        <v>0.17249999999999999</v>
      </c>
      <c r="O91" s="106">
        <f t="shared" si="5"/>
        <v>1.03</v>
      </c>
      <c r="P91" s="216">
        <f t="shared" si="28"/>
        <v>0.249775</v>
      </c>
      <c r="Q91" s="106">
        <f t="shared" si="29"/>
        <v>0.55000000000000004</v>
      </c>
      <c r="R91" s="80">
        <f t="shared" si="65"/>
        <v>0</v>
      </c>
      <c r="S91" s="104" t="e">
        <f t="shared" si="30"/>
        <v>#DIV/0!</v>
      </c>
      <c r="T91" s="233" t="e">
        <f t="shared" si="66"/>
        <v>#DIV/0!</v>
      </c>
      <c r="U91"/>
      <c r="V91"/>
      <c r="W91"/>
      <c r="X91" s="102">
        <f t="shared" si="8"/>
        <v>7.7499999999999999E-2</v>
      </c>
      <c r="Y91" s="106">
        <f t="shared" si="9"/>
        <v>1</v>
      </c>
      <c r="Z91" s="216">
        <f t="shared" si="31"/>
        <v>0.24249999999999999</v>
      </c>
      <c r="AA91" s="106">
        <f t="shared" si="32"/>
        <v>0.5</v>
      </c>
      <c r="AB91" s="80">
        <f t="shared" si="67"/>
        <v>0</v>
      </c>
      <c r="AC91" s="104" t="e">
        <f t="shared" si="33"/>
        <v>#DIV/0!</v>
      </c>
      <c r="AD91" s="233" t="e">
        <f t="shared" si="68"/>
        <v>#DIV/0!</v>
      </c>
      <c r="AE91"/>
      <c r="AF91"/>
      <c r="AG91"/>
      <c r="AH91" s="102">
        <f t="shared" si="12"/>
        <v>5.0000000000000001E-3</v>
      </c>
      <c r="AI91" s="106">
        <f t="shared" si="13"/>
        <v>1</v>
      </c>
      <c r="AJ91" s="216" t="e">
        <f t="shared" si="34"/>
        <v>#DIV/0!</v>
      </c>
      <c r="AK91" s="106">
        <f t="shared" si="35"/>
        <v>0.45</v>
      </c>
      <c r="AL91" s="80" t="e">
        <f t="shared" si="69"/>
        <v>#DIV/0!</v>
      </c>
      <c r="AM91" s="104" t="e">
        <f t="shared" si="36"/>
        <v>#DIV/0!</v>
      </c>
      <c r="AN91" s="233" t="e">
        <f t="shared" si="70"/>
        <v>#DIV/0!</v>
      </c>
      <c r="AO91"/>
      <c r="AP91"/>
      <c r="AQ91" s="266"/>
      <c r="AR91" s="266"/>
      <c r="AU91"/>
      <c r="AV91"/>
      <c r="AW91"/>
      <c r="AX91"/>
      <c r="AY91"/>
      <c r="AZ91"/>
      <c r="BA91"/>
      <c r="BC91" s="105"/>
      <c r="BD91" s="105"/>
      <c r="BE91" s="80">
        <f t="shared" si="37"/>
        <v>6.7726619209179995E-2</v>
      </c>
      <c r="BF91" s="181">
        <f t="shared" si="16"/>
        <v>31</v>
      </c>
      <c r="BG91" s="258">
        <f t="shared" si="62"/>
        <v>38473</v>
      </c>
      <c r="BH91" s="258">
        <f t="shared" si="38"/>
        <v>38503</v>
      </c>
      <c r="BJ91" s="105"/>
      <c r="BK91" s="82"/>
      <c r="BL91" s="82">
        <f t="shared" si="71"/>
        <v>0</v>
      </c>
      <c r="BM91" s="82" t="e">
        <f t="shared" si="39"/>
        <v>#DIV/0!</v>
      </c>
      <c r="BN91" s="77">
        <f t="shared" si="72"/>
        <v>0</v>
      </c>
      <c r="BO91" s="108">
        <f t="shared" si="40"/>
        <v>0</v>
      </c>
      <c r="BP91" s="107">
        <f>IF($BL91=0,0,_xll.OSTRIP($BM91,$I91,$A91-$B$2,$BG91-$A91,$BH91-$A91,$B$10,$BE91,$F91,$G91,$B$22,$J91,$BQ$33,0))</f>
        <v>0</v>
      </c>
      <c r="BQ91" s="107">
        <f>IF($BL91=0,0,_xll.OSTRIP($BM91,$I91,$A91-$B$2,$BG91-$A91,$BH91-$A91,$B$10,$BE91,$F91,$G91,$B$22,$J91,$BQ$33,1))</f>
        <v>0</v>
      </c>
      <c r="BR91" s="107">
        <f>IF($BL91=0,0,_xll.OSTRIP($BM91,$I91,$A91-$B$2,$BG91-$A91,$BH91-$A91,$B$10,$BE91,$F91,$G91,$B$22,$J91,$BQ$33,BQ$34))</f>
        <v>0</v>
      </c>
      <c r="BS91" s="109">
        <f t="shared" si="41"/>
        <v>0</v>
      </c>
      <c r="BT91" s="109">
        <f t="shared" si="42"/>
        <v>0</v>
      </c>
      <c r="BU91" s="109">
        <f t="shared" si="43"/>
        <v>0</v>
      </c>
      <c r="BW91" s="82">
        <f t="shared" si="73"/>
        <v>0</v>
      </c>
      <c r="BX91" s="81" t="e">
        <f t="shared" si="44"/>
        <v>#DIV/0!</v>
      </c>
      <c r="BY91" s="77">
        <f t="shared" si="45"/>
        <v>0</v>
      </c>
      <c r="BZ91" s="108">
        <f t="shared" si="46"/>
        <v>0</v>
      </c>
      <c r="CA91" s="107">
        <f>IF($BW91=0,0,_xll.OSTRIP($BX91,$S91,$A91-$B$2,$BG91-$A91,$BH91-$A91,$D$10,$BE91,$P91,$Q91,$D$22,$T91,$CB$33,0))</f>
        <v>0</v>
      </c>
      <c r="CB91" s="107">
        <f>IF($BW91=0,0,_xll.OSTRIP($BX91,$S91,$A91-$B$2,$BG91-$A91,$BH91-$A91,$D$10,$BE91,$P91,$Q91,$D$22,$T91,$CB$33,1))</f>
        <v>0</v>
      </c>
      <c r="CC91" s="107">
        <f>IF($BW91=0,0,_xll.OSTRIP($BX91,$S91,$A91-$B$2,$BG91-$A91,$BH91-$A91,$D$10,$BE91,$P91,$Q91,$D$22,$T91,$CB$33,CB$34))</f>
        <v>0</v>
      </c>
      <c r="CD91" s="109">
        <f t="shared" si="47"/>
        <v>0</v>
      </c>
      <c r="CE91" s="109">
        <f t="shared" si="48"/>
        <v>0</v>
      </c>
      <c r="CF91" s="109">
        <f t="shared" si="49"/>
        <v>0</v>
      </c>
      <c r="CH91" s="82">
        <f t="shared" si="74"/>
        <v>0</v>
      </c>
      <c r="CI91" s="81" t="e">
        <f t="shared" si="50"/>
        <v>#DIV/0!</v>
      </c>
      <c r="CJ91" s="77">
        <f t="shared" si="51"/>
        <v>0</v>
      </c>
      <c r="CK91" s="108">
        <f t="shared" si="52"/>
        <v>0</v>
      </c>
      <c r="CL91" s="107">
        <f>IF($CH91=0,0,_xll.OSTRIP($CI91,$AC91,$A91-$B$2,$BG91-$A91,$BH91-$A91,$F$10,$BE91,$Z91,$AA91,$F$22,$AD91,$CM$33,0))</f>
        <v>0</v>
      </c>
      <c r="CM91" s="107">
        <f>IF($CH91=0,0,_xll.OSTRIP($CI91,$AC91,$A91-$B$2,$BG91-$A91,$BH91-$A91,$F$10,$BE91,$Z91,$AA91,$F$22,$AD91,$CM$33,1))</f>
        <v>0</v>
      </c>
      <c r="CN91" s="107">
        <f>IF($CH91=0,0,_xll.OSTRIP($CI91,$AC91,$A91-$B$2,$BG91-$A91,$BH91-$A91,$F$10,$BE91,$Z91,$AA91,$F$22,$AD91,$CM$33,$CM$34))</f>
        <v>0</v>
      </c>
      <c r="CO91" s="109">
        <f t="shared" si="53"/>
        <v>0</v>
      </c>
      <c r="CP91" s="109">
        <f t="shared" si="54"/>
        <v>0</v>
      </c>
      <c r="CQ91" s="109">
        <f t="shared" si="55"/>
        <v>0</v>
      </c>
      <c r="CS91" s="82">
        <f t="shared" si="75"/>
        <v>0</v>
      </c>
      <c r="CT91" s="81" t="e">
        <f t="shared" si="56"/>
        <v>#DIV/0!</v>
      </c>
      <c r="CU91" s="77">
        <f t="shared" si="57"/>
        <v>0</v>
      </c>
      <c r="CV91" s="108">
        <f t="shared" si="58"/>
        <v>0</v>
      </c>
      <c r="CW91" s="107">
        <f>IF($CS91=0,0,_xll.OSTRIP($CT91,$AM91,$A91-$B$2,$BG91-$A91,$BH91-$A91,$H$10,$BE91,$AJ91,$AK91,$H$22,$AN91,$CX$33,0))</f>
        <v>0</v>
      </c>
      <c r="CX91" s="107">
        <f>IF($CS91=0,0,_xll.OSTRIP($CT91,$AM91,$A91-$B$2,$BG91-$A91,$BH91-$A91,$H$10,$BE91,$AJ91,$AK91,$H$22,$AN91,$CX$33,1))</f>
        <v>0</v>
      </c>
      <c r="CY91" s="107">
        <f>IF($CS91=0,0,_xll.OSTRIP($CT91,$AM91,$A91-$B$2,$BG91-$A91,$BH91-$A91,$H$10,$BE91,$AJ91,$AK91,$H$22,$AN91,$CX$33,CX$34))</f>
        <v>0</v>
      </c>
      <c r="CZ91" s="109">
        <f t="shared" si="59"/>
        <v>0</v>
      </c>
      <c r="DA91" s="109">
        <f t="shared" si="60"/>
        <v>0</v>
      </c>
      <c r="DB91" s="109">
        <f t="shared" si="61"/>
        <v>0</v>
      </c>
    </row>
    <row r="92" spans="1:106" x14ac:dyDescent="0.25">
      <c r="A92" s="101">
        <f t="shared" si="22"/>
        <v>38504</v>
      </c>
      <c r="B92" s="102">
        <f t="shared" si="23"/>
        <v>3.6840000000000006</v>
      </c>
      <c r="C92" s="80">
        <f t="shared" si="24"/>
        <v>0.24249999999999999</v>
      </c>
      <c r="D92" s="102">
        <f t="shared" si="0"/>
        <v>-5.3500000000000006E-2</v>
      </c>
      <c r="E92" s="106">
        <f t="shared" si="1"/>
        <v>1</v>
      </c>
      <c r="F92" s="80">
        <f t="shared" si="25"/>
        <v>0.24249999999999999</v>
      </c>
      <c r="G92" s="106">
        <f t="shared" si="26"/>
        <v>0.45</v>
      </c>
      <c r="H92" s="80">
        <f t="shared" si="63"/>
        <v>0</v>
      </c>
      <c r="I92" s="104" t="e">
        <f t="shared" si="27"/>
        <v>#DIV/0!</v>
      </c>
      <c r="J92" s="233" t="e">
        <f t="shared" si="64"/>
        <v>#DIV/0!</v>
      </c>
      <c r="K92" s="233"/>
      <c r="L92" s="266"/>
      <c r="M92" s="266"/>
      <c r="N92" s="102">
        <f t="shared" si="4"/>
        <v>0.16750000000000001</v>
      </c>
      <c r="O92" s="106">
        <f t="shared" si="5"/>
        <v>1.03</v>
      </c>
      <c r="P92" s="216">
        <f t="shared" si="28"/>
        <v>0.249775</v>
      </c>
      <c r="Q92" s="106">
        <f t="shared" si="29"/>
        <v>0.55000000000000004</v>
      </c>
      <c r="R92" s="80">
        <f t="shared" si="65"/>
        <v>0</v>
      </c>
      <c r="S92" s="104" t="e">
        <f t="shared" si="30"/>
        <v>#DIV/0!</v>
      </c>
      <c r="T92" s="233" t="e">
        <f t="shared" si="66"/>
        <v>#DIV/0!</v>
      </c>
      <c r="U92"/>
      <c r="V92"/>
      <c r="W92"/>
      <c r="X92" s="102">
        <f t="shared" si="8"/>
        <v>7.2499999999999995E-2</v>
      </c>
      <c r="Y92" s="106">
        <f t="shared" si="9"/>
        <v>1</v>
      </c>
      <c r="Z92" s="216">
        <f t="shared" si="31"/>
        <v>0.24249999999999999</v>
      </c>
      <c r="AA92" s="106">
        <f t="shared" si="32"/>
        <v>0.5</v>
      </c>
      <c r="AB92" s="80">
        <f t="shared" si="67"/>
        <v>0</v>
      </c>
      <c r="AC92" s="104" t="e">
        <f t="shared" si="33"/>
        <v>#DIV/0!</v>
      </c>
      <c r="AD92" s="233" t="e">
        <f t="shared" si="68"/>
        <v>#DIV/0!</v>
      </c>
      <c r="AE92"/>
      <c r="AF92"/>
      <c r="AG92"/>
      <c r="AH92" s="102">
        <f t="shared" si="12"/>
        <v>5.0000000000000001E-3</v>
      </c>
      <c r="AI92" s="106">
        <f t="shared" si="13"/>
        <v>1</v>
      </c>
      <c r="AJ92" s="216" t="e">
        <f t="shared" si="34"/>
        <v>#DIV/0!</v>
      </c>
      <c r="AK92" s="106">
        <f t="shared" si="35"/>
        <v>0.45</v>
      </c>
      <c r="AL92" s="80" t="e">
        <f t="shared" si="69"/>
        <v>#DIV/0!</v>
      </c>
      <c r="AM92" s="104" t="e">
        <f t="shared" si="36"/>
        <v>#DIV/0!</v>
      </c>
      <c r="AN92" s="233" t="e">
        <f t="shared" si="70"/>
        <v>#DIV/0!</v>
      </c>
      <c r="AO92"/>
      <c r="AP92"/>
      <c r="AQ92" s="266"/>
      <c r="AR92" s="266"/>
      <c r="AU92"/>
      <c r="AV92"/>
      <c r="AW92"/>
      <c r="AX92"/>
      <c r="AY92"/>
      <c r="AZ92"/>
      <c r="BA92"/>
      <c r="BC92" s="105"/>
      <c r="BD92" s="105"/>
      <c r="BE92" s="80">
        <f t="shared" si="37"/>
        <v>6.7804231705220014E-2</v>
      </c>
      <c r="BF92" s="181">
        <f t="shared" si="16"/>
        <v>30</v>
      </c>
      <c r="BG92" s="258">
        <f t="shared" si="62"/>
        <v>38504</v>
      </c>
      <c r="BH92" s="258">
        <f t="shared" si="38"/>
        <v>38533</v>
      </c>
      <c r="BJ92" s="105"/>
      <c r="BK92" s="82"/>
      <c r="BL92" s="82">
        <f t="shared" si="71"/>
        <v>0</v>
      </c>
      <c r="BM92" s="82" t="e">
        <f t="shared" si="39"/>
        <v>#DIV/0!</v>
      </c>
      <c r="BN92" s="77">
        <f t="shared" si="72"/>
        <v>0</v>
      </c>
      <c r="BO92" s="108">
        <f t="shared" si="40"/>
        <v>0</v>
      </c>
      <c r="BP92" s="107">
        <f>IF($BL92=0,0,_xll.OSTRIP($BM92,$I92,$A92-$B$2,$BG92-$A92,$BH92-$A92,$B$10,$BE92,$F92,$G92,$B$22,$J92,$BQ$33,0))</f>
        <v>0</v>
      </c>
      <c r="BQ92" s="107">
        <f>IF($BL92=0,0,_xll.OSTRIP($BM92,$I92,$A92-$B$2,$BG92-$A92,$BH92-$A92,$B$10,$BE92,$F92,$G92,$B$22,$J92,$BQ$33,1))</f>
        <v>0</v>
      </c>
      <c r="BR92" s="107">
        <f>IF($BL92=0,0,_xll.OSTRIP($BM92,$I92,$A92-$B$2,$BG92-$A92,$BH92-$A92,$B$10,$BE92,$F92,$G92,$B$22,$J92,$BQ$33,BQ$34))</f>
        <v>0</v>
      </c>
      <c r="BS92" s="109">
        <f t="shared" si="41"/>
        <v>0</v>
      </c>
      <c r="BT92" s="109">
        <f t="shared" si="42"/>
        <v>0</v>
      </c>
      <c r="BU92" s="109">
        <f t="shared" si="43"/>
        <v>0</v>
      </c>
      <c r="BW92" s="82">
        <f t="shared" si="73"/>
        <v>0</v>
      </c>
      <c r="BX92" s="81" t="e">
        <f t="shared" si="44"/>
        <v>#DIV/0!</v>
      </c>
      <c r="BY92" s="77">
        <f t="shared" si="45"/>
        <v>0</v>
      </c>
      <c r="BZ92" s="108">
        <f t="shared" si="46"/>
        <v>0</v>
      </c>
      <c r="CA92" s="107">
        <f>IF($BW92=0,0,_xll.OSTRIP($BX92,$S92,$A92-$B$2,$BG92-$A92,$BH92-$A92,$D$10,$BE92,$P92,$Q92,$D$22,$T92,$CB$33,0))</f>
        <v>0</v>
      </c>
      <c r="CB92" s="107">
        <f>IF($BW92=0,0,_xll.OSTRIP($BX92,$S92,$A92-$B$2,$BG92-$A92,$BH92-$A92,$D$10,$BE92,$P92,$Q92,$D$22,$T92,$CB$33,1))</f>
        <v>0</v>
      </c>
      <c r="CC92" s="107">
        <f>IF($BW92=0,0,_xll.OSTRIP($BX92,$S92,$A92-$B$2,$BG92-$A92,$BH92-$A92,$D$10,$BE92,$P92,$Q92,$D$22,$T92,$CB$33,CB$34))</f>
        <v>0</v>
      </c>
      <c r="CD92" s="109">
        <f t="shared" si="47"/>
        <v>0</v>
      </c>
      <c r="CE92" s="109">
        <f t="shared" si="48"/>
        <v>0</v>
      </c>
      <c r="CF92" s="109">
        <f t="shared" si="49"/>
        <v>0</v>
      </c>
      <c r="CH92" s="82">
        <f t="shared" si="74"/>
        <v>0</v>
      </c>
      <c r="CI92" s="81" t="e">
        <f t="shared" si="50"/>
        <v>#DIV/0!</v>
      </c>
      <c r="CJ92" s="77">
        <f t="shared" si="51"/>
        <v>0</v>
      </c>
      <c r="CK92" s="108">
        <f t="shared" si="52"/>
        <v>0</v>
      </c>
      <c r="CL92" s="107">
        <f>IF($CH92=0,0,_xll.OSTRIP($CI92,$AC92,$A92-$B$2,$BG92-$A92,$BH92-$A92,$F$10,$BE92,$Z92,$AA92,$F$22,$AD92,$CM$33,0))</f>
        <v>0</v>
      </c>
      <c r="CM92" s="107">
        <f>IF($CH92=0,0,_xll.OSTRIP($CI92,$AC92,$A92-$B$2,$BG92-$A92,$BH92-$A92,$F$10,$BE92,$Z92,$AA92,$F$22,$AD92,$CM$33,1))</f>
        <v>0</v>
      </c>
      <c r="CN92" s="107">
        <f>IF($CH92=0,0,_xll.OSTRIP($CI92,$AC92,$A92-$B$2,$BG92-$A92,$BH92-$A92,$F$10,$BE92,$Z92,$AA92,$F$22,$AD92,$CM$33,$CM$34))</f>
        <v>0</v>
      </c>
      <c r="CO92" s="109">
        <f t="shared" si="53"/>
        <v>0</v>
      </c>
      <c r="CP92" s="109">
        <f t="shared" si="54"/>
        <v>0</v>
      </c>
      <c r="CQ92" s="109">
        <f t="shared" si="55"/>
        <v>0</v>
      </c>
      <c r="CS92" s="82">
        <f t="shared" si="75"/>
        <v>0</v>
      </c>
      <c r="CT92" s="81" t="e">
        <f t="shared" si="56"/>
        <v>#DIV/0!</v>
      </c>
      <c r="CU92" s="77">
        <f t="shared" si="57"/>
        <v>0</v>
      </c>
      <c r="CV92" s="108">
        <f t="shared" si="58"/>
        <v>0</v>
      </c>
      <c r="CW92" s="107">
        <f>IF($CS92=0,0,_xll.OSTRIP($CT92,$AM92,$A92-$B$2,$BG92-$A92,$BH92-$A92,$H$10,$BE92,$AJ92,$AK92,$H$22,$AN92,$CX$33,0))</f>
        <v>0</v>
      </c>
      <c r="CX92" s="107">
        <f>IF($CS92=0,0,_xll.OSTRIP($CT92,$AM92,$A92-$B$2,$BG92-$A92,$BH92-$A92,$H$10,$BE92,$AJ92,$AK92,$H$22,$AN92,$CX$33,1))</f>
        <v>0</v>
      </c>
      <c r="CY92" s="107">
        <f>IF($CS92=0,0,_xll.OSTRIP($CT92,$AM92,$A92-$B$2,$BG92-$A92,$BH92-$A92,$H$10,$BE92,$AJ92,$AK92,$H$22,$AN92,$CX$33,CX$34))</f>
        <v>0</v>
      </c>
      <c r="CZ92" s="109">
        <f t="shared" si="59"/>
        <v>0</v>
      </c>
      <c r="DA92" s="109">
        <f t="shared" si="60"/>
        <v>0</v>
      </c>
      <c r="DB92" s="109">
        <f t="shared" si="61"/>
        <v>0</v>
      </c>
    </row>
    <row r="93" spans="1:106" x14ac:dyDescent="0.25">
      <c r="A93" s="101">
        <f t="shared" si="22"/>
        <v>38534</v>
      </c>
      <c r="B93" s="102">
        <f t="shared" si="23"/>
        <v>3.7119999999999997</v>
      </c>
      <c r="C93" s="80">
        <f t="shared" si="24"/>
        <v>0.24249999999999999</v>
      </c>
      <c r="D93" s="102">
        <f t="shared" si="0"/>
        <v>-5.3500000000000006E-2</v>
      </c>
      <c r="E93" s="106">
        <f t="shared" si="1"/>
        <v>1</v>
      </c>
      <c r="F93" s="80">
        <f t="shared" si="25"/>
        <v>0.24249999999999999</v>
      </c>
      <c r="G93" s="106">
        <f t="shared" si="26"/>
        <v>0.5</v>
      </c>
      <c r="H93" s="80">
        <f t="shared" si="63"/>
        <v>0</v>
      </c>
      <c r="I93" s="104" t="e">
        <f t="shared" si="27"/>
        <v>#DIV/0!</v>
      </c>
      <c r="J93" s="233" t="e">
        <f t="shared" si="64"/>
        <v>#DIV/0!</v>
      </c>
      <c r="K93" s="233"/>
      <c r="L93" s="266"/>
      <c r="M93" s="266"/>
      <c r="N93" s="102">
        <f t="shared" si="4"/>
        <v>0.1575</v>
      </c>
      <c r="O93" s="106">
        <f t="shared" si="5"/>
        <v>1.03</v>
      </c>
      <c r="P93" s="216">
        <f t="shared" si="28"/>
        <v>0.249775</v>
      </c>
      <c r="Q93" s="106">
        <f t="shared" si="29"/>
        <v>0.6</v>
      </c>
      <c r="R93" s="80">
        <f t="shared" si="65"/>
        <v>0</v>
      </c>
      <c r="S93" s="104" t="e">
        <f t="shared" si="30"/>
        <v>#DIV/0!</v>
      </c>
      <c r="T93" s="233" t="e">
        <f t="shared" si="66"/>
        <v>#DIV/0!</v>
      </c>
      <c r="U93"/>
      <c r="V93"/>
      <c r="W93"/>
      <c r="X93" s="102">
        <f t="shared" si="8"/>
        <v>6.25E-2</v>
      </c>
      <c r="Y93" s="106">
        <f t="shared" si="9"/>
        <v>1</v>
      </c>
      <c r="Z93" s="216">
        <f t="shared" si="31"/>
        <v>0.24249999999999999</v>
      </c>
      <c r="AA93" s="106">
        <f t="shared" si="32"/>
        <v>0.55000000000000004</v>
      </c>
      <c r="AB93" s="80">
        <f t="shared" si="67"/>
        <v>0</v>
      </c>
      <c r="AC93" s="104" t="e">
        <f t="shared" si="33"/>
        <v>#DIV/0!</v>
      </c>
      <c r="AD93" s="233" t="e">
        <f t="shared" si="68"/>
        <v>#DIV/0!</v>
      </c>
      <c r="AE93"/>
      <c r="AF93"/>
      <c r="AG93"/>
      <c r="AH93" s="102">
        <f t="shared" si="12"/>
        <v>5.0000000000000001E-3</v>
      </c>
      <c r="AI93" s="106">
        <f t="shared" si="13"/>
        <v>1</v>
      </c>
      <c r="AJ93" s="216" t="e">
        <f t="shared" si="34"/>
        <v>#DIV/0!</v>
      </c>
      <c r="AK93" s="106">
        <f t="shared" si="35"/>
        <v>0.5</v>
      </c>
      <c r="AL93" s="80" t="e">
        <f t="shared" si="69"/>
        <v>#DIV/0!</v>
      </c>
      <c r="AM93" s="104" t="e">
        <f t="shared" si="36"/>
        <v>#DIV/0!</v>
      </c>
      <c r="AN93" s="233" t="e">
        <f t="shared" si="70"/>
        <v>#DIV/0!</v>
      </c>
      <c r="AO93"/>
      <c r="AP93"/>
      <c r="AQ93" s="266"/>
      <c r="AR93" s="266"/>
      <c r="AU93"/>
      <c r="AV93"/>
      <c r="AW93"/>
      <c r="AX93"/>
      <c r="AY93"/>
      <c r="AZ93"/>
      <c r="BA93"/>
      <c r="BC93" s="105"/>
      <c r="BD93" s="105"/>
      <c r="BE93" s="80">
        <f t="shared" si="37"/>
        <v>6.787934057425403E-2</v>
      </c>
      <c r="BF93" s="181">
        <f t="shared" si="16"/>
        <v>31</v>
      </c>
      <c r="BG93" s="258">
        <f t="shared" si="62"/>
        <v>38534</v>
      </c>
      <c r="BH93" s="258">
        <f t="shared" si="38"/>
        <v>38564</v>
      </c>
      <c r="BJ93" s="105"/>
      <c r="BK93" s="82"/>
      <c r="BL93" s="82">
        <f t="shared" si="71"/>
        <v>0</v>
      </c>
      <c r="BM93" s="82" t="e">
        <f t="shared" si="39"/>
        <v>#DIV/0!</v>
      </c>
      <c r="BN93" s="77">
        <f t="shared" si="72"/>
        <v>0</v>
      </c>
      <c r="BO93" s="108">
        <f t="shared" si="40"/>
        <v>0</v>
      </c>
      <c r="BP93" s="107">
        <f>IF($BL93=0,0,_xll.OSTRIP($BM93,$I93,$A93-$B$2,$BG93-$A93,$BH93-$A93,$B$10,$BE93,$F93,$G93,$B$22,$J93,$BQ$33,0))</f>
        <v>0</v>
      </c>
      <c r="BQ93" s="107">
        <f>IF($BL93=0,0,_xll.OSTRIP($BM93,$I93,$A93-$B$2,$BG93-$A93,$BH93-$A93,$B$10,$BE93,$F93,$G93,$B$22,$J93,$BQ$33,1))</f>
        <v>0</v>
      </c>
      <c r="BR93" s="107">
        <f>IF($BL93=0,0,_xll.OSTRIP($BM93,$I93,$A93-$B$2,$BG93-$A93,$BH93-$A93,$B$10,$BE93,$F93,$G93,$B$22,$J93,$BQ$33,BQ$34))</f>
        <v>0</v>
      </c>
      <c r="BS93" s="109">
        <f t="shared" si="41"/>
        <v>0</v>
      </c>
      <c r="BT93" s="109">
        <f t="shared" si="42"/>
        <v>0</v>
      </c>
      <c r="BU93" s="109">
        <f t="shared" si="43"/>
        <v>0</v>
      </c>
      <c r="BW93" s="82">
        <f t="shared" si="73"/>
        <v>0</v>
      </c>
      <c r="BX93" s="81" t="e">
        <f t="shared" si="44"/>
        <v>#DIV/0!</v>
      </c>
      <c r="BY93" s="77">
        <f t="shared" si="45"/>
        <v>0</v>
      </c>
      <c r="BZ93" s="108">
        <f t="shared" si="46"/>
        <v>0</v>
      </c>
      <c r="CA93" s="107">
        <f>IF($BW93=0,0,_xll.OSTRIP($BX93,$S93,$A93-$B$2,$BG93-$A93,$BH93-$A93,$D$10,$BE93,$P93,$Q93,$D$22,$T93,$CB$33,0))</f>
        <v>0</v>
      </c>
      <c r="CB93" s="107">
        <f>IF($BW93=0,0,_xll.OSTRIP($BX93,$S93,$A93-$B$2,$BG93-$A93,$BH93-$A93,$D$10,$BE93,$P93,$Q93,$D$22,$T93,$CB$33,1))</f>
        <v>0</v>
      </c>
      <c r="CC93" s="107">
        <f>IF($BW93=0,0,_xll.OSTRIP($BX93,$S93,$A93-$B$2,$BG93-$A93,$BH93-$A93,$D$10,$BE93,$P93,$Q93,$D$22,$T93,$CB$33,CB$34))</f>
        <v>0</v>
      </c>
      <c r="CD93" s="109">
        <f t="shared" si="47"/>
        <v>0</v>
      </c>
      <c r="CE93" s="109">
        <f t="shared" si="48"/>
        <v>0</v>
      </c>
      <c r="CF93" s="109">
        <f t="shared" si="49"/>
        <v>0</v>
      </c>
      <c r="CH93" s="82">
        <f t="shared" si="74"/>
        <v>0</v>
      </c>
      <c r="CI93" s="81" t="e">
        <f t="shared" si="50"/>
        <v>#DIV/0!</v>
      </c>
      <c r="CJ93" s="77">
        <f t="shared" si="51"/>
        <v>0</v>
      </c>
      <c r="CK93" s="108">
        <f t="shared" si="52"/>
        <v>0</v>
      </c>
      <c r="CL93" s="107">
        <f>IF($CH93=0,0,_xll.OSTRIP($CI93,$AC93,$A93-$B$2,$BG93-$A93,$BH93-$A93,$F$10,$BE93,$Z93,$AA93,$F$22,$AD93,$CM$33,0))</f>
        <v>0</v>
      </c>
      <c r="CM93" s="107">
        <f>IF($CH93=0,0,_xll.OSTRIP($CI93,$AC93,$A93-$B$2,$BG93-$A93,$BH93-$A93,$F$10,$BE93,$Z93,$AA93,$F$22,$AD93,$CM$33,1))</f>
        <v>0</v>
      </c>
      <c r="CN93" s="107">
        <f>IF($CH93=0,0,_xll.OSTRIP($CI93,$AC93,$A93-$B$2,$BG93-$A93,$BH93-$A93,$F$10,$BE93,$Z93,$AA93,$F$22,$AD93,$CM$33,$CM$34))</f>
        <v>0</v>
      </c>
      <c r="CO93" s="109">
        <f t="shared" si="53"/>
        <v>0</v>
      </c>
      <c r="CP93" s="109">
        <f t="shared" si="54"/>
        <v>0</v>
      </c>
      <c r="CQ93" s="109">
        <f t="shared" si="55"/>
        <v>0</v>
      </c>
      <c r="CS93" s="82">
        <f t="shared" si="75"/>
        <v>0</v>
      </c>
      <c r="CT93" s="81" t="e">
        <f t="shared" si="56"/>
        <v>#DIV/0!</v>
      </c>
      <c r="CU93" s="77">
        <f t="shared" si="57"/>
        <v>0</v>
      </c>
      <c r="CV93" s="108">
        <f t="shared" si="58"/>
        <v>0</v>
      </c>
      <c r="CW93" s="107">
        <f>IF($CS93=0,0,_xll.OSTRIP($CT93,$AM93,$A93-$B$2,$BG93-$A93,$BH93-$A93,$H$10,$BE93,$AJ93,$AK93,$H$22,$AN93,$CX$33,0))</f>
        <v>0</v>
      </c>
      <c r="CX93" s="107">
        <f>IF($CS93=0,0,_xll.OSTRIP($CT93,$AM93,$A93-$B$2,$BG93-$A93,$BH93-$A93,$H$10,$BE93,$AJ93,$AK93,$H$22,$AN93,$CX$33,1))</f>
        <v>0</v>
      </c>
      <c r="CY93" s="107">
        <f>IF($CS93=0,0,_xll.OSTRIP($CT93,$AM93,$A93-$B$2,$BG93-$A93,$BH93-$A93,$H$10,$BE93,$AJ93,$AK93,$H$22,$AN93,$CX$33,CX$34))</f>
        <v>0</v>
      </c>
      <c r="CZ93" s="109">
        <f t="shared" si="59"/>
        <v>0</v>
      </c>
      <c r="DA93" s="109">
        <f t="shared" si="60"/>
        <v>0</v>
      </c>
      <c r="DB93" s="109">
        <f t="shared" si="61"/>
        <v>0</v>
      </c>
    </row>
    <row r="94" spans="1:106" x14ac:dyDescent="0.25">
      <c r="A94" s="101">
        <f t="shared" si="22"/>
        <v>38565</v>
      </c>
      <c r="B94" s="102">
        <f t="shared" si="23"/>
        <v>3.7340000000000004</v>
      </c>
      <c r="C94" s="80">
        <f t="shared" si="24"/>
        <v>0.24249999999999999</v>
      </c>
      <c r="D94" s="102">
        <f t="shared" si="0"/>
        <v>-5.3500000000000006E-2</v>
      </c>
      <c r="E94" s="106">
        <f t="shared" si="1"/>
        <v>1</v>
      </c>
      <c r="F94" s="80">
        <f t="shared" si="25"/>
        <v>0.24249999999999999</v>
      </c>
      <c r="G94" s="106">
        <f t="shared" si="26"/>
        <v>0.55000000000000004</v>
      </c>
      <c r="H94" s="80">
        <f t="shared" si="63"/>
        <v>0</v>
      </c>
      <c r="I94" s="104" t="e">
        <f t="shared" si="27"/>
        <v>#DIV/0!</v>
      </c>
      <c r="J94" s="233" t="e">
        <f t="shared" si="64"/>
        <v>#DIV/0!</v>
      </c>
      <c r="K94" s="233"/>
      <c r="L94" s="266"/>
      <c r="M94" s="266"/>
      <c r="N94" s="102">
        <f t="shared" si="4"/>
        <v>0.155</v>
      </c>
      <c r="O94" s="106">
        <f t="shared" si="5"/>
        <v>1.03</v>
      </c>
      <c r="P94" s="216">
        <f t="shared" si="28"/>
        <v>0.249775</v>
      </c>
      <c r="Q94" s="106">
        <f t="shared" si="29"/>
        <v>0.65</v>
      </c>
      <c r="R94" s="80">
        <f t="shared" si="65"/>
        <v>0</v>
      </c>
      <c r="S94" s="104" t="e">
        <f t="shared" si="30"/>
        <v>#DIV/0!</v>
      </c>
      <c r="T94" s="233" t="e">
        <f t="shared" si="66"/>
        <v>#DIV/0!</v>
      </c>
      <c r="U94"/>
      <c r="V94"/>
      <c r="W94"/>
      <c r="X94" s="102">
        <f t="shared" si="8"/>
        <v>0.06</v>
      </c>
      <c r="Y94" s="106">
        <f t="shared" si="9"/>
        <v>1</v>
      </c>
      <c r="Z94" s="216">
        <f t="shared" si="31"/>
        <v>0.24249999999999999</v>
      </c>
      <c r="AA94" s="106">
        <f t="shared" si="32"/>
        <v>0.6</v>
      </c>
      <c r="AB94" s="80">
        <f t="shared" si="67"/>
        <v>0</v>
      </c>
      <c r="AC94" s="104" t="e">
        <f t="shared" si="33"/>
        <v>#DIV/0!</v>
      </c>
      <c r="AD94" s="233" t="e">
        <f t="shared" si="68"/>
        <v>#DIV/0!</v>
      </c>
      <c r="AE94"/>
      <c r="AF94"/>
      <c r="AG94"/>
      <c r="AH94" s="102">
        <f t="shared" si="12"/>
        <v>5.0000000000000001E-3</v>
      </c>
      <c r="AI94" s="106">
        <f t="shared" si="13"/>
        <v>1</v>
      </c>
      <c r="AJ94" s="216" t="e">
        <f t="shared" si="34"/>
        <v>#DIV/0!</v>
      </c>
      <c r="AK94" s="106">
        <f t="shared" si="35"/>
        <v>0.55000000000000004</v>
      </c>
      <c r="AL94" s="80" t="e">
        <f t="shared" si="69"/>
        <v>#DIV/0!</v>
      </c>
      <c r="AM94" s="104" t="e">
        <f t="shared" si="36"/>
        <v>#DIV/0!</v>
      </c>
      <c r="AN94" s="233" t="e">
        <f t="shared" si="70"/>
        <v>#DIV/0!</v>
      </c>
      <c r="AO94"/>
      <c r="AP94"/>
      <c r="AQ94" s="266"/>
      <c r="AR94" s="266"/>
      <c r="AU94"/>
      <c r="AV94"/>
      <c r="AW94"/>
      <c r="AX94"/>
      <c r="AY94"/>
      <c r="AZ94"/>
      <c r="BA94"/>
      <c r="BC94" s="105"/>
      <c r="BD94" s="105"/>
      <c r="BE94" s="80">
        <f t="shared" si="37"/>
        <v>6.7956953074217993E-2</v>
      </c>
      <c r="BF94" s="181">
        <f t="shared" si="16"/>
        <v>31</v>
      </c>
      <c r="BG94" s="258">
        <f t="shared" si="62"/>
        <v>38565</v>
      </c>
      <c r="BH94" s="258">
        <f t="shared" si="38"/>
        <v>38595</v>
      </c>
      <c r="BJ94" s="105"/>
      <c r="BK94" s="82"/>
      <c r="BL94" s="82">
        <f t="shared" si="71"/>
        <v>0</v>
      </c>
      <c r="BM94" s="82" t="e">
        <f t="shared" si="39"/>
        <v>#DIV/0!</v>
      </c>
      <c r="BN94" s="77">
        <f t="shared" si="72"/>
        <v>0</v>
      </c>
      <c r="BO94" s="108">
        <f t="shared" si="40"/>
        <v>0</v>
      </c>
      <c r="BP94" s="107">
        <f>IF($BL94=0,0,_xll.OSTRIP($BM94,$I94,$A94-$B$2,$BG94-$A94,$BH94-$A94,$B$10,$BE94,$F94,$G94,$B$22,$J94,$BQ$33,0))</f>
        <v>0</v>
      </c>
      <c r="BQ94" s="107">
        <f>IF($BL94=0,0,_xll.OSTRIP($BM94,$I94,$A94-$B$2,$BG94-$A94,$BH94-$A94,$B$10,$BE94,$F94,$G94,$B$22,$J94,$BQ$33,1))</f>
        <v>0</v>
      </c>
      <c r="BR94" s="107">
        <f>IF($BL94=0,0,_xll.OSTRIP($BM94,$I94,$A94-$B$2,$BG94-$A94,$BH94-$A94,$B$10,$BE94,$F94,$G94,$B$22,$J94,$BQ$33,BQ$34))</f>
        <v>0</v>
      </c>
      <c r="BS94" s="109">
        <f t="shared" si="41"/>
        <v>0</v>
      </c>
      <c r="BT94" s="109">
        <f t="shared" si="42"/>
        <v>0</v>
      </c>
      <c r="BU94" s="109">
        <f t="shared" si="43"/>
        <v>0</v>
      </c>
      <c r="BW94" s="82">
        <f t="shared" si="73"/>
        <v>0</v>
      </c>
      <c r="BX94" s="81" t="e">
        <f t="shared" si="44"/>
        <v>#DIV/0!</v>
      </c>
      <c r="BY94" s="77">
        <f t="shared" si="45"/>
        <v>0</v>
      </c>
      <c r="BZ94" s="108">
        <f t="shared" si="46"/>
        <v>0</v>
      </c>
      <c r="CA94" s="107">
        <f>IF($BW94=0,0,_xll.OSTRIP($BX94,$S94,$A94-$B$2,$BG94-$A94,$BH94-$A94,$D$10,$BE94,$P94,$Q94,$D$22,$T94,$CB$33,0))</f>
        <v>0</v>
      </c>
      <c r="CB94" s="107">
        <f>IF($BW94=0,0,_xll.OSTRIP($BX94,$S94,$A94-$B$2,$BG94-$A94,$BH94-$A94,$D$10,$BE94,$P94,$Q94,$D$22,$T94,$CB$33,1))</f>
        <v>0</v>
      </c>
      <c r="CC94" s="107">
        <f>IF($BW94=0,0,_xll.OSTRIP($BX94,$S94,$A94-$B$2,$BG94-$A94,$BH94-$A94,$D$10,$BE94,$P94,$Q94,$D$22,$T94,$CB$33,CB$34))</f>
        <v>0</v>
      </c>
      <c r="CD94" s="109">
        <f t="shared" si="47"/>
        <v>0</v>
      </c>
      <c r="CE94" s="109">
        <f t="shared" si="48"/>
        <v>0</v>
      </c>
      <c r="CF94" s="109">
        <f t="shared" si="49"/>
        <v>0</v>
      </c>
      <c r="CH94" s="82">
        <f t="shared" si="74"/>
        <v>0</v>
      </c>
      <c r="CI94" s="81" t="e">
        <f t="shared" si="50"/>
        <v>#DIV/0!</v>
      </c>
      <c r="CJ94" s="77">
        <f t="shared" si="51"/>
        <v>0</v>
      </c>
      <c r="CK94" s="108">
        <f t="shared" si="52"/>
        <v>0</v>
      </c>
      <c r="CL94" s="107">
        <f>IF($CH94=0,0,_xll.OSTRIP($CI94,$AC94,$A94-$B$2,$BG94-$A94,$BH94-$A94,$F$10,$BE94,$Z94,$AA94,$F$22,$AD94,$CM$33,0))</f>
        <v>0</v>
      </c>
      <c r="CM94" s="107">
        <f>IF($CH94=0,0,_xll.OSTRIP($CI94,$AC94,$A94-$B$2,$BG94-$A94,$BH94-$A94,$F$10,$BE94,$Z94,$AA94,$F$22,$AD94,$CM$33,1))</f>
        <v>0</v>
      </c>
      <c r="CN94" s="107">
        <f>IF($CH94=0,0,_xll.OSTRIP($CI94,$AC94,$A94-$B$2,$BG94-$A94,$BH94-$A94,$F$10,$BE94,$Z94,$AA94,$F$22,$AD94,$CM$33,$CM$34))</f>
        <v>0</v>
      </c>
      <c r="CO94" s="109">
        <f t="shared" si="53"/>
        <v>0</v>
      </c>
      <c r="CP94" s="109">
        <f t="shared" si="54"/>
        <v>0</v>
      </c>
      <c r="CQ94" s="109">
        <f t="shared" si="55"/>
        <v>0</v>
      </c>
      <c r="CS94" s="82">
        <f t="shared" si="75"/>
        <v>0</v>
      </c>
      <c r="CT94" s="81" t="e">
        <f t="shared" si="56"/>
        <v>#DIV/0!</v>
      </c>
      <c r="CU94" s="77">
        <f t="shared" si="57"/>
        <v>0</v>
      </c>
      <c r="CV94" s="108">
        <f t="shared" si="58"/>
        <v>0</v>
      </c>
      <c r="CW94" s="107">
        <f>IF($CS94=0,0,_xll.OSTRIP($CT94,$AM94,$A94-$B$2,$BG94-$A94,$BH94-$A94,$H$10,$BE94,$AJ94,$AK94,$H$22,$AN94,$CX$33,0))</f>
        <v>0</v>
      </c>
      <c r="CX94" s="107">
        <f>IF($CS94=0,0,_xll.OSTRIP($CT94,$AM94,$A94-$B$2,$BG94-$A94,$BH94-$A94,$H$10,$BE94,$AJ94,$AK94,$H$22,$AN94,$CX$33,1))</f>
        <v>0</v>
      </c>
      <c r="CY94" s="107">
        <f>IF($CS94=0,0,_xll.OSTRIP($CT94,$AM94,$A94-$B$2,$BG94-$A94,$BH94-$A94,$H$10,$BE94,$AJ94,$AK94,$H$22,$AN94,$CX$33,CX$34))</f>
        <v>0</v>
      </c>
      <c r="CZ94" s="109">
        <f t="shared" si="59"/>
        <v>0</v>
      </c>
      <c r="DA94" s="109">
        <f t="shared" si="60"/>
        <v>0</v>
      </c>
      <c r="DB94" s="109">
        <f t="shared" si="61"/>
        <v>0</v>
      </c>
    </row>
    <row r="95" spans="1:106" x14ac:dyDescent="0.25">
      <c r="A95" s="101">
        <f t="shared" si="22"/>
        <v>38596</v>
      </c>
      <c r="B95" s="102">
        <f t="shared" si="23"/>
        <v>3.7530000000000001</v>
      </c>
      <c r="C95" s="80">
        <f t="shared" si="24"/>
        <v>0.24249999999999999</v>
      </c>
      <c r="D95" s="102">
        <f t="shared" si="0"/>
        <v>-5.3500000000000006E-2</v>
      </c>
      <c r="E95" s="106">
        <f t="shared" si="1"/>
        <v>1</v>
      </c>
      <c r="F95" s="80">
        <f t="shared" si="25"/>
        <v>0.24249999999999999</v>
      </c>
      <c r="G95" s="106">
        <f t="shared" si="26"/>
        <v>0.55000000000000004</v>
      </c>
      <c r="H95" s="80">
        <f t="shared" si="63"/>
        <v>0</v>
      </c>
      <c r="I95" s="104" t="e">
        <f t="shared" si="27"/>
        <v>#DIV/0!</v>
      </c>
      <c r="J95" s="233" t="e">
        <f t="shared" si="64"/>
        <v>#DIV/0!</v>
      </c>
      <c r="K95" s="233"/>
      <c r="L95" s="266"/>
      <c r="M95" s="266"/>
      <c r="N95" s="102">
        <f t="shared" si="4"/>
        <v>0.1525</v>
      </c>
      <c r="O95" s="106">
        <f t="shared" si="5"/>
        <v>1.03</v>
      </c>
      <c r="P95" s="216">
        <f t="shared" si="28"/>
        <v>0.249775</v>
      </c>
      <c r="Q95" s="106">
        <f t="shared" si="29"/>
        <v>0.65</v>
      </c>
      <c r="R95" s="80">
        <f t="shared" si="65"/>
        <v>0</v>
      </c>
      <c r="S95" s="104" t="e">
        <f t="shared" si="30"/>
        <v>#DIV/0!</v>
      </c>
      <c r="T95" s="233" t="e">
        <f t="shared" si="66"/>
        <v>#DIV/0!</v>
      </c>
      <c r="U95"/>
      <c r="V95"/>
      <c r="W95"/>
      <c r="X95" s="102">
        <f t="shared" si="8"/>
        <v>5.7500000000000002E-2</v>
      </c>
      <c r="Y95" s="106">
        <f t="shared" si="9"/>
        <v>1</v>
      </c>
      <c r="Z95" s="216">
        <f t="shared" si="31"/>
        <v>0.24249999999999999</v>
      </c>
      <c r="AA95" s="106">
        <f t="shared" si="32"/>
        <v>0.6</v>
      </c>
      <c r="AB95" s="80">
        <f t="shared" si="67"/>
        <v>0</v>
      </c>
      <c r="AC95" s="104" t="e">
        <f t="shared" si="33"/>
        <v>#DIV/0!</v>
      </c>
      <c r="AD95" s="233" t="e">
        <f t="shared" si="68"/>
        <v>#DIV/0!</v>
      </c>
      <c r="AE95"/>
      <c r="AF95"/>
      <c r="AG95"/>
      <c r="AH95" s="102">
        <f t="shared" si="12"/>
        <v>5.0000000000000001E-3</v>
      </c>
      <c r="AI95" s="106">
        <f t="shared" si="13"/>
        <v>1</v>
      </c>
      <c r="AJ95" s="216" t="e">
        <f t="shared" si="34"/>
        <v>#DIV/0!</v>
      </c>
      <c r="AK95" s="106">
        <f t="shared" si="35"/>
        <v>0.55000000000000004</v>
      </c>
      <c r="AL95" s="80" t="e">
        <f t="shared" si="69"/>
        <v>#DIV/0!</v>
      </c>
      <c r="AM95" s="104" t="e">
        <f t="shared" si="36"/>
        <v>#DIV/0!</v>
      </c>
      <c r="AN95" s="233" t="e">
        <f t="shared" si="70"/>
        <v>#DIV/0!</v>
      </c>
      <c r="AO95"/>
      <c r="AP95"/>
      <c r="AQ95" s="266"/>
      <c r="AR95" s="266"/>
      <c r="AU95"/>
      <c r="AV95"/>
      <c r="AW95"/>
      <c r="AX95"/>
      <c r="AY95"/>
      <c r="AZ95"/>
      <c r="BA95"/>
      <c r="BC95" s="105"/>
      <c r="BD95" s="105"/>
      <c r="BE95" s="80">
        <f t="shared" si="37"/>
        <v>6.8034565576175016E-2</v>
      </c>
      <c r="BF95" s="181">
        <f t="shared" si="16"/>
        <v>30</v>
      </c>
      <c r="BG95" s="258">
        <f t="shared" si="62"/>
        <v>38596</v>
      </c>
      <c r="BH95" s="258">
        <f t="shared" si="38"/>
        <v>38625</v>
      </c>
      <c r="BJ95" s="105"/>
      <c r="BK95" s="82"/>
      <c r="BL95" s="82">
        <f t="shared" si="71"/>
        <v>0</v>
      </c>
      <c r="BM95" s="82" t="e">
        <f t="shared" si="39"/>
        <v>#DIV/0!</v>
      </c>
      <c r="BN95" s="77">
        <f t="shared" si="72"/>
        <v>0</v>
      </c>
      <c r="BO95" s="108">
        <f t="shared" si="40"/>
        <v>0</v>
      </c>
      <c r="BP95" s="107">
        <f>IF($BL95=0,0,_xll.OSTRIP($BM95,$I95,$A95-$B$2,$BG95-$A95,$BH95-$A95,$B$10,$BE95,$F95,$G95,$B$22,$J95,$BQ$33,0))</f>
        <v>0</v>
      </c>
      <c r="BQ95" s="107">
        <f>IF($BL95=0,0,_xll.OSTRIP($BM95,$I95,$A95-$B$2,$BG95-$A95,$BH95-$A95,$B$10,$BE95,$F95,$G95,$B$22,$J95,$BQ$33,1))</f>
        <v>0</v>
      </c>
      <c r="BR95" s="107">
        <f>IF($BL95=0,0,_xll.OSTRIP($BM95,$I95,$A95-$B$2,$BG95-$A95,$BH95-$A95,$B$10,$BE95,$F95,$G95,$B$22,$J95,$BQ$33,BQ$34))</f>
        <v>0</v>
      </c>
      <c r="BS95" s="109">
        <f t="shared" si="41"/>
        <v>0</v>
      </c>
      <c r="BT95" s="109">
        <f t="shared" si="42"/>
        <v>0</v>
      </c>
      <c r="BU95" s="109">
        <f t="shared" si="43"/>
        <v>0</v>
      </c>
      <c r="BW95" s="82">
        <f t="shared" si="73"/>
        <v>0</v>
      </c>
      <c r="BX95" s="81" t="e">
        <f t="shared" si="44"/>
        <v>#DIV/0!</v>
      </c>
      <c r="BY95" s="77">
        <f t="shared" si="45"/>
        <v>0</v>
      </c>
      <c r="BZ95" s="108">
        <f t="shared" si="46"/>
        <v>0</v>
      </c>
      <c r="CA95" s="107">
        <f>IF($BW95=0,0,_xll.OSTRIP($BX95,$S95,$A95-$B$2,$BG95-$A95,$BH95-$A95,$D$10,$BE95,$P95,$Q95,$D$22,$T95,$CB$33,0))</f>
        <v>0</v>
      </c>
      <c r="CB95" s="107">
        <f>IF($BW95=0,0,_xll.OSTRIP($BX95,$S95,$A95-$B$2,$BG95-$A95,$BH95-$A95,$D$10,$BE95,$P95,$Q95,$D$22,$T95,$CB$33,1))</f>
        <v>0</v>
      </c>
      <c r="CC95" s="107">
        <f>IF($BW95=0,0,_xll.OSTRIP($BX95,$S95,$A95-$B$2,$BG95-$A95,$BH95-$A95,$D$10,$BE95,$P95,$Q95,$D$22,$T95,$CB$33,CB$34))</f>
        <v>0</v>
      </c>
      <c r="CD95" s="109">
        <f t="shared" si="47"/>
        <v>0</v>
      </c>
      <c r="CE95" s="109">
        <f t="shared" si="48"/>
        <v>0</v>
      </c>
      <c r="CF95" s="109">
        <f t="shared" si="49"/>
        <v>0</v>
      </c>
      <c r="CH95" s="82">
        <f t="shared" si="74"/>
        <v>0</v>
      </c>
      <c r="CI95" s="81" t="e">
        <f t="shared" si="50"/>
        <v>#DIV/0!</v>
      </c>
      <c r="CJ95" s="77">
        <f t="shared" si="51"/>
        <v>0</v>
      </c>
      <c r="CK95" s="108">
        <f t="shared" si="52"/>
        <v>0</v>
      </c>
      <c r="CL95" s="107">
        <f>IF($CH95=0,0,_xll.OSTRIP($CI95,$AC95,$A95-$B$2,$BG95-$A95,$BH95-$A95,$F$10,$BE95,$Z95,$AA95,$F$22,$AD95,$CM$33,0))</f>
        <v>0</v>
      </c>
      <c r="CM95" s="107">
        <f>IF($CH95=0,0,_xll.OSTRIP($CI95,$AC95,$A95-$B$2,$BG95-$A95,$BH95-$A95,$F$10,$BE95,$Z95,$AA95,$F$22,$AD95,$CM$33,1))</f>
        <v>0</v>
      </c>
      <c r="CN95" s="107">
        <f>IF($CH95=0,0,_xll.OSTRIP($CI95,$AC95,$A95-$B$2,$BG95-$A95,$BH95-$A95,$F$10,$BE95,$Z95,$AA95,$F$22,$AD95,$CM$33,$CM$34))</f>
        <v>0</v>
      </c>
      <c r="CO95" s="109">
        <f t="shared" si="53"/>
        <v>0</v>
      </c>
      <c r="CP95" s="109">
        <f t="shared" si="54"/>
        <v>0</v>
      </c>
      <c r="CQ95" s="109">
        <f t="shared" si="55"/>
        <v>0</v>
      </c>
      <c r="CS95" s="82">
        <f t="shared" si="75"/>
        <v>0</v>
      </c>
      <c r="CT95" s="81" t="e">
        <f t="shared" si="56"/>
        <v>#DIV/0!</v>
      </c>
      <c r="CU95" s="77">
        <f t="shared" si="57"/>
        <v>0</v>
      </c>
      <c r="CV95" s="108">
        <f t="shared" si="58"/>
        <v>0</v>
      </c>
      <c r="CW95" s="107">
        <f>IF($CS95=0,0,_xll.OSTRIP($CT95,$AM95,$A95-$B$2,$BG95-$A95,$BH95-$A95,$H$10,$BE95,$AJ95,$AK95,$H$22,$AN95,$CX$33,0))</f>
        <v>0</v>
      </c>
      <c r="CX95" s="107">
        <f>IF($CS95=0,0,_xll.OSTRIP($CT95,$AM95,$A95-$B$2,$BG95-$A95,$BH95-$A95,$H$10,$BE95,$AJ95,$AK95,$H$22,$AN95,$CX$33,1))</f>
        <v>0</v>
      </c>
      <c r="CY95" s="107">
        <f>IF($CS95=0,0,_xll.OSTRIP($CT95,$AM95,$A95-$B$2,$BG95-$A95,$BH95-$A95,$H$10,$BE95,$AJ95,$AK95,$H$22,$AN95,$CX$33,CX$34))</f>
        <v>0</v>
      </c>
      <c r="CZ95" s="109">
        <f t="shared" si="59"/>
        <v>0</v>
      </c>
      <c r="DA95" s="109">
        <f t="shared" si="60"/>
        <v>0</v>
      </c>
      <c r="DB95" s="109">
        <f t="shared" si="61"/>
        <v>0</v>
      </c>
    </row>
    <row r="96" spans="1:106" x14ac:dyDescent="0.25">
      <c r="A96" s="101">
        <f t="shared" si="22"/>
        <v>38626</v>
      </c>
      <c r="B96" s="102">
        <f t="shared" si="23"/>
        <v>3.7669999999999999</v>
      </c>
      <c r="C96" s="80">
        <f t="shared" si="24"/>
        <v>0.24249999999999999</v>
      </c>
      <c r="D96" s="102">
        <f t="shared" si="0"/>
        <v>-5.3500000000000006E-2</v>
      </c>
      <c r="E96" s="106">
        <f t="shared" si="1"/>
        <v>1</v>
      </c>
      <c r="F96" s="80">
        <f t="shared" si="25"/>
        <v>0.24249999999999999</v>
      </c>
      <c r="G96" s="106">
        <f t="shared" si="26"/>
        <v>0.6</v>
      </c>
      <c r="H96" s="80">
        <f t="shared" si="63"/>
        <v>0</v>
      </c>
      <c r="I96" s="104" t="e">
        <f t="shared" si="27"/>
        <v>#DIV/0!</v>
      </c>
      <c r="J96" s="233" t="e">
        <f t="shared" si="64"/>
        <v>#DIV/0!</v>
      </c>
      <c r="K96" s="233"/>
      <c r="L96" s="266"/>
      <c r="M96" s="266"/>
      <c r="N96" s="102">
        <f t="shared" si="4"/>
        <v>0.16750000000000001</v>
      </c>
      <c r="O96" s="106">
        <f t="shared" si="5"/>
        <v>1.03</v>
      </c>
      <c r="P96" s="216">
        <f t="shared" si="28"/>
        <v>0.249775</v>
      </c>
      <c r="Q96" s="106">
        <f t="shared" si="29"/>
        <v>0.7</v>
      </c>
      <c r="R96" s="80">
        <f t="shared" si="65"/>
        <v>0</v>
      </c>
      <c r="S96" s="104" t="e">
        <f t="shared" si="30"/>
        <v>#DIV/0!</v>
      </c>
      <c r="T96" s="233" t="e">
        <f t="shared" si="66"/>
        <v>#DIV/0!</v>
      </c>
      <c r="U96"/>
      <c r="V96"/>
      <c r="W96"/>
      <c r="X96" s="102">
        <f t="shared" si="8"/>
        <v>7.2499999999999995E-2</v>
      </c>
      <c r="Y96" s="106">
        <f t="shared" si="9"/>
        <v>1</v>
      </c>
      <c r="Z96" s="216">
        <f t="shared" si="31"/>
        <v>0.24249999999999999</v>
      </c>
      <c r="AA96" s="106">
        <f t="shared" si="32"/>
        <v>0.65</v>
      </c>
      <c r="AB96" s="80">
        <f t="shared" si="67"/>
        <v>0</v>
      </c>
      <c r="AC96" s="104" t="e">
        <f t="shared" si="33"/>
        <v>#DIV/0!</v>
      </c>
      <c r="AD96" s="233" t="e">
        <f t="shared" si="68"/>
        <v>#DIV/0!</v>
      </c>
      <c r="AE96"/>
      <c r="AF96"/>
      <c r="AG96"/>
      <c r="AH96" s="102">
        <f t="shared" si="12"/>
        <v>5.0000000000000001E-3</v>
      </c>
      <c r="AI96" s="106">
        <f t="shared" si="13"/>
        <v>1</v>
      </c>
      <c r="AJ96" s="216" t="e">
        <f t="shared" si="34"/>
        <v>#DIV/0!</v>
      </c>
      <c r="AK96" s="106">
        <f t="shared" si="35"/>
        <v>0.6</v>
      </c>
      <c r="AL96" s="80" t="e">
        <f t="shared" si="69"/>
        <v>#DIV/0!</v>
      </c>
      <c r="AM96" s="104" t="e">
        <f t="shared" si="36"/>
        <v>#DIV/0!</v>
      </c>
      <c r="AN96" s="233" t="e">
        <f t="shared" si="70"/>
        <v>#DIV/0!</v>
      </c>
      <c r="AO96"/>
      <c r="AP96"/>
      <c r="AQ96" s="266"/>
      <c r="AR96" s="266"/>
      <c r="AU96"/>
      <c r="AV96"/>
      <c r="AW96"/>
      <c r="AX96"/>
      <c r="AY96"/>
      <c r="AZ96"/>
      <c r="BA96"/>
      <c r="BC96" s="105"/>
      <c r="BD96" s="105"/>
      <c r="BE96" s="80">
        <f t="shared" si="37"/>
        <v>6.8109674450935007E-2</v>
      </c>
      <c r="BF96" s="181">
        <f t="shared" si="16"/>
        <v>31</v>
      </c>
      <c r="BG96" s="258">
        <f t="shared" si="62"/>
        <v>38626</v>
      </c>
      <c r="BH96" s="258">
        <f t="shared" si="38"/>
        <v>38656</v>
      </c>
      <c r="BJ96" s="105"/>
      <c r="BK96" s="82"/>
      <c r="BL96" s="82">
        <f t="shared" si="71"/>
        <v>0</v>
      </c>
      <c r="BM96" s="82" t="e">
        <f t="shared" si="39"/>
        <v>#DIV/0!</v>
      </c>
      <c r="BN96" s="77">
        <f t="shared" si="72"/>
        <v>0</v>
      </c>
      <c r="BO96" s="108">
        <f t="shared" si="40"/>
        <v>0</v>
      </c>
      <c r="BP96" s="107">
        <f>IF($BL96=0,0,_xll.OSTRIP($BM96,$I96,$A96-$B$2,$BG96-$A96,$BH96-$A96,$B$10,$BE96,$F96,$G96,$B$22,$J96,$BQ$33,0))</f>
        <v>0</v>
      </c>
      <c r="BQ96" s="107">
        <f>IF($BL96=0,0,_xll.OSTRIP($BM96,$I96,$A96-$B$2,$BG96-$A96,$BH96-$A96,$B$10,$BE96,$F96,$G96,$B$22,$J96,$BQ$33,1))</f>
        <v>0</v>
      </c>
      <c r="BR96" s="107">
        <f>IF($BL96=0,0,_xll.OSTRIP($BM96,$I96,$A96-$B$2,$BG96-$A96,$BH96-$A96,$B$10,$BE96,$F96,$G96,$B$22,$J96,$BQ$33,BQ$34))</f>
        <v>0</v>
      </c>
      <c r="BS96" s="109">
        <f t="shared" si="41"/>
        <v>0</v>
      </c>
      <c r="BT96" s="109">
        <f t="shared" si="42"/>
        <v>0</v>
      </c>
      <c r="BU96" s="109">
        <f t="shared" si="43"/>
        <v>0</v>
      </c>
      <c r="BW96" s="82">
        <f t="shared" si="73"/>
        <v>0</v>
      </c>
      <c r="BX96" s="81" t="e">
        <f t="shared" si="44"/>
        <v>#DIV/0!</v>
      </c>
      <c r="BY96" s="77">
        <f t="shared" si="45"/>
        <v>0</v>
      </c>
      <c r="BZ96" s="108">
        <f t="shared" si="46"/>
        <v>0</v>
      </c>
      <c r="CA96" s="107">
        <f>IF($BW96=0,0,_xll.OSTRIP($BX96,$S96,$A96-$B$2,$BG96-$A96,$BH96-$A96,$D$10,$BE96,$P96,$Q96,$D$22,$T96,$CB$33,0))</f>
        <v>0</v>
      </c>
      <c r="CB96" s="107">
        <f>IF($BW96=0,0,_xll.OSTRIP($BX96,$S96,$A96-$B$2,$BG96-$A96,$BH96-$A96,$D$10,$BE96,$P96,$Q96,$D$22,$T96,$CB$33,1))</f>
        <v>0</v>
      </c>
      <c r="CC96" s="107">
        <f>IF($BW96=0,0,_xll.OSTRIP($BX96,$S96,$A96-$B$2,$BG96-$A96,$BH96-$A96,$D$10,$BE96,$P96,$Q96,$D$22,$T96,$CB$33,CB$34))</f>
        <v>0</v>
      </c>
      <c r="CD96" s="109">
        <f t="shared" si="47"/>
        <v>0</v>
      </c>
      <c r="CE96" s="109">
        <f t="shared" si="48"/>
        <v>0</v>
      </c>
      <c r="CF96" s="109">
        <f t="shared" si="49"/>
        <v>0</v>
      </c>
      <c r="CH96" s="82">
        <f t="shared" si="74"/>
        <v>0</v>
      </c>
      <c r="CI96" s="81" t="e">
        <f t="shared" si="50"/>
        <v>#DIV/0!</v>
      </c>
      <c r="CJ96" s="77">
        <f t="shared" si="51"/>
        <v>0</v>
      </c>
      <c r="CK96" s="108">
        <f t="shared" si="52"/>
        <v>0</v>
      </c>
      <c r="CL96" s="107">
        <f>IF($CH96=0,0,_xll.OSTRIP($CI96,$AC96,$A96-$B$2,$BG96-$A96,$BH96-$A96,$F$10,$BE96,$Z96,$AA96,$F$22,$AD96,$CM$33,0))</f>
        <v>0</v>
      </c>
      <c r="CM96" s="107">
        <f>IF($CH96=0,0,_xll.OSTRIP($CI96,$AC96,$A96-$B$2,$BG96-$A96,$BH96-$A96,$F$10,$BE96,$Z96,$AA96,$F$22,$AD96,$CM$33,1))</f>
        <v>0</v>
      </c>
      <c r="CN96" s="107">
        <f>IF($CH96=0,0,_xll.OSTRIP($CI96,$AC96,$A96-$B$2,$BG96-$A96,$BH96-$A96,$F$10,$BE96,$Z96,$AA96,$F$22,$AD96,$CM$33,$CM$34))</f>
        <v>0</v>
      </c>
      <c r="CO96" s="109">
        <f t="shared" si="53"/>
        <v>0</v>
      </c>
      <c r="CP96" s="109">
        <f t="shared" si="54"/>
        <v>0</v>
      </c>
      <c r="CQ96" s="109">
        <f t="shared" si="55"/>
        <v>0</v>
      </c>
      <c r="CS96" s="82">
        <f t="shared" si="75"/>
        <v>0</v>
      </c>
      <c r="CT96" s="81" t="e">
        <f t="shared" si="56"/>
        <v>#DIV/0!</v>
      </c>
      <c r="CU96" s="77">
        <f t="shared" si="57"/>
        <v>0</v>
      </c>
      <c r="CV96" s="108">
        <f t="shared" si="58"/>
        <v>0</v>
      </c>
      <c r="CW96" s="107">
        <f>IF($CS96=0,0,_xll.OSTRIP($CT96,$AM96,$A96-$B$2,$BG96-$A96,$BH96-$A96,$H$10,$BE96,$AJ96,$AK96,$H$22,$AN96,$CX$33,0))</f>
        <v>0</v>
      </c>
      <c r="CX96" s="107">
        <f>IF($CS96=0,0,_xll.OSTRIP($CT96,$AM96,$A96-$B$2,$BG96-$A96,$BH96-$A96,$H$10,$BE96,$AJ96,$AK96,$H$22,$AN96,$CX$33,1))</f>
        <v>0</v>
      </c>
      <c r="CY96" s="107">
        <f>IF($CS96=0,0,_xll.OSTRIP($CT96,$AM96,$A96-$B$2,$BG96-$A96,$BH96-$A96,$H$10,$BE96,$AJ96,$AK96,$H$22,$AN96,$CX$33,CX$34))</f>
        <v>0</v>
      </c>
      <c r="CZ96" s="109">
        <f t="shared" si="59"/>
        <v>0</v>
      </c>
      <c r="DA96" s="109">
        <f t="shared" si="60"/>
        <v>0</v>
      </c>
      <c r="DB96" s="109">
        <f t="shared" si="61"/>
        <v>0</v>
      </c>
    </row>
    <row r="97" spans="1:106" x14ac:dyDescent="0.25">
      <c r="A97" s="101">
        <f t="shared" si="22"/>
        <v>38657</v>
      </c>
      <c r="B97" s="102">
        <f t="shared" si="23"/>
        <v>3.9</v>
      </c>
      <c r="C97" s="80">
        <f t="shared" si="24"/>
        <v>0.24249999999999999</v>
      </c>
      <c r="D97" s="102">
        <f t="shared" si="0"/>
        <v>-5.8500000000000003E-2</v>
      </c>
      <c r="E97" s="106">
        <f t="shared" si="1"/>
        <v>1</v>
      </c>
      <c r="F97" s="80">
        <f t="shared" si="25"/>
        <v>0.24249999999999999</v>
      </c>
      <c r="G97" s="106">
        <f t="shared" si="26"/>
        <v>0.8</v>
      </c>
      <c r="H97" s="80">
        <f t="shared" si="63"/>
        <v>0</v>
      </c>
      <c r="I97" s="104" t="e">
        <f t="shared" si="27"/>
        <v>#DIV/0!</v>
      </c>
      <c r="J97" s="233" t="e">
        <f t="shared" si="64"/>
        <v>#DIV/0!</v>
      </c>
      <c r="K97" s="233"/>
      <c r="L97" s="266"/>
      <c r="M97" s="266"/>
      <c r="N97" s="102">
        <f t="shared" si="4"/>
        <v>0.22500000000000001</v>
      </c>
      <c r="O97" s="106">
        <f t="shared" si="5"/>
        <v>1.03</v>
      </c>
      <c r="P97" s="216">
        <f t="shared" si="28"/>
        <v>0.249775</v>
      </c>
      <c r="Q97" s="106">
        <f t="shared" si="29"/>
        <v>0.9</v>
      </c>
      <c r="R97" s="80">
        <f t="shared" si="65"/>
        <v>0</v>
      </c>
      <c r="S97" s="104" t="e">
        <f t="shared" si="30"/>
        <v>#DIV/0!</v>
      </c>
      <c r="T97" s="233" t="e">
        <f t="shared" si="66"/>
        <v>#DIV/0!</v>
      </c>
      <c r="U97"/>
      <c r="V97"/>
      <c r="W97"/>
      <c r="X97" s="102">
        <f t="shared" si="8"/>
        <v>0.13</v>
      </c>
      <c r="Y97" s="106">
        <f t="shared" si="9"/>
        <v>1</v>
      </c>
      <c r="Z97" s="216">
        <f t="shared" si="31"/>
        <v>0.24249999999999999</v>
      </c>
      <c r="AA97" s="106">
        <f t="shared" si="32"/>
        <v>0.8</v>
      </c>
      <c r="AB97" s="80">
        <f t="shared" si="67"/>
        <v>0</v>
      </c>
      <c r="AC97" s="104" t="e">
        <f t="shared" si="33"/>
        <v>#DIV/0!</v>
      </c>
      <c r="AD97" s="233" t="e">
        <f t="shared" si="68"/>
        <v>#DIV/0!</v>
      </c>
      <c r="AE97"/>
      <c r="AF97"/>
      <c r="AG97"/>
      <c r="AH97" s="102">
        <f t="shared" si="12"/>
        <v>5.0000000000000001E-3</v>
      </c>
      <c r="AI97" s="106">
        <f t="shared" si="13"/>
        <v>1</v>
      </c>
      <c r="AJ97" s="216" t="e">
        <f t="shared" si="34"/>
        <v>#DIV/0!</v>
      </c>
      <c r="AK97" s="106">
        <f t="shared" si="35"/>
        <v>0.8</v>
      </c>
      <c r="AL97" s="80" t="e">
        <f t="shared" si="69"/>
        <v>#DIV/0!</v>
      </c>
      <c r="AM97" s="104" t="e">
        <f t="shared" si="36"/>
        <v>#DIV/0!</v>
      </c>
      <c r="AN97" s="233" t="e">
        <f t="shared" si="70"/>
        <v>#DIV/0!</v>
      </c>
      <c r="AO97"/>
      <c r="AP97"/>
      <c r="AQ97" s="266"/>
      <c r="AR97" s="266"/>
      <c r="AU97"/>
      <c r="AV97"/>
      <c r="AW97"/>
      <c r="AX97"/>
      <c r="AY97"/>
      <c r="AZ97"/>
      <c r="BA97"/>
      <c r="BC97" s="105"/>
      <c r="BD97" s="105"/>
      <c r="BE97" s="80">
        <f t="shared" si="37"/>
        <v>6.8163734881168003E-2</v>
      </c>
      <c r="BF97" s="181">
        <f t="shared" si="16"/>
        <v>30</v>
      </c>
      <c r="BG97" s="258">
        <f t="shared" si="62"/>
        <v>38657</v>
      </c>
      <c r="BH97" s="258">
        <f t="shared" si="38"/>
        <v>38686</v>
      </c>
      <c r="BJ97" s="105"/>
      <c r="BK97" s="82"/>
      <c r="BL97" s="82">
        <f t="shared" si="71"/>
        <v>0</v>
      </c>
      <c r="BM97" s="82" t="e">
        <f t="shared" si="39"/>
        <v>#DIV/0!</v>
      </c>
      <c r="BN97" s="77">
        <f t="shared" si="72"/>
        <v>0</v>
      </c>
      <c r="BO97" s="108">
        <f t="shared" si="40"/>
        <v>0</v>
      </c>
      <c r="BP97" s="107">
        <f>IF($BL97=0,0,_xll.OSTRIP($BM97,$I97,$A97-$B$2,$BG97-$A97,$BH97-$A97,$B$10,$BE97,$F97,$G97,$B$22,$J97,$BQ$33,0))</f>
        <v>0</v>
      </c>
      <c r="BQ97" s="107">
        <f>IF($BL97=0,0,_xll.OSTRIP($BM97,$I97,$A97-$B$2,$BG97-$A97,$BH97-$A97,$B$10,$BE97,$F97,$G97,$B$22,$J97,$BQ$33,1))</f>
        <v>0</v>
      </c>
      <c r="BR97" s="107">
        <f>IF($BL97=0,0,_xll.OSTRIP($BM97,$I97,$A97-$B$2,$BG97-$A97,$BH97-$A97,$B$10,$BE97,$F97,$G97,$B$22,$J97,$BQ$33,BQ$34))</f>
        <v>0</v>
      </c>
      <c r="BS97" s="109">
        <f t="shared" si="41"/>
        <v>0</v>
      </c>
      <c r="BT97" s="109">
        <f t="shared" si="42"/>
        <v>0</v>
      </c>
      <c r="BU97" s="109">
        <f t="shared" si="43"/>
        <v>0</v>
      </c>
      <c r="BW97" s="82">
        <f t="shared" si="73"/>
        <v>0</v>
      </c>
      <c r="BX97" s="81" t="e">
        <f t="shared" si="44"/>
        <v>#DIV/0!</v>
      </c>
      <c r="BY97" s="77">
        <f t="shared" si="45"/>
        <v>0</v>
      </c>
      <c r="BZ97" s="108">
        <f t="shared" si="46"/>
        <v>0</v>
      </c>
      <c r="CA97" s="107">
        <f>IF($BW97=0,0,_xll.OSTRIP($BX97,$S97,$A97-$B$2,$BG97-$A97,$BH97-$A97,$D$10,$BE97,$P97,$Q97,$D$22,$T97,$CB$33,0))</f>
        <v>0</v>
      </c>
      <c r="CB97" s="107">
        <f>IF($BW97=0,0,_xll.OSTRIP($BX97,$S97,$A97-$B$2,$BG97-$A97,$BH97-$A97,$D$10,$BE97,$P97,$Q97,$D$22,$T97,$CB$33,1))</f>
        <v>0</v>
      </c>
      <c r="CC97" s="107">
        <f>IF($BW97=0,0,_xll.OSTRIP($BX97,$S97,$A97-$B$2,$BG97-$A97,$BH97-$A97,$D$10,$BE97,$P97,$Q97,$D$22,$T97,$CB$33,CB$34))</f>
        <v>0</v>
      </c>
      <c r="CD97" s="109">
        <f t="shared" si="47"/>
        <v>0</v>
      </c>
      <c r="CE97" s="109">
        <f t="shared" si="48"/>
        <v>0</v>
      </c>
      <c r="CF97" s="109">
        <f t="shared" si="49"/>
        <v>0</v>
      </c>
      <c r="CH97" s="82">
        <f t="shared" si="74"/>
        <v>0</v>
      </c>
      <c r="CI97" s="81" t="e">
        <f t="shared" si="50"/>
        <v>#DIV/0!</v>
      </c>
      <c r="CJ97" s="77">
        <f t="shared" si="51"/>
        <v>0</v>
      </c>
      <c r="CK97" s="108">
        <f t="shared" si="52"/>
        <v>0</v>
      </c>
      <c r="CL97" s="107">
        <f>IF($CH97=0,0,_xll.OSTRIP($CI97,$AC97,$A97-$B$2,$BG97-$A97,$BH97-$A97,$F$10,$BE97,$Z97,$AA97,$F$22,$AD97,$CM$33,0))</f>
        <v>0</v>
      </c>
      <c r="CM97" s="107">
        <f>IF($CH97=0,0,_xll.OSTRIP($CI97,$AC97,$A97-$B$2,$BG97-$A97,$BH97-$A97,$F$10,$BE97,$Z97,$AA97,$F$22,$AD97,$CM$33,1))</f>
        <v>0</v>
      </c>
      <c r="CN97" s="107">
        <f>IF($CH97=0,0,_xll.OSTRIP($CI97,$AC97,$A97-$B$2,$BG97-$A97,$BH97-$A97,$F$10,$BE97,$Z97,$AA97,$F$22,$AD97,$CM$33,$CM$34))</f>
        <v>0</v>
      </c>
      <c r="CO97" s="109">
        <f t="shared" si="53"/>
        <v>0</v>
      </c>
      <c r="CP97" s="109">
        <f t="shared" si="54"/>
        <v>0</v>
      </c>
      <c r="CQ97" s="109">
        <f t="shared" si="55"/>
        <v>0</v>
      </c>
      <c r="CS97" s="82">
        <f t="shared" si="75"/>
        <v>0</v>
      </c>
      <c r="CT97" s="81" t="e">
        <f t="shared" si="56"/>
        <v>#DIV/0!</v>
      </c>
      <c r="CU97" s="77">
        <f t="shared" si="57"/>
        <v>0</v>
      </c>
      <c r="CV97" s="108">
        <f t="shared" si="58"/>
        <v>0</v>
      </c>
      <c r="CW97" s="107">
        <f>IF($CS97=0,0,_xll.OSTRIP($CT97,$AM97,$A97-$B$2,$BG97-$A97,$BH97-$A97,$H$10,$BE97,$AJ97,$AK97,$H$22,$AN97,$CX$33,0))</f>
        <v>0</v>
      </c>
      <c r="CX97" s="107">
        <f>IF($CS97=0,0,_xll.OSTRIP($CT97,$AM97,$A97-$B$2,$BG97-$A97,$BH97-$A97,$H$10,$BE97,$AJ97,$AK97,$H$22,$AN97,$CX$33,1))</f>
        <v>0</v>
      </c>
      <c r="CY97" s="107">
        <f>IF($CS97=0,0,_xll.OSTRIP($CT97,$AM97,$A97-$B$2,$BG97-$A97,$BH97-$A97,$H$10,$BE97,$AJ97,$AK97,$H$22,$AN97,$CX$33,CX$34))</f>
        <v>0</v>
      </c>
      <c r="CZ97" s="109">
        <f t="shared" si="59"/>
        <v>0</v>
      </c>
      <c r="DA97" s="109">
        <f t="shared" si="60"/>
        <v>0</v>
      </c>
      <c r="DB97" s="109">
        <f t="shared" si="61"/>
        <v>0</v>
      </c>
    </row>
    <row r="98" spans="1:106" x14ac:dyDescent="0.25">
      <c r="A98" s="101">
        <f t="shared" si="22"/>
        <v>38687</v>
      </c>
      <c r="B98" s="102">
        <f t="shared" si="23"/>
        <v>4.0149999999999997</v>
      </c>
      <c r="C98" s="80">
        <f t="shared" si="24"/>
        <v>0.245</v>
      </c>
      <c r="D98" s="102">
        <f t="shared" si="0"/>
        <v>-5.6000000000000008E-2</v>
      </c>
      <c r="E98" s="106">
        <f t="shared" si="1"/>
        <v>1</v>
      </c>
      <c r="F98" s="80">
        <f t="shared" si="25"/>
        <v>0.245</v>
      </c>
      <c r="G98" s="106">
        <f t="shared" si="26"/>
        <v>1</v>
      </c>
      <c r="H98" s="80">
        <f t="shared" si="63"/>
        <v>0</v>
      </c>
      <c r="I98" s="104" t="e">
        <f t="shared" si="27"/>
        <v>#DIV/0!</v>
      </c>
      <c r="J98" s="233" t="e">
        <f t="shared" si="64"/>
        <v>#DIV/0!</v>
      </c>
      <c r="K98" s="233"/>
      <c r="L98" s="266"/>
      <c r="M98" s="266"/>
      <c r="N98" s="102">
        <f t="shared" si="4"/>
        <v>0.26500000000000001</v>
      </c>
      <c r="O98" s="106">
        <f t="shared" si="5"/>
        <v>1.03</v>
      </c>
      <c r="P98" s="216">
        <f t="shared" si="28"/>
        <v>0.25235000000000002</v>
      </c>
      <c r="Q98" s="106">
        <f t="shared" si="29"/>
        <v>1.1000000000000001</v>
      </c>
      <c r="R98" s="80">
        <f t="shared" si="65"/>
        <v>0</v>
      </c>
      <c r="S98" s="104" t="e">
        <f t="shared" si="30"/>
        <v>#DIV/0!</v>
      </c>
      <c r="T98" s="233" t="e">
        <f t="shared" si="66"/>
        <v>#DIV/0!</v>
      </c>
      <c r="U98"/>
      <c r="V98"/>
      <c r="W98"/>
      <c r="X98" s="102">
        <f t="shared" si="8"/>
        <v>0.17</v>
      </c>
      <c r="Y98" s="106">
        <f t="shared" si="9"/>
        <v>1</v>
      </c>
      <c r="Z98" s="216">
        <f t="shared" si="31"/>
        <v>0.245</v>
      </c>
      <c r="AA98" s="106">
        <f t="shared" si="32"/>
        <v>1.1000000000000001</v>
      </c>
      <c r="AB98" s="80">
        <f t="shared" si="67"/>
        <v>0</v>
      </c>
      <c r="AC98" s="104" t="e">
        <f t="shared" si="33"/>
        <v>#DIV/0!</v>
      </c>
      <c r="AD98" s="233" t="e">
        <f t="shared" si="68"/>
        <v>#DIV/0!</v>
      </c>
      <c r="AE98"/>
      <c r="AF98"/>
      <c r="AG98"/>
      <c r="AH98" s="102">
        <f t="shared" si="12"/>
        <v>5.0000000000000001E-3</v>
      </c>
      <c r="AI98" s="106">
        <f t="shared" si="13"/>
        <v>1</v>
      </c>
      <c r="AJ98" s="216" t="e">
        <f t="shared" si="34"/>
        <v>#DIV/0!</v>
      </c>
      <c r="AK98" s="106">
        <f t="shared" si="35"/>
        <v>1</v>
      </c>
      <c r="AL98" s="80" t="e">
        <f t="shared" si="69"/>
        <v>#DIV/0!</v>
      </c>
      <c r="AM98" s="104" t="e">
        <f t="shared" si="36"/>
        <v>#DIV/0!</v>
      </c>
      <c r="AN98" s="233" t="e">
        <f t="shared" si="70"/>
        <v>#DIV/0!</v>
      </c>
      <c r="AO98"/>
      <c r="AP98"/>
      <c r="AQ98" s="266"/>
      <c r="AR98" s="266"/>
      <c r="AU98"/>
      <c r="AV98"/>
      <c r="AW98"/>
      <c r="AX98"/>
      <c r="AY98"/>
      <c r="AZ98"/>
      <c r="BA98"/>
      <c r="BC98" s="105"/>
      <c r="BD98" s="105"/>
      <c r="BE98" s="80">
        <f t="shared" si="37"/>
        <v>6.8201656270724012E-2</v>
      </c>
      <c r="BF98" s="181">
        <f t="shared" si="16"/>
        <v>31</v>
      </c>
      <c r="BG98" s="258">
        <f t="shared" si="62"/>
        <v>38687</v>
      </c>
      <c r="BH98" s="258">
        <f t="shared" si="38"/>
        <v>38717</v>
      </c>
      <c r="BJ98" s="105"/>
      <c r="BK98" s="82"/>
      <c r="BL98" s="82">
        <f t="shared" si="71"/>
        <v>0</v>
      </c>
      <c r="BM98" s="82" t="e">
        <f t="shared" si="39"/>
        <v>#DIV/0!</v>
      </c>
      <c r="BN98" s="77">
        <f t="shared" si="72"/>
        <v>0</v>
      </c>
      <c r="BO98" s="108">
        <f t="shared" si="40"/>
        <v>0</v>
      </c>
      <c r="BP98" s="107">
        <f>IF($BL98=0,0,_xll.OSTRIP($BM98,$I98,$A98-$B$2,$BG98-$A98,$BH98-$A98,$B$10,$BE98,$F98,$G98,$B$22,$J98,$BQ$33,0))</f>
        <v>0</v>
      </c>
      <c r="BQ98" s="107">
        <f>IF($BL98=0,0,_xll.OSTRIP($BM98,$I98,$A98-$B$2,$BG98-$A98,$BH98-$A98,$B$10,$BE98,$F98,$G98,$B$22,$J98,$BQ$33,1))</f>
        <v>0</v>
      </c>
      <c r="BR98" s="107">
        <f>IF($BL98=0,0,_xll.OSTRIP($BM98,$I98,$A98-$B$2,$BG98-$A98,$BH98-$A98,$B$10,$BE98,$F98,$G98,$B$22,$J98,$BQ$33,BQ$34))</f>
        <v>0</v>
      </c>
      <c r="BS98" s="109">
        <f t="shared" si="41"/>
        <v>0</v>
      </c>
      <c r="BT98" s="109">
        <f t="shared" si="42"/>
        <v>0</v>
      </c>
      <c r="BU98" s="109">
        <f t="shared" si="43"/>
        <v>0</v>
      </c>
      <c r="BW98" s="82">
        <f t="shared" si="73"/>
        <v>0</v>
      </c>
      <c r="BX98" s="81" t="e">
        <f t="shared" si="44"/>
        <v>#DIV/0!</v>
      </c>
      <c r="BY98" s="77">
        <f t="shared" si="45"/>
        <v>0</v>
      </c>
      <c r="BZ98" s="108">
        <f t="shared" si="46"/>
        <v>0</v>
      </c>
      <c r="CA98" s="107">
        <f>IF($BW98=0,0,_xll.OSTRIP($BX98,$S98,$A98-$B$2,$BG98-$A98,$BH98-$A98,$D$10,$BE98,$P98,$Q98,$D$22,$T98,$CB$33,0))</f>
        <v>0</v>
      </c>
      <c r="CB98" s="107">
        <f>IF($BW98=0,0,_xll.OSTRIP($BX98,$S98,$A98-$B$2,$BG98-$A98,$BH98-$A98,$D$10,$BE98,$P98,$Q98,$D$22,$T98,$CB$33,1))</f>
        <v>0</v>
      </c>
      <c r="CC98" s="107">
        <f>IF($BW98=0,0,_xll.OSTRIP($BX98,$S98,$A98-$B$2,$BG98-$A98,$BH98-$A98,$D$10,$BE98,$P98,$Q98,$D$22,$T98,$CB$33,CB$34))</f>
        <v>0</v>
      </c>
      <c r="CD98" s="109">
        <f t="shared" si="47"/>
        <v>0</v>
      </c>
      <c r="CE98" s="109">
        <f t="shared" si="48"/>
        <v>0</v>
      </c>
      <c r="CF98" s="109">
        <f t="shared" si="49"/>
        <v>0</v>
      </c>
      <c r="CH98" s="82">
        <f t="shared" si="74"/>
        <v>0</v>
      </c>
      <c r="CI98" s="81" t="e">
        <f t="shared" si="50"/>
        <v>#DIV/0!</v>
      </c>
      <c r="CJ98" s="77">
        <f t="shared" si="51"/>
        <v>0</v>
      </c>
      <c r="CK98" s="108">
        <f t="shared" si="52"/>
        <v>0</v>
      </c>
      <c r="CL98" s="107">
        <f>IF($CH98=0,0,_xll.OSTRIP($CI98,$AC98,$A98-$B$2,$BG98-$A98,$BH98-$A98,$F$10,$BE98,$Z98,$AA98,$F$22,$AD98,$CM$33,0))</f>
        <v>0</v>
      </c>
      <c r="CM98" s="107">
        <f>IF($CH98=0,0,_xll.OSTRIP($CI98,$AC98,$A98-$B$2,$BG98-$A98,$BH98-$A98,$F$10,$BE98,$Z98,$AA98,$F$22,$AD98,$CM$33,1))</f>
        <v>0</v>
      </c>
      <c r="CN98" s="107">
        <f>IF($CH98=0,0,_xll.OSTRIP($CI98,$AC98,$A98-$B$2,$BG98-$A98,$BH98-$A98,$F$10,$BE98,$Z98,$AA98,$F$22,$AD98,$CM$33,$CM$34))</f>
        <v>0</v>
      </c>
      <c r="CO98" s="109">
        <f t="shared" si="53"/>
        <v>0</v>
      </c>
      <c r="CP98" s="109">
        <f t="shared" si="54"/>
        <v>0</v>
      </c>
      <c r="CQ98" s="109">
        <f t="shared" si="55"/>
        <v>0</v>
      </c>
      <c r="CS98" s="82">
        <f t="shared" si="75"/>
        <v>0</v>
      </c>
      <c r="CT98" s="81" t="e">
        <f t="shared" si="56"/>
        <v>#DIV/0!</v>
      </c>
      <c r="CU98" s="77">
        <f t="shared" si="57"/>
        <v>0</v>
      </c>
      <c r="CV98" s="108">
        <f t="shared" si="58"/>
        <v>0</v>
      </c>
      <c r="CW98" s="107">
        <f>IF($CS98=0,0,_xll.OSTRIP($CT98,$AM98,$A98-$B$2,$BG98-$A98,$BH98-$A98,$H$10,$BE98,$AJ98,$AK98,$H$22,$AN98,$CX$33,0))</f>
        <v>0</v>
      </c>
      <c r="CX98" s="107">
        <f>IF($CS98=0,0,_xll.OSTRIP($CT98,$AM98,$A98-$B$2,$BG98-$A98,$BH98-$A98,$H$10,$BE98,$AJ98,$AK98,$H$22,$AN98,$CX$33,1))</f>
        <v>0</v>
      </c>
      <c r="CY98" s="107">
        <f>IF($CS98=0,0,_xll.OSTRIP($CT98,$AM98,$A98-$B$2,$BG98-$A98,$BH98-$A98,$H$10,$BE98,$AJ98,$AK98,$H$22,$AN98,$CX$33,CX$34))</f>
        <v>0</v>
      </c>
      <c r="CZ98" s="109">
        <f t="shared" si="59"/>
        <v>0</v>
      </c>
      <c r="DA98" s="109">
        <f t="shared" si="60"/>
        <v>0</v>
      </c>
      <c r="DB98" s="109">
        <f t="shared" si="61"/>
        <v>0</v>
      </c>
    </row>
    <row r="99" spans="1:106" x14ac:dyDescent="0.25">
      <c r="A99" s="101">
        <f t="shared" si="22"/>
        <v>38718</v>
      </c>
      <c r="B99" s="102">
        <f t="shared" si="23"/>
        <v>4.1050000000000004</v>
      </c>
      <c r="C99" s="80">
        <f t="shared" si="24"/>
        <v>0.245</v>
      </c>
      <c r="D99" s="102">
        <f t="shared" si="0"/>
        <v>-5.4000000000000006E-2</v>
      </c>
      <c r="E99" s="106">
        <f t="shared" si="1"/>
        <v>1</v>
      </c>
      <c r="F99" s="80">
        <f t="shared" si="25"/>
        <v>0.245</v>
      </c>
      <c r="G99" s="106">
        <f t="shared" si="26"/>
        <v>1</v>
      </c>
      <c r="H99" s="80">
        <f t="shared" si="63"/>
        <v>0</v>
      </c>
      <c r="I99" s="104" t="e">
        <f t="shared" si="27"/>
        <v>#DIV/0!</v>
      </c>
      <c r="J99" s="233" t="e">
        <f t="shared" si="64"/>
        <v>#DIV/0!</v>
      </c>
      <c r="K99" s="233"/>
      <c r="L99" s="266"/>
      <c r="M99" s="266"/>
      <c r="N99" s="102">
        <f t="shared" si="4"/>
        <v>0.31</v>
      </c>
      <c r="O99" s="106">
        <f t="shared" si="5"/>
        <v>1.03</v>
      </c>
      <c r="P99" s="216">
        <f t="shared" si="28"/>
        <v>0.25235000000000002</v>
      </c>
      <c r="Q99" s="106">
        <f t="shared" si="29"/>
        <v>1.1000000000000001</v>
      </c>
      <c r="R99" s="80">
        <f t="shared" si="65"/>
        <v>0</v>
      </c>
      <c r="S99" s="104" t="e">
        <f t="shared" si="30"/>
        <v>#DIV/0!</v>
      </c>
      <c r="T99" s="233" t="e">
        <f t="shared" si="66"/>
        <v>#DIV/0!</v>
      </c>
      <c r="U99"/>
      <c r="V99"/>
      <c r="W99"/>
      <c r="X99" s="102">
        <f t="shared" si="8"/>
        <v>0.215</v>
      </c>
      <c r="Y99" s="106">
        <f t="shared" si="9"/>
        <v>1</v>
      </c>
      <c r="Z99" s="216">
        <f t="shared" si="31"/>
        <v>0.245</v>
      </c>
      <c r="AA99" s="106">
        <f t="shared" si="32"/>
        <v>1.1000000000000001</v>
      </c>
      <c r="AB99" s="80">
        <f t="shared" si="67"/>
        <v>0</v>
      </c>
      <c r="AC99" s="104" t="e">
        <f t="shared" si="33"/>
        <v>#DIV/0!</v>
      </c>
      <c r="AD99" s="233" t="e">
        <f t="shared" si="68"/>
        <v>#DIV/0!</v>
      </c>
      <c r="AE99"/>
      <c r="AF99"/>
      <c r="AG99"/>
      <c r="AH99" s="102">
        <f t="shared" si="12"/>
        <v>5.0000000000000001E-3</v>
      </c>
      <c r="AI99" s="106">
        <f t="shared" si="13"/>
        <v>1</v>
      </c>
      <c r="AJ99" s="216" t="e">
        <f t="shared" si="34"/>
        <v>#DIV/0!</v>
      </c>
      <c r="AK99" s="106">
        <f t="shared" si="35"/>
        <v>1</v>
      </c>
      <c r="AL99" s="80" t="e">
        <f t="shared" si="69"/>
        <v>#DIV/0!</v>
      </c>
      <c r="AM99" s="104" t="e">
        <f t="shared" si="36"/>
        <v>#DIV/0!</v>
      </c>
      <c r="AN99" s="233" t="e">
        <f t="shared" si="70"/>
        <v>#DIV/0!</v>
      </c>
      <c r="AO99"/>
      <c r="AP99"/>
      <c r="AQ99" s="266"/>
      <c r="AR99" s="266"/>
      <c r="AU99"/>
      <c r="AV99"/>
      <c r="AW99"/>
      <c r="AX99"/>
      <c r="AY99"/>
      <c r="AZ99"/>
      <c r="BA99"/>
      <c r="BC99" s="105"/>
      <c r="BD99" s="105"/>
      <c r="BE99" s="80">
        <f t="shared" si="37"/>
        <v>6.8240841707098016E-2</v>
      </c>
      <c r="BF99" s="181">
        <f t="shared" si="16"/>
        <v>31</v>
      </c>
      <c r="BG99" s="258">
        <f t="shared" si="62"/>
        <v>38718</v>
      </c>
      <c r="BH99" s="258">
        <f t="shared" si="38"/>
        <v>38748</v>
      </c>
      <c r="BJ99" s="105"/>
      <c r="BK99" s="82"/>
      <c r="BL99" s="82">
        <f t="shared" si="71"/>
        <v>0</v>
      </c>
      <c r="BM99" s="82" t="e">
        <f t="shared" si="39"/>
        <v>#DIV/0!</v>
      </c>
      <c r="BN99" s="77">
        <f t="shared" si="72"/>
        <v>0</v>
      </c>
      <c r="BO99" s="108">
        <f t="shared" si="40"/>
        <v>0</v>
      </c>
      <c r="BP99" s="107">
        <f>IF($BL99=0,0,_xll.OSTRIP($BM99,$I99,$A99-$B$2,$BG99-$A99,$BH99-$A99,$B$10,$BE99,$F99,$G99,$B$22,$J99,$BQ$33,0))</f>
        <v>0</v>
      </c>
      <c r="BQ99" s="107">
        <f>IF($BL99=0,0,_xll.OSTRIP($BM99,$I99,$A99-$B$2,$BG99-$A99,$BH99-$A99,$B$10,$BE99,$F99,$G99,$B$22,$J99,$BQ$33,1))</f>
        <v>0</v>
      </c>
      <c r="BR99" s="107">
        <f>IF($BL99=0,0,_xll.OSTRIP($BM99,$I99,$A99-$B$2,$BG99-$A99,$BH99-$A99,$B$10,$BE99,$F99,$G99,$B$22,$J99,$BQ$33,BQ$34))</f>
        <v>0</v>
      </c>
      <c r="BS99" s="109">
        <f t="shared" si="41"/>
        <v>0</v>
      </c>
      <c r="BT99" s="109">
        <f t="shared" si="42"/>
        <v>0</v>
      </c>
      <c r="BU99" s="109">
        <f t="shared" si="43"/>
        <v>0</v>
      </c>
      <c r="BW99" s="82">
        <f t="shared" si="73"/>
        <v>0</v>
      </c>
      <c r="BX99" s="81" t="e">
        <f t="shared" si="44"/>
        <v>#DIV/0!</v>
      </c>
      <c r="BY99" s="77">
        <f t="shared" si="45"/>
        <v>0</v>
      </c>
      <c r="BZ99" s="108">
        <f t="shared" si="46"/>
        <v>0</v>
      </c>
      <c r="CA99" s="107">
        <f>IF($BW99=0,0,_xll.OSTRIP($BX99,$S99,$A99-$B$2,$BG99-$A99,$BH99-$A99,$D$10,$BE99,$P99,$Q99,$D$22,$T99,$CB$33,0))</f>
        <v>0</v>
      </c>
      <c r="CB99" s="107">
        <f>IF($BW99=0,0,_xll.OSTRIP($BX99,$S99,$A99-$B$2,$BG99-$A99,$BH99-$A99,$D$10,$BE99,$P99,$Q99,$D$22,$T99,$CB$33,1))</f>
        <v>0</v>
      </c>
      <c r="CC99" s="107">
        <f>IF($BW99=0,0,_xll.OSTRIP($BX99,$S99,$A99-$B$2,$BG99-$A99,$BH99-$A99,$D$10,$BE99,$P99,$Q99,$D$22,$T99,$CB$33,CB$34))</f>
        <v>0</v>
      </c>
      <c r="CD99" s="109">
        <f t="shared" si="47"/>
        <v>0</v>
      </c>
      <c r="CE99" s="109">
        <f t="shared" si="48"/>
        <v>0</v>
      </c>
      <c r="CF99" s="109">
        <f t="shared" si="49"/>
        <v>0</v>
      </c>
      <c r="CH99" s="82">
        <f t="shared" si="74"/>
        <v>0</v>
      </c>
      <c r="CI99" s="81" t="e">
        <f t="shared" si="50"/>
        <v>#DIV/0!</v>
      </c>
      <c r="CJ99" s="77">
        <f t="shared" si="51"/>
        <v>0</v>
      </c>
      <c r="CK99" s="108">
        <f t="shared" si="52"/>
        <v>0</v>
      </c>
      <c r="CL99" s="107">
        <f>IF($CH99=0,0,_xll.OSTRIP($CI99,$AC99,$A99-$B$2,$BG99-$A99,$BH99-$A99,$F$10,$BE99,$Z99,$AA99,$F$22,$AD99,$CM$33,0))</f>
        <v>0</v>
      </c>
      <c r="CM99" s="107">
        <f>IF($CH99=0,0,_xll.OSTRIP($CI99,$AC99,$A99-$B$2,$BG99-$A99,$BH99-$A99,$F$10,$BE99,$Z99,$AA99,$F$22,$AD99,$CM$33,1))</f>
        <v>0</v>
      </c>
      <c r="CN99" s="107">
        <f>IF($CH99=0,0,_xll.OSTRIP($CI99,$AC99,$A99-$B$2,$BG99-$A99,$BH99-$A99,$F$10,$BE99,$Z99,$AA99,$F$22,$AD99,$CM$33,$CM$34))</f>
        <v>0</v>
      </c>
      <c r="CO99" s="109">
        <f t="shared" si="53"/>
        <v>0</v>
      </c>
      <c r="CP99" s="109">
        <f t="shared" si="54"/>
        <v>0</v>
      </c>
      <c r="CQ99" s="109">
        <f t="shared" si="55"/>
        <v>0</v>
      </c>
      <c r="CS99" s="82">
        <f t="shared" si="75"/>
        <v>0</v>
      </c>
      <c r="CT99" s="81" t="e">
        <f t="shared" si="56"/>
        <v>#DIV/0!</v>
      </c>
      <c r="CU99" s="77">
        <f t="shared" si="57"/>
        <v>0</v>
      </c>
      <c r="CV99" s="108">
        <f t="shared" si="58"/>
        <v>0</v>
      </c>
      <c r="CW99" s="107">
        <f>IF($CS99=0,0,_xll.OSTRIP($CT99,$AM99,$A99-$B$2,$BG99-$A99,$BH99-$A99,$H$10,$BE99,$AJ99,$AK99,$H$22,$AN99,$CX$33,0))</f>
        <v>0</v>
      </c>
      <c r="CX99" s="107">
        <f>IF($CS99=0,0,_xll.OSTRIP($CT99,$AM99,$A99-$B$2,$BG99-$A99,$BH99-$A99,$H$10,$BE99,$AJ99,$AK99,$H$22,$AN99,$CX$33,1))</f>
        <v>0</v>
      </c>
      <c r="CY99" s="107">
        <f>IF($CS99=0,0,_xll.OSTRIP($CT99,$AM99,$A99-$B$2,$BG99-$A99,$BH99-$A99,$H$10,$BE99,$AJ99,$AK99,$H$22,$AN99,$CX$33,CX$34))</f>
        <v>0</v>
      </c>
      <c r="CZ99" s="109">
        <f t="shared" si="59"/>
        <v>0</v>
      </c>
      <c r="DA99" s="109">
        <f t="shared" si="60"/>
        <v>0</v>
      </c>
      <c r="DB99" s="109">
        <f t="shared" si="61"/>
        <v>0</v>
      </c>
    </row>
    <row r="100" spans="1:106" x14ac:dyDescent="0.25">
      <c r="A100" s="101">
        <f t="shared" si="22"/>
        <v>38749</v>
      </c>
      <c r="B100" s="102">
        <f t="shared" si="23"/>
        <v>3.9730000000000003</v>
      </c>
      <c r="C100" s="80">
        <f t="shared" si="24"/>
        <v>0.24249999999999999</v>
      </c>
      <c r="D100" s="102">
        <f t="shared" si="0"/>
        <v>-5.4000000000000006E-2</v>
      </c>
      <c r="E100" s="106">
        <f t="shared" si="1"/>
        <v>1</v>
      </c>
      <c r="F100" s="80">
        <f t="shared" si="25"/>
        <v>0.24249999999999999</v>
      </c>
      <c r="G100" s="106">
        <f t="shared" si="26"/>
        <v>1</v>
      </c>
      <c r="H100" s="80">
        <f t="shared" si="63"/>
        <v>0</v>
      </c>
      <c r="I100" s="104" t="e">
        <f t="shared" si="27"/>
        <v>#DIV/0!</v>
      </c>
      <c r="J100" s="233" t="e">
        <f t="shared" si="64"/>
        <v>#DIV/0!</v>
      </c>
      <c r="K100" s="233"/>
      <c r="L100" s="266"/>
      <c r="M100" s="266"/>
      <c r="N100" s="102">
        <f t="shared" si="4"/>
        <v>0.28499999999999998</v>
      </c>
      <c r="O100" s="106">
        <f t="shared" si="5"/>
        <v>1.03</v>
      </c>
      <c r="P100" s="216">
        <f t="shared" si="28"/>
        <v>0.249775</v>
      </c>
      <c r="Q100" s="106">
        <f t="shared" si="29"/>
        <v>1.1000000000000001</v>
      </c>
      <c r="R100" s="80">
        <f t="shared" si="65"/>
        <v>0</v>
      </c>
      <c r="S100" s="104" t="e">
        <f t="shared" si="30"/>
        <v>#DIV/0!</v>
      </c>
      <c r="T100" s="233" t="e">
        <f t="shared" si="66"/>
        <v>#DIV/0!</v>
      </c>
      <c r="U100"/>
      <c r="V100"/>
      <c r="W100"/>
      <c r="X100" s="102">
        <f t="shared" si="8"/>
        <v>0.19</v>
      </c>
      <c r="Y100" s="106">
        <f t="shared" si="9"/>
        <v>1</v>
      </c>
      <c r="Z100" s="216">
        <f t="shared" si="31"/>
        <v>0.24249999999999999</v>
      </c>
      <c r="AA100" s="106">
        <f t="shared" si="32"/>
        <v>1.1000000000000001</v>
      </c>
      <c r="AB100" s="80">
        <f t="shared" si="67"/>
        <v>0</v>
      </c>
      <c r="AC100" s="104" t="e">
        <f t="shared" si="33"/>
        <v>#DIV/0!</v>
      </c>
      <c r="AD100" s="233" t="e">
        <f t="shared" si="68"/>
        <v>#DIV/0!</v>
      </c>
      <c r="AE100"/>
      <c r="AF100"/>
      <c r="AG100"/>
      <c r="AH100" s="102">
        <f t="shared" si="12"/>
        <v>5.0000000000000001E-3</v>
      </c>
      <c r="AI100" s="106">
        <f t="shared" si="13"/>
        <v>1</v>
      </c>
      <c r="AJ100" s="216" t="e">
        <f t="shared" si="34"/>
        <v>#DIV/0!</v>
      </c>
      <c r="AK100" s="106">
        <f t="shared" si="35"/>
        <v>1</v>
      </c>
      <c r="AL100" s="80" t="e">
        <f t="shared" si="69"/>
        <v>#DIV/0!</v>
      </c>
      <c r="AM100" s="104" t="e">
        <f t="shared" si="36"/>
        <v>#DIV/0!</v>
      </c>
      <c r="AN100" s="233" t="e">
        <f t="shared" si="70"/>
        <v>#DIV/0!</v>
      </c>
      <c r="AO100"/>
      <c r="AP100"/>
      <c r="AQ100" s="266"/>
      <c r="AR100" s="266"/>
      <c r="AU100"/>
      <c r="AV100"/>
      <c r="AW100"/>
      <c r="AX100"/>
      <c r="AY100"/>
      <c r="AZ100"/>
      <c r="BA100"/>
      <c r="BC100" s="105"/>
      <c r="BD100" s="105"/>
      <c r="BE100" s="80">
        <f t="shared" si="37"/>
        <v>6.8280027143980002E-2</v>
      </c>
      <c r="BF100" s="181">
        <f t="shared" si="16"/>
        <v>28</v>
      </c>
      <c r="BG100" s="258">
        <f t="shared" si="62"/>
        <v>38749</v>
      </c>
      <c r="BH100" s="258">
        <f t="shared" si="38"/>
        <v>38776</v>
      </c>
      <c r="BJ100" s="105"/>
      <c r="BK100" s="82"/>
      <c r="BL100" s="82">
        <f t="shared" si="71"/>
        <v>0</v>
      </c>
      <c r="BM100" s="82" t="e">
        <f t="shared" si="39"/>
        <v>#DIV/0!</v>
      </c>
      <c r="BN100" s="77">
        <f t="shared" si="72"/>
        <v>0</v>
      </c>
      <c r="BO100" s="108">
        <f t="shared" si="40"/>
        <v>0</v>
      </c>
      <c r="BP100" s="107">
        <f>IF($BL100=0,0,_xll.OSTRIP($BM100,$I100,$A100-$B$2,$BG100-$A100,$BH100-$A100,$B$10,$BE100,$F100,$G100,$B$22,$J100,$BQ$33,0))</f>
        <v>0</v>
      </c>
      <c r="BQ100" s="107">
        <f>IF($BL100=0,0,_xll.OSTRIP($BM100,$I100,$A100-$B$2,$BG100-$A100,$BH100-$A100,$B$10,$BE100,$F100,$G100,$B$22,$J100,$BQ$33,1))</f>
        <v>0</v>
      </c>
      <c r="BR100" s="107">
        <f>IF($BL100=0,0,_xll.OSTRIP($BM100,$I100,$A100-$B$2,$BG100-$A100,$BH100-$A100,$B$10,$BE100,$F100,$G100,$B$22,$J100,$BQ$33,BQ$34))</f>
        <v>0</v>
      </c>
      <c r="BS100" s="109">
        <f t="shared" si="41"/>
        <v>0</v>
      </c>
      <c r="BT100" s="109">
        <f t="shared" si="42"/>
        <v>0</v>
      </c>
      <c r="BU100" s="109">
        <f t="shared" si="43"/>
        <v>0</v>
      </c>
      <c r="BW100" s="82">
        <f t="shared" si="73"/>
        <v>0</v>
      </c>
      <c r="BX100" s="81" t="e">
        <f t="shared" si="44"/>
        <v>#DIV/0!</v>
      </c>
      <c r="BY100" s="77">
        <f t="shared" si="45"/>
        <v>0</v>
      </c>
      <c r="BZ100" s="108">
        <f t="shared" si="46"/>
        <v>0</v>
      </c>
      <c r="CA100" s="107">
        <f>IF($BW100=0,0,_xll.OSTRIP($BX100,$S100,$A100-$B$2,$BG100-$A100,$BH100-$A100,$D$10,$BE100,$P100,$Q100,$D$22,$T100,$CB$33,0))</f>
        <v>0</v>
      </c>
      <c r="CB100" s="107">
        <f>IF($BW100=0,0,_xll.OSTRIP($BX100,$S100,$A100-$B$2,$BG100-$A100,$BH100-$A100,$D$10,$BE100,$P100,$Q100,$D$22,$T100,$CB$33,1))</f>
        <v>0</v>
      </c>
      <c r="CC100" s="107">
        <f>IF($BW100=0,0,_xll.OSTRIP($BX100,$S100,$A100-$B$2,$BG100-$A100,$BH100-$A100,$D$10,$BE100,$P100,$Q100,$D$22,$T100,$CB$33,CB$34))</f>
        <v>0</v>
      </c>
      <c r="CD100" s="109">
        <f t="shared" si="47"/>
        <v>0</v>
      </c>
      <c r="CE100" s="109">
        <f t="shared" si="48"/>
        <v>0</v>
      </c>
      <c r="CF100" s="109">
        <f t="shared" si="49"/>
        <v>0</v>
      </c>
      <c r="CH100" s="82">
        <f t="shared" si="74"/>
        <v>0</v>
      </c>
      <c r="CI100" s="81" t="e">
        <f t="shared" si="50"/>
        <v>#DIV/0!</v>
      </c>
      <c r="CJ100" s="77">
        <f t="shared" si="51"/>
        <v>0</v>
      </c>
      <c r="CK100" s="108">
        <f t="shared" si="52"/>
        <v>0</v>
      </c>
      <c r="CL100" s="107">
        <f>IF($CH100=0,0,_xll.OSTRIP($CI100,$AC100,$A100-$B$2,$BG100-$A100,$BH100-$A100,$F$10,$BE100,$Z100,$AA100,$F$22,$AD100,$CM$33,0))</f>
        <v>0</v>
      </c>
      <c r="CM100" s="107">
        <f>IF($CH100=0,0,_xll.OSTRIP($CI100,$AC100,$A100-$B$2,$BG100-$A100,$BH100-$A100,$F$10,$BE100,$Z100,$AA100,$F$22,$AD100,$CM$33,1))</f>
        <v>0</v>
      </c>
      <c r="CN100" s="107">
        <f>IF($CH100=0,0,_xll.OSTRIP($CI100,$AC100,$A100-$B$2,$BG100-$A100,$BH100-$A100,$F$10,$BE100,$Z100,$AA100,$F$22,$AD100,$CM$33,$CM$34))</f>
        <v>0</v>
      </c>
      <c r="CO100" s="109">
        <f t="shared" si="53"/>
        <v>0</v>
      </c>
      <c r="CP100" s="109">
        <f t="shared" si="54"/>
        <v>0</v>
      </c>
      <c r="CQ100" s="109">
        <f t="shared" si="55"/>
        <v>0</v>
      </c>
      <c r="CS100" s="82">
        <f t="shared" si="75"/>
        <v>0</v>
      </c>
      <c r="CT100" s="81" t="e">
        <f t="shared" si="56"/>
        <v>#DIV/0!</v>
      </c>
      <c r="CU100" s="77">
        <f t="shared" si="57"/>
        <v>0</v>
      </c>
      <c r="CV100" s="108">
        <f t="shared" si="58"/>
        <v>0</v>
      </c>
      <c r="CW100" s="107">
        <f>IF($CS100=0,0,_xll.OSTRIP($CT100,$AM100,$A100-$B$2,$BG100-$A100,$BH100-$A100,$H$10,$BE100,$AJ100,$AK100,$H$22,$AN100,$CX$33,0))</f>
        <v>0</v>
      </c>
      <c r="CX100" s="107">
        <f>IF($CS100=0,0,_xll.OSTRIP($CT100,$AM100,$A100-$B$2,$BG100-$A100,$BH100-$A100,$H$10,$BE100,$AJ100,$AK100,$H$22,$AN100,$CX$33,1))</f>
        <v>0</v>
      </c>
      <c r="CY100" s="107">
        <f>IF($CS100=0,0,_xll.OSTRIP($CT100,$AM100,$A100-$B$2,$BG100-$A100,$BH100-$A100,$H$10,$BE100,$AJ100,$AK100,$H$22,$AN100,$CX$33,CX$34))</f>
        <v>0</v>
      </c>
      <c r="CZ100" s="109">
        <f t="shared" si="59"/>
        <v>0</v>
      </c>
      <c r="DA100" s="109">
        <f t="shared" si="60"/>
        <v>0</v>
      </c>
      <c r="DB100" s="109">
        <f t="shared" si="61"/>
        <v>0</v>
      </c>
    </row>
    <row r="101" spans="1:106" x14ac:dyDescent="0.25">
      <c r="A101" s="101">
        <f t="shared" si="22"/>
        <v>38777</v>
      </c>
      <c r="B101" s="102">
        <f t="shared" si="23"/>
        <v>3.827</v>
      </c>
      <c r="C101" s="80">
        <f t="shared" si="24"/>
        <v>0.23499999999999999</v>
      </c>
      <c r="D101" s="102">
        <f t="shared" ref="D101:D156" si="76">IF(D$34="nymex",0,VLOOKUP($A101,curvesettle,HLOOKUP(D$34,curvesettle,2,FALSE)))</f>
        <v>-5.4000000000000006E-2</v>
      </c>
      <c r="E101" s="106">
        <f t="shared" ref="E101:E156" si="77">IF(ISNUMBER(VLOOKUP($A101,VOLCURVES,HLOOKUP(D$34,VOLCURVES,2,FALSE),FALSE)),VLOOKUP($A101,VOLCURVES,HLOOKUP(D$34,VOLCURVES,2,FALSE),FALSE),1)</f>
        <v>1</v>
      </c>
      <c r="F101" s="80">
        <f t="shared" si="25"/>
        <v>0.23499999999999999</v>
      </c>
      <c r="G101" s="106">
        <f t="shared" si="26"/>
        <v>0.75</v>
      </c>
      <c r="H101" s="80">
        <f t="shared" ref="H101:H132" si="78">IF($B$19=1,VLOOKUP($A101,SkewTable,HLOOKUP(ROUND(I101-BM101,1),SkewTable,2,FALSE),FALSE)/100,0)</f>
        <v>0</v>
      </c>
      <c r="I101" s="104" t="e">
        <f t="shared" si="27"/>
        <v>#DIV/0!</v>
      </c>
      <c r="J101" s="233" t="e">
        <f t="shared" ref="J101:J132" si="79">I101-BM101+$B$23</f>
        <v>#DIV/0!</v>
      </c>
      <c r="K101" s="233"/>
      <c r="L101" s="266"/>
      <c r="M101" s="266"/>
      <c r="N101" s="102">
        <f t="shared" ref="N101:N156" si="80">IF(N$34="nymex",0,VLOOKUP($A101,curvesettle,HLOOKUP(N$34,curvesettle,2,FALSE)))</f>
        <v>0.28249999999999997</v>
      </c>
      <c r="O101" s="106">
        <f t="shared" ref="O101:O156" si="81">IF(ISNUMBER(VLOOKUP($A101,VOLCURVES,HLOOKUP(N$34,VOLCURVES,2,FALSE),FALSE)),VLOOKUP($A101,VOLCURVES,HLOOKUP(N$34,VOLCURVES,2,FALSE),FALSE),1)</f>
        <v>1.03</v>
      </c>
      <c r="P101" s="216">
        <f t="shared" si="28"/>
        <v>0.24204999999999999</v>
      </c>
      <c r="Q101" s="106">
        <f t="shared" si="29"/>
        <v>0.85</v>
      </c>
      <c r="R101" s="80">
        <f t="shared" ref="R101:R132" si="82">IF($D$19=1,VLOOKUP($A101,SkewTable,HLOOKUP(ROUND(S101-BX101,1),SkewTable,2,FALSE),FALSE)/100,0)</f>
        <v>0</v>
      </c>
      <c r="S101" s="104" t="e">
        <f t="shared" si="30"/>
        <v>#DIV/0!</v>
      </c>
      <c r="T101" s="233" t="e">
        <f t="shared" ref="T101:T132" si="83">S101-$BX101+$D$23</f>
        <v>#DIV/0!</v>
      </c>
      <c r="U101"/>
      <c r="V101"/>
      <c r="W101"/>
      <c r="X101" s="102">
        <f t="shared" ref="X101:X156" si="84">IF(X$34="nymex",0,VLOOKUP($A101,curvesettle,HLOOKUP(X$34,curvesettle,2,FALSE)))</f>
        <v>0.1875</v>
      </c>
      <c r="Y101" s="106">
        <f t="shared" ref="Y101:Y156" si="85">IF(ISNUMBER(VLOOKUP($A101,VOLCURVES,HLOOKUP(X$34,VOLCURVES,2,FALSE),FALSE)),VLOOKUP($A101,VOLCURVES,HLOOKUP(X$34,VOLCURVES,2,FALSE),FALSE),1)</f>
        <v>1</v>
      </c>
      <c r="Z101" s="216">
        <f t="shared" si="31"/>
        <v>0.23499999999999999</v>
      </c>
      <c r="AA101" s="106">
        <f t="shared" si="32"/>
        <v>0.75</v>
      </c>
      <c r="AB101" s="80">
        <f t="shared" ref="AB101:AB132" si="86">IF($F$19=1,VLOOKUP($A101,SkewTable,HLOOKUP(ROUND(AC101-CI101,1),SkewTable,2,FALSE),FALSE)/100,0)</f>
        <v>0</v>
      </c>
      <c r="AC101" s="104" t="e">
        <f t="shared" si="33"/>
        <v>#DIV/0!</v>
      </c>
      <c r="AD101" s="233" t="e">
        <f t="shared" ref="AD101:AD132" si="87">AC101-$CI101+$F$23</f>
        <v>#DIV/0!</v>
      </c>
      <c r="AE101"/>
      <c r="AF101"/>
      <c r="AG101"/>
      <c r="AH101" s="102">
        <f t="shared" ref="AH101:AH156" si="88">IF(AH$34="nymex",0,VLOOKUP($A101,curvesettle,HLOOKUP(AH$34,curvesettle,2,FALSE)))</f>
        <v>5.0000000000000001E-3</v>
      </c>
      <c r="AI101" s="106">
        <f t="shared" ref="AI101:AI156" si="89">IF(ISNUMBER(VLOOKUP($A101,VOLCURVES,HLOOKUP(AH$34,VOLCURVES,2,FALSE),FALSE)),VLOOKUP($A101,VOLCURVES,HLOOKUP(AH$34,VOLCURVES,2,FALSE),FALSE),1)</f>
        <v>1</v>
      </c>
      <c r="AJ101" s="216" t="e">
        <f t="shared" si="34"/>
        <v>#DIV/0!</v>
      </c>
      <c r="AK101" s="106">
        <f t="shared" si="35"/>
        <v>0.75</v>
      </c>
      <c r="AL101" s="80" t="e">
        <f t="shared" ref="AL101:AL132" si="90">IF($H$19=1,VLOOKUP($A101,SkewTable,HLOOKUP(ROUND(AM101-CT101,1),SkewTable,2,FALSE),FALSE)/100,0)</f>
        <v>#DIV/0!</v>
      </c>
      <c r="AM101" s="104" t="e">
        <f t="shared" si="36"/>
        <v>#DIV/0!</v>
      </c>
      <c r="AN101" s="233" t="e">
        <f t="shared" ref="AN101:AN132" si="91">AM101-CT101+$H$23</f>
        <v>#DIV/0!</v>
      </c>
      <c r="AO101"/>
      <c r="AP101"/>
      <c r="AQ101" s="266"/>
      <c r="AR101" s="266"/>
      <c r="AU101"/>
      <c r="AV101"/>
      <c r="AW101"/>
      <c r="AX101"/>
      <c r="AY101"/>
      <c r="AZ101"/>
      <c r="BA101"/>
      <c r="BC101" s="105"/>
      <c r="BD101" s="105"/>
      <c r="BE101" s="80">
        <f t="shared" si="37"/>
        <v>6.8315420442246019E-2</v>
      </c>
      <c r="BF101" s="181">
        <f t="shared" ref="BF101:BF156" si="92">A102-A101</f>
        <v>31</v>
      </c>
      <c r="BG101" s="258">
        <f t="shared" si="62"/>
        <v>38777</v>
      </c>
      <c r="BH101" s="258">
        <f t="shared" si="38"/>
        <v>38807</v>
      </c>
      <c r="BJ101" s="105"/>
      <c r="BK101" s="82"/>
      <c r="BL101" s="82">
        <f t="shared" ref="BL101:BL132" si="93">IF($A101&gt;=BM$31,IF($A101&lt;=BM$32,$BF101,0),0)</f>
        <v>0</v>
      </c>
      <c r="BM101" s="82" t="e">
        <f t="shared" si="39"/>
        <v>#DIV/0!</v>
      </c>
      <c r="BN101" s="77">
        <f t="shared" ref="BN101:BN132" si="94">BL101*($B101+B$15)</f>
        <v>0</v>
      </c>
      <c r="BO101" s="108">
        <f t="shared" si="40"/>
        <v>0</v>
      </c>
      <c r="BP101" s="107">
        <f>IF($BL101=0,0,_xll.OSTRIP($BM101,$I101,$A101-$B$2,$BG101-$A101,$BH101-$A101,$B$10,$BE101,$F101,$G101,$B$22,$J101,$BQ$33,0))</f>
        <v>0</v>
      </c>
      <c r="BQ101" s="107">
        <f>IF($BL101=0,0,_xll.OSTRIP($BM101,$I101,$A101-$B$2,$BG101-$A101,$BH101-$A101,$B$10,$BE101,$F101,$G101,$B$22,$J101,$BQ$33,1))</f>
        <v>0</v>
      </c>
      <c r="BR101" s="107">
        <f>IF($BL101=0,0,_xll.OSTRIP($BM101,$I101,$A101-$B$2,$BG101-$A101,$BH101-$A101,$B$10,$BE101,$F101,$G101,$B$22,$J101,$BQ$33,BQ$34))</f>
        <v>0</v>
      </c>
      <c r="BS101" s="109">
        <f t="shared" si="41"/>
        <v>0</v>
      </c>
      <c r="BT101" s="109">
        <f t="shared" si="42"/>
        <v>0</v>
      </c>
      <c r="BU101" s="109">
        <f t="shared" si="43"/>
        <v>0</v>
      </c>
      <c r="BW101" s="82">
        <f t="shared" ref="BW101:BW132" si="95">IF($A101&gt;=BX$31,IF($A101&lt;=BX$32,$BF101,0),0)</f>
        <v>0</v>
      </c>
      <c r="BX101" s="81" t="e">
        <f t="shared" si="44"/>
        <v>#DIV/0!</v>
      </c>
      <c r="BY101" s="77">
        <f t="shared" si="45"/>
        <v>0</v>
      </c>
      <c r="BZ101" s="108">
        <f t="shared" si="46"/>
        <v>0</v>
      </c>
      <c r="CA101" s="107">
        <f>IF($BW101=0,0,_xll.OSTRIP($BX101,$S101,$A101-$B$2,$BG101-$A101,$BH101-$A101,$D$10,$BE101,$P101,$Q101,$D$22,$T101,$CB$33,0))</f>
        <v>0</v>
      </c>
      <c r="CB101" s="107">
        <f>IF($BW101=0,0,_xll.OSTRIP($BX101,$S101,$A101-$B$2,$BG101-$A101,$BH101-$A101,$D$10,$BE101,$P101,$Q101,$D$22,$T101,$CB$33,1))</f>
        <v>0</v>
      </c>
      <c r="CC101" s="107">
        <f>IF($BW101=0,0,_xll.OSTRIP($BX101,$S101,$A101-$B$2,$BG101-$A101,$BH101-$A101,$D$10,$BE101,$P101,$Q101,$D$22,$T101,$CB$33,CB$34))</f>
        <v>0</v>
      </c>
      <c r="CD101" s="109">
        <f t="shared" si="47"/>
        <v>0</v>
      </c>
      <c r="CE101" s="109">
        <f t="shared" si="48"/>
        <v>0</v>
      </c>
      <c r="CF101" s="109">
        <f t="shared" si="49"/>
        <v>0</v>
      </c>
      <c r="CH101" s="82">
        <f t="shared" ref="CH101:CH132" si="96">IF($A101&gt;=CI$31,IF($A101&lt;=CI$32,$BF101,0),0)</f>
        <v>0</v>
      </c>
      <c r="CI101" s="81" t="e">
        <f t="shared" si="50"/>
        <v>#DIV/0!</v>
      </c>
      <c r="CJ101" s="77">
        <f t="shared" si="51"/>
        <v>0</v>
      </c>
      <c r="CK101" s="108">
        <f t="shared" si="52"/>
        <v>0</v>
      </c>
      <c r="CL101" s="107">
        <f>IF($CH101=0,0,_xll.OSTRIP($CI101,$AC101,$A101-$B$2,$BG101-$A101,$BH101-$A101,$F$10,$BE101,$Z101,$AA101,$F$22,$AD101,$CM$33,0))</f>
        <v>0</v>
      </c>
      <c r="CM101" s="107">
        <f>IF($CH101=0,0,_xll.OSTRIP($CI101,$AC101,$A101-$B$2,$BG101-$A101,$BH101-$A101,$F$10,$BE101,$Z101,$AA101,$F$22,$AD101,$CM$33,1))</f>
        <v>0</v>
      </c>
      <c r="CN101" s="107">
        <f>IF($CH101=0,0,_xll.OSTRIP($CI101,$AC101,$A101-$B$2,$BG101-$A101,$BH101-$A101,$F$10,$BE101,$Z101,$AA101,$F$22,$AD101,$CM$33,$CM$34))</f>
        <v>0</v>
      </c>
      <c r="CO101" s="109">
        <f t="shared" si="53"/>
        <v>0</v>
      </c>
      <c r="CP101" s="109">
        <f t="shared" si="54"/>
        <v>0</v>
      </c>
      <c r="CQ101" s="109">
        <f t="shared" si="55"/>
        <v>0</v>
      </c>
      <c r="CS101" s="82">
        <f t="shared" ref="CS101:CS132" si="97">IF($A101&gt;=CT$31,IF($A101&lt;=CT$32,$BF101,0),0)</f>
        <v>0</v>
      </c>
      <c r="CT101" s="81" t="e">
        <f t="shared" si="56"/>
        <v>#DIV/0!</v>
      </c>
      <c r="CU101" s="77">
        <f t="shared" si="57"/>
        <v>0</v>
      </c>
      <c r="CV101" s="108">
        <f t="shared" si="58"/>
        <v>0</v>
      </c>
      <c r="CW101" s="107">
        <f>IF($CS101=0,0,_xll.OSTRIP($CT101,$AM101,$A101-$B$2,$BG101-$A101,$BH101-$A101,$H$10,$BE101,$AJ101,$AK101,$H$22,$AN101,$CX$33,0))</f>
        <v>0</v>
      </c>
      <c r="CX101" s="107">
        <f>IF($CS101=0,0,_xll.OSTRIP($CT101,$AM101,$A101-$B$2,$BG101-$A101,$BH101-$A101,$H$10,$BE101,$AJ101,$AK101,$H$22,$AN101,$CX$33,1))</f>
        <v>0</v>
      </c>
      <c r="CY101" s="107">
        <f>IF($CS101=0,0,_xll.OSTRIP($CT101,$AM101,$A101-$B$2,$BG101-$A101,$BH101-$A101,$H$10,$BE101,$AJ101,$AK101,$H$22,$AN101,$CX$33,CX$34))</f>
        <v>0</v>
      </c>
      <c r="CZ101" s="109">
        <f t="shared" si="59"/>
        <v>0</v>
      </c>
      <c r="DA101" s="109">
        <f t="shared" si="60"/>
        <v>0</v>
      </c>
      <c r="DB101" s="109">
        <f t="shared" si="61"/>
        <v>0</v>
      </c>
    </row>
    <row r="102" spans="1:106" x14ac:dyDescent="0.25">
      <c r="A102" s="101">
        <f t="shared" ref="A102:A157" si="98">DATE(YEAR(A101),MONTH(A101)+1,1)</f>
        <v>38808</v>
      </c>
      <c r="B102" s="102">
        <f t="shared" ref="B102:B156" si="99">VLOOKUP(A102,STRADDLE,5,FALSE)</f>
        <v>3.6810000000000005</v>
      </c>
      <c r="C102" s="80">
        <f t="shared" ref="C102:C156" si="100">VLOOKUP(A102,STRADDLE,8,FALSE)</f>
        <v>0.23499999999999999</v>
      </c>
      <c r="D102" s="102">
        <f t="shared" si="76"/>
        <v>-5.1500000000000004E-2</v>
      </c>
      <c r="E102" s="106">
        <f t="shared" si="77"/>
        <v>1</v>
      </c>
      <c r="F102" s="80">
        <f t="shared" ref="F102:F156" si="101">(($C102+H102)*$E102)+B$17</f>
        <v>0.23499999999999999</v>
      </c>
      <c r="G102" s="106">
        <f t="shared" ref="G102:G156" si="102">VLOOKUP($A102,GASDVOLCURVES,HLOOKUP(D$35,GASDVOLCURVES,2,FALSE),FALSE)+$B$18</f>
        <v>0.4</v>
      </c>
      <c r="H102" s="80">
        <f t="shared" si="78"/>
        <v>0</v>
      </c>
      <c r="I102" s="104" t="e">
        <f t="shared" ref="I102:I156" si="103">IF($B$10=1,($BM102*$B$22)-$B$14,$B$21)</f>
        <v>#DIV/0!</v>
      </c>
      <c r="J102" s="233" t="e">
        <f t="shared" si="79"/>
        <v>#DIV/0!</v>
      </c>
      <c r="K102" s="233"/>
      <c r="L102" s="266"/>
      <c r="M102" s="266"/>
      <c r="N102" s="102">
        <f t="shared" si="80"/>
        <v>0.1825</v>
      </c>
      <c r="O102" s="106">
        <f t="shared" si="81"/>
        <v>1.03</v>
      </c>
      <c r="P102" s="216">
        <f t="shared" ref="P102:P156" si="104">(($C102+R102)*O102)+$D$17</f>
        <v>0.24204999999999999</v>
      </c>
      <c r="Q102" s="106">
        <f t="shared" ref="Q102:Q156" si="105">VLOOKUP($A102,GASDVOLCURVES,HLOOKUP(N$35,GASDVOLCURVES,2,FALSE),FALSE)+$D$18</f>
        <v>0.5</v>
      </c>
      <c r="R102" s="80">
        <f t="shared" si="82"/>
        <v>0</v>
      </c>
      <c r="S102" s="104" t="e">
        <f t="shared" ref="S102:S156" si="106">IF(D$10=1,($BX102*$D$22)-$D$14,$D$21)</f>
        <v>#DIV/0!</v>
      </c>
      <c r="T102" s="233" t="e">
        <f t="shared" si="83"/>
        <v>#DIV/0!</v>
      </c>
      <c r="U102"/>
      <c r="V102"/>
      <c r="W102"/>
      <c r="X102" s="102">
        <f t="shared" si="84"/>
        <v>8.7499999999999994E-2</v>
      </c>
      <c r="Y102" s="106">
        <f t="shared" si="85"/>
        <v>1</v>
      </c>
      <c r="Z102" s="216">
        <f t="shared" ref="Z102:Z156" si="107">(($C102+AB102)*Y102)+$F$17</f>
        <v>0.23499999999999999</v>
      </c>
      <c r="AA102" s="106">
        <f t="shared" ref="AA102:AA156" si="108">VLOOKUP($A102,GASDVOLCURVES,HLOOKUP(X$35,GASDVOLCURVES,2,FALSE),FALSE)+$F$18</f>
        <v>0.45</v>
      </c>
      <c r="AB102" s="80">
        <f t="shared" si="86"/>
        <v>0</v>
      </c>
      <c r="AC102" s="104" t="e">
        <f t="shared" ref="AC102:AC156" si="109">IF($F$10=1,($CI102*$F$22)-$F$14,$F$21)</f>
        <v>#DIV/0!</v>
      </c>
      <c r="AD102" s="233" t="e">
        <f t="shared" si="87"/>
        <v>#DIV/0!</v>
      </c>
      <c r="AE102"/>
      <c r="AF102"/>
      <c r="AG102"/>
      <c r="AH102" s="102">
        <f t="shared" si="88"/>
        <v>5.0000000000000001E-3</v>
      </c>
      <c r="AI102" s="106">
        <f t="shared" si="89"/>
        <v>1</v>
      </c>
      <c r="AJ102" s="216" t="e">
        <f t="shared" ref="AJ102:AJ156" si="110">(($C102+AL102)*AI102)+$H$17</f>
        <v>#DIV/0!</v>
      </c>
      <c r="AK102" s="106">
        <f t="shared" ref="AK102:AK156" si="111">VLOOKUP($A102,GASDVOLCURVES,HLOOKUP(AH$35,GASDVOLCURVES,2,FALSE),FALSE)+$H$18</f>
        <v>0.4</v>
      </c>
      <c r="AL102" s="80" t="e">
        <f t="shared" si="90"/>
        <v>#DIV/0!</v>
      </c>
      <c r="AM102" s="104" t="e">
        <f t="shared" ref="AM102:AM156" si="112">IF($H$10=1,($CT102*$H$22)-$H$14,$H$21)</f>
        <v>#DIV/0!</v>
      </c>
      <c r="AN102" s="233" t="e">
        <f t="shared" si="91"/>
        <v>#DIV/0!</v>
      </c>
      <c r="AO102"/>
      <c r="AP102"/>
      <c r="AQ102" s="266"/>
      <c r="AR102" s="266"/>
      <c r="AU102"/>
      <c r="AV102"/>
      <c r="AW102"/>
      <c r="AX102"/>
      <c r="AY102"/>
      <c r="AZ102"/>
      <c r="BA102"/>
      <c r="BC102" s="105"/>
      <c r="BD102" s="105"/>
      <c r="BE102" s="80">
        <f t="shared" ref="BE102:BE156" si="113">VLOOKUP($A102,STRADDLE,12,FALSE)</f>
        <v>6.8354605880095023E-2</v>
      </c>
      <c r="BF102" s="181">
        <f t="shared" si="92"/>
        <v>30</v>
      </c>
      <c r="BG102" s="258">
        <f t="shared" si="62"/>
        <v>38808</v>
      </c>
      <c r="BH102" s="258">
        <f t="shared" ref="BH102:BH156" si="114">A103-1</f>
        <v>38837</v>
      </c>
      <c r="BJ102" s="105"/>
      <c r="BK102" s="82"/>
      <c r="BL102" s="82">
        <f t="shared" si="93"/>
        <v>0</v>
      </c>
      <c r="BM102" s="82" t="e">
        <f t="shared" ref="BM102:BM156" si="115">BO102/BL102</f>
        <v>#DIV/0!</v>
      </c>
      <c r="BN102" s="77">
        <f t="shared" si="94"/>
        <v>0</v>
      </c>
      <c r="BO102" s="108">
        <f t="shared" ref="BO102:BO156" si="116">IF(ISNUMBER(((BN102/BL102)+B$16+$D102+$B$14)*BL102),((BN102/BL102)+B$16+$D102+$B$14)*BL102,0)</f>
        <v>0</v>
      </c>
      <c r="BP102" s="107">
        <f>IF($BL102=0,0,_xll.OSTRIP($BM102,$I102,$A102-$B$2,$BG102-$A102,$BH102-$A102,$B$10,$BE102,$F102,$G102,$B$22,$J102,$BQ$33,0))</f>
        <v>0</v>
      </c>
      <c r="BQ102" s="107">
        <f>IF($BL102=0,0,_xll.OSTRIP($BM102,$I102,$A102-$B$2,$BG102-$A102,$BH102-$A102,$B$10,$BE102,$F102,$G102,$B$22,$J102,$BQ$33,1))</f>
        <v>0</v>
      </c>
      <c r="BR102" s="107">
        <f>IF($BL102=0,0,_xll.OSTRIP($BM102,$I102,$A102-$B$2,$BG102-$A102,$BH102-$A102,$B$10,$BE102,$F102,$G102,$B$22,$J102,$BQ$33,BQ$34))</f>
        <v>0</v>
      </c>
      <c r="BS102" s="109">
        <f t="shared" ref="BS102:BS156" si="117">BL102*BP102</f>
        <v>0</v>
      </c>
      <c r="BT102" s="109">
        <f t="shared" ref="BT102:BT156" si="118">BL102*BQ102</f>
        <v>0</v>
      </c>
      <c r="BU102" s="109">
        <f t="shared" ref="BU102:BU156" si="119">BL102*BR102</f>
        <v>0</v>
      </c>
      <c r="BW102" s="82">
        <f t="shared" si="95"/>
        <v>0</v>
      </c>
      <c r="BX102" s="81" t="e">
        <f t="shared" ref="BX102:BX156" si="120">BZ102/BW102</f>
        <v>#DIV/0!</v>
      </c>
      <c r="BY102" s="77">
        <f t="shared" ref="BY102:BY156" si="121">BW102*($B102+$D$15)</f>
        <v>0</v>
      </c>
      <c r="BZ102" s="108">
        <f t="shared" ref="BZ102:BZ156" si="122">IF(ISNUMBER(((BY102/BW102)+$D$16+$N102+$D$14)*BW102),((BY102/BW102)+$D$16+$N102+$D$14)*BW102,0)</f>
        <v>0</v>
      </c>
      <c r="CA102" s="107">
        <f>IF($BW102=0,0,_xll.OSTRIP($BX102,$S102,$A102-$B$2,$BG102-$A102,$BH102-$A102,$D$10,$BE102,$P102,$Q102,$D$22,$T102,$CB$33,0))</f>
        <v>0</v>
      </c>
      <c r="CB102" s="107">
        <f>IF($BW102=0,0,_xll.OSTRIP($BX102,$S102,$A102-$B$2,$BG102-$A102,$BH102-$A102,$D$10,$BE102,$P102,$Q102,$D$22,$T102,$CB$33,1))</f>
        <v>0</v>
      </c>
      <c r="CC102" s="107">
        <f>IF($BW102=0,0,_xll.OSTRIP($BX102,$S102,$A102-$B$2,$BG102-$A102,$BH102-$A102,$D$10,$BE102,$P102,$Q102,$D$22,$T102,$CB$33,CB$34))</f>
        <v>0</v>
      </c>
      <c r="CD102" s="109">
        <f t="shared" ref="CD102:CD156" si="123">BW102*CA102</f>
        <v>0</v>
      </c>
      <c r="CE102" s="109">
        <f t="shared" ref="CE102:CE156" si="124">BW102*CB102</f>
        <v>0</v>
      </c>
      <c r="CF102" s="109">
        <f t="shared" ref="CF102:CF156" si="125">BW102*CC102</f>
        <v>0</v>
      </c>
      <c r="CH102" s="82">
        <f t="shared" si="96"/>
        <v>0</v>
      </c>
      <c r="CI102" s="81" t="e">
        <f t="shared" ref="CI102:CI156" si="126">CK102/CH102</f>
        <v>#DIV/0!</v>
      </c>
      <c r="CJ102" s="77">
        <f t="shared" ref="CJ102:CJ156" si="127">CH102*($B102+$F$15)</f>
        <v>0</v>
      </c>
      <c r="CK102" s="108">
        <f t="shared" ref="CK102:CK156" si="128">IF(ISNUMBER(((CJ102/CH102)+$F$16+$X102+$F$14)*CH102),((CJ102/CH102)+$F$16+$X102+$F$14)*CH102,0)</f>
        <v>0</v>
      </c>
      <c r="CL102" s="107">
        <f>IF($CH102=0,0,_xll.OSTRIP($CI102,$AC102,$A102-$B$2,$BG102-$A102,$BH102-$A102,$F$10,$BE102,$Z102,$AA102,$F$22,$AD102,$CM$33,0))</f>
        <v>0</v>
      </c>
      <c r="CM102" s="107">
        <f>IF($CH102=0,0,_xll.OSTRIP($CI102,$AC102,$A102-$B$2,$BG102-$A102,$BH102-$A102,$F$10,$BE102,$Z102,$AA102,$F$22,$AD102,$CM$33,1))</f>
        <v>0</v>
      </c>
      <c r="CN102" s="107">
        <f>IF($CH102=0,0,_xll.OSTRIP($CI102,$AC102,$A102-$B$2,$BG102-$A102,$BH102-$A102,$F$10,$BE102,$Z102,$AA102,$F$22,$AD102,$CM$33,$CM$34))</f>
        <v>0</v>
      </c>
      <c r="CO102" s="109">
        <f t="shared" ref="CO102:CO156" si="129">CH102*CL102</f>
        <v>0</v>
      </c>
      <c r="CP102" s="109">
        <f t="shared" ref="CP102:CP156" si="130">CH102*CM102</f>
        <v>0</v>
      </c>
      <c r="CQ102" s="109">
        <f t="shared" ref="CQ102:CQ156" si="131">CH102*CN102</f>
        <v>0</v>
      </c>
      <c r="CS102" s="82">
        <f t="shared" si="97"/>
        <v>0</v>
      </c>
      <c r="CT102" s="81" t="e">
        <f t="shared" ref="CT102:CT156" si="132">CV102/CS102</f>
        <v>#DIV/0!</v>
      </c>
      <c r="CU102" s="77">
        <f t="shared" ref="CU102:CU156" si="133">CS102*($B102+$H$15)</f>
        <v>0</v>
      </c>
      <c r="CV102" s="108">
        <f t="shared" ref="CV102:CV156" si="134">IF(ISNUMBER(((CU102/CS102)+$H$16+$AH102+$H$14)*CS102),((CU102/CS102)+$H$16+$AH102+$H$14)*CS102,0)</f>
        <v>0</v>
      </c>
      <c r="CW102" s="107">
        <f>IF($CS102=0,0,_xll.OSTRIP($CT102,$AM102,$A102-$B$2,$BG102-$A102,$BH102-$A102,$H$10,$BE102,$AJ102,$AK102,$H$22,$AN102,$CX$33,0))</f>
        <v>0</v>
      </c>
      <c r="CX102" s="107">
        <f>IF($CS102=0,0,_xll.OSTRIP($CT102,$AM102,$A102-$B$2,$BG102-$A102,$BH102-$A102,$H$10,$BE102,$AJ102,$AK102,$H$22,$AN102,$CX$33,1))</f>
        <v>0</v>
      </c>
      <c r="CY102" s="107">
        <f>IF($CS102=0,0,_xll.OSTRIP($CT102,$AM102,$A102-$B$2,$BG102-$A102,$BH102-$A102,$H$10,$BE102,$AJ102,$AK102,$H$22,$AN102,$CX$33,CX$34))</f>
        <v>0</v>
      </c>
      <c r="CZ102" s="109">
        <f t="shared" ref="CZ102:CZ156" si="135">CS102*CW102</f>
        <v>0</v>
      </c>
      <c r="DA102" s="109">
        <f t="shared" ref="DA102:DA156" si="136">CS102*CX102</f>
        <v>0</v>
      </c>
      <c r="DB102" s="109">
        <f t="shared" ref="DB102:DB156" si="137">CS102*CY102</f>
        <v>0</v>
      </c>
    </row>
    <row r="103" spans="1:106" x14ac:dyDescent="0.25">
      <c r="A103" s="101">
        <f t="shared" si="98"/>
        <v>38838</v>
      </c>
      <c r="B103" s="102">
        <f t="shared" si="99"/>
        <v>3.6669999999999998</v>
      </c>
      <c r="C103" s="80">
        <f t="shared" si="100"/>
        <v>0.23250000000000001</v>
      </c>
      <c r="D103" s="102">
        <f t="shared" si="76"/>
        <v>-5.1500000000000004E-2</v>
      </c>
      <c r="E103" s="106">
        <f t="shared" si="77"/>
        <v>1</v>
      </c>
      <c r="F103" s="80">
        <f t="shared" si="101"/>
        <v>0.23250000000000001</v>
      </c>
      <c r="G103" s="106">
        <f t="shared" si="102"/>
        <v>0.45</v>
      </c>
      <c r="H103" s="80">
        <f t="shared" si="78"/>
        <v>0</v>
      </c>
      <c r="I103" s="104" t="e">
        <f t="shared" si="103"/>
        <v>#DIV/0!</v>
      </c>
      <c r="J103" s="233" t="e">
        <f t="shared" si="79"/>
        <v>#DIV/0!</v>
      </c>
      <c r="K103" s="233"/>
      <c r="L103" s="266"/>
      <c r="M103" s="266"/>
      <c r="N103" s="102">
        <f t="shared" si="80"/>
        <v>0.1925</v>
      </c>
      <c r="O103" s="106">
        <f t="shared" si="81"/>
        <v>1.03</v>
      </c>
      <c r="P103" s="216">
        <f t="shared" si="104"/>
        <v>0.23947500000000002</v>
      </c>
      <c r="Q103" s="106">
        <f t="shared" si="105"/>
        <v>0.55000000000000004</v>
      </c>
      <c r="R103" s="80">
        <f t="shared" si="82"/>
        <v>0</v>
      </c>
      <c r="S103" s="104" t="e">
        <f t="shared" si="106"/>
        <v>#DIV/0!</v>
      </c>
      <c r="T103" s="233" t="e">
        <f t="shared" si="83"/>
        <v>#DIV/0!</v>
      </c>
      <c r="U103"/>
      <c r="V103"/>
      <c r="W103"/>
      <c r="X103" s="102">
        <f t="shared" si="84"/>
        <v>9.7500000000000003E-2</v>
      </c>
      <c r="Y103" s="106">
        <f t="shared" si="85"/>
        <v>1</v>
      </c>
      <c r="Z103" s="216">
        <f t="shared" si="107"/>
        <v>0.23250000000000001</v>
      </c>
      <c r="AA103" s="106">
        <f t="shared" si="108"/>
        <v>0.5</v>
      </c>
      <c r="AB103" s="80">
        <f t="shared" si="86"/>
        <v>0</v>
      </c>
      <c r="AC103" s="104" t="e">
        <f t="shared" si="109"/>
        <v>#DIV/0!</v>
      </c>
      <c r="AD103" s="233" t="e">
        <f t="shared" si="87"/>
        <v>#DIV/0!</v>
      </c>
      <c r="AE103"/>
      <c r="AF103"/>
      <c r="AG103"/>
      <c r="AH103" s="102">
        <f t="shared" si="88"/>
        <v>5.0000000000000001E-3</v>
      </c>
      <c r="AI103" s="106">
        <f t="shared" si="89"/>
        <v>1</v>
      </c>
      <c r="AJ103" s="216" t="e">
        <f t="shared" si="110"/>
        <v>#DIV/0!</v>
      </c>
      <c r="AK103" s="106">
        <f t="shared" si="111"/>
        <v>0.45</v>
      </c>
      <c r="AL103" s="80" t="e">
        <f t="shared" si="90"/>
        <v>#DIV/0!</v>
      </c>
      <c r="AM103" s="104" t="e">
        <f t="shared" si="112"/>
        <v>#DIV/0!</v>
      </c>
      <c r="AN103" s="233" t="e">
        <f t="shared" si="91"/>
        <v>#DIV/0!</v>
      </c>
      <c r="AO103"/>
      <c r="AP103"/>
      <c r="AQ103" s="266"/>
      <c r="AR103" s="266"/>
      <c r="AU103"/>
      <c r="AV103"/>
      <c r="AW103"/>
      <c r="AX103"/>
      <c r="AY103"/>
      <c r="AZ103"/>
      <c r="BA103"/>
      <c r="BC103" s="105"/>
      <c r="BD103" s="105"/>
      <c r="BE103" s="80">
        <f t="shared" si="113"/>
        <v>6.8392527272046005E-2</v>
      </c>
      <c r="BF103" s="181">
        <f t="shared" si="92"/>
        <v>31</v>
      </c>
      <c r="BG103" s="258">
        <f t="shared" si="62"/>
        <v>38838</v>
      </c>
      <c r="BH103" s="258">
        <f t="shared" si="114"/>
        <v>38868</v>
      </c>
      <c r="BJ103" s="105"/>
      <c r="BK103" s="82"/>
      <c r="BL103" s="82">
        <f t="shared" si="93"/>
        <v>0</v>
      </c>
      <c r="BM103" s="82" t="e">
        <f t="shared" si="115"/>
        <v>#DIV/0!</v>
      </c>
      <c r="BN103" s="77">
        <f t="shared" si="94"/>
        <v>0</v>
      </c>
      <c r="BO103" s="108">
        <f t="shared" si="116"/>
        <v>0</v>
      </c>
      <c r="BP103" s="107">
        <f>IF($BL103=0,0,_xll.OSTRIP($BM103,$I103,$A103-$B$2,$BG103-$A103,$BH103-$A103,$B$10,$BE103,$F103,$G103,$B$22,$J103,$BQ$33,0))</f>
        <v>0</v>
      </c>
      <c r="BQ103" s="107">
        <f>IF($BL103=0,0,_xll.OSTRIP($BM103,$I103,$A103-$B$2,$BG103-$A103,$BH103-$A103,$B$10,$BE103,$F103,$G103,$B$22,$J103,$BQ$33,1))</f>
        <v>0</v>
      </c>
      <c r="BR103" s="107">
        <f>IF($BL103=0,0,_xll.OSTRIP($BM103,$I103,$A103-$B$2,$BG103-$A103,$BH103-$A103,$B$10,$BE103,$F103,$G103,$B$22,$J103,$BQ$33,BQ$34))</f>
        <v>0</v>
      </c>
      <c r="BS103" s="109">
        <f t="shared" si="117"/>
        <v>0</v>
      </c>
      <c r="BT103" s="109">
        <f t="shared" si="118"/>
        <v>0</v>
      </c>
      <c r="BU103" s="109">
        <f t="shared" si="119"/>
        <v>0</v>
      </c>
      <c r="BW103" s="82">
        <f t="shared" si="95"/>
        <v>0</v>
      </c>
      <c r="BX103" s="81" t="e">
        <f t="shared" si="120"/>
        <v>#DIV/0!</v>
      </c>
      <c r="BY103" s="77">
        <f t="shared" si="121"/>
        <v>0</v>
      </c>
      <c r="BZ103" s="108">
        <f t="shared" si="122"/>
        <v>0</v>
      </c>
      <c r="CA103" s="107">
        <f>IF($BW103=0,0,_xll.OSTRIP($BX103,$S103,$A103-$B$2,$BG103-$A103,$BH103-$A103,$D$10,$BE103,$P103,$Q103,$D$22,$T103,$CB$33,0))</f>
        <v>0</v>
      </c>
      <c r="CB103" s="107">
        <f>IF($BW103=0,0,_xll.OSTRIP($BX103,$S103,$A103-$B$2,$BG103-$A103,$BH103-$A103,$D$10,$BE103,$P103,$Q103,$D$22,$T103,$CB$33,1))</f>
        <v>0</v>
      </c>
      <c r="CC103" s="107">
        <f>IF($BW103=0,0,_xll.OSTRIP($BX103,$S103,$A103-$B$2,$BG103-$A103,$BH103-$A103,$D$10,$BE103,$P103,$Q103,$D$22,$T103,$CB$33,CB$34))</f>
        <v>0</v>
      </c>
      <c r="CD103" s="109">
        <f t="shared" si="123"/>
        <v>0</v>
      </c>
      <c r="CE103" s="109">
        <f t="shared" si="124"/>
        <v>0</v>
      </c>
      <c r="CF103" s="109">
        <f t="shared" si="125"/>
        <v>0</v>
      </c>
      <c r="CH103" s="82">
        <f t="shared" si="96"/>
        <v>0</v>
      </c>
      <c r="CI103" s="81" t="e">
        <f t="shared" si="126"/>
        <v>#DIV/0!</v>
      </c>
      <c r="CJ103" s="77">
        <f t="shared" si="127"/>
        <v>0</v>
      </c>
      <c r="CK103" s="108">
        <f t="shared" si="128"/>
        <v>0</v>
      </c>
      <c r="CL103" s="107">
        <f>IF($CH103=0,0,_xll.OSTRIP($CI103,$AC103,$A103-$B$2,$BG103-$A103,$BH103-$A103,$F$10,$BE103,$Z103,$AA103,$F$22,$AD103,$CM$33,0))</f>
        <v>0</v>
      </c>
      <c r="CM103" s="107">
        <f>IF($CH103=0,0,_xll.OSTRIP($CI103,$AC103,$A103-$B$2,$BG103-$A103,$BH103-$A103,$F$10,$BE103,$Z103,$AA103,$F$22,$AD103,$CM$33,1))</f>
        <v>0</v>
      </c>
      <c r="CN103" s="107">
        <f>IF($CH103=0,0,_xll.OSTRIP($CI103,$AC103,$A103-$B$2,$BG103-$A103,$BH103-$A103,$F$10,$BE103,$Z103,$AA103,$F$22,$AD103,$CM$33,$CM$34))</f>
        <v>0</v>
      </c>
      <c r="CO103" s="109">
        <f t="shared" si="129"/>
        <v>0</v>
      </c>
      <c r="CP103" s="109">
        <f t="shared" si="130"/>
        <v>0</v>
      </c>
      <c r="CQ103" s="109">
        <f t="shared" si="131"/>
        <v>0</v>
      </c>
      <c r="CS103" s="82">
        <f t="shared" si="97"/>
        <v>0</v>
      </c>
      <c r="CT103" s="81" t="e">
        <f t="shared" si="132"/>
        <v>#DIV/0!</v>
      </c>
      <c r="CU103" s="77">
        <f t="shared" si="133"/>
        <v>0</v>
      </c>
      <c r="CV103" s="108">
        <f t="shared" si="134"/>
        <v>0</v>
      </c>
      <c r="CW103" s="107">
        <f>IF($CS103=0,0,_xll.OSTRIP($CT103,$AM103,$A103-$B$2,$BG103-$A103,$BH103-$A103,$H$10,$BE103,$AJ103,$AK103,$H$22,$AN103,$CX$33,0))</f>
        <v>0</v>
      </c>
      <c r="CX103" s="107">
        <f>IF($CS103=0,0,_xll.OSTRIP($CT103,$AM103,$A103-$B$2,$BG103-$A103,$BH103-$A103,$H$10,$BE103,$AJ103,$AK103,$H$22,$AN103,$CX$33,1))</f>
        <v>0</v>
      </c>
      <c r="CY103" s="107">
        <f>IF($CS103=0,0,_xll.OSTRIP($CT103,$AM103,$A103-$B$2,$BG103-$A103,$BH103-$A103,$H$10,$BE103,$AJ103,$AK103,$H$22,$AN103,$CX$33,CX$34))</f>
        <v>0</v>
      </c>
      <c r="CZ103" s="109">
        <f t="shared" si="135"/>
        <v>0</v>
      </c>
      <c r="DA103" s="109">
        <f t="shared" si="136"/>
        <v>0</v>
      </c>
      <c r="DB103" s="109">
        <f t="shared" si="137"/>
        <v>0</v>
      </c>
    </row>
    <row r="104" spans="1:106" x14ac:dyDescent="0.25">
      <c r="A104" s="101">
        <f t="shared" si="98"/>
        <v>38869</v>
      </c>
      <c r="B104" s="102">
        <f t="shared" si="99"/>
        <v>3.6980000000000004</v>
      </c>
      <c r="C104" s="80">
        <f t="shared" si="100"/>
        <v>0.23250000000000001</v>
      </c>
      <c r="D104" s="102">
        <f t="shared" si="76"/>
        <v>-5.1500000000000004E-2</v>
      </c>
      <c r="E104" s="106">
        <f t="shared" si="77"/>
        <v>1</v>
      </c>
      <c r="F104" s="80">
        <f t="shared" si="101"/>
        <v>0.23250000000000001</v>
      </c>
      <c r="G104" s="106">
        <f t="shared" si="102"/>
        <v>0.45</v>
      </c>
      <c r="H104" s="80">
        <f t="shared" si="78"/>
        <v>0</v>
      </c>
      <c r="I104" s="104" t="e">
        <f t="shared" si="103"/>
        <v>#DIV/0!</v>
      </c>
      <c r="J104" s="233" t="e">
        <f t="shared" si="79"/>
        <v>#DIV/0!</v>
      </c>
      <c r="K104" s="233"/>
      <c r="L104" s="266"/>
      <c r="M104" s="266"/>
      <c r="N104" s="102">
        <f t="shared" si="80"/>
        <v>0.1875</v>
      </c>
      <c r="O104" s="106">
        <f t="shared" si="81"/>
        <v>1.03</v>
      </c>
      <c r="P104" s="216">
        <f t="shared" si="104"/>
        <v>0.23947500000000002</v>
      </c>
      <c r="Q104" s="106">
        <f t="shared" si="105"/>
        <v>0.55000000000000004</v>
      </c>
      <c r="R104" s="80">
        <f t="shared" si="82"/>
        <v>0</v>
      </c>
      <c r="S104" s="104" t="e">
        <f t="shared" si="106"/>
        <v>#DIV/0!</v>
      </c>
      <c r="T104" s="233" t="e">
        <f t="shared" si="83"/>
        <v>#DIV/0!</v>
      </c>
      <c r="U104"/>
      <c r="V104"/>
      <c r="W104"/>
      <c r="X104" s="102">
        <f t="shared" si="84"/>
        <v>9.2499999999999999E-2</v>
      </c>
      <c r="Y104" s="106">
        <f t="shared" si="85"/>
        <v>1</v>
      </c>
      <c r="Z104" s="216">
        <f t="shared" si="107"/>
        <v>0.23250000000000001</v>
      </c>
      <c r="AA104" s="106">
        <f t="shared" si="108"/>
        <v>0.5</v>
      </c>
      <c r="AB104" s="80">
        <f t="shared" si="86"/>
        <v>0</v>
      </c>
      <c r="AC104" s="104" t="e">
        <f t="shared" si="109"/>
        <v>#DIV/0!</v>
      </c>
      <c r="AD104" s="233" t="e">
        <f t="shared" si="87"/>
        <v>#DIV/0!</v>
      </c>
      <c r="AE104"/>
      <c r="AF104"/>
      <c r="AG104"/>
      <c r="AH104" s="102">
        <f t="shared" si="88"/>
        <v>5.0000000000000001E-3</v>
      </c>
      <c r="AI104" s="106">
        <f t="shared" si="89"/>
        <v>1</v>
      </c>
      <c r="AJ104" s="216" t="e">
        <f t="shared" si="110"/>
        <v>#DIV/0!</v>
      </c>
      <c r="AK104" s="106">
        <f t="shared" si="111"/>
        <v>0.45</v>
      </c>
      <c r="AL104" s="80" t="e">
        <f t="shared" si="90"/>
        <v>#DIV/0!</v>
      </c>
      <c r="AM104" s="104" t="e">
        <f t="shared" si="112"/>
        <v>#DIV/0!</v>
      </c>
      <c r="AN104" s="233" t="e">
        <f t="shared" si="91"/>
        <v>#DIV/0!</v>
      </c>
      <c r="AO104"/>
      <c r="AP104"/>
      <c r="AQ104" s="266"/>
      <c r="AR104" s="266"/>
      <c r="AU104"/>
      <c r="AV104"/>
      <c r="AW104"/>
      <c r="AX104"/>
      <c r="AY104"/>
      <c r="AZ104"/>
      <c r="BA104"/>
      <c r="BC104" s="105"/>
      <c r="BD104" s="105"/>
      <c r="BE104" s="80">
        <f t="shared" si="113"/>
        <v>6.8431712710895015E-2</v>
      </c>
      <c r="BF104" s="181">
        <f t="shared" si="92"/>
        <v>30</v>
      </c>
      <c r="BG104" s="258">
        <f t="shared" ref="BG104:BG156" si="138">A104</f>
        <v>38869</v>
      </c>
      <c r="BH104" s="258">
        <f t="shared" si="114"/>
        <v>38898</v>
      </c>
      <c r="BJ104" s="105"/>
      <c r="BK104" s="82"/>
      <c r="BL104" s="82">
        <f t="shared" si="93"/>
        <v>0</v>
      </c>
      <c r="BM104" s="82" t="e">
        <f t="shared" si="115"/>
        <v>#DIV/0!</v>
      </c>
      <c r="BN104" s="77">
        <f t="shared" si="94"/>
        <v>0</v>
      </c>
      <c r="BO104" s="108">
        <f t="shared" si="116"/>
        <v>0</v>
      </c>
      <c r="BP104" s="107">
        <f>IF($BL104=0,0,_xll.OSTRIP($BM104,$I104,$A104-$B$2,$BG104-$A104,$BH104-$A104,$B$10,$BE104,$F104,$G104,$B$22,$J104,$BQ$33,0))</f>
        <v>0</v>
      </c>
      <c r="BQ104" s="107">
        <f>IF($BL104=0,0,_xll.OSTRIP($BM104,$I104,$A104-$B$2,$BG104-$A104,$BH104-$A104,$B$10,$BE104,$F104,$G104,$B$22,$J104,$BQ$33,1))</f>
        <v>0</v>
      </c>
      <c r="BR104" s="107">
        <f>IF($BL104=0,0,_xll.OSTRIP($BM104,$I104,$A104-$B$2,$BG104-$A104,$BH104-$A104,$B$10,$BE104,$F104,$G104,$B$22,$J104,$BQ$33,BQ$34))</f>
        <v>0</v>
      </c>
      <c r="BS104" s="109">
        <f t="shared" si="117"/>
        <v>0</v>
      </c>
      <c r="BT104" s="109">
        <f t="shared" si="118"/>
        <v>0</v>
      </c>
      <c r="BU104" s="109">
        <f t="shared" si="119"/>
        <v>0</v>
      </c>
      <c r="BW104" s="82">
        <f t="shared" si="95"/>
        <v>0</v>
      </c>
      <c r="BX104" s="81" t="e">
        <f t="shared" si="120"/>
        <v>#DIV/0!</v>
      </c>
      <c r="BY104" s="77">
        <f t="shared" si="121"/>
        <v>0</v>
      </c>
      <c r="BZ104" s="108">
        <f t="shared" si="122"/>
        <v>0</v>
      </c>
      <c r="CA104" s="107">
        <f>IF($BW104=0,0,_xll.OSTRIP($BX104,$S104,$A104-$B$2,$BG104-$A104,$BH104-$A104,$D$10,$BE104,$P104,$Q104,$D$22,$T104,$CB$33,0))</f>
        <v>0</v>
      </c>
      <c r="CB104" s="107">
        <f>IF($BW104=0,0,_xll.OSTRIP($BX104,$S104,$A104-$B$2,$BG104-$A104,$BH104-$A104,$D$10,$BE104,$P104,$Q104,$D$22,$T104,$CB$33,1))</f>
        <v>0</v>
      </c>
      <c r="CC104" s="107">
        <f>IF($BW104=0,0,_xll.OSTRIP($BX104,$S104,$A104-$B$2,$BG104-$A104,$BH104-$A104,$D$10,$BE104,$P104,$Q104,$D$22,$T104,$CB$33,CB$34))</f>
        <v>0</v>
      </c>
      <c r="CD104" s="109">
        <f t="shared" si="123"/>
        <v>0</v>
      </c>
      <c r="CE104" s="109">
        <f t="shared" si="124"/>
        <v>0</v>
      </c>
      <c r="CF104" s="109">
        <f t="shared" si="125"/>
        <v>0</v>
      </c>
      <c r="CH104" s="82">
        <f t="shared" si="96"/>
        <v>0</v>
      </c>
      <c r="CI104" s="81" t="e">
        <f t="shared" si="126"/>
        <v>#DIV/0!</v>
      </c>
      <c r="CJ104" s="77">
        <f t="shared" si="127"/>
        <v>0</v>
      </c>
      <c r="CK104" s="108">
        <f t="shared" si="128"/>
        <v>0</v>
      </c>
      <c r="CL104" s="107">
        <f>IF($CH104=0,0,_xll.OSTRIP($CI104,$AC104,$A104-$B$2,$BG104-$A104,$BH104-$A104,$F$10,$BE104,$Z104,$AA104,$F$22,$AD104,$CM$33,0))</f>
        <v>0</v>
      </c>
      <c r="CM104" s="107">
        <f>IF($CH104=0,0,_xll.OSTRIP($CI104,$AC104,$A104-$B$2,$BG104-$A104,$BH104-$A104,$F$10,$BE104,$Z104,$AA104,$F$22,$AD104,$CM$33,1))</f>
        <v>0</v>
      </c>
      <c r="CN104" s="107">
        <f>IF($CH104=0,0,_xll.OSTRIP($CI104,$AC104,$A104-$B$2,$BG104-$A104,$BH104-$A104,$F$10,$BE104,$Z104,$AA104,$F$22,$AD104,$CM$33,$CM$34))</f>
        <v>0</v>
      </c>
      <c r="CO104" s="109">
        <f t="shared" si="129"/>
        <v>0</v>
      </c>
      <c r="CP104" s="109">
        <f t="shared" si="130"/>
        <v>0</v>
      </c>
      <c r="CQ104" s="109">
        <f t="shared" si="131"/>
        <v>0</v>
      </c>
      <c r="CS104" s="82">
        <f t="shared" si="97"/>
        <v>0</v>
      </c>
      <c r="CT104" s="81" t="e">
        <f t="shared" si="132"/>
        <v>#DIV/0!</v>
      </c>
      <c r="CU104" s="77">
        <f t="shared" si="133"/>
        <v>0</v>
      </c>
      <c r="CV104" s="108">
        <f t="shared" si="134"/>
        <v>0</v>
      </c>
      <c r="CW104" s="107">
        <f>IF($CS104=0,0,_xll.OSTRIP($CT104,$AM104,$A104-$B$2,$BG104-$A104,$BH104-$A104,$H$10,$BE104,$AJ104,$AK104,$H$22,$AN104,$CX$33,0))</f>
        <v>0</v>
      </c>
      <c r="CX104" s="107">
        <f>IF($CS104=0,0,_xll.OSTRIP($CT104,$AM104,$A104-$B$2,$BG104-$A104,$BH104-$A104,$H$10,$BE104,$AJ104,$AK104,$H$22,$AN104,$CX$33,1))</f>
        <v>0</v>
      </c>
      <c r="CY104" s="107">
        <f>IF($CS104=0,0,_xll.OSTRIP($CT104,$AM104,$A104-$B$2,$BG104-$A104,$BH104-$A104,$H$10,$BE104,$AJ104,$AK104,$H$22,$AN104,$CX$33,CX$34))</f>
        <v>0</v>
      </c>
      <c r="CZ104" s="109">
        <f t="shared" si="135"/>
        <v>0</v>
      </c>
      <c r="DA104" s="109">
        <f t="shared" si="136"/>
        <v>0</v>
      </c>
      <c r="DB104" s="109">
        <f t="shared" si="137"/>
        <v>0</v>
      </c>
    </row>
    <row r="105" spans="1:106" x14ac:dyDescent="0.25">
      <c r="A105" s="101">
        <f t="shared" si="98"/>
        <v>38899</v>
      </c>
      <c r="B105" s="102">
        <f t="shared" si="99"/>
        <v>3.7260000000000004</v>
      </c>
      <c r="C105" s="80">
        <f t="shared" si="100"/>
        <v>0.23250000000000001</v>
      </c>
      <c r="D105" s="102">
        <f t="shared" si="76"/>
        <v>-5.1500000000000004E-2</v>
      </c>
      <c r="E105" s="106">
        <f t="shared" si="77"/>
        <v>1</v>
      </c>
      <c r="F105" s="80">
        <f t="shared" si="101"/>
        <v>0.23250000000000001</v>
      </c>
      <c r="G105" s="106">
        <f t="shared" si="102"/>
        <v>0.5</v>
      </c>
      <c r="H105" s="80">
        <f t="shared" si="78"/>
        <v>0</v>
      </c>
      <c r="I105" s="104" t="e">
        <f t="shared" si="103"/>
        <v>#DIV/0!</v>
      </c>
      <c r="J105" s="233" t="e">
        <f t="shared" si="79"/>
        <v>#DIV/0!</v>
      </c>
      <c r="K105" s="233"/>
      <c r="L105" s="266"/>
      <c r="M105" s="266"/>
      <c r="N105" s="102">
        <f t="shared" si="80"/>
        <v>0.17749999999999999</v>
      </c>
      <c r="O105" s="106">
        <f t="shared" si="81"/>
        <v>1.03</v>
      </c>
      <c r="P105" s="216">
        <f t="shared" si="104"/>
        <v>0.23947500000000002</v>
      </c>
      <c r="Q105" s="106">
        <f t="shared" si="105"/>
        <v>0.6</v>
      </c>
      <c r="R105" s="80">
        <f t="shared" si="82"/>
        <v>0</v>
      </c>
      <c r="S105" s="104" t="e">
        <f t="shared" si="106"/>
        <v>#DIV/0!</v>
      </c>
      <c r="T105" s="233" t="e">
        <f t="shared" si="83"/>
        <v>#DIV/0!</v>
      </c>
      <c r="U105"/>
      <c r="V105"/>
      <c r="W105"/>
      <c r="X105" s="102">
        <f t="shared" si="84"/>
        <v>8.2500000000000004E-2</v>
      </c>
      <c r="Y105" s="106">
        <f t="shared" si="85"/>
        <v>1</v>
      </c>
      <c r="Z105" s="216">
        <f t="shared" si="107"/>
        <v>0.23250000000000001</v>
      </c>
      <c r="AA105" s="106">
        <f t="shared" si="108"/>
        <v>0.55000000000000004</v>
      </c>
      <c r="AB105" s="80">
        <f t="shared" si="86"/>
        <v>0</v>
      </c>
      <c r="AC105" s="104" t="e">
        <f t="shared" si="109"/>
        <v>#DIV/0!</v>
      </c>
      <c r="AD105" s="233" t="e">
        <f t="shared" si="87"/>
        <v>#DIV/0!</v>
      </c>
      <c r="AE105"/>
      <c r="AF105"/>
      <c r="AG105"/>
      <c r="AH105" s="102">
        <f t="shared" si="88"/>
        <v>5.0000000000000001E-3</v>
      </c>
      <c r="AI105" s="106">
        <f t="shared" si="89"/>
        <v>1</v>
      </c>
      <c r="AJ105" s="216" t="e">
        <f t="shared" si="110"/>
        <v>#DIV/0!</v>
      </c>
      <c r="AK105" s="106">
        <f t="shared" si="111"/>
        <v>0.5</v>
      </c>
      <c r="AL105" s="80" t="e">
        <f t="shared" si="90"/>
        <v>#DIV/0!</v>
      </c>
      <c r="AM105" s="104" t="e">
        <f t="shared" si="112"/>
        <v>#DIV/0!</v>
      </c>
      <c r="AN105" s="233" t="e">
        <f t="shared" si="91"/>
        <v>#DIV/0!</v>
      </c>
      <c r="AO105"/>
      <c r="AP105"/>
      <c r="AQ105" s="266"/>
      <c r="AR105" s="266"/>
      <c r="AU105"/>
      <c r="AV105"/>
      <c r="AW105"/>
      <c r="AX105"/>
      <c r="AY105"/>
      <c r="AZ105"/>
      <c r="BA105"/>
      <c r="BC105" s="105"/>
      <c r="BD105" s="105"/>
      <c r="BE105" s="80">
        <f t="shared" si="113"/>
        <v>6.8469634103813001E-2</v>
      </c>
      <c r="BF105" s="181">
        <f t="shared" si="92"/>
        <v>31</v>
      </c>
      <c r="BG105" s="258">
        <f t="shared" si="138"/>
        <v>38899</v>
      </c>
      <c r="BH105" s="258">
        <f t="shared" si="114"/>
        <v>38929</v>
      </c>
      <c r="BJ105" s="105"/>
      <c r="BK105" s="82"/>
      <c r="BL105" s="82">
        <f t="shared" si="93"/>
        <v>0</v>
      </c>
      <c r="BM105" s="82" t="e">
        <f t="shared" si="115"/>
        <v>#DIV/0!</v>
      </c>
      <c r="BN105" s="77">
        <f t="shared" si="94"/>
        <v>0</v>
      </c>
      <c r="BO105" s="108">
        <f t="shared" si="116"/>
        <v>0</v>
      </c>
      <c r="BP105" s="107">
        <f>IF($BL105=0,0,_xll.OSTRIP($BM105,$I105,$A105-$B$2,$BG105-$A105,$BH105-$A105,$B$10,$BE105,$F105,$G105,$B$22,$J105,$BQ$33,0))</f>
        <v>0</v>
      </c>
      <c r="BQ105" s="107">
        <f>IF($BL105=0,0,_xll.OSTRIP($BM105,$I105,$A105-$B$2,$BG105-$A105,$BH105-$A105,$B$10,$BE105,$F105,$G105,$B$22,$J105,$BQ$33,1))</f>
        <v>0</v>
      </c>
      <c r="BR105" s="107">
        <f>IF($BL105=0,0,_xll.OSTRIP($BM105,$I105,$A105-$B$2,$BG105-$A105,$BH105-$A105,$B$10,$BE105,$F105,$G105,$B$22,$J105,$BQ$33,BQ$34))</f>
        <v>0</v>
      </c>
      <c r="BS105" s="109">
        <f t="shared" si="117"/>
        <v>0</v>
      </c>
      <c r="BT105" s="109">
        <f t="shared" si="118"/>
        <v>0</v>
      </c>
      <c r="BU105" s="109">
        <f t="shared" si="119"/>
        <v>0</v>
      </c>
      <c r="BW105" s="82">
        <f t="shared" si="95"/>
        <v>0</v>
      </c>
      <c r="BX105" s="81" t="e">
        <f t="shared" si="120"/>
        <v>#DIV/0!</v>
      </c>
      <c r="BY105" s="77">
        <f t="shared" si="121"/>
        <v>0</v>
      </c>
      <c r="BZ105" s="108">
        <f t="shared" si="122"/>
        <v>0</v>
      </c>
      <c r="CA105" s="107">
        <f>IF($BW105=0,0,_xll.OSTRIP($BX105,$S105,$A105-$B$2,$BG105-$A105,$BH105-$A105,$D$10,$BE105,$P105,$Q105,$D$22,$T105,$CB$33,0))</f>
        <v>0</v>
      </c>
      <c r="CB105" s="107">
        <f>IF($BW105=0,0,_xll.OSTRIP($BX105,$S105,$A105-$B$2,$BG105-$A105,$BH105-$A105,$D$10,$BE105,$P105,$Q105,$D$22,$T105,$CB$33,1))</f>
        <v>0</v>
      </c>
      <c r="CC105" s="107">
        <f>IF($BW105=0,0,_xll.OSTRIP($BX105,$S105,$A105-$B$2,$BG105-$A105,$BH105-$A105,$D$10,$BE105,$P105,$Q105,$D$22,$T105,$CB$33,CB$34))</f>
        <v>0</v>
      </c>
      <c r="CD105" s="109">
        <f t="shared" si="123"/>
        <v>0</v>
      </c>
      <c r="CE105" s="109">
        <f t="shared" si="124"/>
        <v>0</v>
      </c>
      <c r="CF105" s="109">
        <f t="shared" si="125"/>
        <v>0</v>
      </c>
      <c r="CH105" s="82">
        <f t="shared" si="96"/>
        <v>0</v>
      </c>
      <c r="CI105" s="81" t="e">
        <f t="shared" si="126"/>
        <v>#DIV/0!</v>
      </c>
      <c r="CJ105" s="77">
        <f t="shared" si="127"/>
        <v>0</v>
      </c>
      <c r="CK105" s="108">
        <f t="shared" si="128"/>
        <v>0</v>
      </c>
      <c r="CL105" s="107">
        <f>IF($CH105=0,0,_xll.OSTRIP($CI105,$AC105,$A105-$B$2,$BG105-$A105,$BH105-$A105,$F$10,$BE105,$Z105,$AA105,$F$22,$AD105,$CM$33,0))</f>
        <v>0</v>
      </c>
      <c r="CM105" s="107">
        <f>IF($CH105=0,0,_xll.OSTRIP($CI105,$AC105,$A105-$B$2,$BG105-$A105,$BH105-$A105,$F$10,$BE105,$Z105,$AA105,$F$22,$AD105,$CM$33,1))</f>
        <v>0</v>
      </c>
      <c r="CN105" s="107">
        <f>IF($CH105=0,0,_xll.OSTRIP($CI105,$AC105,$A105-$B$2,$BG105-$A105,$BH105-$A105,$F$10,$BE105,$Z105,$AA105,$F$22,$AD105,$CM$33,$CM$34))</f>
        <v>0</v>
      </c>
      <c r="CO105" s="109">
        <f t="shared" si="129"/>
        <v>0</v>
      </c>
      <c r="CP105" s="109">
        <f t="shared" si="130"/>
        <v>0</v>
      </c>
      <c r="CQ105" s="109">
        <f t="shared" si="131"/>
        <v>0</v>
      </c>
      <c r="CS105" s="82">
        <f t="shared" si="97"/>
        <v>0</v>
      </c>
      <c r="CT105" s="81" t="e">
        <f t="shared" si="132"/>
        <v>#DIV/0!</v>
      </c>
      <c r="CU105" s="77">
        <f t="shared" si="133"/>
        <v>0</v>
      </c>
      <c r="CV105" s="108">
        <f t="shared" si="134"/>
        <v>0</v>
      </c>
      <c r="CW105" s="107">
        <f>IF($CS105=0,0,_xll.OSTRIP($CT105,$AM105,$A105-$B$2,$BG105-$A105,$BH105-$A105,$H$10,$BE105,$AJ105,$AK105,$H$22,$AN105,$CX$33,0))</f>
        <v>0</v>
      </c>
      <c r="CX105" s="107">
        <f>IF($CS105=0,0,_xll.OSTRIP($CT105,$AM105,$A105-$B$2,$BG105-$A105,$BH105-$A105,$H$10,$BE105,$AJ105,$AK105,$H$22,$AN105,$CX$33,1))</f>
        <v>0</v>
      </c>
      <c r="CY105" s="107">
        <f>IF($CS105=0,0,_xll.OSTRIP($CT105,$AM105,$A105-$B$2,$BG105-$A105,$BH105-$A105,$H$10,$BE105,$AJ105,$AK105,$H$22,$AN105,$CX$33,CX$34))</f>
        <v>0</v>
      </c>
      <c r="CZ105" s="109">
        <f t="shared" si="135"/>
        <v>0</v>
      </c>
      <c r="DA105" s="109">
        <f t="shared" si="136"/>
        <v>0</v>
      </c>
      <c r="DB105" s="109">
        <f t="shared" si="137"/>
        <v>0</v>
      </c>
    </row>
    <row r="106" spans="1:106" x14ac:dyDescent="0.25">
      <c r="A106" s="101">
        <f t="shared" si="98"/>
        <v>38930</v>
      </c>
      <c r="B106" s="102">
        <f t="shared" si="99"/>
        <v>3.7480000000000002</v>
      </c>
      <c r="C106" s="80">
        <f t="shared" si="100"/>
        <v>0.23250000000000001</v>
      </c>
      <c r="D106" s="102">
        <f t="shared" si="76"/>
        <v>-5.1500000000000004E-2</v>
      </c>
      <c r="E106" s="106">
        <f t="shared" si="77"/>
        <v>1</v>
      </c>
      <c r="F106" s="80">
        <f t="shared" si="101"/>
        <v>0.23250000000000001</v>
      </c>
      <c r="G106" s="106">
        <f t="shared" si="102"/>
        <v>0.55000000000000004</v>
      </c>
      <c r="H106" s="80">
        <f t="shared" si="78"/>
        <v>0</v>
      </c>
      <c r="I106" s="104" t="e">
        <f t="shared" si="103"/>
        <v>#DIV/0!</v>
      </c>
      <c r="J106" s="233" t="e">
        <f t="shared" si="79"/>
        <v>#DIV/0!</v>
      </c>
      <c r="K106" s="233"/>
      <c r="L106" s="266"/>
      <c r="M106" s="266"/>
      <c r="N106" s="102">
        <f t="shared" si="80"/>
        <v>0.17499999999999999</v>
      </c>
      <c r="O106" s="106">
        <f t="shared" si="81"/>
        <v>1.03</v>
      </c>
      <c r="P106" s="216">
        <f t="shared" si="104"/>
        <v>0.23947500000000002</v>
      </c>
      <c r="Q106" s="106">
        <f t="shared" si="105"/>
        <v>0.65</v>
      </c>
      <c r="R106" s="80">
        <f t="shared" si="82"/>
        <v>0</v>
      </c>
      <c r="S106" s="104" t="e">
        <f t="shared" si="106"/>
        <v>#DIV/0!</v>
      </c>
      <c r="T106" s="233" t="e">
        <f t="shared" si="83"/>
        <v>#DIV/0!</v>
      </c>
      <c r="U106"/>
      <c r="V106"/>
      <c r="W106"/>
      <c r="X106" s="102">
        <f t="shared" si="84"/>
        <v>0.08</v>
      </c>
      <c r="Y106" s="106">
        <f t="shared" si="85"/>
        <v>1</v>
      </c>
      <c r="Z106" s="216">
        <f t="shared" si="107"/>
        <v>0.23250000000000001</v>
      </c>
      <c r="AA106" s="106">
        <f t="shared" si="108"/>
        <v>0.6</v>
      </c>
      <c r="AB106" s="80">
        <f t="shared" si="86"/>
        <v>0</v>
      </c>
      <c r="AC106" s="104" t="e">
        <f t="shared" si="109"/>
        <v>#DIV/0!</v>
      </c>
      <c r="AD106" s="233" t="e">
        <f t="shared" si="87"/>
        <v>#DIV/0!</v>
      </c>
      <c r="AE106"/>
      <c r="AF106"/>
      <c r="AG106"/>
      <c r="AH106" s="102">
        <f t="shared" si="88"/>
        <v>5.0000000000000001E-3</v>
      </c>
      <c r="AI106" s="106">
        <f t="shared" si="89"/>
        <v>1</v>
      </c>
      <c r="AJ106" s="216" t="e">
        <f t="shared" si="110"/>
        <v>#DIV/0!</v>
      </c>
      <c r="AK106" s="106">
        <f t="shared" si="111"/>
        <v>0.55000000000000004</v>
      </c>
      <c r="AL106" s="80" t="e">
        <f t="shared" si="90"/>
        <v>#DIV/0!</v>
      </c>
      <c r="AM106" s="104" t="e">
        <f t="shared" si="112"/>
        <v>#DIV/0!</v>
      </c>
      <c r="AN106" s="233" t="e">
        <f t="shared" si="91"/>
        <v>#DIV/0!</v>
      </c>
      <c r="AO106"/>
      <c r="AP106"/>
      <c r="AQ106" s="266"/>
      <c r="AR106" s="266"/>
      <c r="AU106"/>
      <c r="AV106"/>
      <c r="AW106"/>
      <c r="AX106"/>
      <c r="AY106"/>
      <c r="AZ106"/>
      <c r="BA106"/>
      <c r="BC106" s="105"/>
      <c r="BD106" s="105"/>
      <c r="BE106" s="80">
        <f t="shared" si="113"/>
        <v>6.8508819543663016E-2</v>
      </c>
      <c r="BF106" s="181">
        <f t="shared" si="92"/>
        <v>31</v>
      </c>
      <c r="BG106" s="258">
        <f t="shared" si="138"/>
        <v>38930</v>
      </c>
      <c r="BH106" s="258">
        <f t="shared" si="114"/>
        <v>38960</v>
      </c>
      <c r="BJ106" s="105"/>
      <c r="BK106" s="82"/>
      <c r="BL106" s="82">
        <f t="shared" si="93"/>
        <v>0</v>
      </c>
      <c r="BM106" s="82" t="e">
        <f t="shared" si="115"/>
        <v>#DIV/0!</v>
      </c>
      <c r="BN106" s="77">
        <f t="shared" si="94"/>
        <v>0</v>
      </c>
      <c r="BO106" s="108">
        <f t="shared" si="116"/>
        <v>0</v>
      </c>
      <c r="BP106" s="107">
        <f>IF($BL106=0,0,_xll.OSTRIP($BM106,$I106,$A106-$B$2,$BG106-$A106,$BH106-$A106,$B$10,$BE106,$F106,$G106,$B$22,$J106,$BQ$33,0))</f>
        <v>0</v>
      </c>
      <c r="BQ106" s="107">
        <f>IF($BL106=0,0,_xll.OSTRIP($BM106,$I106,$A106-$B$2,$BG106-$A106,$BH106-$A106,$B$10,$BE106,$F106,$G106,$B$22,$J106,$BQ$33,1))</f>
        <v>0</v>
      </c>
      <c r="BR106" s="107">
        <f>IF($BL106=0,0,_xll.OSTRIP($BM106,$I106,$A106-$B$2,$BG106-$A106,$BH106-$A106,$B$10,$BE106,$F106,$G106,$B$22,$J106,$BQ$33,BQ$34))</f>
        <v>0</v>
      </c>
      <c r="BS106" s="109">
        <f t="shared" si="117"/>
        <v>0</v>
      </c>
      <c r="BT106" s="109">
        <f t="shared" si="118"/>
        <v>0</v>
      </c>
      <c r="BU106" s="109">
        <f t="shared" si="119"/>
        <v>0</v>
      </c>
      <c r="BW106" s="82">
        <f t="shared" si="95"/>
        <v>0</v>
      </c>
      <c r="BX106" s="81" t="e">
        <f t="shared" si="120"/>
        <v>#DIV/0!</v>
      </c>
      <c r="BY106" s="77">
        <f t="shared" si="121"/>
        <v>0</v>
      </c>
      <c r="BZ106" s="108">
        <f t="shared" si="122"/>
        <v>0</v>
      </c>
      <c r="CA106" s="107">
        <f>IF($BW106=0,0,_xll.OSTRIP($BX106,$S106,$A106-$B$2,$BG106-$A106,$BH106-$A106,$D$10,$BE106,$P106,$Q106,$D$22,$T106,$CB$33,0))</f>
        <v>0</v>
      </c>
      <c r="CB106" s="107">
        <f>IF($BW106=0,0,_xll.OSTRIP($BX106,$S106,$A106-$B$2,$BG106-$A106,$BH106-$A106,$D$10,$BE106,$P106,$Q106,$D$22,$T106,$CB$33,1))</f>
        <v>0</v>
      </c>
      <c r="CC106" s="107">
        <f>IF($BW106=0,0,_xll.OSTRIP($BX106,$S106,$A106-$B$2,$BG106-$A106,$BH106-$A106,$D$10,$BE106,$P106,$Q106,$D$22,$T106,$CB$33,CB$34))</f>
        <v>0</v>
      </c>
      <c r="CD106" s="109">
        <f t="shared" si="123"/>
        <v>0</v>
      </c>
      <c r="CE106" s="109">
        <f t="shared" si="124"/>
        <v>0</v>
      </c>
      <c r="CF106" s="109">
        <f t="shared" si="125"/>
        <v>0</v>
      </c>
      <c r="CH106" s="82">
        <f t="shared" si="96"/>
        <v>0</v>
      </c>
      <c r="CI106" s="81" t="e">
        <f t="shared" si="126"/>
        <v>#DIV/0!</v>
      </c>
      <c r="CJ106" s="77">
        <f t="shared" si="127"/>
        <v>0</v>
      </c>
      <c r="CK106" s="108">
        <f t="shared" si="128"/>
        <v>0</v>
      </c>
      <c r="CL106" s="107">
        <f>IF($CH106=0,0,_xll.OSTRIP($CI106,$AC106,$A106-$B$2,$BG106-$A106,$BH106-$A106,$F$10,$BE106,$Z106,$AA106,$F$22,$AD106,$CM$33,0))</f>
        <v>0</v>
      </c>
      <c r="CM106" s="107">
        <f>IF($CH106=0,0,_xll.OSTRIP($CI106,$AC106,$A106-$B$2,$BG106-$A106,$BH106-$A106,$F$10,$BE106,$Z106,$AA106,$F$22,$AD106,$CM$33,1))</f>
        <v>0</v>
      </c>
      <c r="CN106" s="107">
        <f>IF($CH106=0,0,_xll.OSTRIP($CI106,$AC106,$A106-$B$2,$BG106-$A106,$BH106-$A106,$F$10,$BE106,$Z106,$AA106,$F$22,$AD106,$CM$33,$CM$34))</f>
        <v>0</v>
      </c>
      <c r="CO106" s="109">
        <f t="shared" si="129"/>
        <v>0</v>
      </c>
      <c r="CP106" s="109">
        <f t="shared" si="130"/>
        <v>0</v>
      </c>
      <c r="CQ106" s="109">
        <f t="shared" si="131"/>
        <v>0</v>
      </c>
      <c r="CS106" s="82">
        <f t="shared" si="97"/>
        <v>0</v>
      </c>
      <c r="CT106" s="81" t="e">
        <f t="shared" si="132"/>
        <v>#DIV/0!</v>
      </c>
      <c r="CU106" s="77">
        <f t="shared" si="133"/>
        <v>0</v>
      </c>
      <c r="CV106" s="108">
        <f t="shared" si="134"/>
        <v>0</v>
      </c>
      <c r="CW106" s="107">
        <f>IF($CS106=0,0,_xll.OSTRIP($CT106,$AM106,$A106-$B$2,$BG106-$A106,$BH106-$A106,$H$10,$BE106,$AJ106,$AK106,$H$22,$AN106,$CX$33,0))</f>
        <v>0</v>
      </c>
      <c r="CX106" s="107">
        <f>IF($CS106=0,0,_xll.OSTRIP($CT106,$AM106,$A106-$B$2,$BG106-$A106,$BH106-$A106,$H$10,$BE106,$AJ106,$AK106,$H$22,$AN106,$CX$33,1))</f>
        <v>0</v>
      </c>
      <c r="CY106" s="107">
        <f>IF($CS106=0,0,_xll.OSTRIP($CT106,$AM106,$A106-$B$2,$BG106-$A106,$BH106-$A106,$H$10,$BE106,$AJ106,$AK106,$H$22,$AN106,$CX$33,CX$34))</f>
        <v>0</v>
      </c>
      <c r="CZ106" s="109">
        <f t="shared" si="135"/>
        <v>0</v>
      </c>
      <c r="DA106" s="109">
        <f t="shared" si="136"/>
        <v>0</v>
      </c>
      <c r="DB106" s="109">
        <f t="shared" si="137"/>
        <v>0</v>
      </c>
    </row>
    <row r="107" spans="1:106" x14ac:dyDescent="0.25">
      <c r="A107" s="101">
        <f t="shared" si="98"/>
        <v>38961</v>
      </c>
      <c r="B107" s="102">
        <f t="shared" si="99"/>
        <v>3.7660000000000005</v>
      </c>
      <c r="C107" s="80">
        <f t="shared" si="100"/>
        <v>0.23250000000000001</v>
      </c>
      <c r="D107" s="102">
        <f t="shared" si="76"/>
        <v>-5.1500000000000004E-2</v>
      </c>
      <c r="E107" s="106">
        <f t="shared" si="77"/>
        <v>1</v>
      </c>
      <c r="F107" s="80">
        <f t="shared" si="101"/>
        <v>0.23250000000000001</v>
      </c>
      <c r="G107" s="106">
        <f t="shared" si="102"/>
        <v>0.55000000000000004</v>
      </c>
      <c r="H107" s="80">
        <f t="shared" si="78"/>
        <v>0</v>
      </c>
      <c r="I107" s="104" t="e">
        <f t="shared" si="103"/>
        <v>#DIV/0!</v>
      </c>
      <c r="J107" s="233" t="e">
        <f t="shared" si="79"/>
        <v>#DIV/0!</v>
      </c>
      <c r="K107" s="233"/>
      <c r="L107" s="266"/>
      <c r="M107" s="266"/>
      <c r="N107" s="102">
        <f t="shared" si="80"/>
        <v>0.17249999999999999</v>
      </c>
      <c r="O107" s="106">
        <f t="shared" si="81"/>
        <v>1.03</v>
      </c>
      <c r="P107" s="216">
        <f t="shared" si="104"/>
        <v>0.23947500000000002</v>
      </c>
      <c r="Q107" s="106">
        <f t="shared" si="105"/>
        <v>0.65</v>
      </c>
      <c r="R107" s="80">
        <f t="shared" si="82"/>
        <v>0</v>
      </c>
      <c r="S107" s="104" t="e">
        <f t="shared" si="106"/>
        <v>#DIV/0!</v>
      </c>
      <c r="T107" s="233" t="e">
        <f t="shared" si="83"/>
        <v>#DIV/0!</v>
      </c>
      <c r="U107"/>
      <c r="V107"/>
      <c r="W107"/>
      <c r="X107" s="102">
        <f t="shared" si="84"/>
        <v>7.7499999999999999E-2</v>
      </c>
      <c r="Y107" s="106">
        <f t="shared" si="85"/>
        <v>1</v>
      </c>
      <c r="Z107" s="216">
        <f t="shared" si="107"/>
        <v>0.23250000000000001</v>
      </c>
      <c r="AA107" s="106">
        <f t="shared" si="108"/>
        <v>0.6</v>
      </c>
      <c r="AB107" s="80">
        <f t="shared" si="86"/>
        <v>0</v>
      </c>
      <c r="AC107" s="104" t="e">
        <f t="shared" si="109"/>
        <v>#DIV/0!</v>
      </c>
      <c r="AD107" s="233" t="e">
        <f t="shared" si="87"/>
        <v>#DIV/0!</v>
      </c>
      <c r="AE107"/>
      <c r="AF107"/>
      <c r="AG107"/>
      <c r="AH107" s="102">
        <f t="shared" si="88"/>
        <v>5.0000000000000001E-3</v>
      </c>
      <c r="AI107" s="106">
        <f t="shared" si="89"/>
        <v>1</v>
      </c>
      <c r="AJ107" s="216" t="e">
        <f t="shared" si="110"/>
        <v>#DIV/0!</v>
      </c>
      <c r="AK107" s="106">
        <f t="shared" si="111"/>
        <v>0.55000000000000004</v>
      </c>
      <c r="AL107" s="80" t="e">
        <f t="shared" si="90"/>
        <v>#DIV/0!</v>
      </c>
      <c r="AM107" s="104" t="e">
        <f t="shared" si="112"/>
        <v>#DIV/0!</v>
      </c>
      <c r="AN107" s="233" t="e">
        <f t="shared" si="91"/>
        <v>#DIV/0!</v>
      </c>
      <c r="AO107"/>
      <c r="AP107"/>
      <c r="AQ107" s="266"/>
      <c r="AR107" s="266"/>
      <c r="AU107"/>
      <c r="AV107"/>
      <c r="AW107"/>
      <c r="AX107"/>
      <c r="AY107"/>
      <c r="AZ107"/>
      <c r="BA107"/>
      <c r="BC107" s="105"/>
      <c r="BD107" s="105"/>
      <c r="BE107" s="80">
        <f t="shared" si="113"/>
        <v>6.8548004984020014E-2</v>
      </c>
      <c r="BF107" s="181">
        <f t="shared" si="92"/>
        <v>30</v>
      </c>
      <c r="BG107" s="258">
        <f t="shared" si="138"/>
        <v>38961</v>
      </c>
      <c r="BH107" s="258">
        <f t="shared" si="114"/>
        <v>38990</v>
      </c>
      <c r="BJ107" s="105"/>
      <c r="BK107" s="82"/>
      <c r="BL107" s="82">
        <f t="shared" si="93"/>
        <v>0</v>
      </c>
      <c r="BM107" s="82" t="e">
        <f t="shared" si="115"/>
        <v>#DIV/0!</v>
      </c>
      <c r="BN107" s="77">
        <f t="shared" si="94"/>
        <v>0</v>
      </c>
      <c r="BO107" s="108">
        <f t="shared" si="116"/>
        <v>0</v>
      </c>
      <c r="BP107" s="107">
        <f>IF($BL107=0,0,_xll.OSTRIP($BM107,$I107,$A107-$B$2,$BG107-$A107,$BH107-$A107,$B$10,$BE107,$F107,$G107,$B$22,$J107,$BQ$33,0))</f>
        <v>0</v>
      </c>
      <c r="BQ107" s="107">
        <f>IF($BL107=0,0,_xll.OSTRIP($BM107,$I107,$A107-$B$2,$BG107-$A107,$BH107-$A107,$B$10,$BE107,$F107,$G107,$B$22,$J107,$BQ$33,1))</f>
        <v>0</v>
      </c>
      <c r="BR107" s="107">
        <f>IF($BL107=0,0,_xll.OSTRIP($BM107,$I107,$A107-$B$2,$BG107-$A107,$BH107-$A107,$B$10,$BE107,$F107,$G107,$B$22,$J107,$BQ$33,BQ$34))</f>
        <v>0</v>
      </c>
      <c r="BS107" s="109">
        <f t="shared" si="117"/>
        <v>0</v>
      </c>
      <c r="BT107" s="109">
        <f t="shared" si="118"/>
        <v>0</v>
      </c>
      <c r="BU107" s="109">
        <f t="shared" si="119"/>
        <v>0</v>
      </c>
      <c r="BW107" s="82">
        <f t="shared" si="95"/>
        <v>0</v>
      </c>
      <c r="BX107" s="81" t="e">
        <f t="shared" si="120"/>
        <v>#DIV/0!</v>
      </c>
      <c r="BY107" s="77">
        <f t="shared" si="121"/>
        <v>0</v>
      </c>
      <c r="BZ107" s="108">
        <f t="shared" si="122"/>
        <v>0</v>
      </c>
      <c r="CA107" s="107">
        <f>IF($BW107=0,0,_xll.OSTRIP($BX107,$S107,$A107-$B$2,$BG107-$A107,$BH107-$A107,$D$10,$BE107,$P107,$Q107,$D$22,$T107,$CB$33,0))</f>
        <v>0</v>
      </c>
      <c r="CB107" s="107">
        <f>IF($BW107=0,0,_xll.OSTRIP($BX107,$S107,$A107-$B$2,$BG107-$A107,$BH107-$A107,$D$10,$BE107,$P107,$Q107,$D$22,$T107,$CB$33,1))</f>
        <v>0</v>
      </c>
      <c r="CC107" s="107">
        <f>IF($BW107=0,0,_xll.OSTRIP($BX107,$S107,$A107-$B$2,$BG107-$A107,$BH107-$A107,$D$10,$BE107,$P107,$Q107,$D$22,$T107,$CB$33,CB$34))</f>
        <v>0</v>
      </c>
      <c r="CD107" s="109">
        <f t="shared" si="123"/>
        <v>0</v>
      </c>
      <c r="CE107" s="109">
        <f t="shared" si="124"/>
        <v>0</v>
      </c>
      <c r="CF107" s="109">
        <f t="shared" si="125"/>
        <v>0</v>
      </c>
      <c r="CH107" s="82">
        <f t="shared" si="96"/>
        <v>0</v>
      </c>
      <c r="CI107" s="81" t="e">
        <f t="shared" si="126"/>
        <v>#DIV/0!</v>
      </c>
      <c r="CJ107" s="77">
        <f t="shared" si="127"/>
        <v>0</v>
      </c>
      <c r="CK107" s="108">
        <f t="shared" si="128"/>
        <v>0</v>
      </c>
      <c r="CL107" s="107">
        <f>IF($CH107=0,0,_xll.OSTRIP($CI107,$AC107,$A107-$B$2,$BG107-$A107,$BH107-$A107,$F$10,$BE107,$Z107,$AA107,$F$22,$AD107,$CM$33,0))</f>
        <v>0</v>
      </c>
      <c r="CM107" s="107">
        <f>IF($CH107=0,0,_xll.OSTRIP($CI107,$AC107,$A107-$B$2,$BG107-$A107,$BH107-$A107,$F$10,$BE107,$Z107,$AA107,$F$22,$AD107,$CM$33,1))</f>
        <v>0</v>
      </c>
      <c r="CN107" s="107">
        <f>IF($CH107=0,0,_xll.OSTRIP($CI107,$AC107,$A107-$B$2,$BG107-$A107,$BH107-$A107,$F$10,$BE107,$Z107,$AA107,$F$22,$AD107,$CM$33,$CM$34))</f>
        <v>0</v>
      </c>
      <c r="CO107" s="109">
        <f t="shared" si="129"/>
        <v>0</v>
      </c>
      <c r="CP107" s="109">
        <f t="shared" si="130"/>
        <v>0</v>
      </c>
      <c r="CQ107" s="109">
        <f t="shared" si="131"/>
        <v>0</v>
      </c>
      <c r="CS107" s="82">
        <f t="shared" si="97"/>
        <v>0</v>
      </c>
      <c r="CT107" s="81" t="e">
        <f t="shared" si="132"/>
        <v>#DIV/0!</v>
      </c>
      <c r="CU107" s="77">
        <f t="shared" si="133"/>
        <v>0</v>
      </c>
      <c r="CV107" s="108">
        <f t="shared" si="134"/>
        <v>0</v>
      </c>
      <c r="CW107" s="107">
        <f>IF($CS107=0,0,_xll.OSTRIP($CT107,$AM107,$A107-$B$2,$BG107-$A107,$BH107-$A107,$H$10,$BE107,$AJ107,$AK107,$H$22,$AN107,$CX$33,0))</f>
        <v>0</v>
      </c>
      <c r="CX107" s="107">
        <f>IF($CS107=0,0,_xll.OSTRIP($CT107,$AM107,$A107-$B$2,$BG107-$A107,$BH107-$A107,$H$10,$BE107,$AJ107,$AK107,$H$22,$AN107,$CX$33,1))</f>
        <v>0</v>
      </c>
      <c r="CY107" s="107">
        <f>IF($CS107=0,0,_xll.OSTRIP($CT107,$AM107,$A107-$B$2,$BG107-$A107,$BH107-$A107,$H$10,$BE107,$AJ107,$AK107,$H$22,$AN107,$CX$33,CX$34))</f>
        <v>0</v>
      </c>
      <c r="CZ107" s="109">
        <f t="shared" si="135"/>
        <v>0</v>
      </c>
      <c r="DA107" s="109">
        <f t="shared" si="136"/>
        <v>0</v>
      </c>
      <c r="DB107" s="109">
        <f t="shared" si="137"/>
        <v>0</v>
      </c>
    </row>
    <row r="108" spans="1:106" x14ac:dyDescent="0.25">
      <c r="A108" s="101">
        <f t="shared" si="98"/>
        <v>38991</v>
      </c>
      <c r="B108" s="102">
        <f t="shared" si="99"/>
        <v>3.7790000000000004</v>
      </c>
      <c r="C108" s="80">
        <f t="shared" si="100"/>
        <v>0.23250000000000001</v>
      </c>
      <c r="D108" s="102">
        <f t="shared" si="76"/>
        <v>-5.1500000000000004E-2</v>
      </c>
      <c r="E108" s="106">
        <f t="shared" si="77"/>
        <v>1</v>
      </c>
      <c r="F108" s="80">
        <f t="shared" si="101"/>
        <v>0.23250000000000001</v>
      </c>
      <c r="G108" s="106">
        <f t="shared" si="102"/>
        <v>0.6</v>
      </c>
      <c r="H108" s="80">
        <f t="shared" si="78"/>
        <v>0</v>
      </c>
      <c r="I108" s="104" t="e">
        <f t="shared" si="103"/>
        <v>#DIV/0!</v>
      </c>
      <c r="J108" s="233" t="e">
        <f t="shared" si="79"/>
        <v>#DIV/0!</v>
      </c>
      <c r="K108" s="233"/>
      <c r="L108" s="266"/>
      <c r="M108" s="266"/>
      <c r="N108" s="102">
        <f t="shared" si="80"/>
        <v>0.1875</v>
      </c>
      <c r="O108" s="106">
        <f t="shared" si="81"/>
        <v>1.03</v>
      </c>
      <c r="P108" s="216">
        <f t="shared" si="104"/>
        <v>0.23947500000000002</v>
      </c>
      <c r="Q108" s="106">
        <f t="shared" si="105"/>
        <v>0.7</v>
      </c>
      <c r="R108" s="80">
        <f t="shared" si="82"/>
        <v>0</v>
      </c>
      <c r="S108" s="104" t="e">
        <f t="shared" si="106"/>
        <v>#DIV/0!</v>
      </c>
      <c r="T108" s="233" t="e">
        <f t="shared" si="83"/>
        <v>#DIV/0!</v>
      </c>
      <c r="U108"/>
      <c r="V108"/>
      <c r="W108"/>
      <c r="X108" s="102">
        <f t="shared" si="84"/>
        <v>9.2499999999999999E-2</v>
      </c>
      <c r="Y108" s="106">
        <f t="shared" si="85"/>
        <v>1</v>
      </c>
      <c r="Z108" s="216">
        <f t="shared" si="107"/>
        <v>0.23250000000000001</v>
      </c>
      <c r="AA108" s="106">
        <f t="shared" si="108"/>
        <v>0.65</v>
      </c>
      <c r="AB108" s="80">
        <f t="shared" si="86"/>
        <v>0</v>
      </c>
      <c r="AC108" s="104" t="e">
        <f t="shared" si="109"/>
        <v>#DIV/0!</v>
      </c>
      <c r="AD108" s="233" t="e">
        <f t="shared" si="87"/>
        <v>#DIV/0!</v>
      </c>
      <c r="AE108"/>
      <c r="AF108"/>
      <c r="AG108"/>
      <c r="AH108" s="102">
        <f t="shared" si="88"/>
        <v>5.0000000000000001E-3</v>
      </c>
      <c r="AI108" s="106">
        <f t="shared" si="89"/>
        <v>1</v>
      </c>
      <c r="AJ108" s="216" t="e">
        <f t="shared" si="110"/>
        <v>#DIV/0!</v>
      </c>
      <c r="AK108" s="106">
        <f t="shared" si="111"/>
        <v>0.6</v>
      </c>
      <c r="AL108" s="80" t="e">
        <f t="shared" si="90"/>
        <v>#DIV/0!</v>
      </c>
      <c r="AM108" s="104" t="e">
        <f t="shared" si="112"/>
        <v>#DIV/0!</v>
      </c>
      <c r="AN108" s="233" t="e">
        <f t="shared" si="91"/>
        <v>#DIV/0!</v>
      </c>
      <c r="AO108"/>
      <c r="AP108"/>
      <c r="AQ108" s="266"/>
      <c r="AR108" s="266"/>
      <c r="AU108"/>
      <c r="AV108"/>
      <c r="AW108"/>
      <c r="AX108"/>
      <c r="AY108"/>
      <c r="AZ108"/>
      <c r="BA108"/>
      <c r="BC108" s="105"/>
      <c r="BD108" s="105"/>
      <c r="BE108" s="80">
        <f t="shared" si="113"/>
        <v>6.8585926378397014E-2</v>
      </c>
      <c r="BF108" s="181">
        <f t="shared" si="92"/>
        <v>31</v>
      </c>
      <c r="BG108" s="258">
        <f t="shared" si="138"/>
        <v>38991</v>
      </c>
      <c r="BH108" s="258">
        <f t="shared" si="114"/>
        <v>39021</v>
      </c>
      <c r="BJ108" s="105"/>
      <c r="BK108" s="82"/>
      <c r="BL108" s="82">
        <f t="shared" si="93"/>
        <v>0</v>
      </c>
      <c r="BM108" s="82" t="e">
        <f t="shared" si="115"/>
        <v>#DIV/0!</v>
      </c>
      <c r="BN108" s="77">
        <f t="shared" si="94"/>
        <v>0</v>
      </c>
      <c r="BO108" s="108">
        <f t="shared" si="116"/>
        <v>0</v>
      </c>
      <c r="BP108" s="107">
        <f>IF($BL108=0,0,_xll.OSTRIP($BM108,$I108,$A108-$B$2,$BG108-$A108,$BH108-$A108,$B$10,$BE108,$F108,$G108,$B$22,$J108,$BQ$33,0))</f>
        <v>0</v>
      </c>
      <c r="BQ108" s="107">
        <f>IF($BL108=0,0,_xll.OSTRIP($BM108,$I108,$A108-$B$2,$BG108-$A108,$BH108-$A108,$B$10,$BE108,$F108,$G108,$B$22,$J108,$BQ$33,1))</f>
        <v>0</v>
      </c>
      <c r="BR108" s="107">
        <f>IF($BL108=0,0,_xll.OSTRIP($BM108,$I108,$A108-$B$2,$BG108-$A108,$BH108-$A108,$B$10,$BE108,$F108,$G108,$B$22,$J108,$BQ$33,BQ$34))</f>
        <v>0</v>
      </c>
      <c r="BS108" s="109">
        <f t="shared" si="117"/>
        <v>0</v>
      </c>
      <c r="BT108" s="109">
        <f t="shared" si="118"/>
        <v>0</v>
      </c>
      <c r="BU108" s="109">
        <f t="shared" si="119"/>
        <v>0</v>
      </c>
      <c r="BW108" s="82">
        <f t="shared" si="95"/>
        <v>0</v>
      </c>
      <c r="BX108" s="81" t="e">
        <f t="shared" si="120"/>
        <v>#DIV/0!</v>
      </c>
      <c r="BY108" s="77">
        <f t="shared" si="121"/>
        <v>0</v>
      </c>
      <c r="BZ108" s="108">
        <f t="shared" si="122"/>
        <v>0</v>
      </c>
      <c r="CA108" s="107">
        <f>IF($BW108=0,0,_xll.OSTRIP($BX108,$S108,$A108-$B$2,$BG108-$A108,$BH108-$A108,$D$10,$BE108,$P108,$Q108,$D$22,$T108,$CB$33,0))</f>
        <v>0</v>
      </c>
      <c r="CB108" s="107">
        <f>IF($BW108=0,0,_xll.OSTRIP($BX108,$S108,$A108-$B$2,$BG108-$A108,$BH108-$A108,$D$10,$BE108,$P108,$Q108,$D$22,$T108,$CB$33,1))</f>
        <v>0</v>
      </c>
      <c r="CC108" s="107">
        <f>IF($BW108=0,0,_xll.OSTRIP($BX108,$S108,$A108-$B$2,$BG108-$A108,$BH108-$A108,$D$10,$BE108,$P108,$Q108,$D$22,$T108,$CB$33,CB$34))</f>
        <v>0</v>
      </c>
      <c r="CD108" s="109">
        <f t="shared" si="123"/>
        <v>0</v>
      </c>
      <c r="CE108" s="109">
        <f t="shared" si="124"/>
        <v>0</v>
      </c>
      <c r="CF108" s="109">
        <f t="shared" si="125"/>
        <v>0</v>
      </c>
      <c r="CH108" s="82">
        <f t="shared" si="96"/>
        <v>0</v>
      </c>
      <c r="CI108" s="81" t="e">
        <f t="shared" si="126"/>
        <v>#DIV/0!</v>
      </c>
      <c r="CJ108" s="77">
        <f t="shared" si="127"/>
        <v>0</v>
      </c>
      <c r="CK108" s="108">
        <f t="shared" si="128"/>
        <v>0</v>
      </c>
      <c r="CL108" s="107">
        <f>IF($CH108=0,0,_xll.OSTRIP($CI108,$AC108,$A108-$B$2,$BG108-$A108,$BH108-$A108,$F$10,$BE108,$Z108,$AA108,$F$22,$AD108,$CM$33,0))</f>
        <v>0</v>
      </c>
      <c r="CM108" s="107">
        <f>IF($CH108=0,0,_xll.OSTRIP($CI108,$AC108,$A108-$B$2,$BG108-$A108,$BH108-$A108,$F$10,$BE108,$Z108,$AA108,$F$22,$AD108,$CM$33,1))</f>
        <v>0</v>
      </c>
      <c r="CN108" s="107">
        <f>IF($CH108=0,0,_xll.OSTRIP($CI108,$AC108,$A108-$B$2,$BG108-$A108,$BH108-$A108,$F$10,$BE108,$Z108,$AA108,$F$22,$AD108,$CM$33,$CM$34))</f>
        <v>0</v>
      </c>
      <c r="CO108" s="109">
        <f t="shared" si="129"/>
        <v>0</v>
      </c>
      <c r="CP108" s="109">
        <f t="shared" si="130"/>
        <v>0</v>
      </c>
      <c r="CQ108" s="109">
        <f t="shared" si="131"/>
        <v>0</v>
      </c>
      <c r="CS108" s="82">
        <f t="shared" si="97"/>
        <v>0</v>
      </c>
      <c r="CT108" s="81" t="e">
        <f t="shared" si="132"/>
        <v>#DIV/0!</v>
      </c>
      <c r="CU108" s="77">
        <f t="shared" si="133"/>
        <v>0</v>
      </c>
      <c r="CV108" s="108">
        <f t="shared" si="134"/>
        <v>0</v>
      </c>
      <c r="CW108" s="107">
        <f>IF($CS108=0,0,_xll.OSTRIP($CT108,$AM108,$A108-$B$2,$BG108-$A108,$BH108-$A108,$H$10,$BE108,$AJ108,$AK108,$H$22,$AN108,$CX$33,0))</f>
        <v>0</v>
      </c>
      <c r="CX108" s="107">
        <f>IF($CS108=0,0,_xll.OSTRIP($CT108,$AM108,$A108-$B$2,$BG108-$A108,$BH108-$A108,$H$10,$BE108,$AJ108,$AK108,$H$22,$AN108,$CX$33,1))</f>
        <v>0</v>
      </c>
      <c r="CY108" s="107">
        <f>IF($CS108=0,0,_xll.OSTRIP($CT108,$AM108,$A108-$B$2,$BG108-$A108,$BH108-$A108,$H$10,$BE108,$AJ108,$AK108,$H$22,$AN108,$CX$33,CX$34))</f>
        <v>0</v>
      </c>
      <c r="CZ108" s="109">
        <f t="shared" si="135"/>
        <v>0</v>
      </c>
      <c r="DA108" s="109">
        <f t="shared" si="136"/>
        <v>0</v>
      </c>
      <c r="DB108" s="109">
        <f t="shared" si="137"/>
        <v>0</v>
      </c>
    </row>
    <row r="109" spans="1:106" x14ac:dyDescent="0.25">
      <c r="A109" s="101">
        <f t="shared" si="98"/>
        <v>39022</v>
      </c>
      <c r="B109" s="102">
        <f t="shared" si="99"/>
        <v>3.907</v>
      </c>
      <c r="C109" s="80">
        <f t="shared" si="100"/>
        <v>0.23499999999999999</v>
      </c>
      <c r="D109" s="102">
        <f t="shared" si="76"/>
        <v>-5.6500000000000002E-2</v>
      </c>
      <c r="E109" s="106">
        <f t="shared" si="77"/>
        <v>1</v>
      </c>
      <c r="F109" s="80">
        <f t="shared" si="101"/>
        <v>0.23499999999999999</v>
      </c>
      <c r="G109" s="106">
        <f t="shared" si="102"/>
        <v>0.8</v>
      </c>
      <c r="H109" s="80">
        <f t="shared" si="78"/>
        <v>0</v>
      </c>
      <c r="I109" s="104" t="e">
        <f t="shared" si="103"/>
        <v>#DIV/0!</v>
      </c>
      <c r="J109" s="233" t="e">
        <f t="shared" si="79"/>
        <v>#DIV/0!</v>
      </c>
      <c r="K109" s="233"/>
      <c r="L109" s="266"/>
      <c r="M109" s="266"/>
      <c r="N109" s="102">
        <f t="shared" si="80"/>
        <v>0.23</v>
      </c>
      <c r="O109" s="106">
        <f t="shared" si="81"/>
        <v>1.03</v>
      </c>
      <c r="P109" s="216">
        <f t="shared" si="104"/>
        <v>0.24204999999999999</v>
      </c>
      <c r="Q109" s="106">
        <f t="shared" si="105"/>
        <v>0.9</v>
      </c>
      <c r="R109" s="80">
        <f t="shared" si="82"/>
        <v>0</v>
      </c>
      <c r="S109" s="104" t="e">
        <f t="shared" si="106"/>
        <v>#DIV/0!</v>
      </c>
      <c r="T109" s="233" t="e">
        <f t="shared" si="83"/>
        <v>#DIV/0!</v>
      </c>
      <c r="U109"/>
      <c r="V109"/>
      <c r="W109"/>
      <c r="X109" s="102">
        <f t="shared" si="84"/>
        <v>0.13500000000000001</v>
      </c>
      <c r="Y109" s="106">
        <f t="shared" si="85"/>
        <v>1</v>
      </c>
      <c r="Z109" s="216">
        <f t="shared" si="107"/>
        <v>0.23499999999999999</v>
      </c>
      <c r="AA109" s="106">
        <f t="shared" si="108"/>
        <v>0.8</v>
      </c>
      <c r="AB109" s="80">
        <f t="shared" si="86"/>
        <v>0</v>
      </c>
      <c r="AC109" s="104" t="e">
        <f t="shared" si="109"/>
        <v>#DIV/0!</v>
      </c>
      <c r="AD109" s="233" t="e">
        <f t="shared" si="87"/>
        <v>#DIV/0!</v>
      </c>
      <c r="AE109"/>
      <c r="AF109"/>
      <c r="AG109"/>
      <c r="AH109" s="102">
        <f t="shared" si="88"/>
        <v>5.0000000000000001E-3</v>
      </c>
      <c r="AI109" s="106">
        <f t="shared" si="89"/>
        <v>1</v>
      </c>
      <c r="AJ109" s="216" t="e">
        <f t="shared" si="110"/>
        <v>#DIV/0!</v>
      </c>
      <c r="AK109" s="106">
        <f t="shared" si="111"/>
        <v>0.8</v>
      </c>
      <c r="AL109" s="80" t="e">
        <f t="shared" si="90"/>
        <v>#DIV/0!</v>
      </c>
      <c r="AM109" s="104" t="e">
        <f t="shared" si="112"/>
        <v>#DIV/0!</v>
      </c>
      <c r="AN109" s="233" t="e">
        <f t="shared" si="91"/>
        <v>#DIV/0!</v>
      </c>
      <c r="AO109"/>
      <c r="AP109"/>
      <c r="AQ109" s="266"/>
      <c r="AR109" s="266"/>
      <c r="AU109"/>
      <c r="AV109"/>
      <c r="AW109"/>
      <c r="AX109"/>
      <c r="AY109"/>
      <c r="AZ109"/>
      <c r="BA109"/>
      <c r="BC109" s="105"/>
      <c r="BD109" s="105"/>
      <c r="BE109" s="80">
        <f t="shared" si="113"/>
        <v>6.8625111819754017E-2</v>
      </c>
      <c r="BF109" s="181">
        <f t="shared" si="92"/>
        <v>30</v>
      </c>
      <c r="BG109" s="258">
        <f t="shared" si="138"/>
        <v>39022</v>
      </c>
      <c r="BH109" s="258">
        <f t="shared" si="114"/>
        <v>39051</v>
      </c>
      <c r="BJ109" s="105"/>
      <c r="BK109" s="82"/>
      <c r="BL109" s="82">
        <f t="shared" si="93"/>
        <v>0</v>
      </c>
      <c r="BM109" s="82" t="e">
        <f t="shared" si="115"/>
        <v>#DIV/0!</v>
      </c>
      <c r="BN109" s="77">
        <f t="shared" si="94"/>
        <v>0</v>
      </c>
      <c r="BO109" s="108">
        <f t="shared" si="116"/>
        <v>0</v>
      </c>
      <c r="BP109" s="107">
        <f>IF($BL109=0,0,_xll.OSTRIP($BM109,$I109,$A109-$B$2,$BG109-$A109,$BH109-$A109,$B$10,$BE109,$F109,$G109,$B$22,$J109,$BQ$33,0))</f>
        <v>0</v>
      </c>
      <c r="BQ109" s="107">
        <f>IF($BL109=0,0,_xll.OSTRIP($BM109,$I109,$A109-$B$2,$BG109-$A109,$BH109-$A109,$B$10,$BE109,$F109,$G109,$B$22,$J109,$BQ$33,1))</f>
        <v>0</v>
      </c>
      <c r="BR109" s="107">
        <f>IF($BL109=0,0,_xll.OSTRIP($BM109,$I109,$A109-$B$2,$BG109-$A109,$BH109-$A109,$B$10,$BE109,$F109,$G109,$B$22,$J109,$BQ$33,BQ$34))</f>
        <v>0</v>
      </c>
      <c r="BS109" s="109">
        <f t="shared" si="117"/>
        <v>0</v>
      </c>
      <c r="BT109" s="109">
        <f t="shared" si="118"/>
        <v>0</v>
      </c>
      <c r="BU109" s="109">
        <f t="shared" si="119"/>
        <v>0</v>
      </c>
      <c r="BW109" s="82">
        <f t="shared" si="95"/>
        <v>0</v>
      </c>
      <c r="BX109" s="81" t="e">
        <f t="shared" si="120"/>
        <v>#DIV/0!</v>
      </c>
      <c r="BY109" s="77">
        <f t="shared" si="121"/>
        <v>0</v>
      </c>
      <c r="BZ109" s="108">
        <f t="shared" si="122"/>
        <v>0</v>
      </c>
      <c r="CA109" s="107">
        <f>IF($BW109=0,0,_xll.OSTRIP($BX109,$S109,$A109-$B$2,$BG109-$A109,$BH109-$A109,$D$10,$BE109,$P109,$Q109,$D$22,$T109,$CB$33,0))</f>
        <v>0</v>
      </c>
      <c r="CB109" s="107">
        <f>IF($BW109=0,0,_xll.OSTRIP($BX109,$S109,$A109-$B$2,$BG109-$A109,$BH109-$A109,$D$10,$BE109,$P109,$Q109,$D$22,$T109,$CB$33,1))</f>
        <v>0</v>
      </c>
      <c r="CC109" s="107">
        <f>IF($BW109=0,0,_xll.OSTRIP($BX109,$S109,$A109-$B$2,$BG109-$A109,$BH109-$A109,$D$10,$BE109,$P109,$Q109,$D$22,$T109,$CB$33,CB$34))</f>
        <v>0</v>
      </c>
      <c r="CD109" s="109">
        <f t="shared" si="123"/>
        <v>0</v>
      </c>
      <c r="CE109" s="109">
        <f t="shared" si="124"/>
        <v>0</v>
      </c>
      <c r="CF109" s="109">
        <f t="shared" si="125"/>
        <v>0</v>
      </c>
      <c r="CH109" s="82">
        <f t="shared" si="96"/>
        <v>0</v>
      </c>
      <c r="CI109" s="81" t="e">
        <f t="shared" si="126"/>
        <v>#DIV/0!</v>
      </c>
      <c r="CJ109" s="77">
        <f t="shared" si="127"/>
        <v>0</v>
      </c>
      <c r="CK109" s="108">
        <f t="shared" si="128"/>
        <v>0</v>
      </c>
      <c r="CL109" s="107">
        <f>IF($CH109=0,0,_xll.OSTRIP($CI109,$AC109,$A109-$B$2,$BG109-$A109,$BH109-$A109,$F$10,$BE109,$Z109,$AA109,$F$22,$AD109,$CM$33,0))</f>
        <v>0</v>
      </c>
      <c r="CM109" s="107">
        <f>IF($CH109=0,0,_xll.OSTRIP($CI109,$AC109,$A109-$B$2,$BG109-$A109,$BH109-$A109,$F$10,$BE109,$Z109,$AA109,$F$22,$AD109,$CM$33,1))</f>
        <v>0</v>
      </c>
      <c r="CN109" s="107">
        <f>IF($CH109=0,0,_xll.OSTRIP($CI109,$AC109,$A109-$B$2,$BG109-$A109,$BH109-$A109,$F$10,$BE109,$Z109,$AA109,$F$22,$AD109,$CM$33,$CM$34))</f>
        <v>0</v>
      </c>
      <c r="CO109" s="109">
        <f t="shared" si="129"/>
        <v>0</v>
      </c>
      <c r="CP109" s="109">
        <f t="shared" si="130"/>
        <v>0</v>
      </c>
      <c r="CQ109" s="109">
        <f t="shared" si="131"/>
        <v>0</v>
      </c>
      <c r="CS109" s="82">
        <f t="shared" si="97"/>
        <v>0</v>
      </c>
      <c r="CT109" s="81" t="e">
        <f t="shared" si="132"/>
        <v>#DIV/0!</v>
      </c>
      <c r="CU109" s="77">
        <f t="shared" si="133"/>
        <v>0</v>
      </c>
      <c r="CV109" s="108">
        <f t="shared" si="134"/>
        <v>0</v>
      </c>
      <c r="CW109" s="107">
        <f>IF($CS109=0,0,_xll.OSTRIP($CT109,$AM109,$A109-$B$2,$BG109-$A109,$BH109-$A109,$H$10,$BE109,$AJ109,$AK109,$H$22,$AN109,$CX$33,0))</f>
        <v>0</v>
      </c>
      <c r="CX109" s="107">
        <f>IF($CS109=0,0,_xll.OSTRIP($CT109,$AM109,$A109-$B$2,$BG109-$A109,$BH109-$A109,$H$10,$BE109,$AJ109,$AK109,$H$22,$AN109,$CX$33,1))</f>
        <v>0</v>
      </c>
      <c r="CY109" s="107">
        <f>IF($CS109=0,0,_xll.OSTRIP($CT109,$AM109,$A109-$B$2,$BG109-$A109,$BH109-$A109,$H$10,$BE109,$AJ109,$AK109,$H$22,$AN109,$CX$33,CX$34))</f>
        <v>0</v>
      </c>
      <c r="CZ109" s="109">
        <f t="shared" si="135"/>
        <v>0</v>
      </c>
      <c r="DA109" s="109">
        <f t="shared" si="136"/>
        <v>0</v>
      </c>
      <c r="DB109" s="109">
        <f t="shared" si="137"/>
        <v>0</v>
      </c>
    </row>
    <row r="110" spans="1:106" x14ac:dyDescent="0.25">
      <c r="A110" s="101">
        <f t="shared" si="98"/>
        <v>39052</v>
      </c>
      <c r="B110" s="102">
        <f t="shared" si="99"/>
        <v>4.0190000000000001</v>
      </c>
      <c r="C110" s="80">
        <f t="shared" si="100"/>
        <v>0.245</v>
      </c>
      <c r="D110" s="102">
        <f t="shared" si="76"/>
        <v>-5.4000000000000006E-2</v>
      </c>
      <c r="E110" s="106">
        <f t="shared" si="77"/>
        <v>1</v>
      </c>
      <c r="F110" s="80">
        <f t="shared" si="101"/>
        <v>0.245</v>
      </c>
      <c r="G110" s="106">
        <f t="shared" si="102"/>
        <v>1</v>
      </c>
      <c r="H110" s="80">
        <f t="shared" si="78"/>
        <v>0</v>
      </c>
      <c r="I110" s="104" t="e">
        <f t="shared" si="103"/>
        <v>#DIV/0!</v>
      </c>
      <c r="J110" s="233" t="e">
        <f t="shared" si="79"/>
        <v>#DIV/0!</v>
      </c>
      <c r="K110" s="233"/>
      <c r="L110" s="266"/>
      <c r="M110" s="266"/>
      <c r="N110" s="102">
        <f t="shared" si="80"/>
        <v>0.27</v>
      </c>
      <c r="O110" s="106">
        <f t="shared" si="81"/>
        <v>1.03</v>
      </c>
      <c r="P110" s="216">
        <f t="shared" si="104"/>
        <v>0.25235000000000002</v>
      </c>
      <c r="Q110" s="106">
        <f t="shared" si="105"/>
        <v>1.1000000000000001</v>
      </c>
      <c r="R110" s="80">
        <f t="shared" si="82"/>
        <v>0</v>
      </c>
      <c r="S110" s="104" t="e">
        <f t="shared" si="106"/>
        <v>#DIV/0!</v>
      </c>
      <c r="T110" s="233" t="e">
        <f t="shared" si="83"/>
        <v>#DIV/0!</v>
      </c>
      <c r="U110"/>
      <c r="V110"/>
      <c r="W110"/>
      <c r="X110" s="102">
        <f t="shared" si="84"/>
        <v>0.17499999999999999</v>
      </c>
      <c r="Y110" s="106">
        <f t="shared" si="85"/>
        <v>1</v>
      </c>
      <c r="Z110" s="216">
        <f t="shared" si="107"/>
        <v>0.245</v>
      </c>
      <c r="AA110" s="106">
        <f t="shared" si="108"/>
        <v>1.1000000000000001</v>
      </c>
      <c r="AB110" s="80">
        <f t="shared" si="86"/>
        <v>0</v>
      </c>
      <c r="AC110" s="104" t="e">
        <f t="shared" si="109"/>
        <v>#DIV/0!</v>
      </c>
      <c r="AD110" s="233" t="e">
        <f t="shared" si="87"/>
        <v>#DIV/0!</v>
      </c>
      <c r="AE110"/>
      <c r="AF110"/>
      <c r="AG110"/>
      <c r="AH110" s="102">
        <f t="shared" si="88"/>
        <v>5.0000000000000001E-3</v>
      </c>
      <c r="AI110" s="106">
        <f t="shared" si="89"/>
        <v>1</v>
      </c>
      <c r="AJ110" s="216" t="e">
        <f t="shared" si="110"/>
        <v>#DIV/0!</v>
      </c>
      <c r="AK110" s="106">
        <f t="shared" si="111"/>
        <v>1</v>
      </c>
      <c r="AL110" s="80" t="e">
        <f t="shared" si="90"/>
        <v>#DIV/0!</v>
      </c>
      <c r="AM110" s="104" t="e">
        <f t="shared" si="112"/>
        <v>#DIV/0!</v>
      </c>
      <c r="AN110" s="233" t="e">
        <f t="shared" si="91"/>
        <v>#DIV/0!</v>
      </c>
      <c r="AO110"/>
      <c r="AP110"/>
      <c r="AQ110" s="266"/>
      <c r="AR110" s="266"/>
      <c r="AU110"/>
      <c r="AV110"/>
      <c r="AW110"/>
      <c r="AX110"/>
      <c r="AY110"/>
      <c r="AZ110"/>
      <c r="BA110"/>
      <c r="BC110" s="105"/>
      <c r="BD110" s="105"/>
      <c r="BE110" s="80">
        <f t="shared" si="113"/>
        <v>6.866303321509902E-2</v>
      </c>
      <c r="BF110" s="181">
        <f t="shared" si="92"/>
        <v>31</v>
      </c>
      <c r="BG110" s="258">
        <f t="shared" si="138"/>
        <v>39052</v>
      </c>
      <c r="BH110" s="258">
        <f t="shared" si="114"/>
        <v>39082</v>
      </c>
      <c r="BJ110" s="105"/>
      <c r="BK110" s="82"/>
      <c r="BL110" s="82">
        <f t="shared" si="93"/>
        <v>0</v>
      </c>
      <c r="BM110" s="82" t="e">
        <f t="shared" si="115"/>
        <v>#DIV/0!</v>
      </c>
      <c r="BN110" s="77">
        <f t="shared" si="94"/>
        <v>0</v>
      </c>
      <c r="BO110" s="108">
        <f t="shared" si="116"/>
        <v>0</v>
      </c>
      <c r="BP110" s="107">
        <f>IF($BL110=0,0,_xll.OSTRIP($BM110,$I110,$A110-$B$2,$BG110-$A110,$BH110-$A110,$B$10,$BE110,$F110,$G110,$B$22,$J110,$BQ$33,0))</f>
        <v>0</v>
      </c>
      <c r="BQ110" s="107">
        <f>IF($BL110=0,0,_xll.OSTRIP($BM110,$I110,$A110-$B$2,$BG110-$A110,$BH110-$A110,$B$10,$BE110,$F110,$G110,$B$22,$J110,$BQ$33,1))</f>
        <v>0</v>
      </c>
      <c r="BR110" s="107">
        <f>IF($BL110=0,0,_xll.OSTRIP($BM110,$I110,$A110-$B$2,$BG110-$A110,$BH110-$A110,$B$10,$BE110,$F110,$G110,$B$22,$J110,$BQ$33,BQ$34))</f>
        <v>0</v>
      </c>
      <c r="BS110" s="109">
        <f t="shared" si="117"/>
        <v>0</v>
      </c>
      <c r="BT110" s="109">
        <f t="shared" si="118"/>
        <v>0</v>
      </c>
      <c r="BU110" s="109">
        <f t="shared" si="119"/>
        <v>0</v>
      </c>
      <c r="BW110" s="82">
        <f t="shared" si="95"/>
        <v>0</v>
      </c>
      <c r="BX110" s="81" t="e">
        <f t="shared" si="120"/>
        <v>#DIV/0!</v>
      </c>
      <c r="BY110" s="77">
        <f t="shared" si="121"/>
        <v>0</v>
      </c>
      <c r="BZ110" s="108">
        <f t="shared" si="122"/>
        <v>0</v>
      </c>
      <c r="CA110" s="107">
        <f>IF($BW110=0,0,_xll.OSTRIP($BX110,$S110,$A110-$B$2,$BG110-$A110,$BH110-$A110,$D$10,$BE110,$P110,$Q110,$D$22,$T110,$CB$33,0))</f>
        <v>0</v>
      </c>
      <c r="CB110" s="107">
        <f>IF($BW110=0,0,_xll.OSTRIP($BX110,$S110,$A110-$B$2,$BG110-$A110,$BH110-$A110,$D$10,$BE110,$P110,$Q110,$D$22,$T110,$CB$33,1))</f>
        <v>0</v>
      </c>
      <c r="CC110" s="107">
        <f>IF($BW110=0,0,_xll.OSTRIP($BX110,$S110,$A110-$B$2,$BG110-$A110,$BH110-$A110,$D$10,$BE110,$P110,$Q110,$D$22,$T110,$CB$33,CB$34))</f>
        <v>0</v>
      </c>
      <c r="CD110" s="109">
        <f t="shared" si="123"/>
        <v>0</v>
      </c>
      <c r="CE110" s="109">
        <f t="shared" si="124"/>
        <v>0</v>
      </c>
      <c r="CF110" s="109">
        <f t="shared" si="125"/>
        <v>0</v>
      </c>
      <c r="CH110" s="82">
        <f t="shared" si="96"/>
        <v>0</v>
      </c>
      <c r="CI110" s="81" t="e">
        <f t="shared" si="126"/>
        <v>#DIV/0!</v>
      </c>
      <c r="CJ110" s="77">
        <f t="shared" si="127"/>
        <v>0</v>
      </c>
      <c r="CK110" s="108">
        <f t="shared" si="128"/>
        <v>0</v>
      </c>
      <c r="CL110" s="107">
        <f>IF($CH110=0,0,_xll.OSTRIP($CI110,$AC110,$A110-$B$2,$BG110-$A110,$BH110-$A110,$F$10,$BE110,$Z110,$AA110,$F$22,$AD110,$CM$33,0))</f>
        <v>0</v>
      </c>
      <c r="CM110" s="107">
        <f>IF($CH110=0,0,_xll.OSTRIP($CI110,$AC110,$A110-$B$2,$BG110-$A110,$BH110-$A110,$F$10,$BE110,$Z110,$AA110,$F$22,$AD110,$CM$33,1))</f>
        <v>0</v>
      </c>
      <c r="CN110" s="107">
        <f>IF($CH110=0,0,_xll.OSTRIP($CI110,$AC110,$A110-$B$2,$BG110-$A110,$BH110-$A110,$F$10,$BE110,$Z110,$AA110,$F$22,$AD110,$CM$33,$CM$34))</f>
        <v>0</v>
      </c>
      <c r="CO110" s="109">
        <f t="shared" si="129"/>
        <v>0</v>
      </c>
      <c r="CP110" s="109">
        <f t="shared" si="130"/>
        <v>0</v>
      </c>
      <c r="CQ110" s="109">
        <f t="shared" si="131"/>
        <v>0</v>
      </c>
      <c r="CS110" s="82">
        <f t="shared" si="97"/>
        <v>0</v>
      </c>
      <c r="CT110" s="81" t="e">
        <f t="shared" si="132"/>
        <v>#DIV/0!</v>
      </c>
      <c r="CU110" s="77">
        <f t="shared" si="133"/>
        <v>0</v>
      </c>
      <c r="CV110" s="108">
        <f t="shared" si="134"/>
        <v>0</v>
      </c>
      <c r="CW110" s="107">
        <f>IF($CS110=0,0,_xll.OSTRIP($CT110,$AM110,$A110-$B$2,$BG110-$A110,$BH110-$A110,$H$10,$BE110,$AJ110,$AK110,$H$22,$AN110,$CX$33,0))</f>
        <v>0</v>
      </c>
      <c r="CX110" s="107">
        <f>IF($CS110=0,0,_xll.OSTRIP($CT110,$AM110,$A110-$B$2,$BG110-$A110,$BH110-$A110,$H$10,$BE110,$AJ110,$AK110,$H$22,$AN110,$CX$33,1))</f>
        <v>0</v>
      </c>
      <c r="CY110" s="107">
        <f>IF($CS110=0,0,_xll.OSTRIP($CT110,$AM110,$A110-$B$2,$BG110-$A110,$BH110-$A110,$H$10,$BE110,$AJ110,$AK110,$H$22,$AN110,$CX$33,CX$34))</f>
        <v>0</v>
      </c>
      <c r="CZ110" s="109">
        <f t="shared" si="135"/>
        <v>0</v>
      </c>
      <c r="DA110" s="109">
        <f t="shared" si="136"/>
        <v>0</v>
      </c>
      <c r="DB110" s="109">
        <f t="shared" si="137"/>
        <v>0</v>
      </c>
    </row>
    <row r="111" spans="1:106" x14ac:dyDescent="0.25">
      <c r="A111" s="101">
        <f t="shared" si="98"/>
        <v>39083</v>
      </c>
      <c r="B111" s="102">
        <f t="shared" si="99"/>
        <v>4.1219999999999999</v>
      </c>
      <c r="C111" s="80">
        <f t="shared" si="100"/>
        <v>0.2475</v>
      </c>
      <c r="D111" s="102">
        <f t="shared" si="76"/>
        <v>-5.2000000000000005E-2</v>
      </c>
      <c r="E111" s="106">
        <f t="shared" si="77"/>
        <v>1</v>
      </c>
      <c r="F111" s="80">
        <f t="shared" si="101"/>
        <v>0.2475</v>
      </c>
      <c r="G111" s="106">
        <f t="shared" si="102"/>
        <v>1</v>
      </c>
      <c r="H111" s="80">
        <f t="shared" si="78"/>
        <v>0</v>
      </c>
      <c r="I111" s="104" t="e">
        <f t="shared" si="103"/>
        <v>#DIV/0!</v>
      </c>
      <c r="J111" s="233" t="e">
        <f t="shared" si="79"/>
        <v>#DIV/0!</v>
      </c>
      <c r="K111" s="233"/>
      <c r="L111" s="266"/>
      <c r="M111" s="266"/>
      <c r="N111" s="102">
        <f t="shared" si="80"/>
        <v>0.315</v>
      </c>
      <c r="O111" s="106">
        <f t="shared" si="81"/>
        <v>1.03</v>
      </c>
      <c r="P111" s="216">
        <f t="shared" si="104"/>
        <v>0.25492500000000001</v>
      </c>
      <c r="Q111" s="106">
        <f t="shared" si="105"/>
        <v>1.1000000000000001</v>
      </c>
      <c r="R111" s="80">
        <f t="shared" si="82"/>
        <v>0</v>
      </c>
      <c r="S111" s="104" t="e">
        <f t="shared" si="106"/>
        <v>#DIV/0!</v>
      </c>
      <c r="T111" s="233" t="e">
        <f t="shared" si="83"/>
        <v>#DIV/0!</v>
      </c>
      <c r="U111"/>
      <c r="V111"/>
      <c r="W111"/>
      <c r="X111" s="102">
        <f t="shared" si="84"/>
        <v>0.22</v>
      </c>
      <c r="Y111" s="106">
        <f t="shared" si="85"/>
        <v>1</v>
      </c>
      <c r="Z111" s="216">
        <f t="shared" si="107"/>
        <v>0.2475</v>
      </c>
      <c r="AA111" s="106">
        <f t="shared" si="108"/>
        <v>1.1000000000000001</v>
      </c>
      <c r="AB111" s="80">
        <f t="shared" si="86"/>
        <v>0</v>
      </c>
      <c r="AC111" s="104" t="e">
        <f t="shared" si="109"/>
        <v>#DIV/0!</v>
      </c>
      <c r="AD111" s="233" t="e">
        <f t="shared" si="87"/>
        <v>#DIV/0!</v>
      </c>
      <c r="AE111"/>
      <c r="AF111"/>
      <c r="AG111"/>
      <c r="AH111" s="102">
        <f t="shared" si="88"/>
        <v>5.0000000000000001E-3</v>
      </c>
      <c r="AI111" s="106">
        <f t="shared" si="89"/>
        <v>1</v>
      </c>
      <c r="AJ111" s="216" t="e">
        <f t="shared" si="110"/>
        <v>#DIV/0!</v>
      </c>
      <c r="AK111" s="106">
        <f t="shared" si="111"/>
        <v>1</v>
      </c>
      <c r="AL111" s="80" t="e">
        <f t="shared" si="90"/>
        <v>#DIV/0!</v>
      </c>
      <c r="AM111" s="104" t="e">
        <f t="shared" si="112"/>
        <v>#DIV/0!</v>
      </c>
      <c r="AN111" s="233" t="e">
        <f t="shared" si="91"/>
        <v>#DIV/0!</v>
      </c>
      <c r="AO111"/>
      <c r="AP111"/>
      <c r="AQ111" s="266"/>
      <c r="AR111" s="266"/>
      <c r="AU111"/>
      <c r="AV111"/>
      <c r="AW111"/>
      <c r="AX111"/>
      <c r="AY111"/>
      <c r="AZ111"/>
      <c r="BA111"/>
      <c r="BC111" s="105"/>
      <c r="BD111" s="105"/>
      <c r="BE111" s="80">
        <f t="shared" si="113"/>
        <v>6.8702218657456002E-2</v>
      </c>
      <c r="BF111" s="181">
        <f t="shared" si="92"/>
        <v>31</v>
      </c>
      <c r="BG111" s="258">
        <f t="shared" si="138"/>
        <v>39083</v>
      </c>
      <c r="BH111" s="258">
        <f t="shared" si="114"/>
        <v>39113</v>
      </c>
      <c r="BJ111" s="105"/>
      <c r="BK111" s="82"/>
      <c r="BL111" s="82">
        <f t="shared" si="93"/>
        <v>0</v>
      </c>
      <c r="BM111" s="82" t="e">
        <f t="shared" si="115"/>
        <v>#DIV/0!</v>
      </c>
      <c r="BN111" s="77">
        <f t="shared" si="94"/>
        <v>0</v>
      </c>
      <c r="BO111" s="108">
        <f t="shared" si="116"/>
        <v>0</v>
      </c>
      <c r="BP111" s="107">
        <f>IF($BL111=0,0,_xll.OSTRIP($BM111,$I111,$A111-$B$2,$BG111-$A111,$BH111-$A111,$B$10,$BE111,$F111,$G111,$B$22,$J111,$BQ$33,0))</f>
        <v>0</v>
      </c>
      <c r="BQ111" s="107">
        <f>IF($BL111=0,0,_xll.OSTRIP($BM111,$I111,$A111-$B$2,$BG111-$A111,$BH111-$A111,$B$10,$BE111,$F111,$G111,$B$22,$J111,$BQ$33,1))</f>
        <v>0</v>
      </c>
      <c r="BR111" s="107">
        <f>IF($BL111=0,0,_xll.OSTRIP($BM111,$I111,$A111-$B$2,$BG111-$A111,$BH111-$A111,$B$10,$BE111,$F111,$G111,$B$22,$J111,$BQ$33,BQ$34))</f>
        <v>0</v>
      </c>
      <c r="BS111" s="109">
        <f t="shared" si="117"/>
        <v>0</v>
      </c>
      <c r="BT111" s="109">
        <f t="shared" si="118"/>
        <v>0</v>
      </c>
      <c r="BU111" s="109">
        <f t="shared" si="119"/>
        <v>0</v>
      </c>
      <c r="BW111" s="82">
        <f t="shared" si="95"/>
        <v>0</v>
      </c>
      <c r="BX111" s="81" t="e">
        <f t="shared" si="120"/>
        <v>#DIV/0!</v>
      </c>
      <c r="BY111" s="77">
        <f t="shared" si="121"/>
        <v>0</v>
      </c>
      <c r="BZ111" s="108">
        <f t="shared" si="122"/>
        <v>0</v>
      </c>
      <c r="CA111" s="107">
        <f>IF($BW111=0,0,_xll.OSTRIP($BX111,$S111,$A111-$B$2,$BG111-$A111,$BH111-$A111,$D$10,$BE111,$P111,$Q111,$D$22,$T111,$CB$33,0))</f>
        <v>0</v>
      </c>
      <c r="CB111" s="107">
        <f>IF($BW111=0,0,_xll.OSTRIP($BX111,$S111,$A111-$B$2,$BG111-$A111,$BH111-$A111,$D$10,$BE111,$P111,$Q111,$D$22,$T111,$CB$33,1))</f>
        <v>0</v>
      </c>
      <c r="CC111" s="107">
        <f>IF($BW111=0,0,_xll.OSTRIP($BX111,$S111,$A111-$B$2,$BG111-$A111,$BH111-$A111,$D$10,$BE111,$P111,$Q111,$D$22,$T111,$CB$33,CB$34))</f>
        <v>0</v>
      </c>
      <c r="CD111" s="109">
        <f t="shared" si="123"/>
        <v>0</v>
      </c>
      <c r="CE111" s="109">
        <f t="shared" si="124"/>
        <v>0</v>
      </c>
      <c r="CF111" s="109">
        <f t="shared" si="125"/>
        <v>0</v>
      </c>
      <c r="CH111" s="82">
        <f t="shared" si="96"/>
        <v>0</v>
      </c>
      <c r="CI111" s="81" t="e">
        <f t="shared" si="126"/>
        <v>#DIV/0!</v>
      </c>
      <c r="CJ111" s="77">
        <f t="shared" si="127"/>
        <v>0</v>
      </c>
      <c r="CK111" s="108">
        <f t="shared" si="128"/>
        <v>0</v>
      </c>
      <c r="CL111" s="107">
        <f>IF($CH111=0,0,_xll.OSTRIP($CI111,$AC111,$A111-$B$2,$BG111-$A111,$BH111-$A111,$F$10,$BE111,$Z111,$AA111,$F$22,$AD111,$CM$33,0))</f>
        <v>0</v>
      </c>
      <c r="CM111" s="107">
        <f>IF($CH111=0,0,_xll.OSTRIP($CI111,$AC111,$A111-$B$2,$BG111-$A111,$BH111-$A111,$F$10,$BE111,$Z111,$AA111,$F$22,$AD111,$CM$33,1))</f>
        <v>0</v>
      </c>
      <c r="CN111" s="107">
        <f>IF($CH111=0,0,_xll.OSTRIP($CI111,$AC111,$A111-$B$2,$BG111-$A111,$BH111-$A111,$F$10,$BE111,$Z111,$AA111,$F$22,$AD111,$CM$33,$CM$34))</f>
        <v>0</v>
      </c>
      <c r="CO111" s="109">
        <f t="shared" si="129"/>
        <v>0</v>
      </c>
      <c r="CP111" s="109">
        <f t="shared" si="130"/>
        <v>0</v>
      </c>
      <c r="CQ111" s="109">
        <f t="shared" si="131"/>
        <v>0</v>
      </c>
      <c r="CS111" s="82">
        <f t="shared" si="97"/>
        <v>0</v>
      </c>
      <c r="CT111" s="81" t="e">
        <f t="shared" si="132"/>
        <v>#DIV/0!</v>
      </c>
      <c r="CU111" s="77">
        <f t="shared" si="133"/>
        <v>0</v>
      </c>
      <c r="CV111" s="108">
        <f t="shared" si="134"/>
        <v>0</v>
      </c>
      <c r="CW111" s="107">
        <f>IF($CS111=0,0,_xll.OSTRIP($CT111,$AM111,$A111-$B$2,$BG111-$A111,$BH111-$A111,$H$10,$BE111,$AJ111,$AK111,$H$22,$AN111,$CX$33,0))</f>
        <v>0</v>
      </c>
      <c r="CX111" s="107">
        <f>IF($CS111=0,0,_xll.OSTRIP($CT111,$AM111,$A111-$B$2,$BG111-$A111,$BH111-$A111,$H$10,$BE111,$AJ111,$AK111,$H$22,$AN111,$CX$33,1))</f>
        <v>0</v>
      </c>
      <c r="CY111" s="107">
        <f>IF($CS111=0,0,_xll.OSTRIP($CT111,$AM111,$A111-$B$2,$BG111-$A111,$BH111-$A111,$H$10,$BE111,$AJ111,$AK111,$H$22,$AN111,$CX$33,CX$34))</f>
        <v>0</v>
      </c>
      <c r="CZ111" s="109">
        <f t="shared" si="135"/>
        <v>0</v>
      </c>
      <c r="DA111" s="109">
        <f t="shared" si="136"/>
        <v>0</v>
      </c>
      <c r="DB111" s="109">
        <f t="shared" si="137"/>
        <v>0</v>
      </c>
    </row>
    <row r="112" spans="1:106" x14ac:dyDescent="0.25">
      <c r="A112" s="101">
        <f t="shared" si="98"/>
        <v>39114</v>
      </c>
      <c r="B112" s="102">
        <f t="shared" si="99"/>
        <v>3.9940000000000002</v>
      </c>
      <c r="C112" s="80">
        <f t="shared" si="100"/>
        <v>0.23499999999999999</v>
      </c>
      <c r="D112" s="102">
        <f t="shared" si="76"/>
        <v>-5.2000000000000005E-2</v>
      </c>
      <c r="E112" s="106">
        <f t="shared" si="77"/>
        <v>1</v>
      </c>
      <c r="F112" s="80">
        <f t="shared" si="101"/>
        <v>0.23499999999999999</v>
      </c>
      <c r="G112" s="106">
        <f t="shared" si="102"/>
        <v>1</v>
      </c>
      <c r="H112" s="80">
        <f t="shared" si="78"/>
        <v>0</v>
      </c>
      <c r="I112" s="104" t="e">
        <f t="shared" si="103"/>
        <v>#DIV/0!</v>
      </c>
      <c r="J112" s="233" t="e">
        <f t="shared" si="79"/>
        <v>#DIV/0!</v>
      </c>
      <c r="K112" s="233"/>
      <c r="L112" s="266"/>
      <c r="M112" s="266"/>
      <c r="N112" s="102">
        <f t="shared" si="80"/>
        <v>0.28999999999999998</v>
      </c>
      <c r="O112" s="106">
        <f t="shared" si="81"/>
        <v>1.03</v>
      </c>
      <c r="P112" s="216">
        <f t="shared" si="104"/>
        <v>0.24204999999999999</v>
      </c>
      <c r="Q112" s="106">
        <f t="shared" si="105"/>
        <v>1.1000000000000001</v>
      </c>
      <c r="R112" s="80">
        <f t="shared" si="82"/>
        <v>0</v>
      </c>
      <c r="S112" s="104" t="e">
        <f t="shared" si="106"/>
        <v>#DIV/0!</v>
      </c>
      <c r="T112" s="233" t="e">
        <f t="shared" si="83"/>
        <v>#DIV/0!</v>
      </c>
      <c r="U112"/>
      <c r="V112"/>
      <c r="W112"/>
      <c r="X112" s="102">
        <f t="shared" si="84"/>
        <v>0.19500000000000001</v>
      </c>
      <c r="Y112" s="106">
        <f t="shared" si="85"/>
        <v>1</v>
      </c>
      <c r="Z112" s="216">
        <f t="shared" si="107"/>
        <v>0.23499999999999999</v>
      </c>
      <c r="AA112" s="106">
        <f t="shared" si="108"/>
        <v>1.1000000000000001</v>
      </c>
      <c r="AB112" s="80">
        <f t="shared" si="86"/>
        <v>0</v>
      </c>
      <c r="AC112" s="104" t="e">
        <f t="shared" si="109"/>
        <v>#DIV/0!</v>
      </c>
      <c r="AD112" s="233" t="e">
        <f t="shared" si="87"/>
        <v>#DIV/0!</v>
      </c>
      <c r="AE112"/>
      <c r="AF112"/>
      <c r="AG112"/>
      <c r="AH112" s="102">
        <f t="shared" si="88"/>
        <v>5.0000000000000001E-3</v>
      </c>
      <c r="AI112" s="106">
        <f t="shared" si="89"/>
        <v>1</v>
      </c>
      <c r="AJ112" s="216" t="e">
        <f t="shared" si="110"/>
        <v>#DIV/0!</v>
      </c>
      <c r="AK112" s="106">
        <f t="shared" si="111"/>
        <v>1</v>
      </c>
      <c r="AL112" s="80" t="e">
        <f t="shared" si="90"/>
        <v>#DIV/0!</v>
      </c>
      <c r="AM112" s="104" t="e">
        <f t="shared" si="112"/>
        <v>#DIV/0!</v>
      </c>
      <c r="AN112" s="233" t="e">
        <f t="shared" si="91"/>
        <v>#DIV/0!</v>
      </c>
      <c r="AO112"/>
      <c r="AP112"/>
      <c r="AQ112" s="266"/>
      <c r="AR112" s="266"/>
      <c r="AU112"/>
      <c r="AV112"/>
      <c r="AW112"/>
      <c r="AX112"/>
      <c r="AY112"/>
      <c r="AZ112"/>
      <c r="BA112"/>
      <c r="BC112" s="105"/>
      <c r="BD112" s="105"/>
      <c r="BE112" s="80">
        <f t="shared" si="113"/>
        <v>6.8741404100320022E-2</v>
      </c>
      <c r="BF112" s="181">
        <f t="shared" si="92"/>
        <v>28</v>
      </c>
      <c r="BG112" s="258">
        <f t="shared" si="138"/>
        <v>39114</v>
      </c>
      <c r="BH112" s="258">
        <f t="shared" si="114"/>
        <v>39141</v>
      </c>
      <c r="BJ112" s="105"/>
      <c r="BK112" s="82"/>
      <c r="BL112" s="82">
        <f t="shared" si="93"/>
        <v>0</v>
      </c>
      <c r="BM112" s="82" t="e">
        <f t="shared" si="115"/>
        <v>#DIV/0!</v>
      </c>
      <c r="BN112" s="77">
        <f t="shared" si="94"/>
        <v>0</v>
      </c>
      <c r="BO112" s="108">
        <f t="shared" si="116"/>
        <v>0</v>
      </c>
      <c r="BP112" s="107">
        <f>IF($BL112=0,0,_xll.OSTRIP($BM112,$I112,$A112-$B$2,$BG112-$A112,$BH112-$A112,$B$10,$BE112,$F112,$G112,$B$22,$J112,$BQ$33,0))</f>
        <v>0</v>
      </c>
      <c r="BQ112" s="107">
        <f>IF($BL112=0,0,_xll.OSTRIP($BM112,$I112,$A112-$B$2,$BG112-$A112,$BH112-$A112,$B$10,$BE112,$F112,$G112,$B$22,$J112,$BQ$33,1))</f>
        <v>0</v>
      </c>
      <c r="BR112" s="107">
        <f>IF($BL112=0,0,_xll.OSTRIP($BM112,$I112,$A112-$B$2,$BG112-$A112,$BH112-$A112,$B$10,$BE112,$F112,$G112,$B$22,$J112,$BQ$33,BQ$34))</f>
        <v>0</v>
      </c>
      <c r="BS112" s="109">
        <f t="shared" si="117"/>
        <v>0</v>
      </c>
      <c r="BT112" s="109">
        <f t="shared" si="118"/>
        <v>0</v>
      </c>
      <c r="BU112" s="109">
        <f t="shared" si="119"/>
        <v>0</v>
      </c>
      <c r="BW112" s="82">
        <f t="shared" si="95"/>
        <v>0</v>
      </c>
      <c r="BX112" s="81" t="e">
        <f t="shared" si="120"/>
        <v>#DIV/0!</v>
      </c>
      <c r="BY112" s="77">
        <f t="shared" si="121"/>
        <v>0</v>
      </c>
      <c r="BZ112" s="108">
        <f t="shared" si="122"/>
        <v>0</v>
      </c>
      <c r="CA112" s="107">
        <f>IF($BW112=0,0,_xll.OSTRIP($BX112,$S112,$A112-$B$2,$BG112-$A112,$BH112-$A112,$D$10,$BE112,$P112,$Q112,$D$22,$T112,$CB$33,0))</f>
        <v>0</v>
      </c>
      <c r="CB112" s="107">
        <f>IF($BW112=0,0,_xll.OSTRIP($BX112,$S112,$A112-$B$2,$BG112-$A112,$BH112-$A112,$D$10,$BE112,$P112,$Q112,$D$22,$T112,$CB$33,1))</f>
        <v>0</v>
      </c>
      <c r="CC112" s="107">
        <f>IF($BW112=0,0,_xll.OSTRIP($BX112,$S112,$A112-$B$2,$BG112-$A112,$BH112-$A112,$D$10,$BE112,$P112,$Q112,$D$22,$T112,$CB$33,CB$34))</f>
        <v>0</v>
      </c>
      <c r="CD112" s="109">
        <f t="shared" si="123"/>
        <v>0</v>
      </c>
      <c r="CE112" s="109">
        <f t="shared" si="124"/>
        <v>0</v>
      </c>
      <c r="CF112" s="109">
        <f t="shared" si="125"/>
        <v>0</v>
      </c>
      <c r="CH112" s="82">
        <f t="shared" si="96"/>
        <v>0</v>
      </c>
      <c r="CI112" s="81" t="e">
        <f t="shared" si="126"/>
        <v>#DIV/0!</v>
      </c>
      <c r="CJ112" s="77">
        <f t="shared" si="127"/>
        <v>0</v>
      </c>
      <c r="CK112" s="108">
        <f t="shared" si="128"/>
        <v>0</v>
      </c>
      <c r="CL112" s="107">
        <f>IF($CH112=0,0,_xll.OSTRIP($CI112,$AC112,$A112-$B$2,$BG112-$A112,$BH112-$A112,$F$10,$BE112,$Z112,$AA112,$F$22,$AD112,$CM$33,0))</f>
        <v>0</v>
      </c>
      <c r="CM112" s="107">
        <f>IF($CH112=0,0,_xll.OSTRIP($CI112,$AC112,$A112-$B$2,$BG112-$A112,$BH112-$A112,$F$10,$BE112,$Z112,$AA112,$F$22,$AD112,$CM$33,1))</f>
        <v>0</v>
      </c>
      <c r="CN112" s="107">
        <f>IF($CH112=0,0,_xll.OSTRIP($CI112,$AC112,$A112-$B$2,$BG112-$A112,$BH112-$A112,$F$10,$BE112,$Z112,$AA112,$F$22,$AD112,$CM$33,$CM$34))</f>
        <v>0</v>
      </c>
      <c r="CO112" s="109">
        <f t="shared" si="129"/>
        <v>0</v>
      </c>
      <c r="CP112" s="109">
        <f t="shared" si="130"/>
        <v>0</v>
      </c>
      <c r="CQ112" s="109">
        <f t="shared" si="131"/>
        <v>0</v>
      </c>
      <c r="CS112" s="82">
        <f t="shared" si="97"/>
        <v>0</v>
      </c>
      <c r="CT112" s="81" t="e">
        <f t="shared" si="132"/>
        <v>#DIV/0!</v>
      </c>
      <c r="CU112" s="77">
        <f t="shared" si="133"/>
        <v>0</v>
      </c>
      <c r="CV112" s="108">
        <f t="shared" si="134"/>
        <v>0</v>
      </c>
      <c r="CW112" s="107">
        <f>IF($CS112=0,0,_xll.OSTRIP($CT112,$AM112,$A112-$B$2,$BG112-$A112,$BH112-$A112,$H$10,$BE112,$AJ112,$AK112,$H$22,$AN112,$CX$33,0))</f>
        <v>0</v>
      </c>
      <c r="CX112" s="107">
        <f>IF($CS112=0,0,_xll.OSTRIP($CT112,$AM112,$A112-$B$2,$BG112-$A112,$BH112-$A112,$H$10,$BE112,$AJ112,$AK112,$H$22,$AN112,$CX$33,1))</f>
        <v>0</v>
      </c>
      <c r="CY112" s="107">
        <f>IF($CS112=0,0,_xll.OSTRIP($CT112,$AM112,$A112-$B$2,$BG112-$A112,$BH112-$A112,$H$10,$BE112,$AJ112,$AK112,$H$22,$AN112,$CX$33,CX$34))</f>
        <v>0</v>
      </c>
      <c r="CZ112" s="109">
        <f t="shared" si="135"/>
        <v>0</v>
      </c>
      <c r="DA112" s="109">
        <f t="shared" si="136"/>
        <v>0</v>
      </c>
      <c r="DB112" s="109">
        <f t="shared" si="137"/>
        <v>0</v>
      </c>
    </row>
    <row r="113" spans="1:106" x14ac:dyDescent="0.25">
      <c r="A113" s="101">
        <f t="shared" si="98"/>
        <v>39142</v>
      </c>
      <c r="B113" s="102">
        <f t="shared" si="99"/>
        <v>3.8510000000000004</v>
      </c>
      <c r="C113" s="80">
        <f t="shared" si="100"/>
        <v>0.22500000000000001</v>
      </c>
      <c r="D113" s="102">
        <f t="shared" si="76"/>
        <v>-5.2000000000000005E-2</v>
      </c>
      <c r="E113" s="106">
        <f t="shared" si="77"/>
        <v>1</v>
      </c>
      <c r="F113" s="80">
        <f t="shared" si="101"/>
        <v>0.22500000000000001</v>
      </c>
      <c r="G113" s="106">
        <f t="shared" si="102"/>
        <v>0.75</v>
      </c>
      <c r="H113" s="80">
        <f t="shared" si="78"/>
        <v>0</v>
      </c>
      <c r="I113" s="104" t="e">
        <f t="shared" si="103"/>
        <v>#DIV/0!</v>
      </c>
      <c r="J113" s="233" t="e">
        <f t="shared" si="79"/>
        <v>#DIV/0!</v>
      </c>
      <c r="K113" s="233"/>
      <c r="L113" s="266"/>
      <c r="M113" s="266"/>
      <c r="N113" s="102">
        <f t="shared" si="80"/>
        <v>0.28749999999999998</v>
      </c>
      <c r="O113" s="106">
        <f t="shared" si="81"/>
        <v>1.03</v>
      </c>
      <c r="P113" s="216">
        <f t="shared" si="104"/>
        <v>0.23175000000000001</v>
      </c>
      <c r="Q113" s="106">
        <f t="shared" si="105"/>
        <v>0.85</v>
      </c>
      <c r="R113" s="80">
        <f t="shared" si="82"/>
        <v>0</v>
      </c>
      <c r="S113" s="104" t="e">
        <f t="shared" si="106"/>
        <v>#DIV/0!</v>
      </c>
      <c r="T113" s="233" t="e">
        <f t="shared" si="83"/>
        <v>#DIV/0!</v>
      </c>
      <c r="U113"/>
      <c r="V113"/>
      <c r="W113"/>
      <c r="X113" s="102">
        <f t="shared" si="84"/>
        <v>0.1925</v>
      </c>
      <c r="Y113" s="106">
        <f t="shared" si="85"/>
        <v>1</v>
      </c>
      <c r="Z113" s="216">
        <f t="shared" si="107"/>
        <v>0.22500000000000001</v>
      </c>
      <c r="AA113" s="106">
        <f t="shared" si="108"/>
        <v>0.75</v>
      </c>
      <c r="AB113" s="80">
        <f t="shared" si="86"/>
        <v>0</v>
      </c>
      <c r="AC113" s="104" t="e">
        <f t="shared" si="109"/>
        <v>#DIV/0!</v>
      </c>
      <c r="AD113" s="233" t="e">
        <f t="shared" si="87"/>
        <v>#DIV/0!</v>
      </c>
      <c r="AE113"/>
      <c r="AF113"/>
      <c r="AG113"/>
      <c r="AH113" s="102">
        <f t="shared" si="88"/>
        <v>5.0000000000000001E-3</v>
      </c>
      <c r="AI113" s="106">
        <f t="shared" si="89"/>
        <v>1</v>
      </c>
      <c r="AJ113" s="216" t="e">
        <f t="shared" si="110"/>
        <v>#DIV/0!</v>
      </c>
      <c r="AK113" s="106">
        <f t="shared" si="111"/>
        <v>0.75</v>
      </c>
      <c r="AL113" s="80" t="e">
        <f t="shared" si="90"/>
        <v>#DIV/0!</v>
      </c>
      <c r="AM113" s="104" t="e">
        <f t="shared" si="112"/>
        <v>#DIV/0!</v>
      </c>
      <c r="AN113" s="233" t="e">
        <f t="shared" si="91"/>
        <v>#DIV/0!</v>
      </c>
      <c r="AO113"/>
      <c r="AP113"/>
      <c r="AQ113" s="266"/>
      <c r="AR113" s="266"/>
      <c r="AU113"/>
      <c r="AV113"/>
      <c r="AW113"/>
      <c r="AX113"/>
      <c r="AY113"/>
      <c r="AZ113"/>
      <c r="BA113"/>
      <c r="BC113" s="105"/>
      <c r="BD113" s="105"/>
      <c r="BE113" s="80">
        <f t="shared" si="113"/>
        <v>6.8776797404000001E-2</v>
      </c>
      <c r="BF113" s="181">
        <f t="shared" si="92"/>
        <v>31</v>
      </c>
      <c r="BG113" s="258">
        <f t="shared" si="138"/>
        <v>39142</v>
      </c>
      <c r="BH113" s="258">
        <f t="shared" si="114"/>
        <v>39172</v>
      </c>
      <c r="BJ113" s="105"/>
      <c r="BK113" s="82"/>
      <c r="BL113" s="82">
        <f t="shared" si="93"/>
        <v>0</v>
      </c>
      <c r="BM113" s="82" t="e">
        <f t="shared" si="115"/>
        <v>#DIV/0!</v>
      </c>
      <c r="BN113" s="77">
        <f t="shared" si="94"/>
        <v>0</v>
      </c>
      <c r="BO113" s="108">
        <f t="shared" si="116"/>
        <v>0</v>
      </c>
      <c r="BP113" s="107">
        <f>IF($BL113=0,0,_xll.OSTRIP($BM113,$I113,$A113-$B$2,$BG113-$A113,$BH113-$A113,$B$10,$BE113,$F113,$G113,$B$22,$J113,$BQ$33,0))</f>
        <v>0</v>
      </c>
      <c r="BQ113" s="107">
        <f>IF($BL113=0,0,_xll.OSTRIP($BM113,$I113,$A113-$B$2,$BG113-$A113,$BH113-$A113,$B$10,$BE113,$F113,$G113,$B$22,$J113,$BQ$33,1))</f>
        <v>0</v>
      </c>
      <c r="BR113" s="107">
        <f>IF($BL113=0,0,_xll.OSTRIP($BM113,$I113,$A113-$B$2,$BG113-$A113,$BH113-$A113,$B$10,$BE113,$F113,$G113,$B$22,$J113,$BQ$33,BQ$34))</f>
        <v>0</v>
      </c>
      <c r="BS113" s="109">
        <f t="shared" si="117"/>
        <v>0</v>
      </c>
      <c r="BT113" s="109">
        <f t="shared" si="118"/>
        <v>0</v>
      </c>
      <c r="BU113" s="109">
        <f t="shared" si="119"/>
        <v>0</v>
      </c>
      <c r="BW113" s="82">
        <f t="shared" si="95"/>
        <v>0</v>
      </c>
      <c r="BX113" s="81" t="e">
        <f t="shared" si="120"/>
        <v>#DIV/0!</v>
      </c>
      <c r="BY113" s="77">
        <f t="shared" si="121"/>
        <v>0</v>
      </c>
      <c r="BZ113" s="108">
        <f t="shared" si="122"/>
        <v>0</v>
      </c>
      <c r="CA113" s="107">
        <f>IF($BW113=0,0,_xll.OSTRIP($BX113,$S113,$A113-$B$2,$BG113-$A113,$BH113-$A113,$D$10,$BE113,$P113,$Q113,$D$22,$T113,$CB$33,0))</f>
        <v>0</v>
      </c>
      <c r="CB113" s="107">
        <f>IF($BW113=0,0,_xll.OSTRIP($BX113,$S113,$A113-$B$2,$BG113-$A113,$BH113-$A113,$D$10,$BE113,$P113,$Q113,$D$22,$T113,$CB$33,1))</f>
        <v>0</v>
      </c>
      <c r="CC113" s="107">
        <f>IF($BW113=0,0,_xll.OSTRIP($BX113,$S113,$A113-$B$2,$BG113-$A113,$BH113-$A113,$D$10,$BE113,$P113,$Q113,$D$22,$T113,$CB$33,CB$34))</f>
        <v>0</v>
      </c>
      <c r="CD113" s="109">
        <f t="shared" si="123"/>
        <v>0</v>
      </c>
      <c r="CE113" s="109">
        <f t="shared" si="124"/>
        <v>0</v>
      </c>
      <c r="CF113" s="109">
        <f t="shared" si="125"/>
        <v>0</v>
      </c>
      <c r="CH113" s="82">
        <f t="shared" si="96"/>
        <v>0</v>
      </c>
      <c r="CI113" s="81" t="e">
        <f t="shared" si="126"/>
        <v>#DIV/0!</v>
      </c>
      <c r="CJ113" s="77">
        <f t="shared" si="127"/>
        <v>0</v>
      </c>
      <c r="CK113" s="108">
        <f t="shared" si="128"/>
        <v>0</v>
      </c>
      <c r="CL113" s="107">
        <f>IF($CH113=0,0,_xll.OSTRIP($CI113,$AC113,$A113-$B$2,$BG113-$A113,$BH113-$A113,$F$10,$BE113,$Z113,$AA113,$F$22,$AD113,$CM$33,0))</f>
        <v>0</v>
      </c>
      <c r="CM113" s="107">
        <f>IF($CH113=0,0,_xll.OSTRIP($CI113,$AC113,$A113-$B$2,$BG113-$A113,$BH113-$A113,$F$10,$BE113,$Z113,$AA113,$F$22,$AD113,$CM$33,1))</f>
        <v>0</v>
      </c>
      <c r="CN113" s="107">
        <f>IF($CH113=0,0,_xll.OSTRIP($CI113,$AC113,$A113-$B$2,$BG113-$A113,$BH113-$A113,$F$10,$BE113,$Z113,$AA113,$F$22,$AD113,$CM$33,$CM$34))</f>
        <v>0</v>
      </c>
      <c r="CO113" s="109">
        <f t="shared" si="129"/>
        <v>0</v>
      </c>
      <c r="CP113" s="109">
        <f t="shared" si="130"/>
        <v>0</v>
      </c>
      <c r="CQ113" s="109">
        <f t="shared" si="131"/>
        <v>0</v>
      </c>
      <c r="CS113" s="82">
        <f t="shared" si="97"/>
        <v>0</v>
      </c>
      <c r="CT113" s="81" t="e">
        <f t="shared" si="132"/>
        <v>#DIV/0!</v>
      </c>
      <c r="CU113" s="77">
        <f t="shared" si="133"/>
        <v>0</v>
      </c>
      <c r="CV113" s="108">
        <f t="shared" si="134"/>
        <v>0</v>
      </c>
      <c r="CW113" s="107">
        <f>IF($CS113=0,0,_xll.OSTRIP($CT113,$AM113,$A113-$B$2,$BG113-$A113,$BH113-$A113,$H$10,$BE113,$AJ113,$AK113,$H$22,$AN113,$CX$33,0))</f>
        <v>0</v>
      </c>
      <c r="CX113" s="107">
        <f>IF($CS113=0,0,_xll.OSTRIP($CT113,$AM113,$A113-$B$2,$BG113-$A113,$BH113-$A113,$H$10,$BE113,$AJ113,$AK113,$H$22,$AN113,$CX$33,1))</f>
        <v>0</v>
      </c>
      <c r="CY113" s="107">
        <f>IF($CS113=0,0,_xll.OSTRIP($CT113,$AM113,$A113-$B$2,$BG113-$A113,$BH113-$A113,$H$10,$BE113,$AJ113,$AK113,$H$22,$AN113,$CX$33,CX$34))</f>
        <v>0</v>
      </c>
      <c r="CZ113" s="109">
        <f t="shared" si="135"/>
        <v>0</v>
      </c>
      <c r="DA113" s="109">
        <f t="shared" si="136"/>
        <v>0</v>
      </c>
      <c r="DB113" s="109">
        <f t="shared" si="137"/>
        <v>0</v>
      </c>
    </row>
    <row r="114" spans="1:106" x14ac:dyDescent="0.25">
      <c r="A114" s="101">
        <f t="shared" si="98"/>
        <v>39173</v>
      </c>
      <c r="B114" s="102">
        <f t="shared" si="99"/>
        <v>3.7080000000000002</v>
      </c>
      <c r="C114" s="80">
        <f t="shared" si="100"/>
        <v>0.22500000000000001</v>
      </c>
      <c r="D114" s="102">
        <f t="shared" si="76"/>
        <v>-4.9500000000000002E-2</v>
      </c>
      <c r="E114" s="106">
        <f t="shared" si="77"/>
        <v>1</v>
      </c>
      <c r="F114" s="80">
        <f t="shared" si="101"/>
        <v>0.22500000000000001</v>
      </c>
      <c r="G114" s="106">
        <f t="shared" si="102"/>
        <v>0.4</v>
      </c>
      <c r="H114" s="80">
        <f t="shared" si="78"/>
        <v>0</v>
      </c>
      <c r="I114" s="104" t="e">
        <f t="shared" si="103"/>
        <v>#DIV/0!</v>
      </c>
      <c r="J114" s="233" t="e">
        <f t="shared" si="79"/>
        <v>#DIV/0!</v>
      </c>
      <c r="K114" s="233"/>
      <c r="L114" s="266"/>
      <c r="M114" s="266"/>
      <c r="N114" s="102">
        <f t="shared" si="80"/>
        <v>0.1925</v>
      </c>
      <c r="O114" s="106">
        <f t="shared" si="81"/>
        <v>1.03</v>
      </c>
      <c r="P114" s="216">
        <f t="shared" si="104"/>
        <v>0.23175000000000001</v>
      </c>
      <c r="Q114" s="106">
        <f t="shared" si="105"/>
        <v>0.5</v>
      </c>
      <c r="R114" s="80">
        <f t="shared" si="82"/>
        <v>0</v>
      </c>
      <c r="S114" s="104" t="e">
        <f t="shared" si="106"/>
        <v>#DIV/0!</v>
      </c>
      <c r="T114" s="233" t="e">
        <f t="shared" si="83"/>
        <v>#DIV/0!</v>
      </c>
      <c r="U114"/>
      <c r="V114"/>
      <c r="W114"/>
      <c r="X114" s="102">
        <f t="shared" si="84"/>
        <v>9.7500000000000003E-2</v>
      </c>
      <c r="Y114" s="106">
        <f t="shared" si="85"/>
        <v>1</v>
      </c>
      <c r="Z114" s="216">
        <f t="shared" si="107"/>
        <v>0.22500000000000001</v>
      </c>
      <c r="AA114" s="106">
        <f t="shared" si="108"/>
        <v>0.45</v>
      </c>
      <c r="AB114" s="80">
        <f t="shared" si="86"/>
        <v>0</v>
      </c>
      <c r="AC114" s="104" t="e">
        <f t="shared" si="109"/>
        <v>#DIV/0!</v>
      </c>
      <c r="AD114" s="233" t="e">
        <f t="shared" si="87"/>
        <v>#DIV/0!</v>
      </c>
      <c r="AE114"/>
      <c r="AF114"/>
      <c r="AG114"/>
      <c r="AH114" s="102">
        <f t="shared" si="88"/>
        <v>5.0000000000000001E-3</v>
      </c>
      <c r="AI114" s="106">
        <f t="shared" si="89"/>
        <v>1</v>
      </c>
      <c r="AJ114" s="216" t="e">
        <f t="shared" si="110"/>
        <v>#DIV/0!</v>
      </c>
      <c r="AK114" s="106">
        <f t="shared" si="111"/>
        <v>0.4</v>
      </c>
      <c r="AL114" s="80" t="e">
        <f t="shared" si="90"/>
        <v>#DIV/0!</v>
      </c>
      <c r="AM114" s="104" t="e">
        <f t="shared" si="112"/>
        <v>#DIV/0!</v>
      </c>
      <c r="AN114" s="233" t="e">
        <f t="shared" si="91"/>
        <v>#DIV/0!</v>
      </c>
      <c r="AO114"/>
      <c r="AP114"/>
      <c r="AQ114" s="266"/>
      <c r="AR114" s="266"/>
      <c r="AU114"/>
      <c r="AV114"/>
      <c r="AW114"/>
      <c r="AX114"/>
      <c r="AY114"/>
      <c r="AZ114"/>
      <c r="BA114"/>
      <c r="BC114" s="105"/>
      <c r="BD114" s="105"/>
      <c r="BE114" s="80">
        <f t="shared" si="113"/>
        <v>6.8815982847822033E-2</v>
      </c>
      <c r="BF114" s="181">
        <f t="shared" si="92"/>
        <v>30</v>
      </c>
      <c r="BG114" s="258">
        <f t="shared" si="138"/>
        <v>39173</v>
      </c>
      <c r="BH114" s="258">
        <f t="shared" si="114"/>
        <v>39202</v>
      </c>
      <c r="BJ114" s="105"/>
      <c r="BK114" s="82"/>
      <c r="BL114" s="82">
        <f t="shared" si="93"/>
        <v>0</v>
      </c>
      <c r="BM114" s="82" t="e">
        <f t="shared" si="115"/>
        <v>#DIV/0!</v>
      </c>
      <c r="BN114" s="77">
        <f t="shared" si="94"/>
        <v>0</v>
      </c>
      <c r="BO114" s="108">
        <f t="shared" si="116"/>
        <v>0</v>
      </c>
      <c r="BP114" s="107">
        <f>IF($BL114=0,0,_xll.OSTRIP($BM114,$I114,$A114-$B$2,$BG114-$A114,$BH114-$A114,$B$10,$BE114,$F114,$G114,$B$22,$J114,$BQ$33,0))</f>
        <v>0</v>
      </c>
      <c r="BQ114" s="107">
        <f>IF($BL114=0,0,_xll.OSTRIP($BM114,$I114,$A114-$B$2,$BG114-$A114,$BH114-$A114,$B$10,$BE114,$F114,$G114,$B$22,$J114,$BQ$33,1))</f>
        <v>0</v>
      </c>
      <c r="BR114" s="107">
        <f>IF($BL114=0,0,_xll.OSTRIP($BM114,$I114,$A114-$B$2,$BG114-$A114,$BH114-$A114,$B$10,$BE114,$F114,$G114,$B$22,$J114,$BQ$33,BQ$34))</f>
        <v>0</v>
      </c>
      <c r="BS114" s="109">
        <f t="shared" si="117"/>
        <v>0</v>
      </c>
      <c r="BT114" s="109">
        <f t="shared" si="118"/>
        <v>0</v>
      </c>
      <c r="BU114" s="109">
        <f t="shared" si="119"/>
        <v>0</v>
      </c>
      <c r="BW114" s="82">
        <f t="shared" si="95"/>
        <v>0</v>
      </c>
      <c r="BX114" s="81" t="e">
        <f t="shared" si="120"/>
        <v>#DIV/0!</v>
      </c>
      <c r="BY114" s="77">
        <f t="shared" si="121"/>
        <v>0</v>
      </c>
      <c r="BZ114" s="108">
        <f t="shared" si="122"/>
        <v>0</v>
      </c>
      <c r="CA114" s="107">
        <f>IF($BW114=0,0,_xll.OSTRIP($BX114,$S114,$A114-$B$2,$BG114-$A114,$BH114-$A114,$D$10,$BE114,$P114,$Q114,$D$22,$T114,$CB$33,0))</f>
        <v>0</v>
      </c>
      <c r="CB114" s="107">
        <f>IF($BW114=0,0,_xll.OSTRIP($BX114,$S114,$A114-$B$2,$BG114-$A114,$BH114-$A114,$D$10,$BE114,$P114,$Q114,$D$22,$T114,$CB$33,1))</f>
        <v>0</v>
      </c>
      <c r="CC114" s="107">
        <f>IF($BW114=0,0,_xll.OSTRIP($BX114,$S114,$A114-$B$2,$BG114-$A114,$BH114-$A114,$D$10,$BE114,$P114,$Q114,$D$22,$T114,$CB$33,CB$34))</f>
        <v>0</v>
      </c>
      <c r="CD114" s="109">
        <f t="shared" si="123"/>
        <v>0</v>
      </c>
      <c r="CE114" s="109">
        <f t="shared" si="124"/>
        <v>0</v>
      </c>
      <c r="CF114" s="109">
        <f t="shared" si="125"/>
        <v>0</v>
      </c>
      <c r="CH114" s="82">
        <f t="shared" si="96"/>
        <v>0</v>
      </c>
      <c r="CI114" s="81" t="e">
        <f t="shared" si="126"/>
        <v>#DIV/0!</v>
      </c>
      <c r="CJ114" s="77">
        <f t="shared" si="127"/>
        <v>0</v>
      </c>
      <c r="CK114" s="108">
        <f t="shared" si="128"/>
        <v>0</v>
      </c>
      <c r="CL114" s="107">
        <f>IF($CH114=0,0,_xll.OSTRIP($CI114,$AC114,$A114-$B$2,$BG114-$A114,$BH114-$A114,$F$10,$BE114,$Z114,$AA114,$F$22,$AD114,$CM$33,0))</f>
        <v>0</v>
      </c>
      <c r="CM114" s="107">
        <f>IF($CH114=0,0,_xll.OSTRIP($CI114,$AC114,$A114-$B$2,$BG114-$A114,$BH114-$A114,$F$10,$BE114,$Z114,$AA114,$F$22,$AD114,$CM$33,1))</f>
        <v>0</v>
      </c>
      <c r="CN114" s="107">
        <f>IF($CH114=0,0,_xll.OSTRIP($CI114,$AC114,$A114-$B$2,$BG114-$A114,$BH114-$A114,$F$10,$BE114,$Z114,$AA114,$F$22,$AD114,$CM$33,$CM$34))</f>
        <v>0</v>
      </c>
      <c r="CO114" s="109">
        <f t="shared" si="129"/>
        <v>0</v>
      </c>
      <c r="CP114" s="109">
        <f t="shared" si="130"/>
        <v>0</v>
      </c>
      <c r="CQ114" s="109">
        <f t="shared" si="131"/>
        <v>0</v>
      </c>
      <c r="CS114" s="82">
        <f t="shared" si="97"/>
        <v>0</v>
      </c>
      <c r="CT114" s="81" t="e">
        <f t="shared" si="132"/>
        <v>#DIV/0!</v>
      </c>
      <c r="CU114" s="77">
        <f t="shared" si="133"/>
        <v>0</v>
      </c>
      <c r="CV114" s="108">
        <f t="shared" si="134"/>
        <v>0</v>
      </c>
      <c r="CW114" s="107">
        <f>IF($CS114=0,0,_xll.OSTRIP($CT114,$AM114,$A114-$B$2,$BG114-$A114,$BH114-$A114,$H$10,$BE114,$AJ114,$AK114,$H$22,$AN114,$CX$33,0))</f>
        <v>0</v>
      </c>
      <c r="CX114" s="107">
        <f>IF($CS114=0,0,_xll.OSTRIP($CT114,$AM114,$A114-$B$2,$BG114-$A114,$BH114-$A114,$H$10,$BE114,$AJ114,$AK114,$H$22,$AN114,$CX$33,1))</f>
        <v>0</v>
      </c>
      <c r="CY114" s="107">
        <f>IF($CS114=0,0,_xll.OSTRIP($CT114,$AM114,$A114-$B$2,$BG114-$A114,$BH114-$A114,$H$10,$BE114,$AJ114,$AK114,$H$22,$AN114,$CX$33,CX$34))</f>
        <v>0</v>
      </c>
      <c r="CZ114" s="109">
        <f t="shared" si="135"/>
        <v>0</v>
      </c>
      <c r="DA114" s="109">
        <f t="shared" si="136"/>
        <v>0</v>
      </c>
      <c r="DB114" s="109">
        <f t="shared" si="137"/>
        <v>0</v>
      </c>
    </row>
    <row r="115" spans="1:106" x14ac:dyDescent="0.25">
      <c r="A115" s="101">
        <f t="shared" si="98"/>
        <v>39203</v>
      </c>
      <c r="B115" s="102">
        <f t="shared" si="99"/>
        <v>3.6949999999999998</v>
      </c>
      <c r="C115" s="80">
        <f t="shared" si="100"/>
        <v>0.22500000000000001</v>
      </c>
      <c r="D115" s="102">
        <f t="shared" si="76"/>
        <v>-4.9500000000000002E-2</v>
      </c>
      <c r="E115" s="106">
        <f t="shared" si="77"/>
        <v>1</v>
      </c>
      <c r="F115" s="80">
        <f t="shared" si="101"/>
        <v>0.22500000000000001</v>
      </c>
      <c r="G115" s="106">
        <f t="shared" si="102"/>
        <v>0.45</v>
      </c>
      <c r="H115" s="80">
        <f t="shared" si="78"/>
        <v>0</v>
      </c>
      <c r="I115" s="104" t="e">
        <f t="shared" si="103"/>
        <v>#DIV/0!</v>
      </c>
      <c r="J115" s="233" t="e">
        <f t="shared" si="79"/>
        <v>#DIV/0!</v>
      </c>
      <c r="K115" s="233"/>
      <c r="L115" s="266"/>
      <c r="M115" s="266"/>
      <c r="N115" s="102">
        <f t="shared" si="80"/>
        <v>0.20250000000000001</v>
      </c>
      <c r="O115" s="106">
        <f t="shared" si="81"/>
        <v>1.03</v>
      </c>
      <c r="P115" s="216">
        <f t="shared" si="104"/>
        <v>0.23175000000000001</v>
      </c>
      <c r="Q115" s="106">
        <f t="shared" si="105"/>
        <v>0.55000000000000004</v>
      </c>
      <c r="R115" s="80">
        <f t="shared" si="82"/>
        <v>0</v>
      </c>
      <c r="S115" s="104" t="e">
        <f t="shared" si="106"/>
        <v>#DIV/0!</v>
      </c>
      <c r="T115" s="233" t="e">
        <f t="shared" si="83"/>
        <v>#DIV/0!</v>
      </c>
      <c r="U115"/>
      <c r="V115"/>
      <c r="W115"/>
      <c r="X115" s="102">
        <f t="shared" si="84"/>
        <v>0.1075</v>
      </c>
      <c r="Y115" s="106">
        <f t="shared" si="85"/>
        <v>1</v>
      </c>
      <c r="Z115" s="216">
        <f t="shared" si="107"/>
        <v>0.22500000000000001</v>
      </c>
      <c r="AA115" s="106">
        <f t="shared" si="108"/>
        <v>0.5</v>
      </c>
      <c r="AB115" s="80">
        <f t="shared" si="86"/>
        <v>0</v>
      </c>
      <c r="AC115" s="104" t="e">
        <f t="shared" si="109"/>
        <v>#DIV/0!</v>
      </c>
      <c r="AD115" s="233" t="e">
        <f t="shared" si="87"/>
        <v>#DIV/0!</v>
      </c>
      <c r="AE115"/>
      <c r="AF115"/>
      <c r="AG115"/>
      <c r="AH115" s="102">
        <f t="shared" si="88"/>
        <v>5.0000000000000001E-3</v>
      </c>
      <c r="AI115" s="106">
        <f t="shared" si="89"/>
        <v>1</v>
      </c>
      <c r="AJ115" s="216" t="e">
        <f t="shared" si="110"/>
        <v>#DIV/0!</v>
      </c>
      <c r="AK115" s="106">
        <f t="shared" si="111"/>
        <v>0.45</v>
      </c>
      <c r="AL115" s="80" t="e">
        <f t="shared" si="90"/>
        <v>#DIV/0!</v>
      </c>
      <c r="AM115" s="104" t="e">
        <f t="shared" si="112"/>
        <v>#DIV/0!</v>
      </c>
      <c r="AN115" s="233" t="e">
        <f t="shared" si="91"/>
        <v>#DIV/0!</v>
      </c>
      <c r="AO115"/>
      <c r="AP115"/>
      <c r="AQ115" s="266"/>
      <c r="AR115" s="266"/>
      <c r="AU115"/>
      <c r="AV115"/>
      <c r="AW115"/>
      <c r="AX115"/>
      <c r="AY115"/>
      <c r="AZ115"/>
      <c r="BA115"/>
      <c r="BC115" s="105"/>
      <c r="BD115" s="105"/>
      <c r="BE115" s="80">
        <f t="shared" si="113"/>
        <v>6.8853904245560996E-2</v>
      </c>
      <c r="BF115" s="181">
        <f t="shared" si="92"/>
        <v>31</v>
      </c>
      <c r="BG115" s="258">
        <f t="shared" si="138"/>
        <v>39203</v>
      </c>
      <c r="BH115" s="258">
        <f t="shared" si="114"/>
        <v>39233</v>
      </c>
      <c r="BJ115" s="105"/>
      <c r="BK115" s="82"/>
      <c r="BL115" s="82">
        <f t="shared" si="93"/>
        <v>0</v>
      </c>
      <c r="BM115" s="82" t="e">
        <f t="shared" si="115"/>
        <v>#DIV/0!</v>
      </c>
      <c r="BN115" s="77">
        <f t="shared" si="94"/>
        <v>0</v>
      </c>
      <c r="BO115" s="108">
        <f t="shared" si="116"/>
        <v>0</v>
      </c>
      <c r="BP115" s="107">
        <f>IF($BL115=0,0,_xll.OSTRIP($BM115,$I115,$A115-$B$2,$BG115-$A115,$BH115-$A115,$B$10,$BE115,$F115,$G115,$B$22,$J115,$BQ$33,0))</f>
        <v>0</v>
      </c>
      <c r="BQ115" s="107">
        <f>IF($BL115=0,0,_xll.OSTRIP($BM115,$I115,$A115-$B$2,$BG115-$A115,$BH115-$A115,$B$10,$BE115,$F115,$G115,$B$22,$J115,$BQ$33,1))</f>
        <v>0</v>
      </c>
      <c r="BR115" s="107">
        <f>IF($BL115=0,0,_xll.OSTRIP($BM115,$I115,$A115-$B$2,$BG115-$A115,$BH115-$A115,$B$10,$BE115,$F115,$G115,$B$22,$J115,$BQ$33,BQ$34))</f>
        <v>0</v>
      </c>
      <c r="BS115" s="109">
        <f t="shared" si="117"/>
        <v>0</v>
      </c>
      <c r="BT115" s="109">
        <f t="shared" si="118"/>
        <v>0</v>
      </c>
      <c r="BU115" s="109">
        <f t="shared" si="119"/>
        <v>0</v>
      </c>
      <c r="BW115" s="82">
        <f t="shared" si="95"/>
        <v>0</v>
      </c>
      <c r="BX115" s="81" t="e">
        <f t="shared" si="120"/>
        <v>#DIV/0!</v>
      </c>
      <c r="BY115" s="77">
        <f t="shared" si="121"/>
        <v>0</v>
      </c>
      <c r="BZ115" s="108">
        <f t="shared" si="122"/>
        <v>0</v>
      </c>
      <c r="CA115" s="107">
        <f>IF($BW115=0,0,_xll.OSTRIP($BX115,$S115,$A115-$B$2,$BG115-$A115,$BH115-$A115,$D$10,$BE115,$P115,$Q115,$D$22,$T115,$CB$33,0))</f>
        <v>0</v>
      </c>
      <c r="CB115" s="107">
        <f>IF($BW115=0,0,_xll.OSTRIP($BX115,$S115,$A115-$B$2,$BG115-$A115,$BH115-$A115,$D$10,$BE115,$P115,$Q115,$D$22,$T115,$CB$33,1))</f>
        <v>0</v>
      </c>
      <c r="CC115" s="107">
        <f>IF($BW115=0,0,_xll.OSTRIP($BX115,$S115,$A115-$B$2,$BG115-$A115,$BH115-$A115,$D$10,$BE115,$P115,$Q115,$D$22,$T115,$CB$33,CB$34))</f>
        <v>0</v>
      </c>
      <c r="CD115" s="109">
        <f t="shared" si="123"/>
        <v>0</v>
      </c>
      <c r="CE115" s="109">
        <f t="shared" si="124"/>
        <v>0</v>
      </c>
      <c r="CF115" s="109">
        <f t="shared" si="125"/>
        <v>0</v>
      </c>
      <c r="CH115" s="82">
        <f t="shared" si="96"/>
        <v>0</v>
      </c>
      <c r="CI115" s="81" t="e">
        <f t="shared" si="126"/>
        <v>#DIV/0!</v>
      </c>
      <c r="CJ115" s="77">
        <f t="shared" si="127"/>
        <v>0</v>
      </c>
      <c r="CK115" s="108">
        <f t="shared" si="128"/>
        <v>0</v>
      </c>
      <c r="CL115" s="107">
        <f>IF($CH115=0,0,_xll.OSTRIP($CI115,$AC115,$A115-$B$2,$BG115-$A115,$BH115-$A115,$F$10,$BE115,$Z115,$AA115,$F$22,$AD115,$CM$33,0))</f>
        <v>0</v>
      </c>
      <c r="CM115" s="107">
        <f>IF($CH115=0,0,_xll.OSTRIP($CI115,$AC115,$A115-$B$2,$BG115-$A115,$BH115-$A115,$F$10,$BE115,$Z115,$AA115,$F$22,$AD115,$CM$33,1))</f>
        <v>0</v>
      </c>
      <c r="CN115" s="107">
        <f>IF($CH115=0,0,_xll.OSTRIP($CI115,$AC115,$A115-$B$2,$BG115-$A115,$BH115-$A115,$F$10,$BE115,$Z115,$AA115,$F$22,$AD115,$CM$33,$CM$34))</f>
        <v>0</v>
      </c>
      <c r="CO115" s="109">
        <f t="shared" si="129"/>
        <v>0</v>
      </c>
      <c r="CP115" s="109">
        <f t="shared" si="130"/>
        <v>0</v>
      </c>
      <c r="CQ115" s="109">
        <f t="shared" si="131"/>
        <v>0</v>
      </c>
      <c r="CS115" s="82">
        <f t="shared" si="97"/>
        <v>0</v>
      </c>
      <c r="CT115" s="81" t="e">
        <f t="shared" si="132"/>
        <v>#DIV/0!</v>
      </c>
      <c r="CU115" s="77">
        <f t="shared" si="133"/>
        <v>0</v>
      </c>
      <c r="CV115" s="108">
        <f t="shared" si="134"/>
        <v>0</v>
      </c>
      <c r="CW115" s="107">
        <f>IF($CS115=0,0,_xll.OSTRIP($CT115,$AM115,$A115-$B$2,$BG115-$A115,$BH115-$A115,$H$10,$BE115,$AJ115,$AK115,$H$22,$AN115,$CX$33,0))</f>
        <v>0</v>
      </c>
      <c r="CX115" s="107">
        <f>IF($CS115=0,0,_xll.OSTRIP($CT115,$AM115,$A115-$B$2,$BG115-$A115,$BH115-$A115,$H$10,$BE115,$AJ115,$AK115,$H$22,$AN115,$CX$33,1))</f>
        <v>0</v>
      </c>
      <c r="CY115" s="107">
        <f>IF($CS115=0,0,_xll.OSTRIP($CT115,$AM115,$A115-$B$2,$BG115-$A115,$BH115-$A115,$H$10,$BE115,$AJ115,$AK115,$H$22,$AN115,$CX$33,CX$34))</f>
        <v>0</v>
      </c>
      <c r="CZ115" s="109">
        <f t="shared" si="135"/>
        <v>0</v>
      </c>
      <c r="DA115" s="109">
        <f t="shared" si="136"/>
        <v>0</v>
      </c>
      <c r="DB115" s="109">
        <f t="shared" si="137"/>
        <v>0</v>
      </c>
    </row>
    <row r="116" spans="1:106" x14ac:dyDescent="0.25">
      <c r="A116" s="101">
        <f t="shared" si="98"/>
        <v>39234</v>
      </c>
      <c r="B116" s="102">
        <f t="shared" si="99"/>
        <v>3.7269999999999999</v>
      </c>
      <c r="C116" s="80">
        <f t="shared" si="100"/>
        <v>0.215</v>
      </c>
      <c r="D116" s="102">
        <f t="shared" si="76"/>
        <v>-4.9500000000000002E-2</v>
      </c>
      <c r="E116" s="106">
        <f t="shared" si="77"/>
        <v>1</v>
      </c>
      <c r="F116" s="80">
        <f t="shared" si="101"/>
        <v>0.215</v>
      </c>
      <c r="G116" s="106">
        <f t="shared" si="102"/>
        <v>0.45</v>
      </c>
      <c r="H116" s="80">
        <f t="shared" si="78"/>
        <v>0</v>
      </c>
      <c r="I116" s="104" t="e">
        <f t="shared" si="103"/>
        <v>#DIV/0!</v>
      </c>
      <c r="J116" s="233" t="e">
        <f t="shared" si="79"/>
        <v>#DIV/0!</v>
      </c>
      <c r="K116" s="233"/>
      <c r="L116" s="266"/>
      <c r="M116" s="266"/>
      <c r="N116" s="102">
        <f t="shared" si="80"/>
        <v>0.19750000000000001</v>
      </c>
      <c r="O116" s="106">
        <f t="shared" si="81"/>
        <v>1.03</v>
      </c>
      <c r="P116" s="216">
        <f t="shared" si="104"/>
        <v>0.22145000000000001</v>
      </c>
      <c r="Q116" s="106">
        <f t="shared" si="105"/>
        <v>0.55000000000000004</v>
      </c>
      <c r="R116" s="80">
        <f t="shared" si="82"/>
        <v>0</v>
      </c>
      <c r="S116" s="104" t="e">
        <f t="shared" si="106"/>
        <v>#DIV/0!</v>
      </c>
      <c r="T116" s="233" t="e">
        <f t="shared" si="83"/>
        <v>#DIV/0!</v>
      </c>
      <c r="U116"/>
      <c r="V116"/>
      <c r="W116"/>
      <c r="X116" s="102">
        <f t="shared" si="84"/>
        <v>0.10249999999999999</v>
      </c>
      <c r="Y116" s="106">
        <f t="shared" si="85"/>
        <v>1</v>
      </c>
      <c r="Z116" s="216">
        <f t="shared" si="107"/>
        <v>0.215</v>
      </c>
      <c r="AA116" s="106">
        <f t="shared" si="108"/>
        <v>0.5</v>
      </c>
      <c r="AB116" s="80">
        <f t="shared" si="86"/>
        <v>0</v>
      </c>
      <c r="AC116" s="104" t="e">
        <f t="shared" si="109"/>
        <v>#DIV/0!</v>
      </c>
      <c r="AD116" s="233" t="e">
        <f t="shared" si="87"/>
        <v>#DIV/0!</v>
      </c>
      <c r="AE116"/>
      <c r="AF116"/>
      <c r="AG116"/>
      <c r="AH116" s="102">
        <f t="shared" si="88"/>
        <v>5.0000000000000001E-3</v>
      </c>
      <c r="AI116" s="106">
        <f t="shared" si="89"/>
        <v>1</v>
      </c>
      <c r="AJ116" s="216" t="e">
        <f t="shared" si="110"/>
        <v>#DIV/0!</v>
      </c>
      <c r="AK116" s="106">
        <f t="shared" si="111"/>
        <v>0.45</v>
      </c>
      <c r="AL116" s="80" t="e">
        <f t="shared" si="90"/>
        <v>#DIV/0!</v>
      </c>
      <c r="AM116" s="104" t="e">
        <f t="shared" si="112"/>
        <v>#DIV/0!</v>
      </c>
      <c r="AN116" s="233" t="e">
        <f t="shared" si="91"/>
        <v>#DIV/0!</v>
      </c>
      <c r="AO116"/>
      <c r="AP116"/>
      <c r="AQ116" s="266"/>
      <c r="AR116" s="266"/>
      <c r="AU116"/>
      <c r="AV116"/>
      <c r="AW116"/>
      <c r="AX116"/>
      <c r="AY116"/>
      <c r="AZ116"/>
      <c r="BA116"/>
      <c r="BC116" s="105"/>
      <c r="BD116" s="105"/>
      <c r="BE116" s="80">
        <f t="shared" si="113"/>
        <v>6.8893089690393025E-2</v>
      </c>
      <c r="BF116" s="181">
        <f t="shared" si="92"/>
        <v>30</v>
      </c>
      <c r="BG116" s="258">
        <f t="shared" si="138"/>
        <v>39234</v>
      </c>
      <c r="BH116" s="258">
        <f t="shared" si="114"/>
        <v>39263</v>
      </c>
      <c r="BJ116" s="105"/>
      <c r="BK116" s="82"/>
      <c r="BL116" s="82">
        <f t="shared" si="93"/>
        <v>0</v>
      </c>
      <c r="BM116" s="82" t="e">
        <f t="shared" si="115"/>
        <v>#DIV/0!</v>
      </c>
      <c r="BN116" s="77">
        <f t="shared" si="94"/>
        <v>0</v>
      </c>
      <c r="BO116" s="108">
        <f t="shared" si="116"/>
        <v>0</v>
      </c>
      <c r="BP116" s="107">
        <f>IF($BL116=0,0,_xll.OSTRIP($BM116,$I116,$A116-$B$2,$BG116-$A116,$BH116-$A116,$B$10,$BE116,$F116,$G116,$B$22,$J116,$BQ$33,0))</f>
        <v>0</v>
      </c>
      <c r="BQ116" s="107">
        <f>IF($BL116=0,0,_xll.OSTRIP($BM116,$I116,$A116-$B$2,$BG116-$A116,$BH116-$A116,$B$10,$BE116,$F116,$G116,$B$22,$J116,$BQ$33,1))</f>
        <v>0</v>
      </c>
      <c r="BR116" s="107">
        <f>IF($BL116=0,0,_xll.OSTRIP($BM116,$I116,$A116-$B$2,$BG116-$A116,$BH116-$A116,$B$10,$BE116,$F116,$G116,$B$22,$J116,$BQ$33,BQ$34))</f>
        <v>0</v>
      </c>
      <c r="BS116" s="109">
        <f t="shared" si="117"/>
        <v>0</v>
      </c>
      <c r="BT116" s="109">
        <f t="shared" si="118"/>
        <v>0</v>
      </c>
      <c r="BU116" s="109">
        <f t="shared" si="119"/>
        <v>0</v>
      </c>
      <c r="BW116" s="82">
        <f t="shared" si="95"/>
        <v>0</v>
      </c>
      <c r="BX116" s="81" t="e">
        <f t="shared" si="120"/>
        <v>#DIV/0!</v>
      </c>
      <c r="BY116" s="77">
        <f t="shared" si="121"/>
        <v>0</v>
      </c>
      <c r="BZ116" s="108">
        <f t="shared" si="122"/>
        <v>0</v>
      </c>
      <c r="CA116" s="107">
        <f>IF($BW116=0,0,_xll.OSTRIP($BX116,$S116,$A116-$B$2,$BG116-$A116,$BH116-$A116,$D$10,$BE116,$P116,$Q116,$D$22,$T116,$CB$33,0))</f>
        <v>0</v>
      </c>
      <c r="CB116" s="107">
        <f>IF($BW116=0,0,_xll.OSTRIP($BX116,$S116,$A116-$B$2,$BG116-$A116,$BH116-$A116,$D$10,$BE116,$P116,$Q116,$D$22,$T116,$CB$33,1))</f>
        <v>0</v>
      </c>
      <c r="CC116" s="107">
        <f>IF($BW116=0,0,_xll.OSTRIP($BX116,$S116,$A116-$B$2,$BG116-$A116,$BH116-$A116,$D$10,$BE116,$P116,$Q116,$D$22,$T116,$CB$33,CB$34))</f>
        <v>0</v>
      </c>
      <c r="CD116" s="109">
        <f t="shared" si="123"/>
        <v>0</v>
      </c>
      <c r="CE116" s="109">
        <f t="shared" si="124"/>
        <v>0</v>
      </c>
      <c r="CF116" s="109">
        <f t="shared" si="125"/>
        <v>0</v>
      </c>
      <c r="CH116" s="82">
        <f t="shared" si="96"/>
        <v>0</v>
      </c>
      <c r="CI116" s="81" t="e">
        <f t="shared" si="126"/>
        <v>#DIV/0!</v>
      </c>
      <c r="CJ116" s="77">
        <f t="shared" si="127"/>
        <v>0</v>
      </c>
      <c r="CK116" s="108">
        <f t="shared" si="128"/>
        <v>0</v>
      </c>
      <c r="CL116" s="107">
        <f>IF($CH116=0,0,_xll.OSTRIP($CI116,$AC116,$A116-$B$2,$BG116-$A116,$BH116-$A116,$F$10,$BE116,$Z116,$AA116,$F$22,$AD116,$CM$33,0))</f>
        <v>0</v>
      </c>
      <c r="CM116" s="107">
        <f>IF($CH116=0,0,_xll.OSTRIP($CI116,$AC116,$A116-$B$2,$BG116-$A116,$BH116-$A116,$F$10,$BE116,$Z116,$AA116,$F$22,$AD116,$CM$33,1))</f>
        <v>0</v>
      </c>
      <c r="CN116" s="107">
        <f>IF($CH116=0,0,_xll.OSTRIP($CI116,$AC116,$A116-$B$2,$BG116-$A116,$BH116-$A116,$F$10,$BE116,$Z116,$AA116,$F$22,$AD116,$CM$33,$CM$34))</f>
        <v>0</v>
      </c>
      <c r="CO116" s="109">
        <f t="shared" si="129"/>
        <v>0</v>
      </c>
      <c r="CP116" s="109">
        <f t="shared" si="130"/>
        <v>0</v>
      </c>
      <c r="CQ116" s="109">
        <f t="shared" si="131"/>
        <v>0</v>
      </c>
      <c r="CS116" s="82">
        <f t="shared" si="97"/>
        <v>0</v>
      </c>
      <c r="CT116" s="81" t="e">
        <f t="shared" si="132"/>
        <v>#DIV/0!</v>
      </c>
      <c r="CU116" s="77">
        <f t="shared" si="133"/>
        <v>0</v>
      </c>
      <c r="CV116" s="108">
        <f t="shared" si="134"/>
        <v>0</v>
      </c>
      <c r="CW116" s="107">
        <f>IF($CS116=0,0,_xll.OSTRIP($CT116,$AM116,$A116-$B$2,$BG116-$A116,$BH116-$A116,$H$10,$BE116,$AJ116,$AK116,$H$22,$AN116,$CX$33,0))</f>
        <v>0</v>
      </c>
      <c r="CX116" s="107">
        <f>IF($CS116=0,0,_xll.OSTRIP($CT116,$AM116,$A116-$B$2,$BG116-$A116,$BH116-$A116,$H$10,$BE116,$AJ116,$AK116,$H$22,$AN116,$CX$33,1))</f>
        <v>0</v>
      </c>
      <c r="CY116" s="107">
        <f>IF($CS116=0,0,_xll.OSTRIP($CT116,$AM116,$A116-$B$2,$BG116-$A116,$BH116-$A116,$H$10,$BE116,$AJ116,$AK116,$H$22,$AN116,$CX$33,CX$34))</f>
        <v>0</v>
      </c>
      <c r="CZ116" s="109">
        <f t="shared" si="135"/>
        <v>0</v>
      </c>
      <c r="DA116" s="109">
        <f t="shared" si="136"/>
        <v>0</v>
      </c>
      <c r="DB116" s="109">
        <f t="shared" si="137"/>
        <v>0</v>
      </c>
    </row>
    <row r="117" spans="1:106" x14ac:dyDescent="0.25">
      <c r="A117" s="101">
        <f t="shared" si="98"/>
        <v>39264</v>
      </c>
      <c r="B117" s="102">
        <f t="shared" si="99"/>
        <v>3.7549999999999999</v>
      </c>
      <c r="C117" s="80">
        <f t="shared" si="100"/>
        <v>0.215</v>
      </c>
      <c r="D117" s="102">
        <f t="shared" si="76"/>
        <v>-4.9500000000000002E-2</v>
      </c>
      <c r="E117" s="106">
        <f t="shared" si="77"/>
        <v>1</v>
      </c>
      <c r="F117" s="80">
        <f t="shared" si="101"/>
        <v>0.215</v>
      </c>
      <c r="G117" s="106">
        <f t="shared" si="102"/>
        <v>0.5</v>
      </c>
      <c r="H117" s="80">
        <f t="shared" si="78"/>
        <v>0</v>
      </c>
      <c r="I117" s="104" t="e">
        <f t="shared" si="103"/>
        <v>#DIV/0!</v>
      </c>
      <c r="J117" s="233" t="e">
        <f t="shared" si="79"/>
        <v>#DIV/0!</v>
      </c>
      <c r="K117" s="233"/>
      <c r="L117" s="266"/>
      <c r="M117" s="266"/>
      <c r="N117" s="102">
        <f t="shared" si="80"/>
        <v>0.1875</v>
      </c>
      <c r="O117" s="106">
        <f t="shared" si="81"/>
        <v>1.03</v>
      </c>
      <c r="P117" s="216">
        <f t="shared" si="104"/>
        <v>0.22145000000000001</v>
      </c>
      <c r="Q117" s="106">
        <f t="shared" si="105"/>
        <v>0.6</v>
      </c>
      <c r="R117" s="80">
        <f t="shared" si="82"/>
        <v>0</v>
      </c>
      <c r="S117" s="104" t="e">
        <f t="shared" si="106"/>
        <v>#DIV/0!</v>
      </c>
      <c r="T117" s="233" t="e">
        <f t="shared" si="83"/>
        <v>#DIV/0!</v>
      </c>
      <c r="U117"/>
      <c r="V117"/>
      <c r="W117"/>
      <c r="X117" s="102">
        <f t="shared" si="84"/>
        <v>9.2499999999999999E-2</v>
      </c>
      <c r="Y117" s="106">
        <f t="shared" si="85"/>
        <v>1</v>
      </c>
      <c r="Z117" s="216">
        <f t="shared" si="107"/>
        <v>0.215</v>
      </c>
      <c r="AA117" s="106">
        <f t="shared" si="108"/>
        <v>0.55000000000000004</v>
      </c>
      <c r="AB117" s="80">
        <f t="shared" si="86"/>
        <v>0</v>
      </c>
      <c r="AC117" s="104" t="e">
        <f t="shared" si="109"/>
        <v>#DIV/0!</v>
      </c>
      <c r="AD117" s="233" t="e">
        <f t="shared" si="87"/>
        <v>#DIV/0!</v>
      </c>
      <c r="AE117"/>
      <c r="AF117"/>
      <c r="AG117"/>
      <c r="AH117" s="102">
        <f t="shared" si="88"/>
        <v>5.0000000000000001E-3</v>
      </c>
      <c r="AI117" s="106">
        <f t="shared" si="89"/>
        <v>1</v>
      </c>
      <c r="AJ117" s="216" t="e">
        <f t="shared" si="110"/>
        <v>#DIV/0!</v>
      </c>
      <c r="AK117" s="106">
        <f t="shared" si="111"/>
        <v>0.5</v>
      </c>
      <c r="AL117" s="80" t="e">
        <f t="shared" si="90"/>
        <v>#DIV/0!</v>
      </c>
      <c r="AM117" s="104" t="e">
        <f t="shared" si="112"/>
        <v>#DIV/0!</v>
      </c>
      <c r="AN117" s="233" t="e">
        <f t="shared" si="91"/>
        <v>#DIV/0!</v>
      </c>
      <c r="AO117"/>
      <c r="AP117"/>
      <c r="AQ117" s="266"/>
      <c r="AR117" s="266"/>
      <c r="AU117"/>
      <c r="AV117"/>
      <c r="AW117"/>
      <c r="AX117"/>
      <c r="AY117"/>
      <c r="AZ117"/>
      <c r="BA117"/>
      <c r="BC117" s="105"/>
      <c r="BD117" s="105"/>
      <c r="BE117" s="80">
        <f t="shared" si="113"/>
        <v>6.8931011089100019E-2</v>
      </c>
      <c r="BF117" s="181">
        <f t="shared" si="92"/>
        <v>31</v>
      </c>
      <c r="BG117" s="258">
        <f t="shared" si="138"/>
        <v>39264</v>
      </c>
      <c r="BH117" s="258">
        <f t="shared" si="114"/>
        <v>39294</v>
      </c>
      <c r="BJ117" s="105"/>
      <c r="BK117" s="82"/>
      <c r="BL117" s="82">
        <f t="shared" si="93"/>
        <v>0</v>
      </c>
      <c r="BM117" s="82" t="e">
        <f t="shared" si="115"/>
        <v>#DIV/0!</v>
      </c>
      <c r="BN117" s="77">
        <f t="shared" si="94"/>
        <v>0</v>
      </c>
      <c r="BO117" s="108">
        <f t="shared" si="116"/>
        <v>0</v>
      </c>
      <c r="BP117" s="107">
        <f>IF($BL117=0,0,_xll.OSTRIP($BM117,$I117,$A117-$B$2,$BG117-$A117,$BH117-$A117,$B$10,$BE117,$F117,$G117,$B$22,$J117,$BQ$33,0))</f>
        <v>0</v>
      </c>
      <c r="BQ117" s="107">
        <f>IF($BL117=0,0,_xll.OSTRIP($BM117,$I117,$A117-$B$2,$BG117-$A117,$BH117-$A117,$B$10,$BE117,$F117,$G117,$B$22,$J117,$BQ$33,1))</f>
        <v>0</v>
      </c>
      <c r="BR117" s="107">
        <f>IF($BL117=0,0,_xll.OSTRIP($BM117,$I117,$A117-$B$2,$BG117-$A117,$BH117-$A117,$B$10,$BE117,$F117,$G117,$B$22,$J117,$BQ$33,BQ$34))</f>
        <v>0</v>
      </c>
      <c r="BS117" s="109">
        <f t="shared" si="117"/>
        <v>0</v>
      </c>
      <c r="BT117" s="109">
        <f t="shared" si="118"/>
        <v>0</v>
      </c>
      <c r="BU117" s="109">
        <f t="shared" si="119"/>
        <v>0</v>
      </c>
      <c r="BW117" s="82">
        <f t="shared" si="95"/>
        <v>0</v>
      </c>
      <c r="BX117" s="81" t="e">
        <f t="shared" si="120"/>
        <v>#DIV/0!</v>
      </c>
      <c r="BY117" s="77">
        <f t="shared" si="121"/>
        <v>0</v>
      </c>
      <c r="BZ117" s="108">
        <f t="shared" si="122"/>
        <v>0</v>
      </c>
      <c r="CA117" s="107">
        <f>IF($BW117=0,0,_xll.OSTRIP($BX117,$S117,$A117-$B$2,$BG117-$A117,$BH117-$A117,$D$10,$BE117,$P117,$Q117,$D$22,$T117,$CB$33,0))</f>
        <v>0</v>
      </c>
      <c r="CB117" s="107">
        <f>IF($BW117=0,0,_xll.OSTRIP($BX117,$S117,$A117-$B$2,$BG117-$A117,$BH117-$A117,$D$10,$BE117,$P117,$Q117,$D$22,$T117,$CB$33,1))</f>
        <v>0</v>
      </c>
      <c r="CC117" s="107">
        <f>IF($BW117=0,0,_xll.OSTRIP($BX117,$S117,$A117-$B$2,$BG117-$A117,$BH117-$A117,$D$10,$BE117,$P117,$Q117,$D$22,$T117,$CB$33,CB$34))</f>
        <v>0</v>
      </c>
      <c r="CD117" s="109">
        <f t="shared" si="123"/>
        <v>0</v>
      </c>
      <c r="CE117" s="109">
        <f t="shared" si="124"/>
        <v>0</v>
      </c>
      <c r="CF117" s="109">
        <f t="shared" si="125"/>
        <v>0</v>
      </c>
      <c r="CH117" s="82">
        <f t="shared" si="96"/>
        <v>0</v>
      </c>
      <c r="CI117" s="81" t="e">
        <f t="shared" si="126"/>
        <v>#DIV/0!</v>
      </c>
      <c r="CJ117" s="77">
        <f t="shared" si="127"/>
        <v>0</v>
      </c>
      <c r="CK117" s="108">
        <f t="shared" si="128"/>
        <v>0</v>
      </c>
      <c r="CL117" s="107">
        <f>IF($CH117=0,0,_xll.OSTRIP($CI117,$AC117,$A117-$B$2,$BG117-$A117,$BH117-$A117,$F$10,$BE117,$Z117,$AA117,$F$22,$AD117,$CM$33,0))</f>
        <v>0</v>
      </c>
      <c r="CM117" s="107">
        <f>IF($CH117=0,0,_xll.OSTRIP($CI117,$AC117,$A117-$B$2,$BG117-$A117,$BH117-$A117,$F$10,$BE117,$Z117,$AA117,$F$22,$AD117,$CM$33,1))</f>
        <v>0</v>
      </c>
      <c r="CN117" s="107">
        <f>IF($CH117=0,0,_xll.OSTRIP($CI117,$AC117,$A117-$B$2,$BG117-$A117,$BH117-$A117,$F$10,$BE117,$Z117,$AA117,$F$22,$AD117,$CM$33,$CM$34))</f>
        <v>0</v>
      </c>
      <c r="CO117" s="109">
        <f t="shared" si="129"/>
        <v>0</v>
      </c>
      <c r="CP117" s="109">
        <f t="shared" si="130"/>
        <v>0</v>
      </c>
      <c r="CQ117" s="109">
        <f t="shared" si="131"/>
        <v>0</v>
      </c>
      <c r="CS117" s="82">
        <f t="shared" si="97"/>
        <v>0</v>
      </c>
      <c r="CT117" s="81" t="e">
        <f t="shared" si="132"/>
        <v>#DIV/0!</v>
      </c>
      <c r="CU117" s="77">
        <f t="shared" si="133"/>
        <v>0</v>
      </c>
      <c r="CV117" s="108">
        <f t="shared" si="134"/>
        <v>0</v>
      </c>
      <c r="CW117" s="107">
        <f>IF($CS117=0,0,_xll.OSTRIP($CT117,$AM117,$A117-$B$2,$BG117-$A117,$BH117-$A117,$H$10,$BE117,$AJ117,$AK117,$H$22,$AN117,$CX$33,0))</f>
        <v>0</v>
      </c>
      <c r="CX117" s="107">
        <f>IF($CS117=0,0,_xll.OSTRIP($CT117,$AM117,$A117-$B$2,$BG117-$A117,$BH117-$A117,$H$10,$BE117,$AJ117,$AK117,$H$22,$AN117,$CX$33,1))</f>
        <v>0</v>
      </c>
      <c r="CY117" s="107">
        <f>IF($CS117=0,0,_xll.OSTRIP($CT117,$AM117,$A117-$B$2,$BG117-$A117,$BH117-$A117,$H$10,$BE117,$AJ117,$AK117,$H$22,$AN117,$CX$33,CX$34))</f>
        <v>0</v>
      </c>
      <c r="CZ117" s="109">
        <f t="shared" si="135"/>
        <v>0</v>
      </c>
      <c r="DA117" s="109">
        <f t="shared" si="136"/>
        <v>0</v>
      </c>
      <c r="DB117" s="109">
        <f t="shared" si="137"/>
        <v>0</v>
      </c>
    </row>
    <row r="118" spans="1:106" x14ac:dyDescent="0.25">
      <c r="A118" s="101">
        <f t="shared" si="98"/>
        <v>39295</v>
      </c>
      <c r="B118" s="102">
        <f t="shared" si="99"/>
        <v>3.7770000000000001</v>
      </c>
      <c r="C118" s="80">
        <f t="shared" si="100"/>
        <v>0.215</v>
      </c>
      <c r="D118" s="102">
        <f t="shared" si="76"/>
        <v>-4.9500000000000002E-2</v>
      </c>
      <c r="E118" s="106">
        <f t="shared" si="77"/>
        <v>1</v>
      </c>
      <c r="F118" s="80">
        <f t="shared" si="101"/>
        <v>0.215</v>
      </c>
      <c r="G118" s="106">
        <f t="shared" si="102"/>
        <v>0.55000000000000004</v>
      </c>
      <c r="H118" s="80">
        <f t="shared" si="78"/>
        <v>0</v>
      </c>
      <c r="I118" s="104" t="e">
        <f t="shared" si="103"/>
        <v>#DIV/0!</v>
      </c>
      <c r="J118" s="233" t="e">
        <f t="shared" si="79"/>
        <v>#DIV/0!</v>
      </c>
      <c r="K118" s="233"/>
      <c r="L118" s="266"/>
      <c r="M118" s="266"/>
      <c r="N118" s="102">
        <f t="shared" si="80"/>
        <v>0.185</v>
      </c>
      <c r="O118" s="106">
        <f t="shared" si="81"/>
        <v>1.03</v>
      </c>
      <c r="P118" s="216">
        <f t="shared" si="104"/>
        <v>0.22145000000000001</v>
      </c>
      <c r="Q118" s="106">
        <f t="shared" si="105"/>
        <v>0.65</v>
      </c>
      <c r="R118" s="80">
        <f t="shared" si="82"/>
        <v>0</v>
      </c>
      <c r="S118" s="104" t="e">
        <f t="shared" si="106"/>
        <v>#DIV/0!</v>
      </c>
      <c r="T118" s="233" t="e">
        <f t="shared" si="83"/>
        <v>#DIV/0!</v>
      </c>
      <c r="U118"/>
      <c r="V118"/>
      <c r="W118"/>
      <c r="X118" s="102">
        <f t="shared" si="84"/>
        <v>0.09</v>
      </c>
      <c r="Y118" s="106">
        <f t="shared" si="85"/>
        <v>1</v>
      </c>
      <c r="Z118" s="216">
        <f t="shared" si="107"/>
        <v>0.215</v>
      </c>
      <c r="AA118" s="106">
        <f t="shared" si="108"/>
        <v>0.6</v>
      </c>
      <c r="AB118" s="80">
        <f t="shared" si="86"/>
        <v>0</v>
      </c>
      <c r="AC118" s="104" t="e">
        <f t="shared" si="109"/>
        <v>#DIV/0!</v>
      </c>
      <c r="AD118" s="233" t="e">
        <f t="shared" si="87"/>
        <v>#DIV/0!</v>
      </c>
      <c r="AE118"/>
      <c r="AF118"/>
      <c r="AG118"/>
      <c r="AH118" s="102">
        <f t="shared" si="88"/>
        <v>5.0000000000000001E-3</v>
      </c>
      <c r="AI118" s="106">
        <f t="shared" si="89"/>
        <v>1</v>
      </c>
      <c r="AJ118" s="216" t="e">
        <f t="shared" si="110"/>
        <v>#DIV/0!</v>
      </c>
      <c r="AK118" s="106">
        <f t="shared" si="111"/>
        <v>0.55000000000000004</v>
      </c>
      <c r="AL118" s="80" t="e">
        <f t="shared" si="90"/>
        <v>#DIV/0!</v>
      </c>
      <c r="AM118" s="104" t="e">
        <f t="shared" si="112"/>
        <v>#DIV/0!</v>
      </c>
      <c r="AN118" s="233" t="e">
        <f t="shared" si="91"/>
        <v>#DIV/0!</v>
      </c>
      <c r="AO118"/>
      <c r="AP118"/>
      <c r="AQ118" s="266"/>
      <c r="AR118" s="266"/>
      <c r="AU118"/>
      <c r="AV118"/>
      <c r="AW118"/>
      <c r="AX118"/>
      <c r="AY118"/>
      <c r="AZ118"/>
      <c r="BA118"/>
      <c r="BC118" s="105"/>
      <c r="BD118" s="105"/>
      <c r="BE118" s="80">
        <f t="shared" si="113"/>
        <v>6.8970196534931014E-2</v>
      </c>
      <c r="BF118" s="181">
        <f t="shared" si="92"/>
        <v>31</v>
      </c>
      <c r="BG118" s="258">
        <f t="shared" si="138"/>
        <v>39295</v>
      </c>
      <c r="BH118" s="258">
        <f t="shared" si="114"/>
        <v>39325</v>
      </c>
      <c r="BJ118" s="105"/>
      <c r="BK118" s="82"/>
      <c r="BL118" s="82">
        <f t="shared" si="93"/>
        <v>0</v>
      </c>
      <c r="BM118" s="82" t="e">
        <f t="shared" si="115"/>
        <v>#DIV/0!</v>
      </c>
      <c r="BN118" s="77">
        <f t="shared" si="94"/>
        <v>0</v>
      </c>
      <c r="BO118" s="108">
        <f t="shared" si="116"/>
        <v>0</v>
      </c>
      <c r="BP118" s="107">
        <f>IF($BL118=0,0,_xll.OSTRIP($BM118,$I118,$A118-$B$2,$BG118-$A118,$BH118-$A118,$B$10,$BE118,$F118,$G118,$B$22,$J118,$BQ$33,0))</f>
        <v>0</v>
      </c>
      <c r="BQ118" s="107">
        <f>IF($BL118=0,0,_xll.OSTRIP($BM118,$I118,$A118-$B$2,$BG118-$A118,$BH118-$A118,$B$10,$BE118,$F118,$G118,$B$22,$J118,$BQ$33,1))</f>
        <v>0</v>
      </c>
      <c r="BR118" s="107">
        <f>IF($BL118=0,0,_xll.OSTRIP($BM118,$I118,$A118-$B$2,$BG118-$A118,$BH118-$A118,$B$10,$BE118,$F118,$G118,$B$22,$J118,$BQ$33,BQ$34))</f>
        <v>0</v>
      </c>
      <c r="BS118" s="109">
        <f t="shared" si="117"/>
        <v>0</v>
      </c>
      <c r="BT118" s="109">
        <f t="shared" si="118"/>
        <v>0</v>
      </c>
      <c r="BU118" s="109">
        <f t="shared" si="119"/>
        <v>0</v>
      </c>
      <c r="BW118" s="82">
        <f t="shared" si="95"/>
        <v>0</v>
      </c>
      <c r="BX118" s="81" t="e">
        <f t="shared" si="120"/>
        <v>#DIV/0!</v>
      </c>
      <c r="BY118" s="77">
        <f t="shared" si="121"/>
        <v>0</v>
      </c>
      <c r="BZ118" s="108">
        <f t="shared" si="122"/>
        <v>0</v>
      </c>
      <c r="CA118" s="107">
        <f>IF($BW118=0,0,_xll.OSTRIP($BX118,$S118,$A118-$B$2,$BG118-$A118,$BH118-$A118,$D$10,$BE118,$P118,$Q118,$D$22,$T118,$CB$33,0))</f>
        <v>0</v>
      </c>
      <c r="CB118" s="107">
        <f>IF($BW118=0,0,_xll.OSTRIP($BX118,$S118,$A118-$B$2,$BG118-$A118,$BH118-$A118,$D$10,$BE118,$P118,$Q118,$D$22,$T118,$CB$33,1))</f>
        <v>0</v>
      </c>
      <c r="CC118" s="107">
        <f>IF($BW118=0,0,_xll.OSTRIP($BX118,$S118,$A118-$B$2,$BG118-$A118,$BH118-$A118,$D$10,$BE118,$P118,$Q118,$D$22,$T118,$CB$33,CB$34))</f>
        <v>0</v>
      </c>
      <c r="CD118" s="109">
        <f t="shared" si="123"/>
        <v>0</v>
      </c>
      <c r="CE118" s="109">
        <f t="shared" si="124"/>
        <v>0</v>
      </c>
      <c r="CF118" s="109">
        <f t="shared" si="125"/>
        <v>0</v>
      </c>
      <c r="CH118" s="82">
        <f t="shared" si="96"/>
        <v>0</v>
      </c>
      <c r="CI118" s="81" t="e">
        <f t="shared" si="126"/>
        <v>#DIV/0!</v>
      </c>
      <c r="CJ118" s="77">
        <f t="shared" si="127"/>
        <v>0</v>
      </c>
      <c r="CK118" s="108">
        <f t="shared" si="128"/>
        <v>0</v>
      </c>
      <c r="CL118" s="107">
        <f>IF($CH118=0,0,_xll.OSTRIP($CI118,$AC118,$A118-$B$2,$BG118-$A118,$BH118-$A118,$F$10,$BE118,$Z118,$AA118,$F$22,$AD118,$CM$33,0))</f>
        <v>0</v>
      </c>
      <c r="CM118" s="107">
        <f>IF($CH118=0,0,_xll.OSTRIP($CI118,$AC118,$A118-$B$2,$BG118-$A118,$BH118-$A118,$F$10,$BE118,$Z118,$AA118,$F$22,$AD118,$CM$33,1))</f>
        <v>0</v>
      </c>
      <c r="CN118" s="107">
        <f>IF($CH118=0,0,_xll.OSTRIP($CI118,$AC118,$A118-$B$2,$BG118-$A118,$BH118-$A118,$F$10,$BE118,$Z118,$AA118,$F$22,$AD118,$CM$33,$CM$34))</f>
        <v>0</v>
      </c>
      <c r="CO118" s="109">
        <f t="shared" si="129"/>
        <v>0</v>
      </c>
      <c r="CP118" s="109">
        <f t="shared" si="130"/>
        <v>0</v>
      </c>
      <c r="CQ118" s="109">
        <f t="shared" si="131"/>
        <v>0</v>
      </c>
      <c r="CS118" s="82">
        <f t="shared" si="97"/>
        <v>0</v>
      </c>
      <c r="CT118" s="81" t="e">
        <f t="shared" si="132"/>
        <v>#DIV/0!</v>
      </c>
      <c r="CU118" s="77">
        <f t="shared" si="133"/>
        <v>0</v>
      </c>
      <c r="CV118" s="108">
        <f t="shared" si="134"/>
        <v>0</v>
      </c>
      <c r="CW118" s="107">
        <f>IF($CS118=0,0,_xll.OSTRIP($CT118,$AM118,$A118-$B$2,$BG118-$A118,$BH118-$A118,$H$10,$BE118,$AJ118,$AK118,$H$22,$AN118,$CX$33,0))</f>
        <v>0</v>
      </c>
      <c r="CX118" s="107">
        <f>IF($CS118=0,0,_xll.OSTRIP($CT118,$AM118,$A118-$B$2,$BG118-$A118,$BH118-$A118,$H$10,$BE118,$AJ118,$AK118,$H$22,$AN118,$CX$33,1))</f>
        <v>0</v>
      </c>
      <c r="CY118" s="107">
        <f>IF($CS118=0,0,_xll.OSTRIP($CT118,$AM118,$A118-$B$2,$BG118-$A118,$BH118-$A118,$H$10,$BE118,$AJ118,$AK118,$H$22,$AN118,$CX$33,CX$34))</f>
        <v>0</v>
      </c>
      <c r="CZ118" s="109">
        <f t="shared" si="135"/>
        <v>0</v>
      </c>
      <c r="DA118" s="109">
        <f t="shared" si="136"/>
        <v>0</v>
      </c>
      <c r="DB118" s="109">
        <f t="shared" si="137"/>
        <v>0</v>
      </c>
    </row>
    <row r="119" spans="1:106" x14ac:dyDescent="0.25">
      <c r="A119" s="101">
        <f t="shared" si="98"/>
        <v>39326</v>
      </c>
      <c r="B119" s="102">
        <f t="shared" si="99"/>
        <v>3.7940000000000005</v>
      </c>
      <c r="C119" s="80">
        <f t="shared" si="100"/>
        <v>0.215</v>
      </c>
      <c r="D119" s="102">
        <f t="shared" si="76"/>
        <v>-4.9500000000000002E-2</v>
      </c>
      <c r="E119" s="106">
        <f t="shared" si="77"/>
        <v>1</v>
      </c>
      <c r="F119" s="80">
        <f t="shared" si="101"/>
        <v>0.215</v>
      </c>
      <c r="G119" s="106">
        <f t="shared" si="102"/>
        <v>0.55000000000000004</v>
      </c>
      <c r="H119" s="80">
        <f t="shared" si="78"/>
        <v>0</v>
      </c>
      <c r="I119" s="104" t="e">
        <f t="shared" si="103"/>
        <v>#DIV/0!</v>
      </c>
      <c r="J119" s="233" t="e">
        <f t="shared" si="79"/>
        <v>#DIV/0!</v>
      </c>
      <c r="K119" s="233"/>
      <c r="L119" s="266"/>
      <c r="M119" s="266"/>
      <c r="N119" s="102">
        <f t="shared" si="80"/>
        <v>0.1825</v>
      </c>
      <c r="O119" s="106">
        <f t="shared" si="81"/>
        <v>1.03</v>
      </c>
      <c r="P119" s="216">
        <f t="shared" si="104"/>
        <v>0.22145000000000001</v>
      </c>
      <c r="Q119" s="106">
        <f t="shared" si="105"/>
        <v>0.65</v>
      </c>
      <c r="R119" s="80">
        <f t="shared" si="82"/>
        <v>0</v>
      </c>
      <c r="S119" s="104" t="e">
        <f t="shared" si="106"/>
        <v>#DIV/0!</v>
      </c>
      <c r="T119" s="233" t="e">
        <f t="shared" si="83"/>
        <v>#DIV/0!</v>
      </c>
      <c r="U119"/>
      <c r="V119"/>
      <c r="W119"/>
      <c r="X119" s="102">
        <f t="shared" si="84"/>
        <v>8.7499999999999994E-2</v>
      </c>
      <c r="Y119" s="106">
        <f t="shared" si="85"/>
        <v>1</v>
      </c>
      <c r="Z119" s="216">
        <f t="shared" si="107"/>
        <v>0.215</v>
      </c>
      <c r="AA119" s="106">
        <f t="shared" si="108"/>
        <v>0.6</v>
      </c>
      <c r="AB119" s="80">
        <f t="shared" si="86"/>
        <v>0</v>
      </c>
      <c r="AC119" s="104" t="e">
        <f t="shared" si="109"/>
        <v>#DIV/0!</v>
      </c>
      <c r="AD119" s="233" t="e">
        <f t="shared" si="87"/>
        <v>#DIV/0!</v>
      </c>
      <c r="AE119"/>
      <c r="AF119"/>
      <c r="AG119"/>
      <c r="AH119" s="102">
        <f t="shared" si="88"/>
        <v>5.0000000000000001E-3</v>
      </c>
      <c r="AI119" s="106">
        <f t="shared" si="89"/>
        <v>1</v>
      </c>
      <c r="AJ119" s="216" t="e">
        <f t="shared" si="110"/>
        <v>#DIV/0!</v>
      </c>
      <c r="AK119" s="106">
        <f t="shared" si="111"/>
        <v>0.55000000000000004</v>
      </c>
      <c r="AL119" s="80" t="e">
        <f t="shared" si="90"/>
        <v>#DIV/0!</v>
      </c>
      <c r="AM119" s="104" t="e">
        <f t="shared" si="112"/>
        <v>#DIV/0!</v>
      </c>
      <c r="AN119" s="233" t="e">
        <f t="shared" si="91"/>
        <v>#DIV/0!</v>
      </c>
      <c r="AO119"/>
      <c r="AP119"/>
      <c r="AQ119" s="266"/>
      <c r="AR119" s="266"/>
      <c r="AU119"/>
      <c r="AV119"/>
      <c r="AW119"/>
      <c r="AX119"/>
      <c r="AY119"/>
      <c r="AZ119"/>
      <c r="BA119"/>
      <c r="BC119" s="105"/>
      <c r="BD119" s="105"/>
      <c r="BE119" s="80">
        <f t="shared" si="113"/>
        <v>6.9009381981270018E-2</v>
      </c>
      <c r="BF119" s="181">
        <f t="shared" si="92"/>
        <v>30</v>
      </c>
      <c r="BG119" s="258">
        <f t="shared" si="138"/>
        <v>39326</v>
      </c>
      <c r="BH119" s="258">
        <f t="shared" si="114"/>
        <v>39355</v>
      </c>
      <c r="BJ119" s="105"/>
      <c r="BK119" s="82"/>
      <c r="BL119" s="82">
        <f t="shared" si="93"/>
        <v>0</v>
      </c>
      <c r="BM119" s="82" t="e">
        <f t="shared" si="115"/>
        <v>#DIV/0!</v>
      </c>
      <c r="BN119" s="77">
        <f t="shared" si="94"/>
        <v>0</v>
      </c>
      <c r="BO119" s="108">
        <f t="shared" si="116"/>
        <v>0</v>
      </c>
      <c r="BP119" s="107">
        <f>IF($BL119=0,0,_xll.OSTRIP($BM119,$I119,$A119-$B$2,$BG119-$A119,$BH119-$A119,$B$10,$BE119,$F119,$G119,$B$22,$J119,$BQ$33,0))</f>
        <v>0</v>
      </c>
      <c r="BQ119" s="107">
        <f>IF($BL119=0,0,_xll.OSTRIP($BM119,$I119,$A119-$B$2,$BG119-$A119,$BH119-$A119,$B$10,$BE119,$F119,$G119,$B$22,$J119,$BQ$33,1))</f>
        <v>0</v>
      </c>
      <c r="BR119" s="107">
        <f>IF($BL119=0,0,_xll.OSTRIP($BM119,$I119,$A119-$B$2,$BG119-$A119,$BH119-$A119,$B$10,$BE119,$F119,$G119,$B$22,$J119,$BQ$33,BQ$34))</f>
        <v>0</v>
      </c>
      <c r="BS119" s="109">
        <f t="shared" si="117"/>
        <v>0</v>
      </c>
      <c r="BT119" s="109">
        <f t="shared" si="118"/>
        <v>0</v>
      </c>
      <c r="BU119" s="109">
        <f t="shared" si="119"/>
        <v>0</v>
      </c>
      <c r="BW119" s="82">
        <f t="shared" si="95"/>
        <v>0</v>
      </c>
      <c r="BX119" s="81" t="e">
        <f t="shared" si="120"/>
        <v>#DIV/0!</v>
      </c>
      <c r="BY119" s="77">
        <f t="shared" si="121"/>
        <v>0</v>
      </c>
      <c r="BZ119" s="108">
        <f t="shared" si="122"/>
        <v>0</v>
      </c>
      <c r="CA119" s="107">
        <f>IF($BW119=0,0,_xll.OSTRIP($BX119,$S119,$A119-$B$2,$BG119-$A119,$BH119-$A119,$D$10,$BE119,$P119,$Q119,$D$22,$T119,$CB$33,0))</f>
        <v>0</v>
      </c>
      <c r="CB119" s="107">
        <f>IF($BW119=0,0,_xll.OSTRIP($BX119,$S119,$A119-$B$2,$BG119-$A119,$BH119-$A119,$D$10,$BE119,$P119,$Q119,$D$22,$T119,$CB$33,1))</f>
        <v>0</v>
      </c>
      <c r="CC119" s="107">
        <f>IF($BW119=0,0,_xll.OSTRIP($BX119,$S119,$A119-$B$2,$BG119-$A119,$BH119-$A119,$D$10,$BE119,$P119,$Q119,$D$22,$T119,$CB$33,CB$34))</f>
        <v>0</v>
      </c>
      <c r="CD119" s="109">
        <f t="shared" si="123"/>
        <v>0</v>
      </c>
      <c r="CE119" s="109">
        <f t="shared" si="124"/>
        <v>0</v>
      </c>
      <c r="CF119" s="109">
        <f t="shared" si="125"/>
        <v>0</v>
      </c>
      <c r="CH119" s="82">
        <f t="shared" si="96"/>
        <v>0</v>
      </c>
      <c r="CI119" s="81" t="e">
        <f t="shared" si="126"/>
        <v>#DIV/0!</v>
      </c>
      <c r="CJ119" s="77">
        <f t="shared" si="127"/>
        <v>0</v>
      </c>
      <c r="CK119" s="108">
        <f t="shared" si="128"/>
        <v>0</v>
      </c>
      <c r="CL119" s="107">
        <f>IF($CH119=0,0,_xll.OSTRIP($CI119,$AC119,$A119-$B$2,$BG119-$A119,$BH119-$A119,$F$10,$BE119,$Z119,$AA119,$F$22,$AD119,$CM$33,0))</f>
        <v>0</v>
      </c>
      <c r="CM119" s="107">
        <f>IF($CH119=0,0,_xll.OSTRIP($CI119,$AC119,$A119-$B$2,$BG119-$A119,$BH119-$A119,$F$10,$BE119,$Z119,$AA119,$F$22,$AD119,$CM$33,1))</f>
        <v>0</v>
      </c>
      <c r="CN119" s="107">
        <f>IF($CH119=0,0,_xll.OSTRIP($CI119,$AC119,$A119-$B$2,$BG119-$A119,$BH119-$A119,$F$10,$BE119,$Z119,$AA119,$F$22,$AD119,$CM$33,$CM$34))</f>
        <v>0</v>
      </c>
      <c r="CO119" s="109">
        <f t="shared" si="129"/>
        <v>0</v>
      </c>
      <c r="CP119" s="109">
        <f t="shared" si="130"/>
        <v>0</v>
      </c>
      <c r="CQ119" s="109">
        <f t="shared" si="131"/>
        <v>0</v>
      </c>
      <c r="CS119" s="82">
        <f t="shared" si="97"/>
        <v>0</v>
      </c>
      <c r="CT119" s="81" t="e">
        <f t="shared" si="132"/>
        <v>#DIV/0!</v>
      </c>
      <c r="CU119" s="77">
        <f t="shared" si="133"/>
        <v>0</v>
      </c>
      <c r="CV119" s="108">
        <f t="shared" si="134"/>
        <v>0</v>
      </c>
      <c r="CW119" s="107">
        <f>IF($CS119=0,0,_xll.OSTRIP($CT119,$AM119,$A119-$B$2,$BG119-$A119,$BH119-$A119,$H$10,$BE119,$AJ119,$AK119,$H$22,$AN119,$CX$33,0))</f>
        <v>0</v>
      </c>
      <c r="CX119" s="107">
        <f>IF($CS119=0,0,_xll.OSTRIP($CT119,$AM119,$A119-$B$2,$BG119-$A119,$BH119-$A119,$H$10,$BE119,$AJ119,$AK119,$H$22,$AN119,$CX$33,1))</f>
        <v>0</v>
      </c>
      <c r="CY119" s="107">
        <f>IF($CS119=0,0,_xll.OSTRIP($CT119,$AM119,$A119-$B$2,$BG119-$A119,$BH119-$A119,$H$10,$BE119,$AJ119,$AK119,$H$22,$AN119,$CX$33,CX$34))</f>
        <v>0</v>
      </c>
      <c r="CZ119" s="109">
        <f t="shared" si="135"/>
        <v>0</v>
      </c>
      <c r="DA119" s="109">
        <f t="shared" si="136"/>
        <v>0</v>
      </c>
      <c r="DB119" s="109">
        <f t="shared" si="137"/>
        <v>0</v>
      </c>
    </row>
    <row r="120" spans="1:106" x14ac:dyDescent="0.25">
      <c r="A120" s="101">
        <f t="shared" si="98"/>
        <v>39356</v>
      </c>
      <c r="B120" s="102">
        <f t="shared" si="99"/>
        <v>3.8060000000000005</v>
      </c>
      <c r="C120" s="80">
        <f t="shared" si="100"/>
        <v>0.20499999999999999</v>
      </c>
      <c r="D120" s="102">
        <f t="shared" si="76"/>
        <v>-4.9500000000000002E-2</v>
      </c>
      <c r="E120" s="106">
        <f t="shared" si="77"/>
        <v>1</v>
      </c>
      <c r="F120" s="80">
        <f t="shared" si="101"/>
        <v>0.20499999999999999</v>
      </c>
      <c r="G120" s="106">
        <f t="shared" si="102"/>
        <v>0.6</v>
      </c>
      <c r="H120" s="80">
        <f t="shared" si="78"/>
        <v>0</v>
      </c>
      <c r="I120" s="104" t="e">
        <f t="shared" si="103"/>
        <v>#DIV/0!</v>
      </c>
      <c r="J120" s="233" t="e">
        <f t="shared" si="79"/>
        <v>#DIV/0!</v>
      </c>
      <c r="K120" s="233"/>
      <c r="L120" s="266"/>
      <c r="M120" s="266"/>
      <c r="N120" s="102">
        <f t="shared" si="80"/>
        <v>0.19750000000000001</v>
      </c>
      <c r="O120" s="106">
        <f t="shared" si="81"/>
        <v>1.03</v>
      </c>
      <c r="P120" s="216">
        <f t="shared" si="104"/>
        <v>0.21115</v>
      </c>
      <c r="Q120" s="106">
        <f t="shared" si="105"/>
        <v>0.7</v>
      </c>
      <c r="R120" s="80">
        <f t="shared" si="82"/>
        <v>0</v>
      </c>
      <c r="S120" s="104" t="e">
        <f t="shared" si="106"/>
        <v>#DIV/0!</v>
      </c>
      <c r="T120" s="233" t="e">
        <f t="shared" si="83"/>
        <v>#DIV/0!</v>
      </c>
      <c r="U120"/>
      <c r="V120"/>
      <c r="W120"/>
      <c r="X120" s="102">
        <f t="shared" si="84"/>
        <v>0.10249999999999999</v>
      </c>
      <c r="Y120" s="106">
        <f t="shared" si="85"/>
        <v>1</v>
      </c>
      <c r="Z120" s="216">
        <f t="shared" si="107"/>
        <v>0.20499999999999999</v>
      </c>
      <c r="AA120" s="106">
        <f t="shared" si="108"/>
        <v>0.65</v>
      </c>
      <c r="AB120" s="80">
        <f t="shared" si="86"/>
        <v>0</v>
      </c>
      <c r="AC120" s="104" t="e">
        <f t="shared" si="109"/>
        <v>#DIV/0!</v>
      </c>
      <c r="AD120" s="233" t="e">
        <f t="shared" si="87"/>
        <v>#DIV/0!</v>
      </c>
      <c r="AE120"/>
      <c r="AF120"/>
      <c r="AG120"/>
      <c r="AH120" s="102">
        <f t="shared" si="88"/>
        <v>5.0000000000000001E-3</v>
      </c>
      <c r="AI120" s="106">
        <f t="shared" si="89"/>
        <v>1</v>
      </c>
      <c r="AJ120" s="216" t="e">
        <f t="shared" si="110"/>
        <v>#DIV/0!</v>
      </c>
      <c r="AK120" s="106">
        <f t="shared" si="111"/>
        <v>0.6</v>
      </c>
      <c r="AL120" s="80" t="e">
        <f t="shared" si="90"/>
        <v>#DIV/0!</v>
      </c>
      <c r="AM120" s="104" t="e">
        <f t="shared" si="112"/>
        <v>#DIV/0!</v>
      </c>
      <c r="AN120" s="233" t="e">
        <f t="shared" si="91"/>
        <v>#DIV/0!</v>
      </c>
      <c r="AO120"/>
      <c r="AP120"/>
      <c r="AQ120" s="266"/>
      <c r="AR120" s="266"/>
      <c r="AU120"/>
      <c r="AV120"/>
      <c r="AW120"/>
      <c r="AX120"/>
      <c r="AY120"/>
      <c r="AZ120"/>
      <c r="BA120"/>
      <c r="BC120" s="105"/>
      <c r="BD120" s="105"/>
      <c r="BE120" s="80">
        <f t="shared" si="113"/>
        <v>6.9047303381436012E-2</v>
      </c>
      <c r="BF120" s="181">
        <f t="shared" si="92"/>
        <v>31</v>
      </c>
      <c r="BG120" s="258">
        <f t="shared" si="138"/>
        <v>39356</v>
      </c>
      <c r="BH120" s="258">
        <f t="shared" si="114"/>
        <v>39386</v>
      </c>
      <c r="BJ120" s="105"/>
      <c r="BK120" s="82"/>
      <c r="BL120" s="82">
        <f t="shared" si="93"/>
        <v>0</v>
      </c>
      <c r="BM120" s="82" t="e">
        <f t="shared" si="115"/>
        <v>#DIV/0!</v>
      </c>
      <c r="BN120" s="77">
        <f t="shared" si="94"/>
        <v>0</v>
      </c>
      <c r="BO120" s="108">
        <f t="shared" si="116"/>
        <v>0</v>
      </c>
      <c r="BP120" s="107">
        <f>IF($BL120=0,0,_xll.OSTRIP($BM120,$I120,$A120-$B$2,$BG120-$A120,$BH120-$A120,$B$10,$BE120,$F120,$G120,$B$22,$J120,$BQ$33,0))</f>
        <v>0</v>
      </c>
      <c r="BQ120" s="107">
        <f>IF($BL120=0,0,_xll.OSTRIP($BM120,$I120,$A120-$B$2,$BG120-$A120,$BH120-$A120,$B$10,$BE120,$F120,$G120,$B$22,$J120,$BQ$33,1))</f>
        <v>0</v>
      </c>
      <c r="BR120" s="107">
        <f>IF($BL120=0,0,_xll.OSTRIP($BM120,$I120,$A120-$B$2,$BG120-$A120,$BH120-$A120,$B$10,$BE120,$F120,$G120,$B$22,$J120,$BQ$33,BQ$34))</f>
        <v>0</v>
      </c>
      <c r="BS120" s="109">
        <f t="shared" si="117"/>
        <v>0</v>
      </c>
      <c r="BT120" s="109">
        <f t="shared" si="118"/>
        <v>0</v>
      </c>
      <c r="BU120" s="109">
        <f t="shared" si="119"/>
        <v>0</v>
      </c>
      <c r="BW120" s="82">
        <f t="shared" si="95"/>
        <v>0</v>
      </c>
      <c r="BX120" s="81" t="e">
        <f t="shared" si="120"/>
        <v>#DIV/0!</v>
      </c>
      <c r="BY120" s="77">
        <f t="shared" si="121"/>
        <v>0</v>
      </c>
      <c r="BZ120" s="108">
        <f t="shared" si="122"/>
        <v>0</v>
      </c>
      <c r="CA120" s="107">
        <f>IF($BW120=0,0,_xll.OSTRIP($BX120,$S120,$A120-$B$2,$BG120-$A120,$BH120-$A120,$D$10,$BE120,$P120,$Q120,$D$22,$T120,$CB$33,0))</f>
        <v>0</v>
      </c>
      <c r="CB120" s="107">
        <f>IF($BW120=0,0,_xll.OSTRIP($BX120,$S120,$A120-$B$2,$BG120-$A120,$BH120-$A120,$D$10,$BE120,$P120,$Q120,$D$22,$T120,$CB$33,1))</f>
        <v>0</v>
      </c>
      <c r="CC120" s="107">
        <f>IF($BW120=0,0,_xll.OSTRIP($BX120,$S120,$A120-$B$2,$BG120-$A120,$BH120-$A120,$D$10,$BE120,$P120,$Q120,$D$22,$T120,$CB$33,CB$34))</f>
        <v>0</v>
      </c>
      <c r="CD120" s="109">
        <f t="shared" si="123"/>
        <v>0</v>
      </c>
      <c r="CE120" s="109">
        <f t="shared" si="124"/>
        <v>0</v>
      </c>
      <c r="CF120" s="109">
        <f t="shared" si="125"/>
        <v>0</v>
      </c>
      <c r="CH120" s="82">
        <f t="shared" si="96"/>
        <v>0</v>
      </c>
      <c r="CI120" s="81" t="e">
        <f t="shared" si="126"/>
        <v>#DIV/0!</v>
      </c>
      <c r="CJ120" s="77">
        <f t="shared" si="127"/>
        <v>0</v>
      </c>
      <c r="CK120" s="108">
        <f t="shared" si="128"/>
        <v>0</v>
      </c>
      <c r="CL120" s="107">
        <f>IF($CH120=0,0,_xll.OSTRIP($CI120,$AC120,$A120-$B$2,$BG120-$A120,$BH120-$A120,$F$10,$BE120,$Z120,$AA120,$F$22,$AD120,$CM$33,0))</f>
        <v>0</v>
      </c>
      <c r="CM120" s="107">
        <f>IF($CH120=0,0,_xll.OSTRIP($CI120,$AC120,$A120-$B$2,$BG120-$A120,$BH120-$A120,$F$10,$BE120,$Z120,$AA120,$F$22,$AD120,$CM$33,1))</f>
        <v>0</v>
      </c>
      <c r="CN120" s="107">
        <f>IF($CH120=0,0,_xll.OSTRIP($CI120,$AC120,$A120-$B$2,$BG120-$A120,$BH120-$A120,$F$10,$BE120,$Z120,$AA120,$F$22,$AD120,$CM$33,$CM$34))</f>
        <v>0</v>
      </c>
      <c r="CO120" s="109">
        <f t="shared" si="129"/>
        <v>0</v>
      </c>
      <c r="CP120" s="109">
        <f t="shared" si="130"/>
        <v>0</v>
      </c>
      <c r="CQ120" s="109">
        <f t="shared" si="131"/>
        <v>0</v>
      </c>
      <c r="CS120" s="82">
        <f t="shared" si="97"/>
        <v>0</v>
      </c>
      <c r="CT120" s="81" t="e">
        <f t="shared" si="132"/>
        <v>#DIV/0!</v>
      </c>
      <c r="CU120" s="77">
        <f t="shared" si="133"/>
        <v>0</v>
      </c>
      <c r="CV120" s="108">
        <f t="shared" si="134"/>
        <v>0</v>
      </c>
      <c r="CW120" s="107">
        <f>IF($CS120=0,0,_xll.OSTRIP($CT120,$AM120,$A120-$B$2,$BG120-$A120,$BH120-$A120,$H$10,$BE120,$AJ120,$AK120,$H$22,$AN120,$CX$33,0))</f>
        <v>0</v>
      </c>
      <c r="CX120" s="107">
        <f>IF($CS120=0,0,_xll.OSTRIP($CT120,$AM120,$A120-$B$2,$BG120-$A120,$BH120-$A120,$H$10,$BE120,$AJ120,$AK120,$H$22,$AN120,$CX$33,1))</f>
        <v>0</v>
      </c>
      <c r="CY120" s="107">
        <f>IF($CS120=0,0,_xll.OSTRIP($CT120,$AM120,$A120-$B$2,$BG120-$A120,$BH120-$A120,$H$10,$BE120,$AJ120,$AK120,$H$22,$AN120,$CX$33,CX$34))</f>
        <v>0</v>
      </c>
      <c r="CZ120" s="109">
        <f t="shared" si="135"/>
        <v>0</v>
      </c>
      <c r="DA120" s="109">
        <f t="shared" si="136"/>
        <v>0</v>
      </c>
      <c r="DB120" s="109">
        <f t="shared" si="137"/>
        <v>0</v>
      </c>
    </row>
    <row r="121" spans="1:106" x14ac:dyDescent="0.25">
      <c r="A121" s="101">
        <f t="shared" si="98"/>
        <v>39387</v>
      </c>
      <c r="B121" s="102">
        <f t="shared" si="99"/>
        <v>3.9290000000000003</v>
      </c>
      <c r="C121" s="80">
        <f t="shared" si="100"/>
        <v>0.20499999999999999</v>
      </c>
      <c r="D121" s="102">
        <f t="shared" si="76"/>
        <v>-5.45E-2</v>
      </c>
      <c r="E121" s="106">
        <f t="shared" si="77"/>
        <v>1</v>
      </c>
      <c r="F121" s="80">
        <f t="shared" si="101"/>
        <v>0.20499999999999999</v>
      </c>
      <c r="G121" s="106">
        <f t="shared" si="102"/>
        <v>0.8</v>
      </c>
      <c r="H121" s="80">
        <f t="shared" si="78"/>
        <v>0</v>
      </c>
      <c r="I121" s="104" t="e">
        <f t="shared" si="103"/>
        <v>#DIV/0!</v>
      </c>
      <c r="J121" s="233" t="e">
        <f t="shared" si="79"/>
        <v>#DIV/0!</v>
      </c>
      <c r="K121" s="233"/>
      <c r="L121" s="266"/>
      <c r="M121" s="266"/>
      <c r="N121" s="102">
        <f t="shared" si="80"/>
        <v>0.26</v>
      </c>
      <c r="O121" s="106">
        <f t="shared" si="81"/>
        <v>1.03</v>
      </c>
      <c r="P121" s="216">
        <f t="shared" si="104"/>
        <v>0.21115</v>
      </c>
      <c r="Q121" s="106">
        <f t="shared" si="105"/>
        <v>0.9</v>
      </c>
      <c r="R121" s="80">
        <f t="shared" si="82"/>
        <v>0</v>
      </c>
      <c r="S121" s="104" t="e">
        <f t="shared" si="106"/>
        <v>#DIV/0!</v>
      </c>
      <c r="T121" s="233" t="e">
        <f t="shared" si="83"/>
        <v>#DIV/0!</v>
      </c>
      <c r="U121"/>
      <c r="V121"/>
      <c r="W121"/>
      <c r="X121" s="102">
        <f t="shared" si="84"/>
        <v>0.16500000000000001</v>
      </c>
      <c r="Y121" s="106">
        <f t="shared" si="85"/>
        <v>1</v>
      </c>
      <c r="Z121" s="216">
        <f t="shared" si="107"/>
        <v>0.20499999999999999</v>
      </c>
      <c r="AA121" s="106">
        <f t="shared" si="108"/>
        <v>0.8</v>
      </c>
      <c r="AB121" s="80">
        <f t="shared" si="86"/>
        <v>0</v>
      </c>
      <c r="AC121" s="104" t="e">
        <f t="shared" si="109"/>
        <v>#DIV/0!</v>
      </c>
      <c r="AD121" s="233" t="e">
        <f t="shared" si="87"/>
        <v>#DIV/0!</v>
      </c>
      <c r="AE121"/>
      <c r="AF121"/>
      <c r="AG121"/>
      <c r="AH121" s="102">
        <f t="shared" si="88"/>
        <v>5.0000000000000001E-3</v>
      </c>
      <c r="AI121" s="106">
        <f t="shared" si="89"/>
        <v>1</v>
      </c>
      <c r="AJ121" s="216" t="e">
        <f t="shared" si="110"/>
        <v>#DIV/0!</v>
      </c>
      <c r="AK121" s="106">
        <f t="shared" si="111"/>
        <v>0.8</v>
      </c>
      <c r="AL121" s="80" t="e">
        <f t="shared" si="90"/>
        <v>#DIV/0!</v>
      </c>
      <c r="AM121" s="104" t="e">
        <f t="shared" si="112"/>
        <v>#DIV/0!</v>
      </c>
      <c r="AN121" s="233" t="e">
        <f t="shared" si="91"/>
        <v>#DIV/0!</v>
      </c>
      <c r="AO121"/>
      <c r="AP121"/>
      <c r="AQ121" s="266"/>
      <c r="AR121" s="266"/>
      <c r="AU121"/>
      <c r="AV121"/>
      <c r="AW121"/>
      <c r="AX121"/>
      <c r="AY121"/>
      <c r="AZ121"/>
      <c r="BA121"/>
      <c r="BC121" s="105"/>
      <c r="BD121" s="105"/>
      <c r="BE121" s="80">
        <f t="shared" si="113"/>
        <v>6.9081397708176034E-2</v>
      </c>
      <c r="BF121" s="181">
        <f t="shared" si="92"/>
        <v>30</v>
      </c>
      <c r="BG121" s="258">
        <f t="shared" si="138"/>
        <v>39387</v>
      </c>
      <c r="BH121" s="258">
        <f t="shared" si="114"/>
        <v>39416</v>
      </c>
      <c r="BJ121" s="105"/>
      <c r="BK121" s="82"/>
      <c r="BL121" s="82">
        <f t="shared" si="93"/>
        <v>0</v>
      </c>
      <c r="BM121" s="82" t="e">
        <f t="shared" si="115"/>
        <v>#DIV/0!</v>
      </c>
      <c r="BN121" s="77">
        <f t="shared" si="94"/>
        <v>0</v>
      </c>
      <c r="BO121" s="108">
        <f t="shared" si="116"/>
        <v>0</v>
      </c>
      <c r="BP121" s="107">
        <f>IF($BL121=0,0,_xll.OSTRIP($BM121,$I121,$A121-$B$2,$BG121-$A121,$BH121-$A121,$B$10,$BE121,$F121,$G121,$B$22,$J121,$BQ$33,0))</f>
        <v>0</v>
      </c>
      <c r="BQ121" s="107">
        <f>IF($BL121=0,0,_xll.OSTRIP($BM121,$I121,$A121-$B$2,$BG121-$A121,$BH121-$A121,$B$10,$BE121,$F121,$G121,$B$22,$J121,$BQ$33,1))</f>
        <v>0</v>
      </c>
      <c r="BR121" s="107">
        <f>IF($BL121=0,0,_xll.OSTRIP($BM121,$I121,$A121-$B$2,$BG121-$A121,$BH121-$A121,$B$10,$BE121,$F121,$G121,$B$22,$J121,$BQ$33,BQ$34))</f>
        <v>0</v>
      </c>
      <c r="BS121" s="109">
        <f t="shared" si="117"/>
        <v>0</v>
      </c>
      <c r="BT121" s="109">
        <f t="shared" si="118"/>
        <v>0</v>
      </c>
      <c r="BU121" s="109">
        <f t="shared" si="119"/>
        <v>0</v>
      </c>
      <c r="BW121" s="82">
        <f t="shared" si="95"/>
        <v>0</v>
      </c>
      <c r="BX121" s="81" t="e">
        <f t="shared" si="120"/>
        <v>#DIV/0!</v>
      </c>
      <c r="BY121" s="77">
        <f t="shared" si="121"/>
        <v>0</v>
      </c>
      <c r="BZ121" s="108">
        <f t="shared" si="122"/>
        <v>0</v>
      </c>
      <c r="CA121" s="107">
        <f>IF($BW121=0,0,_xll.OSTRIP($BX121,$S121,$A121-$B$2,$BG121-$A121,$BH121-$A121,$D$10,$BE121,$P121,$Q121,$D$22,$T121,$CB$33,0))</f>
        <v>0</v>
      </c>
      <c r="CB121" s="107">
        <f>IF($BW121=0,0,_xll.OSTRIP($BX121,$S121,$A121-$B$2,$BG121-$A121,$BH121-$A121,$D$10,$BE121,$P121,$Q121,$D$22,$T121,$CB$33,1))</f>
        <v>0</v>
      </c>
      <c r="CC121" s="107">
        <f>IF($BW121=0,0,_xll.OSTRIP($BX121,$S121,$A121-$B$2,$BG121-$A121,$BH121-$A121,$D$10,$BE121,$P121,$Q121,$D$22,$T121,$CB$33,CB$34))</f>
        <v>0</v>
      </c>
      <c r="CD121" s="109">
        <f t="shared" si="123"/>
        <v>0</v>
      </c>
      <c r="CE121" s="109">
        <f t="shared" si="124"/>
        <v>0</v>
      </c>
      <c r="CF121" s="109">
        <f t="shared" si="125"/>
        <v>0</v>
      </c>
      <c r="CH121" s="82">
        <f t="shared" si="96"/>
        <v>0</v>
      </c>
      <c r="CI121" s="81" t="e">
        <f t="shared" si="126"/>
        <v>#DIV/0!</v>
      </c>
      <c r="CJ121" s="77">
        <f t="shared" si="127"/>
        <v>0</v>
      </c>
      <c r="CK121" s="108">
        <f t="shared" si="128"/>
        <v>0</v>
      </c>
      <c r="CL121" s="107">
        <f>IF($CH121=0,0,_xll.OSTRIP($CI121,$AC121,$A121-$B$2,$BG121-$A121,$BH121-$A121,$F$10,$BE121,$Z121,$AA121,$F$22,$AD121,$CM$33,0))</f>
        <v>0</v>
      </c>
      <c r="CM121" s="107">
        <f>IF($CH121=0,0,_xll.OSTRIP($CI121,$AC121,$A121-$B$2,$BG121-$A121,$BH121-$A121,$F$10,$BE121,$Z121,$AA121,$F$22,$AD121,$CM$33,1))</f>
        <v>0</v>
      </c>
      <c r="CN121" s="107">
        <f>IF($CH121=0,0,_xll.OSTRIP($CI121,$AC121,$A121-$B$2,$BG121-$A121,$BH121-$A121,$F$10,$BE121,$Z121,$AA121,$F$22,$AD121,$CM$33,$CM$34))</f>
        <v>0</v>
      </c>
      <c r="CO121" s="109">
        <f t="shared" si="129"/>
        <v>0</v>
      </c>
      <c r="CP121" s="109">
        <f t="shared" si="130"/>
        <v>0</v>
      </c>
      <c r="CQ121" s="109">
        <f t="shared" si="131"/>
        <v>0</v>
      </c>
      <c r="CS121" s="82">
        <f t="shared" si="97"/>
        <v>0</v>
      </c>
      <c r="CT121" s="81" t="e">
        <f t="shared" si="132"/>
        <v>#DIV/0!</v>
      </c>
      <c r="CU121" s="77">
        <f t="shared" si="133"/>
        <v>0</v>
      </c>
      <c r="CV121" s="108">
        <f t="shared" si="134"/>
        <v>0</v>
      </c>
      <c r="CW121" s="107">
        <f>IF($CS121=0,0,_xll.OSTRIP($CT121,$AM121,$A121-$B$2,$BG121-$A121,$BH121-$A121,$H$10,$BE121,$AJ121,$AK121,$H$22,$AN121,$CX$33,0))</f>
        <v>0</v>
      </c>
      <c r="CX121" s="107">
        <f>IF($CS121=0,0,_xll.OSTRIP($CT121,$AM121,$A121-$B$2,$BG121-$A121,$BH121-$A121,$H$10,$BE121,$AJ121,$AK121,$H$22,$AN121,$CX$33,1))</f>
        <v>0</v>
      </c>
      <c r="CY121" s="107">
        <f>IF($CS121=0,0,_xll.OSTRIP($CT121,$AM121,$A121-$B$2,$BG121-$A121,$BH121-$A121,$H$10,$BE121,$AJ121,$AK121,$H$22,$AN121,$CX$33,CX$34))</f>
        <v>0</v>
      </c>
      <c r="CZ121" s="109">
        <f t="shared" si="135"/>
        <v>0</v>
      </c>
      <c r="DA121" s="109">
        <f t="shared" si="136"/>
        <v>0</v>
      </c>
      <c r="DB121" s="109">
        <f t="shared" si="137"/>
        <v>0</v>
      </c>
    </row>
    <row r="122" spans="1:106" x14ac:dyDescent="0.25">
      <c r="A122" s="101">
        <f t="shared" si="98"/>
        <v>39417</v>
      </c>
      <c r="B122" s="102">
        <f t="shared" si="99"/>
        <v>4.0380000000000003</v>
      </c>
      <c r="C122" s="80">
        <f t="shared" si="100"/>
        <v>0.20499999999999999</v>
      </c>
      <c r="D122" s="102">
        <f t="shared" si="76"/>
        <v>-5.2000000000000005E-2</v>
      </c>
      <c r="E122" s="106">
        <f t="shared" si="77"/>
        <v>1</v>
      </c>
      <c r="F122" s="80">
        <f t="shared" si="101"/>
        <v>0.20499999999999999</v>
      </c>
      <c r="G122" s="106">
        <f t="shared" si="102"/>
        <v>1</v>
      </c>
      <c r="H122" s="80">
        <f t="shared" si="78"/>
        <v>0</v>
      </c>
      <c r="I122" s="104" t="e">
        <f t="shared" si="103"/>
        <v>#DIV/0!</v>
      </c>
      <c r="J122" s="233" t="e">
        <f t="shared" si="79"/>
        <v>#DIV/0!</v>
      </c>
      <c r="K122" s="233"/>
      <c r="L122" s="266"/>
      <c r="M122" s="266"/>
      <c r="N122" s="102">
        <f t="shared" si="80"/>
        <v>0.3</v>
      </c>
      <c r="O122" s="106">
        <f t="shared" si="81"/>
        <v>1.03</v>
      </c>
      <c r="P122" s="216">
        <f t="shared" si="104"/>
        <v>0.21115</v>
      </c>
      <c r="Q122" s="106">
        <f t="shared" si="105"/>
        <v>1.1000000000000001</v>
      </c>
      <c r="R122" s="80">
        <f t="shared" si="82"/>
        <v>0</v>
      </c>
      <c r="S122" s="104" t="e">
        <f t="shared" si="106"/>
        <v>#DIV/0!</v>
      </c>
      <c r="T122" s="233" t="e">
        <f t="shared" si="83"/>
        <v>#DIV/0!</v>
      </c>
      <c r="U122"/>
      <c r="V122"/>
      <c r="W122"/>
      <c r="X122" s="102">
        <f t="shared" si="84"/>
        <v>0.20499999999999999</v>
      </c>
      <c r="Y122" s="106">
        <f t="shared" si="85"/>
        <v>1</v>
      </c>
      <c r="Z122" s="216">
        <f t="shared" si="107"/>
        <v>0.20499999999999999</v>
      </c>
      <c r="AA122" s="106">
        <f t="shared" si="108"/>
        <v>1.1000000000000001</v>
      </c>
      <c r="AB122" s="80">
        <f t="shared" si="86"/>
        <v>0</v>
      </c>
      <c r="AC122" s="104" t="e">
        <f t="shared" si="109"/>
        <v>#DIV/0!</v>
      </c>
      <c r="AD122" s="233" t="e">
        <f t="shared" si="87"/>
        <v>#DIV/0!</v>
      </c>
      <c r="AE122"/>
      <c r="AF122"/>
      <c r="AG122"/>
      <c r="AH122" s="102">
        <f t="shared" si="88"/>
        <v>5.0000000000000001E-3</v>
      </c>
      <c r="AI122" s="106">
        <f t="shared" si="89"/>
        <v>1</v>
      </c>
      <c r="AJ122" s="216" t="e">
        <f t="shared" si="110"/>
        <v>#DIV/0!</v>
      </c>
      <c r="AK122" s="106">
        <f t="shared" si="111"/>
        <v>1</v>
      </c>
      <c r="AL122" s="80" t="e">
        <f t="shared" si="90"/>
        <v>#DIV/0!</v>
      </c>
      <c r="AM122" s="104" t="e">
        <f t="shared" si="112"/>
        <v>#DIV/0!</v>
      </c>
      <c r="AN122" s="233" t="e">
        <f t="shared" si="91"/>
        <v>#DIV/0!</v>
      </c>
      <c r="AO122"/>
      <c r="AP122"/>
      <c r="AQ122" s="266"/>
      <c r="AR122" s="266"/>
      <c r="AU122"/>
      <c r="AV122"/>
      <c r="AW122"/>
      <c r="AX122"/>
      <c r="AY122"/>
      <c r="AZ122"/>
      <c r="BA122"/>
      <c r="BC122" s="105"/>
      <c r="BD122" s="105"/>
      <c r="BE122" s="80">
        <f t="shared" si="113"/>
        <v>6.9110334778685015E-2</v>
      </c>
      <c r="BF122" s="181">
        <f t="shared" si="92"/>
        <v>31</v>
      </c>
      <c r="BG122" s="258">
        <f t="shared" si="138"/>
        <v>39417</v>
      </c>
      <c r="BH122" s="258">
        <f t="shared" si="114"/>
        <v>39447</v>
      </c>
      <c r="BJ122" s="105"/>
      <c r="BK122" s="82"/>
      <c r="BL122" s="82">
        <f t="shared" si="93"/>
        <v>0</v>
      </c>
      <c r="BM122" s="82" t="e">
        <f t="shared" si="115"/>
        <v>#DIV/0!</v>
      </c>
      <c r="BN122" s="77">
        <f t="shared" si="94"/>
        <v>0</v>
      </c>
      <c r="BO122" s="108">
        <f t="shared" si="116"/>
        <v>0</v>
      </c>
      <c r="BP122" s="107">
        <f>IF($BL122=0,0,_xll.OSTRIP($BM122,$I122,$A122-$B$2,$BG122-$A122,$BH122-$A122,$B$10,$BE122,$F122,$G122,$B$22,$J122,$BQ$33,0))</f>
        <v>0</v>
      </c>
      <c r="BQ122" s="107">
        <f>IF($BL122=0,0,_xll.OSTRIP($BM122,$I122,$A122-$B$2,$BG122-$A122,$BH122-$A122,$B$10,$BE122,$F122,$G122,$B$22,$J122,$BQ$33,1))</f>
        <v>0</v>
      </c>
      <c r="BR122" s="107">
        <f>IF($BL122=0,0,_xll.OSTRIP($BM122,$I122,$A122-$B$2,$BG122-$A122,$BH122-$A122,$B$10,$BE122,$F122,$G122,$B$22,$J122,$BQ$33,BQ$34))</f>
        <v>0</v>
      </c>
      <c r="BS122" s="109">
        <f t="shared" si="117"/>
        <v>0</v>
      </c>
      <c r="BT122" s="109">
        <f t="shared" si="118"/>
        <v>0</v>
      </c>
      <c r="BU122" s="109">
        <f t="shared" si="119"/>
        <v>0</v>
      </c>
      <c r="BW122" s="82">
        <f t="shared" si="95"/>
        <v>0</v>
      </c>
      <c r="BX122" s="81" t="e">
        <f t="shared" si="120"/>
        <v>#DIV/0!</v>
      </c>
      <c r="BY122" s="77">
        <f t="shared" si="121"/>
        <v>0</v>
      </c>
      <c r="BZ122" s="108">
        <f t="shared" si="122"/>
        <v>0</v>
      </c>
      <c r="CA122" s="107">
        <f>IF($BW122=0,0,_xll.OSTRIP($BX122,$S122,$A122-$B$2,$BG122-$A122,$BH122-$A122,$D$10,$BE122,$P122,$Q122,$D$22,$T122,$CB$33,0))</f>
        <v>0</v>
      </c>
      <c r="CB122" s="107">
        <f>IF($BW122=0,0,_xll.OSTRIP($BX122,$S122,$A122-$B$2,$BG122-$A122,$BH122-$A122,$D$10,$BE122,$P122,$Q122,$D$22,$T122,$CB$33,1))</f>
        <v>0</v>
      </c>
      <c r="CC122" s="107">
        <f>IF($BW122=0,0,_xll.OSTRIP($BX122,$S122,$A122-$B$2,$BG122-$A122,$BH122-$A122,$D$10,$BE122,$P122,$Q122,$D$22,$T122,$CB$33,CB$34))</f>
        <v>0</v>
      </c>
      <c r="CD122" s="109">
        <f t="shared" si="123"/>
        <v>0</v>
      </c>
      <c r="CE122" s="109">
        <f t="shared" si="124"/>
        <v>0</v>
      </c>
      <c r="CF122" s="109">
        <f t="shared" si="125"/>
        <v>0</v>
      </c>
      <c r="CH122" s="82">
        <f t="shared" si="96"/>
        <v>0</v>
      </c>
      <c r="CI122" s="81" t="e">
        <f t="shared" si="126"/>
        <v>#DIV/0!</v>
      </c>
      <c r="CJ122" s="77">
        <f t="shared" si="127"/>
        <v>0</v>
      </c>
      <c r="CK122" s="108">
        <f t="shared" si="128"/>
        <v>0</v>
      </c>
      <c r="CL122" s="107">
        <f>IF($CH122=0,0,_xll.OSTRIP($CI122,$AC122,$A122-$B$2,$BG122-$A122,$BH122-$A122,$F$10,$BE122,$Z122,$AA122,$F$22,$AD122,$CM$33,0))</f>
        <v>0</v>
      </c>
      <c r="CM122" s="107">
        <f>IF($CH122=0,0,_xll.OSTRIP($CI122,$AC122,$A122-$B$2,$BG122-$A122,$BH122-$A122,$F$10,$BE122,$Z122,$AA122,$F$22,$AD122,$CM$33,1))</f>
        <v>0</v>
      </c>
      <c r="CN122" s="107">
        <f>IF($CH122=0,0,_xll.OSTRIP($CI122,$AC122,$A122-$B$2,$BG122-$A122,$BH122-$A122,$F$10,$BE122,$Z122,$AA122,$F$22,$AD122,$CM$33,$CM$34))</f>
        <v>0</v>
      </c>
      <c r="CO122" s="109">
        <f t="shared" si="129"/>
        <v>0</v>
      </c>
      <c r="CP122" s="109">
        <f t="shared" si="130"/>
        <v>0</v>
      </c>
      <c r="CQ122" s="109">
        <f t="shared" si="131"/>
        <v>0</v>
      </c>
      <c r="CS122" s="82">
        <f t="shared" si="97"/>
        <v>0</v>
      </c>
      <c r="CT122" s="81" t="e">
        <f t="shared" si="132"/>
        <v>#DIV/0!</v>
      </c>
      <c r="CU122" s="77">
        <f t="shared" si="133"/>
        <v>0</v>
      </c>
      <c r="CV122" s="108">
        <f t="shared" si="134"/>
        <v>0</v>
      </c>
      <c r="CW122" s="107">
        <f>IF($CS122=0,0,_xll.OSTRIP($CT122,$AM122,$A122-$B$2,$BG122-$A122,$BH122-$A122,$H$10,$BE122,$AJ122,$AK122,$H$22,$AN122,$CX$33,0))</f>
        <v>0</v>
      </c>
      <c r="CX122" s="107">
        <f>IF($CS122=0,0,_xll.OSTRIP($CT122,$AM122,$A122-$B$2,$BG122-$A122,$BH122-$A122,$H$10,$BE122,$AJ122,$AK122,$H$22,$AN122,$CX$33,1))</f>
        <v>0</v>
      </c>
      <c r="CY122" s="107">
        <f>IF($CS122=0,0,_xll.OSTRIP($CT122,$AM122,$A122-$B$2,$BG122-$A122,$BH122-$A122,$H$10,$BE122,$AJ122,$AK122,$H$22,$AN122,$CX$33,CX$34))</f>
        <v>0</v>
      </c>
      <c r="CZ122" s="109">
        <f t="shared" si="135"/>
        <v>0</v>
      </c>
      <c r="DA122" s="109">
        <f t="shared" si="136"/>
        <v>0</v>
      </c>
      <c r="DB122" s="109">
        <f t="shared" si="137"/>
        <v>0</v>
      </c>
    </row>
    <row r="123" spans="1:106" x14ac:dyDescent="0.25">
      <c r="A123" s="101">
        <f t="shared" si="98"/>
        <v>39448</v>
      </c>
      <c r="B123" s="102">
        <f t="shared" si="99"/>
        <v>4.1540000000000008</v>
      </c>
      <c r="C123" s="80">
        <f t="shared" si="100"/>
        <v>0.20499999999999999</v>
      </c>
      <c r="D123" s="102">
        <f t="shared" si="76"/>
        <v>-0.05</v>
      </c>
      <c r="E123" s="106">
        <f t="shared" si="77"/>
        <v>1</v>
      </c>
      <c r="F123" s="80">
        <f t="shared" si="101"/>
        <v>0.20499999999999999</v>
      </c>
      <c r="G123" s="106">
        <f t="shared" si="102"/>
        <v>1</v>
      </c>
      <c r="H123" s="80">
        <f t="shared" si="78"/>
        <v>0</v>
      </c>
      <c r="I123" s="104" t="e">
        <f t="shared" si="103"/>
        <v>#DIV/0!</v>
      </c>
      <c r="J123" s="233" t="e">
        <f t="shared" si="79"/>
        <v>#DIV/0!</v>
      </c>
      <c r="K123" s="233"/>
      <c r="L123" s="266"/>
      <c r="M123" s="266"/>
      <c r="N123" s="102">
        <f t="shared" si="80"/>
        <v>0.35499999999999998</v>
      </c>
      <c r="O123" s="106">
        <f t="shared" si="81"/>
        <v>1.03</v>
      </c>
      <c r="P123" s="216">
        <f t="shared" si="104"/>
        <v>0.21115</v>
      </c>
      <c r="Q123" s="106">
        <f t="shared" si="105"/>
        <v>1.1000000000000001</v>
      </c>
      <c r="R123" s="80">
        <f t="shared" si="82"/>
        <v>0</v>
      </c>
      <c r="S123" s="104" t="e">
        <f t="shared" si="106"/>
        <v>#DIV/0!</v>
      </c>
      <c r="T123" s="233" t="e">
        <f t="shared" si="83"/>
        <v>#DIV/0!</v>
      </c>
      <c r="U123"/>
      <c r="V123"/>
      <c r="W123"/>
      <c r="X123" s="102">
        <f t="shared" si="84"/>
        <v>0.26</v>
      </c>
      <c r="Y123" s="106">
        <f t="shared" si="85"/>
        <v>1</v>
      </c>
      <c r="Z123" s="216">
        <f t="shared" si="107"/>
        <v>0.20499999999999999</v>
      </c>
      <c r="AA123" s="106">
        <f t="shared" si="108"/>
        <v>1.1000000000000001</v>
      </c>
      <c r="AB123" s="80">
        <f t="shared" si="86"/>
        <v>0</v>
      </c>
      <c r="AC123" s="104" t="e">
        <f t="shared" si="109"/>
        <v>#DIV/0!</v>
      </c>
      <c r="AD123" s="233" t="e">
        <f t="shared" si="87"/>
        <v>#DIV/0!</v>
      </c>
      <c r="AE123"/>
      <c r="AF123"/>
      <c r="AG123"/>
      <c r="AH123" s="102">
        <f t="shared" si="88"/>
        <v>5.0000000000000001E-3</v>
      </c>
      <c r="AI123" s="106">
        <f t="shared" si="89"/>
        <v>1</v>
      </c>
      <c r="AJ123" s="216" t="e">
        <f t="shared" si="110"/>
        <v>#DIV/0!</v>
      </c>
      <c r="AK123" s="106">
        <f t="shared" si="111"/>
        <v>1</v>
      </c>
      <c r="AL123" s="80" t="e">
        <f t="shared" si="90"/>
        <v>#DIV/0!</v>
      </c>
      <c r="AM123" s="104" t="e">
        <f t="shared" si="112"/>
        <v>#DIV/0!</v>
      </c>
      <c r="AN123" s="233" t="e">
        <f t="shared" si="91"/>
        <v>#DIV/0!</v>
      </c>
      <c r="AO123"/>
      <c r="AP123"/>
      <c r="AQ123" s="266"/>
      <c r="AR123" s="266"/>
      <c r="AU123"/>
      <c r="AV123"/>
      <c r="AW123"/>
      <c r="AX123"/>
      <c r="AY123"/>
      <c r="AZ123"/>
      <c r="BA123"/>
      <c r="BC123" s="105"/>
      <c r="BD123" s="105"/>
      <c r="BE123" s="80">
        <f t="shared" si="113"/>
        <v>6.9140236418503018E-2</v>
      </c>
      <c r="BF123" s="181">
        <f t="shared" si="92"/>
        <v>31</v>
      </c>
      <c r="BG123" s="258">
        <f t="shared" si="138"/>
        <v>39448</v>
      </c>
      <c r="BH123" s="258">
        <f t="shared" si="114"/>
        <v>39478</v>
      </c>
      <c r="BJ123" s="105"/>
      <c r="BK123" s="82"/>
      <c r="BL123" s="82">
        <f t="shared" si="93"/>
        <v>0</v>
      </c>
      <c r="BM123" s="82" t="e">
        <f t="shared" si="115"/>
        <v>#DIV/0!</v>
      </c>
      <c r="BN123" s="77">
        <f t="shared" si="94"/>
        <v>0</v>
      </c>
      <c r="BO123" s="108">
        <f t="shared" si="116"/>
        <v>0</v>
      </c>
      <c r="BP123" s="107">
        <f>IF($BL123=0,0,_xll.OSTRIP($BM123,$I123,$A123-$B$2,$BG123-$A123,$BH123-$A123,$B$10,$BE123,$F123,$G123,$B$22,$J123,$BQ$33,0))</f>
        <v>0</v>
      </c>
      <c r="BQ123" s="107">
        <f>IF($BL123=0,0,_xll.OSTRIP($BM123,$I123,$A123-$B$2,$BG123-$A123,$BH123-$A123,$B$10,$BE123,$F123,$G123,$B$22,$J123,$BQ$33,1))</f>
        <v>0</v>
      </c>
      <c r="BR123" s="107">
        <f>IF($BL123=0,0,_xll.OSTRIP($BM123,$I123,$A123-$B$2,$BG123-$A123,$BH123-$A123,$B$10,$BE123,$F123,$G123,$B$22,$J123,$BQ$33,BQ$34))</f>
        <v>0</v>
      </c>
      <c r="BS123" s="109">
        <f t="shared" si="117"/>
        <v>0</v>
      </c>
      <c r="BT123" s="109">
        <f t="shared" si="118"/>
        <v>0</v>
      </c>
      <c r="BU123" s="109">
        <f t="shared" si="119"/>
        <v>0</v>
      </c>
      <c r="BW123" s="82">
        <f t="shared" si="95"/>
        <v>0</v>
      </c>
      <c r="BX123" s="81" t="e">
        <f t="shared" si="120"/>
        <v>#DIV/0!</v>
      </c>
      <c r="BY123" s="77">
        <f t="shared" si="121"/>
        <v>0</v>
      </c>
      <c r="BZ123" s="108">
        <f t="shared" si="122"/>
        <v>0</v>
      </c>
      <c r="CA123" s="107">
        <f>IF($BW123=0,0,_xll.OSTRIP($BX123,$S123,$A123-$B$2,$BG123-$A123,$BH123-$A123,$D$10,$BE123,$P123,$Q123,$D$22,$T123,$CB$33,0))</f>
        <v>0</v>
      </c>
      <c r="CB123" s="107">
        <f>IF($BW123=0,0,_xll.OSTRIP($BX123,$S123,$A123-$B$2,$BG123-$A123,$BH123-$A123,$D$10,$BE123,$P123,$Q123,$D$22,$T123,$CB$33,1))</f>
        <v>0</v>
      </c>
      <c r="CC123" s="107">
        <f>IF($BW123=0,0,_xll.OSTRIP($BX123,$S123,$A123-$B$2,$BG123-$A123,$BH123-$A123,$D$10,$BE123,$P123,$Q123,$D$22,$T123,$CB$33,CB$34))</f>
        <v>0</v>
      </c>
      <c r="CD123" s="109">
        <f t="shared" si="123"/>
        <v>0</v>
      </c>
      <c r="CE123" s="109">
        <f t="shared" si="124"/>
        <v>0</v>
      </c>
      <c r="CF123" s="109">
        <f t="shared" si="125"/>
        <v>0</v>
      </c>
      <c r="CH123" s="82">
        <f t="shared" si="96"/>
        <v>0</v>
      </c>
      <c r="CI123" s="81" t="e">
        <f t="shared" si="126"/>
        <v>#DIV/0!</v>
      </c>
      <c r="CJ123" s="77">
        <f t="shared" si="127"/>
        <v>0</v>
      </c>
      <c r="CK123" s="108">
        <f t="shared" si="128"/>
        <v>0</v>
      </c>
      <c r="CL123" s="107">
        <f>IF($CH123=0,0,_xll.OSTRIP($CI123,$AC123,$A123-$B$2,$BG123-$A123,$BH123-$A123,$F$10,$BE123,$Z123,$AA123,$F$22,$AD123,$CM$33,0))</f>
        <v>0</v>
      </c>
      <c r="CM123" s="107">
        <f>IF($CH123=0,0,_xll.OSTRIP($CI123,$AC123,$A123-$B$2,$BG123-$A123,$BH123-$A123,$F$10,$BE123,$Z123,$AA123,$F$22,$AD123,$CM$33,1))</f>
        <v>0</v>
      </c>
      <c r="CN123" s="107">
        <f>IF($CH123=0,0,_xll.OSTRIP($CI123,$AC123,$A123-$B$2,$BG123-$A123,$BH123-$A123,$F$10,$BE123,$Z123,$AA123,$F$22,$AD123,$CM$33,$CM$34))</f>
        <v>0</v>
      </c>
      <c r="CO123" s="109">
        <f t="shared" si="129"/>
        <v>0</v>
      </c>
      <c r="CP123" s="109">
        <f t="shared" si="130"/>
        <v>0</v>
      </c>
      <c r="CQ123" s="109">
        <f t="shared" si="131"/>
        <v>0</v>
      </c>
      <c r="CS123" s="82">
        <f t="shared" si="97"/>
        <v>0</v>
      </c>
      <c r="CT123" s="81" t="e">
        <f t="shared" si="132"/>
        <v>#DIV/0!</v>
      </c>
      <c r="CU123" s="77">
        <f t="shared" si="133"/>
        <v>0</v>
      </c>
      <c r="CV123" s="108">
        <f t="shared" si="134"/>
        <v>0</v>
      </c>
      <c r="CW123" s="107">
        <f>IF($CS123=0,0,_xll.OSTRIP($CT123,$AM123,$A123-$B$2,$BG123-$A123,$BH123-$A123,$H$10,$BE123,$AJ123,$AK123,$H$22,$AN123,$CX$33,0))</f>
        <v>0</v>
      </c>
      <c r="CX123" s="107">
        <f>IF($CS123=0,0,_xll.OSTRIP($CT123,$AM123,$A123-$B$2,$BG123-$A123,$BH123-$A123,$H$10,$BE123,$AJ123,$AK123,$H$22,$AN123,$CX$33,1))</f>
        <v>0</v>
      </c>
      <c r="CY123" s="107">
        <f>IF($CS123=0,0,_xll.OSTRIP($CT123,$AM123,$A123-$B$2,$BG123-$A123,$BH123-$A123,$H$10,$BE123,$AJ123,$AK123,$H$22,$AN123,$CX$33,CX$34))</f>
        <v>0</v>
      </c>
      <c r="CZ123" s="109">
        <f t="shared" si="135"/>
        <v>0</v>
      </c>
      <c r="DA123" s="109">
        <f t="shared" si="136"/>
        <v>0</v>
      </c>
      <c r="DB123" s="109">
        <f t="shared" si="137"/>
        <v>0</v>
      </c>
    </row>
    <row r="124" spans="1:106" x14ac:dyDescent="0.25">
      <c r="A124" s="101">
        <f t="shared" si="98"/>
        <v>39479</v>
      </c>
      <c r="B124" s="102">
        <f t="shared" si="99"/>
        <v>4.03</v>
      </c>
      <c r="C124" s="80">
        <f t="shared" si="100"/>
        <v>0.20499999999999999</v>
      </c>
      <c r="D124" s="102">
        <f t="shared" si="76"/>
        <v>-0.05</v>
      </c>
      <c r="E124" s="106">
        <f t="shared" si="77"/>
        <v>1</v>
      </c>
      <c r="F124" s="80">
        <f t="shared" si="101"/>
        <v>0.20499999999999999</v>
      </c>
      <c r="G124" s="106">
        <f t="shared" si="102"/>
        <v>1</v>
      </c>
      <c r="H124" s="80">
        <f t="shared" si="78"/>
        <v>0</v>
      </c>
      <c r="I124" s="104" t="e">
        <f t="shared" si="103"/>
        <v>#DIV/0!</v>
      </c>
      <c r="J124" s="233" t="e">
        <f t="shared" si="79"/>
        <v>#DIV/0!</v>
      </c>
      <c r="K124" s="233"/>
      <c r="L124" s="266"/>
      <c r="M124" s="266"/>
      <c r="N124" s="102">
        <f t="shared" si="80"/>
        <v>0.33</v>
      </c>
      <c r="O124" s="106">
        <f t="shared" si="81"/>
        <v>1.03</v>
      </c>
      <c r="P124" s="216">
        <f t="shared" si="104"/>
        <v>0.21115</v>
      </c>
      <c r="Q124" s="106">
        <f t="shared" si="105"/>
        <v>1.1000000000000001</v>
      </c>
      <c r="R124" s="80">
        <f t="shared" si="82"/>
        <v>0</v>
      </c>
      <c r="S124" s="104" t="e">
        <f t="shared" si="106"/>
        <v>#DIV/0!</v>
      </c>
      <c r="T124" s="233" t="e">
        <f t="shared" si="83"/>
        <v>#DIV/0!</v>
      </c>
      <c r="U124"/>
      <c r="V124"/>
      <c r="W124"/>
      <c r="X124" s="102">
        <f t="shared" si="84"/>
        <v>0.23499999999999999</v>
      </c>
      <c r="Y124" s="106">
        <f t="shared" si="85"/>
        <v>1</v>
      </c>
      <c r="Z124" s="216">
        <f t="shared" si="107"/>
        <v>0.20499999999999999</v>
      </c>
      <c r="AA124" s="106">
        <f t="shared" si="108"/>
        <v>1.1000000000000001</v>
      </c>
      <c r="AB124" s="80">
        <f t="shared" si="86"/>
        <v>0</v>
      </c>
      <c r="AC124" s="104" t="e">
        <f t="shared" si="109"/>
        <v>#DIV/0!</v>
      </c>
      <c r="AD124" s="233" t="e">
        <f t="shared" si="87"/>
        <v>#DIV/0!</v>
      </c>
      <c r="AE124"/>
      <c r="AF124"/>
      <c r="AG124"/>
      <c r="AH124" s="102">
        <f t="shared" si="88"/>
        <v>5.0000000000000001E-3</v>
      </c>
      <c r="AI124" s="106">
        <f t="shared" si="89"/>
        <v>1</v>
      </c>
      <c r="AJ124" s="216" t="e">
        <f t="shared" si="110"/>
        <v>#DIV/0!</v>
      </c>
      <c r="AK124" s="106">
        <f t="shared" si="111"/>
        <v>1</v>
      </c>
      <c r="AL124" s="80" t="e">
        <f t="shared" si="90"/>
        <v>#DIV/0!</v>
      </c>
      <c r="AM124" s="104" t="e">
        <f t="shared" si="112"/>
        <v>#DIV/0!</v>
      </c>
      <c r="AN124" s="233" t="e">
        <f t="shared" si="91"/>
        <v>#DIV/0!</v>
      </c>
      <c r="AO124"/>
      <c r="AP124"/>
      <c r="AQ124" s="266"/>
      <c r="AR124" s="266"/>
      <c r="AU124"/>
      <c r="AV124"/>
      <c r="AW124"/>
      <c r="AX124"/>
      <c r="AY124"/>
      <c r="AZ124"/>
      <c r="BA124"/>
      <c r="BC124" s="105"/>
      <c r="BD124" s="105"/>
      <c r="BE124" s="80">
        <f t="shared" si="113"/>
        <v>6.9170138058617006E-2</v>
      </c>
      <c r="BF124" s="181">
        <f t="shared" si="92"/>
        <v>29</v>
      </c>
      <c r="BG124" s="258">
        <f t="shared" si="138"/>
        <v>39479</v>
      </c>
      <c r="BH124" s="258">
        <f t="shared" si="114"/>
        <v>39507</v>
      </c>
      <c r="BJ124" s="105"/>
      <c r="BK124" s="82"/>
      <c r="BL124" s="82">
        <f t="shared" si="93"/>
        <v>0</v>
      </c>
      <c r="BM124" s="82" t="e">
        <f t="shared" si="115"/>
        <v>#DIV/0!</v>
      </c>
      <c r="BN124" s="77">
        <f t="shared" si="94"/>
        <v>0</v>
      </c>
      <c r="BO124" s="108">
        <f t="shared" si="116"/>
        <v>0</v>
      </c>
      <c r="BP124" s="107">
        <f>IF($BL124=0,0,_xll.OSTRIP($BM124,$I124,$A124-$B$2,$BG124-$A124,$BH124-$A124,$B$10,$BE124,$F124,$G124,$B$22,$J124,$BQ$33,0))</f>
        <v>0</v>
      </c>
      <c r="BQ124" s="107">
        <f>IF($BL124=0,0,_xll.OSTRIP($BM124,$I124,$A124-$B$2,$BG124-$A124,$BH124-$A124,$B$10,$BE124,$F124,$G124,$B$22,$J124,$BQ$33,1))</f>
        <v>0</v>
      </c>
      <c r="BR124" s="107">
        <f>IF($BL124=0,0,_xll.OSTRIP($BM124,$I124,$A124-$B$2,$BG124-$A124,$BH124-$A124,$B$10,$BE124,$F124,$G124,$B$22,$J124,$BQ$33,BQ$34))</f>
        <v>0</v>
      </c>
      <c r="BS124" s="109">
        <f t="shared" si="117"/>
        <v>0</v>
      </c>
      <c r="BT124" s="109">
        <f t="shared" si="118"/>
        <v>0</v>
      </c>
      <c r="BU124" s="109">
        <f t="shared" si="119"/>
        <v>0</v>
      </c>
      <c r="BW124" s="82">
        <f t="shared" si="95"/>
        <v>0</v>
      </c>
      <c r="BX124" s="81" t="e">
        <f t="shared" si="120"/>
        <v>#DIV/0!</v>
      </c>
      <c r="BY124" s="77">
        <f t="shared" si="121"/>
        <v>0</v>
      </c>
      <c r="BZ124" s="108">
        <f t="shared" si="122"/>
        <v>0</v>
      </c>
      <c r="CA124" s="107">
        <f>IF($BW124=0,0,_xll.OSTRIP($BX124,$S124,$A124-$B$2,$BG124-$A124,$BH124-$A124,$D$10,$BE124,$P124,$Q124,$D$22,$T124,$CB$33,0))</f>
        <v>0</v>
      </c>
      <c r="CB124" s="107">
        <f>IF($BW124=0,0,_xll.OSTRIP($BX124,$S124,$A124-$B$2,$BG124-$A124,$BH124-$A124,$D$10,$BE124,$P124,$Q124,$D$22,$T124,$CB$33,1))</f>
        <v>0</v>
      </c>
      <c r="CC124" s="107">
        <f>IF($BW124=0,0,_xll.OSTRIP($BX124,$S124,$A124-$B$2,$BG124-$A124,$BH124-$A124,$D$10,$BE124,$P124,$Q124,$D$22,$T124,$CB$33,CB$34))</f>
        <v>0</v>
      </c>
      <c r="CD124" s="109">
        <f t="shared" si="123"/>
        <v>0</v>
      </c>
      <c r="CE124" s="109">
        <f t="shared" si="124"/>
        <v>0</v>
      </c>
      <c r="CF124" s="109">
        <f t="shared" si="125"/>
        <v>0</v>
      </c>
      <c r="CH124" s="82">
        <f t="shared" si="96"/>
        <v>0</v>
      </c>
      <c r="CI124" s="81" t="e">
        <f t="shared" si="126"/>
        <v>#DIV/0!</v>
      </c>
      <c r="CJ124" s="77">
        <f t="shared" si="127"/>
        <v>0</v>
      </c>
      <c r="CK124" s="108">
        <f t="shared" si="128"/>
        <v>0</v>
      </c>
      <c r="CL124" s="107">
        <f>IF($CH124=0,0,_xll.OSTRIP($CI124,$AC124,$A124-$B$2,$BG124-$A124,$BH124-$A124,$F$10,$BE124,$Z124,$AA124,$F$22,$AD124,$CM$33,0))</f>
        <v>0</v>
      </c>
      <c r="CM124" s="107">
        <f>IF($CH124=0,0,_xll.OSTRIP($CI124,$AC124,$A124-$B$2,$BG124-$A124,$BH124-$A124,$F$10,$BE124,$Z124,$AA124,$F$22,$AD124,$CM$33,1))</f>
        <v>0</v>
      </c>
      <c r="CN124" s="107">
        <f>IF($CH124=0,0,_xll.OSTRIP($CI124,$AC124,$A124-$B$2,$BG124-$A124,$BH124-$A124,$F$10,$BE124,$Z124,$AA124,$F$22,$AD124,$CM$33,$CM$34))</f>
        <v>0</v>
      </c>
      <c r="CO124" s="109">
        <f t="shared" si="129"/>
        <v>0</v>
      </c>
      <c r="CP124" s="109">
        <f t="shared" si="130"/>
        <v>0</v>
      </c>
      <c r="CQ124" s="109">
        <f t="shared" si="131"/>
        <v>0</v>
      </c>
      <c r="CS124" s="82">
        <f t="shared" si="97"/>
        <v>0</v>
      </c>
      <c r="CT124" s="81" t="e">
        <f t="shared" si="132"/>
        <v>#DIV/0!</v>
      </c>
      <c r="CU124" s="77">
        <f t="shared" si="133"/>
        <v>0</v>
      </c>
      <c r="CV124" s="108">
        <f t="shared" si="134"/>
        <v>0</v>
      </c>
      <c r="CW124" s="107">
        <f>IF($CS124=0,0,_xll.OSTRIP($CT124,$AM124,$A124-$B$2,$BG124-$A124,$BH124-$A124,$H$10,$BE124,$AJ124,$AK124,$H$22,$AN124,$CX$33,0))</f>
        <v>0</v>
      </c>
      <c r="CX124" s="107">
        <f>IF($CS124=0,0,_xll.OSTRIP($CT124,$AM124,$A124-$B$2,$BG124-$A124,$BH124-$A124,$H$10,$BE124,$AJ124,$AK124,$H$22,$AN124,$CX$33,1))</f>
        <v>0</v>
      </c>
      <c r="CY124" s="107">
        <f>IF($CS124=0,0,_xll.OSTRIP($CT124,$AM124,$A124-$B$2,$BG124-$A124,$BH124-$A124,$H$10,$BE124,$AJ124,$AK124,$H$22,$AN124,$CX$33,CX$34))</f>
        <v>0</v>
      </c>
      <c r="CZ124" s="109">
        <f t="shared" si="135"/>
        <v>0</v>
      </c>
      <c r="DA124" s="109">
        <f t="shared" si="136"/>
        <v>0</v>
      </c>
      <c r="DB124" s="109">
        <f t="shared" si="137"/>
        <v>0</v>
      </c>
    </row>
    <row r="125" spans="1:106" x14ac:dyDescent="0.25">
      <c r="A125" s="101">
        <f t="shared" si="98"/>
        <v>39508</v>
      </c>
      <c r="B125" s="102">
        <f t="shared" si="99"/>
        <v>3.89</v>
      </c>
      <c r="C125" s="80">
        <f t="shared" si="100"/>
        <v>0.20499999999999999</v>
      </c>
      <c r="D125" s="102">
        <f t="shared" si="76"/>
        <v>-0.05</v>
      </c>
      <c r="E125" s="106">
        <f t="shared" si="77"/>
        <v>1</v>
      </c>
      <c r="F125" s="80">
        <f t="shared" si="101"/>
        <v>0.20499999999999999</v>
      </c>
      <c r="G125" s="106">
        <f t="shared" si="102"/>
        <v>0.75</v>
      </c>
      <c r="H125" s="80">
        <f t="shared" si="78"/>
        <v>0</v>
      </c>
      <c r="I125" s="104" t="e">
        <f t="shared" si="103"/>
        <v>#DIV/0!</v>
      </c>
      <c r="J125" s="233" t="e">
        <f t="shared" si="79"/>
        <v>#DIV/0!</v>
      </c>
      <c r="K125" s="233"/>
      <c r="L125" s="266"/>
      <c r="M125" s="266"/>
      <c r="N125" s="102">
        <f t="shared" si="80"/>
        <v>0.32750000000000001</v>
      </c>
      <c r="O125" s="106">
        <f t="shared" si="81"/>
        <v>1.03</v>
      </c>
      <c r="P125" s="216">
        <f t="shared" si="104"/>
        <v>0.21115</v>
      </c>
      <c r="Q125" s="106">
        <f t="shared" si="105"/>
        <v>0.85</v>
      </c>
      <c r="R125" s="80">
        <f t="shared" si="82"/>
        <v>0</v>
      </c>
      <c r="S125" s="104" t="e">
        <f t="shared" si="106"/>
        <v>#DIV/0!</v>
      </c>
      <c r="T125" s="233" t="e">
        <f t="shared" si="83"/>
        <v>#DIV/0!</v>
      </c>
      <c r="U125"/>
      <c r="V125"/>
      <c r="W125"/>
      <c r="X125" s="102">
        <f t="shared" si="84"/>
        <v>0.23250000000000001</v>
      </c>
      <c r="Y125" s="106">
        <f t="shared" si="85"/>
        <v>1</v>
      </c>
      <c r="Z125" s="216">
        <f t="shared" si="107"/>
        <v>0.20499999999999999</v>
      </c>
      <c r="AA125" s="106">
        <f t="shared" si="108"/>
        <v>0.75</v>
      </c>
      <c r="AB125" s="80">
        <f t="shared" si="86"/>
        <v>0</v>
      </c>
      <c r="AC125" s="104" t="e">
        <f t="shared" si="109"/>
        <v>#DIV/0!</v>
      </c>
      <c r="AD125" s="233" t="e">
        <f t="shared" si="87"/>
        <v>#DIV/0!</v>
      </c>
      <c r="AE125"/>
      <c r="AF125"/>
      <c r="AG125"/>
      <c r="AH125" s="102">
        <f t="shared" si="88"/>
        <v>5.0000000000000001E-3</v>
      </c>
      <c r="AI125" s="106">
        <f t="shared" si="89"/>
        <v>1</v>
      </c>
      <c r="AJ125" s="216" t="e">
        <f t="shared" si="110"/>
        <v>#DIV/0!</v>
      </c>
      <c r="AK125" s="106">
        <f t="shared" si="111"/>
        <v>0.75</v>
      </c>
      <c r="AL125" s="80" t="e">
        <f t="shared" si="90"/>
        <v>#DIV/0!</v>
      </c>
      <c r="AM125" s="104" t="e">
        <f t="shared" si="112"/>
        <v>#DIV/0!</v>
      </c>
      <c r="AN125" s="233" t="e">
        <f t="shared" si="91"/>
        <v>#DIV/0!</v>
      </c>
      <c r="AO125"/>
      <c r="AP125"/>
      <c r="AQ125" s="266"/>
      <c r="AR125" s="266"/>
      <c r="AU125"/>
      <c r="AV125"/>
      <c r="AW125"/>
      <c r="AX125"/>
      <c r="AY125"/>
      <c r="AZ125"/>
      <c r="BA125"/>
      <c r="BC125" s="105"/>
      <c r="BD125" s="105"/>
      <c r="BE125" s="80">
        <f t="shared" si="113"/>
        <v>6.9198110560927006E-2</v>
      </c>
      <c r="BF125" s="181">
        <f t="shared" si="92"/>
        <v>31</v>
      </c>
      <c r="BG125" s="258">
        <f t="shared" si="138"/>
        <v>39508</v>
      </c>
      <c r="BH125" s="258">
        <f t="shared" si="114"/>
        <v>39538</v>
      </c>
      <c r="BJ125" s="105"/>
      <c r="BK125" s="82"/>
      <c r="BL125" s="82">
        <f t="shared" si="93"/>
        <v>0</v>
      </c>
      <c r="BM125" s="82" t="e">
        <f t="shared" si="115"/>
        <v>#DIV/0!</v>
      </c>
      <c r="BN125" s="77">
        <f t="shared" si="94"/>
        <v>0</v>
      </c>
      <c r="BO125" s="108">
        <f t="shared" si="116"/>
        <v>0</v>
      </c>
      <c r="BP125" s="107">
        <f>IF($BL125=0,0,_xll.OSTRIP($BM125,$I125,$A125-$B$2,$BG125-$A125,$BH125-$A125,$B$10,$BE125,$F125,$G125,$B$22,$J125,$BQ$33,0))</f>
        <v>0</v>
      </c>
      <c r="BQ125" s="107">
        <f>IF($BL125=0,0,_xll.OSTRIP($BM125,$I125,$A125-$B$2,$BG125-$A125,$BH125-$A125,$B$10,$BE125,$F125,$G125,$B$22,$J125,$BQ$33,1))</f>
        <v>0</v>
      </c>
      <c r="BR125" s="107">
        <f>IF($BL125=0,0,_xll.OSTRIP($BM125,$I125,$A125-$B$2,$BG125-$A125,$BH125-$A125,$B$10,$BE125,$F125,$G125,$B$22,$J125,$BQ$33,BQ$34))</f>
        <v>0</v>
      </c>
      <c r="BS125" s="109">
        <f t="shared" si="117"/>
        <v>0</v>
      </c>
      <c r="BT125" s="109">
        <f t="shared" si="118"/>
        <v>0</v>
      </c>
      <c r="BU125" s="109">
        <f t="shared" si="119"/>
        <v>0</v>
      </c>
      <c r="BW125" s="82">
        <f t="shared" si="95"/>
        <v>0</v>
      </c>
      <c r="BX125" s="81" t="e">
        <f t="shared" si="120"/>
        <v>#DIV/0!</v>
      </c>
      <c r="BY125" s="77">
        <f t="shared" si="121"/>
        <v>0</v>
      </c>
      <c r="BZ125" s="108">
        <f t="shared" si="122"/>
        <v>0</v>
      </c>
      <c r="CA125" s="107">
        <f>IF($BW125=0,0,_xll.OSTRIP($BX125,$S125,$A125-$B$2,$BG125-$A125,$BH125-$A125,$D$10,$BE125,$P125,$Q125,$D$22,$T125,$CB$33,0))</f>
        <v>0</v>
      </c>
      <c r="CB125" s="107">
        <f>IF($BW125=0,0,_xll.OSTRIP($BX125,$S125,$A125-$B$2,$BG125-$A125,$BH125-$A125,$D$10,$BE125,$P125,$Q125,$D$22,$T125,$CB$33,1))</f>
        <v>0</v>
      </c>
      <c r="CC125" s="107">
        <f>IF($BW125=0,0,_xll.OSTRIP($BX125,$S125,$A125-$B$2,$BG125-$A125,$BH125-$A125,$D$10,$BE125,$P125,$Q125,$D$22,$T125,$CB$33,CB$34))</f>
        <v>0</v>
      </c>
      <c r="CD125" s="109">
        <f t="shared" si="123"/>
        <v>0</v>
      </c>
      <c r="CE125" s="109">
        <f t="shared" si="124"/>
        <v>0</v>
      </c>
      <c r="CF125" s="109">
        <f t="shared" si="125"/>
        <v>0</v>
      </c>
      <c r="CH125" s="82">
        <f t="shared" si="96"/>
        <v>0</v>
      </c>
      <c r="CI125" s="81" t="e">
        <f t="shared" si="126"/>
        <v>#DIV/0!</v>
      </c>
      <c r="CJ125" s="77">
        <f t="shared" si="127"/>
        <v>0</v>
      </c>
      <c r="CK125" s="108">
        <f t="shared" si="128"/>
        <v>0</v>
      </c>
      <c r="CL125" s="107">
        <f>IF($CH125=0,0,_xll.OSTRIP($CI125,$AC125,$A125-$B$2,$BG125-$A125,$BH125-$A125,$F$10,$BE125,$Z125,$AA125,$F$22,$AD125,$CM$33,0))</f>
        <v>0</v>
      </c>
      <c r="CM125" s="107">
        <f>IF($CH125=0,0,_xll.OSTRIP($CI125,$AC125,$A125-$B$2,$BG125-$A125,$BH125-$A125,$F$10,$BE125,$Z125,$AA125,$F$22,$AD125,$CM$33,1))</f>
        <v>0</v>
      </c>
      <c r="CN125" s="107">
        <f>IF($CH125=0,0,_xll.OSTRIP($CI125,$AC125,$A125-$B$2,$BG125-$A125,$BH125-$A125,$F$10,$BE125,$Z125,$AA125,$F$22,$AD125,$CM$33,$CM$34))</f>
        <v>0</v>
      </c>
      <c r="CO125" s="109">
        <f t="shared" si="129"/>
        <v>0</v>
      </c>
      <c r="CP125" s="109">
        <f t="shared" si="130"/>
        <v>0</v>
      </c>
      <c r="CQ125" s="109">
        <f t="shared" si="131"/>
        <v>0</v>
      </c>
      <c r="CS125" s="82">
        <f t="shared" si="97"/>
        <v>0</v>
      </c>
      <c r="CT125" s="81" t="e">
        <f t="shared" si="132"/>
        <v>#DIV/0!</v>
      </c>
      <c r="CU125" s="77">
        <f t="shared" si="133"/>
        <v>0</v>
      </c>
      <c r="CV125" s="108">
        <f t="shared" si="134"/>
        <v>0</v>
      </c>
      <c r="CW125" s="107">
        <f>IF($CS125=0,0,_xll.OSTRIP($CT125,$AM125,$A125-$B$2,$BG125-$A125,$BH125-$A125,$H$10,$BE125,$AJ125,$AK125,$H$22,$AN125,$CX$33,0))</f>
        <v>0</v>
      </c>
      <c r="CX125" s="107">
        <f>IF($CS125=0,0,_xll.OSTRIP($CT125,$AM125,$A125-$B$2,$BG125-$A125,$BH125-$A125,$H$10,$BE125,$AJ125,$AK125,$H$22,$AN125,$CX$33,1))</f>
        <v>0</v>
      </c>
      <c r="CY125" s="107">
        <f>IF($CS125=0,0,_xll.OSTRIP($CT125,$AM125,$A125-$B$2,$BG125-$A125,$BH125-$A125,$H$10,$BE125,$AJ125,$AK125,$H$22,$AN125,$CX$33,CX$34))</f>
        <v>0</v>
      </c>
      <c r="CZ125" s="109">
        <f t="shared" si="135"/>
        <v>0</v>
      </c>
      <c r="DA125" s="109">
        <f t="shared" si="136"/>
        <v>0</v>
      </c>
      <c r="DB125" s="109">
        <f t="shared" si="137"/>
        <v>0</v>
      </c>
    </row>
    <row r="126" spans="1:106" x14ac:dyDescent="0.25">
      <c r="A126" s="101">
        <f t="shared" si="98"/>
        <v>39539</v>
      </c>
      <c r="B126" s="102">
        <f t="shared" si="99"/>
        <v>3.75</v>
      </c>
      <c r="C126" s="80">
        <f t="shared" si="100"/>
        <v>0.20499999999999999</v>
      </c>
      <c r="D126" s="102">
        <f t="shared" si="76"/>
        <v>-4.7500000000000001E-2</v>
      </c>
      <c r="E126" s="106">
        <f t="shared" si="77"/>
        <v>1</v>
      </c>
      <c r="F126" s="80">
        <f t="shared" si="101"/>
        <v>0.20499999999999999</v>
      </c>
      <c r="G126" s="106">
        <f t="shared" si="102"/>
        <v>0.4</v>
      </c>
      <c r="H126" s="80">
        <f t="shared" si="78"/>
        <v>0</v>
      </c>
      <c r="I126" s="104" t="e">
        <f t="shared" si="103"/>
        <v>#DIV/0!</v>
      </c>
      <c r="J126" s="233" t="e">
        <f t="shared" si="79"/>
        <v>#DIV/0!</v>
      </c>
      <c r="K126" s="233"/>
      <c r="L126" s="266"/>
      <c r="M126" s="266"/>
      <c r="N126" s="102">
        <f t="shared" si="80"/>
        <v>0.23250000000000001</v>
      </c>
      <c r="O126" s="106">
        <f t="shared" si="81"/>
        <v>1.03</v>
      </c>
      <c r="P126" s="216">
        <f t="shared" si="104"/>
        <v>0.21115</v>
      </c>
      <c r="Q126" s="106">
        <f t="shared" si="105"/>
        <v>0.5</v>
      </c>
      <c r="R126" s="80">
        <f t="shared" si="82"/>
        <v>0</v>
      </c>
      <c r="S126" s="104" t="e">
        <f t="shared" si="106"/>
        <v>#DIV/0!</v>
      </c>
      <c r="T126" s="233" t="e">
        <f t="shared" si="83"/>
        <v>#DIV/0!</v>
      </c>
      <c r="U126"/>
      <c r="V126"/>
      <c r="W126"/>
      <c r="X126" s="102">
        <f t="shared" si="84"/>
        <v>0.13750000000000001</v>
      </c>
      <c r="Y126" s="106">
        <f t="shared" si="85"/>
        <v>1</v>
      </c>
      <c r="Z126" s="216">
        <f t="shared" si="107"/>
        <v>0.20499999999999999</v>
      </c>
      <c r="AA126" s="106">
        <f t="shared" si="108"/>
        <v>0.45</v>
      </c>
      <c r="AB126" s="80">
        <f t="shared" si="86"/>
        <v>0</v>
      </c>
      <c r="AC126" s="104" t="e">
        <f t="shared" si="109"/>
        <v>#DIV/0!</v>
      </c>
      <c r="AD126" s="233" t="e">
        <f t="shared" si="87"/>
        <v>#DIV/0!</v>
      </c>
      <c r="AE126"/>
      <c r="AF126"/>
      <c r="AG126"/>
      <c r="AH126" s="102">
        <f t="shared" si="88"/>
        <v>5.0000000000000001E-3</v>
      </c>
      <c r="AI126" s="106">
        <f t="shared" si="89"/>
        <v>1</v>
      </c>
      <c r="AJ126" s="216" t="e">
        <f t="shared" si="110"/>
        <v>#DIV/0!</v>
      </c>
      <c r="AK126" s="106">
        <f t="shared" si="111"/>
        <v>0.4</v>
      </c>
      <c r="AL126" s="80" t="e">
        <f t="shared" si="90"/>
        <v>#DIV/0!</v>
      </c>
      <c r="AM126" s="104" t="e">
        <f t="shared" si="112"/>
        <v>#DIV/0!</v>
      </c>
      <c r="AN126" s="233" t="e">
        <f t="shared" si="91"/>
        <v>#DIV/0!</v>
      </c>
      <c r="AO126"/>
      <c r="AP126"/>
      <c r="AQ126" s="266"/>
      <c r="AR126" s="266"/>
      <c r="AU126"/>
      <c r="AV126"/>
      <c r="AW126"/>
      <c r="AX126"/>
      <c r="AY126"/>
      <c r="AZ126"/>
      <c r="BA126"/>
      <c r="BC126" s="105"/>
      <c r="BD126" s="105"/>
      <c r="BE126" s="80">
        <f t="shared" si="113"/>
        <v>6.9228012201613023E-2</v>
      </c>
      <c r="BF126" s="181">
        <f t="shared" si="92"/>
        <v>30</v>
      </c>
      <c r="BG126" s="258">
        <f t="shared" si="138"/>
        <v>39539</v>
      </c>
      <c r="BH126" s="258">
        <f t="shared" si="114"/>
        <v>39568</v>
      </c>
      <c r="BJ126" s="105"/>
      <c r="BK126" s="82"/>
      <c r="BL126" s="82">
        <f t="shared" si="93"/>
        <v>0</v>
      </c>
      <c r="BM126" s="82" t="e">
        <f t="shared" si="115"/>
        <v>#DIV/0!</v>
      </c>
      <c r="BN126" s="77">
        <f t="shared" si="94"/>
        <v>0</v>
      </c>
      <c r="BO126" s="108">
        <f t="shared" si="116"/>
        <v>0</v>
      </c>
      <c r="BP126" s="107">
        <f>IF($BL126=0,0,_xll.OSTRIP($BM126,$I126,$A126-$B$2,$BG126-$A126,$BH126-$A126,$B$10,$BE126,$F126,$G126,$B$22,$J126,$BQ$33,0))</f>
        <v>0</v>
      </c>
      <c r="BQ126" s="107">
        <f>IF($BL126=0,0,_xll.OSTRIP($BM126,$I126,$A126-$B$2,$BG126-$A126,$BH126-$A126,$B$10,$BE126,$F126,$G126,$B$22,$J126,$BQ$33,1))</f>
        <v>0</v>
      </c>
      <c r="BR126" s="107">
        <f>IF($BL126=0,0,_xll.OSTRIP($BM126,$I126,$A126-$B$2,$BG126-$A126,$BH126-$A126,$B$10,$BE126,$F126,$G126,$B$22,$J126,$BQ$33,BQ$34))</f>
        <v>0</v>
      </c>
      <c r="BS126" s="109">
        <f t="shared" si="117"/>
        <v>0</v>
      </c>
      <c r="BT126" s="109">
        <f t="shared" si="118"/>
        <v>0</v>
      </c>
      <c r="BU126" s="109">
        <f t="shared" si="119"/>
        <v>0</v>
      </c>
      <c r="BW126" s="82">
        <f t="shared" si="95"/>
        <v>0</v>
      </c>
      <c r="BX126" s="81" t="e">
        <f t="shared" si="120"/>
        <v>#DIV/0!</v>
      </c>
      <c r="BY126" s="77">
        <f t="shared" si="121"/>
        <v>0</v>
      </c>
      <c r="BZ126" s="108">
        <f t="shared" si="122"/>
        <v>0</v>
      </c>
      <c r="CA126" s="107">
        <f>IF($BW126=0,0,_xll.OSTRIP($BX126,$S126,$A126-$B$2,$BG126-$A126,$BH126-$A126,$D$10,$BE126,$P126,$Q126,$D$22,$T126,$CB$33,0))</f>
        <v>0</v>
      </c>
      <c r="CB126" s="107">
        <f>IF($BW126=0,0,_xll.OSTRIP($BX126,$S126,$A126-$B$2,$BG126-$A126,$BH126-$A126,$D$10,$BE126,$P126,$Q126,$D$22,$T126,$CB$33,1))</f>
        <v>0</v>
      </c>
      <c r="CC126" s="107">
        <f>IF($BW126=0,0,_xll.OSTRIP($BX126,$S126,$A126-$B$2,$BG126-$A126,$BH126-$A126,$D$10,$BE126,$P126,$Q126,$D$22,$T126,$CB$33,CB$34))</f>
        <v>0</v>
      </c>
      <c r="CD126" s="109">
        <f t="shared" si="123"/>
        <v>0</v>
      </c>
      <c r="CE126" s="109">
        <f t="shared" si="124"/>
        <v>0</v>
      </c>
      <c r="CF126" s="109">
        <f t="shared" si="125"/>
        <v>0</v>
      </c>
      <c r="CH126" s="82">
        <f t="shared" si="96"/>
        <v>0</v>
      </c>
      <c r="CI126" s="81" t="e">
        <f t="shared" si="126"/>
        <v>#DIV/0!</v>
      </c>
      <c r="CJ126" s="77">
        <f t="shared" si="127"/>
        <v>0</v>
      </c>
      <c r="CK126" s="108">
        <f t="shared" si="128"/>
        <v>0</v>
      </c>
      <c r="CL126" s="107">
        <f>IF($CH126=0,0,_xll.OSTRIP($CI126,$AC126,$A126-$B$2,$BG126-$A126,$BH126-$A126,$F$10,$BE126,$Z126,$AA126,$F$22,$AD126,$CM$33,0))</f>
        <v>0</v>
      </c>
      <c r="CM126" s="107">
        <f>IF($CH126=0,0,_xll.OSTRIP($CI126,$AC126,$A126-$B$2,$BG126-$A126,$BH126-$A126,$F$10,$BE126,$Z126,$AA126,$F$22,$AD126,$CM$33,1))</f>
        <v>0</v>
      </c>
      <c r="CN126" s="107">
        <f>IF($CH126=0,0,_xll.OSTRIP($CI126,$AC126,$A126-$B$2,$BG126-$A126,$BH126-$A126,$F$10,$BE126,$Z126,$AA126,$F$22,$AD126,$CM$33,$CM$34))</f>
        <v>0</v>
      </c>
      <c r="CO126" s="109">
        <f t="shared" si="129"/>
        <v>0</v>
      </c>
      <c r="CP126" s="109">
        <f t="shared" si="130"/>
        <v>0</v>
      </c>
      <c r="CQ126" s="109">
        <f t="shared" si="131"/>
        <v>0</v>
      </c>
      <c r="CS126" s="82">
        <f t="shared" si="97"/>
        <v>0</v>
      </c>
      <c r="CT126" s="81" t="e">
        <f t="shared" si="132"/>
        <v>#DIV/0!</v>
      </c>
      <c r="CU126" s="77">
        <f t="shared" si="133"/>
        <v>0</v>
      </c>
      <c r="CV126" s="108">
        <f t="shared" si="134"/>
        <v>0</v>
      </c>
      <c r="CW126" s="107">
        <f>IF($CS126=0,0,_xll.OSTRIP($CT126,$AM126,$A126-$B$2,$BG126-$A126,$BH126-$A126,$H$10,$BE126,$AJ126,$AK126,$H$22,$AN126,$CX$33,0))</f>
        <v>0</v>
      </c>
      <c r="CX126" s="107">
        <f>IF($CS126=0,0,_xll.OSTRIP($CT126,$AM126,$A126-$B$2,$BG126-$A126,$BH126-$A126,$H$10,$BE126,$AJ126,$AK126,$H$22,$AN126,$CX$33,1))</f>
        <v>0</v>
      </c>
      <c r="CY126" s="107">
        <f>IF($CS126=0,0,_xll.OSTRIP($CT126,$AM126,$A126-$B$2,$BG126-$A126,$BH126-$A126,$H$10,$BE126,$AJ126,$AK126,$H$22,$AN126,$CX$33,CX$34))</f>
        <v>0</v>
      </c>
      <c r="CZ126" s="109">
        <f t="shared" si="135"/>
        <v>0</v>
      </c>
      <c r="DA126" s="109">
        <f t="shared" si="136"/>
        <v>0</v>
      </c>
      <c r="DB126" s="109">
        <f t="shared" si="137"/>
        <v>0</v>
      </c>
    </row>
    <row r="127" spans="1:106" x14ac:dyDescent="0.25">
      <c r="A127" s="101">
        <f t="shared" si="98"/>
        <v>39569</v>
      </c>
      <c r="B127" s="102">
        <f t="shared" si="99"/>
        <v>3.738</v>
      </c>
      <c r="C127" s="80">
        <f t="shared" si="100"/>
        <v>0.20499999999999999</v>
      </c>
      <c r="D127" s="102">
        <f t="shared" si="76"/>
        <v>-4.7500000000000001E-2</v>
      </c>
      <c r="E127" s="106">
        <f t="shared" si="77"/>
        <v>1</v>
      </c>
      <c r="F127" s="80">
        <f t="shared" si="101"/>
        <v>0.20499999999999999</v>
      </c>
      <c r="G127" s="106">
        <f t="shared" si="102"/>
        <v>0.45</v>
      </c>
      <c r="H127" s="80">
        <f t="shared" si="78"/>
        <v>0</v>
      </c>
      <c r="I127" s="104" t="e">
        <f t="shared" si="103"/>
        <v>#DIV/0!</v>
      </c>
      <c r="J127" s="233" t="e">
        <f t="shared" si="79"/>
        <v>#DIV/0!</v>
      </c>
      <c r="K127" s="233"/>
      <c r="L127" s="266"/>
      <c r="M127" s="266"/>
      <c r="N127" s="102">
        <f t="shared" si="80"/>
        <v>0.24249999999999999</v>
      </c>
      <c r="O127" s="106">
        <f t="shared" si="81"/>
        <v>1.03</v>
      </c>
      <c r="P127" s="216">
        <f t="shared" si="104"/>
        <v>0.21115</v>
      </c>
      <c r="Q127" s="106">
        <f t="shared" si="105"/>
        <v>0.55000000000000004</v>
      </c>
      <c r="R127" s="80">
        <f t="shared" si="82"/>
        <v>0</v>
      </c>
      <c r="S127" s="104" t="e">
        <f t="shared" si="106"/>
        <v>#DIV/0!</v>
      </c>
      <c r="T127" s="233" t="e">
        <f t="shared" si="83"/>
        <v>#DIV/0!</v>
      </c>
      <c r="U127"/>
      <c r="V127"/>
      <c r="W127"/>
      <c r="X127" s="102">
        <f t="shared" si="84"/>
        <v>0.14749999999999999</v>
      </c>
      <c r="Y127" s="106">
        <f t="shared" si="85"/>
        <v>1</v>
      </c>
      <c r="Z127" s="216">
        <f t="shared" si="107"/>
        <v>0.20499999999999999</v>
      </c>
      <c r="AA127" s="106">
        <f t="shared" si="108"/>
        <v>0.5</v>
      </c>
      <c r="AB127" s="80">
        <f t="shared" si="86"/>
        <v>0</v>
      </c>
      <c r="AC127" s="104" t="e">
        <f t="shared" si="109"/>
        <v>#DIV/0!</v>
      </c>
      <c r="AD127" s="233" t="e">
        <f t="shared" si="87"/>
        <v>#DIV/0!</v>
      </c>
      <c r="AE127"/>
      <c r="AF127"/>
      <c r="AG127"/>
      <c r="AH127" s="102">
        <f t="shared" si="88"/>
        <v>5.0000000000000001E-3</v>
      </c>
      <c r="AI127" s="106">
        <f t="shared" si="89"/>
        <v>1</v>
      </c>
      <c r="AJ127" s="216" t="e">
        <f t="shared" si="110"/>
        <v>#DIV/0!</v>
      </c>
      <c r="AK127" s="106">
        <f t="shared" si="111"/>
        <v>0.45</v>
      </c>
      <c r="AL127" s="80" t="e">
        <f t="shared" si="90"/>
        <v>#DIV/0!</v>
      </c>
      <c r="AM127" s="104" t="e">
        <f t="shared" si="112"/>
        <v>#DIV/0!</v>
      </c>
      <c r="AN127" s="233" t="e">
        <f t="shared" si="91"/>
        <v>#DIV/0!</v>
      </c>
      <c r="AO127"/>
      <c r="AP127"/>
      <c r="AQ127" s="266"/>
      <c r="AR127" s="266"/>
      <c r="AU127"/>
      <c r="AV127"/>
      <c r="AW127"/>
      <c r="AX127"/>
      <c r="AY127"/>
      <c r="AZ127"/>
      <c r="BA127"/>
      <c r="BC127" s="105"/>
      <c r="BD127" s="105"/>
      <c r="BE127" s="80">
        <f t="shared" si="113"/>
        <v>6.9256949273527019E-2</v>
      </c>
      <c r="BF127" s="181">
        <f t="shared" si="92"/>
        <v>31</v>
      </c>
      <c r="BG127" s="258">
        <f t="shared" si="138"/>
        <v>39569</v>
      </c>
      <c r="BH127" s="258">
        <f t="shared" si="114"/>
        <v>39599</v>
      </c>
      <c r="BJ127" s="105"/>
      <c r="BK127" s="82"/>
      <c r="BL127" s="82">
        <f t="shared" si="93"/>
        <v>0</v>
      </c>
      <c r="BM127" s="82" t="e">
        <f t="shared" si="115"/>
        <v>#DIV/0!</v>
      </c>
      <c r="BN127" s="77">
        <f t="shared" si="94"/>
        <v>0</v>
      </c>
      <c r="BO127" s="108">
        <f t="shared" si="116"/>
        <v>0</v>
      </c>
      <c r="BP127" s="107">
        <f>IF($BL127=0,0,_xll.OSTRIP($BM127,$I127,$A127-$B$2,$BG127-$A127,$BH127-$A127,$B$10,$BE127,$F127,$G127,$B$22,$J127,$BQ$33,0))</f>
        <v>0</v>
      </c>
      <c r="BQ127" s="107">
        <f>IF($BL127=0,0,_xll.OSTRIP($BM127,$I127,$A127-$B$2,$BG127-$A127,$BH127-$A127,$B$10,$BE127,$F127,$G127,$B$22,$J127,$BQ$33,1))</f>
        <v>0</v>
      </c>
      <c r="BR127" s="107">
        <f>IF($BL127=0,0,_xll.OSTRIP($BM127,$I127,$A127-$B$2,$BG127-$A127,$BH127-$A127,$B$10,$BE127,$F127,$G127,$B$22,$J127,$BQ$33,BQ$34))</f>
        <v>0</v>
      </c>
      <c r="BS127" s="109">
        <f t="shared" si="117"/>
        <v>0</v>
      </c>
      <c r="BT127" s="109">
        <f t="shared" si="118"/>
        <v>0</v>
      </c>
      <c r="BU127" s="109">
        <f t="shared" si="119"/>
        <v>0</v>
      </c>
      <c r="BW127" s="82">
        <f t="shared" si="95"/>
        <v>0</v>
      </c>
      <c r="BX127" s="81" t="e">
        <f t="shared" si="120"/>
        <v>#DIV/0!</v>
      </c>
      <c r="BY127" s="77">
        <f t="shared" si="121"/>
        <v>0</v>
      </c>
      <c r="BZ127" s="108">
        <f t="shared" si="122"/>
        <v>0</v>
      </c>
      <c r="CA127" s="107">
        <f>IF($BW127=0,0,_xll.OSTRIP($BX127,$S127,$A127-$B$2,$BG127-$A127,$BH127-$A127,$D$10,$BE127,$P127,$Q127,$D$22,$T127,$CB$33,0))</f>
        <v>0</v>
      </c>
      <c r="CB127" s="107">
        <f>IF($BW127=0,0,_xll.OSTRIP($BX127,$S127,$A127-$B$2,$BG127-$A127,$BH127-$A127,$D$10,$BE127,$P127,$Q127,$D$22,$T127,$CB$33,1))</f>
        <v>0</v>
      </c>
      <c r="CC127" s="107">
        <f>IF($BW127=0,0,_xll.OSTRIP($BX127,$S127,$A127-$B$2,$BG127-$A127,$BH127-$A127,$D$10,$BE127,$P127,$Q127,$D$22,$T127,$CB$33,CB$34))</f>
        <v>0</v>
      </c>
      <c r="CD127" s="109">
        <f t="shared" si="123"/>
        <v>0</v>
      </c>
      <c r="CE127" s="109">
        <f t="shared" si="124"/>
        <v>0</v>
      </c>
      <c r="CF127" s="109">
        <f t="shared" si="125"/>
        <v>0</v>
      </c>
      <c r="CH127" s="82">
        <f t="shared" si="96"/>
        <v>0</v>
      </c>
      <c r="CI127" s="81" t="e">
        <f t="shared" si="126"/>
        <v>#DIV/0!</v>
      </c>
      <c r="CJ127" s="77">
        <f t="shared" si="127"/>
        <v>0</v>
      </c>
      <c r="CK127" s="108">
        <f t="shared" si="128"/>
        <v>0</v>
      </c>
      <c r="CL127" s="107">
        <f>IF($CH127=0,0,_xll.OSTRIP($CI127,$AC127,$A127-$B$2,$BG127-$A127,$BH127-$A127,$F$10,$BE127,$Z127,$AA127,$F$22,$AD127,$CM$33,0))</f>
        <v>0</v>
      </c>
      <c r="CM127" s="107">
        <f>IF($CH127=0,0,_xll.OSTRIP($CI127,$AC127,$A127-$B$2,$BG127-$A127,$BH127-$A127,$F$10,$BE127,$Z127,$AA127,$F$22,$AD127,$CM$33,1))</f>
        <v>0</v>
      </c>
      <c r="CN127" s="107">
        <f>IF($CH127=0,0,_xll.OSTRIP($CI127,$AC127,$A127-$B$2,$BG127-$A127,$BH127-$A127,$F$10,$BE127,$Z127,$AA127,$F$22,$AD127,$CM$33,$CM$34))</f>
        <v>0</v>
      </c>
      <c r="CO127" s="109">
        <f t="shared" si="129"/>
        <v>0</v>
      </c>
      <c r="CP127" s="109">
        <f t="shared" si="130"/>
        <v>0</v>
      </c>
      <c r="CQ127" s="109">
        <f t="shared" si="131"/>
        <v>0</v>
      </c>
      <c r="CS127" s="82">
        <f t="shared" si="97"/>
        <v>0</v>
      </c>
      <c r="CT127" s="81" t="e">
        <f t="shared" si="132"/>
        <v>#DIV/0!</v>
      </c>
      <c r="CU127" s="77">
        <f t="shared" si="133"/>
        <v>0</v>
      </c>
      <c r="CV127" s="108">
        <f t="shared" si="134"/>
        <v>0</v>
      </c>
      <c r="CW127" s="107">
        <f>IF($CS127=0,0,_xll.OSTRIP($CT127,$AM127,$A127-$B$2,$BG127-$A127,$BH127-$A127,$H$10,$BE127,$AJ127,$AK127,$H$22,$AN127,$CX$33,0))</f>
        <v>0</v>
      </c>
      <c r="CX127" s="107">
        <f>IF($CS127=0,0,_xll.OSTRIP($CT127,$AM127,$A127-$B$2,$BG127-$A127,$BH127-$A127,$H$10,$BE127,$AJ127,$AK127,$H$22,$AN127,$CX$33,1))</f>
        <v>0</v>
      </c>
      <c r="CY127" s="107">
        <f>IF($CS127=0,0,_xll.OSTRIP($CT127,$AM127,$A127-$B$2,$BG127-$A127,$BH127-$A127,$H$10,$BE127,$AJ127,$AK127,$H$22,$AN127,$CX$33,CX$34))</f>
        <v>0</v>
      </c>
      <c r="CZ127" s="109">
        <f t="shared" si="135"/>
        <v>0</v>
      </c>
      <c r="DA127" s="109">
        <f t="shared" si="136"/>
        <v>0</v>
      </c>
      <c r="DB127" s="109">
        <f t="shared" si="137"/>
        <v>0</v>
      </c>
    </row>
    <row r="128" spans="1:106" x14ac:dyDescent="0.25">
      <c r="A128" s="101">
        <f t="shared" si="98"/>
        <v>39600</v>
      </c>
      <c r="B128" s="102">
        <f t="shared" si="99"/>
        <v>3.7710000000000004</v>
      </c>
      <c r="C128" s="80">
        <f t="shared" si="100"/>
        <v>0.20499999999999999</v>
      </c>
      <c r="D128" s="102">
        <f t="shared" si="76"/>
        <v>-4.7500000000000001E-2</v>
      </c>
      <c r="E128" s="106">
        <f t="shared" si="77"/>
        <v>1</v>
      </c>
      <c r="F128" s="80">
        <f t="shared" si="101"/>
        <v>0.20499999999999999</v>
      </c>
      <c r="G128" s="106">
        <f t="shared" si="102"/>
        <v>0.45</v>
      </c>
      <c r="H128" s="80">
        <f t="shared" si="78"/>
        <v>0</v>
      </c>
      <c r="I128" s="104" t="e">
        <f t="shared" si="103"/>
        <v>#DIV/0!</v>
      </c>
      <c r="J128" s="233" t="e">
        <f t="shared" si="79"/>
        <v>#DIV/0!</v>
      </c>
      <c r="K128" s="233"/>
      <c r="L128" s="266"/>
      <c r="M128" s="266"/>
      <c r="N128" s="102">
        <f t="shared" si="80"/>
        <v>0.23749999999999999</v>
      </c>
      <c r="O128" s="106">
        <f t="shared" si="81"/>
        <v>1.03</v>
      </c>
      <c r="P128" s="216">
        <f t="shared" si="104"/>
        <v>0.21115</v>
      </c>
      <c r="Q128" s="106">
        <f t="shared" si="105"/>
        <v>0.55000000000000004</v>
      </c>
      <c r="R128" s="80">
        <f t="shared" si="82"/>
        <v>0</v>
      </c>
      <c r="S128" s="104" t="e">
        <f t="shared" si="106"/>
        <v>#DIV/0!</v>
      </c>
      <c r="T128" s="233" t="e">
        <f t="shared" si="83"/>
        <v>#DIV/0!</v>
      </c>
      <c r="U128"/>
      <c r="V128"/>
      <c r="W128"/>
      <c r="X128" s="102">
        <f t="shared" si="84"/>
        <v>0.14249999999999999</v>
      </c>
      <c r="Y128" s="106">
        <f t="shared" si="85"/>
        <v>1</v>
      </c>
      <c r="Z128" s="216">
        <f t="shared" si="107"/>
        <v>0.20499999999999999</v>
      </c>
      <c r="AA128" s="106">
        <f t="shared" si="108"/>
        <v>0.5</v>
      </c>
      <c r="AB128" s="80">
        <f t="shared" si="86"/>
        <v>0</v>
      </c>
      <c r="AC128" s="104" t="e">
        <f t="shared" si="109"/>
        <v>#DIV/0!</v>
      </c>
      <c r="AD128" s="233" t="e">
        <f t="shared" si="87"/>
        <v>#DIV/0!</v>
      </c>
      <c r="AE128"/>
      <c r="AF128"/>
      <c r="AG128"/>
      <c r="AH128" s="102">
        <f t="shared" si="88"/>
        <v>5.0000000000000001E-3</v>
      </c>
      <c r="AI128" s="106">
        <f t="shared" si="89"/>
        <v>1</v>
      </c>
      <c r="AJ128" s="216" t="e">
        <f t="shared" si="110"/>
        <v>#DIV/0!</v>
      </c>
      <c r="AK128" s="106">
        <f t="shared" si="111"/>
        <v>0.45</v>
      </c>
      <c r="AL128" s="80" t="e">
        <f t="shared" si="90"/>
        <v>#DIV/0!</v>
      </c>
      <c r="AM128" s="104" t="e">
        <f t="shared" si="112"/>
        <v>#DIV/0!</v>
      </c>
      <c r="AN128" s="233" t="e">
        <f t="shared" si="91"/>
        <v>#DIV/0!</v>
      </c>
      <c r="AO128"/>
      <c r="AP128"/>
      <c r="AQ128" s="266"/>
      <c r="AR128" s="266"/>
      <c r="AU128"/>
      <c r="AV128"/>
      <c r="AW128"/>
      <c r="AX128"/>
      <c r="AY128"/>
      <c r="AZ128"/>
      <c r="BA128"/>
      <c r="BC128" s="105"/>
      <c r="BD128" s="105"/>
      <c r="BE128" s="80">
        <f t="shared" si="113"/>
        <v>6.9286850914795015E-2</v>
      </c>
      <c r="BF128" s="181">
        <f t="shared" si="92"/>
        <v>30</v>
      </c>
      <c r="BG128" s="258">
        <f t="shared" si="138"/>
        <v>39600</v>
      </c>
      <c r="BH128" s="258">
        <f t="shared" si="114"/>
        <v>39629</v>
      </c>
      <c r="BJ128" s="105"/>
      <c r="BK128" s="82"/>
      <c r="BL128" s="82">
        <f t="shared" si="93"/>
        <v>0</v>
      </c>
      <c r="BM128" s="82" t="e">
        <f t="shared" si="115"/>
        <v>#DIV/0!</v>
      </c>
      <c r="BN128" s="77">
        <f t="shared" si="94"/>
        <v>0</v>
      </c>
      <c r="BO128" s="108">
        <f t="shared" si="116"/>
        <v>0</v>
      </c>
      <c r="BP128" s="107">
        <f>IF($BL128=0,0,_xll.OSTRIP($BM128,$I128,$A128-$B$2,$BG128-$A128,$BH128-$A128,$B$10,$BE128,$F128,$G128,$B$22,$J128,$BQ$33,0))</f>
        <v>0</v>
      </c>
      <c r="BQ128" s="107">
        <f>IF($BL128=0,0,_xll.OSTRIP($BM128,$I128,$A128-$B$2,$BG128-$A128,$BH128-$A128,$B$10,$BE128,$F128,$G128,$B$22,$J128,$BQ$33,1))</f>
        <v>0</v>
      </c>
      <c r="BR128" s="107">
        <f>IF($BL128=0,0,_xll.OSTRIP($BM128,$I128,$A128-$B$2,$BG128-$A128,$BH128-$A128,$B$10,$BE128,$F128,$G128,$B$22,$J128,$BQ$33,BQ$34))</f>
        <v>0</v>
      </c>
      <c r="BS128" s="109">
        <f t="shared" si="117"/>
        <v>0</v>
      </c>
      <c r="BT128" s="109">
        <f t="shared" si="118"/>
        <v>0</v>
      </c>
      <c r="BU128" s="109">
        <f t="shared" si="119"/>
        <v>0</v>
      </c>
      <c r="BW128" s="82">
        <f t="shared" si="95"/>
        <v>0</v>
      </c>
      <c r="BX128" s="81" t="e">
        <f t="shared" si="120"/>
        <v>#DIV/0!</v>
      </c>
      <c r="BY128" s="77">
        <f t="shared" si="121"/>
        <v>0</v>
      </c>
      <c r="BZ128" s="108">
        <f t="shared" si="122"/>
        <v>0</v>
      </c>
      <c r="CA128" s="107">
        <f>IF($BW128=0,0,_xll.OSTRIP($BX128,$S128,$A128-$B$2,$BG128-$A128,$BH128-$A128,$D$10,$BE128,$P128,$Q128,$D$22,$T128,$CB$33,0))</f>
        <v>0</v>
      </c>
      <c r="CB128" s="107">
        <f>IF($BW128=0,0,_xll.OSTRIP($BX128,$S128,$A128-$B$2,$BG128-$A128,$BH128-$A128,$D$10,$BE128,$P128,$Q128,$D$22,$T128,$CB$33,1))</f>
        <v>0</v>
      </c>
      <c r="CC128" s="107">
        <f>IF($BW128=0,0,_xll.OSTRIP($BX128,$S128,$A128-$B$2,$BG128-$A128,$BH128-$A128,$D$10,$BE128,$P128,$Q128,$D$22,$T128,$CB$33,CB$34))</f>
        <v>0</v>
      </c>
      <c r="CD128" s="109">
        <f t="shared" si="123"/>
        <v>0</v>
      </c>
      <c r="CE128" s="109">
        <f t="shared" si="124"/>
        <v>0</v>
      </c>
      <c r="CF128" s="109">
        <f t="shared" si="125"/>
        <v>0</v>
      </c>
      <c r="CH128" s="82">
        <f t="shared" si="96"/>
        <v>0</v>
      </c>
      <c r="CI128" s="81" t="e">
        <f t="shared" si="126"/>
        <v>#DIV/0!</v>
      </c>
      <c r="CJ128" s="77">
        <f t="shared" si="127"/>
        <v>0</v>
      </c>
      <c r="CK128" s="108">
        <f t="shared" si="128"/>
        <v>0</v>
      </c>
      <c r="CL128" s="107">
        <f>IF($CH128=0,0,_xll.OSTRIP($CI128,$AC128,$A128-$B$2,$BG128-$A128,$BH128-$A128,$F$10,$BE128,$Z128,$AA128,$F$22,$AD128,$CM$33,0))</f>
        <v>0</v>
      </c>
      <c r="CM128" s="107">
        <f>IF($CH128=0,0,_xll.OSTRIP($CI128,$AC128,$A128-$B$2,$BG128-$A128,$BH128-$A128,$F$10,$BE128,$Z128,$AA128,$F$22,$AD128,$CM$33,1))</f>
        <v>0</v>
      </c>
      <c r="CN128" s="107">
        <f>IF($CH128=0,0,_xll.OSTRIP($CI128,$AC128,$A128-$B$2,$BG128-$A128,$BH128-$A128,$F$10,$BE128,$Z128,$AA128,$F$22,$AD128,$CM$33,$CM$34))</f>
        <v>0</v>
      </c>
      <c r="CO128" s="109">
        <f t="shared" si="129"/>
        <v>0</v>
      </c>
      <c r="CP128" s="109">
        <f t="shared" si="130"/>
        <v>0</v>
      </c>
      <c r="CQ128" s="109">
        <f t="shared" si="131"/>
        <v>0</v>
      </c>
      <c r="CS128" s="82">
        <f t="shared" si="97"/>
        <v>0</v>
      </c>
      <c r="CT128" s="81" t="e">
        <f t="shared" si="132"/>
        <v>#DIV/0!</v>
      </c>
      <c r="CU128" s="77">
        <f t="shared" si="133"/>
        <v>0</v>
      </c>
      <c r="CV128" s="108">
        <f t="shared" si="134"/>
        <v>0</v>
      </c>
      <c r="CW128" s="107">
        <f>IF($CS128=0,0,_xll.OSTRIP($CT128,$AM128,$A128-$B$2,$BG128-$A128,$BH128-$A128,$H$10,$BE128,$AJ128,$AK128,$H$22,$AN128,$CX$33,0))</f>
        <v>0</v>
      </c>
      <c r="CX128" s="107">
        <f>IF($CS128=0,0,_xll.OSTRIP($CT128,$AM128,$A128-$B$2,$BG128-$A128,$BH128-$A128,$H$10,$BE128,$AJ128,$AK128,$H$22,$AN128,$CX$33,1))</f>
        <v>0</v>
      </c>
      <c r="CY128" s="107">
        <f>IF($CS128=0,0,_xll.OSTRIP($CT128,$AM128,$A128-$B$2,$BG128-$A128,$BH128-$A128,$H$10,$BE128,$AJ128,$AK128,$H$22,$AN128,$CX$33,CX$34))</f>
        <v>0</v>
      </c>
      <c r="CZ128" s="109">
        <f t="shared" si="135"/>
        <v>0</v>
      </c>
      <c r="DA128" s="109">
        <f t="shared" si="136"/>
        <v>0</v>
      </c>
      <c r="DB128" s="109">
        <f t="shared" si="137"/>
        <v>0</v>
      </c>
    </row>
    <row r="129" spans="1:106" x14ac:dyDescent="0.25">
      <c r="A129" s="101">
        <f t="shared" si="98"/>
        <v>39630</v>
      </c>
      <c r="B129" s="102">
        <f t="shared" si="99"/>
        <v>3.7990000000000004</v>
      </c>
      <c r="C129" s="80">
        <f t="shared" si="100"/>
        <v>0.185</v>
      </c>
      <c r="D129" s="102">
        <f t="shared" si="76"/>
        <v>-4.7500000000000001E-2</v>
      </c>
      <c r="E129" s="106">
        <f t="shared" si="77"/>
        <v>1</v>
      </c>
      <c r="F129" s="80">
        <f t="shared" si="101"/>
        <v>0.185</v>
      </c>
      <c r="G129" s="106">
        <f t="shared" si="102"/>
        <v>0.5</v>
      </c>
      <c r="H129" s="80">
        <f t="shared" si="78"/>
        <v>0</v>
      </c>
      <c r="I129" s="104" t="e">
        <f t="shared" si="103"/>
        <v>#DIV/0!</v>
      </c>
      <c r="J129" s="233" t="e">
        <f t="shared" si="79"/>
        <v>#DIV/0!</v>
      </c>
      <c r="K129" s="233"/>
      <c r="L129" s="266"/>
      <c r="M129" s="266"/>
      <c r="N129" s="102">
        <f t="shared" si="80"/>
        <v>0.22750000000000001</v>
      </c>
      <c r="O129" s="106">
        <f t="shared" si="81"/>
        <v>1.03</v>
      </c>
      <c r="P129" s="216">
        <f t="shared" si="104"/>
        <v>0.19055</v>
      </c>
      <c r="Q129" s="106">
        <f t="shared" si="105"/>
        <v>0.6</v>
      </c>
      <c r="R129" s="80">
        <f t="shared" si="82"/>
        <v>0</v>
      </c>
      <c r="S129" s="104" t="e">
        <f t="shared" si="106"/>
        <v>#DIV/0!</v>
      </c>
      <c r="T129" s="233" t="e">
        <f t="shared" si="83"/>
        <v>#DIV/0!</v>
      </c>
      <c r="U129"/>
      <c r="V129"/>
      <c r="W129"/>
      <c r="X129" s="102">
        <f t="shared" si="84"/>
        <v>0.13250000000000001</v>
      </c>
      <c r="Y129" s="106">
        <f t="shared" si="85"/>
        <v>1</v>
      </c>
      <c r="Z129" s="216">
        <f t="shared" si="107"/>
        <v>0.185</v>
      </c>
      <c r="AA129" s="106">
        <f t="shared" si="108"/>
        <v>0.55000000000000004</v>
      </c>
      <c r="AB129" s="80">
        <f t="shared" si="86"/>
        <v>0</v>
      </c>
      <c r="AC129" s="104" t="e">
        <f t="shared" si="109"/>
        <v>#DIV/0!</v>
      </c>
      <c r="AD129" s="233" t="e">
        <f t="shared" si="87"/>
        <v>#DIV/0!</v>
      </c>
      <c r="AE129"/>
      <c r="AF129"/>
      <c r="AG129"/>
      <c r="AH129" s="102">
        <f t="shared" si="88"/>
        <v>5.0000000000000001E-3</v>
      </c>
      <c r="AI129" s="106">
        <f t="shared" si="89"/>
        <v>1</v>
      </c>
      <c r="AJ129" s="216" t="e">
        <f t="shared" si="110"/>
        <v>#DIV/0!</v>
      </c>
      <c r="AK129" s="106">
        <f t="shared" si="111"/>
        <v>0.5</v>
      </c>
      <c r="AL129" s="80" t="e">
        <f t="shared" si="90"/>
        <v>#DIV/0!</v>
      </c>
      <c r="AM129" s="104" t="e">
        <f t="shared" si="112"/>
        <v>#DIV/0!</v>
      </c>
      <c r="AN129" s="233" t="e">
        <f t="shared" si="91"/>
        <v>#DIV/0!</v>
      </c>
      <c r="AO129"/>
      <c r="AP129"/>
      <c r="AQ129" s="266"/>
      <c r="AR129" s="266"/>
      <c r="AU129"/>
      <c r="AV129"/>
      <c r="AW129"/>
      <c r="AX129"/>
      <c r="AY129"/>
      <c r="AZ129"/>
      <c r="BA129"/>
      <c r="BC129" s="105"/>
      <c r="BD129" s="105"/>
      <c r="BE129" s="80">
        <f t="shared" si="113"/>
        <v>6.9315787987271019E-2</v>
      </c>
      <c r="BF129" s="181">
        <f t="shared" si="92"/>
        <v>31</v>
      </c>
      <c r="BG129" s="258">
        <f t="shared" si="138"/>
        <v>39630</v>
      </c>
      <c r="BH129" s="258">
        <f t="shared" si="114"/>
        <v>39660</v>
      </c>
      <c r="BJ129" s="105"/>
      <c r="BK129" s="82"/>
      <c r="BL129" s="82">
        <f t="shared" si="93"/>
        <v>0</v>
      </c>
      <c r="BM129" s="82" t="e">
        <f t="shared" si="115"/>
        <v>#DIV/0!</v>
      </c>
      <c r="BN129" s="77">
        <f t="shared" si="94"/>
        <v>0</v>
      </c>
      <c r="BO129" s="108">
        <f t="shared" si="116"/>
        <v>0</v>
      </c>
      <c r="BP129" s="107">
        <f>IF($BL129=0,0,_xll.OSTRIP($BM129,$I129,$A129-$B$2,$BG129-$A129,$BH129-$A129,$B$10,$BE129,$F129,$G129,$B$22,$J129,$BQ$33,0))</f>
        <v>0</v>
      </c>
      <c r="BQ129" s="107">
        <f>IF($BL129=0,0,_xll.OSTRIP($BM129,$I129,$A129-$B$2,$BG129-$A129,$BH129-$A129,$B$10,$BE129,$F129,$G129,$B$22,$J129,$BQ$33,1))</f>
        <v>0</v>
      </c>
      <c r="BR129" s="107">
        <f>IF($BL129=0,0,_xll.OSTRIP($BM129,$I129,$A129-$B$2,$BG129-$A129,$BH129-$A129,$B$10,$BE129,$F129,$G129,$B$22,$J129,$BQ$33,BQ$34))</f>
        <v>0</v>
      </c>
      <c r="BS129" s="109">
        <f t="shared" si="117"/>
        <v>0</v>
      </c>
      <c r="BT129" s="109">
        <f t="shared" si="118"/>
        <v>0</v>
      </c>
      <c r="BU129" s="109">
        <f t="shared" si="119"/>
        <v>0</v>
      </c>
      <c r="BW129" s="82">
        <f t="shared" si="95"/>
        <v>0</v>
      </c>
      <c r="BX129" s="81" t="e">
        <f t="shared" si="120"/>
        <v>#DIV/0!</v>
      </c>
      <c r="BY129" s="77">
        <f t="shared" si="121"/>
        <v>0</v>
      </c>
      <c r="BZ129" s="108">
        <f t="shared" si="122"/>
        <v>0</v>
      </c>
      <c r="CA129" s="107">
        <f>IF($BW129=0,0,_xll.OSTRIP($BX129,$S129,$A129-$B$2,$BG129-$A129,$BH129-$A129,$D$10,$BE129,$P129,$Q129,$D$22,$T129,$CB$33,0))</f>
        <v>0</v>
      </c>
      <c r="CB129" s="107">
        <f>IF($BW129=0,0,_xll.OSTRIP($BX129,$S129,$A129-$B$2,$BG129-$A129,$BH129-$A129,$D$10,$BE129,$P129,$Q129,$D$22,$T129,$CB$33,1))</f>
        <v>0</v>
      </c>
      <c r="CC129" s="107">
        <f>IF($BW129=0,0,_xll.OSTRIP($BX129,$S129,$A129-$B$2,$BG129-$A129,$BH129-$A129,$D$10,$BE129,$P129,$Q129,$D$22,$T129,$CB$33,CB$34))</f>
        <v>0</v>
      </c>
      <c r="CD129" s="109">
        <f t="shared" si="123"/>
        <v>0</v>
      </c>
      <c r="CE129" s="109">
        <f t="shared" si="124"/>
        <v>0</v>
      </c>
      <c r="CF129" s="109">
        <f t="shared" si="125"/>
        <v>0</v>
      </c>
      <c r="CH129" s="82">
        <f t="shared" si="96"/>
        <v>0</v>
      </c>
      <c r="CI129" s="81" t="e">
        <f t="shared" si="126"/>
        <v>#DIV/0!</v>
      </c>
      <c r="CJ129" s="77">
        <f t="shared" si="127"/>
        <v>0</v>
      </c>
      <c r="CK129" s="108">
        <f t="shared" si="128"/>
        <v>0</v>
      </c>
      <c r="CL129" s="107">
        <f>IF($CH129=0,0,_xll.OSTRIP($CI129,$AC129,$A129-$B$2,$BG129-$A129,$BH129-$A129,$F$10,$BE129,$Z129,$AA129,$F$22,$AD129,$CM$33,0))</f>
        <v>0</v>
      </c>
      <c r="CM129" s="107">
        <f>IF($CH129=0,0,_xll.OSTRIP($CI129,$AC129,$A129-$B$2,$BG129-$A129,$BH129-$A129,$F$10,$BE129,$Z129,$AA129,$F$22,$AD129,$CM$33,1))</f>
        <v>0</v>
      </c>
      <c r="CN129" s="107">
        <f>IF($CH129=0,0,_xll.OSTRIP($CI129,$AC129,$A129-$B$2,$BG129-$A129,$BH129-$A129,$F$10,$BE129,$Z129,$AA129,$F$22,$AD129,$CM$33,$CM$34))</f>
        <v>0</v>
      </c>
      <c r="CO129" s="109">
        <f t="shared" si="129"/>
        <v>0</v>
      </c>
      <c r="CP129" s="109">
        <f t="shared" si="130"/>
        <v>0</v>
      </c>
      <c r="CQ129" s="109">
        <f t="shared" si="131"/>
        <v>0</v>
      </c>
      <c r="CS129" s="82">
        <f t="shared" si="97"/>
        <v>0</v>
      </c>
      <c r="CT129" s="81" t="e">
        <f t="shared" si="132"/>
        <v>#DIV/0!</v>
      </c>
      <c r="CU129" s="77">
        <f t="shared" si="133"/>
        <v>0</v>
      </c>
      <c r="CV129" s="108">
        <f t="shared" si="134"/>
        <v>0</v>
      </c>
      <c r="CW129" s="107">
        <f>IF($CS129=0,0,_xll.OSTRIP($CT129,$AM129,$A129-$B$2,$BG129-$A129,$BH129-$A129,$H$10,$BE129,$AJ129,$AK129,$H$22,$AN129,$CX$33,0))</f>
        <v>0</v>
      </c>
      <c r="CX129" s="107">
        <f>IF($CS129=0,0,_xll.OSTRIP($CT129,$AM129,$A129-$B$2,$BG129-$A129,$BH129-$A129,$H$10,$BE129,$AJ129,$AK129,$H$22,$AN129,$CX$33,1))</f>
        <v>0</v>
      </c>
      <c r="CY129" s="107">
        <f>IF($CS129=0,0,_xll.OSTRIP($CT129,$AM129,$A129-$B$2,$BG129-$A129,$BH129-$A129,$H$10,$BE129,$AJ129,$AK129,$H$22,$AN129,$CX$33,CX$34))</f>
        <v>0</v>
      </c>
      <c r="CZ129" s="109">
        <f t="shared" si="135"/>
        <v>0</v>
      </c>
      <c r="DA129" s="109">
        <f t="shared" si="136"/>
        <v>0</v>
      </c>
      <c r="DB129" s="109">
        <f t="shared" si="137"/>
        <v>0</v>
      </c>
    </row>
    <row r="130" spans="1:106" x14ac:dyDescent="0.25">
      <c r="A130" s="101">
        <f t="shared" si="98"/>
        <v>39661</v>
      </c>
      <c r="B130" s="102">
        <f t="shared" si="99"/>
        <v>3.8210000000000002</v>
      </c>
      <c r="C130" s="80">
        <f t="shared" si="100"/>
        <v>0.185</v>
      </c>
      <c r="D130" s="102">
        <f t="shared" si="76"/>
        <v>-4.7500000000000001E-2</v>
      </c>
      <c r="E130" s="106">
        <f t="shared" si="77"/>
        <v>1</v>
      </c>
      <c r="F130" s="80">
        <f t="shared" si="101"/>
        <v>0.185</v>
      </c>
      <c r="G130" s="106">
        <f t="shared" si="102"/>
        <v>0.55000000000000004</v>
      </c>
      <c r="H130" s="80">
        <f t="shared" si="78"/>
        <v>0</v>
      </c>
      <c r="I130" s="104" t="e">
        <f t="shared" si="103"/>
        <v>#DIV/0!</v>
      </c>
      <c r="J130" s="233" t="e">
        <f t="shared" si="79"/>
        <v>#DIV/0!</v>
      </c>
      <c r="K130" s="233"/>
      <c r="L130" s="266"/>
      <c r="M130" s="266"/>
      <c r="N130" s="102">
        <f t="shared" si="80"/>
        <v>0.22500000000000001</v>
      </c>
      <c r="O130" s="106">
        <f t="shared" si="81"/>
        <v>1.03</v>
      </c>
      <c r="P130" s="216">
        <f t="shared" si="104"/>
        <v>0.19055</v>
      </c>
      <c r="Q130" s="106">
        <f t="shared" si="105"/>
        <v>0.65</v>
      </c>
      <c r="R130" s="80">
        <f t="shared" si="82"/>
        <v>0</v>
      </c>
      <c r="S130" s="104" t="e">
        <f t="shared" si="106"/>
        <v>#DIV/0!</v>
      </c>
      <c r="T130" s="233" t="e">
        <f t="shared" si="83"/>
        <v>#DIV/0!</v>
      </c>
      <c r="U130"/>
      <c r="V130"/>
      <c r="W130"/>
      <c r="X130" s="102">
        <f t="shared" si="84"/>
        <v>0.13</v>
      </c>
      <c r="Y130" s="106">
        <f t="shared" si="85"/>
        <v>1</v>
      </c>
      <c r="Z130" s="216">
        <f t="shared" si="107"/>
        <v>0.185</v>
      </c>
      <c r="AA130" s="106">
        <f t="shared" si="108"/>
        <v>0.6</v>
      </c>
      <c r="AB130" s="80">
        <f t="shared" si="86"/>
        <v>0</v>
      </c>
      <c r="AC130" s="104" t="e">
        <f t="shared" si="109"/>
        <v>#DIV/0!</v>
      </c>
      <c r="AD130" s="233" t="e">
        <f t="shared" si="87"/>
        <v>#DIV/0!</v>
      </c>
      <c r="AE130"/>
      <c r="AF130"/>
      <c r="AG130"/>
      <c r="AH130" s="102">
        <f t="shared" si="88"/>
        <v>5.0000000000000001E-3</v>
      </c>
      <c r="AI130" s="106">
        <f t="shared" si="89"/>
        <v>1</v>
      </c>
      <c r="AJ130" s="216" t="e">
        <f t="shared" si="110"/>
        <v>#DIV/0!</v>
      </c>
      <c r="AK130" s="106">
        <f t="shared" si="111"/>
        <v>0.55000000000000004</v>
      </c>
      <c r="AL130" s="80" t="e">
        <f t="shared" si="90"/>
        <v>#DIV/0!</v>
      </c>
      <c r="AM130" s="104" t="e">
        <f t="shared" si="112"/>
        <v>#DIV/0!</v>
      </c>
      <c r="AN130" s="233" t="e">
        <f t="shared" si="91"/>
        <v>#DIV/0!</v>
      </c>
      <c r="AO130"/>
      <c r="AP130"/>
      <c r="AQ130" s="266"/>
      <c r="AR130" s="266"/>
      <c r="AU130"/>
      <c r="AV130"/>
      <c r="AW130"/>
      <c r="AX130"/>
      <c r="AY130"/>
      <c r="AZ130"/>
      <c r="BA130"/>
      <c r="BC130" s="105"/>
      <c r="BD130" s="105"/>
      <c r="BE130" s="80">
        <f t="shared" si="113"/>
        <v>6.9345689629121007E-2</v>
      </c>
      <c r="BF130" s="181">
        <f t="shared" si="92"/>
        <v>31</v>
      </c>
      <c r="BG130" s="258">
        <f t="shared" si="138"/>
        <v>39661</v>
      </c>
      <c r="BH130" s="258">
        <f t="shared" si="114"/>
        <v>39691</v>
      </c>
      <c r="BJ130" s="105"/>
      <c r="BK130" s="82"/>
      <c r="BL130" s="82">
        <f t="shared" si="93"/>
        <v>0</v>
      </c>
      <c r="BM130" s="82" t="e">
        <f t="shared" si="115"/>
        <v>#DIV/0!</v>
      </c>
      <c r="BN130" s="77">
        <f t="shared" si="94"/>
        <v>0</v>
      </c>
      <c r="BO130" s="108">
        <f t="shared" si="116"/>
        <v>0</v>
      </c>
      <c r="BP130" s="107">
        <f>IF($BL130=0,0,_xll.OSTRIP($BM130,$I130,$A130-$B$2,$BG130-$A130,$BH130-$A130,$B$10,$BE130,$F130,$G130,$B$22,$J130,$BQ$33,0))</f>
        <v>0</v>
      </c>
      <c r="BQ130" s="107">
        <f>IF($BL130=0,0,_xll.OSTRIP($BM130,$I130,$A130-$B$2,$BG130-$A130,$BH130-$A130,$B$10,$BE130,$F130,$G130,$B$22,$J130,$BQ$33,1))</f>
        <v>0</v>
      </c>
      <c r="BR130" s="107">
        <f>IF($BL130=0,0,_xll.OSTRIP($BM130,$I130,$A130-$B$2,$BG130-$A130,$BH130-$A130,$B$10,$BE130,$F130,$G130,$B$22,$J130,$BQ$33,BQ$34))</f>
        <v>0</v>
      </c>
      <c r="BS130" s="109">
        <f t="shared" si="117"/>
        <v>0</v>
      </c>
      <c r="BT130" s="109">
        <f t="shared" si="118"/>
        <v>0</v>
      </c>
      <c r="BU130" s="109">
        <f t="shared" si="119"/>
        <v>0</v>
      </c>
      <c r="BW130" s="82">
        <f t="shared" si="95"/>
        <v>0</v>
      </c>
      <c r="BX130" s="81" t="e">
        <f t="shared" si="120"/>
        <v>#DIV/0!</v>
      </c>
      <c r="BY130" s="77">
        <f t="shared" si="121"/>
        <v>0</v>
      </c>
      <c r="BZ130" s="108">
        <f t="shared" si="122"/>
        <v>0</v>
      </c>
      <c r="CA130" s="107">
        <f>IF($BW130=0,0,_xll.OSTRIP($BX130,$S130,$A130-$B$2,$BG130-$A130,$BH130-$A130,$D$10,$BE130,$P130,$Q130,$D$22,$T130,$CB$33,0))</f>
        <v>0</v>
      </c>
      <c r="CB130" s="107">
        <f>IF($BW130=0,0,_xll.OSTRIP($BX130,$S130,$A130-$B$2,$BG130-$A130,$BH130-$A130,$D$10,$BE130,$P130,$Q130,$D$22,$T130,$CB$33,1))</f>
        <v>0</v>
      </c>
      <c r="CC130" s="107">
        <f>IF($BW130=0,0,_xll.OSTRIP($BX130,$S130,$A130-$B$2,$BG130-$A130,$BH130-$A130,$D$10,$BE130,$P130,$Q130,$D$22,$T130,$CB$33,CB$34))</f>
        <v>0</v>
      </c>
      <c r="CD130" s="109">
        <f t="shared" si="123"/>
        <v>0</v>
      </c>
      <c r="CE130" s="109">
        <f t="shared" si="124"/>
        <v>0</v>
      </c>
      <c r="CF130" s="109">
        <f t="shared" si="125"/>
        <v>0</v>
      </c>
      <c r="CH130" s="82">
        <f t="shared" si="96"/>
        <v>0</v>
      </c>
      <c r="CI130" s="81" t="e">
        <f t="shared" si="126"/>
        <v>#DIV/0!</v>
      </c>
      <c r="CJ130" s="77">
        <f t="shared" si="127"/>
        <v>0</v>
      </c>
      <c r="CK130" s="108">
        <f t="shared" si="128"/>
        <v>0</v>
      </c>
      <c r="CL130" s="107">
        <f>IF($CH130=0,0,_xll.OSTRIP($CI130,$AC130,$A130-$B$2,$BG130-$A130,$BH130-$A130,$F$10,$BE130,$Z130,$AA130,$F$22,$AD130,$CM$33,0))</f>
        <v>0</v>
      </c>
      <c r="CM130" s="107">
        <f>IF($CH130=0,0,_xll.OSTRIP($CI130,$AC130,$A130-$B$2,$BG130-$A130,$BH130-$A130,$F$10,$BE130,$Z130,$AA130,$F$22,$AD130,$CM$33,1))</f>
        <v>0</v>
      </c>
      <c r="CN130" s="107">
        <f>IF($CH130=0,0,_xll.OSTRIP($CI130,$AC130,$A130-$B$2,$BG130-$A130,$BH130-$A130,$F$10,$BE130,$Z130,$AA130,$F$22,$AD130,$CM$33,$CM$34))</f>
        <v>0</v>
      </c>
      <c r="CO130" s="109">
        <f t="shared" si="129"/>
        <v>0</v>
      </c>
      <c r="CP130" s="109">
        <f t="shared" si="130"/>
        <v>0</v>
      </c>
      <c r="CQ130" s="109">
        <f t="shared" si="131"/>
        <v>0</v>
      </c>
      <c r="CS130" s="82">
        <f t="shared" si="97"/>
        <v>0</v>
      </c>
      <c r="CT130" s="81" t="e">
        <f t="shared" si="132"/>
        <v>#DIV/0!</v>
      </c>
      <c r="CU130" s="77">
        <f t="shared" si="133"/>
        <v>0</v>
      </c>
      <c r="CV130" s="108">
        <f t="shared" si="134"/>
        <v>0</v>
      </c>
      <c r="CW130" s="107">
        <f>IF($CS130=0,0,_xll.OSTRIP($CT130,$AM130,$A130-$B$2,$BG130-$A130,$BH130-$A130,$H$10,$BE130,$AJ130,$AK130,$H$22,$AN130,$CX$33,0))</f>
        <v>0</v>
      </c>
      <c r="CX130" s="107">
        <f>IF($CS130=0,0,_xll.OSTRIP($CT130,$AM130,$A130-$B$2,$BG130-$A130,$BH130-$A130,$H$10,$BE130,$AJ130,$AK130,$H$22,$AN130,$CX$33,1))</f>
        <v>0</v>
      </c>
      <c r="CY130" s="107">
        <f>IF($CS130=0,0,_xll.OSTRIP($CT130,$AM130,$A130-$B$2,$BG130-$A130,$BH130-$A130,$H$10,$BE130,$AJ130,$AK130,$H$22,$AN130,$CX$33,CX$34))</f>
        <v>0</v>
      </c>
      <c r="CZ130" s="109">
        <f t="shared" si="135"/>
        <v>0</v>
      </c>
      <c r="DA130" s="109">
        <f t="shared" si="136"/>
        <v>0</v>
      </c>
      <c r="DB130" s="109">
        <f t="shared" si="137"/>
        <v>0</v>
      </c>
    </row>
    <row r="131" spans="1:106" x14ac:dyDescent="0.25">
      <c r="A131" s="101">
        <f t="shared" si="98"/>
        <v>39692</v>
      </c>
      <c r="B131" s="102">
        <f t="shared" si="99"/>
        <v>3.8369999999999997</v>
      </c>
      <c r="C131" s="80">
        <f t="shared" si="100"/>
        <v>0.185</v>
      </c>
      <c r="D131" s="102">
        <f t="shared" si="76"/>
        <v>-4.7500000000000001E-2</v>
      </c>
      <c r="E131" s="106">
        <f t="shared" si="77"/>
        <v>1</v>
      </c>
      <c r="F131" s="80">
        <f t="shared" si="101"/>
        <v>0.185</v>
      </c>
      <c r="G131" s="106">
        <f t="shared" si="102"/>
        <v>0.55000000000000004</v>
      </c>
      <c r="H131" s="80">
        <f t="shared" si="78"/>
        <v>0</v>
      </c>
      <c r="I131" s="104" t="e">
        <f t="shared" si="103"/>
        <v>#DIV/0!</v>
      </c>
      <c r="J131" s="233" t="e">
        <f t="shared" si="79"/>
        <v>#DIV/0!</v>
      </c>
      <c r="K131" s="233"/>
      <c r="L131" s="266"/>
      <c r="M131" s="266"/>
      <c r="N131" s="102">
        <f t="shared" si="80"/>
        <v>0.2225</v>
      </c>
      <c r="O131" s="106">
        <f t="shared" si="81"/>
        <v>1.03</v>
      </c>
      <c r="P131" s="216">
        <f t="shared" si="104"/>
        <v>0.19055</v>
      </c>
      <c r="Q131" s="106">
        <f t="shared" si="105"/>
        <v>0.65</v>
      </c>
      <c r="R131" s="80">
        <f t="shared" si="82"/>
        <v>0</v>
      </c>
      <c r="S131" s="104" t="e">
        <f t="shared" si="106"/>
        <v>#DIV/0!</v>
      </c>
      <c r="T131" s="233" t="e">
        <f t="shared" si="83"/>
        <v>#DIV/0!</v>
      </c>
      <c r="U131"/>
      <c r="V131"/>
      <c r="W131"/>
      <c r="X131" s="102">
        <f t="shared" si="84"/>
        <v>0.1275</v>
      </c>
      <c r="Y131" s="106">
        <f t="shared" si="85"/>
        <v>1</v>
      </c>
      <c r="Z131" s="216">
        <f t="shared" si="107"/>
        <v>0.185</v>
      </c>
      <c r="AA131" s="106">
        <f t="shared" si="108"/>
        <v>0.6</v>
      </c>
      <c r="AB131" s="80">
        <f t="shared" si="86"/>
        <v>0</v>
      </c>
      <c r="AC131" s="104" t="e">
        <f t="shared" si="109"/>
        <v>#DIV/0!</v>
      </c>
      <c r="AD131" s="233" t="e">
        <f t="shared" si="87"/>
        <v>#DIV/0!</v>
      </c>
      <c r="AE131"/>
      <c r="AF131"/>
      <c r="AG131"/>
      <c r="AH131" s="102">
        <f t="shared" si="88"/>
        <v>5.0000000000000001E-3</v>
      </c>
      <c r="AI131" s="106">
        <f t="shared" si="89"/>
        <v>1</v>
      </c>
      <c r="AJ131" s="216" t="e">
        <f t="shared" si="110"/>
        <v>#DIV/0!</v>
      </c>
      <c r="AK131" s="106">
        <f t="shared" si="111"/>
        <v>0.55000000000000004</v>
      </c>
      <c r="AL131" s="80" t="e">
        <f t="shared" si="90"/>
        <v>#DIV/0!</v>
      </c>
      <c r="AM131" s="104" t="e">
        <f t="shared" si="112"/>
        <v>#DIV/0!</v>
      </c>
      <c r="AN131" s="233" t="e">
        <f t="shared" si="91"/>
        <v>#DIV/0!</v>
      </c>
      <c r="AO131"/>
      <c r="AP131"/>
      <c r="AQ131" s="266"/>
      <c r="AR131" s="266"/>
      <c r="AU131"/>
      <c r="AV131"/>
      <c r="AW131"/>
      <c r="AX131"/>
      <c r="AY131"/>
      <c r="AZ131"/>
      <c r="BA131"/>
      <c r="BC131" s="105"/>
      <c r="BD131" s="105"/>
      <c r="BE131" s="80">
        <f t="shared" si="113"/>
        <v>6.9375591271267009E-2</v>
      </c>
      <c r="BF131" s="181">
        <f t="shared" si="92"/>
        <v>30</v>
      </c>
      <c r="BG131" s="258">
        <f t="shared" si="138"/>
        <v>39692</v>
      </c>
      <c r="BH131" s="258">
        <f t="shared" si="114"/>
        <v>39721</v>
      </c>
      <c r="BJ131" s="105"/>
      <c r="BK131" s="82"/>
      <c r="BL131" s="82">
        <f t="shared" si="93"/>
        <v>0</v>
      </c>
      <c r="BM131" s="82" t="e">
        <f t="shared" si="115"/>
        <v>#DIV/0!</v>
      </c>
      <c r="BN131" s="77">
        <f t="shared" si="94"/>
        <v>0</v>
      </c>
      <c r="BO131" s="108">
        <f t="shared" si="116"/>
        <v>0</v>
      </c>
      <c r="BP131" s="107">
        <f>IF($BL131=0,0,_xll.OSTRIP($BM131,$I131,$A131-$B$2,$BG131-$A131,$BH131-$A131,$B$10,$BE131,$F131,$G131,$B$22,$J131,$BQ$33,0))</f>
        <v>0</v>
      </c>
      <c r="BQ131" s="107">
        <f>IF($BL131=0,0,_xll.OSTRIP($BM131,$I131,$A131-$B$2,$BG131-$A131,$BH131-$A131,$B$10,$BE131,$F131,$G131,$B$22,$J131,$BQ$33,1))</f>
        <v>0</v>
      </c>
      <c r="BR131" s="107">
        <f>IF($BL131=0,0,_xll.OSTRIP($BM131,$I131,$A131-$B$2,$BG131-$A131,$BH131-$A131,$B$10,$BE131,$F131,$G131,$B$22,$J131,$BQ$33,BQ$34))</f>
        <v>0</v>
      </c>
      <c r="BS131" s="109">
        <f t="shared" si="117"/>
        <v>0</v>
      </c>
      <c r="BT131" s="109">
        <f t="shared" si="118"/>
        <v>0</v>
      </c>
      <c r="BU131" s="109">
        <f t="shared" si="119"/>
        <v>0</v>
      </c>
      <c r="BW131" s="82">
        <f t="shared" si="95"/>
        <v>0</v>
      </c>
      <c r="BX131" s="81" t="e">
        <f t="shared" si="120"/>
        <v>#DIV/0!</v>
      </c>
      <c r="BY131" s="77">
        <f t="shared" si="121"/>
        <v>0</v>
      </c>
      <c r="BZ131" s="108">
        <f t="shared" si="122"/>
        <v>0</v>
      </c>
      <c r="CA131" s="107">
        <f>IF($BW131=0,0,_xll.OSTRIP($BX131,$S131,$A131-$B$2,$BG131-$A131,$BH131-$A131,$D$10,$BE131,$P131,$Q131,$D$22,$T131,$CB$33,0))</f>
        <v>0</v>
      </c>
      <c r="CB131" s="107">
        <f>IF($BW131=0,0,_xll.OSTRIP($BX131,$S131,$A131-$B$2,$BG131-$A131,$BH131-$A131,$D$10,$BE131,$P131,$Q131,$D$22,$T131,$CB$33,1))</f>
        <v>0</v>
      </c>
      <c r="CC131" s="107">
        <f>IF($BW131=0,0,_xll.OSTRIP($BX131,$S131,$A131-$B$2,$BG131-$A131,$BH131-$A131,$D$10,$BE131,$P131,$Q131,$D$22,$T131,$CB$33,CB$34))</f>
        <v>0</v>
      </c>
      <c r="CD131" s="109">
        <f t="shared" si="123"/>
        <v>0</v>
      </c>
      <c r="CE131" s="109">
        <f t="shared" si="124"/>
        <v>0</v>
      </c>
      <c r="CF131" s="109">
        <f t="shared" si="125"/>
        <v>0</v>
      </c>
      <c r="CH131" s="82">
        <f t="shared" si="96"/>
        <v>0</v>
      </c>
      <c r="CI131" s="81" t="e">
        <f t="shared" si="126"/>
        <v>#DIV/0!</v>
      </c>
      <c r="CJ131" s="77">
        <f t="shared" si="127"/>
        <v>0</v>
      </c>
      <c r="CK131" s="108">
        <f t="shared" si="128"/>
        <v>0</v>
      </c>
      <c r="CL131" s="107">
        <f>IF($CH131=0,0,_xll.OSTRIP($CI131,$AC131,$A131-$B$2,$BG131-$A131,$BH131-$A131,$F$10,$BE131,$Z131,$AA131,$F$22,$AD131,$CM$33,0))</f>
        <v>0</v>
      </c>
      <c r="CM131" s="107">
        <f>IF($CH131=0,0,_xll.OSTRIP($CI131,$AC131,$A131-$B$2,$BG131-$A131,$BH131-$A131,$F$10,$BE131,$Z131,$AA131,$F$22,$AD131,$CM$33,1))</f>
        <v>0</v>
      </c>
      <c r="CN131" s="107">
        <f>IF($CH131=0,0,_xll.OSTRIP($CI131,$AC131,$A131-$B$2,$BG131-$A131,$BH131-$A131,$F$10,$BE131,$Z131,$AA131,$F$22,$AD131,$CM$33,$CM$34))</f>
        <v>0</v>
      </c>
      <c r="CO131" s="109">
        <f t="shared" si="129"/>
        <v>0</v>
      </c>
      <c r="CP131" s="109">
        <f t="shared" si="130"/>
        <v>0</v>
      </c>
      <c r="CQ131" s="109">
        <f t="shared" si="131"/>
        <v>0</v>
      </c>
      <c r="CS131" s="82">
        <f t="shared" si="97"/>
        <v>0</v>
      </c>
      <c r="CT131" s="81" t="e">
        <f t="shared" si="132"/>
        <v>#DIV/0!</v>
      </c>
      <c r="CU131" s="77">
        <f t="shared" si="133"/>
        <v>0</v>
      </c>
      <c r="CV131" s="108">
        <f t="shared" si="134"/>
        <v>0</v>
      </c>
      <c r="CW131" s="107">
        <f>IF($CS131=0,0,_xll.OSTRIP($CT131,$AM131,$A131-$B$2,$BG131-$A131,$BH131-$A131,$H$10,$BE131,$AJ131,$AK131,$H$22,$AN131,$CX$33,0))</f>
        <v>0</v>
      </c>
      <c r="CX131" s="107">
        <f>IF($CS131=0,0,_xll.OSTRIP($CT131,$AM131,$A131-$B$2,$BG131-$A131,$BH131-$A131,$H$10,$BE131,$AJ131,$AK131,$H$22,$AN131,$CX$33,1))</f>
        <v>0</v>
      </c>
      <c r="CY131" s="107">
        <f>IF($CS131=0,0,_xll.OSTRIP($CT131,$AM131,$A131-$B$2,$BG131-$A131,$BH131-$A131,$H$10,$BE131,$AJ131,$AK131,$H$22,$AN131,$CX$33,CX$34))</f>
        <v>0</v>
      </c>
      <c r="CZ131" s="109">
        <f t="shared" si="135"/>
        <v>0</v>
      </c>
      <c r="DA131" s="109">
        <f t="shared" si="136"/>
        <v>0</v>
      </c>
      <c r="DB131" s="109">
        <f t="shared" si="137"/>
        <v>0</v>
      </c>
    </row>
    <row r="132" spans="1:106" x14ac:dyDescent="0.25">
      <c r="A132" s="101">
        <f t="shared" si="98"/>
        <v>39722</v>
      </c>
      <c r="B132" s="102">
        <f t="shared" si="99"/>
        <v>3.8480000000000003</v>
      </c>
      <c r="C132" s="80">
        <f t="shared" si="100"/>
        <v>0.185</v>
      </c>
      <c r="D132" s="102">
        <f t="shared" si="76"/>
        <v>-4.7500000000000001E-2</v>
      </c>
      <c r="E132" s="106">
        <f t="shared" si="77"/>
        <v>1</v>
      </c>
      <c r="F132" s="80">
        <f t="shared" si="101"/>
        <v>0.185</v>
      </c>
      <c r="G132" s="106">
        <f t="shared" si="102"/>
        <v>0.6</v>
      </c>
      <c r="H132" s="80">
        <f t="shared" si="78"/>
        <v>0</v>
      </c>
      <c r="I132" s="104" t="e">
        <f t="shared" si="103"/>
        <v>#DIV/0!</v>
      </c>
      <c r="J132" s="233" t="e">
        <f t="shared" si="79"/>
        <v>#DIV/0!</v>
      </c>
      <c r="K132" s="233"/>
      <c r="L132" s="266"/>
      <c r="M132" s="266"/>
      <c r="N132" s="102">
        <f t="shared" si="80"/>
        <v>0.23749999999999999</v>
      </c>
      <c r="O132" s="106">
        <f t="shared" si="81"/>
        <v>1.03</v>
      </c>
      <c r="P132" s="216">
        <f t="shared" si="104"/>
        <v>0.19055</v>
      </c>
      <c r="Q132" s="106">
        <f t="shared" si="105"/>
        <v>0.7</v>
      </c>
      <c r="R132" s="80">
        <f t="shared" si="82"/>
        <v>0</v>
      </c>
      <c r="S132" s="104" t="e">
        <f t="shared" si="106"/>
        <v>#DIV/0!</v>
      </c>
      <c r="T132" s="233" t="e">
        <f t="shared" si="83"/>
        <v>#DIV/0!</v>
      </c>
      <c r="U132"/>
      <c r="V132"/>
      <c r="W132"/>
      <c r="X132" s="102">
        <f t="shared" si="84"/>
        <v>0.14249999999999999</v>
      </c>
      <c r="Y132" s="106">
        <f t="shared" si="85"/>
        <v>1</v>
      </c>
      <c r="Z132" s="216">
        <f t="shared" si="107"/>
        <v>0.185</v>
      </c>
      <c r="AA132" s="106">
        <f t="shared" si="108"/>
        <v>0.65</v>
      </c>
      <c r="AB132" s="80">
        <f t="shared" si="86"/>
        <v>0</v>
      </c>
      <c r="AC132" s="104" t="e">
        <f t="shared" si="109"/>
        <v>#DIV/0!</v>
      </c>
      <c r="AD132" s="233" t="e">
        <f t="shared" si="87"/>
        <v>#DIV/0!</v>
      </c>
      <c r="AE132"/>
      <c r="AF132"/>
      <c r="AG132"/>
      <c r="AH132" s="102">
        <f t="shared" si="88"/>
        <v>5.0000000000000001E-3</v>
      </c>
      <c r="AI132" s="106">
        <f t="shared" si="89"/>
        <v>1</v>
      </c>
      <c r="AJ132" s="216" t="e">
        <f t="shared" si="110"/>
        <v>#DIV/0!</v>
      </c>
      <c r="AK132" s="106">
        <f t="shared" si="111"/>
        <v>0.6</v>
      </c>
      <c r="AL132" s="80" t="e">
        <f t="shared" si="90"/>
        <v>#DIV/0!</v>
      </c>
      <c r="AM132" s="104" t="e">
        <f t="shared" si="112"/>
        <v>#DIV/0!</v>
      </c>
      <c r="AN132" s="233" t="e">
        <f t="shared" si="91"/>
        <v>#DIV/0!</v>
      </c>
      <c r="AO132"/>
      <c r="AP132"/>
      <c r="AQ132" s="266"/>
      <c r="AR132" s="266"/>
      <c r="AU132"/>
      <c r="AV132"/>
      <c r="AW132"/>
      <c r="AX132"/>
      <c r="AY132"/>
      <c r="AZ132"/>
      <c r="BA132"/>
      <c r="BC132" s="105"/>
      <c r="BD132" s="105"/>
      <c r="BE132" s="80">
        <f t="shared" si="113"/>
        <v>6.9404528344593E-2</v>
      </c>
      <c r="BF132" s="181">
        <f t="shared" si="92"/>
        <v>31</v>
      </c>
      <c r="BG132" s="258">
        <f t="shared" si="138"/>
        <v>39722</v>
      </c>
      <c r="BH132" s="258">
        <f t="shared" si="114"/>
        <v>39752</v>
      </c>
      <c r="BJ132" s="105"/>
      <c r="BK132" s="82"/>
      <c r="BL132" s="82">
        <f t="shared" si="93"/>
        <v>0</v>
      </c>
      <c r="BM132" s="82" t="e">
        <f t="shared" si="115"/>
        <v>#DIV/0!</v>
      </c>
      <c r="BN132" s="77">
        <f t="shared" si="94"/>
        <v>0</v>
      </c>
      <c r="BO132" s="108">
        <f t="shared" si="116"/>
        <v>0</v>
      </c>
      <c r="BP132" s="107">
        <f>IF($BL132=0,0,_xll.OSTRIP($BM132,$I132,$A132-$B$2,$BG132-$A132,$BH132-$A132,$B$10,$BE132,$F132,$G132,$B$22,$J132,$BQ$33,0))</f>
        <v>0</v>
      </c>
      <c r="BQ132" s="107">
        <f>IF($BL132=0,0,_xll.OSTRIP($BM132,$I132,$A132-$B$2,$BG132-$A132,$BH132-$A132,$B$10,$BE132,$F132,$G132,$B$22,$J132,$BQ$33,1))</f>
        <v>0</v>
      </c>
      <c r="BR132" s="107">
        <f>IF($BL132=0,0,_xll.OSTRIP($BM132,$I132,$A132-$B$2,$BG132-$A132,$BH132-$A132,$B$10,$BE132,$F132,$G132,$B$22,$J132,$BQ$33,BQ$34))</f>
        <v>0</v>
      </c>
      <c r="BS132" s="109">
        <f t="shared" si="117"/>
        <v>0</v>
      </c>
      <c r="BT132" s="109">
        <f t="shared" si="118"/>
        <v>0</v>
      </c>
      <c r="BU132" s="109">
        <f t="shared" si="119"/>
        <v>0</v>
      </c>
      <c r="BW132" s="82">
        <f t="shared" si="95"/>
        <v>0</v>
      </c>
      <c r="BX132" s="81" t="e">
        <f t="shared" si="120"/>
        <v>#DIV/0!</v>
      </c>
      <c r="BY132" s="77">
        <f t="shared" si="121"/>
        <v>0</v>
      </c>
      <c r="BZ132" s="108">
        <f t="shared" si="122"/>
        <v>0</v>
      </c>
      <c r="CA132" s="107">
        <f>IF($BW132=0,0,_xll.OSTRIP($BX132,$S132,$A132-$B$2,$BG132-$A132,$BH132-$A132,$D$10,$BE132,$P132,$Q132,$D$22,$T132,$CB$33,0))</f>
        <v>0</v>
      </c>
      <c r="CB132" s="107">
        <f>IF($BW132=0,0,_xll.OSTRIP($BX132,$S132,$A132-$B$2,$BG132-$A132,$BH132-$A132,$D$10,$BE132,$P132,$Q132,$D$22,$T132,$CB$33,1))</f>
        <v>0</v>
      </c>
      <c r="CC132" s="107">
        <f>IF($BW132=0,0,_xll.OSTRIP($BX132,$S132,$A132-$B$2,$BG132-$A132,$BH132-$A132,$D$10,$BE132,$P132,$Q132,$D$22,$T132,$CB$33,CB$34))</f>
        <v>0</v>
      </c>
      <c r="CD132" s="109">
        <f t="shared" si="123"/>
        <v>0</v>
      </c>
      <c r="CE132" s="109">
        <f t="shared" si="124"/>
        <v>0</v>
      </c>
      <c r="CF132" s="109">
        <f t="shared" si="125"/>
        <v>0</v>
      </c>
      <c r="CH132" s="82">
        <f t="shared" si="96"/>
        <v>0</v>
      </c>
      <c r="CI132" s="81" t="e">
        <f t="shared" si="126"/>
        <v>#DIV/0!</v>
      </c>
      <c r="CJ132" s="77">
        <f t="shared" si="127"/>
        <v>0</v>
      </c>
      <c r="CK132" s="108">
        <f t="shared" si="128"/>
        <v>0</v>
      </c>
      <c r="CL132" s="107">
        <f>IF($CH132=0,0,_xll.OSTRIP($CI132,$AC132,$A132-$B$2,$BG132-$A132,$BH132-$A132,$F$10,$BE132,$Z132,$AA132,$F$22,$AD132,$CM$33,0))</f>
        <v>0</v>
      </c>
      <c r="CM132" s="107">
        <f>IF($CH132=0,0,_xll.OSTRIP($CI132,$AC132,$A132-$B$2,$BG132-$A132,$BH132-$A132,$F$10,$BE132,$Z132,$AA132,$F$22,$AD132,$CM$33,1))</f>
        <v>0</v>
      </c>
      <c r="CN132" s="107">
        <f>IF($CH132=0,0,_xll.OSTRIP($CI132,$AC132,$A132-$B$2,$BG132-$A132,$BH132-$A132,$F$10,$BE132,$Z132,$AA132,$F$22,$AD132,$CM$33,$CM$34))</f>
        <v>0</v>
      </c>
      <c r="CO132" s="109">
        <f t="shared" si="129"/>
        <v>0</v>
      </c>
      <c r="CP132" s="109">
        <f t="shared" si="130"/>
        <v>0</v>
      </c>
      <c r="CQ132" s="109">
        <f t="shared" si="131"/>
        <v>0</v>
      </c>
      <c r="CS132" s="82">
        <f t="shared" si="97"/>
        <v>0</v>
      </c>
      <c r="CT132" s="81" t="e">
        <f t="shared" si="132"/>
        <v>#DIV/0!</v>
      </c>
      <c r="CU132" s="77">
        <f t="shared" si="133"/>
        <v>0</v>
      </c>
      <c r="CV132" s="108">
        <f t="shared" si="134"/>
        <v>0</v>
      </c>
      <c r="CW132" s="107">
        <f>IF($CS132=0,0,_xll.OSTRIP($CT132,$AM132,$A132-$B$2,$BG132-$A132,$BH132-$A132,$H$10,$BE132,$AJ132,$AK132,$H$22,$AN132,$CX$33,0))</f>
        <v>0</v>
      </c>
      <c r="CX132" s="107">
        <f>IF($CS132=0,0,_xll.OSTRIP($CT132,$AM132,$A132-$B$2,$BG132-$A132,$BH132-$A132,$H$10,$BE132,$AJ132,$AK132,$H$22,$AN132,$CX$33,1))</f>
        <v>0</v>
      </c>
      <c r="CY132" s="107">
        <f>IF($CS132=0,0,_xll.OSTRIP($CT132,$AM132,$A132-$B$2,$BG132-$A132,$BH132-$A132,$H$10,$BE132,$AJ132,$AK132,$H$22,$AN132,$CX$33,CX$34))</f>
        <v>0</v>
      </c>
      <c r="CZ132" s="109">
        <f t="shared" si="135"/>
        <v>0</v>
      </c>
      <c r="DA132" s="109">
        <f t="shared" si="136"/>
        <v>0</v>
      </c>
      <c r="DB132" s="109">
        <f t="shared" si="137"/>
        <v>0</v>
      </c>
    </row>
    <row r="133" spans="1:106" x14ac:dyDescent="0.25">
      <c r="A133" s="101">
        <f t="shared" si="98"/>
        <v>39753</v>
      </c>
      <c r="B133" s="102">
        <f t="shared" si="99"/>
        <v>3.9660000000000002</v>
      </c>
      <c r="C133" s="80">
        <f t="shared" si="100"/>
        <v>0.185</v>
      </c>
      <c r="D133" s="102">
        <f t="shared" si="76"/>
        <v>-5.2499999999999998E-2</v>
      </c>
      <c r="E133" s="106">
        <f t="shared" si="77"/>
        <v>1</v>
      </c>
      <c r="F133" s="80">
        <f t="shared" si="101"/>
        <v>0.185</v>
      </c>
      <c r="G133" s="106">
        <f t="shared" si="102"/>
        <v>0.8</v>
      </c>
      <c r="H133" s="80">
        <f t="shared" ref="H133:H156" si="139">IF($B$19=1,VLOOKUP($A133,SkewTable,HLOOKUP(ROUND(I133-BM133,1),SkewTable,2,FALSE),FALSE)/100,0)</f>
        <v>0</v>
      </c>
      <c r="I133" s="104" t="e">
        <f t="shared" si="103"/>
        <v>#DIV/0!</v>
      </c>
      <c r="J133" s="233" t="e">
        <f t="shared" ref="J133:J156" si="140">I133-BM133+$B$23</f>
        <v>#DIV/0!</v>
      </c>
      <c r="K133" s="233"/>
      <c r="L133" s="266"/>
      <c r="M133" s="266"/>
      <c r="N133" s="102">
        <f t="shared" si="80"/>
        <v>0.3</v>
      </c>
      <c r="O133" s="106">
        <f t="shared" si="81"/>
        <v>1.03</v>
      </c>
      <c r="P133" s="216">
        <f t="shared" si="104"/>
        <v>0.19055</v>
      </c>
      <c r="Q133" s="106">
        <f t="shared" si="105"/>
        <v>0.9</v>
      </c>
      <c r="R133" s="80">
        <f t="shared" ref="R133:R156" si="141">IF($D$19=1,VLOOKUP($A133,SkewTable,HLOOKUP(ROUND(S133-BX133,1),SkewTable,2,FALSE),FALSE)/100,0)</f>
        <v>0</v>
      </c>
      <c r="S133" s="104" t="e">
        <f t="shared" si="106"/>
        <v>#DIV/0!</v>
      </c>
      <c r="T133" s="233" t="e">
        <f t="shared" ref="T133:T156" si="142">S133-$BX133+$D$23</f>
        <v>#DIV/0!</v>
      </c>
      <c r="U133"/>
      <c r="V133"/>
      <c r="W133"/>
      <c r="X133" s="102">
        <f t="shared" si="84"/>
        <v>0.20499999999999999</v>
      </c>
      <c r="Y133" s="106">
        <f t="shared" si="85"/>
        <v>1</v>
      </c>
      <c r="Z133" s="216">
        <f t="shared" si="107"/>
        <v>0.185</v>
      </c>
      <c r="AA133" s="106">
        <f t="shared" si="108"/>
        <v>0.8</v>
      </c>
      <c r="AB133" s="80">
        <f t="shared" ref="AB133:AB156" si="143">IF($F$19=1,VLOOKUP($A133,SkewTable,HLOOKUP(ROUND(AC133-CI133,1),SkewTable,2,FALSE),FALSE)/100,0)</f>
        <v>0</v>
      </c>
      <c r="AC133" s="104" t="e">
        <f t="shared" si="109"/>
        <v>#DIV/0!</v>
      </c>
      <c r="AD133" s="233" t="e">
        <f t="shared" ref="AD133:AD156" si="144">AC133-$CI133+$F$23</f>
        <v>#DIV/0!</v>
      </c>
      <c r="AE133"/>
      <c r="AF133"/>
      <c r="AG133"/>
      <c r="AH133" s="102">
        <f t="shared" si="88"/>
        <v>5.0000000000000001E-3</v>
      </c>
      <c r="AI133" s="106">
        <f t="shared" si="89"/>
        <v>1</v>
      </c>
      <c r="AJ133" s="216" t="e">
        <f t="shared" si="110"/>
        <v>#DIV/0!</v>
      </c>
      <c r="AK133" s="106">
        <f t="shared" si="111"/>
        <v>0.8</v>
      </c>
      <c r="AL133" s="80" t="e">
        <f t="shared" ref="AL133:AL156" si="145">IF($H$19=1,VLOOKUP($A133,SkewTable,HLOOKUP(ROUND(AM133-CT133,1),SkewTable,2,FALSE),FALSE)/100,0)</f>
        <v>#DIV/0!</v>
      </c>
      <c r="AM133" s="104" t="e">
        <f t="shared" si="112"/>
        <v>#DIV/0!</v>
      </c>
      <c r="AN133" s="233" t="e">
        <f t="shared" ref="AN133:AN156" si="146">AM133-CT133+$H$23</f>
        <v>#DIV/0!</v>
      </c>
      <c r="AO133"/>
      <c r="AP133"/>
      <c r="AQ133" s="266"/>
      <c r="AR133" s="266"/>
      <c r="AU133"/>
      <c r="AV133"/>
      <c r="AW133"/>
      <c r="AX133"/>
      <c r="AY133"/>
      <c r="AZ133"/>
      <c r="BA133"/>
      <c r="BC133" s="105"/>
      <c r="BD133" s="105"/>
      <c r="BE133" s="80">
        <f t="shared" si="113"/>
        <v>6.9434429987320009E-2</v>
      </c>
      <c r="BF133" s="181">
        <f t="shared" si="92"/>
        <v>30</v>
      </c>
      <c r="BG133" s="258">
        <f t="shared" si="138"/>
        <v>39753</v>
      </c>
      <c r="BH133" s="258">
        <f t="shared" si="114"/>
        <v>39782</v>
      </c>
      <c r="BJ133" s="105"/>
      <c r="BK133" s="82"/>
      <c r="BL133" s="82">
        <f t="shared" ref="BL133:BL156" si="147">IF($A133&gt;=BM$31,IF($A133&lt;=BM$32,$BF133,0),0)</f>
        <v>0</v>
      </c>
      <c r="BM133" s="82" t="e">
        <f t="shared" si="115"/>
        <v>#DIV/0!</v>
      </c>
      <c r="BN133" s="77">
        <f t="shared" ref="BN133:BN156" si="148">BL133*($B133+B$15)</f>
        <v>0</v>
      </c>
      <c r="BO133" s="108">
        <f t="shared" si="116"/>
        <v>0</v>
      </c>
      <c r="BP133" s="107">
        <f>IF($BL133=0,0,_xll.OSTRIP($BM133,$I133,$A133-$B$2,$BG133-$A133,$BH133-$A133,$B$10,$BE133,$F133,$G133,$B$22,$J133,$BQ$33,0))</f>
        <v>0</v>
      </c>
      <c r="BQ133" s="107">
        <f>IF($BL133=0,0,_xll.OSTRIP($BM133,$I133,$A133-$B$2,$BG133-$A133,$BH133-$A133,$B$10,$BE133,$F133,$G133,$B$22,$J133,$BQ$33,1))</f>
        <v>0</v>
      </c>
      <c r="BR133" s="107">
        <f>IF($BL133=0,0,_xll.OSTRIP($BM133,$I133,$A133-$B$2,$BG133-$A133,$BH133-$A133,$B$10,$BE133,$F133,$G133,$B$22,$J133,$BQ$33,BQ$34))</f>
        <v>0</v>
      </c>
      <c r="BS133" s="109">
        <f t="shared" si="117"/>
        <v>0</v>
      </c>
      <c r="BT133" s="109">
        <f t="shared" si="118"/>
        <v>0</v>
      </c>
      <c r="BU133" s="109">
        <f t="shared" si="119"/>
        <v>0</v>
      </c>
      <c r="BW133" s="82">
        <f t="shared" ref="BW133:BW156" si="149">IF($A133&gt;=BX$31,IF($A133&lt;=BX$32,$BF133,0),0)</f>
        <v>0</v>
      </c>
      <c r="BX133" s="81" t="e">
        <f t="shared" si="120"/>
        <v>#DIV/0!</v>
      </c>
      <c r="BY133" s="77">
        <f t="shared" si="121"/>
        <v>0</v>
      </c>
      <c r="BZ133" s="108">
        <f t="shared" si="122"/>
        <v>0</v>
      </c>
      <c r="CA133" s="107">
        <f>IF($BW133=0,0,_xll.OSTRIP($BX133,$S133,$A133-$B$2,$BG133-$A133,$BH133-$A133,$D$10,$BE133,$P133,$Q133,$D$22,$T133,$CB$33,0))</f>
        <v>0</v>
      </c>
      <c r="CB133" s="107">
        <f>IF($BW133=0,0,_xll.OSTRIP($BX133,$S133,$A133-$B$2,$BG133-$A133,$BH133-$A133,$D$10,$BE133,$P133,$Q133,$D$22,$T133,$CB$33,1))</f>
        <v>0</v>
      </c>
      <c r="CC133" s="107">
        <f>IF($BW133=0,0,_xll.OSTRIP($BX133,$S133,$A133-$B$2,$BG133-$A133,$BH133-$A133,$D$10,$BE133,$P133,$Q133,$D$22,$T133,$CB$33,CB$34))</f>
        <v>0</v>
      </c>
      <c r="CD133" s="109">
        <f t="shared" si="123"/>
        <v>0</v>
      </c>
      <c r="CE133" s="109">
        <f t="shared" si="124"/>
        <v>0</v>
      </c>
      <c r="CF133" s="109">
        <f t="shared" si="125"/>
        <v>0</v>
      </c>
      <c r="CH133" s="82">
        <f t="shared" ref="CH133:CH156" si="150">IF($A133&gt;=CI$31,IF($A133&lt;=CI$32,$BF133,0),0)</f>
        <v>0</v>
      </c>
      <c r="CI133" s="81" t="e">
        <f t="shared" si="126"/>
        <v>#DIV/0!</v>
      </c>
      <c r="CJ133" s="77">
        <f t="shared" si="127"/>
        <v>0</v>
      </c>
      <c r="CK133" s="108">
        <f t="shared" si="128"/>
        <v>0</v>
      </c>
      <c r="CL133" s="107">
        <f>IF($CH133=0,0,_xll.OSTRIP($CI133,$AC133,$A133-$B$2,$BG133-$A133,$BH133-$A133,$F$10,$BE133,$Z133,$AA133,$F$22,$AD133,$CM$33,0))</f>
        <v>0</v>
      </c>
      <c r="CM133" s="107">
        <f>IF($CH133=0,0,_xll.OSTRIP($CI133,$AC133,$A133-$B$2,$BG133-$A133,$BH133-$A133,$F$10,$BE133,$Z133,$AA133,$F$22,$AD133,$CM$33,1))</f>
        <v>0</v>
      </c>
      <c r="CN133" s="107">
        <f>IF($CH133=0,0,_xll.OSTRIP($CI133,$AC133,$A133-$B$2,$BG133-$A133,$BH133-$A133,$F$10,$BE133,$Z133,$AA133,$F$22,$AD133,$CM$33,$CM$34))</f>
        <v>0</v>
      </c>
      <c r="CO133" s="109">
        <f t="shared" si="129"/>
        <v>0</v>
      </c>
      <c r="CP133" s="109">
        <f t="shared" si="130"/>
        <v>0</v>
      </c>
      <c r="CQ133" s="109">
        <f t="shared" si="131"/>
        <v>0</v>
      </c>
      <c r="CS133" s="82">
        <f t="shared" ref="CS133:CS156" si="151">IF($A133&gt;=CT$31,IF($A133&lt;=CT$32,$BF133,0),0)</f>
        <v>0</v>
      </c>
      <c r="CT133" s="81" t="e">
        <f t="shared" si="132"/>
        <v>#DIV/0!</v>
      </c>
      <c r="CU133" s="77">
        <f t="shared" si="133"/>
        <v>0</v>
      </c>
      <c r="CV133" s="108">
        <f t="shared" si="134"/>
        <v>0</v>
      </c>
      <c r="CW133" s="107">
        <f>IF($CS133=0,0,_xll.OSTRIP($CT133,$AM133,$A133-$B$2,$BG133-$A133,$BH133-$A133,$H$10,$BE133,$AJ133,$AK133,$H$22,$AN133,$CX$33,0))</f>
        <v>0</v>
      </c>
      <c r="CX133" s="107">
        <f>IF($CS133=0,0,_xll.OSTRIP($CT133,$AM133,$A133-$B$2,$BG133-$A133,$BH133-$A133,$H$10,$BE133,$AJ133,$AK133,$H$22,$AN133,$CX$33,1))</f>
        <v>0</v>
      </c>
      <c r="CY133" s="107">
        <f>IF($CS133=0,0,_xll.OSTRIP($CT133,$AM133,$A133-$B$2,$BG133-$A133,$BH133-$A133,$H$10,$BE133,$AJ133,$AK133,$H$22,$AN133,$CX$33,CX$34))</f>
        <v>0</v>
      </c>
      <c r="CZ133" s="109">
        <f t="shared" si="135"/>
        <v>0</v>
      </c>
      <c r="DA133" s="109">
        <f t="shared" si="136"/>
        <v>0</v>
      </c>
      <c r="DB133" s="109">
        <f t="shared" si="137"/>
        <v>0</v>
      </c>
    </row>
    <row r="134" spans="1:106" x14ac:dyDescent="0.25">
      <c r="A134" s="101">
        <f t="shared" si="98"/>
        <v>39783</v>
      </c>
      <c r="B134" s="102">
        <f t="shared" si="99"/>
        <v>4.0720000000000001</v>
      </c>
      <c r="C134" s="80">
        <f t="shared" si="100"/>
        <v>0.185</v>
      </c>
      <c r="D134" s="102">
        <f t="shared" si="76"/>
        <v>-0.05</v>
      </c>
      <c r="E134" s="106">
        <f t="shared" si="77"/>
        <v>1</v>
      </c>
      <c r="F134" s="80">
        <f t="shared" si="101"/>
        <v>0.185</v>
      </c>
      <c r="G134" s="106">
        <f t="shared" si="102"/>
        <v>1</v>
      </c>
      <c r="H134" s="80">
        <f t="shared" si="139"/>
        <v>0</v>
      </c>
      <c r="I134" s="104" t="e">
        <f t="shared" si="103"/>
        <v>#DIV/0!</v>
      </c>
      <c r="J134" s="233" t="e">
        <f t="shared" si="140"/>
        <v>#DIV/0!</v>
      </c>
      <c r="K134" s="233"/>
      <c r="L134" s="266"/>
      <c r="M134" s="266"/>
      <c r="N134" s="102">
        <f t="shared" si="80"/>
        <v>0.34</v>
      </c>
      <c r="O134" s="106">
        <f t="shared" si="81"/>
        <v>1.03</v>
      </c>
      <c r="P134" s="216">
        <f t="shared" si="104"/>
        <v>0.19055</v>
      </c>
      <c r="Q134" s="106">
        <f t="shared" si="105"/>
        <v>1.1000000000000001</v>
      </c>
      <c r="R134" s="80">
        <f t="shared" si="141"/>
        <v>0</v>
      </c>
      <c r="S134" s="104" t="e">
        <f t="shared" si="106"/>
        <v>#DIV/0!</v>
      </c>
      <c r="T134" s="233" t="e">
        <f t="shared" si="142"/>
        <v>#DIV/0!</v>
      </c>
      <c r="U134"/>
      <c r="V134"/>
      <c r="W134"/>
      <c r="X134" s="102">
        <f t="shared" si="84"/>
        <v>0.245</v>
      </c>
      <c r="Y134" s="106">
        <f t="shared" si="85"/>
        <v>1</v>
      </c>
      <c r="Z134" s="216">
        <f t="shared" si="107"/>
        <v>0.185</v>
      </c>
      <c r="AA134" s="106">
        <f t="shared" si="108"/>
        <v>1.1000000000000001</v>
      </c>
      <c r="AB134" s="80">
        <f t="shared" si="143"/>
        <v>0</v>
      </c>
      <c r="AC134" s="104" t="e">
        <f t="shared" si="109"/>
        <v>#DIV/0!</v>
      </c>
      <c r="AD134" s="233" t="e">
        <f t="shared" si="144"/>
        <v>#DIV/0!</v>
      </c>
      <c r="AE134"/>
      <c r="AF134"/>
      <c r="AG134"/>
      <c r="AH134" s="102">
        <f t="shared" si="88"/>
        <v>5.0000000000000001E-3</v>
      </c>
      <c r="AI134" s="106">
        <f t="shared" si="89"/>
        <v>1</v>
      </c>
      <c r="AJ134" s="216" t="e">
        <f t="shared" si="110"/>
        <v>#DIV/0!</v>
      </c>
      <c r="AK134" s="106">
        <f t="shared" si="111"/>
        <v>1</v>
      </c>
      <c r="AL134" s="80" t="e">
        <f t="shared" si="145"/>
        <v>#DIV/0!</v>
      </c>
      <c r="AM134" s="104" t="e">
        <f t="shared" si="112"/>
        <v>#DIV/0!</v>
      </c>
      <c r="AN134" s="233" t="e">
        <f t="shared" si="146"/>
        <v>#DIV/0!</v>
      </c>
      <c r="AO134"/>
      <c r="AP134"/>
      <c r="AQ134" s="266"/>
      <c r="AR134" s="266"/>
      <c r="AU134"/>
      <c r="AV134"/>
      <c r="AW134"/>
      <c r="AX134"/>
      <c r="AY134"/>
      <c r="AZ134"/>
      <c r="BA134"/>
      <c r="BC134" s="105"/>
      <c r="BD134" s="105"/>
      <c r="BE134" s="80">
        <f t="shared" si="113"/>
        <v>6.9463367061209008E-2</v>
      </c>
      <c r="BF134" s="181">
        <f t="shared" si="92"/>
        <v>31</v>
      </c>
      <c r="BG134" s="258">
        <f t="shared" si="138"/>
        <v>39783</v>
      </c>
      <c r="BH134" s="258">
        <f t="shared" si="114"/>
        <v>39813</v>
      </c>
      <c r="BJ134" s="105"/>
      <c r="BK134" s="82"/>
      <c r="BL134" s="82">
        <f t="shared" si="147"/>
        <v>0</v>
      </c>
      <c r="BM134" s="82" t="e">
        <f t="shared" si="115"/>
        <v>#DIV/0!</v>
      </c>
      <c r="BN134" s="77">
        <f t="shared" si="148"/>
        <v>0</v>
      </c>
      <c r="BO134" s="108">
        <f t="shared" si="116"/>
        <v>0</v>
      </c>
      <c r="BP134" s="107">
        <f>IF($BL134=0,0,_xll.OSTRIP($BM134,$I134,$A134-$B$2,$BG134-$A134,$BH134-$A134,$B$10,$BE134,$F134,$G134,$B$22,$J134,$BQ$33,0))</f>
        <v>0</v>
      </c>
      <c r="BQ134" s="107">
        <f>IF($BL134=0,0,_xll.OSTRIP($BM134,$I134,$A134-$B$2,$BG134-$A134,$BH134-$A134,$B$10,$BE134,$F134,$G134,$B$22,$J134,$BQ$33,1))</f>
        <v>0</v>
      </c>
      <c r="BR134" s="107">
        <f>IF($BL134=0,0,_xll.OSTRIP($BM134,$I134,$A134-$B$2,$BG134-$A134,$BH134-$A134,$B$10,$BE134,$F134,$G134,$B$22,$J134,$BQ$33,BQ$34))</f>
        <v>0</v>
      </c>
      <c r="BS134" s="109">
        <f t="shared" si="117"/>
        <v>0</v>
      </c>
      <c r="BT134" s="109">
        <f t="shared" si="118"/>
        <v>0</v>
      </c>
      <c r="BU134" s="109">
        <f t="shared" si="119"/>
        <v>0</v>
      </c>
      <c r="BW134" s="82">
        <f t="shared" si="149"/>
        <v>0</v>
      </c>
      <c r="BX134" s="81" t="e">
        <f t="shared" si="120"/>
        <v>#DIV/0!</v>
      </c>
      <c r="BY134" s="77">
        <f t="shared" si="121"/>
        <v>0</v>
      </c>
      <c r="BZ134" s="108">
        <f t="shared" si="122"/>
        <v>0</v>
      </c>
      <c r="CA134" s="107">
        <f>IF($BW134=0,0,_xll.OSTRIP($BX134,$S134,$A134-$B$2,$BG134-$A134,$BH134-$A134,$D$10,$BE134,$P134,$Q134,$D$22,$T134,$CB$33,0))</f>
        <v>0</v>
      </c>
      <c r="CB134" s="107">
        <f>IF($BW134=0,0,_xll.OSTRIP($BX134,$S134,$A134-$B$2,$BG134-$A134,$BH134-$A134,$D$10,$BE134,$P134,$Q134,$D$22,$T134,$CB$33,1))</f>
        <v>0</v>
      </c>
      <c r="CC134" s="107">
        <f>IF($BW134=0,0,_xll.OSTRIP($BX134,$S134,$A134-$B$2,$BG134-$A134,$BH134-$A134,$D$10,$BE134,$P134,$Q134,$D$22,$T134,$CB$33,CB$34))</f>
        <v>0</v>
      </c>
      <c r="CD134" s="109">
        <f t="shared" si="123"/>
        <v>0</v>
      </c>
      <c r="CE134" s="109">
        <f t="shared" si="124"/>
        <v>0</v>
      </c>
      <c r="CF134" s="109">
        <f t="shared" si="125"/>
        <v>0</v>
      </c>
      <c r="CH134" s="82">
        <f t="shared" si="150"/>
        <v>0</v>
      </c>
      <c r="CI134" s="81" t="e">
        <f t="shared" si="126"/>
        <v>#DIV/0!</v>
      </c>
      <c r="CJ134" s="77">
        <f t="shared" si="127"/>
        <v>0</v>
      </c>
      <c r="CK134" s="108">
        <f t="shared" si="128"/>
        <v>0</v>
      </c>
      <c r="CL134" s="107">
        <f>IF($CH134=0,0,_xll.OSTRIP($CI134,$AC134,$A134-$B$2,$BG134-$A134,$BH134-$A134,$F$10,$BE134,$Z134,$AA134,$F$22,$AD134,$CM$33,0))</f>
        <v>0</v>
      </c>
      <c r="CM134" s="107">
        <f>IF($CH134=0,0,_xll.OSTRIP($CI134,$AC134,$A134-$B$2,$BG134-$A134,$BH134-$A134,$F$10,$BE134,$Z134,$AA134,$F$22,$AD134,$CM$33,1))</f>
        <v>0</v>
      </c>
      <c r="CN134" s="107">
        <f>IF($CH134=0,0,_xll.OSTRIP($CI134,$AC134,$A134-$B$2,$BG134-$A134,$BH134-$A134,$F$10,$BE134,$Z134,$AA134,$F$22,$AD134,$CM$33,$CM$34))</f>
        <v>0</v>
      </c>
      <c r="CO134" s="109">
        <f t="shared" si="129"/>
        <v>0</v>
      </c>
      <c r="CP134" s="109">
        <f t="shared" si="130"/>
        <v>0</v>
      </c>
      <c r="CQ134" s="109">
        <f t="shared" si="131"/>
        <v>0</v>
      </c>
      <c r="CS134" s="82">
        <f t="shared" si="151"/>
        <v>0</v>
      </c>
      <c r="CT134" s="81" t="e">
        <f t="shared" si="132"/>
        <v>#DIV/0!</v>
      </c>
      <c r="CU134" s="77">
        <f t="shared" si="133"/>
        <v>0</v>
      </c>
      <c r="CV134" s="108">
        <f t="shared" si="134"/>
        <v>0</v>
      </c>
      <c r="CW134" s="107">
        <f>IF($CS134=0,0,_xll.OSTRIP($CT134,$AM134,$A134-$B$2,$BG134-$A134,$BH134-$A134,$H$10,$BE134,$AJ134,$AK134,$H$22,$AN134,$CX$33,0))</f>
        <v>0</v>
      </c>
      <c r="CX134" s="107">
        <f>IF($CS134=0,0,_xll.OSTRIP($CT134,$AM134,$A134-$B$2,$BG134-$A134,$BH134-$A134,$H$10,$BE134,$AJ134,$AK134,$H$22,$AN134,$CX$33,1))</f>
        <v>0</v>
      </c>
      <c r="CY134" s="107">
        <f>IF($CS134=0,0,_xll.OSTRIP($CT134,$AM134,$A134-$B$2,$BG134-$A134,$BH134-$A134,$H$10,$BE134,$AJ134,$AK134,$H$22,$AN134,$CX$33,CX$34))</f>
        <v>0</v>
      </c>
      <c r="CZ134" s="109">
        <f t="shared" si="135"/>
        <v>0</v>
      </c>
      <c r="DA134" s="109">
        <f t="shared" si="136"/>
        <v>0</v>
      </c>
      <c r="DB134" s="109">
        <f t="shared" si="137"/>
        <v>0</v>
      </c>
    </row>
    <row r="135" spans="1:106" x14ac:dyDescent="0.25">
      <c r="A135" s="101">
        <f t="shared" si="98"/>
        <v>39814</v>
      </c>
      <c r="B135" s="102">
        <f t="shared" si="99"/>
        <v>4.2010000000000005</v>
      </c>
      <c r="C135" s="80">
        <f t="shared" si="100"/>
        <v>0.185</v>
      </c>
      <c r="D135" s="102">
        <f t="shared" si="76"/>
        <v>-4.8000000000000001E-2</v>
      </c>
      <c r="E135" s="106">
        <f t="shared" si="77"/>
        <v>1</v>
      </c>
      <c r="F135" s="80">
        <f t="shared" si="101"/>
        <v>0.185</v>
      </c>
      <c r="G135" s="106">
        <f t="shared" si="102"/>
        <v>1</v>
      </c>
      <c r="H135" s="80">
        <f t="shared" si="139"/>
        <v>0</v>
      </c>
      <c r="I135" s="104" t="e">
        <f t="shared" si="103"/>
        <v>#DIV/0!</v>
      </c>
      <c r="J135" s="233" t="e">
        <f t="shared" si="140"/>
        <v>#DIV/0!</v>
      </c>
      <c r="K135" s="233"/>
      <c r="L135" s="266"/>
      <c r="M135" s="266"/>
      <c r="N135" s="102">
        <f t="shared" si="80"/>
        <v>0.40500000000000003</v>
      </c>
      <c r="O135" s="106">
        <f t="shared" si="81"/>
        <v>1.03</v>
      </c>
      <c r="P135" s="216">
        <f t="shared" si="104"/>
        <v>0.19055</v>
      </c>
      <c r="Q135" s="106">
        <f t="shared" si="105"/>
        <v>1.1000000000000001</v>
      </c>
      <c r="R135" s="80">
        <f t="shared" si="141"/>
        <v>0</v>
      </c>
      <c r="S135" s="104" t="e">
        <f t="shared" si="106"/>
        <v>#DIV/0!</v>
      </c>
      <c r="T135" s="233" t="e">
        <f t="shared" si="142"/>
        <v>#DIV/0!</v>
      </c>
      <c r="U135"/>
      <c r="V135"/>
      <c r="W135"/>
      <c r="X135" s="102">
        <f t="shared" si="84"/>
        <v>0.31</v>
      </c>
      <c r="Y135" s="106">
        <f t="shared" si="85"/>
        <v>1</v>
      </c>
      <c r="Z135" s="216">
        <f t="shared" si="107"/>
        <v>0.185</v>
      </c>
      <c r="AA135" s="106">
        <f t="shared" si="108"/>
        <v>1.1000000000000001</v>
      </c>
      <c r="AB135" s="80">
        <f t="shared" si="143"/>
        <v>0</v>
      </c>
      <c r="AC135" s="104" t="e">
        <f t="shared" si="109"/>
        <v>#DIV/0!</v>
      </c>
      <c r="AD135" s="233" t="e">
        <f t="shared" si="144"/>
        <v>#DIV/0!</v>
      </c>
      <c r="AE135"/>
      <c r="AF135"/>
      <c r="AG135"/>
      <c r="AH135" s="102">
        <f t="shared" si="88"/>
        <v>5.0000000000000001E-3</v>
      </c>
      <c r="AI135" s="106">
        <f t="shared" si="89"/>
        <v>1</v>
      </c>
      <c r="AJ135" s="216" t="e">
        <f t="shared" si="110"/>
        <v>#DIV/0!</v>
      </c>
      <c r="AK135" s="106">
        <f t="shared" si="111"/>
        <v>1</v>
      </c>
      <c r="AL135" s="80" t="e">
        <f t="shared" si="145"/>
        <v>#DIV/0!</v>
      </c>
      <c r="AM135" s="104" t="e">
        <f t="shared" si="112"/>
        <v>#DIV/0!</v>
      </c>
      <c r="AN135" s="233" t="e">
        <f t="shared" si="146"/>
        <v>#DIV/0!</v>
      </c>
      <c r="AO135"/>
      <c r="AP135"/>
      <c r="AQ135" s="266"/>
      <c r="AR135" s="266"/>
      <c r="AU135"/>
      <c r="AV135"/>
      <c r="AW135"/>
      <c r="AX135"/>
      <c r="AY135"/>
      <c r="AZ135"/>
      <c r="BA135"/>
      <c r="BC135" s="105"/>
      <c r="BD135" s="105"/>
      <c r="BE135" s="80">
        <f t="shared" si="113"/>
        <v>6.9493268704519023E-2</v>
      </c>
      <c r="BF135" s="181">
        <f t="shared" si="92"/>
        <v>31</v>
      </c>
      <c r="BG135" s="258">
        <f t="shared" si="138"/>
        <v>39814</v>
      </c>
      <c r="BH135" s="258">
        <f t="shared" si="114"/>
        <v>39844</v>
      </c>
      <c r="BJ135" s="105"/>
      <c r="BK135" s="82"/>
      <c r="BL135" s="82">
        <f t="shared" si="147"/>
        <v>0</v>
      </c>
      <c r="BM135" s="82" t="e">
        <f t="shared" si="115"/>
        <v>#DIV/0!</v>
      </c>
      <c r="BN135" s="77">
        <f t="shared" si="148"/>
        <v>0</v>
      </c>
      <c r="BO135" s="108">
        <f t="shared" si="116"/>
        <v>0</v>
      </c>
      <c r="BP135" s="107">
        <f>IF($BL135=0,0,_xll.OSTRIP($BM135,$I135,$A135-$B$2,$BG135-$A135,$BH135-$A135,$B$10,$BE135,$F135,$G135,$B$22,$J135,$BQ$33,0))</f>
        <v>0</v>
      </c>
      <c r="BQ135" s="107">
        <f>IF($BL135=0,0,_xll.OSTRIP($BM135,$I135,$A135-$B$2,$BG135-$A135,$BH135-$A135,$B$10,$BE135,$F135,$G135,$B$22,$J135,$BQ$33,1))</f>
        <v>0</v>
      </c>
      <c r="BR135" s="107">
        <f>IF($BL135=0,0,_xll.OSTRIP($BM135,$I135,$A135-$B$2,$BG135-$A135,$BH135-$A135,$B$10,$BE135,$F135,$G135,$B$22,$J135,$BQ$33,BQ$34))</f>
        <v>0</v>
      </c>
      <c r="BS135" s="109">
        <f t="shared" si="117"/>
        <v>0</v>
      </c>
      <c r="BT135" s="109">
        <f t="shared" si="118"/>
        <v>0</v>
      </c>
      <c r="BU135" s="109">
        <f t="shared" si="119"/>
        <v>0</v>
      </c>
      <c r="BW135" s="82">
        <f t="shared" si="149"/>
        <v>0</v>
      </c>
      <c r="BX135" s="81" t="e">
        <f t="shared" si="120"/>
        <v>#DIV/0!</v>
      </c>
      <c r="BY135" s="77">
        <f t="shared" si="121"/>
        <v>0</v>
      </c>
      <c r="BZ135" s="108">
        <f t="shared" si="122"/>
        <v>0</v>
      </c>
      <c r="CA135" s="107">
        <f>IF($BW135=0,0,_xll.OSTRIP($BX135,$S135,$A135-$B$2,$BG135-$A135,$BH135-$A135,$D$10,$BE135,$P135,$Q135,$D$22,$T135,$CB$33,0))</f>
        <v>0</v>
      </c>
      <c r="CB135" s="107">
        <f>IF($BW135=0,0,_xll.OSTRIP($BX135,$S135,$A135-$B$2,$BG135-$A135,$BH135-$A135,$D$10,$BE135,$P135,$Q135,$D$22,$T135,$CB$33,1))</f>
        <v>0</v>
      </c>
      <c r="CC135" s="107">
        <f>IF($BW135=0,0,_xll.OSTRIP($BX135,$S135,$A135-$B$2,$BG135-$A135,$BH135-$A135,$D$10,$BE135,$P135,$Q135,$D$22,$T135,$CB$33,CB$34))</f>
        <v>0</v>
      </c>
      <c r="CD135" s="109">
        <f t="shared" si="123"/>
        <v>0</v>
      </c>
      <c r="CE135" s="109">
        <f t="shared" si="124"/>
        <v>0</v>
      </c>
      <c r="CF135" s="109">
        <f t="shared" si="125"/>
        <v>0</v>
      </c>
      <c r="CH135" s="82">
        <f t="shared" si="150"/>
        <v>0</v>
      </c>
      <c r="CI135" s="81" t="e">
        <f t="shared" si="126"/>
        <v>#DIV/0!</v>
      </c>
      <c r="CJ135" s="77">
        <f t="shared" si="127"/>
        <v>0</v>
      </c>
      <c r="CK135" s="108">
        <f t="shared" si="128"/>
        <v>0</v>
      </c>
      <c r="CL135" s="107">
        <f>IF($CH135=0,0,_xll.OSTRIP($CI135,$AC135,$A135-$B$2,$BG135-$A135,$BH135-$A135,$F$10,$BE135,$Z135,$AA135,$F$22,$AD135,$CM$33,0))</f>
        <v>0</v>
      </c>
      <c r="CM135" s="107">
        <f>IF($CH135=0,0,_xll.OSTRIP($CI135,$AC135,$A135-$B$2,$BG135-$A135,$BH135-$A135,$F$10,$BE135,$Z135,$AA135,$F$22,$AD135,$CM$33,1))</f>
        <v>0</v>
      </c>
      <c r="CN135" s="107">
        <f>IF($CH135=0,0,_xll.OSTRIP($CI135,$AC135,$A135-$B$2,$BG135-$A135,$BH135-$A135,$F$10,$BE135,$Z135,$AA135,$F$22,$AD135,$CM$33,$CM$34))</f>
        <v>0</v>
      </c>
      <c r="CO135" s="109">
        <f t="shared" si="129"/>
        <v>0</v>
      </c>
      <c r="CP135" s="109">
        <f t="shared" si="130"/>
        <v>0</v>
      </c>
      <c r="CQ135" s="109">
        <f t="shared" si="131"/>
        <v>0</v>
      </c>
      <c r="CS135" s="82">
        <f t="shared" si="151"/>
        <v>0</v>
      </c>
      <c r="CT135" s="81" t="e">
        <f t="shared" si="132"/>
        <v>#DIV/0!</v>
      </c>
      <c r="CU135" s="77">
        <f t="shared" si="133"/>
        <v>0</v>
      </c>
      <c r="CV135" s="108">
        <f t="shared" si="134"/>
        <v>0</v>
      </c>
      <c r="CW135" s="107">
        <f>IF($CS135=0,0,_xll.OSTRIP($CT135,$AM135,$A135-$B$2,$BG135-$A135,$BH135-$A135,$H$10,$BE135,$AJ135,$AK135,$H$22,$AN135,$CX$33,0))</f>
        <v>0</v>
      </c>
      <c r="CX135" s="107">
        <f>IF($CS135=0,0,_xll.OSTRIP($CT135,$AM135,$A135-$B$2,$BG135-$A135,$BH135-$A135,$H$10,$BE135,$AJ135,$AK135,$H$22,$AN135,$CX$33,1))</f>
        <v>0</v>
      </c>
      <c r="CY135" s="107">
        <f>IF($CS135=0,0,_xll.OSTRIP($CT135,$AM135,$A135-$B$2,$BG135-$A135,$BH135-$A135,$H$10,$BE135,$AJ135,$AK135,$H$22,$AN135,$CX$33,CX$34))</f>
        <v>0</v>
      </c>
      <c r="CZ135" s="109">
        <f t="shared" si="135"/>
        <v>0</v>
      </c>
      <c r="DA135" s="109">
        <f t="shared" si="136"/>
        <v>0</v>
      </c>
      <c r="DB135" s="109">
        <f t="shared" si="137"/>
        <v>0</v>
      </c>
    </row>
    <row r="136" spans="1:106" x14ac:dyDescent="0.25">
      <c r="A136" s="101">
        <f t="shared" si="98"/>
        <v>39845</v>
      </c>
      <c r="B136" s="102">
        <f t="shared" si="99"/>
        <v>4.0810000000000004</v>
      </c>
      <c r="C136" s="80">
        <f t="shared" si="100"/>
        <v>0.185</v>
      </c>
      <c r="D136" s="102">
        <f t="shared" si="76"/>
        <v>-4.8000000000000001E-2</v>
      </c>
      <c r="E136" s="106">
        <f t="shared" si="77"/>
        <v>1</v>
      </c>
      <c r="F136" s="80">
        <f t="shared" si="101"/>
        <v>0.185</v>
      </c>
      <c r="G136" s="106">
        <f t="shared" si="102"/>
        <v>1</v>
      </c>
      <c r="H136" s="80">
        <f t="shared" si="139"/>
        <v>0</v>
      </c>
      <c r="I136" s="104" t="e">
        <f t="shared" si="103"/>
        <v>#DIV/0!</v>
      </c>
      <c r="J136" s="233" t="e">
        <f t="shared" si="140"/>
        <v>#DIV/0!</v>
      </c>
      <c r="K136" s="233"/>
      <c r="L136" s="266"/>
      <c r="M136" s="266"/>
      <c r="N136" s="102">
        <f t="shared" si="80"/>
        <v>0.38</v>
      </c>
      <c r="O136" s="106">
        <f t="shared" si="81"/>
        <v>1.03</v>
      </c>
      <c r="P136" s="216">
        <f t="shared" si="104"/>
        <v>0.19055</v>
      </c>
      <c r="Q136" s="106">
        <f t="shared" si="105"/>
        <v>1.1000000000000001</v>
      </c>
      <c r="R136" s="80">
        <f t="shared" si="141"/>
        <v>0</v>
      </c>
      <c r="S136" s="104" t="e">
        <f t="shared" si="106"/>
        <v>#DIV/0!</v>
      </c>
      <c r="T136" s="233" t="e">
        <f t="shared" si="142"/>
        <v>#DIV/0!</v>
      </c>
      <c r="U136"/>
      <c r="V136"/>
      <c r="W136"/>
      <c r="X136" s="102">
        <f t="shared" si="84"/>
        <v>0.28499999999999998</v>
      </c>
      <c r="Y136" s="106">
        <f t="shared" si="85"/>
        <v>1</v>
      </c>
      <c r="Z136" s="216">
        <f t="shared" si="107"/>
        <v>0.185</v>
      </c>
      <c r="AA136" s="106">
        <f t="shared" si="108"/>
        <v>1.1000000000000001</v>
      </c>
      <c r="AB136" s="80">
        <f t="shared" si="143"/>
        <v>0</v>
      </c>
      <c r="AC136" s="104" t="e">
        <f t="shared" si="109"/>
        <v>#DIV/0!</v>
      </c>
      <c r="AD136" s="233" t="e">
        <f t="shared" si="144"/>
        <v>#DIV/0!</v>
      </c>
      <c r="AE136"/>
      <c r="AF136"/>
      <c r="AG136"/>
      <c r="AH136" s="102">
        <f t="shared" si="88"/>
        <v>5.0000000000000001E-3</v>
      </c>
      <c r="AI136" s="106">
        <f t="shared" si="89"/>
        <v>1</v>
      </c>
      <c r="AJ136" s="216" t="e">
        <f t="shared" si="110"/>
        <v>#DIV/0!</v>
      </c>
      <c r="AK136" s="106">
        <f t="shared" si="111"/>
        <v>1</v>
      </c>
      <c r="AL136" s="80" t="e">
        <f t="shared" si="145"/>
        <v>#DIV/0!</v>
      </c>
      <c r="AM136" s="104" t="e">
        <f t="shared" si="112"/>
        <v>#DIV/0!</v>
      </c>
      <c r="AN136" s="233" t="e">
        <f t="shared" si="146"/>
        <v>#DIV/0!</v>
      </c>
      <c r="AO136"/>
      <c r="AP136"/>
      <c r="AQ136" s="266"/>
      <c r="AR136" s="266"/>
      <c r="AU136"/>
      <c r="AV136"/>
      <c r="AW136"/>
      <c r="AX136"/>
      <c r="AY136"/>
      <c r="AZ136"/>
      <c r="BA136"/>
      <c r="BC136" s="105"/>
      <c r="BD136" s="105"/>
      <c r="BE136" s="80">
        <f t="shared" si="113"/>
        <v>6.9523170348124025E-2</v>
      </c>
      <c r="BF136" s="181">
        <f t="shared" si="92"/>
        <v>28</v>
      </c>
      <c r="BG136" s="258">
        <f t="shared" si="138"/>
        <v>39845</v>
      </c>
      <c r="BH136" s="258">
        <f t="shared" si="114"/>
        <v>39872</v>
      </c>
      <c r="BJ136" s="105"/>
      <c r="BK136" s="82"/>
      <c r="BL136" s="82">
        <f t="shared" si="147"/>
        <v>0</v>
      </c>
      <c r="BM136" s="82" t="e">
        <f t="shared" si="115"/>
        <v>#DIV/0!</v>
      </c>
      <c r="BN136" s="77">
        <f t="shared" si="148"/>
        <v>0</v>
      </c>
      <c r="BO136" s="108">
        <f t="shared" si="116"/>
        <v>0</v>
      </c>
      <c r="BP136" s="107">
        <f>IF($BL136=0,0,_xll.OSTRIP($BM136,$I136,$A136-$B$2,$BG136-$A136,$BH136-$A136,$B$10,$BE136,$F136,$G136,$B$22,$J136,$BQ$33,0))</f>
        <v>0</v>
      </c>
      <c r="BQ136" s="107">
        <f>IF($BL136=0,0,_xll.OSTRIP($BM136,$I136,$A136-$B$2,$BG136-$A136,$BH136-$A136,$B$10,$BE136,$F136,$G136,$B$22,$J136,$BQ$33,1))</f>
        <v>0</v>
      </c>
      <c r="BR136" s="107">
        <f>IF($BL136=0,0,_xll.OSTRIP($BM136,$I136,$A136-$B$2,$BG136-$A136,$BH136-$A136,$B$10,$BE136,$F136,$G136,$B$22,$J136,$BQ$33,BQ$34))</f>
        <v>0</v>
      </c>
      <c r="BS136" s="109">
        <f t="shared" si="117"/>
        <v>0</v>
      </c>
      <c r="BT136" s="109">
        <f t="shared" si="118"/>
        <v>0</v>
      </c>
      <c r="BU136" s="109">
        <f t="shared" si="119"/>
        <v>0</v>
      </c>
      <c r="BW136" s="82">
        <f t="shared" si="149"/>
        <v>0</v>
      </c>
      <c r="BX136" s="81" t="e">
        <f t="shared" si="120"/>
        <v>#DIV/0!</v>
      </c>
      <c r="BY136" s="77">
        <f t="shared" si="121"/>
        <v>0</v>
      </c>
      <c r="BZ136" s="108">
        <f t="shared" si="122"/>
        <v>0</v>
      </c>
      <c r="CA136" s="107">
        <f>IF($BW136=0,0,_xll.OSTRIP($BX136,$S136,$A136-$B$2,$BG136-$A136,$BH136-$A136,$D$10,$BE136,$P136,$Q136,$D$22,$T136,$CB$33,0))</f>
        <v>0</v>
      </c>
      <c r="CB136" s="107">
        <f>IF($BW136=0,0,_xll.OSTRIP($BX136,$S136,$A136-$B$2,$BG136-$A136,$BH136-$A136,$D$10,$BE136,$P136,$Q136,$D$22,$T136,$CB$33,1))</f>
        <v>0</v>
      </c>
      <c r="CC136" s="107">
        <f>IF($BW136=0,0,_xll.OSTRIP($BX136,$S136,$A136-$B$2,$BG136-$A136,$BH136-$A136,$D$10,$BE136,$P136,$Q136,$D$22,$T136,$CB$33,CB$34))</f>
        <v>0</v>
      </c>
      <c r="CD136" s="109">
        <f t="shared" si="123"/>
        <v>0</v>
      </c>
      <c r="CE136" s="109">
        <f t="shared" si="124"/>
        <v>0</v>
      </c>
      <c r="CF136" s="109">
        <f t="shared" si="125"/>
        <v>0</v>
      </c>
      <c r="CH136" s="82">
        <f t="shared" si="150"/>
        <v>0</v>
      </c>
      <c r="CI136" s="81" t="e">
        <f t="shared" si="126"/>
        <v>#DIV/0!</v>
      </c>
      <c r="CJ136" s="77">
        <f t="shared" si="127"/>
        <v>0</v>
      </c>
      <c r="CK136" s="108">
        <f t="shared" si="128"/>
        <v>0</v>
      </c>
      <c r="CL136" s="107">
        <f>IF($CH136=0,0,_xll.OSTRIP($CI136,$AC136,$A136-$B$2,$BG136-$A136,$BH136-$A136,$F$10,$BE136,$Z136,$AA136,$F$22,$AD136,$CM$33,0))</f>
        <v>0</v>
      </c>
      <c r="CM136" s="107">
        <f>IF($CH136=0,0,_xll.OSTRIP($CI136,$AC136,$A136-$B$2,$BG136-$A136,$BH136-$A136,$F$10,$BE136,$Z136,$AA136,$F$22,$AD136,$CM$33,1))</f>
        <v>0</v>
      </c>
      <c r="CN136" s="107">
        <f>IF($CH136=0,0,_xll.OSTRIP($CI136,$AC136,$A136-$B$2,$BG136-$A136,$BH136-$A136,$F$10,$BE136,$Z136,$AA136,$F$22,$AD136,$CM$33,$CM$34))</f>
        <v>0</v>
      </c>
      <c r="CO136" s="109">
        <f t="shared" si="129"/>
        <v>0</v>
      </c>
      <c r="CP136" s="109">
        <f t="shared" si="130"/>
        <v>0</v>
      </c>
      <c r="CQ136" s="109">
        <f t="shared" si="131"/>
        <v>0</v>
      </c>
      <c r="CS136" s="82">
        <f t="shared" si="151"/>
        <v>0</v>
      </c>
      <c r="CT136" s="81" t="e">
        <f t="shared" si="132"/>
        <v>#DIV/0!</v>
      </c>
      <c r="CU136" s="77">
        <f t="shared" si="133"/>
        <v>0</v>
      </c>
      <c r="CV136" s="108">
        <f t="shared" si="134"/>
        <v>0</v>
      </c>
      <c r="CW136" s="107">
        <f>IF($CS136=0,0,_xll.OSTRIP($CT136,$AM136,$A136-$B$2,$BG136-$A136,$BH136-$A136,$H$10,$BE136,$AJ136,$AK136,$H$22,$AN136,$CX$33,0))</f>
        <v>0</v>
      </c>
      <c r="CX136" s="107">
        <f>IF($CS136=0,0,_xll.OSTRIP($CT136,$AM136,$A136-$B$2,$BG136-$A136,$BH136-$A136,$H$10,$BE136,$AJ136,$AK136,$H$22,$AN136,$CX$33,1))</f>
        <v>0</v>
      </c>
      <c r="CY136" s="107">
        <f>IF($CS136=0,0,_xll.OSTRIP($CT136,$AM136,$A136-$B$2,$BG136-$A136,$BH136-$A136,$H$10,$BE136,$AJ136,$AK136,$H$22,$AN136,$CX$33,CX$34))</f>
        <v>0</v>
      </c>
      <c r="CZ136" s="109">
        <f t="shared" si="135"/>
        <v>0</v>
      </c>
      <c r="DA136" s="109">
        <f t="shared" si="136"/>
        <v>0</v>
      </c>
      <c r="DB136" s="109">
        <f t="shared" si="137"/>
        <v>0</v>
      </c>
    </row>
    <row r="137" spans="1:106" x14ac:dyDescent="0.25">
      <c r="A137" s="101">
        <f t="shared" si="98"/>
        <v>39873</v>
      </c>
      <c r="B137" s="102">
        <f t="shared" si="99"/>
        <v>3.9440000000000004</v>
      </c>
      <c r="C137" s="80">
        <f t="shared" si="100"/>
        <v>0.17499999999999999</v>
      </c>
      <c r="D137" s="102">
        <f t="shared" si="76"/>
        <v>-4.8000000000000001E-2</v>
      </c>
      <c r="E137" s="106">
        <f t="shared" si="77"/>
        <v>1</v>
      </c>
      <c r="F137" s="80">
        <f t="shared" si="101"/>
        <v>0.17499999999999999</v>
      </c>
      <c r="G137" s="106">
        <f t="shared" si="102"/>
        <v>0.75</v>
      </c>
      <c r="H137" s="80">
        <f t="shared" si="139"/>
        <v>0</v>
      </c>
      <c r="I137" s="104" t="e">
        <f t="shared" si="103"/>
        <v>#DIV/0!</v>
      </c>
      <c r="J137" s="233" t="e">
        <f t="shared" si="140"/>
        <v>#DIV/0!</v>
      </c>
      <c r="K137" s="233"/>
      <c r="L137" s="266"/>
      <c r="M137" s="266"/>
      <c r="N137" s="102">
        <f t="shared" si="80"/>
        <v>0.3775</v>
      </c>
      <c r="O137" s="106">
        <f t="shared" si="81"/>
        <v>1.03</v>
      </c>
      <c r="P137" s="216">
        <f t="shared" si="104"/>
        <v>0.18024999999999999</v>
      </c>
      <c r="Q137" s="106">
        <f t="shared" si="105"/>
        <v>0.85</v>
      </c>
      <c r="R137" s="80">
        <f t="shared" si="141"/>
        <v>0</v>
      </c>
      <c r="S137" s="104" t="e">
        <f t="shared" si="106"/>
        <v>#DIV/0!</v>
      </c>
      <c r="T137" s="233" t="e">
        <f t="shared" si="142"/>
        <v>#DIV/0!</v>
      </c>
      <c r="U137"/>
      <c r="V137"/>
      <c r="W137"/>
      <c r="X137" s="102">
        <f t="shared" si="84"/>
        <v>0.28249999999999997</v>
      </c>
      <c r="Y137" s="106">
        <f t="shared" si="85"/>
        <v>1</v>
      </c>
      <c r="Z137" s="216">
        <f t="shared" si="107"/>
        <v>0.17499999999999999</v>
      </c>
      <c r="AA137" s="106">
        <f t="shared" si="108"/>
        <v>0.75</v>
      </c>
      <c r="AB137" s="80">
        <f t="shared" si="143"/>
        <v>0</v>
      </c>
      <c r="AC137" s="104" t="e">
        <f t="shared" si="109"/>
        <v>#DIV/0!</v>
      </c>
      <c r="AD137" s="233" t="e">
        <f t="shared" si="144"/>
        <v>#DIV/0!</v>
      </c>
      <c r="AE137"/>
      <c r="AF137"/>
      <c r="AG137"/>
      <c r="AH137" s="102">
        <f t="shared" si="88"/>
        <v>5.0000000000000001E-3</v>
      </c>
      <c r="AI137" s="106">
        <f t="shared" si="89"/>
        <v>1</v>
      </c>
      <c r="AJ137" s="216" t="e">
        <f t="shared" si="110"/>
        <v>#DIV/0!</v>
      </c>
      <c r="AK137" s="106">
        <f t="shared" si="111"/>
        <v>0.75</v>
      </c>
      <c r="AL137" s="80" t="e">
        <f t="shared" si="145"/>
        <v>#DIV/0!</v>
      </c>
      <c r="AM137" s="104" t="e">
        <f t="shared" si="112"/>
        <v>#DIV/0!</v>
      </c>
      <c r="AN137" s="233" t="e">
        <f t="shared" si="146"/>
        <v>#DIV/0!</v>
      </c>
      <c r="AO137"/>
      <c r="AP137"/>
      <c r="AQ137" s="266"/>
      <c r="AR137" s="266"/>
      <c r="AU137"/>
      <c r="AV137"/>
      <c r="AW137"/>
      <c r="AX137"/>
      <c r="AY137"/>
      <c r="AZ137"/>
      <c r="BA137"/>
      <c r="BC137" s="105"/>
      <c r="BD137" s="105"/>
      <c r="BE137" s="80">
        <f t="shared" si="113"/>
        <v>6.9550178284537995E-2</v>
      </c>
      <c r="BF137" s="181">
        <f t="shared" si="92"/>
        <v>31</v>
      </c>
      <c r="BG137" s="258">
        <f t="shared" si="138"/>
        <v>39873</v>
      </c>
      <c r="BH137" s="258">
        <f t="shared" si="114"/>
        <v>39903</v>
      </c>
      <c r="BJ137" s="105"/>
      <c r="BK137" s="82"/>
      <c r="BL137" s="82">
        <f t="shared" si="147"/>
        <v>0</v>
      </c>
      <c r="BM137" s="82" t="e">
        <f t="shared" si="115"/>
        <v>#DIV/0!</v>
      </c>
      <c r="BN137" s="77">
        <f t="shared" si="148"/>
        <v>0</v>
      </c>
      <c r="BO137" s="108">
        <f t="shared" si="116"/>
        <v>0</v>
      </c>
      <c r="BP137" s="107">
        <f>IF($BL137=0,0,_xll.OSTRIP($BM137,$I137,$A137-$B$2,$BG137-$A137,$BH137-$A137,$B$10,$BE137,$F137,$G137,$B$22,$J137,$BQ$33,0))</f>
        <v>0</v>
      </c>
      <c r="BQ137" s="107">
        <f>IF($BL137=0,0,_xll.OSTRIP($BM137,$I137,$A137-$B$2,$BG137-$A137,$BH137-$A137,$B$10,$BE137,$F137,$G137,$B$22,$J137,$BQ$33,1))</f>
        <v>0</v>
      </c>
      <c r="BR137" s="107">
        <f>IF($BL137=0,0,_xll.OSTRIP($BM137,$I137,$A137-$B$2,$BG137-$A137,$BH137-$A137,$B$10,$BE137,$F137,$G137,$B$22,$J137,$BQ$33,BQ$34))</f>
        <v>0</v>
      </c>
      <c r="BS137" s="109">
        <f t="shared" si="117"/>
        <v>0</v>
      </c>
      <c r="BT137" s="109">
        <f t="shared" si="118"/>
        <v>0</v>
      </c>
      <c r="BU137" s="109">
        <f t="shared" si="119"/>
        <v>0</v>
      </c>
      <c r="BW137" s="82">
        <f t="shared" si="149"/>
        <v>0</v>
      </c>
      <c r="BX137" s="81" t="e">
        <f t="shared" si="120"/>
        <v>#DIV/0!</v>
      </c>
      <c r="BY137" s="77">
        <f t="shared" si="121"/>
        <v>0</v>
      </c>
      <c r="BZ137" s="108">
        <f t="shared" si="122"/>
        <v>0</v>
      </c>
      <c r="CA137" s="107">
        <f>IF($BW137=0,0,_xll.OSTRIP($BX137,$S137,$A137-$B$2,$BG137-$A137,$BH137-$A137,$D$10,$BE137,$P137,$Q137,$D$22,$T137,$CB$33,0))</f>
        <v>0</v>
      </c>
      <c r="CB137" s="107">
        <f>IF($BW137=0,0,_xll.OSTRIP($BX137,$S137,$A137-$B$2,$BG137-$A137,$BH137-$A137,$D$10,$BE137,$P137,$Q137,$D$22,$T137,$CB$33,1))</f>
        <v>0</v>
      </c>
      <c r="CC137" s="107">
        <f>IF($BW137=0,0,_xll.OSTRIP($BX137,$S137,$A137-$B$2,$BG137-$A137,$BH137-$A137,$D$10,$BE137,$P137,$Q137,$D$22,$T137,$CB$33,CB$34))</f>
        <v>0</v>
      </c>
      <c r="CD137" s="109">
        <f t="shared" si="123"/>
        <v>0</v>
      </c>
      <c r="CE137" s="109">
        <f t="shared" si="124"/>
        <v>0</v>
      </c>
      <c r="CF137" s="109">
        <f t="shared" si="125"/>
        <v>0</v>
      </c>
      <c r="CH137" s="82">
        <f t="shared" si="150"/>
        <v>0</v>
      </c>
      <c r="CI137" s="81" t="e">
        <f t="shared" si="126"/>
        <v>#DIV/0!</v>
      </c>
      <c r="CJ137" s="77">
        <f t="shared" si="127"/>
        <v>0</v>
      </c>
      <c r="CK137" s="108">
        <f t="shared" si="128"/>
        <v>0</v>
      </c>
      <c r="CL137" s="107">
        <f>IF($CH137=0,0,_xll.OSTRIP($CI137,$AC137,$A137-$B$2,$BG137-$A137,$BH137-$A137,$F$10,$BE137,$Z137,$AA137,$F$22,$AD137,$CM$33,0))</f>
        <v>0</v>
      </c>
      <c r="CM137" s="107">
        <f>IF($CH137=0,0,_xll.OSTRIP($CI137,$AC137,$A137-$B$2,$BG137-$A137,$BH137-$A137,$F$10,$BE137,$Z137,$AA137,$F$22,$AD137,$CM$33,1))</f>
        <v>0</v>
      </c>
      <c r="CN137" s="107">
        <f>IF($CH137=0,0,_xll.OSTRIP($CI137,$AC137,$A137-$B$2,$BG137-$A137,$BH137-$A137,$F$10,$BE137,$Z137,$AA137,$F$22,$AD137,$CM$33,$CM$34))</f>
        <v>0</v>
      </c>
      <c r="CO137" s="109">
        <f t="shared" si="129"/>
        <v>0</v>
      </c>
      <c r="CP137" s="109">
        <f t="shared" si="130"/>
        <v>0</v>
      </c>
      <c r="CQ137" s="109">
        <f t="shared" si="131"/>
        <v>0</v>
      </c>
      <c r="CS137" s="82">
        <f t="shared" si="151"/>
        <v>0</v>
      </c>
      <c r="CT137" s="81" t="e">
        <f t="shared" si="132"/>
        <v>#DIV/0!</v>
      </c>
      <c r="CU137" s="77">
        <f t="shared" si="133"/>
        <v>0</v>
      </c>
      <c r="CV137" s="108">
        <f t="shared" si="134"/>
        <v>0</v>
      </c>
      <c r="CW137" s="107">
        <f>IF($CS137=0,0,_xll.OSTRIP($CT137,$AM137,$A137-$B$2,$BG137-$A137,$BH137-$A137,$H$10,$BE137,$AJ137,$AK137,$H$22,$AN137,$CX$33,0))</f>
        <v>0</v>
      </c>
      <c r="CX137" s="107">
        <f>IF($CS137=0,0,_xll.OSTRIP($CT137,$AM137,$A137-$B$2,$BG137-$A137,$BH137-$A137,$H$10,$BE137,$AJ137,$AK137,$H$22,$AN137,$CX$33,1))</f>
        <v>0</v>
      </c>
      <c r="CY137" s="107">
        <f>IF($CS137=0,0,_xll.OSTRIP($CT137,$AM137,$A137-$B$2,$BG137-$A137,$BH137-$A137,$H$10,$BE137,$AJ137,$AK137,$H$22,$AN137,$CX$33,CX$34))</f>
        <v>0</v>
      </c>
      <c r="CZ137" s="109">
        <f t="shared" si="135"/>
        <v>0</v>
      </c>
      <c r="DA137" s="109">
        <f t="shared" si="136"/>
        <v>0</v>
      </c>
      <c r="DB137" s="109">
        <f t="shared" si="137"/>
        <v>0</v>
      </c>
    </row>
    <row r="138" spans="1:106" x14ac:dyDescent="0.25">
      <c r="A138" s="101">
        <f t="shared" si="98"/>
        <v>39904</v>
      </c>
      <c r="B138" s="102">
        <f t="shared" si="99"/>
        <v>3.8069999999999999</v>
      </c>
      <c r="C138" s="80">
        <f t="shared" si="100"/>
        <v>0.17499999999999999</v>
      </c>
      <c r="D138" s="102">
        <f t="shared" si="76"/>
        <v>-4.5499999999999999E-2</v>
      </c>
      <c r="E138" s="106">
        <f t="shared" si="77"/>
        <v>1</v>
      </c>
      <c r="F138" s="80">
        <f t="shared" si="101"/>
        <v>0.17499999999999999</v>
      </c>
      <c r="G138" s="106">
        <f t="shared" si="102"/>
        <v>0.4</v>
      </c>
      <c r="H138" s="80">
        <f t="shared" si="139"/>
        <v>0</v>
      </c>
      <c r="I138" s="104" t="e">
        <f t="shared" si="103"/>
        <v>#DIV/0!</v>
      </c>
      <c r="J138" s="233" t="e">
        <f t="shared" si="140"/>
        <v>#DIV/0!</v>
      </c>
      <c r="K138" s="233"/>
      <c r="L138" s="266"/>
      <c r="M138" s="266"/>
      <c r="N138" s="102">
        <f t="shared" si="80"/>
        <v>0.28249999999999997</v>
      </c>
      <c r="O138" s="106">
        <f t="shared" si="81"/>
        <v>1.03</v>
      </c>
      <c r="P138" s="216">
        <f t="shared" si="104"/>
        <v>0.18024999999999999</v>
      </c>
      <c r="Q138" s="106">
        <f t="shared" si="105"/>
        <v>0.5</v>
      </c>
      <c r="R138" s="80">
        <f t="shared" si="141"/>
        <v>0</v>
      </c>
      <c r="S138" s="104" t="e">
        <f t="shared" si="106"/>
        <v>#DIV/0!</v>
      </c>
      <c r="T138" s="233" t="e">
        <f t="shared" si="142"/>
        <v>#DIV/0!</v>
      </c>
      <c r="U138"/>
      <c r="V138"/>
      <c r="W138"/>
      <c r="X138" s="102">
        <f t="shared" si="84"/>
        <v>0.1875</v>
      </c>
      <c r="Y138" s="106">
        <f t="shared" si="85"/>
        <v>1</v>
      </c>
      <c r="Z138" s="216">
        <f t="shared" si="107"/>
        <v>0.17499999999999999</v>
      </c>
      <c r="AA138" s="106">
        <f t="shared" si="108"/>
        <v>0.45</v>
      </c>
      <c r="AB138" s="80">
        <f t="shared" si="143"/>
        <v>0</v>
      </c>
      <c r="AC138" s="104" t="e">
        <f t="shared" si="109"/>
        <v>#DIV/0!</v>
      </c>
      <c r="AD138" s="233" t="e">
        <f t="shared" si="144"/>
        <v>#DIV/0!</v>
      </c>
      <c r="AE138"/>
      <c r="AF138"/>
      <c r="AG138"/>
      <c r="AH138" s="102">
        <f t="shared" si="88"/>
        <v>5.0000000000000001E-3</v>
      </c>
      <c r="AI138" s="106">
        <f t="shared" si="89"/>
        <v>1</v>
      </c>
      <c r="AJ138" s="216" t="e">
        <f t="shared" si="110"/>
        <v>#DIV/0!</v>
      </c>
      <c r="AK138" s="106">
        <f t="shared" si="111"/>
        <v>0.4</v>
      </c>
      <c r="AL138" s="80" t="e">
        <f t="shared" si="145"/>
        <v>#DIV/0!</v>
      </c>
      <c r="AM138" s="104" t="e">
        <f t="shared" si="112"/>
        <v>#DIV/0!</v>
      </c>
      <c r="AN138" s="233" t="e">
        <f t="shared" si="146"/>
        <v>#DIV/0!</v>
      </c>
      <c r="AO138"/>
      <c r="AP138"/>
      <c r="AQ138" s="266"/>
      <c r="AR138" s="266"/>
      <c r="AU138"/>
      <c r="AV138"/>
      <c r="AW138"/>
      <c r="AX138"/>
      <c r="AY138"/>
      <c r="AZ138"/>
      <c r="BA138"/>
      <c r="BC138" s="105"/>
      <c r="BD138" s="105"/>
      <c r="BE138" s="80">
        <f t="shared" si="113"/>
        <v>6.9580079928707017E-2</v>
      </c>
      <c r="BF138" s="181">
        <f t="shared" si="92"/>
        <v>30</v>
      </c>
      <c r="BG138" s="258">
        <f t="shared" si="138"/>
        <v>39904</v>
      </c>
      <c r="BH138" s="258">
        <f t="shared" si="114"/>
        <v>39933</v>
      </c>
      <c r="BJ138" s="105"/>
      <c r="BK138" s="82"/>
      <c r="BL138" s="82">
        <f t="shared" si="147"/>
        <v>0</v>
      </c>
      <c r="BM138" s="82" t="e">
        <f t="shared" si="115"/>
        <v>#DIV/0!</v>
      </c>
      <c r="BN138" s="77">
        <f t="shared" si="148"/>
        <v>0</v>
      </c>
      <c r="BO138" s="108">
        <f t="shared" si="116"/>
        <v>0</v>
      </c>
      <c r="BP138" s="107">
        <f>IF($BL138=0,0,_xll.OSTRIP($BM138,$I138,$A138-$B$2,$BG138-$A138,$BH138-$A138,$B$10,$BE138,$F138,$G138,$B$22,$J138,$BQ$33,0))</f>
        <v>0</v>
      </c>
      <c r="BQ138" s="107">
        <f>IF($BL138=0,0,_xll.OSTRIP($BM138,$I138,$A138-$B$2,$BG138-$A138,$BH138-$A138,$B$10,$BE138,$F138,$G138,$B$22,$J138,$BQ$33,1))</f>
        <v>0</v>
      </c>
      <c r="BR138" s="107">
        <f>IF($BL138=0,0,_xll.OSTRIP($BM138,$I138,$A138-$B$2,$BG138-$A138,$BH138-$A138,$B$10,$BE138,$F138,$G138,$B$22,$J138,$BQ$33,BQ$34))</f>
        <v>0</v>
      </c>
      <c r="BS138" s="109">
        <f t="shared" si="117"/>
        <v>0</v>
      </c>
      <c r="BT138" s="109">
        <f t="shared" si="118"/>
        <v>0</v>
      </c>
      <c r="BU138" s="109">
        <f t="shared" si="119"/>
        <v>0</v>
      </c>
      <c r="BW138" s="82">
        <f t="shared" si="149"/>
        <v>0</v>
      </c>
      <c r="BX138" s="81" t="e">
        <f t="shared" si="120"/>
        <v>#DIV/0!</v>
      </c>
      <c r="BY138" s="77">
        <f t="shared" si="121"/>
        <v>0</v>
      </c>
      <c r="BZ138" s="108">
        <f t="shared" si="122"/>
        <v>0</v>
      </c>
      <c r="CA138" s="107">
        <f>IF($BW138=0,0,_xll.OSTRIP($BX138,$S138,$A138-$B$2,$BG138-$A138,$BH138-$A138,$D$10,$BE138,$P138,$Q138,$D$22,$T138,$CB$33,0))</f>
        <v>0</v>
      </c>
      <c r="CB138" s="107">
        <f>IF($BW138=0,0,_xll.OSTRIP($BX138,$S138,$A138-$B$2,$BG138-$A138,$BH138-$A138,$D$10,$BE138,$P138,$Q138,$D$22,$T138,$CB$33,1))</f>
        <v>0</v>
      </c>
      <c r="CC138" s="107">
        <f>IF($BW138=0,0,_xll.OSTRIP($BX138,$S138,$A138-$B$2,$BG138-$A138,$BH138-$A138,$D$10,$BE138,$P138,$Q138,$D$22,$T138,$CB$33,CB$34))</f>
        <v>0</v>
      </c>
      <c r="CD138" s="109">
        <f t="shared" si="123"/>
        <v>0</v>
      </c>
      <c r="CE138" s="109">
        <f t="shared" si="124"/>
        <v>0</v>
      </c>
      <c r="CF138" s="109">
        <f t="shared" si="125"/>
        <v>0</v>
      </c>
      <c r="CH138" s="82">
        <f t="shared" si="150"/>
        <v>0</v>
      </c>
      <c r="CI138" s="81" t="e">
        <f t="shared" si="126"/>
        <v>#DIV/0!</v>
      </c>
      <c r="CJ138" s="77">
        <f t="shared" si="127"/>
        <v>0</v>
      </c>
      <c r="CK138" s="108">
        <f t="shared" si="128"/>
        <v>0</v>
      </c>
      <c r="CL138" s="107">
        <f>IF($CH138=0,0,_xll.OSTRIP($CI138,$AC138,$A138-$B$2,$BG138-$A138,$BH138-$A138,$F$10,$BE138,$Z138,$AA138,$F$22,$AD138,$CM$33,0))</f>
        <v>0</v>
      </c>
      <c r="CM138" s="107">
        <f>IF($CH138=0,0,_xll.OSTRIP($CI138,$AC138,$A138-$B$2,$BG138-$A138,$BH138-$A138,$F$10,$BE138,$Z138,$AA138,$F$22,$AD138,$CM$33,1))</f>
        <v>0</v>
      </c>
      <c r="CN138" s="107">
        <f>IF($CH138=0,0,_xll.OSTRIP($CI138,$AC138,$A138-$B$2,$BG138-$A138,$BH138-$A138,$F$10,$BE138,$Z138,$AA138,$F$22,$AD138,$CM$33,$CM$34))</f>
        <v>0</v>
      </c>
      <c r="CO138" s="109">
        <f t="shared" si="129"/>
        <v>0</v>
      </c>
      <c r="CP138" s="109">
        <f t="shared" si="130"/>
        <v>0</v>
      </c>
      <c r="CQ138" s="109">
        <f t="shared" si="131"/>
        <v>0</v>
      </c>
      <c r="CS138" s="82">
        <f t="shared" si="151"/>
        <v>0</v>
      </c>
      <c r="CT138" s="81" t="e">
        <f t="shared" si="132"/>
        <v>#DIV/0!</v>
      </c>
      <c r="CU138" s="77">
        <f t="shared" si="133"/>
        <v>0</v>
      </c>
      <c r="CV138" s="108">
        <f t="shared" si="134"/>
        <v>0</v>
      </c>
      <c r="CW138" s="107">
        <f>IF($CS138=0,0,_xll.OSTRIP($CT138,$AM138,$A138-$B$2,$BG138-$A138,$BH138-$A138,$H$10,$BE138,$AJ138,$AK138,$H$22,$AN138,$CX$33,0))</f>
        <v>0</v>
      </c>
      <c r="CX138" s="107">
        <f>IF($CS138=0,0,_xll.OSTRIP($CT138,$AM138,$A138-$B$2,$BG138-$A138,$BH138-$A138,$H$10,$BE138,$AJ138,$AK138,$H$22,$AN138,$CX$33,1))</f>
        <v>0</v>
      </c>
      <c r="CY138" s="107">
        <f>IF($CS138=0,0,_xll.OSTRIP($CT138,$AM138,$A138-$B$2,$BG138-$A138,$BH138-$A138,$H$10,$BE138,$AJ138,$AK138,$H$22,$AN138,$CX$33,CX$34))</f>
        <v>0</v>
      </c>
      <c r="CZ138" s="109">
        <f t="shared" si="135"/>
        <v>0</v>
      </c>
      <c r="DA138" s="109">
        <f t="shared" si="136"/>
        <v>0</v>
      </c>
      <c r="DB138" s="109">
        <f t="shared" si="137"/>
        <v>0</v>
      </c>
    </row>
    <row r="139" spans="1:106" x14ac:dyDescent="0.25">
      <c r="A139" s="101">
        <f t="shared" si="98"/>
        <v>39934</v>
      </c>
      <c r="B139" s="102">
        <f t="shared" si="99"/>
        <v>3.7960000000000003</v>
      </c>
      <c r="C139" s="80">
        <f t="shared" si="100"/>
        <v>0.17499999999999999</v>
      </c>
      <c r="D139" s="102">
        <f t="shared" si="76"/>
        <v>-4.5499999999999999E-2</v>
      </c>
      <c r="E139" s="106">
        <f t="shared" si="77"/>
        <v>1</v>
      </c>
      <c r="F139" s="80">
        <f t="shared" si="101"/>
        <v>0.17499999999999999</v>
      </c>
      <c r="G139" s="106">
        <f t="shared" si="102"/>
        <v>0.45</v>
      </c>
      <c r="H139" s="80">
        <f t="shared" si="139"/>
        <v>0</v>
      </c>
      <c r="I139" s="104" t="e">
        <f t="shared" si="103"/>
        <v>#DIV/0!</v>
      </c>
      <c r="J139" s="233" t="e">
        <f t="shared" si="140"/>
        <v>#DIV/0!</v>
      </c>
      <c r="K139" s="233"/>
      <c r="L139" s="266"/>
      <c r="M139" s="266"/>
      <c r="N139" s="102">
        <f t="shared" si="80"/>
        <v>0.29249999999999998</v>
      </c>
      <c r="O139" s="106">
        <f t="shared" si="81"/>
        <v>1.03</v>
      </c>
      <c r="P139" s="216">
        <f t="shared" si="104"/>
        <v>0.18024999999999999</v>
      </c>
      <c r="Q139" s="106">
        <f t="shared" si="105"/>
        <v>0.55000000000000004</v>
      </c>
      <c r="R139" s="80">
        <f t="shared" si="141"/>
        <v>0</v>
      </c>
      <c r="S139" s="104" t="e">
        <f t="shared" si="106"/>
        <v>#DIV/0!</v>
      </c>
      <c r="T139" s="233" t="e">
        <f t="shared" si="142"/>
        <v>#DIV/0!</v>
      </c>
      <c r="U139"/>
      <c r="V139"/>
      <c r="W139"/>
      <c r="X139" s="102">
        <f t="shared" si="84"/>
        <v>0.19750000000000001</v>
      </c>
      <c r="Y139" s="106">
        <f t="shared" si="85"/>
        <v>1</v>
      </c>
      <c r="Z139" s="216">
        <f t="shared" si="107"/>
        <v>0.17499999999999999</v>
      </c>
      <c r="AA139" s="106">
        <f t="shared" si="108"/>
        <v>0.5</v>
      </c>
      <c r="AB139" s="80">
        <f t="shared" si="143"/>
        <v>0</v>
      </c>
      <c r="AC139" s="104" t="e">
        <f t="shared" si="109"/>
        <v>#DIV/0!</v>
      </c>
      <c r="AD139" s="233" t="e">
        <f t="shared" si="144"/>
        <v>#DIV/0!</v>
      </c>
      <c r="AE139"/>
      <c r="AF139"/>
      <c r="AG139"/>
      <c r="AH139" s="102">
        <f t="shared" si="88"/>
        <v>5.0000000000000001E-3</v>
      </c>
      <c r="AI139" s="106">
        <f t="shared" si="89"/>
        <v>1</v>
      </c>
      <c r="AJ139" s="216" t="e">
        <f t="shared" si="110"/>
        <v>#DIV/0!</v>
      </c>
      <c r="AK139" s="106">
        <f t="shared" si="111"/>
        <v>0.45</v>
      </c>
      <c r="AL139" s="80" t="e">
        <f t="shared" si="145"/>
        <v>#DIV/0!</v>
      </c>
      <c r="AM139" s="104" t="e">
        <f t="shared" si="112"/>
        <v>#DIV/0!</v>
      </c>
      <c r="AN139" s="233" t="e">
        <f t="shared" si="146"/>
        <v>#DIV/0!</v>
      </c>
      <c r="AO139"/>
      <c r="AP139"/>
      <c r="AQ139" s="266"/>
      <c r="AR139" s="266"/>
      <c r="AU139"/>
      <c r="AV139"/>
      <c r="AW139"/>
      <c r="AX139"/>
      <c r="AY139"/>
      <c r="AZ139"/>
      <c r="BA139"/>
      <c r="BC139" s="105"/>
      <c r="BD139" s="105"/>
      <c r="BE139" s="80">
        <f t="shared" si="113"/>
        <v>6.9609017003989013E-2</v>
      </c>
      <c r="BF139" s="181">
        <f t="shared" si="92"/>
        <v>31</v>
      </c>
      <c r="BG139" s="258">
        <f t="shared" si="138"/>
        <v>39934</v>
      </c>
      <c r="BH139" s="258">
        <f t="shared" si="114"/>
        <v>39964</v>
      </c>
      <c r="BJ139" s="105"/>
      <c r="BK139" s="82"/>
      <c r="BL139" s="82">
        <f t="shared" si="147"/>
        <v>0</v>
      </c>
      <c r="BM139" s="82" t="e">
        <f t="shared" si="115"/>
        <v>#DIV/0!</v>
      </c>
      <c r="BN139" s="77">
        <f t="shared" si="148"/>
        <v>0</v>
      </c>
      <c r="BO139" s="108">
        <f t="shared" si="116"/>
        <v>0</v>
      </c>
      <c r="BP139" s="107">
        <f>IF($BL139=0,0,_xll.OSTRIP($BM139,$I139,$A139-$B$2,$BG139-$A139,$BH139-$A139,$B$10,$BE139,$F139,$G139,$B$22,$J139,$BQ$33,0))</f>
        <v>0</v>
      </c>
      <c r="BQ139" s="107">
        <f>IF($BL139=0,0,_xll.OSTRIP($BM139,$I139,$A139-$B$2,$BG139-$A139,$BH139-$A139,$B$10,$BE139,$F139,$G139,$B$22,$J139,$BQ$33,1))</f>
        <v>0</v>
      </c>
      <c r="BR139" s="107">
        <f>IF($BL139=0,0,_xll.OSTRIP($BM139,$I139,$A139-$B$2,$BG139-$A139,$BH139-$A139,$B$10,$BE139,$F139,$G139,$B$22,$J139,$BQ$33,BQ$34))</f>
        <v>0</v>
      </c>
      <c r="BS139" s="109">
        <f t="shared" si="117"/>
        <v>0</v>
      </c>
      <c r="BT139" s="109">
        <f t="shared" si="118"/>
        <v>0</v>
      </c>
      <c r="BU139" s="109">
        <f t="shared" si="119"/>
        <v>0</v>
      </c>
      <c r="BW139" s="82">
        <f t="shared" si="149"/>
        <v>0</v>
      </c>
      <c r="BX139" s="81" t="e">
        <f t="shared" si="120"/>
        <v>#DIV/0!</v>
      </c>
      <c r="BY139" s="77">
        <f t="shared" si="121"/>
        <v>0</v>
      </c>
      <c r="BZ139" s="108">
        <f t="shared" si="122"/>
        <v>0</v>
      </c>
      <c r="CA139" s="107">
        <f>IF($BW139=0,0,_xll.OSTRIP($BX139,$S139,$A139-$B$2,$BG139-$A139,$BH139-$A139,$D$10,$BE139,$P139,$Q139,$D$22,$T139,$CB$33,0))</f>
        <v>0</v>
      </c>
      <c r="CB139" s="107">
        <f>IF($BW139=0,0,_xll.OSTRIP($BX139,$S139,$A139-$B$2,$BG139-$A139,$BH139-$A139,$D$10,$BE139,$P139,$Q139,$D$22,$T139,$CB$33,1))</f>
        <v>0</v>
      </c>
      <c r="CC139" s="107">
        <f>IF($BW139=0,0,_xll.OSTRIP($BX139,$S139,$A139-$B$2,$BG139-$A139,$BH139-$A139,$D$10,$BE139,$P139,$Q139,$D$22,$T139,$CB$33,CB$34))</f>
        <v>0</v>
      </c>
      <c r="CD139" s="109">
        <f t="shared" si="123"/>
        <v>0</v>
      </c>
      <c r="CE139" s="109">
        <f t="shared" si="124"/>
        <v>0</v>
      </c>
      <c r="CF139" s="109">
        <f t="shared" si="125"/>
        <v>0</v>
      </c>
      <c r="CH139" s="82">
        <f t="shared" si="150"/>
        <v>0</v>
      </c>
      <c r="CI139" s="81" t="e">
        <f t="shared" si="126"/>
        <v>#DIV/0!</v>
      </c>
      <c r="CJ139" s="77">
        <f t="shared" si="127"/>
        <v>0</v>
      </c>
      <c r="CK139" s="108">
        <f t="shared" si="128"/>
        <v>0</v>
      </c>
      <c r="CL139" s="107">
        <f>IF($CH139=0,0,_xll.OSTRIP($CI139,$AC139,$A139-$B$2,$BG139-$A139,$BH139-$A139,$F$10,$BE139,$Z139,$AA139,$F$22,$AD139,$CM$33,0))</f>
        <v>0</v>
      </c>
      <c r="CM139" s="107">
        <f>IF($CH139=0,0,_xll.OSTRIP($CI139,$AC139,$A139-$B$2,$BG139-$A139,$BH139-$A139,$F$10,$BE139,$Z139,$AA139,$F$22,$AD139,$CM$33,1))</f>
        <v>0</v>
      </c>
      <c r="CN139" s="107">
        <f>IF($CH139=0,0,_xll.OSTRIP($CI139,$AC139,$A139-$B$2,$BG139-$A139,$BH139-$A139,$F$10,$BE139,$Z139,$AA139,$F$22,$AD139,$CM$33,$CM$34))</f>
        <v>0</v>
      </c>
      <c r="CO139" s="109">
        <f t="shared" si="129"/>
        <v>0</v>
      </c>
      <c r="CP139" s="109">
        <f t="shared" si="130"/>
        <v>0</v>
      </c>
      <c r="CQ139" s="109">
        <f t="shared" si="131"/>
        <v>0</v>
      </c>
      <c r="CS139" s="82">
        <f t="shared" si="151"/>
        <v>0</v>
      </c>
      <c r="CT139" s="81" t="e">
        <f t="shared" si="132"/>
        <v>#DIV/0!</v>
      </c>
      <c r="CU139" s="77">
        <f t="shared" si="133"/>
        <v>0</v>
      </c>
      <c r="CV139" s="108">
        <f t="shared" si="134"/>
        <v>0</v>
      </c>
      <c r="CW139" s="107">
        <f>IF($CS139=0,0,_xll.OSTRIP($CT139,$AM139,$A139-$B$2,$BG139-$A139,$BH139-$A139,$H$10,$BE139,$AJ139,$AK139,$H$22,$AN139,$CX$33,0))</f>
        <v>0</v>
      </c>
      <c r="CX139" s="107">
        <f>IF($CS139=0,0,_xll.OSTRIP($CT139,$AM139,$A139-$B$2,$BG139-$A139,$BH139-$A139,$H$10,$BE139,$AJ139,$AK139,$H$22,$AN139,$CX$33,1))</f>
        <v>0</v>
      </c>
      <c r="CY139" s="107">
        <f>IF($CS139=0,0,_xll.OSTRIP($CT139,$AM139,$A139-$B$2,$BG139-$A139,$BH139-$A139,$H$10,$BE139,$AJ139,$AK139,$H$22,$AN139,$CX$33,CX$34))</f>
        <v>0</v>
      </c>
      <c r="CZ139" s="109">
        <f t="shared" si="135"/>
        <v>0</v>
      </c>
      <c r="DA139" s="109">
        <f t="shared" si="136"/>
        <v>0</v>
      </c>
      <c r="DB139" s="109">
        <f t="shared" si="137"/>
        <v>0</v>
      </c>
    </row>
    <row r="140" spans="1:106" x14ac:dyDescent="0.25">
      <c r="A140" s="101">
        <f t="shared" si="98"/>
        <v>39965</v>
      </c>
      <c r="B140" s="102">
        <f t="shared" si="99"/>
        <v>3.83</v>
      </c>
      <c r="C140" s="80">
        <f t="shared" si="100"/>
        <v>0.17499999999999999</v>
      </c>
      <c r="D140" s="102">
        <f t="shared" si="76"/>
        <v>-4.5499999999999999E-2</v>
      </c>
      <c r="E140" s="106">
        <f t="shared" si="77"/>
        <v>1</v>
      </c>
      <c r="F140" s="80">
        <f t="shared" si="101"/>
        <v>0.17499999999999999</v>
      </c>
      <c r="G140" s="106">
        <f t="shared" si="102"/>
        <v>0.45</v>
      </c>
      <c r="H140" s="80">
        <f t="shared" si="139"/>
        <v>0</v>
      </c>
      <c r="I140" s="104" t="e">
        <f t="shared" si="103"/>
        <v>#DIV/0!</v>
      </c>
      <c r="J140" s="233" t="e">
        <f t="shared" si="140"/>
        <v>#DIV/0!</v>
      </c>
      <c r="K140" s="233"/>
      <c r="L140" s="266"/>
      <c r="M140" s="266"/>
      <c r="N140" s="102">
        <f t="shared" si="80"/>
        <v>0.28749999999999998</v>
      </c>
      <c r="O140" s="106">
        <f t="shared" si="81"/>
        <v>1.03</v>
      </c>
      <c r="P140" s="216">
        <f t="shared" si="104"/>
        <v>0.18024999999999999</v>
      </c>
      <c r="Q140" s="106">
        <f t="shared" si="105"/>
        <v>0.55000000000000004</v>
      </c>
      <c r="R140" s="80">
        <f t="shared" si="141"/>
        <v>0</v>
      </c>
      <c r="S140" s="104" t="e">
        <f t="shared" si="106"/>
        <v>#DIV/0!</v>
      </c>
      <c r="T140" s="233" t="e">
        <f t="shared" si="142"/>
        <v>#DIV/0!</v>
      </c>
      <c r="U140"/>
      <c r="V140"/>
      <c r="W140"/>
      <c r="X140" s="102">
        <f t="shared" si="84"/>
        <v>0.1925</v>
      </c>
      <c r="Y140" s="106">
        <f t="shared" si="85"/>
        <v>1</v>
      </c>
      <c r="Z140" s="216">
        <f t="shared" si="107"/>
        <v>0.17499999999999999</v>
      </c>
      <c r="AA140" s="106">
        <f t="shared" si="108"/>
        <v>0.5</v>
      </c>
      <c r="AB140" s="80">
        <f t="shared" si="143"/>
        <v>0</v>
      </c>
      <c r="AC140" s="104" t="e">
        <f t="shared" si="109"/>
        <v>#DIV/0!</v>
      </c>
      <c r="AD140" s="233" t="e">
        <f t="shared" si="144"/>
        <v>#DIV/0!</v>
      </c>
      <c r="AE140"/>
      <c r="AF140"/>
      <c r="AG140"/>
      <c r="AH140" s="102">
        <f t="shared" si="88"/>
        <v>5.0000000000000001E-3</v>
      </c>
      <c r="AI140" s="106">
        <f t="shared" si="89"/>
        <v>1</v>
      </c>
      <c r="AJ140" s="216" t="e">
        <f t="shared" si="110"/>
        <v>#DIV/0!</v>
      </c>
      <c r="AK140" s="106">
        <f t="shared" si="111"/>
        <v>0.45</v>
      </c>
      <c r="AL140" s="80" t="e">
        <f t="shared" si="145"/>
        <v>#DIV/0!</v>
      </c>
      <c r="AM140" s="104" t="e">
        <f t="shared" si="112"/>
        <v>#DIV/0!</v>
      </c>
      <c r="AN140" s="233" t="e">
        <f t="shared" si="146"/>
        <v>#DIV/0!</v>
      </c>
      <c r="AO140"/>
      <c r="AP140"/>
      <c r="AQ140" s="266"/>
      <c r="AR140" s="266"/>
      <c r="AU140"/>
      <c r="AV140"/>
      <c r="AW140"/>
      <c r="AX140"/>
      <c r="AY140"/>
      <c r="AZ140"/>
      <c r="BA140"/>
      <c r="BC140" s="105"/>
      <c r="BD140" s="105"/>
      <c r="BE140" s="80">
        <f t="shared" si="113"/>
        <v>6.9638918648740014E-2</v>
      </c>
      <c r="BF140" s="181">
        <f t="shared" si="92"/>
        <v>30</v>
      </c>
      <c r="BG140" s="258">
        <f t="shared" si="138"/>
        <v>39965</v>
      </c>
      <c r="BH140" s="258">
        <f t="shared" si="114"/>
        <v>39994</v>
      </c>
      <c r="BJ140" s="105"/>
      <c r="BK140" s="82"/>
      <c r="BL140" s="82">
        <f t="shared" si="147"/>
        <v>0</v>
      </c>
      <c r="BM140" s="82" t="e">
        <f t="shared" si="115"/>
        <v>#DIV/0!</v>
      </c>
      <c r="BN140" s="77">
        <f t="shared" si="148"/>
        <v>0</v>
      </c>
      <c r="BO140" s="108">
        <f t="shared" si="116"/>
        <v>0</v>
      </c>
      <c r="BP140" s="107">
        <f>IF($BL140=0,0,_xll.OSTRIP($BM140,$I140,$A140-$B$2,$BG140-$A140,$BH140-$A140,$B$10,$BE140,$F140,$G140,$B$22,$J140,$BQ$33,0))</f>
        <v>0</v>
      </c>
      <c r="BQ140" s="107">
        <f>IF($BL140=0,0,_xll.OSTRIP($BM140,$I140,$A140-$B$2,$BG140-$A140,$BH140-$A140,$B$10,$BE140,$F140,$G140,$B$22,$J140,$BQ$33,1))</f>
        <v>0</v>
      </c>
      <c r="BR140" s="107">
        <f>IF($BL140=0,0,_xll.OSTRIP($BM140,$I140,$A140-$B$2,$BG140-$A140,$BH140-$A140,$B$10,$BE140,$F140,$G140,$B$22,$J140,$BQ$33,BQ$34))</f>
        <v>0</v>
      </c>
      <c r="BS140" s="109">
        <f t="shared" si="117"/>
        <v>0</v>
      </c>
      <c r="BT140" s="109">
        <f t="shared" si="118"/>
        <v>0</v>
      </c>
      <c r="BU140" s="109">
        <f t="shared" si="119"/>
        <v>0</v>
      </c>
      <c r="BW140" s="82">
        <f t="shared" si="149"/>
        <v>0</v>
      </c>
      <c r="BX140" s="81" t="e">
        <f t="shared" si="120"/>
        <v>#DIV/0!</v>
      </c>
      <c r="BY140" s="77">
        <f t="shared" si="121"/>
        <v>0</v>
      </c>
      <c r="BZ140" s="108">
        <f t="shared" si="122"/>
        <v>0</v>
      </c>
      <c r="CA140" s="107">
        <f>IF($BW140=0,0,_xll.OSTRIP($BX140,$S140,$A140-$B$2,$BG140-$A140,$BH140-$A140,$D$10,$BE140,$P140,$Q140,$D$22,$T140,$CB$33,0))</f>
        <v>0</v>
      </c>
      <c r="CB140" s="107">
        <f>IF($BW140=0,0,_xll.OSTRIP($BX140,$S140,$A140-$B$2,$BG140-$A140,$BH140-$A140,$D$10,$BE140,$P140,$Q140,$D$22,$T140,$CB$33,1))</f>
        <v>0</v>
      </c>
      <c r="CC140" s="107">
        <f>IF($BW140=0,0,_xll.OSTRIP($BX140,$S140,$A140-$B$2,$BG140-$A140,$BH140-$A140,$D$10,$BE140,$P140,$Q140,$D$22,$T140,$CB$33,CB$34))</f>
        <v>0</v>
      </c>
      <c r="CD140" s="109">
        <f t="shared" si="123"/>
        <v>0</v>
      </c>
      <c r="CE140" s="109">
        <f t="shared" si="124"/>
        <v>0</v>
      </c>
      <c r="CF140" s="109">
        <f t="shared" si="125"/>
        <v>0</v>
      </c>
      <c r="CH140" s="82">
        <f t="shared" si="150"/>
        <v>0</v>
      </c>
      <c r="CI140" s="81" t="e">
        <f t="shared" si="126"/>
        <v>#DIV/0!</v>
      </c>
      <c r="CJ140" s="77">
        <f t="shared" si="127"/>
        <v>0</v>
      </c>
      <c r="CK140" s="108">
        <f t="shared" si="128"/>
        <v>0</v>
      </c>
      <c r="CL140" s="107">
        <f>IF($CH140=0,0,_xll.OSTRIP($CI140,$AC140,$A140-$B$2,$BG140-$A140,$BH140-$A140,$F$10,$BE140,$Z140,$AA140,$F$22,$AD140,$CM$33,0))</f>
        <v>0</v>
      </c>
      <c r="CM140" s="107">
        <f>IF($CH140=0,0,_xll.OSTRIP($CI140,$AC140,$A140-$B$2,$BG140-$A140,$BH140-$A140,$F$10,$BE140,$Z140,$AA140,$F$22,$AD140,$CM$33,1))</f>
        <v>0</v>
      </c>
      <c r="CN140" s="107">
        <f>IF($CH140=0,0,_xll.OSTRIP($CI140,$AC140,$A140-$B$2,$BG140-$A140,$BH140-$A140,$F$10,$BE140,$Z140,$AA140,$F$22,$AD140,$CM$33,$CM$34))</f>
        <v>0</v>
      </c>
      <c r="CO140" s="109">
        <f t="shared" si="129"/>
        <v>0</v>
      </c>
      <c r="CP140" s="109">
        <f t="shared" si="130"/>
        <v>0</v>
      </c>
      <c r="CQ140" s="109">
        <f t="shared" si="131"/>
        <v>0</v>
      </c>
      <c r="CS140" s="82">
        <f t="shared" si="151"/>
        <v>0</v>
      </c>
      <c r="CT140" s="81" t="e">
        <f t="shared" si="132"/>
        <v>#DIV/0!</v>
      </c>
      <c r="CU140" s="77">
        <f t="shared" si="133"/>
        <v>0</v>
      </c>
      <c r="CV140" s="108">
        <f t="shared" si="134"/>
        <v>0</v>
      </c>
      <c r="CW140" s="107">
        <f>IF($CS140=0,0,_xll.OSTRIP($CT140,$AM140,$A140-$B$2,$BG140-$A140,$BH140-$A140,$H$10,$BE140,$AJ140,$AK140,$H$22,$AN140,$CX$33,0))</f>
        <v>0</v>
      </c>
      <c r="CX140" s="107">
        <f>IF($CS140=0,0,_xll.OSTRIP($CT140,$AM140,$A140-$B$2,$BG140-$A140,$BH140-$A140,$H$10,$BE140,$AJ140,$AK140,$H$22,$AN140,$CX$33,1))</f>
        <v>0</v>
      </c>
      <c r="CY140" s="107">
        <f>IF($CS140=0,0,_xll.OSTRIP($CT140,$AM140,$A140-$B$2,$BG140-$A140,$BH140-$A140,$H$10,$BE140,$AJ140,$AK140,$H$22,$AN140,$CX$33,CX$34))</f>
        <v>0</v>
      </c>
      <c r="CZ140" s="109">
        <f t="shared" si="135"/>
        <v>0</v>
      </c>
      <c r="DA140" s="109">
        <f t="shared" si="136"/>
        <v>0</v>
      </c>
      <c r="DB140" s="109">
        <f t="shared" si="137"/>
        <v>0</v>
      </c>
    </row>
    <row r="141" spans="1:106" x14ac:dyDescent="0.25">
      <c r="A141" s="101">
        <f t="shared" si="98"/>
        <v>39995</v>
      </c>
      <c r="B141" s="102">
        <f t="shared" si="99"/>
        <v>3.8580000000000001</v>
      </c>
      <c r="C141" s="80">
        <f t="shared" si="100"/>
        <v>0.17499999999999999</v>
      </c>
      <c r="D141" s="102">
        <f t="shared" si="76"/>
        <v>-4.5499999999999999E-2</v>
      </c>
      <c r="E141" s="106">
        <f t="shared" si="77"/>
        <v>1</v>
      </c>
      <c r="F141" s="80">
        <f t="shared" si="101"/>
        <v>0.17499999999999999</v>
      </c>
      <c r="G141" s="106">
        <f t="shared" si="102"/>
        <v>0.5</v>
      </c>
      <c r="H141" s="80">
        <f t="shared" si="139"/>
        <v>0</v>
      </c>
      <c r="I141" s="104" t="e">
        <f t="shared" si="103"/>
        <v>#DIV/0!</v>
      </c>
      <c r="J141" s="233" t="e">
        <f t="shared" si="140"/>
        <v>#DIV/0!</v>
      </c>
      <c r="K141" s="233"/>
      <c r="L141" s="266"/>
      <c r="M141" s="266"/>
      <c r="N141" s="102">
        <f t="shared" si="80"/>
        <v>0.27750000000000002</v>
      </c>
      <c r="O141" s="106">
        <f t="shared" si="81"/>
        <v>1.03</v>
      </c>
      <c r="P141" s="216">
        <f t="shared" si="104"/>
        <v>0.18024999999999999</v>
      </c>
      <c r="Q141" s="106">
        <f t="shared" si="105"/>
        <v>0.6</v>
      </c>
      <c r="R141" s="80">
        <f t="shared" si="141"/>
        <v>0</v>
      </c>
      <c r="S141" s="104" t="e">
        <f t="shared" si="106"/>
        <v>#DIV/0!</v>
      </c>
      <c r="T141" s="233" t="e">
        <f t="shared" si="142"/>
        <v>#DIV/0!</v>
      </c>
      <c r="U141"/>
      <c r="V141"/>
      <c r="W141"/>
      <c r="X141" s="102">
        <f t="shared" si="84"/>
        <v>0.1825</v>
      </c>
      <c r="Y141" s="106">
        <f t="shared" si="85"/>
        <v>1</v>
      </c>
      <c r="Z141" s="216">
        <f t="shared" si="107"/>
        <v>0.17499999999999999</v>
      </c>
      <c r="AA141" s="106">
        <f t="shared" si="108"/>
        <v>0.55000000000000004</v>
      </c>
      <c r="AB141" s="80">
        <f t="shared" si="143"/>
        <v>0</v>
      </c>
      <c r="AC141" s="104" t="e">
        <f t="shared" si="109"/>
        <v>#DIV/0!</v>
      </c>
      <c r="AD141" s="233" t="e">
        <f t="shared" si="144"/>
        <v>#DIV/0!</v>
      </c>
      <c r="AE141"/>
      <c r="AF141"/>
      <c r="AG141"/>
      <c r="AH141" s="102">
        <f t="shared" si="88"/>
        <v>5.0000000000000001E-3</v>
      </c>
      <c r="AI141" s="106">
        <f t="shared" si="89"/>
        <v>1</v>
      </c>
      <c r="AJ141" s="216" t="e">
        <f t="shared" si="110"/>
        <v>#DIV/0!</v>
      </c>
      <c r="AK141" s="106">
        <f t="shared" si="111"/>
        <v>0.5</v>
      </c>
      <c r="AL141" s="80" t="e">
        <f t="shared" si="145"/>
        <v>#DIV/0!</v>
      </c>
      <c r="AM141" s="104" t="e">
        <f t="shared" si="112"/>
        <v>#DIV/0!</v>
      </c>
      <c r="AN141" s="233" t="e">
        <f t="shared" si="146"/>
        <v>#DIV/0!</v>
      </c>
      <c r="AO141"/>
      <c r="AP141"/>
      <c r="AQ141" s="266"/>
      <c r="AR141" s="266"/>
      <c r="AU141"/>
      <c r="AV141"/>
      <c r="AW141"/>
      <c r="AX141"/>
      <c r="AY141"/>
      <c r="AZ141"/>
      <c r="BA141"/>
      <c r="BC141" s="105"/>
      <c r="BD141" s="105"/>
      <c r="BE141" s="80">
        <f t="shared" si="113"/>
        <v>6.9667855724585018E-2</v>
      </c>
      <c r="BF141" s="181">
        <f t="shared" si="92"/>
        <v>31</v>
      </c>
      <c r="BG141" s="258">
        <f t="shared" si="138"/>
        <v>39995</v>
      </c>
      <c r="BH141" s="258">
        <f t="shared" si="114"/>
        <v>40025</v>
      </c>
      <c r="BJ141" s="105"/>
      <c r="BK141" s="82"/>
      <c r="BL141" s="82">
        <f t="shared" si="147"/>
        <v>0</v>
      </c>
      <c r="BM141" s="82" t="e">
        <f t="shared" si="115"/>
        <v>#DIV/0!</v>
      </c>
      <c r="BN141" s="77">
        <f t="shared" si="148"/>
        <v>0</v>
      </c>
      <c r="BO141" s="108">
        <f t="shared" si="116"/>
        <v>0</v>
      </c>
      <c r="BP141" s="107">
        <f>IF($BL141=0,0,_xll.OSTRIP($BM141,$I141,$A141-$B$2,$BG141-$A141,$BH141-$A141,$B$10,$BE141,$F141,$G141,$B$22,$J141,$BQ$33,0))</f>
        <v>0</v>
      </c>
      <c r="BQ141" s="107">
        <f>IF($BL141=0,0,_xll.OSTRIP($BM141,$I141,$A141-$B$2,$BG141-$A141,$BH141-$A141,$B$10,$BE141,$F141,$G141,$B$22,$J141,$BQ$33,1))</f>
        <v>0</v>
      </c>
      <c r="BR141" s="107">
        <f>IF($BL141=0,0,_xll.OSTRIP($BM141,$I141,$A141-$B$2,$BG141-$A141,$BH141-$A141,$B$10,$BE141,$F141,$G141,$B$22,$J141,$BQ$33,BQ$34))</f>
        <v>0</v>
      </c>
      <c r="BS141" s="109">
        <f t="shared" si="117"/>
        <v>0</v>
      </c>
      <c r="BT141" s="109">
        <f t="shared" si="118"/>
        <v>0</v>
      </c>
      <c r="BU141" s="109">
        <f t="shared" si="119"/>
        <v>0</v>
      </c>
      <c r="BW141" s="82">
        <f t="shared" si="149"/>
        <v>0</v>
      </c>
      <c r="BX141" s="81" t="e">
        <f t="shared" si="120"/>
        <v>#DIV/0!</v>
      </c>
      <c r="BY141" s="77">
        <f t="shared" si="121"/>
        <v>0</v>
      </c>
      <c r="BZ141" s="108">
        <f t="shared" si="122"/>
        <v>0</v>
      </c>
      <c r="CA141" s="107">
        <f>IF($BW141=0,0,_xll.OSTRIP($BX141,$S141,$A141-$B$2,$BG141-$A141,$BH141-$A141,$D$10,$BE141,$P141,$Q141,$D$22,$T141,$CB$33,0))</f>
        <v>0</v>
      </c>
      <c r="CB141" s="107">
        <f>IF($BW141=0,0,_xll.OSTRIP($BX141,$S141,$A141-$B$2,$BG141-$A141,$BH141-$A141,$D$10,$BE141,$P141,$Q141,$D$22,$T141,$CB$33,1))</f>
        <v>0</v>
      </c>
      <c r="CC141" s="107">
        <f>IF($BW141=0,0,_xll.OSTRIP($BX141,$S141,$A141-$B$2,$BG141-$A141,$BH141-$A141,$D$10,$BE141,$P141,$Q141,$D$22,$T141,$CB$33,CB$34))</f>
        <v>0</v>
      </c>
      <c r="CD141" s="109">
        <f t="shared" si="123"/>
        <v>0</v>
      </c>
      <c r="CE141" s="109">
        <f t="shared" si="124"/>
        <v>0</v>
      </c>
      <c r="CF141" s="109">
        <f t="shared" si="125"/>
        <v>0</v>
      </c>
      <c r="CH141" s="82">
        <f t="shared" si="150"/>
        <v>0</v>
      </c>
      <c r="CI141" s="81" t="e">
        <f t="shared" si="126"/>
        <v>#DIV/0!</v>
      </c>
      <c r="CJ141" s="77">
        <f t="shared" si="127"/>
        <v>0</v>
      </c>
      <c r="CK141" s="108">
        <f t="shared" si="128"/>
        <v>0</v>
      </c>
      <c r="CL141" s="107">
        <f>IF($CH141=0,0,_xll.OSTRIP($CI141,$AC141,$A141-$B$2,$BG141-$A141,$BH141-$A141,$F$10,$BE141,$Z141,$AA141,$F$22,$AD141,$CM$33,0))</f>
        <v>0</v>
      </c>
      <c r="CM141" s="107">
        <f>IF($CH141=0,0,_xll.OSTRIP($CI141,$AC141,$A141-$B$2,$BG141-$A141,$BH141-$A141,$F$10,$BE141,$Z141,$AA141,$F$22,$AD141,$CM$33,1))</f>
        <v>0</v>
      </c>
      <c r="CN141" s="107">
        <f>IF($CH141=0,0,_xll.OSTRIP($CI141,$AC141,$A141-$B$2,$BG141-$A141,$BH141-$A141,$F$10,$BE141,$Z141,$AA141,$F$22,$AD141,$CM$33,$CM$34))</f>
        <v>0</v>
      </c>
      <c r="CO141" s="109">
        <f t="shared" si="129"/>
        <v>0</v>
      </c>
      <c r="CP141" s="109">
        <f t="shared" si="130"/>
        <v>0</v>
      </c>
      <c r="CQ141" s="109">
        <f t="shared" si="131"/>
        <v>0</v>
      </c>
      <c r="CS141" s="82">
        <f t="shared" si="151"/>
        <v>0</v>
      </c>
      <c r="CT141" s="81" t="e">
        <f t="shared" si="132"/>
        <v>#DIV/0!</v>
      </c>
      <c r="CU141" s="77">
        <f t="shared" si="133"/>
        <v>0</v>
      </c>
      <c r="CV141" s="108">
        <f t="shared" si="134"/>
        <v>0</v>
      </c>
      <c r="CW141" s="107">
        <f>IF($CS141=0,0,_xll.OSTRIP($CT141,$AM141,$A141-$B$2,$BG141-$A141,$BH141-$A141,$H$10,$BE141,$AJ141,$AK141,$H$22,$AN141,$CX$33,0))</f>
        <v>0</v>
      </c>
      <c r="CX141" s="107">
        <f>IF($CS141=0,0,_xll.OSTRIP($CT141,$AM141,$A141-$B$2,$BG141-$A141,$BH141-$A141,$H$10,$BE141,$AJ141,$AK141,$H$22,$AN141,$CX$33,1))</f>
        <v>0</v>
      </c>
      <c r="CY141" s="107">
        <f>IF($CS141=0,0,_xll.OSTRIP($CT141,$AM141,$A141-$B$2,$BG141-$A141,$BH141-$A141,$H$10,$BE141,$AJ141,$AK141,$H$22,$AN141,$CX$33,CX$34))</f>
        <v>0</v>
      </c>
      <c r="CZ141" s="109">
        <f t="shared" si="135"/>
        <v>0</v>
      </c>
      <c r="DA141" s="109">
        <f t="shared" si="136"/>
        <v>0</v>
      </c>
      <c r="DB141" s="109">
        <f t="shared" si="137"/>
        <v>0</v>
      </c>
    </row>
    <row r="142" spans="1:106" x14ac:dyDescent="0.25">
      <c r="A142" s="101">
        <f t="shared" si="98"/>
        <v>40026</v>
      </c>
      <c r="B142" s="102">
        <f t="shared" si="99"/>
        <v>3.88</v>
      </c>
      <c r="C142" s="80">
        <f t="shared" si="100"/>
        <v>0.17499999999999999</v>
      </c>
      <c r="D142" s="102">
        <f t="shared" si="76"/>
        <v>-4.5499999999999999E-2</v>
      </c>
      <c r="E142" s="106">
        <f t="shared" si="77"/>
        <v>1</v>
      </c>
      <c r="F142" s="80">
        <f t="shared" si="101"/>
        <v>0.17499999999999999</v>
      </c>
      <c r="G142" s="106">
        <f t="shared" si="102"/>
        <v>0.55000000000000004</v>
      </c>
      <c r="H142" s="80">
        <f t="shared" si="139"/>
        <v>0</v>
      </c>
      <c r="I142" s="104" t="e">
        <f t="shared" si="103"/>
        <v>#DIV/0!</v>
      </c>
      <c r="J142" s="233" t="e">
        <f t="shared" si="140"/>
        <v>#DIV/0!</v>
      </c>
      <c r="K142" s="233"/>
      <c r="L142" s="266"/>
      <c r="M142" s="266"/>
      <c r="N142" s="102">
        <f t="shared" si="80"/>
        <v>0.27500000000000002</v>
      </c>
      <c r="O142" s="106">
        <f t="shared" si="81"/>
        <v>1.03</v>
      </c>
      <c r="P142" s="216">
        <f t="shared" si="104"/>
        <v>0.18024999999999999</v>
      </c>
      <c r="Q142" s="106">
        <f t="shared" si="105"/>
        <v>0.65</v>
      </c>
      <c r="R142" s="80">
        <f t="shared" si="141"/>
        <v>0</v>
      </c>
      <c r="S142" s="104" t="e">
        <f t="shared" si="106"/>
        <v>#DIV/0!</v>
      </c>
      <c r="T142" s="233" t="e">
        <f t="shared" si="142"/>
        <v>#DIV/0!</v>
      </c>
      <c r="U142"/>
      <c r="V142"/>
      <c r="W142"/>
      <c r="X142" s="102">
        <f t="shared" si="84"/>
        <v>0.18</v>
      </c>
      <c r="Y142" s="106">
        <f t="shared" si="85"/>
        <v>1</v>
      </c>
      <c r="Z142" s="216">
        <f t="shared" si="107"/>
        <v>0.17499999999999999</v>
      </c>
      <c r="AA142" s="106">
        <f t="shared" si="108"/>
        <v>0.6</v>
      </c>
      <c r="AB142" s="80">
        <f t="shared" si="143"/>
        <v>0</v>
      </c>
      <c r="AC142" s="104" t="e">
        <f t="shared" si="109"/>
        <v>#DIV/0!</v>
      </c>
      <c r="AD142" s="233" t="e">
        <f t="shared" si="144"/>
        <v>#DIV/0!</v>
      </c>
      <c r="AE142"/>
      <c r="AF142"/>
      <c r="AG142"/>
      <c r="AH142" s="102">
        <f t="shared" si="88"/>
        <v>5.0000000000000001E-3</v>
      </c>
      <c r="AI142" s="106">
        <f t="shared" si="89"/>
        <v>1</v>
      </c>
      <c r="AJ142" s="216" t="e">
        <f t="shared" si="110"/>
        <v>#DIV/0!</v>
      </c>
      <c r="AK142" s="106">
        <f t="shared" si="111"/>
        <v>0.55000000000000004</v>
      </c>
      <c r="AL142" s="80" t="e">
        <f t="shared" si="145"/>
        <v>#DIV/0!</v>
      </c>
      <c r="AM142" s="104" t="e">
        <f t="shared" si="112"/>
        <v>#DIV/0!</v>
      </c>
      <c r="AN142" s="233" t="e">
        <f t="shared" si="146"/>
        <v>#DIV/0!</v>
      </c>
      <c r="AO142"/>
      <c r="AP142"/>
      <c r="AQ142" s="266"/>
      <c r="AR142" s="266"/>
      <c r="AU142"/>
      <c r="AV142"/>
      <c r="AW142"/>
      <c r="AX142"/>
      <c r="AY142"/>
      <c r="AZ142"/>
      <c r="BA142"/>
      <c r="BC142" s="105"/>
      <c r="BD142" s="105"/>
      <c r="BE142" s="80">
        <f t="shared" si="113"/>
        <v>6.9697757369917013E-2</v>
      </c>
      <c r="BF142" s="181">
        <f t="shared" si="92"/>
        <v>31</v>
      </c>
      <c r="BG142" s="258">
        <f t="shared" si="138"/>
        <v>40026</v>
      </c>
      <c r="BH142" s="258">
        <f t="shared" si="114"/>
        <v>40056</v>
      </c>
      <c r="BJ142" s="105"/>
      <c r="BK142" s="82"/>
      <c r="BL142" s="82">
        <f t="shared" si="147"/>
        <v>0</v>
      </c>
      <c r="BM142" s="82" t="e">
        <f t="shared" si="115"/>
        <v>#DIV/0!</v>
      </c>
      <c r="BN142" s="77">
        <f t="shared" si="148"/>
        <v>0</v>
      </c>
      <c r="BO142" s="108">
        <f t="shared" si="116"/>
        <v>0</v>
      </c>
      <c r="BP142" s="107">
        <f>IF($BL142=0,0,_xll.OSTRIP($BM142,$I142,$A142-$B$2,$BG142-$A142,$BH142-$A142,$B$10,$BE142,$F142,$G142,$B$22,$J142,$BQ$33,0))</f>
        <v>0</v>
      </c>
      <c r="BQ142" s="107">
        <f>IF($BL142=0,0,_xll.OSTRIP($BM142,$I142,$A142-$B$2,$BG142-$A142,$BH142-$A142,$B$10,$BE142,$F142,$G142,$B$22,$J142,$BQ$33,1))</f>
        <v>0</v>
      </c>
      <c r="BR142" s="107">
        <f>IF($BL142=0,0,_xll.OSTRIP($BM142,$I142,$A142-$B$2,$BG142-$A142,$BH142-$A142,$B$10,$BE142,$F142,$G142,$B$22,$J142,$BQ$33,BQ$34))</f>
        <v>0</v>
      </c>
      <c r="BS142" s="109">
        <f t="shared" si="117"/>
        <v>0</v>
      </c>
      <c r="BT142" s="109">
        <f t="shared" si="118"/>
        <v>0</v>
      </c>
      <c r="BU142" s="109">
        <f t="shared" si="119"/>
        <v>0</v>
      </c>
      <c r="BW142" s="82">
        <f t="shared" si="149"/>
        <v>0</v>
      </c>
      <c r="BX142" s="81" t="e">
        <f t="shared" si="120"/>
        <v>#DIV/0!</v>
      </c>
      <c r="BY142" s="77">
        <f t="shared" si="121"/>
        <v>0</v>
      </c>
      <c r="BZ142" s="108">
        <f t="shared" si="122"/>
        <v>0</v>
      </c>
      <c r="CA142" s="107">
        <f>IF($BW142=0,0,_xll.OSTRIP($BX142,$S142,$A142-$B$2,$BG142-$A142,$BH142-$A142,$D$10,$BE142,$P142,$Q142,$D$22,$T142,$CB$33,0))</f>
        <v>0</v>
      </c>
      <c r="CB142" s="107">
        <f>IF($BW142=0,0,_xll.OSTRIP($BX142,$S142,$A142-$B$2,$BG142-$A142,$BH142-$A142,$D$10,$BE142,$P142,$Q142,$D$22,$T142,$CB$33,1))</f>
        <v>0</v>
      </c>
      <c r="CC142" s="107">
        <f>IF($BW142=0,0,_xll.OSTRIP($BX142,$S142,$A142-$B$2,$BG142-$A142,$BH142-$A142,$D$10,$BE142,$P142,$Q142,$D$22,$T142,$CB$33,CB$34))</f>
        <v>0</v>
      </c>
      <c r="CD142" s="109">
        <f t="shared" si="123"/>
        <v>0</v>
      </c>
      <c r="CE142" s="109">
        <f t="shared" si="124"/>
        <v>0</v>
      </c>
      <c r="CF142" s="109">
        <f t="shared" si="125"/>
        <v>0</v>
      </c>
      <c r="CH142" s="82">
        <f t="shared" si="150"/>
        <v>0</v>
      </c>
      <c r="CI142" s="81" t="e">
        <f t="shared" si="126"/>
        <v>#DIV/0!</v>
      </c>
      <c r="CJ142" s="77">
        <f t="shared" si="127"/>
        <v>0</v>
      </c>
      <c r="CK142" s="108">
        <f t="shared" si="128"/>
        <v>0</v>
      </c>
      <c r="CL142" s="107">
        <f>IF($CH142=0,0,_xll.OSTRIP($CI142,$AC142,$A142-$B$2,$BG142-$A142,$BH142-$A142,$F$10,$BE142,$Z142,$AA142,$F$22,$AD142,$CM$33,0))</f>
        <v>0</v>
      </c>
      <c r="CM142" s="107">
        <f>IF($CH142=0,0,_xll.OSTRIP($CI142,$AC142,$A142-$B$2,$BG142-$A142,$BH142-$A142,$F$10,$BE142,$Z142,$AA142,$F$22,$AD142,$CM$33,1))</f>
        <v>0</v>
      </c>
      <c r="CN142" s="107">
        <f>IF($CH142=0,0,_xll.OSTRIP($CI142,$AC142,$A142-$B$2,$BG142-$A142,$BH142-$A142,$F$10,$BE142,$Z142,$AA142,$F$22,$AD142,$CM$33,$CM$34))</f>
        <v>0</v>
      </c>
      <c r="CO142" s="109">
        <f t="shared" si="129"/>
        <v>0</v>
      </c>
      <c r="CP142" s="109">
        <f t="shared" si="130"/>
        <v>0</v>
      </c>
      <c r="CQ142" s="109">
        <f t="shared" si="131"/>
        <v>0</v>
      </c>
      <c r="CS142" s="82">
        <f t="shared" si="151"/>
        <v>0</v>
      </c>
      <c r="CT142" s="81" t="e">
        <f t="shared" si="132"/>
        <v>#DIV/0!</v>
      </c>
      <c r="CU142" s="77">
        <f t="shared" si="133"/>
        <v>0</v>
      </c>
      <c r="CV142" s="108">
        <f t="shared" si="134"/>
        <v>0</v>
      </c>
      <c r="CW142" s="107">
        <f>IF($CS142=0,0,_xll.OSTRIP($CT142,$AM142,$A142-$B$2,$BG142-$A142,$BH142-$A142,$H$10,$BE142,$AJ142,$AK142,$H$22,$AN142,$CX$33,0))</f>
        <v>0</v>
      </c>
      <c r="CX142" s="107">
        <f>IF($CS142=0,0,_xll.OSTRIP($CT142,$AM142,$A142-$B$2,$BG142-$A142,$BH142-$A142,$H$10,$BE142,$AJ142,$AK142,$H$22,$AN142,$CX$33,1))</f>
        <v>0</v>
      </c>
      <c r="CY142" s="107">
        <f>IF($CS142=0,0,_xll.OSTRIP($CT142,$AM142,$A142-$B$2,$BG142-$A142,$BH142-$A142,$H$10,$BE142,$AJ142,$AK142,$H$22,$AN142,$CX$33,CX$34))</f>
        <v>0</v>
      </c>
      <c r="CZ142" s="109">
        <f t="shared" si="135"/>
        <v>0</v>
      </c>
      <c r="DA142" s="109">
        <f t="shared" si="136"/>
        <v>0</v>
      </c>
      <c r="DB142" s="109">
        <f t="shared" si="137"/>
        <v>0</v>
      </c>
    </row>
    <row r="143" spans="1:106" x14ac:dyDescent="0.25">
      <c r="A143" s="101">
        <f t="shared" si="98"/>
        <v>40057</v>
      </c>
      <c r="B143" s="102">
        <f t="shared" si="99"/>
        <v>3.895</v>
      </c>
      <c r="C143" s="80">
        <f t="shared" si="100"/>
        <v>0.17499999999999999</v>
      </c>
      <c r="D143" s="102">
        <f t="shared" si="76"/>
        <v>-4.5499999999999999E-2</v>
      </c>
      <c r="E143" s="106">
        <f t="shared" si="77"/>
        <v>1</v>
      </c>
      <c r="F143" s="80">
        <f t="shared" si="101"/>
        <v>0.17499999999999999</v>
      </c>
      <c r="G143" s="106">
        <f t="shared" si="102"/>
        <v>0.55000000000000004</v>
      </c>
      <c r="H143" s="80">
        <f t="shared" si="139"/>
        <v>0</v>
      </c>
      <c r="I143" s="104" t="e">
        <f t="shared" si="103"/>
        <v>#DIV/0!</v>
      </c>
      <c r="J143" s="233" t="e">
        <f t="shared" si="140"/>
        <v>#DIV/0!</v>
      </c>
      <c r="K143" s="233"/>
      <c r="L143" s="266"/>
      <c r="M143" s="266"/>
      <c r="N143" s="102">
        <f t="shared" si="80"/>
        <v>0.27250000000000002</v>
      </c>
      <c r="O143" s="106">
        <f t="shared" si="81"/>
        <v>1.03</v>
      </c>
      <c r="P143" s="216">
        <f t="shared" si="104"/>
        <v>0.18024999999999999</v>
      </c>
      <c r="Q143" s="106">
        <f t="shared" si="105"/>
        <v>0.65</v>
      </c>
      <c r="R143" s="80">
        <f t="shared" si="141"/>
        <v>0</v>
      </c>
      <c r="S143" s="104" t="e">
        <f t="shared" si="106"/>
        <v>#DIV/0!</v>
      </c>
      <c r="T143" s="233" t="e">
        <f t="shared" si="142"/>
        <v>#DIV/0!</v>
      </c>
      <c r="U143"/>
      <c r="V143"/>
      <c r="W143"/>
      <c r="X143" s="102">
        <f t="shared" si="84"/>
        <v>0.17749999999999999</v>
      </c>
      <c r="Y143" s="106">
        <f t="shared" si="85"/>
        <v>1</v>
      </c>
      <c r="Z143" s="216">
        <f t="shared" si="107"/>
        <v>0.17499999999999999</v>
      </c>
      <c r="AA143" s="106">
        <f t="shared" si="108"/>
        <v>0.6</v>
      </c>
      <c r="AB143" s="80">
        <f t="shared" si="143"/>
        <v>0</v>
      </c>
      <c r="AC143" s="104" t="e">
        <f t="shared" si="109"/>
        <v>#DIV/0!</v>
      </c>
      <c r="AD143" s="233" t="e">
        <f t="shared" si="144"/>
        <v>#DIV/0!</v>
      </c>
      <c r="AE143"/>
      <c r="AF143"/>
      <c r="AG143"/>
      <c r="AH143" s="102">
        <f t="shared" si="88"/>
        <v>5.0000000000000001E-3</v>
      </c>
      <c r="AI143" s="106">
        <f t="shared" si="89"/>
        <v>1</v>
      </c>
      <c r="AJ143" s="216" t="e">
        <f t="shared" si="110"/>
        <v>#DIV/0!</v>
      </c>
      <c r="AK143" s="106">
        <f t="shared" si="111"/>
        <v>0.55000000000000004</v>
      </c>
      <c r="AL143" s="80" t="e">
        <f t="shared" si="145"/>
        <v>#DIV/0!</v>
      </c>
      <c r="AM143" s="104" t="e">
        <f t="shared" si="112"/>
        <v>#DIV/0!</v>
      </c>
      <c r="AN143" s="233" t="e">
        <f t="shared" si="146"/>
        <v>#DIV/0!</v>
      </c>
      <c r="AO143"/>
      <c r="AP143"/>
      <c r="AQ143" s="266"/>
      <c r="AR143" s="266"/>
      <c r="AU143"/>
      <c r="AV143"/>
      <c r="AW143"/>
      <c r="AX143"/>
      <c r="AY143"/>
      <c r="AZ143"/>
      <c r="BA143"/>
      <c r="BC143" s="105"/>
      <c r="BD143" s="105"/>
      <c r="BE143" s="80">
        <f t="shared" si="113"/>
        <v>6.9727659015545007E-2</v>
      </c>
      <c r="BF143" s="181">
        <f t="shared" si="92"/>
        <v>30</v>
      </c>
      <c r="BG143" s="258">
        <f t="shared" si="138"/>
        <v>40057</v>
      </c>
      <c r="BH143" s="258">
        <f t="shared" si="114"/>
        <v>40086</v>
      </c>
      <c r="BJ143" s="105"/>
      <c r="BK143" s="82"/>
      <c r="BL143" s="82">
        <f t="shared" si="147"/>
        <v>0</v>
      </c>
      <c r="BM143" s="82" t="e">
        <f t="shared" si="115"/>
        <v>#DIV/0!</v>
      </c>
      <c r="BN143" s="77">
        <f t="shared" si="148"/>
        <v>0</v>
      </c>
      <c r="BO143" s="108">
        <f t="shared" si="116"/>
        <v>0</v>
      </c>
      <c r="BP143" s="107">
        <f>IF($BL143=0,0,_xll.OSTRIP($BM143,$I143,$A143-$B$2,$BG143-$A143,$BH143-$A143,$B$10,$BE143,$F143,$G143,$B$22,$J143,$BQ$33,0))</f>
        <v>0</v>
      </c>
      <c r="BQ143" s="107">
        <f>IF($BL143=0,0,_xll.OSTRIP($BM143,$I143,$A143-$B$2,$BG143-$A143,$BH143-$A143,$B$10,$BE143,$F143,$G143,$B$22,$J143,$BQ$33,1))</f>
        <v>0</v>
      </c>
      <c r="BR143" s="107">
        <f>IF($BL143=0,0,_xll.OSTRIP($BM143,$I143,$A143-$B$2,$BG143-$A143,$BH143-$A143,$B$10,$BE143,$F143,$G143,$B$22,$J143,$BQ$33,BQ$34))</f>
        <v>0</v>
      </c>
      <c r="BS143" s="109">
        <f t="shared" si="117"/>
        <v>0</v>
      </c>
      <c r="BT143" s="109">
        <f t="shared" si="118"/>
        <v>0</v>
      </c>
      <c r="BU143" s="109">
        <f t="shared" si="119"/>
        <v>0</v>
      </c>
      <c r="BW143" s="82">
        <f t="shared" si="149"/>
        <v>0</v>
      </c>
      <c r="BX143" s="81" t="e">
        <f t="shared" si="120"/>
        <v>#DIV/0!</v>
      </c>
      <c r="BY143" s="77">
        <f t="shared" si="121"/>
        <v>0</v>
      </c>
      <c r="BZ143" s="108">
        <f t="shared" si="122"/>
        <v>0</v>
      </c>
      <c r="CA143" s="107">
        <f>IF($BW143=0,0,_xll.OSTRIP($BX143,$S143,$A143-$B$2,$BG143-$A143,$BH143-$A143,$D$10,$BE143,$P143,$Q143,$D$22,$T143,$CB$33,0))</f>
        <v>0</v>
      </c>
      <c r="CB143" s="107">
        <f>IF($BW143=0,0,_xll.OSTRIP($BX143,$S143,$A143-$B$2,$BG143-$A143,$BH143-$A143,$D$10,$BE143,$P143,$Q143,$D$22,$T143,$CB$33,1))</f>
        <v>0</v>
      </c>
      <c r="CC143" s="107">
        <f>IF($BW143=0,0,_xll.OSTRIP($BX143,$S143,$A143-$B$2,$BG143-$A143,$BH143-$A143,$D$10,$BE143,$P143,$Q143,$D$22,$T143,$CB$33,CB$34))</f>
        <v>0</v>
      </c>
      <c r="CD143" s="109">
        <f t="shared" si="123"/>
        <v>0</v>
      </c>
      <c r="CE143" s="109">
        <f t="shared" si="124"/>
        <v>0</v>
      </c>
      <c r="CF143" s="109">
        <f t="shared" si="125"/>
        <v>0</v>
      </c>
      <c r="CH143" s="82">
        <f t="shared" si="150"/>
        <v>0</v>
      </c>
      <c r="CI143" s="81" t="e">
        <f t="shared" si="126"/>
        <v>#DIV/0!</v>
      </c>
      <c r="CJ143" s="77">
        <f t="shared" si="127"/>
        <v>0</v>
      </c>
      <c r="CK143" s="108">
        <f t="shared" si="128"/>
        <v>0</v>
      </c>
      <c r="CL143" s="107">
        <f>IF($CH143=0,0,_xll.OSTRIP($CI143,$AC143,$A143-$B$2,$BG143-$A143,$BH143-$A143,$F$10,$BE143,$Z143,$AA143,$F$22,$AD143,$CM$33,0))</f>
        <v>0</v>
      </c>
      <c r="CM143" s="107">
        <f>IF($CH143=0,0,_xll.OSTRIP($CI143,$AC143,$A143-$B$2,$BG143-$A143,$BH143-$A143,$F$10,$BE143,$Z143,$AA143,$F$22,$AD143,$CM$33,1))</f>
        <v>0</v>
      </c>
      <c r="CN143" s="107">
        <f>IF($CH143=0,0,_xll.OSTRIP($CI143,$AC143,$A143-$B$2,$BG143-$A143,$BH143-$A143,$F$10,$BE143,$Z143,$AA143,$F$22,$AD143,$CM$33,$CM$34))</f>
        <v>0</v>
      </c>
      <c r="CO143" s="109">
        <f t="shared" si="129"/>
        <v>0</v>
      </c>
      <c r="CP143" s="109">
        <f t="shared" si="130"/>
        <v>0</v>
      </c>
      <c r="CQ143" s="109">
        <f t="shared" si="131"/>
        <v>0</v>
      </c>
      <c r="CS143" s="82">
        <f t="shared" si="151"/>
        <v>0</v>
      </c>
      <c r="CT143" s="81" t="e">
        <f t="shared" si="132"/>
        <v>#DIV/0!</v>
      </c>
      <c r="CU143" s="77">
        <f t="shared" si="133"/>
        <v>0</v>
      </c>
      <c r="CV143" s="108">
        <f t="shared" si="134"/>
        <v>0</v>
      </c>
      <c r="CW143" s="107">
        <f>IF($CS143=0,0,_xll.OSTRIP($CT143,$AM143,$A143-$B$2,$BG143-$A143,$BH143-$A143,$H$10,$BE143,$AJ143,$AK143,$H$22,$AN143,$CX$33,0))</f>
        <v>0</v>
      </c>
      <c r="CX143" s="107">
        <f>IF($CS143=0,0,_xll.OSTRIP($CT143,$AM143,$A143-$B$2,$BG143-$A143,$BH143-$A143,$H$10,$BE143,$AJ143,$AK143,$H$22,$AN143,$CX$33,1))</f>
        <v>0</v>
      </c>
      <c r="CY143" s="107">
        <f>IF($CS143=0,0,_xll.OSTRIP($CT143,$AM143,$A143-$B$2,$BG143-$A143,$BH143-$A143,$H$10,$BE143,$AJ143,$AK143,$H$22,$AN143,$CX$33,CX$34))</f>
        <v>0</v>
      </c>
      <c r="CZ143" s="109">
        <f t="shared" si="135"/>
        <v>0</v>
      </c>
      <c r="DA143" s="109">
        <f t="shared" si="136"/>
        <v>0</v>
      </c>
      <c r="DB143" s="109">
        <f t="shared" si="137"/>
        <v>0</v>
      </c>
    </row>
    <row r="144" spans="1:106" x14ac:dyDescent="0.25">
      <c r="A144" s="101">
        <f t="shared" si="98"/>
        <v>40087</v>
      </c>
      <c r="B144" s="102">
        <f t="shared" si="99"/>
        <v>3.9049999999999998</v>
      </c>
      <c r="C144" s="80">
        <f t="shared" si="100"/>
        <v>0.17499999999999999</v>
      </c>
      <c r="D144" s="102">
        <f t="shared" si="76"/>
        <v>-4.5499999999999999E-2</v>
      </c>
      <c r="E144" s="106">
        <f t="shared" si="77"/>
        <v>1</v>
      </c>
      <c r="F144" s="80">
        <f t="shared" si="101"/>
        <v>0.17499999999999999</v>
      </c>
      <c r="G144" s="106">
        <f t="shared" si="102"/>
        <v>0.6</v>
      </c>
      <c r="H144" s="80">
        <f t="shared" si="139"/>
        <v>0</v>
      </c>
      <c r="I144" s="104" t="e">
        <f t="shared" si="103"/>
        <v>#DIV/0!</v>
      </c>
      <c r="J144" s="233" t="e">
        <f t="shared" si="140"/>
        <v>#DIV/0!</v>
      </c>
      <c r="K144" s="233"/>
      <c r="L144" s="266"/>
      <c r="M144" s="266"/>
      <c r="N144" s="102">
        <f t="shared" si="80"/>
        <v>0.28749999999999998</v>
      </c>
      <c r="O144" s="106">
        <f t="shared" si="81"/>
        <v>1.03</v>
      </c>
      <c r="P144" s="216">
        <f t="shared" si="104"/>
        <v>0.18024999999999999</v>
      </c>
      <c r="Q144" s="106">
        <f t="shared" si="105"/>
        <v>0.7</v>
      </c>
      <c r="R144" s="80">
        <f t="shared" si="141"/>
        <v>0</v>
      </c>
      <c r="S144" s="104" t="e">
        <f t="shared" si="106"/>
        <v>#DIV/0!</v>
      </c>
      <c r="T144" s="233" t="e">
        <f t="shared" si="142"/>
        <v>#DIV/0!</v>
      </c>
      <c r="U144"/>
      <c r="V144"/>
      <c r="W144"/>
      <c r="X144" s="102">
        <f t="shared" si="84"/>
        <v>0.1925</v>
      </c>
      <c r="Y144" s="106">
        <f t="shared" si="85"/>
        <v>1</v>
      </c>
      <c r="Z144" s="216">
        <f t="shared" si="107"/>
        <v>0.17499999999999999</v>
      </c>
      <c r="AA144" s="106">
        <f t="shared" si="108"/>
        <v>0.65</v>
      </c>
      <c r="AB144" s="80">
        <f t="shared" si="143"/>
        <v>0</v>
      </c>
      <c r="AC144" s="104" t="e">
        <f t="shared" si="109"/>
        <v>#DIV/0!</v>
      </c>
      <c r="AD144" s="233" t="e">
        <f t="shared" si="144"/>
        <v>#DIV/0!</v>
      </c>
      <c r="AE144"/>
      <c r="AF144"/>
      <c r="AG144"/>
      <c r="AH144" s="102">
        <f t="shared" si="88"/>
        <v>5.0000000000000001E-3</v>
      </c>
      <c r="AI144" s="106">
        <f t="shared" si="89"/>
        <v>1</v>
      </c>
      <c r="AJ144" s="216" t="e">
        <f t="shared" si="110"/>
        <v>#DIV/0!</v>
      </c>
      <c r="AK144" s="106">
        <f t="shared" si="111"/>
        <v>0.6</v>
      </c>
      <c r="AL144" s="80" t="e">
        <f t="shared" si="145"/>
        <v>#DIV/0!</v>
      </c>
      <c r="AM144" s="104" t="e">
        <f t="shared" si="112"/>
        <v>#DIV/0!</v>
      </c>
      <c r="AN144" s="233" t="e">
        <f t="shared" si="146"/>
        <v>#DIV/0!</v>
      </c>
      <c r="AO144"/>
      <c r="AP144"/>
      <c r="AQ144" s="266"/>
      <c r="AR144" s="266"/>
      <c r="AU144"/>
      <c r="AV144"/>
      <c r="AW144"/>
      <c r="AX144"/>
      <c r="AY144"/>
      <c r="AZ144"/>
      <c r="BA144"/>
      <c r="BC144" s="105"/>
      <c r="BD144" s="105"/>
      <c r="BE144" s="80">
        <f t="shared" si="113"/>
        <v>6.9756596092240011E-2</v>
      </c>
      <c r="BF144" s="181">
        <f t="shared" si="92"/>
        <v>31</v>
      </c>
      <c r="BG144" s="258">
        <f t="shared" si="138"/>
        <v>40087</v>
      </c>
      <c r="BH144" s="258">
        <f t="shared" si="114"/>
        <v>40117</v>
      </c>
      <c r="BJ144" s="105"/>
      <c r="BK144" s="82"/>
      <c r="BL144" s="82">
        <f t="shared" si="147"/>
        <v>0</v>
      </c>
      <c r="BM144" s="82" t="e">
        <f t="shared" si="115"/>
        <v>#DIV/0!</v>
      </c>
      <c r="BN144" s="77">
        <f t="shared" si="148"/>
        <v>0</v>
      </c>
      <c r="BO144" s="108">
        <f t="shared" si="116"/>
        <v>0</v>
      </c>
      <c r="BP144" s="107">
        <f>IF($BL144=0,0,_xll.OSTRIP($BM144,$I144,$A144-$B$2,$BG144-$A144,$BH144-$A144,$B$10,$BE144,$F144,$G144,$B$22,$J144,$BQ$33,0))</f>
        <v>0</v>
      </c>
      <c r="BQ144" s="107">
        <f>IF($BL144=0,0,_xll.OSTRIP($BM144,$I144,$A144-$B$2,$BG144-$A144,$BH144-$A144,$B$10,$BE144,$F144,$G144,$B$22,$J144,$BQ$33,1))</f>
        <v>0</v>
      </c>
      <c r="BR144" s="107">
        <f>IF($BL144=0,0,_xll.OSTRIP($BM144,$I144,$A144-$B$2,$BG144-$A144,$BH144-$A144,$B$10,$BE144,$F144,$G144,$B$22,$J144,$BQ$33,BQ$34))</f>
        <v>0</v>
      </c>
      <c r="BS144" s="109">
        <f t="shared" si="117"/>
        <v>0</v>
      </c>
      <c r="BT144" s="109">
        <f t="shared" si="118"/>
        <v>0</v>
      </c>
      <c r="BU144" s="109">
        <f t="shared" si="119"/>
        <v>0</v>
      </c>
      <c r="BW144" s="82">
        <f t="shared" si="149"/>
        <v>0</v>
      </c>
      <c r="BX144" s="81" t="e">
        <f t="shared" si="120"/>
        <v>#DIV/0!</v>
      </c>
      <c r="BY144" s="77">
        <f t="shared" si="121"/>
        <v>0</v>
      </c>
      <c r="BZ144" s="108">
        <f t="shared" si="122"/>
        <v>0</v>
      </c>
      <c r="CA144" s="107">
        <f>IF($BW144=0,0,_xll.OSTRIP($BX144,$S144,$A144-$B$2,$BG144-$A144,$BH144-$A144,$D$10,$BE144,$P144,$Q144,$D$22,$T144,$CB$33,0))</f>
        <v>0</v>
      </c>
      <c r="CB144" s="107">
        <f>IF($BW144=0,0,_xll.OSTRIP($BX144,$S144,$A144-$B$2,$BG144-$A144,$BH144-$A144,$D$10,$BE144,$P144,$Q144,$D$22,$T144,$CB$33,1))</f>
        <v>0</v>
      </c>
      <c r="CC144" s="107">
        <f>IF($BW144=0,0,_xll.OSTRIP($BX144,$S144,$A144-$B$2,$BG144-$A144,$BH144-$A144,$D$10,$BE144,$P144,$Q144,$D$22,$T144,$CB$33,CB$34))</f>
        <v>0</v>
      </c>
      <c r="CD144" s="109">
        <f t="shared" si="123"/>
        <v>0</v>
      </c>
      <c r="CE144" s="109">
        <f t="shared" si="124"/>
        <v>0</v>
      </c>
      <c r="CF144" s="109">
        <f t="shared" si="125"/>
        <v>0</v>
      </c>
      <c r="CH144" s="82">
        <f t="shared" si="150"/>
        <v>0</v>
      </c>
      <c r="CI144" s="81" t="e">
        <f t="shared" si="126"/>
        <v>#DIV/0!</v>
      </c>
      <c r="CJ144" s="77">
        <f t="shared" si="127"/>
        <v>0</v>
      </c>
      <c r="CK144" s="108">
        <f t="shared" si="128"/>
        <v>0</v>
      </c>
      <c r="CL144" s="107">
        <f>IF($CH144=0,0,_xll.OSTRIP($CI144,$AC144,$A144-$B$2,$BG144-$A144,$BH144-$A144,$F$10,$BE144,$Z144,$AA144,$F$22,$AD144,$CM$33,0))</f>
        <v>0</v>
      </c>
      <c r="CM144" s="107">
        <f>IF($CH144=0,0,_xll.OSTRIP($CI144,$AC144,$A144-$B$2,$BG144-$A144,$BH144-$A144,$F$10,$BE144,$Z144,$AA144,$F$22,$AD144,$CM$33,1))</f>
        <v>0</v>
      </c>
      <c r="CN144" s="107">
        <f>IF($CH144=0,0,_xll.OSTRIP($CI144,$AC144,$A144-$B$2,$BG144-$A144,$BH144-$A144,$F$10,$BE144,$Z144,$AA144,$F$22,$AD144,$CM$33,$CM$34))</f>
        <v>0</v>
      </c>
      <c r="CO144" s="109">
        <f t="shared" si="129"/>
        <v>0</v>
      </c>
      <c r="CP144" s="109">
        <f t="shared" si="130"/>
        <v>0</v>
      </c>
      <c r="CQ144" s="109">
        <f t="shared" si="131"/>
        <v>0</v>
      </c>
      <c r="CS144" s="82">
        <f t="shared" si="151"/>
        <v>0</v>
      </c>
      <c r="CT144" s="81" t="e">
        <f t="shared" si="132"/>
        <v>#DIV/0!</v>
      </c>
      <c r="CU144" s="77">
        <f t="shared" si="133"/>
        <v>0</v>
      </c>
      <c r="CV144" s="108">
        <f t="shared" si="134"/>
        <v>0</v>
      </c>
      <c r="CW144" s="107">
        <f>IF($CS144=0,0,_xll.OSTRIP($CT144,$AM144,$A144-$B$2,$BG144-$A144,$BH144-$A144,$H$10,$BE144,$AJ144,$AK144,$H$22,$AN144,$CX$33,0))</f>
        <v>0</v>
      </c>
      <c r="CX144" s="107">
        <f>IF($CS144=0,0,_xll.OSTRIP($CT144,$AM144,$A144-$B$2,$BG144-$A144,$BH144-$A144,$H$10,$BE144,$AJ144,$AK144,$H$22,$AN144,$CX$33,1))</f>
        <v>0</v>
      </c>
      <c r="CY144" s="107">
        <f>IF($CS144=0,0,_xll.OSTRIP($CT144,$AM144,$A144-$B$2,$BG144-$A144,$BH144-$A144,$H$10,$BE144,$AJ144,$AK144,$H$22,$AN144,$CX$33,CX$34))</f>
        <v>0</v>
      </c>
      <c r="CZ144" s="109">
        <f t="shared" si="135"/>
        <v>0</v>
      </c>
      <c r="DA144" s="109">
        <f t="shared" si="136"/>
        <v>0</v>
      </c>
      <c r="DB144" s="109">
        <f t="shared" si="137"/>
        <v>0</v>
      </c>
    </row>
    <row r="145" spans="1:106" x14ac:dyDescent="0.25">
      <c r="A145" s="101">
        <f t="shared" si="98"/>
        <v>40118</v>
      </c>
      <c r="B145" s="102">
        <f t="shared" si="99"/>
        <v>4.0179999999999998</v>
      </c>
      <c r="C145" s="80">
        <f t="shared" si="100"/>
        <v>0.17499999999999999</v>
      </c>
      <c r="D145" s="102">
        <f t="shared" si="76"/>
        <v>-5.0499999999999996E-2</v>
      </c>
      <c r="E145" s="106">
        <f t="shared" si="77"/>
        <v>1</v>
      </c>
      <c r="F145" s="80">
        <f t="shared" si="101"/>
        <v>0.17499999999999999</v>
      </c>
      <c r="G145" s="106">
        <f t="shared" si="102"/>
        <v>0.8</v>
      </c>
      <c r="H145" s="80">
        <f t="shared" si="139"/>
        <v>0</v>
      </c>
      <c r="I145" s="104" t="e">
        <f t="shared" si="103"/>
        <v>#DIV/0!</v>
      </c>
      <c r="J145" s="233" t="e">
        <f t="shared" si="140"/>
        <v>#DIV/0!</v>
      </c>
      <c r="K145" s="233"/>
      <c r="L145" s="266"/>
      <c r="M145" s="266"/>
      <c r="N145" s="102">
        <f t="shared" si="80"/>
        <v>0.35</v>
      </c>
      <c r="O145" s="106">
        <f t="shared" si="81"/>
        <v>1.03</v>
      </c>
      <c r="P145" s="216">
        <f t="shared" si="104"/>
        <v>0.18024999999999999</v>
      </c>
      <c r="Q145" s="106">
        <f t="shared" si="105"/>
        <v>0.9</v>
      </c>
      <c r="R145" s="80">
        <f t="shared" si="141"/>
        <v>0</v>
      </c>
      <c r="S145" s="104" t="e">
        <f t="shared" si="106"/>
        <v>#DIV/0!</v>
      </c>
      <c r="T145" s="233" t="e">
        <f t="shared" si="142"/>
        <v>#DIV/0!</v>
      </c>
      <c r="U145"/>
      <c r="V145"/>
      <c r="W145"/>
      <c r="X145" s="102">
        <f t="shared" si="84"/>
        <v>0.255</v>
      </c>
      <c r="Y145" s="106">
        <f t="shared" si="85"/>
        <v>1</v>
      </c>
      <c r="Z145" s="216">
        <f t="shared" si="107"/>
        <v>0.17499999999999999</v>
      </c>
      <c r="AA145" s="106">
        <f t="shared" si="108"/>
        <v>0.8</v>
      </c>
      <c r="AB145" s="80">
        <f t="shared" si="143"/>
        <v>0</v>
      </c>
      <c r="AC145" s="104" t="e">
        <f t="shared" si="109"/>
        <v>#DIV/0!</v>
      </c>
      <c r="AD145" s="233" t="e">
        <f t="shared" si="144"/>
        <v>#DIV/0!</v>
      </c>
      <c r="AE145"/>
      <c r="AF145"/>
      <c r="AG145"/>
      <c r="AH145" s="102">
        <f t="shared" si="88"/>
        <v>5.0000000000000001E-3</v>
      </c>
      <c r="AI145" s="106">
        <f t="shared" si="89"/>
        <v>1</v>
      </c>
      <c r="AJ145" s="216" t="e">
        <f t="shared" si="110"/>
        <v>#DIV/0!</v>
      </c>
      <c r="AK145" s="106">
        <f t="shared" si="111"/>
        <v>0.8</v>
      </c>
      <c r="AL145" s="80" t="e">
        <f t="shared" si="145"/>
        <v>#DIV/0!</v>
      </c>
      <c r="AM145" s="104" t="e">
        <f t="shared" si="112"/>
        <v>#DIV/0!</v>
      </c>
      <c r="AN145" s="233" t="e">
        <f t="shared" si="146"/>
        <v>#DIV/0!</v>
      </c>
      <c r="AO145"/>
      <c r="AP145"/>
      <c r="AQ145" s="266"/>
      <c r="AR145" s="266"/>
      <c r="AU145"/>
      <c r="AV145"/>
      <c r="AW145"/>
      <c r="AX145"/>
      <c r="AY145"/>
      <c r="AZ145"/>
      <c r="BA145"/>
      <c r="BC145" s="105"/>
      <c r="BD145" s="105"/>
      <c r="BE145" s="80">
        <f t="shared" si="113"/>
        <v>6.9786497738449013E-2</v>
      </c>
      <c r="BF145" s="181">
        <f t="shared" si="92"/>
        <v>30</v>
      </c>
      <c r="BG145" s="258">
        <f t="shared" si="138"/>
        <v>40118</v>
      </c>
      <c r="BH145" s="258">
        <f t="shared" si="114"/>
        <v>40147</v>
      </c>
      <c r="BJ145" s="105"/>
      <c r="BK145" s="82"/>
      <c r="BL145" s="82">
        <f t="shared" si="147"/>
        <v>0</v>
      </c>
      <c r="BM145" s="82" t="e">
        <f t="shared" si="115"/>
        <v>#DIV/0!</v>
      </c>
      <c r="BN145" s="77">
        <f t="shared" si="148"/>
        <v>0</v>
      </c>
      <c r="BO145" s="108">
        <f t="shared" si="116"/>
        <v>0</v>
      </c>
      <c r="BP145" s="107">
        <f>IF($BL145=0,0,_xll.OSTRIP($BM145,$I145,$A145-$B$2,$BG145-$A145,$BH145-$A145,$B$10,$BE145,$F145,$G145,$B$22,$J145,$BQ$33,0))</f>
        <v>0</v>
      </c>
      <c r="BQ145" s="107">
        <f>IF($BL145=0,0,_xll.OSTRIP($BM145,$I145,$A145-$B$2,$BG145-$A145,$BH145-$A145,$B$10,$BE145,$F145,$G145,$B$22,$J145,$BQ$33,1))</f>
        <v>0</v>
      </c>
      <c r="BR145" s="107">
        <f>IF($BL145=0,0,_xll.OSTRIP($BM145,$I145,$A145-$B$2,$BG145-$A145,$BH145-$A145,$B$10,$BE145,$F145,$G145,$B$22,$J145,$BQ$33,BQ$34))</f>
        <v>0</v>
      </c>
      <c r="BS145" s="109">
        <f t="shared" si="117"/>
        <v>0</v>
      </c>
      <c r="BT145" s="109">
        <f t="shared" si="118"/>
        <v>0</v>
      </c>
      <c r="BU145" s="109">
        <f t="shared" si="119"/>
        <v>0</v>
      </c>
      <c r="BW145" s="82">
        <f t="shared" si="149"/>
        <v>0</v>
      </c>
      <c r="BX145" s="81" t="e">
        <f t="shared" si="120"/>
        <v>#DIV/0!</v>
      </c>
      <c r="BY145" s="77">
        <f t="shared" si="121"/>
        <v>0</v>
      </c>
      <c r="BZ145" s="108">
        <f t="shared" si="122"/>
        <v>0</v>
      </c>
      <c r="CA145" s="107">
        <f>IF($BW145=0,0,_xll.OSTRIP($BX145,$S145,$A145-$B$2,$BG145-$A145,$BH145-$A145,$D$10,$BE145,$P145,$Q145,$D$22,$T145,$CB$33,0))</f>
        <v>0</v>
      </c>
      <c r="CB145" s="107">
        <f>IF($BW145=0,0,_xll.OSTRIP($BX145,$S145,$A145-$B$2,$BG145-$A145,$BH145-$A145,$D$10,$BE145,$P145,$Q145,$D$22,$T145,$CB$33,1))</f>
        <v>0</v>
      </c>
      <c r="CC145" s="107">
        <f>IF($BW145=0,0,_xll.OSTRIP($BX145,$S145,$A145-$B$2,$BG145-$A145,$BH145-$A145,$D$10,$BE145,$P145,$Q145,$D$22,$T145,$CB$33,CB$34))</f>
        <v>0</v>
      </c>
      <c r="CD145" s="109">
        <f t="shared" si="123"/>
        <v>0</v>
      </c>
      <c r="CE145" s="109">
        <f t="shared" si="124"/>
        <v>0</v>
      </c>
      <c r="CF145" s="109">
        <f t="shared" si="125"/>
        <v>0</v>
      </c>
      <c r="CH145" s="82">
        <f t="shared" si="150"/>
        <v>0</v>
      </c>
      <c r="CI145" s="81" t="e">
        <f t="shared" si="126"/>
        <v>#DIV/0!</v>
      </c>
      <c r="CJ145" s="77">
        <f t="shared" si="127"/>
        <v>0</v>
      </c>
      <c r="CK145" s="108">
        <f t="shared" si="128"/>
        <v>0</v>
      </c>
      <c r="CL145" s="107">
        <f>IF($CH145=0,0,_xll.OSTRIP($CI145,$AC145,$A145-$B$2,$BG145-$A145,$BH145-$A145,$F$10,$BE145,$Z145,$AA145,$F$22,$AD145,$CM$33,0))</f>
        <v>0</v>
      </c>
      <c r="CM145" s="107">
        <f>IF($CH145=0,0,_xll.OSTRIP($CI145,$AC145,$A145-$B$2,$BG145-$A145,$BH145-$A145,$F$10,$BE145,$Z145,$AA145,$F$22,$AD145,$CM$33,1))</f>
        <v>0</v>
      </c>
      <c r="CN145" s="107">
        <f>IF($CH145=0,0,_xll.OSTRIP($CI145,$AC145,$A145-$B$2,$BG145-$A145,$BH145-$A145,$F$10,$BE145,$Z145,$AA145,$F$22,$AD145,$CM$33,$CM$34))</f>
        <v>0</v>
      </c>
      <c r="CO145" s="109">
        <f t="shared" si="129"/>
        <v>0</v>
      </c>
      <c r="CP145" s="109">
        <f t="shared" si="130"/>
        <v>0</v>
      </c>
      <c r="CQ145" s="109">
        <f t="shared" si="131"/>
        <v>0</v>
      </c>
      <c r="CS145" s="82">
        <f t="shared" si="151"/>
        <v>0</v>
      </c>
      <c r="CT145" s="81" t="e">
        <f t="shared" si="132"/>
        <v>#DIV/0!</v>
      </c>
      <c r="CU145" s="77">
        <f t="shared" si="133"/>
        <v>0</v>
      </c>
      <c r="CV145" s="108">
        <f t="shared" si="134"/>
        <v>0</v>
      </c>
      <c r="CW145" s="107">
        <f>IF($CS145=0,0,_xll.OSTRIP($CT145,$AM145,$A145-$B$2,$BG145-$A145,$BH145-$A145,$H$10,$BE145,$AJ145,$AK145,$H$22,$AN145,$CX$33,0))</f>
        <v>0</v>
      </c>
      <c r="CX145" s="107">
        <f>IF($CS145=0,0,_xll.OSTRIP($CT145,$AM145,$A145-$B$2,$BG145-$A145,$BH145-$A145,$H$10,$BE145,$AJ145,$AK145,$H$22,$AN145,$CX$33,1))</f>
        <v>0</v>
      </c>
      <c r="CY145" s="107">
        <f>IF($CS145=0,0,_xll.OSTRIP($CT145,$AM145,$A145-$B$2,$BG145-$A145,$BH145-$A145,$H$10,$BE145,$AJ145,$AK145,$H$22,$AN145,$CX$33,CX$34))</f>
        <v>0</v>
      </c>
      <c r="CZ145" s="109">
        <f t="shared" si="135"/>
        <v>0</v>
      </c>
      <c r="DA145" s="109">
        <f t="shared" si="136"/>
        <v>0</v>
      </c>
      <c r="DB145" s="109">
        <f t="shared" si="137"/>
        <v>0</v>
      </c>
    </row>
    <row r="146" spans="1:106" x14ac:dyDescent="0.25">
      <c r="A146" s="101">
        <f t="shared" si="98"/>
        <v>40148</v>
      </c>
      <c r="B146" s="102">
        <f t="shared" si="99"/>
        <v>4.1210000000000004</v>
      </c>
      <c r="C146" s="80">
        <f t="shared" si="100"/>
        <v>0.17499999999999999</v>
      </c>
      <c r="D146" s="102">
        <f t="shared" si="76"/>
        <v>-4.8000000000000001E-2</v>
      </c>
      <c r="E146" s="106">
        <f t="shared" si="77"/>
        <v>1</v>
      </c>
      <c r="F146" s="80">
        <f t="shared" si="101"/>
        <v>0.17499999999999999</v>
      </c>
      <c r="G146" s="106">
        <f t="shared" si="102"/>
        <v>1</v>
      </c>
      <c r="H146" s="80">
        <f t="shared" si="139"/>
        <v>0</v>
      </c>
      <c r="I146" s="104" t="e">
        <f t="shared" si="103"/>
        <v>#DIV/0!</v>
      </c>
      <c r="J146" s="233" t="e">
        <f t="shared" si="140"/>
        <v>#DIV/0!</v>
      </c>
      <c r="K146" s="233"/>
      <c r="L146" s="266"/>
      <c r="M146" s="266"/>
      <c r="N146" s="102">
        <f t="shared" si="80"/>
        <v>0.39</v>
      </c>
      <c r="O146" s="106">
        <f t="shared" si="81"/>
        <v>1.03</v>
      </c>
      <c r="P146" s="216">
        <f t="shared" si="104"/>
        <v>0.18024999999999999</v>
      </c>
      <c r="Q146" s="106">
        <f t="shared" si="105"/>
        <v>1.1000000000000001</v>
      </c>
      <c r="R146" s="80">
        <f t="shared" si="141"/>
        <v>0</v>
      </c>
      <c r="S146" s="104" t="e">
        <f t="shared" si="106"/>
        <v>#DIV/0!</v>
      </c>
      <c r="T146" s="233" t="e">
        <f t="shared" si="142"/>
        <v>#DIV/0!</v>
      </c>
      <c r="U146"/>
      <c r="V146"/>
      <c r="W146"/>
      <c r="X146" s="102">
        <f t="shared" si="84"/>
        <v>0.29499999999999998</v>
      </c>
      <c r="Y146" s="106">
        <f t="shared" si="85"/>
        <v>1</v>
      </c>
      <c r="Z146" s="216">
        <f t="shared" si="107"/>
        <v>0.17499999999999999</v>
      </c>
      <c r="AA146" s="106">
        <f t="shared" si="108"/>
        <v>1.1000000000000001</v>
      </c>
      <c r="AB146" s="80">
        <f t="shared" si="143"/>
        <v>0</v>
      </c>
      <c r="AC146" s="104" t="e">
        <f t="shared" si="109"/>
        <v>#DIV/0!</v>
      </c>
      <c r="AD146" s="233" t="e">
        <f t="shared" si="144"/>
        <v>#DIV/0!</v>
      </c>
      <c r="AE146"/>
      <c r="AF146"/>
      <c r="AG146"/>
      <c r="AH146" s="102">
        <f t="shared" si="88"/>
        <v>5.0000000000000001E-3</v>
      </c>
      <c r="AI146" s="106">
        <f t="shared" si="89"/>
        <v>1</v>
      </c>
      <c r="AJ146" s="216" t="e">
        <f t="shared" si="110"/>
        <v>#DIV/0!</v>
      </c>
      <c r="AK146" s="106">
        <f t="shared" si="111"/>
        <v>1</v>
      </c>
      <c r="AL146" s="80" t="e">
        <f t="shared" si="145"/>
        <v>#DIV/0!</v>
      </c>
      <c r="AM146" s="104" t="e">
        <f t="shared" si="112"/>
        <v>#DIV/0!</v>
      </c>
      <c r="AN146" s="233" t="e">
        <f t="shared" si="146"/>
        <v>#DIV/0!</v>
      </c>
      <c r="AO146"/>
      <c r="AP146"/>
      <c r="AQ146" s="266"/>
      <c r="AR146" s="266"/>
      <c r="AU146"/>
      <c r="AV146"/>
      <c r="AW146"/>
      <c r="AX146"/>
      <c r="AY146"/>
      <c r="AZ146"/>
      <c r="BA146"/>
      <c r="BC146" s="105"/>
      <c r="BD146" s="105"/>
      <c r="BE146" s="80">
        <f t="shared" si="113"/>
        <v>6.9815434815708011E-2</v>
      </c>
      <c r="BF146" s="181">
        <f t="shared" si="92"/>
        <v>31</v>
      </c>
      <c r="BG146" s="258">
        <f t="shared" si="138"/>
        <v>40148</v>
      </c>
      <c r="BH146" s="258">
        <f t="shared" si="114"/>
        <v>40178</v>
      </c>
      <c r="BJ146" s="105"/>
      <c r="BK146" s="82"/>
      <c r="BL146" s="82">
        <f t="shared" si="147"/>
        <v>0</v>
      </c>
      <c r="BM146" s="82" t="e">
        <f t="shared" si="115"/>
        <v>#DIV/0!</v>
      </c>
      <c r="BN146" s="77">
        <f t="shared" si="148"/>
        <v>0</v>
      </c>
      <c r="BO146" s="108">
        <f t="shared" si="116"/>
        <v>0</v>
      </c>
      <c r="BP146" s="107">
        <f>IF($BL146=0,0,_xll.OSTRIP($BM146,$I146,$A146-$B$2,$BG146-$A146,$BH146-$A146,$B$10,$BE146,$F146,$G146,$B$22,$J146,$BQ$33,0))</f>
        <v>0</v>
      </c>
      <c r="BQ146" s="107">
        <f>IF($BL146=0,0,_xll.OSTRIP($BM146,$I146,$A146-$B$2,$BG146-$A146,$BH146-$A146,$B$10,$BE146,$F146,$G146,$B$22,$J146,$BQ$33,1))</f>
        <v>0</v>
      </c>
      <c r="BR146" s="107">
        <f>IF($BL146=0,0,_xll.OSTRIP($BM146,$I146,$A146-$B$2,$BG146-$A146,$BH146-$A146,$B$10,$BE146,$F146,$G146,$B$22,$J146,$BQ$33,BQ$34))</f>
        <v>0</v>
      </c>
      <c r="BS146" s="109">
        <f t="shared" si="117"/>
        <v>0</v>
      </c>
      <c r="BT146" s="109">
        <f t="shared" si="118"/>
        <v>0</v>
      </c>
      <c r="BU146" s="109">
        <f t="shared" si="119"/>
        <v>0</v>
      </c>
      <c r="BW146" s="82">
        <f t="shared" si="149"/>
        <v>0</v>
      </c>
      <c r="BX146" s="81" t="e">
        <f t="shared" si="120"/>
        <v>#DIV/0!</v>
      </c>
      <c r="BY146" s="77">
        <f t="shared" si="121"/>
        <v>0</v>
      </c>
      <c r="BZ146" s="108">
        <f t="shared" si="122"/>
        <v>0</v>
      </c>
      <c r="CA146" s="107">
        <f>IF($BW146=0,0,_xll.OSTRIP($BX146,$S146,$A146-$B$2,$BG146-$A146,$BH146-$A146,$D$10,$BE146,$P146,$Q146,$D$22,$T146,$CB$33,0))</f>
        <v>0</v>
      </c>
      <c r="CB146" s="107">
        <f>IF($BW146=0,0,_xll.OSTRIP($BX146,$S146,$A146-$B$2,$BG146-$A146,$BH146-$A146,$D$10,$BE146,$P146,$Q146,$D$22,$T146,$CB$33,1))</f>
        <v>0</v>
      </c>
      <c r="CC146" s="107">
        <f>IF($BW146=0,0,_xll.OSTRIP($BX146,$S146,$A146-$B$2,$BG146-$A146,$BH146-$A146,$D$10,$BE146,$P146,$Q146,$D$22,$T146,$CB$33,CB$34))</f>
        <v>0</v>
      </c>
      <c r="CD146" s="109">
        <f t="shared" si="123"/>
        <v>0</v>
      </c>
      <c r="CE146" s="109">
        <f t="shared" si="124"/>
        <v>0</v>
      </c>
      <c r="CF146" s="109">
        <f t="shared" si="125"/>
        <v>0</v>
      </c>
      <c r="CH146" s="82">
        <f t="shared" si="150"/>
        <v>0</v>
      </c>
      <c r="CI146" s="81" t="e">
        <f t="shared" si="126"/>
        <v>#DIV/0!</v>
      </c>
      <c r="CJ146" s="77">
        <f t="shared" si="127"/>
        <v>0</v>
      </c>
      <c r="CK146" s="108">
        <f t="shared" si="128"/>
        <v>0</v>
      </c>
      <c r="CL146" s="107">
        <f>IF($CH146=0,0,_xll.OSTRIP($CI146,$AC146,$A146-$B$2,$BG146-$A146,$BH146-$A146,$F$10,$BE146,$Z146,$AA146,$F$22,$AD146,$CM$33,0))</f>
        <v>0</v>
      </c>
      <c r="CM146" s="107">
        <f>IF($CH146=0,0,_xll.OSTRIP($CI146,$AC146,$A146-$B$2,$BG146-$A146,$BH146-$A146,$F$10,$BE146,$Z146,$AA146,$F$22,$AD146,$CM$33,1))</f>
        <v>0</v>
      </c>
      <c r="CN146" s="107">
        <f>IF($CH146=0,0,_xll.OSTRIP($CI146,$AC146,$A146-$B$2,$BG146-$A146,$BH146-$A146,$F$10,$BE146,$Z146,$AA146,$F$22,$AD146,$CM$33,$CM$34))</f>
        <v>0</v>
      </c>
      <c r="CO146" s="109">
        <f t="shared" si="129"/>
        <v>0</v>
      </c>
      <c r="CP146" s="109">
        <f t="shared" si="130"/>
        <v>0</v>
      </c>
      <c r="CQ146" s="109">
        <f t="shared" si="131"/>
        <v>0</v>
      </c>
      <c r="CS146" s="82">
        <f t="shared" si="151"/>
        <v>0</v>
      </c>
      <c r="CT146" s="81" t="e">
        <f t="shared" si="132"/>
        <v>#DIV/0!</v>
      </c>
      <c r="CU146" s="77">
        <f t="shared" si="133"/>
        <v>0</v>
      </c>
      <c r="CV146" s="108">
        <f t="shared" si="134"/>
        <v>0</v>
      </c>
      <c r="CW146" s="107">
        <f>IF($CS146=0,0,_xll.OSTRIP($CT146,$AM146,$A146-$B$2,$BG146-$A146,$BH146-$A146,$H$10,$BE146,$AJ146,$AK146,$H$22,$AN146,$CX$33,0))</f>
        <v>0</v>
      </c>
      <c r="CX146" s="107">
        <f>IF($CS146=0,0,_xll.OSTRIP($CT146,$AM146,$A146-$B$2,$BG146-$A146,$BH146-$A146,$H$10,$BE146,$AJ146,$AK146,$H$22,$AN146,$CX$33,1))</f>
        <v>0</v>
      </c>
      <c r="CY146" s="107">
        <f>IF($CS146=0,0,_xll.OSTRIP($CT146,$AM146,$A146-$B$2,$BG146-$A146,$BH146-$A146,$H$10,$BE146,$AJ146,$AK146,$H$22,$AN146,$CX$33,CX$34))</f>
        <v>0</v>
      </c>
      <c r="CZ146" s="109">
        <f t="shared" si="135"/>
        <v>0</v>
      </c>
      <c r="DA146" s="109">
        <f t="shared" si="136"/>
        <v>0</v>
      </c>
      <c r="DB146" s="109">
        <f t="shared" si="137"/>
        <v>0</v>
      </c>
    </row>
    <row r="147" spans="1:106" x14ac:dyDescent="0.25">
      <c r="A147" s="101">
        <f t="shared" si="98"/>
        <v>40179</v>
      </c>
      <c r="B147" s="102">
        <f t="shared" si="99"/>
        <v>4.258</v>
      </c>
      <c r="C147" s="80">
        <f t="shared" si="100"/>
        <v>0.17499999999999999</v>
      </c>
      <c r="D147" s="102">
        <f t="shared" si="76"/>
        <v>-4.6000000000000006E-2</v>
      </c>
      <c r="E147" s="106">
        <f t="shared" si="77"/>
        <v>1</v>
      </c>
      <c r="F147" s="80">
        <f t="shared" si="101"/>
        <v>0.17499999999999999</v>
      </c>
      <c r="G147" s="106">
        <f t="shared" si="102"/>
        <v>1</v>
      </c>
      <c r="H147" s="80">
        <f t="shared" si="139"/>
        <v>0</v>
      </c>
      <c r="I147" s="104" t="e">
        <f t="shared" si="103"/>
        <v>#DIV/0!</v>
      </c>
      <c r="J147" s="233" t="e">
        <f t="shared" si="140"/>
        <v>#DIV/0!</v>
      </c>
      <c r="K147" s="233"/>
      <c r="L147" s="266"/>
      <c r="M147" s="266"/>
      <c r="N147" s="102">
        <f t="shared" si="80"/>
        <v>0.4</v>
      </c>
      <c r="O147" s="106">
        <f t="shared" si="81"/>
        <v>1.03</v>
      </c>
      <c r="P147" s="216">
        <f t="shared" si="104"/>
        <v>0.18024999999999999</v>
      </c>
      <c r="Q147" s="106">
        <f t="shared" si="105"/>
        <v>1.1000000000000001</v>
      </c>
      <c r="R147" s="80">
        <f t="shared" si="141"/>
        <v>0</v>
      </c>
      <c r="S147" s="104" t="e">
        <f t="shared" si="106"/>
        <v>#DIV/0!</v>
      </c>
      <c r="T147" s="233" t="e">
        <f t="shared" si="142"/>
        <v>#DIV/0!</v>
      </c>
      <c r="U147"/>
      <c r="V147"/>
      <c r="W147"/>
      <c r="X147" s="102">
        <f t="shared" si="84"/>
        <v>0.30499999999999999</v>
      </c>
      <c r="Y147" s="106">
        <f t="shared" si="85"/>
        <v>1</v>
      </c>
      <c r="Z147" s="216">
        <f t="shared" si="107"/>
        <v>0.17499999999999999</v>
      </c>
      <c r="AA147" s="106">
        <f t="shared" si="108"/>
        <v>1.1000000000000001</v>
      </c>
      <c r="AB147" s="80">
        <f t="shared" si="143"/>
        <v>0</v>
      </c>
      <c r="AC147" s="104" t="e">
        <f t="shared" si="109"/>
        <v>#DIV/0!</v>
      </c>
      <c r="AD147" s="233" t="e">
        <f t="shared" si="144"/>
        <v>#DIV/0!</v>
      </c>
      <c r="AE147"/>
      <c r="AF147"/>
      <c r="AG147"/>
      <c r="AH147" s="102">
        <f t="shared" si="88"/>
        <v>5.0000000000000001E-3</v>
      </c>
      <c r="AI147" s="106">
        <f t="shared" si="89"/>
        <v>1</v>
      </c>
      <c r="AJ147" s="216" t="e">
        <f t="shared" si="110"/>
        <v>#DIV/0!</v>
      </c>
      <c r="AK147" s="106">
        <f t="shared" si="111"/>
        <v>1</v>
      </c>
      <c r="AL147" s="80" t="e">
        <f t="shared" si="145"/>
        <v>#DIV/0!</v>
      </c>
      <c r="AM147" s="104" t="e">
        <f t="shared" si="112"/>
        <v>#DIV/0!</v>
      </c>
      <c r="AN147" s="233" t="e">
        <f t="shared" si="146"/>
        <v>#DIV/0!</v>
      </c>
      <c r="AO147"/>
      <c r="AP147"/>
      <c r="AQ147" s="266"/>
      <c r="AR147" s="266"/>
      <c r="AU147"/>
      <c r="AV147"/>
      <c r="AW147"/>
      <c r="AX147"/>
      <c r="AY147"/>
      <c r="AZ147"/>
      <c r="BA147"/>
      <c r="BC147" s="105"/>
      <c r="BD147" s="105"/>
      <c r="BE147" s="80">
        <f t="shared" si="113"/>
        <v>6.9845336462499019E-2</v>
      </c>
      <c r="BF147" s="181">
        <f t="shared" si="92"/>
        <v>31</v>
      </c>
      <c r="BG147" s="258">
        <f t="shared" si="138"/>
        <v>40179</v>
      </c>
      <c r="BH147" s="258">
        <f t="shared" si="114"/>
        <v>40209</v>
      </c>
      <c r="BJ147" s="105"/>
      <c r="BK147" s="82"/>
      <c r="BL147" s="82">
        <f t="shared" si="147"/>
        <v>0</v>
      </c>
      <c r="BM147" s="82" t="e">
        <f t="shared" si="115"/>
        <v>#DIV/0!</v>
      </c>
      <c r="BN147" s="77">
        <f t="shared" si="148"/>
        <v>0</v>
      </c>
      <c r="BO147" s="108">
        <f t="shared" si="116"/>
        <v>0</v>
      </c>
      <c r="BP147" s="107">
        <f>IF($BL147=0,0,_xll.OSTRIP($BM147,$I147,$A147-$B$2,$BG147-$A147,$BH147-$A147,$B$10,$BE147,$F147,$G147,$B$22,$J147,$BQ$33,0))</f>
        <v>0</v>
      </c>
      <c r="BQ147" s="107">
        <f>IF($BL147=0,0,_xll.OSTRIP($BM147,$I147,$A147-$B$2,$BG147-$A147,$BH147-$A147,$B$10,$BE147,$F147,$G147,$B$22,$J147,$BQ$33,1))</f>
        <v>0</v>
      </c>
      <c r="BR147" s="107">
        <f>IF($BL147=0,0,_xll.OSTRIP($BM147,$I147,$A147-$B$2,$BG147-$A147,$BH147-$A147,$B$10,$BE147,$F147,$G147,$B$22,$J147,$BQ$33,BQ$34))</f>
        <v>0</v>
      </c>
      <c r="BS147" s="109">
        <f t="shared" si="117"/>
        <v>0</v>
      </c>
      <c r="BT147" s="109">
        <f t="shared" si="118"/>
        <v>0</v>
      </c>
      <c r="BU147" s="109">
        <f t="shared" si="119"/>
        <v>0</v>
      </c>
      <c r="BW147" s="82">
        <f t="shared" si="149"/>
        <v>0</v>
      </c>
      <c r="BX147" s="81" t="e">
        <f t="shared" si="120"/>
        <v>#DIV/0!</v>
      </c>
      <c r="BY147" s="77">
        <f t="shared" si="121"/>
        <v>0</v>
      </c>
      <c r="BZ147" s="108">
        <f t="shared" si="122"/>
        <v>0</v>
      </c>
      <c r="CA147" s="107">
        <f>IF($BW147=0,0,_xll.OSTRIP($BX147,$S147,$A147-$B$2,$BG147-$A147,$BH147-$A147,$D$10,$BE147,$P147,$Q147,$D$22,$T147,$CB$33,0))</f>
        <v>0</v>
      </c>
      <c r="CB147" s="107">
        <f>IF($BW147=0,0,_xll.OSTRIP($BX147,$S147,$A147-$B$2,$BG147-$A147,$BH147-$A147,$D$10,$BE147,$P147,$Q147,$D$22,$T147,$CB$33,1))</f>
        <v>0</v>
      </c>
      <c r="CC147" s="107">
        <f>IF($BW147=0,0,_xll.OSTRIP($BX147,$S147,$A147-$B$2,$BG147-$A147,$BH147-$A147,$D$10,$BE147,$P147,$Q147,$D$22,$T147,$CB$33,CB$34))</f>
        <v>0</v>
      </c>
      <c r="CD147" s="109">
        <f t="shared" si="123"/>
        <v>0</v>
      </c>
      <c r="CE147" s="109">
        <f t="shared" si="124"/>
        <v>0</v>
      </c>
      <c r="CF147" s="109">
        <f t="shared" si="125"/>
        <v>0</v>
      </c>
      <c r="CH147" s="82">
        <f t="shared" si="150"/>
        <v>0</v>
      </c>
      <c r="CI147" s="81" t="e">
        <f t="shared" si="126"/>
        <v>#DIV/0!</v>
      </c>
      <c r="CJ147" s="77">
        <f t="shared" si="127"/>
        <v>0</v>
      </c>
      <c r="CK147" s="108">
        <f t="shared" si="128"/>
        <v>0</v>
      </c>
      <c r="CL147" s="107">
        <f>IF($CH147=0,0,_xll.OSTRIP($CI147,$AC147,$A147-$B$2,$BG147-$A147,$BH147-$A147,$F$10,$BE147,$Z147,$AA147,$F$22,$AD147,$CM$33,0))</f>
        <v>0</v>
      </c>
      <c r="CM147" s="107">
        <f>IF($CH147=0,0,_xll.OSTRIP($CI147,$AC147,$A147-$B$2,$BG147-$A147,$BH147-$A147,$F$10,$BE147,$Z147,$AA147,$F$22,$AD147,$CM$33,1))</f>
        <v>0</v>
      </c>
      <c r="CN147" s="107">
        <f>IF($CH147=0,0,_xll.OSTRIP($CI147,$AC147,$A147-$B$2,$BG147-$A147,$BH147-$A147,$F$10,$BE147,$Z147,$AA147,$F$22,$AD147,$CM$33,$CM$34))</f>
        <v>0</v>
      </c>
      <c r="CO147" s="109">
        <f t="shared" si="129"/>
        <v>0</v>
      </c>
      <c r="CP147" s="109">
        <f t="shared" si="130"/>
        <v>0</v>
      </c>
      <c r="CQ147" s="109">
        <f t="shared" si="131"/>
        <v>0</v>
      </c>
      <c r="CS147" s="82">
        <f t="shared" si="151"/>
        <v>0</v>
      </c>
      <c r="CT147" s="81" t="e">
        <f t="shared" si="132"/>
        <v>#DIV/0!</v>
      </c>
      <c r="CU147" s="77">
        <f t="shared" si="133"/>
        <v>0</v>
      </c>
      <c r="CV147" s="108">
        <f t="shared" si="134"/>
        <v>0</v>
      </c>
      <c r="CW147" s="107">
        <f>IF($CS147=0,0,_xll.OSTRIP($CT147,$AM147,$A147-$B$2,$BG147-$A147,$BH147-$A147,$H$10,$BE147,$AJ147,$AK147,$H$22,$AN147,$CX$33,0))</f>
        <v>0</v>
      </c>
      <c r="CX147" s="107">
        <f>IF($CS147=0,0,_xll.OSTRIP($CT147,$AM147,$A147-$B$2,$BG147-$A147,$BH147-$A147,$H$10,$BE147,$AJ147,$AK147,$H$22,$AN147,$CX$33,1))</f>
        <v>0</v>
      </c>
      <c r="CY147" s="107">
        <f>IF($CS147=0,0,_xll.OSTRIP($CT147,$AM147,$A147-$B$2,$BG147-$A147,$BH147-$A147,$H$10,$BE147,$AJ147,$AK147,$H$22,$AN147,$CX$33,CX$34))</f>
        <v>0</v>
      </c>
      <c r="CZ147" s="109">
        <f t="shared" si="135"/>
        <v>0</v>
      </c>
      <c r="DA147" s="109">
        <f t="shared" si="136"/>
        <v>0</v>
      </c>
      <c r="DB147" s="109">
        <f t="shared" si="137"/>
        <v>0</v>
      </c>
    </row>
    <row r="148" spans="1:106" x14ac:dyDescent="0.25">
      <c r="A148" s="101">
        <f t="shared" si="98"/>
        <v>40210</v>
      </c>
      <c r="B148" s="102">
        <f t="shared" si="99"/>
        <v>4.1420000000000003</v>
      </c>
      <c r="C148" s="80">
        <f t="shared" si="100"/>
        <v>0.17499999999999999</v>
      </c>
      <c r="D148" s="102">
        <f t="shared" si="76"/>
        <v>-4.6000000000000006E-2</v>
      </c>
      <c r="E148" s="106">
        <f t="shared" si="77"/>
        <v>1</v>
      </c>
      <c r="F148" s="80">
        <f t="shared" si="101"/>
        <v>0.17499999999999999</v>
      </c>
      <c r="G148" s="106">
        <f t="shared" si="102"/>
        <v>1</v>
      </c>
      <c r="H148" s="80">
        <f t="shared" si="139"/>
        <v>0</v>
      </c>
      <c r="I148" s="104" t="e">
        <f t="shared" si="103"/>
        <v>#DIV/0!</v>
      </c>
      <c r="J148" s="233" t="e">
        <f t="shared" si="140"/>
        <v>#DIV/0!</v>
      </c>
      <c r="K148" s="233"/>
      <c r="L148" s="266"/>
      <c r="M148" s="266"/>
      <c r="N148" s="102">
        <f t="shared" si="80"/>
        <v>0.375</v>
      </c>
      <c r="O148" s="106">
        <f t="shared" si="81"/>
        <v>1.03</v>
      </c>
      <c r="P148" s="216">
        <f t="shared" si="104"/>
        <v>0.18024999999999999</v>
      </c>
      <c r="Q148" s="106">
        <f t="shared" si="105"/>
        <v>1.1000000000000001</v>
      </c>
      <c r="R148" s="80">
        <f t="shared" si="141"/>
        <v>0</v>
      </c>
      <c r="S148" s="104" t="e">
        <f t="shared" si="106"/>
        <v>#DIV/0!</v>
      </c>
      <c r="T148" s="233" t="e">
        <f t="shared" si="142"/>
        <v>#DIV/0!</v>
      </c>
      <c r="U148"/>
      <c r="V148"/>
      <c r="W148"/>
      <c r="X148" s="102">
        <f t="shared" si="84"/>
        <v>0.28000000000000003</v>
      </c>
      <c r="Y148" s="106">
        <f t="shared" si="85"/>
        <v>1</v>
      </c>
      <c r="Z148" s="216">
        <f t="shared" si="107"/>
        <v>0.17499999999999999</v>
      </c>
      <c r="AA148" s="106">
        <f t="shared" si="108"/>
        <v>1.1000000000000001</v>
      </c>
      <c r="AB148" s="80">
        <f t="shared" si="143"/>
        <v>0</v>
      </c>
      <c r="AC148" s="104" t="e">
        <f t="shared" si="109"/>
        <v>#DIV/0!</v>
      </c>
      <c r="AD148" s="233" t="e">
        <f t="shared" si="144"/>
        <v>#DIV/0!</v>
      </c>
      <c r="AE148"/>
      <c r="AF148"/>
      <c r="AG148"/>
      <c r="AH148" s="102">
        <f t="shared" si="88"/>
        <v>5.0000000000000001E-3</v>
      </c>
      <c r="AI148" s="106">
        <f t="shared" si="89"/>
        <v>1</v>
      </c>
      <c r="AJ148" s="216" t="e">
        <f t="shared" si="110"/>
        <v>#DIV/0!</v>
      </c>
      <c r="AK148" s="106">
        <f t="shared" si="111"/>
        <v>1</v>
      </c>
      <c r="AL148" s="80" t="e">
        <f t="shared" si="145"/>
        <v>#DIV/0!</v>
      </c>
      <c r="AM148" s="104" t="e">
        <f t="shared" si="112"/>
        <v>#DIV/0!</v>
      </c>
      <c r="AN148" s="233" t="e">
        <f t="shared" si="146"/>
        <v>#DIV/0!</v>
      </c>
      <c r="AO148"/>
      <c r="AP148"/>
      <c r="AQ148" s="266"/>
      <c r="AR148" s="266"/>
      <c r="AU148"/>
      <c r="AV148"/>
      <c r="AW148"/>
      <c r="AX148"/>
      <c r="AY148"/>
      <c r="AZ148"/>
      <c r="BA148"/>
      <c r="BC148" s="105"/>
      <c r="BD148" s="105"/>
      <c r="BE148" s="80">
        <f t="shared" si="113"/>
        <v>6.9875238109586027E-2</v>
      </c>
      <c r="BF148" s="181">
        <f t="shared" si="92"/>
        <v>28</v>
      </c>
      <c r="BG148" s="258">
        <f t="shared" si="138"/>
        <v>40210</v>
      </c>
      <c r="BH148" s="258">
        <f t="shared" si="114"/>
        <v>40237</v>
      </c>
      <c r="BJ148" s="105"/>
      <c r="BK148" s="82"/>
      <c r="BL148" s="82">
        <f t="shared" si="147"/>
        <v>0</v>
      </c>
      <c r="BM148" s="82" t="e">
        <f t="shared" si="115"/>
        <v>#DIV/0!</v>
      </c>
      <c r="BN148" s="77">
        <f t="shared" si="148"/>
        <v>0</v>
      </c>
      <c r="BO148" s="108">
        <f t="shared" si="116"/>
        <v>0</v>
      </c>
      <c r="BP148" s="107">
        <f>IF($BL148=0,0,_xll.OSTRIP($BM148,$I148,$A148-$B$2,$BG148-$A148,$BH148-$A148,$B$10,$BE148,$F148,$G148,$B$22,$J148,$BQ$33,0))</f>
        <v>0</v>
      </c>
      <c r="BQ148" s="107">
        <f>IF($BL148=0,0,_xll.OSTRIP($BM148,$I148,$A148-$B$2,$BG148-$A148,$BH148-$A148,$B$10,$BE148,$F148,$G148,$B$22,$J148,$BQ$33,1))</f>
        <v>0</v>
      </c>
      <c r="BR148" s="107">
        <f>IF($BL148=0,0,_xll.OSTRIP($BM148,$I148,$A148-$B$2,$BG148-$A148,$BH148-$A148,$B$10,$BE148,$F148,$G148,$B$22,$J148,$BQ$33,BQ$34))</f>
        <v>0</v>
      </c>
      <c r="BS148" s="109">
        <f t="shared" si="117"/>
        <v>0</v>
      </c>
      <c r="BT148" s="109">
        <f t="shared" si="118"/>
        <v>0</v>
      </c>
      <c r="BU148" s="109">
        <f t="shared" si="119"/>
        <v>0</v>
      </c>
      <c r="BW148" s="82">
        <f t="shared" si="149"/>
        <v>0</v>
      </c>
      <c r="BX148" s="81" t="e">
        <f t="shared" si="120"/>
        <v>#DIV/0!</v>
      </c>
      <c r="BY148" s="77">
        <f t="shared" si="121"/>
        <v>0</v>
      </c>
      <c r="BZ148" s="108">
        <f t="shared" si="122"/>
        <v>0</v>
      </c>
      <c r="CA148" s="107">
        <f>IF($BW148=0,0,_xll.OSTRIP($BX148,$S148,$A148-$B$2,$BG148-$A148,$BH148-$A148,$D$10,$BE148,$P148,$Q148,$D$22,$T148,$CB$33,0))</f>
        <v>0</v>
      </c>
      <c r="CB148" s="107">
        <f>IF($BW148=0,0,_xll.OSTRIP($BX148,$S148,$A148-$B$2,$BG148-$A148,$BH148-$A148,$D$10,$BE148,$P148,$Q148,$D$22,$T148,$CB$33,1))</f>
        <v>0</v>
      </c>
      <c r="CC148" s="107">
        <f>IF($BW148=0,0,_xll.OSTRIP($BX148,$S148,$A148-$B$2,$BG148-$A148,$BH148-$A148,$D$10,$BE148,$P148,$Q148,$D$22,$T148,$CB$33,CB$34))</f>
        <v>0</v>
      </c>
      <c r="CD148" s="109">
        <f t="shared" si="123"/>
        <v>0</v>
      </c>
      <c r="CE148" s="109">
        <f t="shared" si="124"/>
        <v>0</v>
      </c>
      <c r="CF148" s="109">
        <f t="shared" si="125"/>
        <v>0</v>
      </c>
      <c r="CH148" s="82">
        <f t="shared" si="150"/>
        <v>0</v>
      </c>
      <c r="CI148" s="81" t="e">
        <f t="shared" si="126"/>
        <v>#DIV/0!</v>
      </c>
      <c r="CJ148" s="77">
        <f t="shared" si="127"/>
        <v>0</v>
      </c>
      <c r="CK148" s="108">
        <f t="shared" si="128"/>
        <v>0</v>
      </c>
      <c r="CL148" s="107">
        <f>IF($CH148=0,0,_xll.OSTRIP($CI148,$AC148,$A148-$B$2,$BG148-$A148,$BH148-$A148,$F$10,$BE148,$Z148,$AA148,$F$22,$AD148,$CM$33,0))</f>
        <v>0</v>
      </c>
      <c r="CM148" s="107">
        <f>IF($CH148=0,0,_xll.OSTRIP($CI148,$AC148,$A148-$B$2,$BG148-$A148,$BH148-$A148,$F$10,$BE148,$Z148,$AA148,$F$22,$AD148,$CM$33,1))</f>
        <v>0</v>
      </c>
      <c r="CN148" s="107">
        <f>IF($CH148=0,0,_xll.OSTRIP($CI148,$AC148,$A148-$B$2,$BG148-$A148,$BH148-$A148,$F$10,$BE148,$Z148,$AA148,$F$22,$AD148,$CM$33,$CM$34))</f>
        <v>0</v>
      </c>
      <c r="CO148" s="109">
        <f t="shared" si="129"/>
        <v>0</v>
      </c>
      <c r="CP148" s="109">
        <f t="shared" si="130"/>
        <v>0</v>
      </c>
      <c r="CQ148" s="109">
        <f t="shared" si="131"/>
        <v>0</v>
      </c>
      <c r="CS148" s="82">
        <f t="shared" si="151"/>
        <v>0</v>
      </c>
      <c r="CT148" s="81" t="e">
        <f t="shared" si="132"/>
        <v>#DIV/0!</v>
      </c>
      <c r="CU148" s="77">
        <f t="shared" si="133"/>
        <v>0</v>
      </c>
      <c r="CV148" s="108">
        <f t="shared" si="134"/>
        <v>0</v>
      </c>
      <c r="CW148" s="107">
        <f>IF($CS148=0,0,_xll.OSTRIP($CT148,$AM148,$A148-$B$2,$BG148-$A148,$BH148-$A148,$H$10,$BE148,$AJ148,$AK148,$H$22,$AN148,$CX$33,0))</f>
        <v>0</v>
      </c>
      <c r="CX148" s="107">
        <f>IF($CS148=0,0,_xll.OSTRIP($CT148,$AM148,$A148-$B$2,$BG148-$A148,$BH148-$A148,$H$10,$BE148,$AJ148,$AK148,$H$22,$AN148,$CX$33,1))</f>
        <v>0</v>
      </c>
      <c r="CY148" s="107">
        <f>IF($CS148=0,0,_xll.OSTRIP($CT148,$AM148,$A148-$B$2,$BG148-$A148,$BH148-$A148,$H$10,$BE148,$AJ148,$AK148,$H$22,$AN148,$CX$33,CX$34))</f>
        <v>0</v>
      </c>
      <c r="CZ148" s="109">
        <f t="shared" si="135"/>
        <v>0</v>
      </c>
      <c r="DA148" s="109">
        <f t="shared" si="136"/>
        <v>0</v>
      </c>
      <c r="DB148" s="109">
        <f t="shared" si="137"/>
        <v>0</v>
      </c>
    </row>
    <row r="149" spans="1:106" x14ac:dyDescent="0.25">
      <c r="A149" s="101">
        <f t="shared" si="98"/>
        <v>40238</v>
      </c>
      <c r="B149" s="102">
        <f t="shared" si="99"/>
        <v>4.008</v>
      </c>
      <c r="C149" s="80">
        <f t="shared" si="100"/>
        <v>0.17</v>
      </c>
      <c r="D149" s="102">
        <f t="shared" si="76"/>
        <v>-4.6000000000000006E-2</v>
      </c>
      <c r="E149" s="106">
        <f t="shared" si="77"/>
        <v>1</v>
      </c>
      <c r="F149" s="80">
        <f t="shared" si="101"/>
        <v>0.17</v>
      </c>
      <c r="G149" s="106">
        <f t="shared" si="102"/>
        <v>0.75</v>
      </c>
      <c r="H149" s="80">
        <f t="shared" si="139"/>
        <v>0</v>
      </c>
      <c r="I149" s="104" t="e">
        <f t="shared" si="103"/>
        <v>#DIV/0!</v>
      </c>
      <c r="J149" s="233" t="e">
        <f t="shared" si="140"/>
        <v>#DIV/0!</v>
      </c>
      <c r="K149" s="233"/>
      <c r="L149" s="266"/>
      <c r="M149" s="266"/>
      <c r="N149" s="102">
        <f t="shared" si="80"/>
        <v>0.37300000000000005</v>
      </c>
      <c r="O149" s="106">
        <f t="shared" si="81"/>
        <v>1.03</v>
      </c>
      <c r="P149" s="216">
        <f t="shared" si="104"/>
        <v>0.17510000000000001</v>
      </c>
      <c r="Q149" s="106">
        <f t="shared" si="105"/>
        <v>0.85</v>
      </c>
      <c r="R149" s="80">
        <f t="shared" si="141"/>
        <v>0</v>
      </c>
      <c r="S149" s="104" t="e">
        <f t="shared" si="106"/>
        <v>#DIV/0!</v>
      </c>
      <c r="T149" s="233" t="e">
        <f t="shared" si="142"/>
        <v>#DIV/0!</v>
      </c>
      <c r="U149"/>
      <c r="V149"/>
      <c r="W149"/>
      <c r="X149" s="102">
        <f t="shared" si="84"/>
        <v>0.27800000000000002</v>
      </c>
      <c r="Y149" s="106">
        <f t="shared" si="85"/>
        <v>1</v>
      </c>
      <c r="Z149" s="216">
        <f t="shared" si="107"/>
        <v>0.17</v>
      </c>
      <c r="AA149" s="106">
        <f t="shared" si="108"/>
        <v>0.75</v>
      </c>
      <c r="AB149" s="80">
        <f t="shared" si="143"/>
        <v>0</v>
      </c>
      <c r="AC149" s="104" t="e">
        <f t="shared" si="109"/>
        <v>#DIV/0!</v>
      </c>
      <c r="AD149" s="233" t="e">
        <f t="shared" si="144"/>
        <v>#DIV/0!</v>
      </c>
      <c r="AE149"/>
      <c r="AF149"/>
      <c r="AG149"/>
      <c r="AH149" s="102">
        <f t="shared" si="88"/>
        <v>5.0000000000000001E-3</v>
      </c>
      <c r="AI149" s="106">
        <f t="shared" si="89"/>
        <v>1</v>
      </c>
      <c r="AJ149" s="216" t="e">
        <f t="shared" si="110"/>
        <v>#DIV/0!</v>
      </c>
      <c r="AK149" s="106">
        <f t="shared" si="111"/>
        <v>0.75</v>
      </c>
      <c r="AL149" s="80" t="e">
        <f t="shared" si="145"/>
        <v>#DIV/0!</v>
      </c>
      <c r="AM149" s="104" t="e">
        <f t="shared" si="112"/>
        <v>#DIV/0!</v>
      </c>
      <c r="AN149" s="233" t="e">
        <f t="shared" si="146"/>
        <v>#DIV/0!</v>
      </c>
      <c r="AO149"/>
      <c r="AP149"/>
      <c r="AQ149" s="266"/>
      <c r="AR149" s="266"/>
      <c r="AU149"/>
      <c r="AV149"/>
      <c r="AW149"/>
      <c r="AX149"/>
      <c r="AY149"/>
      <c r="AZ149"/>
      <c r="BA149"/>
      <c r="BC149" s="105"/>
      <c r="BD149" s="105"/>
      <c r="BE149" s="80">
        <f t="shared" si="113"/>
        <v>6.9902246049144023E-2</v>
      </c>
      <c r="BF149" s="181">
        <f t="shared" si="92"/>
        <v>31</v>
      </c>
      <c r="BG149" s="258">
        <f t="shared" si="138"/>
        <v>40238</v>
      </c>
      <c r="BH149" s="258">
        <f t="shared" si="114"/>
        <v>40268</v>
      </c>
      <c r="BJ149" s="105"/>
      <c r="BK149" s="82"/>
      <c r="BL149" s="82">
        <f t="shared" si="147"/>
        <v>0</v>
      </c>
      <c r="BM149" s="82" t="e">
        <f t="shared" si="115"/>
        <v>#DIV/0!</v>
      </c>
      <c r="BN149" s="77">
        <f t="shared" si="148"/>
        <v>0</v>
      </c>
      <c r="BO149" s="108">
        <f t="shared" si="116"/>
        <v>0</v>
      </c>
      <c r="BP149" s="107">
        <f>IF($BL149=0,0,_xll.OSTRIP($BM149,$I149,$A149-$B$2,$BG149-$A149,$BH149-$A149,$B$10,$BE149,$F149,$G149,$B$22,$J149,$BQ$33,0))</f>
        <v>0</v>
      </c>
      <c r="BQ149" s="107">
        <f>IF($BL149=0,0,_xll.OSTRIP($BM149,$I149,$A149-$B$2,$BG149-$A149,$BH149-$A149,$B$10,$BE149,$F149,$G149,$B$22,$J149,$BQ$33,1))</f>
        <v>0</v>
      </c>
      <c r="BR149" s="107">
        <f>IF($BL149=0,0,_xll.OSTRIP($BM149,$I149,$A149-$B$2,$BG149-$A149,$BH149-$A149,$B$10,$BE149,$F149,$G149,$B$22,$J149,$BQ$33,BQ$34))</f>
        <v>0</v>
      </c>
      <c r="BS149" s="109">
        <f t="shared" si="117"/>
        <v>0</v>
      </c>
      <c r="BT149" s="109">
        <f t="shared" si="118"/>
        <v>0</v>
      </c>
      <c r="BU149" s="109">
        <f t="shared" si="119"/>
        <v>0</v>
      </c>
      <c r="BW149" s="82">
        <f t="shared" si="149"/>
        <v>0</v>
      </c>
      <c r="BX149" s="81" t="e">
        <f t="shared" si="120"/>
        <v>#DIV/0!</v>
      </c>
      <c r="BY149" s="77">
        <f t="shared" si="121"/>
        <v>0</v>
      </c>
      <c r="BZ149" s="108">
        <f t="shared" si="122"/>
        <v>0</v>
      </c>
      <c r="CA149" s="107">
        <f>IF($BW149=0,0,_xll.OSTRIP($BX149,$S149,$A149-$B$2,$BG149-$A149,$BH149-$A149,$D$10,$BE149,$P149,$Q149,$D$22,$T149,$CB$33,0))</f>
        <v>0</v>
      </c>
      <c r="CB149" s="107">
        <f>IF($BW149=0,0,_xll.OSTRIP($BX149,$S149,$A149-$B$2,$BG149-$A149,$BH149-$A149,$D$10,$BE149,$P149,$Q149,$D$22,$T149,$CB$33,1))</f>
        <v>0</v>
      </c>
      <c r="CC149" s="107">
        <f>IF($BW149=0,0,_xll.OSTRIP($BX149,$S149,$A149-$B$2,$BG149-$A149,$BH149-$A149,$D$10,$BE149,$P149,$Q149,$D$22,$T149,$CB$33,CB$34))</f>
        <v>0</v>
      </c>
      <c r="CD149" s="109">
        <f t="shared" si="123"/>
        <v>0</v>
      </c>
      <c r="CE149" s="109">
        <f t="shared" si="124"/>
        <v>0</v>
      </c>
      <c r="CF149" s="109">
        <f t="shared" si="125"/>
        <v>0</v>
      </c>
      <c r="CH149" s="82">
        <f t="shared" si="150"/>
        <v>0</v>
      </c>
      <c r="CI149" s="81" t="e">
        <f t="shared" si="126"/>
        <v>#DIV/0!</v>
      </c>
      <c r="CJ149" s="77">
        <f t="shared" si="127"/>
        <v>0</v>
      </c>
      <c r="CK149" s="108">
        <f t="shared" si="128"/>
        <v>0</v>
      </c>
      <c r="CL149" s="107">
        <f>IF($CH149=0,0,_xll.OSTRIP($CI149,$AC149,$A149-$B$2,$BG149-$A149,$BH149-$A149,$F$10,$BE149,$Z149,$AA149,$F$22,$AD149,$CM$33,0))</f>
        <v>0</v>
      </c>
      <c r="CM149" s="107">
        <f>IF($CH149=0,0,_xll.OSTRIP($CI149,$AC149,$A149-$B$2,$BG149-$A149,$BH149-$A149,$F$10,$BE149,$Z149,$AA149,$F$22,$AD149,$CM$33,1))</f>
        <v>0</v>
      </c>
      <c r="CN149" s="107">
        <f>IF($CH149=0,0,_xll.OSTRIP($CI149,$AC149,$A149-$B$2,$BG149-$A149,$BH149-$A149,$F$10,$BE149,$Z149,$AA149,$F$22,$AD149,$CM$33,$CM$34))</f>
        <v>0</v>
      </c>
      <c r="CO149" s="109">
        <f t="shared" si="129"/>
        <v>0</v>
      </c>
      <c r="CP149" s="109">
        <f t="shared" si="130"/>
        <v>0</v>
      </c>
      <c r="CQ149" s="109">
        <f t="shared" si="131"/>
        <v>0</v>
      </c>
      <c r="CS149" s="82">
        <f t="shared" si="151"/>
        <v>0</v>
      </c>
      <c r="CT149" s="81" t="e">
        <f t="shared" si="132"/>
        <v>#DIV/0!</v>
      </c>
      <c r="CU149" s="77">
        <f t="shared" si="133"/>
        <v>0</v>
      </c>
      <c r="CV149" s="108">
        <f t="shared" si="134"/>
        <v>0</v>
      </c>
      <c r="CW149" s="107">
        <f>IF($CS149=0,0,_xll.OSTRIP($CT149,$AM149,$A149-$B$2,$BG149-$A149,$BH149-$A149,$H$10,$BE149,$AJ149,$AK149,$H$22,$AN149,$CX$33,0))</f>
        <v>0</v>
      </c>
      <c r="CX149" s="107">
        <f>IF($CS149=0,0,_xll.OSTRIP($CT149,$AM149,$A149-$B$2,$BG149-$A149,$BH149-$A149,$H$10,$BE149,$AJ149,$AK149,$H$22,$AN149,$CX$33,1))</f>
        <v>0</v>
      </c>
      <c r="CY149" s="107">
        <f>IF($CS149=0,0,_xll.OSTRIP($CT149,$AM149,$A149-$B$2,$BG149-$A149,$BH149-$A149,$H$10,$BE149,$AJ149,$AK149,$H$22,$AN149,$CX$33,CX$34))</f>
        <v>0</v>
      </c>
      <c r="CZ149" s="109">
        <f t="shared" si="135"/>
        <v>0</v>
      </c>
      <c r="DA149" s="109">
        <f t="shared" si="136"/>
        <v>0</v>
      </c>
      <c r="DB149" s="109">
        <f t="shared" si="137"/>
        <v>0</v>
      </c>
    </row>
    <row r="150" spans="1:106" x14ac:dyDescent="0.25">
      <c r="A150" s="101">
        <f t="shared" si="98"/>
        <v>40269</v>
      </c>
      <c r="B150" s="102">
        <f t="shared" si="99"/>
        <v>3.8740000000000006</v>
      </c>
      <c r="C150" s="80">
        <f t="shared" si="100"/>
        <v>0.17</v>
      </c>
      <c r="D150" s="102">
        <f t="shared" si="76"/>
        <v>-4.3500000000000004E-2</v>
      </c>
      <c r="E150" s="106">
        <f t="shared" si="77"/>
        <v>1</v>
      </c>
      <c r="F150" s="80">
        <f t="shared" si="101"/>
        <v>0.17</v>
      </c>
      <c r="G150" s="106">
        <f t="shared" si="102"/>
        <v>0.4</v>
      </c>
      <c r="H150" s="80">
        <f t="shared" si="139"/>
        <v>0</v>
      </c>
      <c r="I150" s="104" t="e">
        <f t="shared" si="103"/>
        <v>#DIV/0!</v>
      </c>
      <c r="J150" s="233" t="e">
        <f t="shared" si="140"/>
        <v>#DIV/0!</v>
      </c>
      <c r="K150" s="233"/>
      <c r="L150" s="266"/>
      <c r="M150" s="266"/>
      <c r="N150" s="102">
        <f t="shared" si="80"/>
        <v>0.27800000000000002</v>
      </c>
      <c r="O150" s="106">
        <f t="shared" si="81"/>
        <v>1.03</v>
      </c>
      <c r="P150" s="216">
        <f t="shared" si="104"/>
        <v>0.17510000000000001</v>
      </c>
      <c r="Q150" s="106">
        <f t="shared" si="105"/>
        <v>0.5</v>
      </c>
      <c r="R150" s="80">
        <f t="shared" si="141"/>
        <v>0</v>
      </c>
      <c r="S150" s="104" t="e">
        <f t="shared" si="106"/>
        <v>#DIV/0!</v>
      </c>
      <c r="T150" s="233" t="e">
        <f t="shared" si="142"/>
        <v>#DIV/0!</v>
      </c>
      <c r="U150"/>
      <c r="V150"/>
      <c r="W150"/>
      <c r="X150" s="102">
        <f t="shared" si="84"/>
        <v>0.18300000000000002</v>
      </c>
      <c r="Y150" s="106">
        <f t="shared" si="85"/>
        <v>1</v>
      </c>
      <c r="Z150" s="216">
        <f t="shared" si="107"/>
        <v>0.17</v>
      </c>
      <c r="AA150" s="106">
        <f t="shared" si="108"/>
        <v>0.45</v>
      </c>
      <c r="AB150" s="80">
        <f t="shared" si="143"/>
        <v>0</v>
      </c>
      <c r="AC150" s="104" t="e">
        <f t="shared" si="109"/>
        <v>#DIV/0!</v>
      </c>
      <c r="AD150" s="233" t="e">
        <f t="shared" si="144"/>
        <v>#DIV/0!</v>
      </c>
      <c r="AE150"/>
      <c r="AF150"/>
      <c r="AG150"/>
      <c r="AH150" s="102">
        <f t="shared" si="88"/>
        <v>5.0000000000000001E-3</v>
      </c>
      <c r="AI150" s="106">
        <f t="shared" si="89"/>
        <v>1</v>
      </c>
      <c r="AJ150" s="216" t="e">
        <f t="shared" si="110"/>
        <v>#DIV/0!</v>
      </c>
      <c r="AK150" s="106">
        <f t="shared" si="111"/>
        <v>0.4</v>
      </c>
      <c r="AL150" s="80" t="e">
        <f t="shared" si="145"/>
        <v>#DIV/0!</v>
      </c>
      <c r="AM150" s="104" t="e">
        <f t="shared" si="112"/>
        <v>#DIV/0!</v>
      </c>
      <c r="AN150" s="233" t="e">
        <f t="shared" si="146"/>
        <v>#DIV/0!</v>
      </c>
      <c r="AO150"/>
      <c r="AP150"/>
      <c r="AQ150" s="266"/>
      <c r="AR150" s="266"/>
      <c r="AU150"/>
      <c r="AV150"/>
      <c r="AW150"/>
      <c r="AX150"/>
      <c r="AY150"/>
      <c r="AZ150"/>
      <c r="BA150"/>
      <c r="BC150" s="105"/>
      <c r="BD150" s="105"/>
      <c r="BE150" s="80">
        <f t="shared" si="113"/>
        <v>6.9932147696794025E-2</v>
      </c>
      <c r="BF150" s="181">
        <f t="shared" si="92"/>
        <v>30</v>
      </c>
      <c r="BG150" s="258">
        <f t="shared" si="138"/>
        <v>40269</v>
      </c>
      <c r="BH150" s="258">
        <f t="shared" si="114"/>
        <v>40298</v>
      </c>
      <c r="BJ150" s="105"/>
      <c r="BK150" s="82"/>
      <c r="BL150" s="82">
        <f t="shared" si="147"/>
        <v>0</v>
      </c>
      <c r="BM150" s="82" t="e">
        <f t="shared" si="115"/>
        <v>#DIV/0!</v>
      </c>
      <c r="BN150" s="77">
        <f t="shared" si="148"/>
        <v>0</v>
      </c>
      <c r="BO150" s="108">
        <f t="shared" si="116"/>
        <v>0</v>
      </c>
      <c r="BP150" s="107">
        <f>IF($BL150=0,0,_xll.OSTRIP($BM150,$I150,$A150-$B$2,$BG150-$A150,$BH150-$A150,$B$10,$BE150,$F150,$G150,$B$22,$J150,$BQ$33,0))</f>
        <v>0</v>
      </c>
      <c r="BQ150" s="107">
        <f>IF($BL150=0,0,_xll.OSTRIP($BM150,$I150,$A150-$B$2,$BG150-$A150,$BH150-$A150,$B$10,$BE150,$F150,$G150,$B$22,$J150,$BQ$33,1))</f>
        <v>0</v>
      </c>
      <c r="BR150" s="107">
        <f>IF($BL150=0,0,_xll.OSTRIP($BM150,$I150,$A150-$B$2,$BG150-$A150,$BH150-$A150,$B$10,$BE150,$F150,$G150,$B$22,$J150,$BQ$33,BQ$34))</f>
        <v>0</v>
      </c>
      <c r="BS150" s="109">
        <f t="shared" si="117"/>
        <v>0</v>
      </c>
      <c r="BT150" s="109">
        <f t="shared" si="118"/>
        <v>0</v>
      </c>
      <c r="BU150" s="109">
        <f t="shared" si="119"/>
        <v>0</v>
      </c>
      <c r="BW150" s="82">
        <f t="shared" si="149"/>
        <v>0</v>
      </c>
      <c r="BX150" s="81" t="e">
        <f t="shared" si="120"/>
        <v>#DIV/0!</v>
      </c>
      <c r="BY150" s="77">
        <f t="shared" si="121"/>
        <v>0</v>
      </c>
      <c r="BZ150" s="108">
        <f t="shared" si="122"/>
        <v>0</v>
      </c>
      <c r="CA150" s="107">
        <f>IF($BW150=0,0,_xll.OSTRIP($BX150,$S150,$A150-$B$2,$BG150-$A150,$BH150-$A150,$D$10,$BE150,$P150,$Q150,$D$22,$T150,$CB$33,0))</f>
        <v>0</v>
      </c>
      <c r="CB150" s="107">
        <f>IF($BW150=0,0,_xll.OSTRIP($BX150,$S150,$A150-$B$2,$BG150-$A150,$BH150-$A150,$D$10,$BE150,$P150,$Q150,$D$22,$T150,$CB$33,1))</f>
        <v>0</v>
      </c>
      <c r="CC150" s="107">
        <f>IF($BW150=0,0,_xll.OSTRIP($BX150,$S150,$A150-$B$2,$BG150-$A150,$BH150-$A150,$D$10,$BE150,$P150,$Q150,$D$22,$T150,$CB$33,CB$34))</f>
        <v>0</v>
      </c>
      <c r="CD150" s="109">
        <f t="shared" si="123"/>
        <v>0</v>
      </c>
      <c r="CE150" s="109">
        <f t="shared" si="124"/>
        <v>0</v>
      </c>
      <c r="CF150" s="109">
        <f t="shared" si="125"/>
        <v>0</v>
      </c>
      <c r="CH150" s="82">
        <f t="shared" si="150"/>
        <v>0</v>
      </c>
      <c r="CI150" s="81" t="e">
        <f t="shared" si="126"/>
        <v>#DIV/0!</v>
      </c>
      <c r="CJ150" s="77">
        <f t="shared" si="127"/>
        <v>0</v>
      </c>
      <c r="CK150" s="108">
        <f t="shared" si="128"/>
        <v>0</v>
      </c>
      <c r="CL150" s="107">
        <f>IF($CH150=0,0,_xll.OSTRIP($CI150,$AC150,$A150-$B$2,$BG150-$A150,$BH150-$A150,$F$10,$BE150,$Z150,$AA150,$F$22,$AD150,$CM$33,0))</f>
        <v>0</v>
      </c>
      <c r="CM150" s="107">
        <f>IF($CH150=0,0,_xll.OSTRIP($CI150,$AC150,$A150-$B$2,$BG150-$A150,$BH150-$A150,$F$10,$BE150,$Z150,$AA150,$F$22,$AD150,$CM$33,1))</f>
        <v>0</v>
      </c>
      <c r="CN150" s="107">
        <f>IF($CH150=0,0,_xll.OSTRIP($CI150,$AC150,$A150-$B$2,$BG150-$A150,$BH150-$A150,$F$10,$BE150,$Z150,$AA150,$F$22,$AD150,$CM$33,$CM$34))</f>
        <v>0</v>
      </c>
      <c r="CO150" s="109">
        <f t="shared" si="129"/>
        <v>0</v>
      </c>
      <c r="CP150" s="109">
        <f t="shared" si="130"/>
        <v>0</v>
      </c>
      <c r="CQ150" s="109">
        <f t="shared" si="131"/>
        <v>0</v>
      </c>
      <c r="CS150" s="82">
        <f t="shared" si="151"/>
        <v>0</v>
      </c>
      <c r="CT150" s="81" t="e">
        <f t="shared" si="132"/>
        <v>#DIV/0!</v>
      </c>
      <c r="CU150" s="77">
        <f t="shared" si="133"/>
        <v>0</v>
      </c>
      <c r="CV150" s="108">
        <f t="shared" si="134"/>
        <v>0</v>
      </c>
      <c r="CW150" s="107">
        <f>IF($CS150=0,0,_xll.OSTRIP($CT150,$AM150,$A150-$B$2,$BG150-$A150,$BH150-$A150,$H$10,$BE150,$AJ150,$AK150,$H$22,$AN150,$CX$33,0))</f>
        <v>0</v>
      </c>
      <c r="CX150" s="107">
        <f>IF($CS150=0,0,_xll.OSTRIP($CT150,$AM150,$A150-$B$2,$BG150-$A150,$BH150-$A150,$H$10,$BE150,$AJ150,$AK150,$H$22,$AN150,$CX$33,1))</f>
        <v>0</v>
      </c>
      <c r="CY150" s="107">
        <f>IF($CS150=0,0,_xll.OSTRIP($CT150,$AM150,$A150-$B$2,$BG150-$A150,$BH150-$A150,$H$10,$BE150,$AJ150,$AK150,$H$22,$AN150,$CX$33,CX$34))</f>
        <v>0</v>
      </c>
      <c r="CZ150" s="109">
        <f t="shared" si="135"/>
        <v>0</v>
      </c>
      <c r="DA150" s="109">
        <f t="shared" si="136"/>
        <v>0</v>
      </c>
      <c r="DB150" s="109">
        <f t="shared" si="137"/>
        <v>0</v>
      </c>
    </row>
    <row r="151" spans="1:106" x14ac:dyDescent="0.25">
      <c r="A151" s="101">
        <f t="shared" si="98"/>
        <v>40299</v>
      </c>
      <c r="B151" s="102">
        <f t="shared" si="99"/>
        <v>3.8640000000000003</v>
      </c>
      <c r="C151" s="80">
        <f t="shared" si="100"/>
        <v>0.17</v>
      </c>
      <c r="D151" s="102">
        <f t="shared" si="76"/>
        <v>-4.3500000000000004E-2</v>
      </c>
      <c r="E151" s="106">
        <f t="shared" si="77"/>
        <v>1</v>
      </c>
      <c r="F151" s="80">
        <f t="shared" si="101"/>
        <v>0.17</v>
      </c>
      <c r="G151" s="106">
        <f t="shared" si="102"/>
        <v>0.45</v>
      </c>
      <c r="H151" s="80">
        <f t="shared" si="139"/>
        <v>0</v>
      </c>
      <c r="I151" s="104" t="e">
        <f t="shared" si="103"/>
        <v>#DIV/0!</v>
      </c>
      <c r="J151" s="233" t="e">
        <f t="shared" si="140"/>
        <v>#DIV/0!</v>
      </c>
      <c r="K151" s="233"/>
      <c r="L151" s="266"/>
      <c r="M151" s="266"/>
      <c r="N151" s="102">
        <f t="shared" si="80"/>
        <v>0.28800000000000003</v>
      </c>
      <c r="O151" s="106">
        <f t="shared" si="81"/>
        <v>1.03</v>
      </c>
      <c r="P151" s="216">
        <f t="shared" si="104"/>
        <v>0.17510000000000001</v>
      </c>
      <c r="Q151" s="106">
        <f t="shared" si="105"/>
        <v>0.55000000000000004</v>
      </c>
      <c r="R151" s="80">
        <f t="shared" si="141"/>
        <v>0</v>
      </c>
      <c r="S151" s="104" t="e">
        <f t="shared" si="106"/>
        <v>#DIV/0!</v>
      </c>
      <c r="T151" s="233" t="e">
        <f t="shared" si="142"/>
        <v>#DIV/0!</v>
      </c>
      <c r="U151"/>
      <c r="V151"/>
      <c r="W151"/>
      <c r="X151" s="102">
        <f t="shared" si="84"/>
        <v>0.193</v>
      </c>
      <c r="Y151" s="106">
        <f t="shared" si="85"/>
        <v>1</v>
      </c>
      <c r="Z151" s="216">
        <f t="shared" si="107"/>
        <v>0.17</v>
      </c>
      <c r="AA151" s="106">
        <f t="shared" si="108"/>
        <v>0.5</v>
      </c>
      <c r="AB151" s="80">
        <f t="shared" si="143"/>
        <v>0</v>
      </c>
      <c r="AC151" s="104" t="e">
        <f t="shared" si="109"/>
        <v>#DIV/0!</v>
      </c>
      <c r="AD151" s="233" t="e">
        <f t="shared" si="144"/>
        <v>#DIV/0!</v>
      </c>
      <c r="AE151"/>
      <c r="AF151"/>
      <c r="AG151"/>
      <c r="AH151" s="102">
        <f t="shared" si="88"/>
        <v>5.0000000000000001E-3</v>
      </c>
      <c r="AI151" s="106">
        <f t="shared" si="89"/>
        <v>1</v>
      </c>
      <c r="AJ151" s="216" t="e">
        <f t="shared" si="110"/>
        <v>#DIV/0!</v>
      </c>
      <c r="AK151" s="106">
        <f t="shared" si="111"/>
        <v>0.45</v>
      </c>
      <c r="AL151" s="80" t="e">
        <f t="shared" si="145"/>
        <v>#DIV/0!</v>
      </c>
      <c r="AM151" s="104" t="e">
        <f t="shared" si="112"/>
        <v>#DIV/0!</v>
      </c>
      <c r="AN151" s="233" t="e">
        <f t="shared" si="146"/>
        <v>#DIV/0!</v>
      </c>
      <c r="AO151"/>
      <c r="AP151"/>
      <c r="AQ151" s="266"/>
      <c r="AR151" s="266"/>
      <c r="AU151"/>
      <c r="AV151"/>
      <c r="AW151"/>
      <c r="AX151"/>
      <c r="AY151"/>
      <c r="AZ151"/>
      <c r="BA151"/>
      <c r="BC151" s="105"/>
      <c r="BD151" s="105"/>
      <c r="BE151" s="80">
        <f t="shared" si="113"/>
        <v>6.9961084775446034E-2</v>
      </c>
      <c r="BF151" s="181">
        <f t="shared" si="92"/>
        <v>31</v>
      </c>
      <c r="BG151" s="258">
        <f t="shared" si="138"/>
        <v>40299</v>
      </c>
      <c r="BH151" s="258">
        <f t="shared" si="114"/>
        <v>40329</v>
      </c>
      <c r="BJ151" s="105"/>
      <c r="BK151" s="82"/>
      <c r="BL151" s="82">
        <f t="shared" si="147"/>
        <v>0</v>
      </c>
      <c r="BM151" s="82" t="e">
        <f t="shared" si="115"/>
        <v>#DIV/0!</v>
      </c>
      <c r="BN151" s="77">
        <f t="shared" si="148"/>
        <v>0</v>
      </c>
      <c r="BO151" s="108">
        <f t="shared" si="116"/>
        <v>0</v>
      </c>
      <c r="BP151" s="107">
        <f>IF($BL151=0,0,_xll.OSTRIP($BM151,$I151,$A151-$B$2,$BG151-$A151,$BH151-$A151,$B$10,$BE151,$F151,$G151,$B$22,$J151,$BQ$33,0))</f>
        <v>0</v>
      </c>
      <c r="BQ151" s="107">
        <f>IF($BL151=0,0,_xll.OSTRIP($BM151,$I151,$A151-$B$2,$BG151-$A151,$BH151-$A151,$B$10,$BE151,$F151,$G151,$B$22,$J151,$BQ$33,1))</f>
        <v>0</v>
      </c>
      <c r="BR151" s="107">
        <f>IF($BL151=0,0,_xll.OSTRIP($BM151,$I151,$A151-$B$2,$BG151-$A151,$BH151-$A151,$B$10,$BE151,$F151,$G151,$B$22,$J151,$BQ$33,BQ$34))</f>
        <v>0</v>
      </c>
      <c r="BS151" s="109">
        <f t="shared" si="117"/>
        <v>0</v>
      </c>
      <c r="BT151" s="109">
        <f t="shared" si="118"/>
        <v>0</v>
      </c>
      <c r="BU151" s="109">
        <f t="shared" si="119"/>
        <v>0</v>
      </c>
      <c r="BW151" s="82">
        <f t="shared" si="149"/>
        <v>0</v>
      </c>
      <c r="BX151" s="81" t="e">
        <f t="shared" si="120"/>
        <v>#DIV/0!</v>
      </c>
      <c r="BY151" s="77">
        <f t="shared" si="121"/>
        <v>0</v>
      </c>
      <c r="BZ151" s="108">
        <f t="shared" si="122"/>
        <v>0</v>
      </c>
      <c r="CA151" s="107">
        <f>IF($BW151=0,0,_xll.OSTRIP($BX151,$S151,$A151-$B$2,$BG151-$A151,$BH151-$A151,$D$10,$BE151,$P151,$Q151,$D$22,$T151,$CB$33,0))</f>
        <v>0</v>
      </c>
      <c r="CB151" s="107">
        <f>IF($BW151=0,0,_xll.OSTRIP($BX151,$S151,$A151-$B$2,$BG151-$A151,$BH151-$A151,$D$10,$BE151,$P151,$Q151,$D$22,$T151,$CB$33,1))</f>
        <v>0</v>
      </c>
      <c r="CC151" s="107">
        <f>IF($BW151=0,0,_xll.OSTRIP($BX151,$S151,$A151-$B$2,$BG151-$A151,$BH151-$A151,$D$10,$BE151,$P151,$Q151,$D$22,$T151,$CB$33,CB$34))</f>
        <v>0</v>
      </c>
      <c r="CD151" s="109">
        <f t="shared" si="123"/>
        <v>0</v>
      </c>
      <c r="CE151" s="109">
        <f t="shared" si="124"/>
        <v>0</v>
      </c>
      <c r="CF151" s="109">
        <f t="shared" si="125"/>
        <v>0</v>
      </c>
      <c r="CH151" s="82">
        <f t="shared" si="150"/>
        <v>0</v>
      </c>
      <c r="CI151" s="81" t="e">
        <f t="shared" si="126"/>
        <v>#DIV/0!</v>
      </c>
      <c r="CJ151" s="77">
        <f t="shared" si="127"/>
        <v>0</v>
      </c>
      <c r="CK151" s="108">
        <f t="shared" si="128"/>
        <v>0</v>
      </c>
      <c r="CL151" s="107">
        <f>IF($CH151=0,0,_xll.OSTRIP($CI151,$AC151,$A151-$B$2,$BG151-$A151,$BH151-$A151,$F$10,$BE151,$Z151,$AA151,$F$22,$AD151,$CM$33,0))</f>
        <v>0</v>
      </c>
      <c r="CM151" s="107">
        <f>IF($CH151=0,0,_xll.OSTRIP($CI151,$AC151,$A151-$B$2,$BG151-$A151,$BH151-$A151,$F$10,$BE151,$Z151,$AA151,$F$22,$AD151,$CM$33,1))</f>
        <v>0</v>
      </c>
      <c r="CN151" s="107">
        <f>IF($CH151=0,0,_xll.OSTRIP($CI151,$AC151,$A151-$B$2,$BG151-$A151,$BH151-$A151,$F$10,$BE151,$Z151,$AA151,$F$22,$AD151,$CM$33,$CM$34))</f>
        <v>0</v>
      </c>
      <c r="CO151" s="109">
        <f t="shared" si="129"/>
        <v>0</v>
      </c>
      <c r="CP151" s="109">
        <f t="shared" si="130"/>
        <v>0</v>
      </c>
      <c r="CQ151" s="109">
        <f t="shared" si="131"/>
        <v>0</v>
      </c>
      <c r="CS151" s="82">
        <f t="shared" si="151"/>
        <v>0</v>
      </c>
      <c r="CT151" s="81" t="e">
        <f t="shared" si="132"/>
        <v>#DIV/0!</v>
      </c>
      <c r="CU151" s="77">
        <f t="shared" si="133"/>
        <v>0</v>
      </c>
      <c r="CV151" s="108">
        <f t="shared" si="134"/>
        <v>0</v>
      </c>
      <c r="CW151" s="107">
        <f>IF($CS151=0,0,_xll.OSTRIP($CT151,$AM151,$A151-$B$2,$BG151-$A151,$BH151-$A151,$H$10,$BE151,$AJ151,$AK151,$H$22,$AN151,$CX$33,0))</f>
        <v>0</v>
      </c>
      <c r="CX151" s="107">
        <f>IF($CS151=0,0,_xll.OSTRIP($CT151,$AM151,$A151-$B$2,$BG151-$A151,$BH151-$A151,$H$10,$BE151,$AJ151,$AK151,$H$22,$AN151,$CX$33,1))</f>
        <v>0</v>
      </c>
      <c r="CY151" s="107">
        <f>IF($CS151=0,0,_xll.OSTRIP($CT151,$AM151,$A151-$B$2,$BG151-$A151,$BH151-$A151,$H$10,$BE151,$AJ151,$AK151,$H$22,$AN151,$CX$33,CX$34))</f>
        <v>0</v>
      </c>
      <c r="CZ151" s="109">
        <f t="shared" si="135"/>
        <v>0</v>
      </c>
      <c r="DA151" s="109">
        <f t="shared" si="136"/>
        <v>0</v>
      </c>
      <c r="DB151" s="109">
        <f t="shared" si="137"/>
        <v>0</v>
      </c>
    </row>
    <row r="152" spans="1:106" x14ac:dyDescent="0.25">
      <c r="A152" s="101">
        <f t="shared" si="98"/>
        <v>40330</v>
      </c>
      <c r="B152" s="102">
        <f t="shared" si="99"/>
        <v>3.8990000000000005</v>
      </c>
      <c r="C152" s="80">
        <f t="shared" si="100"/>
        <v>0.17</v>
      </c>
      <c r="D152" s="102">
        <f t="shared" si="76"/>
        <v>-4.3500000000000004E-2</v>
      </c>
      <c r="E152" s="106">
        <f t="shared" si="77"/>
        <v>1</v>
      </c>
      <c r="F152" s="80">
        <f t="shared" si="101"/>
        <v>0.17</v>
      </c>
      <c r="G152" s="106">
        <f t="shared" si="102"/>
        <v>0.45</v>
      </c>
      <c r="H152" s="80">
        <f t="shared" si="139"/>
        <v>0</v>
      </c>
      <c r="I152" s="104" t="e">
        <f t="shared" si="103"/>
        <v>#DIV/0!</v>
      </c>
      <c r="J152" s="233" t="e">
        <f t="shared" si="140"/>
        <v>#DIV/0!</v>
      </c>
      <c r="K152" s="233"/>
      <c r="L152" s="266"/>
      <c r="M152" s="266"/>
      <c r="N152" s="102">
        <f t="shared" si="80"/>
        <v>0.28300000000000003</v>
      </c>
      <c r="O152" s="106">
        <f t="shared" si="81"/>
        <v>1.03</v>
      </c>
      <c r="P152" s="216">
        <f t="shared" si="104"/>
        <v>0.17510000000000001</v>
      </c>
      <c r="Q152" s="106">
        <f t="shared" si="105"/>
        <v>0.55000000000000004</v>
      </c>
      <c r="R152" s="80">
        <f t="shared" si="141"/>
        <v>0</v>
      </c>
      <c r="S152" s="104" t="e">
        <f t="shared" si="106"/>
        <v>#DIV/0!</v>
      </c>
      <c r="T152" s="233" t="e">
        <f t="shared" si="142"/>
        <v>#DIV/0!</v>
      </c>
      <c r="U152"/>
      <c r="V152"/>
      <c r="W152"/>
      <c r="X152" s="102">
        <f t="shared" si="84"/>
        <v>0.188</v>
      </c>
      <c r="Y152" s="106">
        <f t="shared" si="85"/>
        <v>1</v>
      </c>
      <c r="Z152" s="216">
        <f t="shared" si="107"/>
        <v>0.17</v>
      </c>
      <c r="AA152" s="106">
        <f t="shared" si="108"/>
        <v>0.5</v>
      </c>
      <c r="AB152" s="80">
        <f t="shared" si="143"/>
        <v>0</v>
      </c>
      <c r="AC152" s="104" t="e">
        <f t="shared" si="109"/>
        <v>#DIV/0!</v>
      </c>
      <c r="AD152" s="233" t="e">
        <f t="shared" si="144"/>
        <v>#DIV/0!</v>
      </c>
      <c r="AE152"/>
      <c r="AF152"/>
      <c r="AG152"/>
      <c r="AH152" s="102">
        <f t="shared" si="88"/>
        <v>5.0000000000000001E-3</v>
      </c>
      <c r="AI152" s="106">
        <f t="shared" si="89"/>
        <v>1</v>
      </c>
      <c r="AJ152" s="216" t="e">
        <f t="shared" si="110"/>
        <v>#DIV/0!</v>
      </c>
      <c r="AK152" s="106">
        <f t="shared" si="111"/>
        <v>0.45</v>
      </c>
      <c r="AL152" s="80" t="e">
        <f t="shared" si="145"/>
        <v>#DIV/0!</v>
      </c>
      <c r="AM152" s="104" t="e">
        <f t="shared" si="112"/>
        <v>#DIV/0!</v>
      </c>
      <c r="AN152" s="233" t="e">
        <f t="shared" si="146"/>
        <v>#DIV/0!</v>
      </c>
      <c r="AO152"/>
      <c r="AP152"/>
      <c r="AQ152" s="266"/>
      <c r="AR152" s="266"/>
      <c r="AU152"/>
      <c r="AV152"/>
      <c r="AW152"/>
      <c r="AX152"/>
      <c r="AY152"/>
      <c r="AZ152"/>
      <c r="BA152"/>
      <c r="BC152" s="105"/>
      <c r="BD152" s="105"/>
      <c r="BE152" s="80">
        <f t="shared" si="113"/>
        <v>6.9990986423677015E-2</v>
      </c>
      <c r="BF152" s="181">
        <f t="shared" si="92"/>
        <v>30</v>
      </c>
      <c r="BG152" s="258">
        <f t="shared" si="138"/>
        <v>40330</v>
      </c>
      <c r="BH152" s="258">
        <f t="shared" si="114"/>
        <v>40359</v>
      </c>
      <c r="BJ152" s="105"/>
      <c r="BK152" s="82"/>
      <c r="BL152" s="82">
        <f t="shared" si="147"/>
        <v>0</v>
      </c>
      <c r="BM152" s="82" t="e">
        <f t="shared" si="115"/>
        <v>#DIV/0!</v>
      </c>
      <c r="BN152" s="77">
        <f t="shared" si="148"/>
        <v>0</v>
      </c>
      <c r="BO152" s="108">
        <f t="shared" si="116"/>
        <v>0</v>
      </c>
      <c r="BP152" s="107">
        <f>IF($BL152=0,0,_xll.OSTRIP($BM152,$I152,$A152-$B$2,$BG152-$A152,$BH152-$A152,$B$10,$BE152,$F152,$G152,$B$22,$J152,$BQ$33,0))</f>
        <v>0</v>
      </c>
      <c r="BQ152" s="107">
        <f>IF($BL152=0,0,_xll.OSTRIP($BM152,$I152,$A152-$B$2,$BG152-$A152,$BH152-$A152,$B$10,$BE152,$F152,$G152,$B$22,$J152,$BQ$33,1))</f>
        <v>0</v>
      </c>
      <c r="BR152" s="107">
        <f>IF($BL152=0,0,_xll.OSTRIP($BM152,$I152,$A152-$B$2,$BG152-$A152,$BH152-$A152,$B$10,$BE152,$F152,$G152,$B$22,$J152,$BQ$33,BQ$34))</f>
        <v>0</v>
      </c>
      <c r="BS152" s="109">
        <f t="shared" si="117"/>
        <v>0</v>
      </c>
      <c r="BT152" s="109">
        <f t="shared" si="118"/>
        <v>0</v>
      </c>
      <c r="BU152" s="109">
        <f t="shared" si="119"/>
        <v>0</v>
      </c>
      <c r="BW152" s="82">
        <f t="shared" si="149"/>
        <v>0</v>
      </c>
      <c r="BX152" s="81" t="e">
        <f t="shared" si="120"/>
        <v>#DIV/0!</v>
      </c>
      <c r="BY152" s="77">
        <f t="shared" si="121"/>
        <v>0</v>
      </c>
      <c r="BZ152" s="108">
        <f t="shared" si="122"/>
        <v>0</v>
      </c>
      <c r="CA152" s="107">
        <f>IF($BW152=0,0,_xll.OSTRIP($BX152,$S152,$A152-$B$2,$BG152-$A152,$BH152-$A152,$D$10,$BE152,$P152,$Q152,$D$22,$T152,$CB$33,0))</f>
        <v>0</v>
      </c>
      <c r="CB152" s="107">
        <f>IF($BW152=0,0,_xll.OSTRIP($BX152,$S152,$A152-$B$2,$BG152-$A152,$BH152-$A152,$D$10,$BE152,$P152,$Q152,$D$22,$T152,$CB$33,1))</f>
        <v>0</v>
      </c>
      <c r="CC152" s="107">
        <f>IF($BW152=0,0,_xll.OSTRIP($BX152,$S152,$A152-$B$2,$BG152-$A152,$BH152-$A152,$D$10,$BE152,$P152,$Q152,$D$22,$T152,$CB$33,CB$34))</f>
        <v>0</v>
      </c>
      <c r="CD152" s="109">
        <f t="shared" si="123"/>
        <v>0</v>
      </c>
      <c r="CE152" s="109">
        <f t="shared" si="124"/>
        <v>0</v>
      </c>
      <c r="CF152" s="109">
        <f t="shared" si="125"/>
        <v>0</v>
      </c>
      <c r="CH152" s="82">
        <f t="shared" si="150"/>
        <v>0</v>
      </c>
      <c r="CI152" s="81" t="e">
        <f t="shared" si="126"/>
        <v>#DIV/0!</v>
      </c>
      <c r="CJ152" s="77">
        <f t="shared" si="127"/>
        <v>0</v>
      </c>
      <c r="CK152" s="108">
        <f t="shared" si="128"/>
        <v>0</v>
      </c>
      <c r="CL152" s="107">
        <f>IF($CH152=0,0,_xll.OSTRIP($CI152,$AC152,$A152-$B$2,$BG152-$A152,$BH152-$A152,$F$10,$BE152,$Z152,$AA152,$F$22,$AD152,$CM$33,0))</f>
        <v>0</v>
      </c>
      <c r="CM152" s="107">
        <f>IF($CH152=0,0,_xll.OSTRIP($CI152,$AC152,$A152-$B$2,$BG152-$A152,$BH152-$A152,$F$10,$BE152,$Z152,$AA152,$F$22,$AD152,$CM$33,1))</f>
        <v>0</v>
      </c>
      <c r="CN152" s="107">
        <f>IF($CH152=0,0,_xll.OSTRIP($CI152,$AC152,$A152-$B$2,$BG152-$A152,$BH152-$A152,$F$10,$BE152,$Z152,$AA152,$F$22,$AD152,$CM$33,$CM$34))</f>
        <v>0</v>
      </c>
      <c r="CO152" s="109">
        <f t="shared" si="129"/>
        <v>0</v>
      </c>
      <c r="CP152" s="109">
        <f t="shared" si="130"/>
        <v>0</v>
      </c>
      <c r="CQ152" s="109">
        <f t="shared" si="131"/>
        <v>0</v>
      </c>
      <c r="CS152" s="82">
        <f t="shared" si="151"/>
        <v>0</v>
      </c>
      <c r="CT152" s="81" t="e">
        <f t="shared" si="132"/>
        <v>#DIV/0!</v>
      </c>
      <c r="CU152" s="77">
        <f t="shared" si="133"/>
        <v>0</v>
      </c>
      <c r="CV152" s="108">
        <f t="shared" si="134"/>
        <v>0</v>
      </c>
      <c r="CW152" s="107">
        <f>IF($CS152=0,0,_xll.OSTRIP($CT152,$AM152,$A152-$B$2,$BG152-$A152,$BH152-$A152,$H$10,$BE152,$AJ152,$AK152,$H$22,$AN152,$CX$33,0))</f>
        <v>0</v>
      </c>
      <c r="CX152" s="107">
        <f>IF($CS152=0,0,_xll.OSTRIP($CT152,$AM152,$A152-$B$2,$BG152-$A152,$BH152-$A152,$H$10,$BE152,$AJ152,$AK152,$H$22,$AN152,$CX$33,1))</f>
        <v>0</v>
      </c>
      <c r="CY152" s="107">
        <f>IF($CS152=0,0,_xll.OSTRIP($CT152,$AM152,$A152-$B$2,$BG152-$A152,$BH152-$A152,$H$10,$BE152,$AJ152,$AK152,$H$22,$AN152,$CX$33,CX$34))</f>
        <v>0</v>
      </c>
      <c r="CZ152" s="109">
        <f t="shared" si="135"/>
        <v>0</v>
      </c>
      <c r="DA152" s="109">
        <f t="shared" si="136"/>
        <v>0</v>
      </c>
      <c r="DB152" s="109">
        <f t="shared" si="137"/>
        <v>0</v>
      </c>
    </row>
    <row r="153" spans="1:106" x14ac:dyDescent="0.25">
      <c r="A153" s="101">
        <f t="shared" si="98"/>
        <v>40360</v>
      </c>
      <c r="B153" s="102">
        <f t="shared" si="99"/>
        <v>3.927</v>
      </c>
      <c r="C153" s="80">
        <f t="shared" si="100"/>
        <v>0.17</v>
      </c>
      <c r="D153" s="102">
        <f t="shared" si="76"/>
        <v>-4.3500000000000004E-2</v>
      </c>
      <c r="E153" s="106">
        <f t="shared" si="77"/>
        <v>1</v>
      </c>
      <c r="F153" s="80">
        <f t="shared" si="101"/>
        <v>0.17</v>
      </c>
      <c r="G153" s="106">
        <f t="shared" si="102"/>
        <v>0.5</v>
      </c>
      <c r="H153" s="80">
        <f t="shared" si="139"/>
        <v>0</v>
      </c>
      <c r="I153" s="104" t="e">
        <f t="shared" si="103"/>
        <v>#DIV/0!</v>
      </c>
      <c r="J153" s="233" t="e">
        <f t="shared" si="140"/>
        <v>#DIV/0!</v>
      </c>
      <c r="K153" s="233"/>
      <c r="L153" s="266"/>
      <c r="M153" s="266"/>
      <c r="N153" s="102">
        <f t="shared" si="80"/>
        <v>0.27300000000000002</v>
      </c>
      <c r="O153" s="106">
        <f t="shared" si="81"/>
        <v>1.03</v>
      </c>
      <c r="P153" s="216">
        <f t="shared" si="104"/>
        <v>0.17510000000000001</v>
      </c>
      <c r="Q153" s="106">
        <f t="shared" si="105"/>
        <v>0.6</v>
      </c>
      <c r="R153" s="80">
        <f t="shared" si="141"/>
        <v>0</v>
      </c>
      <c r="S153" s="104" t="e">
        <f t="shared" si="106"/>
        <v>#DIV/0!</v>
      </c>
      <c r="T153" s="233" t="e">
        <f t="shared" si="142"/>
        <v>#DIV/0!</v>
      </c>
      <c r="U153"/>
      <c r="V153"/>
      <c r="W153"/>
      <c r="X153" s="102">
        <f t="shared" si="84"/>
        <v>0.17800000000000002</v>
      </c>
      <c r="Y153" s="106">
        <f t="shared" si="85"/>
        <v>1</v>
      </c>
      <c r="Z153" s="216">
        <f t="shared" si="107"/>
        <v>0.17</v>
      </c>
      <c r="AA153" s="106">
        <f t="shared" si="108"/>
        <v>0.55000000000000004</v>
      </c>
      <c r="AB153" s="80">
        <f t="shared" si="143"/>
        <v>0</v>
      </c>
      <c r="AC153" s="104" t="e">
        <f t="shared" si="109"/>
        <v>#DIV/0!</v>
      </c>
      <c r="AD153" s="233" t="e">
        <f t="shared" si="144"/>
        <v>#DIV/0!</v>
      </c>
      <c r="AE153"/>
      <c r="AF153"/>
      <c r="AG153"/>
      <c r="AH153" s="102">
        <f t="shared" si="88"/>
        <v>5.0000000000000001E-3</v>
      </c>
      <c r="AI153" s="106">
        <f t="shared" si="89"/>
        <v>1</v>
      </c>
      <c r="AJ153" s="216" t="e">
        <f t="shared" si="110"/>
        <v>#DIV/0!</v>
      </c>
      <c r="AK153" s="106">
        <f t="shared" si="111"/>
        <v>0.5</v>
      </c>
      <c r="AL153" s="80" t="e">
        <f t="shared" si="145"/>
        <v>#DIV/0!</v>
      </c>
      <c r="AM153" s="104" t="e">
        <f t="shared" si="112"/>
        <v>#DIV/0!</v>
      </c>
      <c r="AN153" s="233" t="e">
        <f t="shared" si="146"/>
        <v>#DIV/0!</v>
      </c>
      <c r="AO153"/>
      <c r="AP153"/>
      <c r="AQ153" s="266"/>
      <c r="AR153" s="266"/>
      <c r="AU153"/>
      <c r="AV153"/>
      <c r="AW153"/>
      <c r="AX153"/>
      <c r="AY153"/>
      <c r="AZ153"/>
      <c r="BA153"/>
      <c r="BC153" s="105"/>
      <c r="BD153" s="105"/>
      <c r="BE153" s="80">
        <f t="shared" si="113"/>
        <v>7.0019923502892004E-2</v>
      </c>
      <c r="BF153" s="181">
        <f t="shared" si="92"/>
        <v>31</v>
      </c>
      <c r="BG153" s="258">
        <f t="shared" si="138"/>
        <v>40360</v>
      </c>
      <c r="BH153" s="258">
        <f t="shared" si="114"/>
        <v>40390</v>
      </c>
      <c r="BJ153" s="105"/>
      <c r="BK153" s="82"/>
      <c r="BL153" s="82">
        <f t="shared" si="147"/>
        <v>0</v>
      </c>
      <c r="BM153" s="82" t="e">
        <f t="shared" si="115"/>
        <v>#DIV/0!</v>
      </c>
      <c r="BN153" s="77">
        <f t="shared" si="148"/>
        <v>0</v>
      </c>
      <c r="BO153" s="108">
        <f t="shared" si="116"/>
        <v>0</v>
      </c>
      <c r="BP153" s="107">
        <f>IF($BL153=0,0,_xll.OSTRIP($BM153,$I153,$A153-$B$2,$BG153-$A153,$BH153-$A153,$B$10,$BE153,$F153,$G153,$B$22,$J153,$BQ$33,0))</f>
        <v>0</v>
      </c>
      <c r="BQ153" s="107">
        <f>IF($BL153=0,0,_xll.OSTRIP($BM153,$I153,$A153-$B$2,$BG153-$A153,$BH153-$A153,$B$10,$BE153,$F153,$G153,$B$22,$J153,$BQ$33,1))</f>
        <v>0</v>
      </c>
      <c r="BR153" s="107">
        <f>IF($BL153=0,0,_xll.OSTRIP($BM153,$I153,$A153-$B$2,$BG153-$A153,$BH153-$A153,$B$10,$BE153,$F153,$G153,$B$22,$J153,$BQ$33,BQ$34))</f>
        <v>0</v>
      </c>
      <c r="BS153" s="109">
        <f t="shared" si="117"/>
        <v>0</v>
      </c>
      <c r="BT153" s="109">
        <f t="shared" si="118"/>
        <v>0</v>
      </c>
      <c r="BU153" s="109">
        <f t="shared" si="119"/>
        <v>0</v>
      </c>
      <c r="BW153" s="82">
        <f t="shared" si="149"/>
        <v>0</v>
      </c>
      <c r="BX153" s="81" t="e">
        <f t="shared" si="120"/>
        <v>#DIV/0!</v>
      </c>
      <c r="BY153" s="77">
        <f t="shared" si="121"/>
        <v>0</v>
      </c>
      <c r="BZ153" s="108">
        <f t="shared" si="122"/>
        <v>0</v>
      </c>
      <c r="CA153" s="107">
        <f>IF($BW153=0,0,_xll.OSTRIP($BX153,$S153,$A153-$B$2,$BG153-$A153,$BH153-$A153,$D$10,$BE153,$P153,$Q153,$D$22,$T153,$CB$33,0))</f>
        <v>0</v>
      </c>
      <c r="CB153" s="107">
        <f>IF($BW153=0,0,_xll.OSTRIP($BX153,$S153,$A153-$B$2,$BG153-$A153,$BH153-$A153,$D$10,$BE153,$P153,$Q153,$D$22,$T153,$CB$33,1))</f>
        <v>0</v>
      </c>
      <c r="CC153" s="107">
        <f>IF($BW153=0,0,_xll.OSTRIP($BX153,$S153,$A153-$B$2,$BG153-$A153,$BH153-$A153,$D$10,$BE153,$P153,$Q153,$D$22,$T153,$CB$33,CB$34))</f>
        <v>0</v>
      </c>
      <c r="CD153" s="109">
        <f t="shared" si="123"/>
        <v>0</v>
      </c>
      <c r="CE153" s="109">
        <f t="shared" si="124"/>
        <v>0</v>
      </c>
      <c r="CF153" s="109">
        <f t="shared" si="125"/>
        <v>0</v>
      </c>
      <c r="CH153" s="82">
        <f t="shared" si="150"/>
        <v>0</v>
      </c>
      <c r="CI153" s="81" t="e">
        <f t="shared" si="126"/>
        <v>#DIV/0!</v>
      </c>
      <c r="CJ153" s="77">
        <f t="shared" si="127"/>
        <v>0</v>
      </c>
      <c r="CK153" s="108">
        <f t="shared" si="128"/>
        <v>0</v>
      </c>
      <c r="CL153" s="107">
        <f>IF($CH153=0,0,_xll.OSTRIP($CI153,$AC153,$A153-$B$2,$BG153-$A153,$BH153-$A153,$F$10,$BE153,$Z153,$AA153,$F$22,$AD153,$CM$33,0))</f>
        <v>0</v>
      </c>
      <c r="CM153" s="107">
        <f>IF($CH153=0,0,_xll.OSTRIP($CI153,$AC153,$A153-$B$2,$BG153-$A153,$BH153-$A153,$F$10,$BE153,$Z153,$AA153,$F$22,$AD153,$CM$33,1))</f>
        <v>0</v>
      </c>
      <c r="CN153" s="107">
        <f>IF($CH153=0,0,_xll.OSTRIP($CI153,$AC153,$A153-$B$2,$BG153-$A153,$BH153-$A153,$F$10,$BE153,$Z153,$AA153,$F$22,$AD153,$CM$33,$CM$34))</f>
        <v>0</v>
      </c>
      <c r="CO153" s="109">
        <f t="shared" si="129"/>
        <v>0</v>
      </c>
      <c r="CP153" s="109">
        <f t="shared" si="130"/>
        <v>0</v>
      </c>
      <c r="CQ153" s="109">
        <f t="shared" si="131"/>
        <v>0</v>
      </c>
      <c r="CS153" s="82">
        <f t="shared" si="151"/>
        <v>0</v>
      </c>
      <c r="CT153" s="81" t="e">
        <f t="shared" si="132"/>
        <v>#DIV/0!</v>
      </c>
      <c r="CU153" s="77">
        <f t="shared" si="133"/>
        <v>0</v>
      </c>
      <c r="CV153" s="108">
        <f t="shared" si="134"/>
        <v>0</v>
      </c>
      <c r="CW153" s="107">
        <f>IF($CS153=0,0,_xll.OSTRIP($CT153,$AM153,$A153-$B$2,$BG153-$A153,$BH153-$A153,$H$10,$BE153,$AJ153,$AK153,$H$22,$AN153,$CX$33,0))</f>
        <v>0</v>
      </c>
      <c r="CX153" s="107">
        <f>IF($CS153=0,0,_xll.OSTRIP($CT153,$AM153,$A153-$B$2,$BG153-$A153,$BH153-$A153,$H$10,$BE153,$AJ153,$AK153,$H$22,$AN153,$CX$33,1))</f>
        <v>0</v>
      </c>
      <c r="CY153" s="107">
        <f>IF($CS153=0,0,_xll.OSTRIP($CT153,$AM153,$A153-$B$2,$BG153-$A153,$BH153-$A153,$H$10,$BE153,$AJ153,$AK153,$H$22,$AN153,$CX$33,CX$34))</f>
        <v>0</v>
      </c>
      <c r="CZ153" s="109">
        <f t="shared" si="135"/>
        <v>0</v>
      </c>
      <c r="DA153" s="109">
        <f t="shared" si="136"/>
        <v>0</v>
      </c>
      <c r="DB153" s="109">
        <f t="shared" si="137"/>
        <v>0</v>
      </c>
    </row>
    <row r="154" spans="1:106" x14ac:dyDescent="0.25">
      <c r="A154" s="101">
        <f t="shared" si="98"/>
        <v>40391</v>
      </c>
      <c r="B154" s="102">
        <f t="shared" si="99"/>
        <v>3.9490000000000003</v>
      </c>
      <c r="C154" s="80">
        <f t="shared" si="100"/>
        <v>0.17</v>
      </c>
      <c r="D154" s="102">
        <f t="shared" si="76"/>
        <v>-4.3500000000000004E-2</v>
      </c>
      <c r="E154" s="106">
        <f t="shared" si="77"/>
        <v>1</v>
      </c>
      <c r="F154" s="80">
        <f t="shared" si="101"/>
        <v>0.17</v>
      </c>
      <c r="G154" s="106">
        <f t="shared" si="102"/>
        <v>0.55000000000000004</v>
      </c>
      <c r="H154" s="80">
        <f t="shared" si="139"/>
        <v>0</v>
      </c>
      <c r="I154" s="104" t="e">
        <f t="shared" si="103"/>
        <v>#DIV/0!</v>
      </c>
      <c r="J154" s="233" t="e">
        <f t="shared" si="140"/>
        <v>#DIV/0!</v>
      </c>
      <c r="K154" s="233"/>
      <c r="L154" s="266"/>
      <c r="M154" s="266"/>
      <c r="N154" s="102">
        <f t="shared" si="80"/>
        <v>0.27</v>
      </c>
      <c r="O154" s="106">
        <f t="shared" si="81"/>
        <v>1.03</v>
      </c>
      <c r="P154" s="216">
        <f t="shared" si="104"/>
        <v>0.17510000000000001</v>
      </c>
      <c r="Q154" s="106">
        <f t="shared" si="105"/>
        <v>0.65</v>
      </c>
      <c r="R154" s="80">
        <f t="shared" si="141"/>
        <v>0</v>
      </c>
      <c r="S154" s="104" t="e">
        <f t="shared" si="106"/>
        <v>#DIV/0!</v>
      </c>
      <c r="T154" s="233" t="e">
        <f t="shared" si="142"/>
        <v>#DIV/0!</v>
      </c>
      <c r="U154"/>
      <c r="V154"/>
      <c r="W154"/>
      <c r="X154" s="102">
        <f t="shared" si="84"/>
        <v>0.17499999999999999</v>
      </c>
      <c r="Y154" s="106">
        <f t="shared" si="85"/>
        <v>1</v>
      </c>
      <c r="Z154" s="216">
        <f t="shared" si="107"/>
        <v>0.17</v>
      </c>
      <c r="AA154" s="106">
        <f t="shared" si="108"/>
        <v>0.6</v>
      </c>
      <c r="AB154" s="80">
        <f t="shared" si="143"/>
        <v>0</v>
      </c>
      <c r="AC154" s="104" t="e">
        <f t="shared" si="109"/>
        <v>#DIV/0!</v>
      </c>
      <c r="AD154" s="233" t="e">
        <f t="shared" si="144"/>
        <v>#DIV/0!</v>
      </c>
      <c r="AE154"/>
      <c r="AF154"/>
      <c r="AG154"/>
      <c r="AH154" s="102">
        <f t="shared" si="88"/>
        <v>5.0000000000000001E-3</v>
      </c>
      <c r="AI154" s="106">
        <f t="shared" si="89"/>
        <v>1</v>
      </c>
      <c r="AJ154" s="216" t="e">
        <f t="shared" si="110"/>
        <v>#DIV/0!</v>
      </c>
      <c r="AK154" s="106">
        <f t="shared" si="111"/>
        <v>0.55000000000000004</v>
      </c>
      <c r="AL154" s="80" t="e">
        <f t="shared" si="145"/>
        <v>#DIV/0!</v>
      </c>
      <c r="AM154" s="104" t="e">
        <f t="shared" si="112"/>
        <v>#DIV/0!</v>
      </c>
      <c r="AN154" s="233" t="e">
        <f t="shared" si="146"/>
        <v>#DIV/0!</v>
      </c>
      <c r="AO154"/>
      <c r="AP154"/>
      <c r="AQ154" s="266"/>
      <c r="AR154" s="266"/>
      <c r="AU154"/>
      <c r="AV154"/>
      <c r="AW154"/>
      <c r="AX154"/>
      <c r="AY154"/>
      <c r="AZ154"/>
      <c r="BA154"/>
      <c r="BC154" s="105"/>
      <c r="BD154" s="105"/>
      <c r="BE154" s="80">
        <f t="shared" si="113"/>
        <v>7.0049825151705006E-2</v>
      </c>
      <c r="BF154" s="181">
        <f t="shared" si="92"/>
        <v>31</v>
      </c>
      <c r="BG154" s="258">
        <f t="shared" si="138"/>
        <v>40391</v>
      </c>
      <c r="BH154" s="258">
        <f t="shared" si="114"/>
        <v>40421</v>
      </c>
      <c r="BJ154" s="105"/>
      <c r="BK154" s="82"/>
      <c r="BL154" s="82">
        <f t="shared" si="147"/>
        <v>0</v>
      </c>
      <c r="BM154" s="82" t="e">
        <f t="shared" si="115"/>
        <v>#DIV/0!</v>
      </c>
      <c r="BN154" s="77">
        <f t="shared" si="148"/>
        <v>0</v>
      </c>
      <c r="BO154" s="108">
        <f t="shared" si="116"/>
        <v>0</v>
      </c>
      <c r="BP154" s="107">
        <f>IF($BL154=0,0,_xll.OSTRIP($BM154,$I154,$A154-$B$2,$BG154-$A154,$BH154-$A154,$B$10,$BE154,$F154,$G154,$B$22,$J154,$BQ$33,0))</f>
        <v>0</v>
      </c>
      <c r="BQ154" s="107">
        <f>IF($BL154=0,0,_xll.OSTRIP($BM154,$I154,$A154-$B$2,$BG154-$A154,$BH154-$A154,$B$10,$BE154,$F154,$G154,$B$22,$J154,$BQ$33,1))</f>
        <v>0</v>
      </c>
      <c r="BR154" s="107">
        <f>IF($BL154=0,0,_xll.OSTRIP($BM154,$I154,$A154-$B$2,$BG154-$A154,$BH154-$A154,$B$10,$BE154,$F154,$G154,$B$22,$J154,$BQ$33,BQ$34))</f>
        <v>0</v>
      </c>
      <c r="BS154" s="109">
        <f t="shared" si="117"/>
        <v>0</v>
      </c>
      <c r="BT154" s="109">
        <f t="shared" si="118"/>
        <v>0</v>
      </c>
      <c r="BU154" s="109">
        <f t="shared" si="119"/>
        <v>0</v>
      </c>
      <c r="BW154" s="82">
        <f t="shared" si="149"/>
        <v>0</v>
      </c>
      <c r="BX154" s="81" t="e">
        <f t="shared" si="120"/>
        <v>#DIV/0!</v>
      </c>
      <c r="BY154" s="77">
        <f t="shared" si="121"/>
        <v>0</v>
      </c>
      <c r="BZ154" s="108">
        <f t="shared" si="122"/>
        <v>0</v>
      </c>
      <c r="CA154" s="107">
        <f>IF($BW154=0,0,_xll.OSTRIP($BX154,$S154,$A154-$B$2,$BG154-$A154,$BH154-$A154,$D$10,$BE154,$P154,$Q154,$D$22,$T154,$CB$33,0))</f>
        <v>0</v>
      </c>
      <c r="CB154" s="107">
        <f>IF($BW154=0,0,_xll.OSTRIP($BX154,$S154,$A154-$B$2,$BG154-$A154,$BH154-$A154,$D$10,$BE154,$P154,$Q154,$D$22,$T154,$CB$33,1))</f>
        <v>0</v>
      </c>
      <c r="CC154" s="107">
        <f>IF($BW154=0,0,_xll.OSTRIP($BX154,$S154,$A154-$B$2,$BG154-$A154,$BH154-$A154,$D$10,$BE154,$P154,$Q154,$D$22,$T154,$CB$33,CB$34))</f>
        <v>0</v>
      </c>
      <c r="CD154" s="109">
        <f t="shared" si="123"/>
        <v>0</v>
      </c>
      <c r="CE154" s="109">
        <f t="shared" si="124"/>
        <v>0</v>
      </c>
      <c r="CF154" s="109">
        <f t="shared" si="125"/>
        <v>0</v>
      </c>
      <c r="CH154" s="82">
        <f t="shared" si="150"/>
        <v>0</v>
      </c>
      <c r="CI154" s="81" t="e">
        <f t="shared" si="126"/>
        <v>#DIV/0!</v>
      </c>
      <c r="CJ154" s="77">
        <f t="shared" si="127"/>
        <v>0</v>
      </c>
      <c r="CK154" s="108">
        <f t="shared" si="128"/>
        <v>0</v>
      </c>
      <c r="CL154" s="107">
        <f>IF($CH154=0,0,_xll.OSTRIP($CI154,$AC154,$A154-$B$2,$BG154-$A154,$BH154-$A154,$F$10,$BE154,$Z154,$AA154,$F$22,$AD154,$CM$33,0))</f>
        <v>0</v>
      </c>
      <c r="CM154" s="107">
        <f>IF($CH154=0,0,_xll.OSTRIP($CI154,$AC154,$A154-$B$2,$BG154-$A154,$BH154-$A154,$F$10,$BE154,$Z154,$AA154,$F$22,$AD154,$CM$33,1))</f>
        <v>0</v>
      </c>
      <c r="CN154" s="107">
        <f>IF($CH154=0,0,_xll.OSTRIP($CI154,$AC154,$A154-$B$2,$BG154-$A154,$BH154-$A154,$F$10,$BE154,$Z154,$AA154,$F$22,$AD154,$CM$33,$CM$34))</f>
        <v>0</v>
      </c>
      <c r="CO154" s="109">
        <f t="shared" si="129"/>
        <v>0</v>
      </c>
      <c r="CP154" s="109">
        <f t="shared" si="130"/>
        <v>0</v>
      </c>
      <c r="CQ154" s="109">
        <f t="shared" si="131"/>
        <v>0</v>
      </c>
      <c r="CS154" s="82">
        <f t="shared" si="151"/>
        <v>0</v>
      </c>
      <c r="CT154" s="81" t="e">
        <f t="shared" si="132"/>
        <v>#DIV/0!</v>
      </c>
      <c r="CU154" s="77">
        <f t="shared" si="133"/>
        <v>0</v>
      </c>
      <c r="CV154" s="108">
        <f t="shared" si="134"/>
        <v>0</v>
      </c>
      <c r="CW154" s="107">
        <f>IF($CS154=0,0,_xll.OSTRIP($CT154,$AM154,$A154-$B$2,$BG154-$A154,$BH154-$A154,$H$10,$BE154,$AJ154,$AK154,$H$22,$AN154,$CX$33,0))</f>
        <v>0</v>
      </c>
      <c r="CX154" s="107">
        <f>IF($CS154=0,0,_xll.OSTRIP($CT154,$AM154,$A154-$B$2,$BG154-$A154,$BH154-$A154,$H$10,$BE154,$AJ154,$AK154,$H$22,$AN154,$CX$33,1))</f>
        <v>0</v>
      </c>
      <c r="CY154" s="107">
        <f>IF($CS154=0,0,_xll.OSTRIP($CT154,$AM154,$A154-$B$2,$BG154-$A154,$BH154-$A154,$H$10,$BE154,$AJ154,$AK154,$H$22,$AN154,$CX$33,CX$34))</f>
        <v>0</v>
      </c>
      <c r="CZ154" s="109">
        <f t="shared" si="135"/>
        <v>0</v>
      </c>
      <c r="DA154" s="109">
        <f t="shared" si="136"/>
        <v>0</v>
      </c>
      <c r="DB154" s="109">
        <f t="shared" si="137"/>
        <v>0</v>
      </c>
    </row>
    <row r="155" spans="1:106" x14ac:dyDescent="0.25">
      <c r="A155" s="101">
        <f t="shared" si="98"/>
        <v>40422</v>
      </c>
      <c r="B155" s="102">
        <f t="shared" si="99"/>
        <v>3.9630000000000001</v>
      </c>
      <c r="C155" s="80">
        <f t="shared" si="100"/>
        <v>0.17</v>
      </c>
      <c r="D155" s="102">
        <f t="shared" si="76"/>
        <v>-4.3500000000000004E-2</v>
      </c>
      <c r="E155" s="106">
        <f t="shared" si="77"/>
        <v>1</v>
      </c>
      <c r="F155" s="80">
        <f t="shared" si="101"/>
        <v>0.17</v>
      </c>
      <c r="G155" s="106">
        <f t="shared" si="102"/>
        <v>0.55000000000000004</v>
      </c>
      <c r="H155" s="80">
        <f t="shared" si="139"/>
        <v>0</v>
      </c>
      <c r="I155" s="104" t="e">
        <f t="shared" si="103"/>
        <v>#DIV/0!</v>
      </c>
      <c r="J155" s="233" t="e">
        <f t="shared" si="140"/>
        <v>#DIV/0!</v>
      </c>
      <c r="K155" s="233"/>
      <c r="L155" s="266"/>
      <c r="M155" s="266"/>
      <c r="N155" s="102">
        <f t="shared" si="80"/>
        <v>0.26800000000000002</v>
      </c>
      <c r="O155" s="106">
        <f t="shared" si="81"/>
        <v>1.03</v>
      </c>
      <c r="P155" s="216">
        <f t="shared" si="104"/>
        <v>0.17510000000000001</v>
      </c>
      <c r="Q155" s="106">
        <f t="shared" si="105"/>
        <v>0.65</v>
      </c>
      <c r="R155" s="80">
        <f t="shared" si="141"/>
        <v>0</v>
      </c>
      <c r="S155" s="104" t="e">
        <f t="shared" si="106"/>
        <v>#DIV/0!</v>
      </c>
      <c r="T155" s="233" t="e">
        <f t="shared" si="142"/>
        <v>#DIV/0!</v>
      </c>
      <c r="U155"/>
      <c r="V155"/>
      <c r="W155"/>
      <c r="X155" s="102">
        <f t="shared" si="84"/>
        <v>0.17300000000000001</v>
      </c>
      <c r="Y155" s="106">
        <f t="shared" si="85"/>
        <v>1</v>
      </c>
      <c r="Z155" s="216">
        <f t="shared" si="107"/>
        <v>0.17</v>
      </c>
      <c r="AA155" s="106">
        <f t="shared" si="108"/>
        <v>0.6</v>
      </c>
      <c r="AB155" s="80">
        <f t="shared" si="143"/>
        <v>0</v>
      </c>
      <c r="AC155" s="104" t="e">
        <f t="shared" si="109"/>
        <v>#DIV/0!</v>
      </c>
      <c r="AD155" s="233" t="e">
        <f t="shared" si="144"/>
        <v>#DIV/0!</v>
      </c>
      <c r="AE155"/>
      <c r="AF155"/>
      <c r="AG155"/>
      <c r="AH155" s="102">
        <f t="shared" si="88"/>
        <v>5.0000000000000001E-3</v>
      </c>
      <c r="AI155" s="106">
        <f t="shared" si="89"/>
        <v>1</v>
      </c>
      <c r="AJ155" s="216" t="e">
        <f t="shared" si="110"/>
        <v>#DIV/0!</v>
      </c>
      <c r="AK155" s="106">
        <f t="shared" si="111"/>
        <v>0.55000000000000004</v>
      </c>
      <c r="AL155" s="80" t="e">
        <f t="shared" si="145"/>
        <v>#DIV/0!</v>
      </c>
      <c r="AM155" s="104" t="e">
        <f t="shared" si="112"/>
        <v>#DIV/0!</v>
      </c>
      <c r="AN155" s="233" t="e">
        <f t="shared" si="146"/>
        <v>#DIV/0!</v>
      </c>
      <c r="AO155"/>
      <c r="AP155"/>
      <c r="AQ155" s="266"/>
      <c r="AR155" s="266"/>
      <c r="AU155"/>
      <c r="AV155"/>
      <c r="AW155"/>
      <c r="AX155"/>
      <c r="AY155"/>
      <c r="AZ155"/>
      <c r="BA155"/>
      <c r="BC155" s="105"/>
      <c r="BD155" s="105"/>
      <c r="BE155" s="80">
        <f t="shared" si="113"/>
        <v>7.0079726800814021E-2</v>
      </c>
      <c r="BF155" s="181">
        <f t="shared" si="92"/>
        <v>30</v>
      </c>
      <c r="BG155" s="258">
        <f t="shared" si="138"/>
        <v>40422</v>
      </c>
      <c r="BH155" s="258">
        <f t="shared" si="114"/>
        <v>40451</v>
      </c>
      <c r="BJ155" s="105"/>
      <c r="BK155" s="82"/>
      <c r="BL155" s="82">
        <f t="shared" si="147"/>
        <v>0</v>
      </c>
      <c r="BM155" s="82" t="e">
        <f t="shared" si="115"/>
        <v>#DIV/0!</v>
      </c>
      <c r="BN155" s="77">
        <f t="shared" si="148"/>
        <v>0</v>
      </c>
      <c r="BO155" s="108">
        <f t="shared" si="116"/>
        <v>0</v>
      </c>
      <c r="BP155" s="107">
        <f>IF($BL155=0,0,_xll.OSTRIP($BM155,$I155,$A155-$B$2,$BG155-$A155,$BH155-$A155,$B$10,$BE155,$F155,$G155,$B$22,$J155,$BQ$33,0))</f>
        <v>0</v>
      </c>
      <c r="BQ155" s="107">
        <f>IF($BL155=0,0,_xll.OSTRIP($BM155,$I155,$A155-$B$2,$BG155-$A155,$BH155-$A155,$B$10,$BE155,$F155,$G155,$B$22,$J155,$BQ$33,1))</f>
        <v>0</v>
      </c>
      <c r="BR155" s="107">
        <f>IF($BL155=0,0,_xll.OSTRIP($BM155,$I155,$A155-$B$2,$BG155-$A155,$BH155-$A155,$B$10,$BE155,$F155,$G155,$B$22,$J155,$BQ$33,BQ$34))</f>
        <v>0</v>
      </c>
      <c r="BS155" s="109">
        <f t="shared" si="117"/>
        <v>0</v>
      </c>
      <c r="BT155" s="109">
        <f t="shared" si="118"/>
        <v>0</v>
      </c>
      <c r="BU155" s="109">
        <f t="shared" si="119"/>
        <v>0</v>
      </c>
      <c r="BW155" s="82">
        <f t="shared" si="149"/>
        <v>0</v>
      </c>
      <c r="BX155" s="81" t="e">
        <f t="shared" si="120"/>
        <v>#DIV/0!</v>
      </c>
      <c r="BY155" s="77">
        <f t="shared" si="121"/>
        <v>0</v>
      </c>
      <c r="BZ155" s="108">
        <f t="shared" si="122"/>
        <v>0</v>
      </c>
      <c r="CA155" s="107">
        <f>IF($BW155=0,0,_xll.OSTRIP($BX155,$S155,$A155-$B$2,$BG155-$A155,$BH155-$A155,$D$10,$BE155,$P155,$Q155,$D$22,$T155,$CB$33,0))</f>
        <v>0</v>
      </c>
      <c r="CB155" s="107">
        <f>IF($BW155=0,0,_xll.OSTRIP($BX155,$S155,$A155-$B$2,$BG155-$A155,$BH155-$A155,$D$10,$BE155,$P155,$Q155,$D$22,$T155,$CB$33,1))</f>
        <v>0</v>
      </c>
      <c r="CC155" s="107">
        <f>IF($BW155=0,0,_xll.OSTRIP($BX155,$S155,$A155-$B$2,$BG155-$A155,$BH155-$A155,$D$10,$BE155,$P155,$Q155,$D$22,$T155,$CB$33,CB$34))</f>
        <v>0</v>
      </c>
      <c r="CD155" s="109">
        <f t="shared" si="123"/>
        <v>0</v>
      </c>
      <c r="CE155" s="109">
        <f t="shared" si="124"/>
        <v>0</v>
      </c>
      <c r="CF155" s="109">
        <f t="shared" si="125"/>
        <v>0</v>
      </c>
      <c r="CH155" s="82">
        <f t="shared" si="150"/>
        <v>0</v>
      </c>
      <c r="CI155" s="81" t="e">
        <f t="shared" si="126"/>
        <v>#DIV/0!</v>
      </c>
      <c r="CJ155" s="77">
        <f t="shared" si="127"/>
        <v>0</v>
      </c>
      <c r="CK155" s="108">
        <f t="shared" si="128"/>
        <v>0</v>
      </c>
      <c r="CL155" s="107">
        <f>IF($CH155=0,0,_xll.OSTRIP($CI155,$AC155,$A155-$B$2,$BG155-$A155,$BH155-$A155,$F$10,$BE155,$Z155,$AA155,$F$22,$AD155,$CM$33,0))</f>
        <v>0</v>
      </c>
      <c r="CM155" s="107">
        <f>IF($CH155=0,0,_xll.OSTRIP($CI155,$AC155,$A155-$B$2,$BG155-$A155,$BH155-$A155,$F$10,$BE155,$Z155,$AA155,$F$22,$AD155,$CM$33,1))</f>
        <v>0</v>
      </c>
      <c r="CN155" s="107">
        <f>IF($CH155=0,0,_xll.OSTRIP($CI155,$AC155,$A155-$B$2,$BG155-$A155,$BH155-$A155,$F$10,$BE155,$Z155,$AA155,$F$22,$AD155,$CM$33,$CM$34))</f>
        <v>0</v>
      </c>
      <c r="CO155" s="109">
        <f t="shared" si="129"/>
        <v>0</v>
      </c>
      <c r="CP155" s="109">
        <f t="shared" si="130"/>
        <v>0</v>
      </c>
      <c r="CQ155" s="109">
        <f t="shared" si="131"/>
        <v>0</v>
      </c>
      <c r="CS155" s="82">
        <f t="shared" si="151"/>
        <v>0</v>
      </c>
      <c r="CT155" s="81" t="e">
        <f t="shared" si="132"/>
        <v>#DIV/0!</v>
      </c>
      <c r="CU155" s="77">
        <f t="shared" si="133"/>
        <v>0</v>
      </c>
      <c r="CV155" s="108">
        <f t="shared" si="134"/>
        <v>0</v>
      </c>
      <c r="CW155" s="107">
        <f>IF($CS155=0,0,_xll.OSTRIP($CT155,$AM155,$A155-$B$2,$BG155-$A155,$BH155-$A155,$H$10,$BE155,$AJ155,$AK155,$H$22,$AN155,$CX$33,0))</f>
        <v>0</v>
      </c>
      <c r="CX155" s="107">
        <f>IF($CS155=0,0,_xll.OSTRIP($CT155,$AM155,$A155-$B$2,$BG155-$A155,$BH155-$A155,$H$10,$BE155,$AJ155,$AK155,$H$22,$AN155,$CX$33,1))</f>
        <v>0</v>
      </c>
      <c r="CY155" s="107">
        <f>IF($CS155=0,0,_xll.OSTRIP($CT155,$AM155,$A155-$B$2,$BG155-$A155,$BH155-$A155,$H$10,$BE155,$AJ155,$AK155,$H$22,$AN155,$CX$33,CX$34))</f>
        <v>0</v>
      </c>
      <c r="CZ155" s="109">
        <f t="shared" si="135"/>
        <v>0</v>
      </c>
      <c r="DA155" s="109">
        <f t="shared" si="136"/>
        <v>0</v>
      </c>
      <c r="DB155" s="109">
        <f t="shared" si="137"/>
        <v>0</v>
      </c>
    </row>
    <row r="156" spans="1:106" x14ac:dyDescent="0.25">
      <c r="A156" s="101">
        <f t="shared" si="98"/>
        <v>40452</v>
      </c>
      <c r="B156" s="102">
        <f t="shared" si="99"/>
        <v>3.972</v>
      </c>
      <c r="C156" s="80">
        <f t="shared" si="100"/>
        <v>0.17</v>
      </c>
      <c r="D156" s="102">
        <f t="shared" si="76"/>
        <v>-4.3500000000000004E-2</v>
      </c>
      <c r="E156" s="106">
        <f t="shared" si="77"/>
        <v>1</v>
      </c>
      <c r="F156" s="80">
        <f t="shared" si="101"/>
        <v>0.17</v>
      </c>
      <c r="G156" s="106">
        <f t="shared" si="102"/>
        <v>0.6</v>
      </c>
      <c r="H156" s="80">
        <f t="shared" si="139"/>
        <v>0</v>
      </c>
      <c r="I156" s="104" t="e">
        <f t="shared" si="103"/>
        <v>#DIV/0!</v>
      </c>
      <c r="J156" s="233" t="e">
        <f t="shared" si="140"/>
        <v>#DIV/0!</v>
      </c>
      <c r="K156" s="233"/>
      <c r="L156" s="266"/>
      <c r="M156" s="266"/>
      <c r="N156" s="102">
        <f t="shared" si="80"/>
        <v>0.28300000000000003</v>
      </c>
      <c r="O156" s="106">
        <f t="shared" si="81"/>
        <v>1.03</v>
      </c>
      <c r="P156" s="216">
        <f t="shared" si="104"/>
        <v>0.17510000000000001</v>
      </c>
      <c r="Q156" s="106">
        <f t="shared" si="105"/>
        <v>0.7</v>
      </c>
      <c r="R156" s="80">
        <f t="shared" si="141"/>
        <v>0</v>
      </c>
      <c r="S156" s="104" t="e">
        <f t="shared" si="106"/>
        <v>#DIV/0!</v>
      </c>
      <c r="T156" s="233" t="e">
        <f t="shared" si="142"/>
        <v>#DIV/0!</v>
      </c>
      <c r="U156"/>
      <c r="V156"/>
      <c r="W156"/>
      <c r="X156" s="102">
        <f t="shared" si="84"/>
        <v>0.188</v>
      </c>
      <c r="Y156" s="106">
        <f t="shared" si="85"/>
        <v>1</v>
      </c>
      <c r="Z156" s="216">
        <f t="shared" si="107"/>
        <v>0.17</v>
      </c>
      <c r="AA156" s="106">
        <f t="shared" si="108"/>
        <v>0.65</v>
      </c>
      <c r="AB156" s="80">
        <f t="shared" si="143"/>
        <v>0</v>
      </c>
      <c r="AC156" s="104" t="e">
        <f t="shared" si="109"/>
        <v>#DIV/0!</v>
      </c>
      <c r="AD156" s="233" t="e">
        <f t="shared" si="144"/>
        <v>#DIV/0!</v>
      </c>
      <c r="AE156"/>
      <c r="AF156"/>
      <c r="AG156"/>
      <c r="AH156" s="102">
        <f t="shared" si="88"/>
        <v>5.0000000000000001E-3</v>
      </c>
      <c r="AI156" s="106">
        <f t="shared" si="89"/>
        <v>1</v>
      </c>
      <c r="AJ156" s="216" t="e">
        <f t="shared" si="110"/>
        <v>#DIV/0!</v>
      </c>
      <c r="AK156" s="106">
        <f t="shared" si="111"/>
        <v>0.6</v>
      </c>
      <c r="AL156" s="80" t="e">
        <f t="shared" si="145"/>
        <v>#DIV/0!</v>
      </c>
      <c r="AM156" s="104" t="e">
        <f t="shared" si="112"/>
        <v>#DIV/0!</v>
      </c>
      <c r="AN156" s="233" t="e">
        <f t="shared" si="146"/>
        <v>#DIV/0!</v>
      </c>
      <c r="AO156"/>
      <c r="AP156"/>
      <c r="AQ156" s="266"/>
      <c r="AR156" s="266"/>
      <c r="AU156"/>
      <c r="AV156"/>
      <c r="AW156"/>
      <c r="AX156"/>
      <c r="AY156"/>
      <c r="AZ156"/>
      <c r="BA156"/>
      <c r="BC156" s="105"/>
      <c r="BD156" s="105"/>
      <c r="BE156" s="80">
        <f t="shared" si="113"/>
        <v>7.0108663880878011E-2</v>
      </c>
      <c r="BF156" s="181">
        <f t="shared" si="92"/>
        <v>31</v>
      </c>
      <c r="BG156" s="258">
        <f t="shared" si="138"/>
        <v>40452</v>
      </c>
      <c r="BH156" s="258">
        <f t="shared" si="114"/>
        <v>40482</v>
      </c>
      <c r="BJ156" s="105"/>
      <c r="BK156" s="82"/>
      <c r="BL156" s="82">
        <f t="shared" si="147"/>
        <v>0</v>
      </c>
      <c r="BM156" s="82" t="e">
        <f t="shared" si="115"/>
        <v>#DIV/0!</v>
      </c>
      <c r="BN156" s="77">
        <f t="shared" si="148"/>
        <v>0</v>
      </c>
      <c r="BO156" s="108">
        <f t="shared" si="116"/>
        <v>0</v>
      </c>
      <c r="BP156" s="107">
        <f>IF($BL156=0,0,_xll.OSTRIP($BM156,$I156,$A156-$B$2,$BG156-$A156,$BH156-$A156,$B$10,$BE156,$F156,$G156,$B$22,$J156,$BQ$33,0))</f>
        <v>0</v>
      </c>
      <c r="BQ156" s="107">
        <f>IF($BL156=0,0,_xll.OSTRIP($BM156,$I156,$A156-$B$2,$BG156-$A156,$BH156-$A156,$B$10,$BE156,$F156,$G156,$B$22,$J156,$BQ$33,1))</f>
        <v>0</v>
      </c>
      <c r="BR156" s="107">
        <f>IF($BL156=0,0,_xll.OSTRIP($BM156,$I156,$A156-$B$2,$BG156-$A156,$BH156-$A156,$B$10,$BE156,$F156,$G156,$B$22,$J156,$BQ$33,BQ$34))</f>
        <v>0</v>
      </c>
      <c r="BS156" s="109">
        <f t="shared" si="117"/>
        <v>0</v>
      </c>
      <c r="BT156" s="109">
        <f t="shared" si="118"/>
        <v>0</v>
      </c>
      <c r="BU156" s="109">
        <f t="shared" si="119"/>
        <v>0</v>
      </c>
      <c r="BW156" s="82">
        <f t="shared" si="149"/>
        <v>0</v>
      </c>
      <c r="BX156" s="81" t="e">
        <f t="shared" si="120"/>
        <v>#DIV/0!</v>
      </c>
      <c r="BY156" s="77">
        <f t="shared" si="121"/>
        <v>0</v>
      </c>
      <c r="BZ156" s="108">
        <f t="shared" si="122"/>
        <v>0</v>
      </c>
      <c r="CA156" s="107">
        <f>IF($BW156=0,0,_xll.OSTRIP($BX156,$S156,$A156-$B$2,$BG156-$A156,$BH156-$A156,$D$10,$BE156,$P156,$Q156,$D$22,$T156,$CB$33,0))</f>
        <v>0</v>
      </c>
      <c r="CB156" s="107">
        <f>IF($BW156=0,0,_xll.OSTRIP($BX156,$S156,$A156-$B$2,$BG156-$A156,$BH156-$A156,$D$10,$BE156,$P156,$Q156,$D$22,$T156,$CB$33,1))</f>
        <v>0</v>
      </c>
      <c r="CC156" s="107">
        <f>IF($BW156=0,0,_xll.OSTRIP($BX156,$S156,$A156-$B$2,$BG156-$A156,$BH156-$A156,$D$10,$BE156,$P156,$Q156,$D$22,$T156,$CB$33,CB$34))</f>
        <v>0</v>
      </c>
      <c r="CD156" s="109">
        <f t="shared" si="123"/>
        <v>0</v>
      </c>
      <c r="CE156" s="109">
        <f t="shared" si="124"/>
        <v>0</v>
      </c>
      <c r="CF156" s="109">
        <f t="shared" si="125"/>
        <v>0</v>
      </c>
      <c r="CH156" s="82">
        <f t="shared" si="150"/>
        <v>0</v>
      </c>
      <c r="CI156" s="81" t="e">
        <f t="shared" si="126"/>
        <v>#DIV/0!</v>
      </c>
      <c r="CJ156" s="77">
        <f t="shared" si="127"/>
        <v>0</v>
      </c>
      <c r="CK156" s="108">
        <f t="shared" si="128"/>
        <v>0</v>
      </c>
      <c r="CL156" s="107">
        <f>IF($CH156=0,0,_xll.OSTRIP($CI156,$AC156,$A156-$B$2,$BG156-$A156,$BH156-$A156,$F$10,$BE156,$Z156,$AA156,$F$22,$AD156,$CM$33,0))</f>
        <v>0</v>
      </c>
      <c r="CM156" s="107">
        <f>IF($CH156=0,0,_xll.OSTRIP($CI156,$AC156,$A156-$B$2,$BG156-$A156,$BH156-$A156,$F$10,$BE156,$Z156,$AA156,$F$22,$AD156,$CM$33,1))</f>
        <v>0</v>
      </c>
      <c r="CN156" s="107">
        <f>IF($CH156=0,0,_xll.OSTRIP($CI156,$AC156,$A156-$B$2,$BG156-$A156,$BH156-$A156,$F$10,$BE156,$Z156,$AA156,$F$22,$AD156,$CM$33,$CM$34))</f>
        <v>0</v>
      </c>
      <c r="CO156" s="109">
        <f t="shared" si="129"/>
        <v>0</v>
      </c>
      <c r="CP156" s="109">
        <f t="shared" si="130"/>
        <v>0</v>
      </c>
      <c r="CQ156" s="109">
        <f t="shared" si="131"/>
        <v>0</v>
      </c>
      <c r="CS156" s="82">
        <f t="shared" si="151"/>
        <v>0</v>
      </c>
      <c r="CT156" s="81" t="e">
        <f t="shared" si="132"/>
        <v>#DIV/0!</v>
      </c>
      <c r="CU156" s="77">
        <f t="shared" si="133"/>
        <v>0</v>
      </c>
      <c r="CV156" s="108">
        <f t="shared" si="134"/>
        <v>0</v>
      </c>
      <c r="CW156" s="107">
        <f>IF($CS156=0,0,_xll.OSTRIP($CT156,$AM156,$A156-$B$2,$BG156-$A156,$BH156-$A156,$H$10,$BE156,$AJ156,$AK156,$H$22,$AN156,$CX$33,0))</f>
        <v>0</v>
      </c>
      <c r="CX156" s="107">
        <f>IF($CS156=0,0,_xll.OSTRIP($CT156,$AM156,$A156-$B$2,$BG156-$A156,$BH156-$A156,$H$10,$BE156,$AJ156,$AK156,$H$22,$AN156,$CX$33,1))</f>
        <v>0</v>
      </c>
      <c r="CY156" s="107">
        <f>IF($CS156=0,0,_xll.OSTRIP($CT156,$AM156,$A156-$B$2,$BG156-$A156,$BH156-$A156,$H$10,$BE156,$AJ156,$AK156,$H$22,$AN156,$CX$33,CX$34))</f>
        <v>0</v>
      </c>
      <c r="CZ156" s="109">
        <f t="shared" si="135"/>
        <v>0</v>
      </c>
      <c r="DA156" s="109">
        <f t="shared" si="136"/>
        <v>0</v>
      </c>
      <c r="DB156" s="109">
        <f t="shared" si="137"/>
        <v>0</v>
      </c>
    </row>
    <row r="157" spans="1:106" x14ac:dyDescent="0.25">
      <c r="A157" s="101">
        <f t="shared" si="98"/>
        <v>40483</v>
      </c>
      <c r="B157" s="115"/>
      <c r="C157" s="134"/>
      <c r="E157" s="112"/>
      <c r="F157" s="112"/>
      <c r="G157" s="112"/>
      <c r="H157" s="113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114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83"/>
      <c r="BJ157" s="83"/>
      <c r="BK157" s="84"/>
      <c r="BL157" s="83"/>
      <c r="BM157" s="84"/>
      <c r="BW157" s="83"/>
      <c r="BX157" s="84"/>
      <c r="CH157" s="83"/>
      <c r="CI157" s="84"/>
      <c r="CS157" s="83"/>
      <c r="CT157" s="84"/>
    </row>
    <row r="158" spans="1:106" x14ac:dyDescent="0.25">
      <c r="A158" s="110"/>
      <c r="B158" s="115"/>
      <c r="C158" s="134"/>
      <c r="E158" s="112"/>
      <c r="F158" s="112"/>
      <c r="G158" s="112"/>
      <c r="H158" s="113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114"/>
      <c r="AG158" s="114"/>
      <c r="AH158" s="114"/>
      <c r="AI158" s="114"/>
      <c r="AJ158" s="114"/>
      <c r="AK158" s="114"/>
      <c r="AL158" s="114"/>
      <c r="AM158" s="114"/>
      <c r="AN158" s="114"/>
      <c r="AO158" s="114"/>
      <c r="AP158" s="114"/>
      <c r="AQ158" s="114"/>
      <c r="AR158" s="114"/>
      <c r="AS158" s="114"/>
      <c r="AT158" s="114"/>
      <c r="AU158" s="114"/>
      <c r="AV158" s="114"/>
      <c r="AW158" s="114"/>
      <c r="AX158" s="114"/>
      <c r="AY158" s="114"/>
      <c r="AZ158" s="114"/>
      <c r="BA158" s="114"/>
      <c r="BB158" s="114"/>
      <c r="BC158" s="114"/>
      <c r="BD158" s="114"/>
      <c r="BE158" s="114"/>
      <c r="BF158" s="114"/>
      <c r="BG158" s="114"/>
      <c r="BH158" s="114"/>
      <c r="BI158" s="83"/>
      <c r="BJ158" s="83"/>
      <c r="BK158" s="84"/>
      <c r="BL158" s="83"/>
      <c r="BM158" s="84"/>
      <c r="BW158" s="83"/>
      <c r="BX158" s="84"/>
      <c r="CH158" s="83"/>
      <c r="CI158" s="84"/>
      <c r="CS158" s="83"/>
      <c r="CT158" s="84"/>
    </row>
    <row r="159" spans="1:106" x14ac:dyDescent="0.25">
      <c r="A159" s="110"/>
      <c r="B159" s="115"/>
      <c r="C159" s="134"/>
      <c r="E159" s="112"/>
      <c r="F159" s="112"/>
      <c r="G159" s="112"/>
      <c r="H159" s="113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  <c r="AI159" s="114"/>
      <c r="AJ159" s="114"/>
      <c r="AK159" s="114"/>
      <c r="AL159" s="114"/>
      <c r="AM159" s="114"/>
      <c r="AN159" s="114"/>
      <c r="AO159" s="114"/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83"/>
      <c r="BJ159" s="83"/>
      <c r="BK159" s="84"/>
      <c r="BL159" s="83"/>
      <c r="BM159" s="84"/>
      <c r="BW159" s="83"/>
      <c r="BX159" s="84"/>
      <c r="CH159" s="83"/>
      <c r="CI159" s="84"/>
      <c r="CS159" s="83"/>
      <c r="CT159" s="84"/>
    </row>
    <row r="160" spans="1:106" x14ac:dyDescent="0.25">
      <c r="A160" s="110"/>
      <c r="B160" s="115"/>
      <c r="C160" s="134"/>
      <c r="E160" s="112"/>
      <c r="F160" s="112"/>
      <c r="G160" s="112"/>
      <c r="H160" s="113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  <c r="AC160" s="114"/>
      <c r="AD160" s="114"/>
      <c r="AE160" s="114"/>
      <c r="AF160" s="114"/>
      <c r="AG160" s="114"/>
      <c r="AH160" s="114"/>
      <c r="AI160" s="114"/>
      <c r="AJ160" s="114"/>
      <c r="AK160" s="114"/>
      <c r="AL160" s="114"/>
      <c r="AM160" s="114"/>
      <c r="AN160" s="114"/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83"/>
      <c r="BJ160" s="83"/>
      <c r="BK160" s="84"/>
      <c r="BL160" s="83"/>
      <c r="BM160" s="84"/>
      <c r="BW160" s="83"/>
      <c r="BX160" s="84"/>
      <c r="CH160" s="83"/>
      <c r="CI160" s="84"/>
      <c r="CS160" s="83"/>
      <c r="CT160" s="84"/>
    </row>
    <row r="161" spans="1:98" x14ac:dyDescent="0.25">
      <c r="A161" s="110"/>
      <c r="B161" s="115"/>
      <c r="C161" s="134"/>
      <c r="E161" s="112"/>
      <c r="F161" s="112"/>
      <c r="G161" s="112"/>
      <c r="H161" s="113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  <c r="AC161" s="114"/>
      <c r="AD161" s="114"/>
      <c r="AE161" s="114"/>
      <c r="AF161" s="114"/>
      <c r="AG161" s="114"/>
      <c r="AH161" s="114"/>
      <c r="AI161" s="114"/>
      <c r="AJ161" s="114"/>
      <c r="AK161" s="114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83"/>
      <c r="BJ161" s="83"/>
      <c r="BK161" s="84"/>
      <c r="BL161" s="83"/>
      <c r="BM161" s="84"/>
      <c r="BW161" s="83"/>
      <c r="BX161" s="84"/>
      <c r="CH161" s="83"/>
      <c r="CI161" s="84"/>
      <c r="CS161" s="83"/>
      <c r="CT161" s="84"/>
    </row>
    <row r="162" spans="1:98" x14ac:dyDescent="0.25">
      <c r="A162" s="110"/>
      <c r="B162" s="115"/>
      <c r="C162" s="134"/>
      <c r="E162" s="112"/>
      <c r="F162" s="112"/>
      <c r="G162" s="112"/>
      <c r="H162" s="113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114"/>
      <c r="AG162" s="114"/>
      <c r="AH162" s="114"/>
      <c r="AI162" s="114"/>
      <c r="AJ162" s="114"/>
      <c r="AK162" s="114"/>
      <c r="AL162" s="114"/>
      <c r="AM162" s="114"/>
      <c r="AN162" s="114"/>
      <c r="AO162" s="114"/>
      <c r="AP162" s="114"/>
      <c r="AQ162" s="114"/>
      <c r="AR162" s="114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83"/>
      <c r="BJ162" s="83"/>
      <c r="BK162" s="84"/>
      <c r="BL162" s="83"/>
      <c r="BM162" s="84"/>
      <c r="BW162" s="83"/>
      <c r="BX162" s="84"/>
      <c r="CH162" s="83"/>
      <c r="CI162" s="84"/>
      <c r="CS162" s="83"/>
      <c r="CT162" s="84"/>
    </row>
    <row r="163" spans="1:98" x14ac:dyDescent="0.25">
      <c r="A163" s="110"/>
      <c r="B163" s="115"/>
      <c r="C163" s="134"/>
      <c r="E163" s="112"/>
      <c r="F163" s="112"/>
      <c r="G163" s="112"/>
      <c r="H163" s="113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83"/>
      <c r="BJ163" s="83"/>
      <c r="BK163" s="84"/>
      <c r="BL163" s="83"/>
      <c r="BM163" s="84"/>
      <c r="BW163" s="83"/>
      <c r="BX163" s="84"/>
      <c r="CH163" s="83"/>
      <c r="CI163" s="84"/>
      <c r="CS163" s="83"/>
      <c r="CT163" s="84"/>
    </row>
    <row r="164" spans="1:98" x14ac:dyDescent="0.25">
      <c r="A164" s="110"/>
      <c r="B164" s="115"/>
      <c r="C164" s="134"/>
      <c r="E164" s="112"/>
      <c r="F164" s="112"/>
      <c r="G164" s="112"/>
      <c r="H164" s="113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114"/>
      <c r="AG164" s="114"/>
      <c r="AH164" s="114"/>
      <c r="AI164" s="114"/>
      <c r="AJ164" s="114"/>
      <c r="AK164" s="114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83"/>
      <c r="BJ164" s="83"/>
      <c r="BK164" s="84"/>
      <c r="BL164" s="83"/>
      <c r="BM164" s="84"/>
      <c r="BW164" s="83"/>
      <c r="BX164" s="84"/>
      <c r="CH164" s="83"/>
      <c r="CI164" s="84"/>
      <c r="CS164" s="83"/>
      <c r="CT164" s="84"/>
    </row>
    <row r="165" spans="1:98" x14ac:dyDescent="0.25">
      <c r="A165" s="110"/>
      <c r="B165" s="115"/>
      <c r="C165" s="134"/>
      <c r="E165" s="112"/>
      <c r="F165" s="112"/>
      <c r="G165" s="112"/>
      <c r="H165" s="113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  <c r="AC165" s="114"/>
      <c r="AD165" s="114"/>
      <c r="AE165" s="114"/>
      <c r="AF165" s="114"/>
      <c r="AG165" s="114"/>
      <c r="AH165" s="114"/>
      <c r="AI165" s="114"/>
      <c r="AJ165" s="114"/>
      <c r="AK165" s="114"/>
      <c r="AL165" s="114"/>
      <c r="AM165" s="114"/>
      <c r="AN165" s="114"/>
      <c r="AO165" s="114"/>
      <c r="AP165" s="114"/>
      <c r="AQ165" s="114"/>
      <c r="AR165" s="114"/>
      <c r="AS165" s="114"/>
      <c r="AT165" s="114"/>
      <c r="AU165" s="114"/>
      <c r="AV165" s="114"/>
      <c r="AW165" s="114"/>
      <c r="AX165" s="114"/>
      <c r="AY165" s="114"/>
      <c r="AZ165" s="114"/>
      <c r="BA165" s="114"/>
      <c r="BB165" s="114"/>
      <c r="BC165" s="114"/>
      <c r="BD165" s="114"/>
      <c r="BE165" s="114"/>
      <c r="BF165" s="114"/>
      <c r="BG165" s="114"/>
      <c r="BH165" s="114"/>
      <c r="BI165" s="83"/>
      <c r="BJ165" s="83"/>
      <c r="BK165" s="84"/>
      <c r="BL165" s="83"/>
      <c r="BM165" s="84"/>
      <c r="BW165" s="83"/>
      <c r="BX165" s="84"/>
      <c r="CH165" s="83"/>
      <c r="CI165" s="84"/>
      <c r="CS165" s="83"/>
      <c r="CT165" s="84"/>
    </row>
    <row r="166" spans="1:98" x14ac:dyDescent="0.25">
      <c r="A166" s="110"/>
      <c r="B166" s="115"/>
      <c r="C166" s="134"/>
      <c r="E166" s="112"/>
      <c r="F166" s="112"/>
      <c r="G166" s="112"/>
      <c r="H166" s="113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  <c r="AC166" s="114"/>
      <c r="AD166" s="114"/>
      <c r="AE166" s="114"/>
      <c r="AF166" s="114"/>
      <c r="AG166" s="114"/>
      <c r="AH166" s="114"/>
      <c r="AI166" s="114"/>
      <c r="AJ166" s="114"/>
      <c r="AK166" s="114"/>
      <c r="AL166" s="114"/>
      <c r="AM166" s="114"/>
      <c r="AN166" s="114"/>
      <c r="AO166" s="114"/>
      <c r="AP166" s="114"/>
      <c r="AQ166" s="114"/>
      <c r="AR166" s="114"/>
      <c r="AS166" s="114"/>
      <c r="AT166" s="114"/>
      <c r="AU166" s="114"/>
      <c r="AV166" s="114"/>
      <c r="AW166" s="114"/>
      <c r="AX166" s="114"/>
      <c r="AY166" s="114"/>
      <c r="AZ166" s="114"/>
      <c r="BA166" s="114"/>
      <c r="BB166" s="114"/>
      <c r="BC166" s="114"/>
      <c r="BD166" s="114"/>
      <c r="BE166" s="114"/>
      <c r="BF166" s="114"/>
      <c r="BG166" s="114"/>
      <c r="BH166" s="114"/>
      <c r="BI166" s="83"/>
      <c r="BJ166" s="83"/>
      <c r="BK166" s="84"/>
      <c r="BL166" s="83"/>
      <c r="BM166" s="84"/>
      <c r="BW166" s="83"/>
      <c r="BX166" s="84"/>
      <c r="CH166" s="83"/>
      <c r="CI166" s="84"/>
      <c r="CS166" s="83"/>
      <c r="CT166" s="84"/>
    </row>
    <row r="167" spans="1:98" x14ac:dyDescent="0.25">
      <c r="A167" s="110"/>
      <c r="B167" s="115"/>
      <c r="C167" s="134"/>
      <c r="E167" s="112"/>
      <c r="F167" s="112"/>
      <c r="G167" s="112"/>
      <c r="H167" s="113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114"/>
      <c r="AG167" s="114"/>
      <c r="AH167" s="114"/>
      <c r="AI167" s="114"/>
      <c r="AJ167" s="114"/>
      <c r="AK167" s="114"/>
      <c r="AL167" s="114"/>
      <c r="AM167" s="114"/>
      <c r="AN167" s="114"/>
      <c r="AO167" s="114"/>
      <c r="AP167" s="114"/>
      <c r="AQ167" s="114"/>
      <c r="AR167" s="114"/>
      <c r="AS167" s="114"/>
      <c r="AT167" s="114"/>
      <c r="AU167" s="114"/>
      <c r="AV167" s="114"/>
      <c r="AW167" s="114"/>
      <c r="AX167" s="114"/>
      <c r="AY167" s="114"/>
      <c r="AZ167" s="114"/>
      <c r="BA167" s="114"/>
      <c r="BB167" s="114"/>
      <c r="BC167" s="114"/>
      <c r="BD167" s="114"/>
      <c r="BE167" s="114"/>
      <c r="BF167" s="114"/>
      <c r="BG167" s="114"/>
      <c r="BH167" s="114"/>
      <c r="BI167" s="83"/>
      <c r="BJ167" s="83"/>
      <c r="BK167" s="84"/>
      <c r="BL167" s="83"/>
      <c r="BM167" s="84"/>
      <c r="BW167" s="83"/>
      <c r="BX167" s="84"/>
      <c r="CH167" s="83"/>
      <c r="CI167" s="84"/>
      <c r="CS167" s="83"/>
      <c r="CT167" s="84"/>
    </row>
    <row r="168" spans="1:98" x14ac:dyDescent="0.25">
      <c r="A168" s="116"/>
      <c r="E168" s="79"/>
      <c r="F168" s="79"/>
      <c r="G168" s="79"/>
      <c r="H168" s="113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  <c r="AG168" s="114"/>
      <c r="AH168" s="114"/>
      <c r="AI168" s="114"/>
      <c r="AJ168" s="114"/>
      <c r="AK168" s="114"/>
      <c r="AL168" s="114"/>
      <c r="AM168" s="114"/>
      <c r="AN168" s="114"/>
      <c r="AO168" s="114"/>
      <c r="AP168" s="114"/>
      <c r="AQ168" s="114"/>
      <c r="AR168" s="114"/>
      <c r="AS168" s="114"/>
      <c r="AT168" s="114"/>
      <c r="AU168" s="114"/>
      <c r="AV168" s="114"/>
      <c r="AW168" s="114"/>
      <c r="AX168" s="114"/>
      <c r="AY168" s="114"/>
      <c r="AZ168" s="114"/>
      <c r="BA168" s="114"/>
      <c r="BB168" s="114"/>
      <c r="BC168" s="114"/>
      <c r="BD168" s="114"/>
      <c r="BE168" s="114"/>
      <c r="BF168" s="114"/>
      <c r="BG168" s="114"/>
      <c r="BH168" s="114"/>
      <c r="BI168" s="83"/>
      <c r="BJ168" s="83"/>
      <c r="BK168" s="84"/>
      <c r="BL168" s="83"/>
      <c r="BM168" s="84"/>
      <c r="BW168" s="83"/>
      <c r="BX168" s="84"/>
      <c r="CH168" s="83"/>
      <c r="CI168" s="84"/>
      <c r="CS168" s="83"/>
      <c r="CT168" s="84"/>
    </row>
    <row r="169" spans="1:98" x14ac:dyDescent="0.25">
      <c r="A169" s="110"/>
      <c r="B169" s="115"/>
      <c r="C169" s="134"/>
      <c r="E169" s="112"/>
      <c r="F169" s="112"/>
      <c r="G169" s="112"/>
      <c r="H169" s="113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114"/>
      <c r="AL169" s="114"/>
      <c r="AM169" s="114"/>
      <c r="AN169" s="114"/>
      <c r="AO169" s="114"/>
      <c r="AP169" s="114"/>
      <c r="AQ169" s="114"/>
      <c r="AR169" s="114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  <c r="BE169" s="114"/>
      <c r="BF169" s="114"/>
      <c r="BG169" s="114"/>
      <c r="BH169" s="114"/>
      <c r="BI169" s="83"/>
      <c r="BJ169" s="83"/>
      <c r="BK169" s="84"/>
      <c r="BL169" s="83"/>
      <c r="BM169" s="84"/>
      <c r="BW169" s="83"/>
      <c r="BX169" s="84"/>
      <c r="CH169" s="83"/>
      <c r="CI169" s="84"/>
      <c r="CS169" s="83"/>
      <c r="CT169" s="84"/>
    </row>
    <row r="170" spans="1:98" x14ac:dyDescent="0.25">
      <c r="B170" s="117"/>
      <c r="C170" s="120"/>
      <c r="D170" s="118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4"/>
      <c r="BF170" s="111"/>
      <c r="BG170" s="111"/>
      <c r="BH170" s="111"/>
      <c r="BI170" s="83"/>
      <c r="BJ170" s="83"/>
      <c r="BK170" s="84"/>
      <c r="BL170" s="83"/>
      <c r="BM170" s="84"/>
      <c r="BW170" s="83"/>
      <c r="BX170" s="84"/>
      <c r="CH170" s="83"/>
      <c r="CI170" s="84"/>
      <c r="CS170" s="83"/>
      <c r="CT170" s="84"/>
    </row>
    <row r="171" spans="1:98" x14ac:dyDescent="0.25">
      <c r="B171" s="117"/>
      <c r="C171" s="120"/>
      <c r="D171" s="118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4"/>
      <c r="BF171" s="111"/>
      <c r="BG171" s="111"/>
      <c r="BH171" s="111"/>
      <c r="BI171" s="83"/>
      <c r="BJ171" s="83"/>
      <c r="BK171" s="84"/>
      <c r="BL171" s="83"/>
      <c r="BM171" s="84"/>
      <c r="BW171" s="83"/>
      <c r="BX171" s="84"/>
      <c r="CH171" s="83"/>
      <c r="CI171" s="84"/>
      <c r="CS171" s="83"/>
      <c r="CT171" s="84"/>
    </row>
    <row r="172" spans="1:98" x14ac:dyDescent="0.25">
      <c r="B172" s="117"/>
      <c r="C172" s="120"/>
      <c r="D172" s="118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4"/>
      <c r="BF172" s="111"/>
      <c r="BG172" s="111"/>
      <c r="BH172" s="111"/>
      <c r="BI172" s="83"/>
      <c r="BJ172" s="83"/>
      <c r="BK172" s="84"/>
      <c r="BL172" s="83"/>
      <c r="BM172" s="84"/>
      <c r="BW172" s="83"/>
      <c r="BX172" s="84"/>
      <c r="CH172" s="83"/>
      <c r="CI172" s="84"/>
      <c r="CS172" s="83"/>
      <c r="CT172" s="84"/>
    </row>
    <row r="173" spans="1:98" x14ac:dyDescent="0.25">
      <c r="B173" s="117"/>
      <c r="C173" s="120"/>
      <c r="D173" s="118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4"/>
      <c r="BF173" s="111"/>
      <c r="BG173" s="111"/>
      <c r="BH173" s="111"/>
      <c r="BI173" s="83"/>
      <c r="BJ173" s="83"/>
      <c r="BK173" s="84"/>
      <c r="BL173" s="83"/>
      <c r="BM173" s="84"/>
      <c r="BW173" s="83"/>
      <c r="BX173" s="84"/>
      <c r="CH173" s="83"/>
      <c r="CI173" s="84"/>
      <c r="CS173" s="83"/>
      <c r="CT173" s="84"/>
    </row>
    <row r="174" spans="1:98" x14ac:dyDescent="0.25">
      <c r="B174" s="117"/>
      <c r="C174" s="120"/>
      <c r="D174" s="118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4"/>
      <c r="BF174" s="111"/>
      <c r="BG174" s="111"/>
      <c r="BH174" s="111"/>
      <c r="BI174" s="83"/>
      <c r="BJ174" s="83"/>
      <c r="BK174" s="84"/>
      <c r="BL174" s="83"/>
      <c r="BM174" s="84"/>
      <c r="BW174" s="83"/>
      <c r="BX174" s="84"/>
      <c r="CH174" s="83"/>
      <c r="CI174" s="84"/>
      <c r="CS174" s="83"/>
      <c r="CT174" s="84"/>
    </row>
    <row r="175" spans="1:98" x14ac:dyDescent="0.25">
      <c r="B175" s="117"/>
      <c r="C175" s="120"/>
      <c r="D175" s="118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4"/>
      <c r="BF175" s="111"/>
      <c r="BG175" s="111"/>
      <c r="BH175" s="111"/>
      <c r="BI175" s="83"/>
      <c r="BJ175" s="83"/>
      <c r="BK175" s="84"/>
      <c r="BL175" s="83"/>
      <c r="BM175" s="84"/>
      <c r="BW175" s="83"/>
      <c r="BX175" s="84"/>
      <c r="CH175" s="83"/>
      <c r="CI175" s="84"/>
      <c r="CS175" s="83"/>
      <c r="CT175" s="84"/>
    </row>
    <row r="176" spans="1:98" x14ac:dyDescent="0.25">
      <c r="B176" s="117"/>
      <c r="C176" s="120"/>
      <c r="D176" s="118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114"/>
      <c r="BF176" s="111"/>
      <c r="BG176" s="111"/>
      <c r="BH176" s="111"/>
      <c r="BI176" s="83"/>
      <c r="BJ176" s="83"/>
      <c r="BK176" s="84"/>
      <c r="BL176" s="83"/>
      <c r="BM176" s="84"/>
      <c r="BW176" s="83"/>
      <c r="BX176" s="84"/>
      <c r="CH176" s="83"/>
      <c r="CI176" s="84"/>
      <c r="CS176" s="83"/>
      <c r="CT176" s="84"/>
    </row>
    <row r="177" spans="2:98" x14ac:dyDescent="0.25">
      <c r="B177" s="117"/>
      <c r="C177" s="120"/>
      <c r="D177" s="118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114"/>
      <c r="BF177" s="111"/>
      <c r="BG177" s="111"/>
      <c r="BH177" s="111"/>
      <c r="BI177" s="83"/>
      <c r="BJ177" s="83"/>
      <c r="BK177" s="84"/>
      <c r="BL177" s="83"/>
      <c r="BM177" s="84"/>
      <c r="BW177" s="83"/>
      <c r="BX177" s="84"/>
      <c r="CH177" s="83"/>
      <c r="CI177" s="84"/>
      <c r="CS177" s="83"/>
      <c r="CT177" s="84"/>
    </row>
    <row r="178" spans="2:98" x14ac:dyDescent="0.25">
      <c r="B178" s="117"/>
      <c r="C178" s="120"/>
      <c r="D178" s="118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4"/>
      <c r="BF178" s="111"/>
      <c r="BG178" s="111"/>
      <c r="BH178" s="111"/>
      <c r="BI178" s="83"/>
      <c r="BJ178" s="83"/>
      <c r="BK178" s="84"/>
      <c r="BL178" s="83"/>
      <c r="BM178" s="84"/>
      <c r="BW178" s="83"/>
      <c r="BX178" s="84"/>
      <c r="CH178" s="83"/>
      <c r="CI178" s="84"/>
      <c r="CS178" s="83"/>
      <c r="CT178" s="84"/>
    </row>
    <row r="179" spans="2:98" x14ac:dyDescent="0.25">
      <c r="B179" s="117"/>
      <c r="C179" s="120"/>
      <c r="D179" s="118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4"/>
      <c r="BF179" s="111"/>
      <c r="BG179" s="111"/>
      <c r="BH179" s="111"/>
      <c r="BI179" s="83"/>
      <c r="BJ179" s="83"/>
      <c r="BK179" s="84"/>
      <c r="BL179" s="83"/>
      <c r="BM179" s="84"/>
      <c r="BW179" s="83"/>
      <c r="BX179" s="84"/>
      <c r="CH179" s="83"/>
      <c r="CI179" s="84"/>
      <c r="CS179" s="83"/>
      <c r="CT179" s="84"/>
    </row>
    <row r="180" spans="2:98" x14ac:dyDescent="0.25">
      <c r="B180" s="117"/>
      <c r="C180" s="120"/>
      <c r="D180" s="118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4"/>
      <c r="BF180" s="111"/>
      <c r="BG180" s="111"/>
      <c r="BH180" s="111"/>
      <c r="BI180" s="83"/>
      <c r="BJ180" s="83"/>
      <c r="BK180" s="84"/>
      <c r="BL180" s="83"/>
      <c r="BM180" s="84"/>
      <c r="BW180" s="83"/>
      <c r="BX180" s="84"/>
      <c r="CH180" s="83"/>
      <c r="CI180" s="84"/>
      <c r="CS180" s="83"/>
      <c r="CT180" s="84"/>
    </row>
    <row r="181" spans="2:98" x14ac:dyDescent="0.25">
      <c r="B181" s="117"/>
      <c r="C181" s="120"/>
      <c r="D181" s="118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4"/>
      <c r="BF181" s="111"/>
      <c r="BG181" s="111"/>
      <c r="BH181" s="111"/>
      <c r="BI181" s="83"/>
      <c r="BJ181" s="83"/>
      <c r="BK181" s="84"/>
      <c r="BL181" s="83"/>
      <c r="BM181" s="84"/>
      <c r="BW181" s="83"/>
      <c r="BX181" s="84"/>
      <c r="CH181" s="83"/>
      <c r="CI181" s="84"/>
      <c r="CS181" s="83"/>
      <c r="CT181" s="84"/>
    </row>
    <row r="182" spans="2:98" ht="13.8" thickBot="1" x14ac:dyDescent="0.3">
      <c r="B182" s="117"/>
      <c r="C182" s="120"/>
      <c r="D182" s="121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4"/>
      <c r="BF182" s="114"/>
      <c r="BG182" s="114"/>
      <c r="BH182" s="114"/>
      <c r="BI182" s="83"/>
      <c r="BJ182" s="83"/>
      <c r="BK182" s="84"/>
      <c r="BL182" s="83"/>
      <c r="BM182" s="84"/>
      <c r="BW182" s="83"/>
      <c r="BX182" s="84"/>
      <c r="CH182" s="83"/>
      <c r="CI182" s="84"/>
      <c r="CS182" s="83"/>
      <c r="CT182" s="84"/>
    </row>
    <row r="183" spans="2:98" x14ac:dyDescent="0.25">
      <c r="B183" s="117"/>
      <c r="C183" s="120"/>
      <c r="D183" s="122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4"/>
      <c r="BF183" s="114"/>
      <c r="BG183" s="114"/>
      <c r="BH183" s="114"/>
      <c r="BI183" s="83"/>
      <c r="BJ183" s="83"/>
      <c r="BK183" s="84"/>
      <c r="BL183" s="83"/>
      <c r="BM183" s="84"/>
      <c r="BW183" s="83"/>
      <c r="BX183" s="84"/>
      <c r="CH183" s="83"/>
      <c r="CI183" s="84"/>
      <c r="CS183" s="83"/>
      <c r="CT183" s="84"/>
    </row>
    <row r="184" spans="2:98" ht="13.8" thickBot="1" x14ac:dyDescent="0.3">
      <c r="B184" s="117"/>
      <c r="C184" s="120"/>
      <c r="D184" s="123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4"/>
      <c r="BF184" s="114"/>
      <c r="BG184" s="114"/>
      <c r="BH184" s="114"/>
      <c r="BI184" s="83"/>
      <c r="BJ184" s="83"/>
      <c r="BK184" s="84"/>
      <c r="BL184" s="83"/>
      <c r="BM184" s="84"/>
      <c r="BW184" s="83"/>
      <c r="BX184" s="84"/>
      <c r="CH184" s="83"/>
      <c r="CI184" s="84"/>
      <c r="CS184" s="83"/>
      <c r="CT184" s="84"/>
    </row>
    <row r="185" spans="2:98" ht="13.8" thickBot="1" x14ac:dyDescent="0.3">
      <c r="B185" s="124"/>
      <c r="C185" s="125"/>
      <c r="D185" s="123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4"/>
      <c r="BF185" s="114"/>
      <c r="BG185" s="114"/>
      <c r="BH185" s="114"/>
      <c r="BI185" s="83"/>
      <c r="BJ185" s="83"/>
      <c r="BK185" s="84"/>
      <c r="BL185" s="83"/>
      <c r="BM185" s="84"/>
      <c r="BW185" s="83"/>
      <c r="BX185" s="84"/>
      <c r="CH185" s="83"/>
      <c r="CI185" s="84"/>
      <c r="CS185" s="83"/>
      <c r="CT185" s="84"/>
    </row>
    <row r="186" spans="2:98" x14ac:dyDescent="0.25">
      <c r="B186" s="124"/>
      <c r="C186" s="12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4"/>
      <c r="BF186" s="83"/>
      <c r="BG186" s="83"/>
      <c r="BH186" s="83"/>
      <c r="BI186" s="83"/>
      <c r="BJ186" s="83"/>
      <c r="BK186" s="84"/>
      <c r="BL186" s="83"/>
      <c r="BM186" s="84"/>
      <c r="BW186" s="83"/>
      <c r="BX186" s="84"/>
      <c r="CH186" s="83"/>
      <c r="CI186" s="84"/>
      <c r="CS186" s="83"/>
      <c r="CT186" s="84"/>
    </row>
    <row r="187" spans="2:98" x14ac:dyDescent="0.25">
      <c r="B187" s="124"/>
      <c r="C187" s="12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83"/>
      <c r="BF187" s="83"/>
      <c r="BG187" s="83"/>
      <c r="BH187" s="83"/>
      <c r="BI187" s="83"/>
      <c r="BJ187" s="83"/>
      <c r="BK187" s="84"/>
      <c r="BL187" s="83"/>
      <c r="BM187" s="84"/>
      <c r="BW187" s="83"/>
      <c r="BX187" s="84"/>
      <c r="CH187" s="83"/>
      <c r="CI187" s="84"/>
      <c r="CS187" s="83"/>
      <c r="CT187" s="84"/>
    </row>
    <row r="188" spans="2:98" x14ac:dyDescent="0.25">
      <c r="B188" s="124"/>
      <c r="C188" s="125"/>
      <c r="D188" s="126"/>
      <c r="E188" s="111"/>
      <c r="F188" s="111"/>
      <c r="G188" s="111"/>
      <c r="H188" s="112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83"/>
      <c r="BF188" s="83"/>
      <c r="BG188" s="83"/>
      <c r="BH188" s="83"/>
      <c r="BI188" s="83"/>
      <c r="BJ188" s="83"/>
      <c r="BK188" s="84"/>
      <c r="BL188" s="83"/>
      <c r="BM188" s="84"/>
      <c r="BW188" s="83"/>
      <c r="BX188" s="84"/>
      <c r="CH188" s="83"/>
      <c r="CI188" s="84"/>
      <c r="CS188" s="83"/>
      <c r="CT188" s="84"/>
    </row>
    <row r="189" spans="2:98" x14ac:dyDescent="0.25">
      <c r="B189" s="124"/>
      <c r="C189" s="125"/>
      <c r="D189" s="126"/>
      <c r="E189" s="111"/>
      <c r="F189" s="111"/>
      <c r="G189" s="111"/>
      <c r="H189" s="112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83"/>
      <c r="BF189" s="83"/>
      <c r="BG189" s="83"/>
      <c r="BH189" s="83"/>
      <c r="BI189" s="83"/>
      <c r="BJ189" s="83"/>
      <c r="BK189" s="84"/>
      <c r="BL189" s="83"/>
      <c r="BM189" s="84"/>
      <c r="BW189" s="83"/>
      <c r="BX189" s="84"/>
      <c r="CH189" s="83"/>
      <c r="CI189" s="84"/>
      <c r="CS189" s="83"/>
      <c r="CT189" s="84"/>
    </row>
    <row r="190" spans="2:98" x14ac:dyDescent="0.25">
      <c r="B190" s="124"/>
      <c r="C190" s="125"/>
      <c r="D190" s="126"/>
      <c r="E190" s="111"/>
      <c r="F190" s="111"/>
      <c r="G190" s="111"/>
      <c r="H190" s="112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19"/>
      <c r="BB190" s="119"/>
      <c r="BC190" s="119"/>
      <c r="BD190" s="119"/>
      <c r="BE190" s="83"/>
      <c r="BF190" s="83"/>
      <c r="BG190" s="83"/>
      <c r="BH190" s="83"/>
      <c r="BI190" s="83"/>
      <c r="BJ190" s="83"/>
      <c r="BK190" s="84"/>
      <c r="BL190" s="83"/>
      <c r="BM190" s="84"/>
      <c r="BW190" s="83"/>
      <c r="BX190" s="84"/>
      <c r="CH190" s="83"/>
      <c r="CI190" s="84"/>
      <c r="CS190" s="83"/>
      <c r="CT190" s="84"/>
    </row>
    <row r="191" spans="2:98" x14ac:dyDescent="0.25">
      <c r="B191" s="124"/>
      <c r="C191" s="125"/>
      <c r="D191" s="126"/>
      <c r="E191" s="111"/>
      <c r="F191" s="111"/>
      <c r="G191" s="111"/>
      <c r="H191" s="112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83"/>
      <c r="BI191" s="83"/>
      <c r="BJ191" s="83"/>
      <c r="BK191" s="84"/>
      <c r="BL191" s="83"/>
      <c r="BM191" s="84"/>
      <c r="BW191" s="83"/>
      <c r="BX191" s="84"/>
      <c r="CH191" s="83"/>
      <c r="CI191" s="84"/>
      <c r="CS191" s="83"/>
      <c r="CT191" s="84"/>
    </row>
    <row r="192" spans="2:98" x14ac:dyDescent="0.25">
      <c r="B192" s="124"/>
      <c r="C192" s="125"/>
      <c r="D192" s="126"/>
      <c r="E192" s="111"/>
      <c r="F192" s="111"/>
      <c r="G192" s="111"/>
      <c r="H192" s="112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83"/>
      <c r="BF192" s="83"/>
      <c r="BG192" s="83"/>
      <c r="BH192" s="83"/>
      <c r="BI192" s="83"/>
      <c r="BJ192" s="83"/>
      <c r="BK192" s="84"/>
      <c r="BL192" s="83"/>
      <c r="BM192" s="84"/>
      <c r="BW192" s="83"/>
      <c r="BX192" s="84"/>
      <c r="CH192" s="83"/>
      <c r="CI192" s="84"/>
      <c r="CS192" s="83"/>
      <c r="CT192" s="84"/>
    </row>
    <row r="193" spans="2:98" x14ac:dyDescent="0.25">
      <c r="B193" s="124"/>
      <c r="C193" s="125"/>
      <c r="D193" s="126"/>
      <c r="E193" s="111"/>
      <c r="F193" s="111"/>
      <c r="G193" s="111"/>
      <c r="H193" s="112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83"/>
      <c r="BF193" s="83"/>
      <c r="BG193" s="83"/>
      <c r="BH193" s="83"/>
      <c r="BI193" s="83"/>
      <c r="BJ193" s="83"/>
      <c r="BK193" s="84"/>
      <c r="BL193" s="83"/>
      <c r="BM193" s="84"/>
      <c r="BW193" s="83"/>
      <c r="BX193" s="84"/>
      <c r="CH193" s="83"/>
      <c r="CI193" s="84"/>
      <c r="CS193" s="83"/>
      <c r="CT193" s="84"/>
    </row>
    <row r="194" spans="2:98" x14ac:dyDescent="0.25">
      <c r="B194" s="124"/>
      <c r="C194" s="125"/>
      <c r="D194" s="126"/>
      <c r="E194" s="111"/>
      <c r="F194" s="111"/>
      <c r="G194" s="111"/>
      <c r="H194" s="112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83"/>
      <c r="BF194" s="83"/>
      <c r="BG194" s="83"/>
      <c r="BH194" s="83"/>
      <c r="BI194" s="83"/>
      <c r="BJ194" s="83"/>
      <c r="BK194" s="84"/>
      <c r="BL194" s="83"/>
      <c r="BM194" s="84"/>
      <c r="BW194" s="83"/>
      <c r="BX194" s="84"/>
      <c r="CH194" s="83"/>
      <c r="CI194" s="84"/>
      <c r="CS194" s="83"/>
      <c r="CT194" s="84"/>
    </row>
    <row r="195" spans="2:98" x14ac:dyDescent="0.25">
      <c r="B195" s="124"/>
      <c r="C195" s="125"/>
      <c r="D195" s="126"/>
      <c r="E195" s="111"/>
      <c r="F195" s="111"/>
      <c r="G195" s="111"/>
      <c r="H195" s="112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83"/>
      <c r="BF195" s="83"/>
      <c r="BG195" s="83"/>
      <c r="BH195" s="83"/>
      <c r="BI195" s="83"/>
      <c r="BJ195" s="83"/>
      <c r="BK195" s="84"/>
      <c r="BL195" s="83"/>
      <c r="BM195" s="84"/>
      <c r="BW195" s="83"/>
      <c r="BX195" s="84"/>
      <c r="CH195" s="83"/>
      <c r="CI195" s="84"/>
      <c r="CS195" s="83"/>
      <c r="CT195" s="84"/>
    </row>
    <row r="196" spans="2:98" x14ac:dyDescent="0.25">
      <c r="B196" s="124"/>
      <c r="C196" s="125"/>
      <c r="D196" s="126"/>
      <c r="E196" s="111"/>
      <c r="F196" s="111"/>
      <c r="G196" s="111"/>
      <c r="H196" s="112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83"/>
      <c r="BF196" s="83"/>
      <c r="BG196" s="83"/>
      <c r="BH196" s="83"/>
      <c r="BI196" s="83"/>
      <c r="BJ196" s="83"/>
      <c r="BK196" s="84"/>
      <c r="BL196" s="83"/>
      <c r="BM196" s="84"/>
      <c r="BW196" s="83"/>
      <c r="BX196" s="84"/>
      <c r="CH196" s="83"/>
      <c r="CI196" s="84"/>
      <c r="CS196" s="83"/>
      <c r="CT196" s="84"/>
    </row>
    <row r="197" spans="2:98" x14ac:dyDescent="0.25">
      <c r="B197" s="124"/>
      <c r="C197" s="125"/>
      <c r="D197" s="126"/>
      <c r="E197" s="111"/>
      <c r="F197" s="111"/>
      <c r="G197" s="111"/>
      <c r="H197" s="112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83"/>
      <c r="BF197" s="83"/>
      <c r="BG197" s="83"/>
      <c r="BH197" s="83"/>
      <c r="BI197" s="83"/>
      <c r="BJ197" s="83"/>
      <c r="BK197" s="84"/>
      <c r="BL197" s="83"/>
      <c r="BM197" s="84"/>
      <c r="BW197" s="83"/>
      <c r="BX197" s="84"/>
      <c r="CH197" s="83"/>
      <c r="CI197" s="84"/>
      <c r="CS197" s="83"/>
      <c r="CT197" s="84"/>
    </row>
    <row r="198" spans="2:98" x14ac:dyDescent="0.25">
      <c r="B198" s="124"/>
      <c r="C198" s="125"/>
      <c r="D198" s="126"/>
      <c r="E198" s="111"/>
      <c r="F198" s="111"/>
      <c r="G198" s="111"/>
      <c r="H198" s="112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83"/>
      <c r="BF198" s="83"/>
      <c r="BG198" s="83"/>
      <c r="BH198" s="83"/>
      <c r="BI198" s="83"/>
      <c r="BJ198" s="83"/>
      <c r="BK198" s="84"/>
      <c r="BL198" s="83"/>
      <c r="BM198" s="84"/>
      <c r="BW198" s="83"/>
      <c r="BX198" s="84"/>
      <c r="CH198" s="83"/>
      <c r="CI198" s="84"/>
      <c r="CS198" s="83"/>
      <c r="CT198" s="84"/>
    </row>
    <row r="199" spans="2:98" x14ac:dyDescent="0.25">
      <c r="B199" s="124"/>
      <c r="C199" s="125"/>
      <c r="D199" s="126"/>
      <c r="E199" s="111"/>
      <c r="F199" s="111"/>
      <c r="G199" s="111"/>
      <c r="H199" s="112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83"/>
      <c r="BF199" s="83"/>
      <c r="BG199" s="83"/>
      <c r="BH199" s="83"/>
      <c r="BI199" s="83"/>
      <c r="BJ199" s="83"/>
      <c r="BK199" s="84"/>
      <c r="BL199" s="83"/>
      <c r="BM199" s="84"/>
      <c r="BW199" s="83"/>
      <c r="BX199" s="84"/>
      <c r="CH199" s="83"/>
      <c r="CI199" s="84"/>
      <c r="CS199" s="83"/>
      <c r="CT199" s="84"/>
    </row>
    <row r="200" spans="2:98" x14ac:dyDescent="0.25">
      <c r="B200" s="124"/>
      <c r="C200" s="125"/>
      <c r="D200" s="126"/>
      <c r="E200" s="111"/>
      <c r="F200" s="111"/>
      <c r="G200" s="111"/>
      <c r="H200" s="112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83"/>
      <c r="BF200" s="83"/>
      <c r="BG200" s="83"/>
      <c r="BH200" s="83"/>
      <c r="BI200" s="83"/>
      <c r="BJ200" s="83"/>
      <c r="BK200" s="84"/>
      <c r="BL200" s="83"/>
      <c r="BM200" s="84"/>
      <c r="BW200" s="83"/>
      <c r="BX200" s="84"/>
      <c r="CH200" s="83"/>
      <c r="CI200" s="84"/>
      <c r="CS200" s="83"/>
      <c r="CT200" s="84"/>
    </row>
    <row r="201" spans="2:98" x14ac:dyDescent="0.25">
      <c r="B201" s="124"/>
      <c r="C201" s="125"/>
      <c r="D201" s="126"/>
      <c r="E201" s="111"/>
      <c r="F201" s="111"/>
      <c r="G201" s="111"/>
      <c r="H201" s="112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83"/>
      <c r="BF201" s="83"/>
      <c r="BG201" s="83"/>
      <c r="BH201" s="83"/>
      <c r="BI201" s="83"/>
      <c r="BJ201" s="83"/>
      <c r="BK201" s="84"/>
      <c r="BL201" s="83"/>
      <c r="BM201" s="84"/>
      <c r="BW201" s="83"/>
      <c r="BX201" s="84"/>
      <c r="CH201" s="83"/>
      <c r="CI201" s="84"/>
      <c r="CS201" s="83"/>
      <c r="CT201" s="84"/>
    </row>
    <row r="202" spans="2:98" x14ac:dyDescent="0.25">
      <c r="B202" s="124"/>
      <c r="C202" s="125"/>
      <c r="D202" s="126"/>
      <c r="E202" s="111"/>
      <c r="F202" s="111"/>
      <c r="G202" s="111"/>
      <c r="H202" s="112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83"/>
      <c r="BF202" s="83"/>
      <c r="BG202" s="83"/>
      <c r="BH202" s="83"/>
      <c r="BI202" s="83"/>
      <c r="BJ202" s="83"/>
      <c r="BK202" s="84"/>
      <c r="BL202" s="83"/>
      <c r="BM202" s="84"/>
      <c r="BW202" s="83"/>
      <c r="BX202" s="84"/>
      <c r="CH202" s="83"/>
      <c r="CI202" s="84"/>
      <c r="CS202" s="83"/>
      <c r="CT202" s="84"/>
    </row>
    <row r="203" spans="2:98" x14ac:dyDescent="0.25">
      <c r="B203" s="124"/>
      <c r="C203" s="125"/>
      <c r="D203" s="126"/>
      <c r="E203" s="111"/>
      <c r="F203" s="111"/>
      <c r="G203" s="111"/>
      <c r="H203" s="112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83"/>
      <c r="BF203" s="83"/>
      <c r="BG203" s="83"/>
      <c r="BH203" s="83"/>
      <c r="BI203" s="83"/>
      <c r="BJ203" s="83"/>
      <c r="BK203" s="84"/>
      <c r="BL203" s="83"/>
      <c r="BM203" s="84"/>
      <c r="BW203" s="83"/>
      <c r="BX203" s="84"/>
      <c r="CH203" s="83"/>
      <c r="CI203" s="84"/>
      <c r="CS203" s="83"/>
      <c r="CT203" s="84"/>
    </row>
    <row r="204" spans="2:98" x14ac:dyDescent="0.25">
      <c r="B204" s="124"/>
      <c r="C204" s="125"/>
      <c r="D204" s="126"/>
      <c r="E204" s="111"/>
      <c r="F204" s="111"/>
      <c r="G204" s="111"/>
      <c r="H204" s="112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83"/>
      <c r="BF204" s="83"/>
      <c r="BG204" s="83"/>
      <c r="BH204" s="83"/>
      <c r="BI204" s="83"/>
      <c r="BJ204" s="83"/>
      <c r="BK204" s="84"/>
      <c r="BL204" s="83"/>
      <c r="BM204" s="84"/>
      <c r="BW204" s="83"/>
      <c r="BX204" s="84"/>
      <c r="CH204" s="83"/>
      <c r="CI204" s="84"/>
      <c r="CS204" s="83"/>
      <c r="CT204" s="84"/>
    </row>
    <row r="205" spans="2:98" x14ac:dyDescent="0.25">
      <c r="B205" s="124"/>
      <c r="C205" s="125"/>
      <c r="D205" s="126"/>
      <c r="E205" s="111"/>
      <c r="F205" s="111"/>
      <c r="G205" s="111"/>
      <c r="H205" s="112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83"/>
      <c r="BF205" s="83"/>
      <c r="BG205" s="83"/>
      <c r="BH205" s="83"/>
      <c r="BI205" s="83"/>
      <c r="BJ205" s="83"/>
      <c r="BK205" s="84"/>
      <c r="BL205" s="83"/>
      <c r="BM205" s="84"/>
      <c r="BW205" s="83"/>
      <c r="BX205" s="84"/>
      <c r="CH205" s="83"/>
      <c r="CI205" s="84"/>
      <c r="CS205" s="83"/>
      <c r="CT205" s="84"/>
    </row>
    <row r="206" spans="2:98" x14ac:dyDescent="0.25">
      <c r="B206" s="124"/>
      <c r="C206" s="125"/>
      <c r="D206" s="126"/>
      <c r="E206" s="111"/>
      <c r="F206" s="111"/>
      <c r="G206" s="111"/>
      <c r="H206" s="112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83"/>
      <c r="BF206" s="83"/>
      <c r="BG206" s="83"/>
      <c r="BH206" s="83"/>
      <c r="BI206" s="83"/>
      <c r="BJ206" s="83"/>
      <c r="BK206" s="84"/>
      <c r="BL206" s="83"/>
      <c r="BM206" s="84"/>
      <c r="BW206" s="83"/>
      <c r="BX206" s="84"/>
      <c r="CH206" s="83"/>
      <c r="CI206" s="84"/>
      <c r="CS206" s="83"/>
      <c r="CT206" s="84"/>
    </row>
    <row r="207" spans="2:98" x14ac:dyDescent="0.25">
      <c r="B207" s="124"/>
      <c r="C207" s="125"/>
      <c r="D207" s="126"/>
      <c r="E207" s="111"/>
      <c r="F207" s="111"/>
      <c r="G207" s="111"/>
      <c r="H207" s="112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83"/>
      <c r="BF207" s="83"/>
      <c r="BG207" s="83"/>
      <c r="BH207" s="83"/>
      <c r="BI207" s="83"/>
      <c r="BJ207" s="83"/>
      <c r="BK207" s="84"/>
      <c r="BL207" s="83"/>
      <c r="BM207" s="84"/>
      <c r="BW207" s="83"/>
      <c r="BX207" s="84"/>
      <c r="CH207" s="83"/>
      <c r="CI207" s="84"/>
      <c r="CS207" s="83"/>
      <c r="CT207" s="84"/>
    </row>
    <row r="208" spans="2:98" x14ac:dyDescent="0.25">
      <c r="B208" s="124"/>
      <c r="C208" s="125"/>
      <c r="D208" s="126"/>
      <c r="E208" s="111"/>
      <c r="F208" s="111"/>
      <c r="G208" s="111"/>
      <c r="H208" s="112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83"/>
      <c r="BF208" s="83"/>
      <c r="BG208" s="83"/>
      <c r="BH208" s="83"/>
      <c r="BI208" s="83"/>
      <c r="BJ208" s="83"/>
      <c r="BK208" s="84"/>
      <c r="BL208" s="83"/>
      <c r="BM208" s="84"/>
      <c r="BW208" s="83"/>
      <c r="BX208" s="84"/>
      <c r="CH208" s="83"/>
      <c r="CI208" s="84"/>
      <c r="CS208" s="83"/>
      <c r="CT208" s="84"/>
    </row>
    <row r="209" spans="2:98" x14ac:dyDescent="0.25">
      <c r="B209" s="124"/>
      <c r="C209" s="125"/>
      <c r="D209" s="126"/>
      <c r="E209" s="111"/>
      <c r="F209" s="111"/>
      <c r="G209" s="111"/>
      <c r="H209" s="112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83"/>
      <c r="BF209" s="83"/>
      <c r="BG209" s="83"/>
      <c r="BH209" s="83"/>
      <c r="BI209" s="83"/>
      <c r="BJ209" s="83"/>
      <c r="BK209" s="84"/>
      <c r="BL209" s="83"/>
      <c r="BM209" s="84"/>
      <c r="BW209" s="83"/>
      <c r="BX209" s="84"/>
      <c r="CH209" s="83"/>
      <c r="CI209" s="84"/>
      <c r="CS209" s="83"/>
      <c r="CT209" s="84"/>
    </row>
    <row r="210" spans="2:98" x14ac:dyDescent="0.25">
      <c r="B210" s="124"/>
      <c r="C210" s="125"/>
      <c r="D210" s="126"/>
      <c r="E210" s="111"/>
      <c r="F210" s="111"/>
      <c r="G210" s="111"/>
      <c r="H210" s="112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83"/>
      <c r="BF210" s="83"/>
      <c r="BG210" s="83"/>
      <c r="BH210" s="83"/>
      <c r="BI210" s="83"/>
      <c r="BJ210" s="83"/>
      <c r="BK210" s="84"/>
      <c r="BL210" s="83"/>
      <c r="BM210" s="84"/>
      <c r="BW210" s="83"/>
      <c r="BX210" s="84"/>
      <c r="CH210" s="83"/>
      <c r="CI210" s="84"/>
      <c r="CS210" s="83"/>
      <c r="CT210" s="84"/>
    </row>
    <row r="211" spans="2:98" x14ac:dyDescent="0.25">
      <c r="B211" s="124"/>
      <c r="C211" s="125"/>
      <c r="D211" s="126"/>
      <c r="E211" s="111"/>
      <c r="F211" s="111"/>
      <c r="G211" s="111"/>
      <c r="H211" s="112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83"/>
      <c r="BF211" s="83"/>
      <c r="BG211" s="83"/>
      <c r="BH211" s="83"/>
      <c r="BI211" s="83"/>
      <c r="BJ211" s="83"/>
      <c r="BK211" s="84"/>
      <c r="BL211" s="83"/>
      <c r="BM211" s="84"/>
      <c r="BW211" s="83"/>
      <c r="BX211" s="84"/>
      <c r="CH211" s="83"/>
      <c r="CI211" s="84"/>
      <c r="CS211" s="83"/>
      <c r="CT211" s="84"/>
    </row>
    <row r="212" spans="2:98" x14ac:dyDescent="0.25">
      <c r="B212" s="124"/>
      <c r="C212" s="125"/>
      <c r="D212" s="126"/>
      <c r="E212" s="111"/>
      <c r="F212" s="111"/>
      <c r="G212" s="111"/>
      <c r="H212" s="112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83"/>
      <c r="BF212" s="83"/>
      <c r="BG212" s="83"/>
      <c r="BH212" s="83"/>
      <c r="BI212" s="83"/>
      <c r="BJ212" s="83"/>
      <c r="BK212" s="84"/>
      <c r="BL212" s="83"/>
      <c r="BM212" s="84"/>
      <c r="BW212" s="83"/>
      <c r="BX212" s="84"/>
      <c r="CH212" s="83"/>
      <c r="CI212" s="84"/>
      <c r="CS212" s="83"/>
      <c r="CT212" s="84"/>
    </row>
    <row r="213" spans="2:98" x14ac:dyDescent="0.25">
      <c r="B213" s="124"/>
      <c r="C213" s="125"/>
      <c r="D213" s="126"/>
      <c r="E213" s="111"/>
      <c r="F213" s="111"/>
      <c r="G213" s="111"/>
      <c r="H213" s="112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83"/>
      <c r="BF213" s="83"/>
      <c r="BG213" s="83"/>
      <c r="BH213" s="83"/>
      <c r="BI213" s="83"/>
      <c r="BJ213" s="83"/>
      <c r="BK213" s="84"/>
      <c r="BL213" s="83"/>
      <c r="BM213" s="84"/>
      <c r="BW213" s="83"/>
      <c r="BX213" s="84"/>
      <c r="CH213" s="83"/>
      <c r="CI213" s="84"/>
      <c r="CS213" s="83"/>
      <c r="CT213" s="84"/>
    </row>
    <row r="214" spans="2:98" x14ac:dyDescent="0.25">
      <c r="B214" s="124"/>
      <c r="C214" s="125"/>
      <c r="D214" s="126"/>
      <c r="E214" s="111"/>
      <c r="F214" s="111"/>
      <c r="G214" s="111"/>
      <c r="H214" s="112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83"/>
      <c r="BF214" s="83"/>
      <c r="BG214" s="83"/>
      <c r="BH214" s="83"/>
      <c r="BI214" s="83"/>
      <c r="BJ214" s="83"/>
      <c r="BK214" s="84"/>
      <c r="BL214" s="83"/>
      <c r="BM214" s="84"/>
      <c r="BW214" s="83"/>
      <c r="BX214" s="84"/>
      <c r="CH214" s="83"/>
      <c r="CI214" s="84"/>
      <c r="CS214" s="83"/>
      <c r="CT214" s="84"/>
    </row>
    <row r="215" spans="2:98" x14ac:dyDescent="0.25">
      <c r="B215" s="124"/>
      <c r="C215" s="125"/>
      <c r="D215" s="126"/>
      <c r="E215" s="111"/>
      <c r="F215" s="111"/>
      <c r="G215" s="111"/>
      <c r="H215" s="112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83"/>
      <c r="BF215" s="83"/>
      <c r="BG215" s="83"/>
      <c r="BH215" s="83"/>
      <c r="BI215" s="83"/>
      <c r="BJ215" s="83"/>
      <c r="BK215" s="84"/>
      <c r="BL215" s="83"/>
      <c r="BM215" s="84"/>
      <c r="BW215" s="83"/>
      <c r="BX215" s="84"/>
      <c r="CH215" s="83"/>
      <c r="CI215" s="84"/>
      <c r="CS215" s="83"/>
      <c r="CT215" s="84"/>
    </row>
    <row r="216" spans="2:98" x14ac:dyDescent="0.25">
      <c r="B216" s="127"/>
      <c r="C216" s="135"/>
      <c r="D216" s="126"/>
      <c r="E216" s="111"/>
      <c r="F216" s="111"/>
      <c r="G216" s="111"/>
      <c r="H216" s="112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83"/>
      <c r="BF216" s="83"/>
      <c r="BG216" s="83"/>
      <c r="BH216" s="83"/>
      <c r="BI216" s="83"/>
      <c r="BJ216" s="83"/>
      <c r="BK216" s="84"/>
      <c r="BL216" s="83"/>
      <c r="BM216" s="84"/>
      <c r="BW216" s="83"/>
      <c r="BX216" s="84"/>
      <c r="CH216" s="83"/>
      <c r="CI216" s="84"/>
      <c r="CS216" s="83"/>
      <c r="CT216" s="84"/>
    </row>
    <row r="217" spans="2:98" x14ac:dyDescent="0.25">
      <c r="B217" s="127"/>
      <c r="C217" s="135"/>
      <c r="D217" s="126"/>
      <c r="E217" s="111"/>
      <c r="F217" s="111"/>
      <c r="G217" s="111"/>
      <c r="H217" s="112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83"/>
      <c r="BF217" s="83"/>
      <c r="BG217" s="83"/>
      <c r="BH217" s="83"/>
      <c r="BI217" s="83"/>
      <c r="BJ217" s="83"/>
      <c r="BK217" s="84"/>
      <c r="BL217" s="83"/>
      <c r="BM217" s="84"/>
      <c r="BW217" s="83"/>
      <c r="BX217" s="84"/>
      <c r="CH217" s="83"/>
      <c r="CI217" s="84"/>
      <c r="CS217" s="83"/>
      <c r="CT217" s="84"/>
    </row>
    <row r="218" spans="2:98" x14ac:dyDescent="0.25">
      <c r="B218" s="127"/>
      <c r="C218" s="135"/>
      <c r="D218" s="126"/>
      <c r="E218" s="111"/>
      <c r="F218" s="111"/>
      <c r="G218" s="111"/>
      <c r="H218" s="112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83"/>
      <c r="BF218" s="83"/>
      <c r="BG218" s="83"/>
      <c r="BH218" s="83"/>
      <c r="BI218" s="83"/>
      <c r="BJ218" s="83"/>
      <c r="BK218" s="84"/>
      <c r="BL218" s="83"/>
      <c r="BM218" s="84"/>
      <c r="BW218" s="83"/>
      <c r="BX218" s="84"/>
      <c r="CH218" s="83"/>
      <c r="CI218" s="84"/>
      <c r="CS218" s="83"/>
      <c r="CT218" s="84"/>
    </row>
    <row r="219" spans="2:98" x14ac:dyDescent="0.25">
      <c r="B219" s="127"/>
      <c r="C219" s="135"/>
      <c r="D219" s="126"/>
      <c r="E219" s="111"/>
      <c r="F219" s="111"/>
      <c r="G219" s="111"/>
      <c r="H219" s="112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83"/>
      <c r="BF219" s="83"/>
      <c r="BG219" s="83"/>
      <c r="BH219" s="83"/>
      <c r="BI219" s="83"/>
      <c r="BJ219" s="83"/>
      <c r="BK219" s="84"/>
      <c r="BL219" s="83"/>
      <c r="BM219" s="84"/>
      <c r="BW219" s="83"/>
      <c r="BX219" s="84"/>
      <c r="CH219" s="83"/>
      <c r="CI219" s="84"/>
      <c r="CS219" s="83"/>
      <c r="CT219" s="84"/>
    </row>
    <row r="220" spans="2:98" x14ac:dyDescent="0.25">
      <c r="B220" s="127"/>
      <c r="C220" s="135"/>
      <c r="D220" s="126"/>
      <c r="E220" s="111"/>
      <c r="F220" s="111"/>
      <c r="G220" s="111"/>
      <c r="H220" s="112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83"/>
      <c r="BF220" s="83"/>
      <c r="BG220" s="83"/>
      <c r="BH220" s="83"/>
      <c r="BI220" s="83"/>
      <c r="BJ220" s="83"/>
      <c r="BK220" s="84"/>
      <c r="BL220" s="83"/>
      <c r="BM220" s="84"/>
      <c r="BW220" s="83"/>
      <c r="BX220" s="84"/>
      <c r="CH220" s="83"/>
      <c r="CI220" s="84"/>
      <c r="CS220" s="83"/>
      <c r="CT220" s="84"/>
    </row>
    <row r="221" spans="2:98" x14ac:dyDescent="0.25">
      <c r="B221" s="127"/>
      <c r="C221" s="135"/>
      <c r="D221" s="126"/>
      <c r="E221" s="111"/>
      <c r="F221" s="111"/>
      <c r="G221" s="111"/>
      <c r="H221" s="112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83"/>
      <c r="BF221" s="83"/>
      <c r="BG221" s="83"/>
      <c r="BH221" s="83"/>
      <c r="BI221" s="83"/>
      <c r="BJ221" s="83"/>
      <c r="BK221" s="84"/>
      <c r="BL221" s="83"/>
      <c r="BM221" s="84"/>
      <c r="BW221" s="83"/>
      <c r="BX221" s="84"/>
      <c r="CH221" s="83"/>
      <c r="CI221" s="84"/>
      <c r="CS221" s="83"/>
      <c r="CT221" s="84"/>
    </row>
    <row r="222" spans="2:98" x14ac:dyDescent="0.25">
      <c r="B222" s="127"/>
      <c r="C222" s="135"/>
      <c r="D222" s="126"/>
      <c r="E222" s="111"/>
      <c r="F222" s="111"/>
      <c r="G222" s="111"/>
      <c r="H222" s="112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83"/>
      <c r="BF222" s="83"/>
      <c r="BG222" s="83"/>
      <c r="BH222" s="83"/>
      <c r="BI222" s="83"/>
      <c r="BJ222" s="83"/>
      <c r="BK222" s="84"/>
      <c r="BL222" s="83"/>
      <c r="BM222" s="84"/>
      <c r="BW222" s="83"/>
      <c r="BX222" s="84"/>
      <c r="CH222" s="83"/>
      <c r="CI222" s="84"/>
      <c r="CS222" s="83"/>
      <c r="CT222" s="84"/>
    </row>
    <row r="223" spans="2:98" x14ac:dyDescent="0.25">
      <c r="B223" s="127"/>
      <c r="C223" s="135"/>
      <c r="D223" s="126"/>
      <c r="E223" s="111"/>
      <c r="F223" s="111"/>
      <c r="G223" s="111"/>
      <c r="H223" s="112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83"/>
      <c r="BF223" s="83"/>
      <c r="BG223" s="83"/>
      <c r="BH223" s="83"/>
      <c r="BI223" s="83"/>
      <c r="BJ223" s="83"/>
      <c r="BK223" s="84"/>
      <c r="BL223" s="83"/>
      <c r="BM223" s="84"/>
      <c r="BW223" s="83"/>
      <c r="BX223" s="84"/>
      <c r="CH223" s="83"/>
      <c r="CI223" s="84"/>
      <c r="CS223" s="83"/>
      <c r="CT223" s="84"/>
    </row>
    <row r="224" spans="2:98" x14ac:dyDescent="0.25">
      <c r="B224" s="127"/>
      <c r="C224" s="135"/>
      <c r="D224" s="126"/>
      <c r="E224" s="111"/>
      <c r="F224" s="111"/>
      <c r="G224" s="111"/>
      <c r="H224" s="112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  <c r="BB224" s="119"/>
      <c r="BC224" s="119"/>
      <c r="BD224" s="119"/>
      <c r="BE224" s="83"/>
      <c r="BF224" s="83"/>
      <c r="BG224" s="83"/>
      <c r="BH224" s="83"/>
      <c r="BI224" s="83"/>
      <c r="BJ224" s="83"/>
      <c r="BK224" s="84"/>
      <c r="BL224" s="83"/>
      <c r="BM224" s="84"/>
      <c r="BW224" s="83"/>
      <c r="BX224" s="84"/>
      <c r="CH224" s="83"/>
      <c r="CI224" s="84"/>
      <c r="CS224" s="83"/>
      <c r="CT224" s="84"/>
    </row>
    <row r="225" spans="2:98" x14ac:dyDescent="0.25">
      <c r="B225" s="127"/>
      <c r="C225" s="135"/>
      <c r="D225" s="126"/>
      <c r="E225" s="111"/>
      <c r="F225" s="111"/>
      <c r="G225" s="111"/>
      <c r="H225" s="112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83"/>
      <c r="BF225" s="83"/>
      <c r="BG225" s="83"/>
      <c r="BH225" s="83"/>
      <c r="BI225" s="83"/>
      <c r="BJ225" s="83"/>
      <c r="BK225" s="84"/>
      <c r="BL225" s="83"/>
      <c r="BM225" s="84"/>
      <c r="BW225" s="83"/>
      <c r="BX225" s="84"/>
      <c r="CH225" s="83"/>
      <c r="CI225" s="84"/>
      <c r="CS225" s="83"/>
      <c r="CT225" s="84"/>
    </row>
    <row r="226" spans="2:98" x14ac:dyDescent="0.25">
      <c r="B226" s="127"/>
      <c r="C226" s="135"/>
      <c r="D226" s="126"/>
      <c r="E226" s="111"/>
      <c r="F226" s="111"/>
      <c r="G226" s="111"/>
      <c r="H226" s="112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83"/>
      <c r="BF226" s="83"/>
      <c r="BG226" s="83"/>
      <c r="BH226" s="83"/>
      <c r="BI226" s="83"/>
      <c r="BJ226" s="83"/>
      <c r="BK226" s="84"/>
      <c r="BL226" s="83"/>
      <c r="BM226" s="84"/>
      <c r="BW226" s="83"/>
      <c r="BX226" s="84"/>
      <c r="CH226" s="83"/>
      <c r="CI226" s="84"/>
      <c r="CS226" s="83"/>
      <c r="CT226" s="84"/>
    </row>
    <row r="227" spans="2:98" x14ac:dyDescent="0.25">
      <c r="B227" s="127"/>
      <c r="C227" s="135"/>
      <c r="D227" s="126"/>
      <c r="E227" s="111"/>
      <c r="F227" s="111"/>
      <c r="G227" s="111"/>
      <c r="H227" s="112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83"/>
      <c r="BF227" s="83"/>
      <c r="BG227" s="83"/>
      <c r="BH227" s="83"/>
      <c r="BI227" s="83"/>
      <c r="BJ227" s="83"/>
      <c r="BK227" s="84"/>
      <c r="BL227" s="83"/>
      <c r="BM227" s="84"/>
      <c r="BW227" s="83"/>
      <c r="BX227" s="84"/>
      <c r="CH227" s="83"/>
      <c r="CI227" s="84"/>
      <c r="CS227" s="83"/>
      <c r="CT227" s="84"/>
    </row>
    <row r="228" spans="2:98" x14ac:dyDescent="0.25">
      <c r="B228" s="127"/>
      <c r="C228" s="135"/>
      <c r="D228" s="126"/>
      <c r="E228" s="111"/>
      <c r="F228" s="111"/>
      <c r="G228" s="111"/>
      <c r="H228" s="112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83"/>
      <c r="BF228" s="83"/>
      <c r="BG228" s="83"/>
      <c r="BH228" s="83"/>
      <c r="BI228" s="83"/>
      <c r="BJ228" s="83"/>
      <c r="BK228" s="84"/>
      <c r="BL228" s="83"/>
      <c r="BM228" s="84"/>
      <c r="BW228" s="83"/>
      <c r="BX228" s="84"/>
      <c r="CH228" s="83"/>
      <c r="CI228" s="84"/>
      <c r="CS228" s="83"/>
      <c r="CT228" s="84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FT187"/>
  <sheetViews>
    <sheetView workbookViewId="0">
      <selection activeCell="F12" sqref="F12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 t="s">
        <v>193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K2" t="s">
        <v>187</v>
      </c>
      <c r="L2" t="s">
        <v>188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102</v>
      </c>
      <c r="C3" s="131"/>
      <c r="D3" s="160" t="s">
        <v>94</v>
      </c>
      <c r="E3" s="137"/>
      <c r="F3" s="160" t="s">
        <v>94</v>
      </c>
      <c r="G3" s="131"/>
      <c r="H3" s="160" t="s">
        <v>100</v>
      </c>
      <c r="I3" s="137"/>
      <c r="J3" s="77">
        <v>-1</v>
      </c>
      <c r="K3" s="231" t="e">
        <f>#REF!</f>
        <v>#REF!</v>
      </c>
      <c r="L3" s="231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139</v>
      </c>
      <c r="C4" s="131"/>
      <c r="D4" s="160" t="s">
        <v>139</v>
      </c>
      <c r="E4" s="57"/>
      <c r="F4" s="160" t="s">
        <v>139</v>
      </c>
      <c r="G4" s="57"/>
      <c r="H4" s="160" t="s">
        <v>139</v>
      </c>
      <c r="I4" s="137"/>
      <c r="K4" s="231"/>
      <c r="L4" s="231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231" t="e">
        <f>#REF!</f>
        <v>#REF!</v>
      </c>
      <c r="L5" s="231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29">
        <v>36982</v>
      </c>
      <c r="C6" s="230"/>
      <c r="D6" s="229">
        <v>37196</v>
      </c>
      <c r="E6" s="230"/>
      <c r="F6" s="229">
        <v>36831</v>
      </c>
      <c r="G6" s="230"/>
      <c r="H6" s="229">
        <v>36831</v>
      </c>
      <c r="K6" s="231" t="e">
        <f>#REF!</f>
        <v>#REF!</v>
      </c>
      <c r="L6" s="231" t="e">
        <f>#REF!</f>
        <v>#REF!</v>
      </c>
      <c r="M6" s="57"/>
      <c r="N6" s="194"/>
      <c r="AP6" s="83"/>
      <c r="BX6" s="83"/>
      <c r="DF6" s="83"/>
      <c r="EN6" s="83"/>
    </row>
    <row r="7" spans="1:144" x14ac:dyDescent="0.25">
      <c r="A7" s="76" t="s">
        <v>53</v>
      </c>
      <c r="B7" s="229">
        <v>37165</v>
      </c>
      <c r="C7" s="230"/>
      <c r="D7" s="229">
        <v>37316</v>
      </c>
      <c r="E7" s="230"/>
      <c r="F7" s="229">
        <v>36951</v>
      </c>
      <c r="G7" s="230"/>
      <c r="H7" s="229">
        <v>36831</v>
      </c>
      <c r="K7" s="183"/>
      <c r="L7" s="176"/>
      <c r="M7" s="76"/>
      <c r="N7" s="194"/>
      <c r="AP7" s="83"/>
      <c r="BX7" s="83"/>
      <c r="DF7" s="83"/>
      <c r="EN7" s="83"/>
    </row>
    <row r="8" spans="1:144" x14ac:dyDescent="0.25">
      <c r="A8" s="75"/>
      <c r="B8" s="195"/>
      <c r="C8" s="196"/>
      <c r="D8" s="195"/>
      <c r="E8" s="196"/>
      <c r="F8" s="195"/>
      <c r="G8" s="196"/>
      <c r="H8" s="195"/>
      <c r="I8" s="196"/>
      <c r="M8" s="75"/>
      <c r="N8" s="197"/>
      <c r="O8" s="196"/>
      <c r="P8" s="196"/>
      <c r="Q8" s="196"/>
      <c r="S8" s="196"/>
      <c r="T8" s="196"/>
      <c r="U8" s="196"/>
      <c r="V8" s="196"/>
      <c r="W8" s="196"/>
      <c r="X8" s="196"/>
      <c r="Z8" s="196"/>
      <c r="AA8" s="196"/>
      <c r="AB8" s="196"/>
      <c r="AC8" s="196"/>
      <c r="AD8" s="196"/>
      <c r="AE8" s="196"/>
      <c r="AG8" s="196"/>
      <c r="AH8" s="196"/>
      <c r="AI8" s="196"/>
      <c r="AJ8" s="196"/>
      <c r="AK8" s="196"/>
      <c r="AP8" s="83"/>
      <c r="BX8" s="83"/>
      <c r="DF8" s="83"/>
      <c r="EN8" s="83"/>
    </row>
    <row r="9" spans="1:144" x14ac:dyDescent="0.25">
      <c r="A9" s="75" t="s">
        <v>36</v>
      </c>
      <c r="B9" s="195">
        <f>AS31-AT31</f>
        <v>0.35811915887850532</v>
      </c>
      <c r="C9" s="196"/>
      <c r="D9" s="195">
        <f>CA31-CB31</f>
        <v>1.2960264900662244</v>
      </c>
      <c r="E9" s="196"/>
      <c r="F9" s="195">
        <f>DI31-DJ31</f>
        <v>1.5791225165562928</v>
      </c>
      <c r="G9" s="196"/>
      <c r="H9" s="195">
        <f>EQ31-ER31</f>
        <v>-0.54999999999999982</v>
      </c>
      <c r="I9" s="196"/>
      <c r="J9" s="160"/>
      <c r="L9" s="160"/>
      <c r="M9" s="75"/>
      <c r="N9" s="197"/>
      <c r="O9" s="196"/>
      <c r="P9" s="196"/>
      <c r="Q9" s="196"/>
      <c r="S9" s="196"/>
      <c r="T9" s="196"/>
      <c r="U9" s="196"/>
      <c r="V9" s="196"/>
      <c r="W9" s="196"/>
      <c r="X9" s="196"/>
      <c r="Z9" s="196"/>
      <c r="AA9" s="196"/>
      <c r="AB9" s="196"/>
      <c r="AC9" s="196"/>
      <c r="AD9" s="196"/>
      <c r="AE9" s="196"/>
      <c r="AG9" s="196"/>
      <c r="AH9" s="196"/>
      <c r="AI9" s="196"/>
      <c r="AJ9" s="196"/>
      <c r="AK9" s="196"/>
      <c r="AP9" s="83"/>
      <c r="BX9" s="83"/>
      <c r="DF9" s="83"/>
      <c r="EN9" s="83"/>
    </row>
    <row r="10" spans="1:144" x14ac:dyDescent="0.25">
      <c r="A10" s="75" t="s">
        <v>196</v>
      </c>
      <c r="B10" s="195">
        <f>AT31</f>
        <v>4.6846562082777048</v>
      </c>
      <c r="C10" s="196"/>
      <c r="D10" s="195">
        <f>CB31</f>
        <v>4.6859947019867558</v>
      </c>
      <c r="E10" s="196"/>
      <c r="F10" s="195">
        <f>DJ31</f>
        <v>5.4111672185430457</v>
      </c>
      <c r="G10" s="196"/>
      <c r="H10" s="195">
        <f>ER31</f>
        <v>5.5</v>
      </c>
      <c r="I10"/>
      <c r="M10" s="62"/>
      <c r="N10" s="200"/>
      <c r="O10" s="196"/>
      <c r="P10" s="196"/>
      <c r="Q10" s="196"/>
      <c r="S10" s="196"/>
      <c r="T10" s="196"/>
      <c r="U10" s="196"/>
      <c r="V10" s="196"/>
      <c r="W10" s="196"/>
      <c r="X10" s="196"/>
      <c r="Z10" s="196"/>
      <c r="AA10" s="196"/>
      <c r="AB10" s="196"/>
      <c r="AC10" s="196"/>
      <c r="AD10" s="196"/>
      <c r="AE10" s="196"/>
      <c r="AG10" s="196"/>
      <c r="AH10" s="196"/>
      <c r="AI10" s="196"/>
      <c r="AJ10" s="196"/>
      <c r="AK10" s="196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0"/>
      <c r="O11" s="196"/>
      <c r="P11" s="196"/>
      <c r="Q11" s="196"/>
      <c r="S11" s="196"/>
      <c r="T11" s="196"/>
      <c r="U11" s="196"/>
      <c r="V11" s="196"/>
      <c r="W11" s="196"/>
      <c r="X11" s="196"/>
      <c r="Z11" s="196"/>
      <c r="AA11" s="196"/>
      <c r="AB11" s="196"/>
      <c r="AC11" s="196"/>
      <c r="AD11" s="196"/>
      <c r="AE11" s="196"/>
      <c r="AG11" s="196"/>
      <c r="AH11" s="196"/>
      <c r="AI11" s="196"/>
      <c r="AJ11" s="196"/>
      <c r="AK11" s="196"/>
      <c r="AP11" s="83"/>
      <c r="BX11" s="83"/>
      <c r="DF11" s="83"/>
      <c r="EN11" s="83"/>
    </row>
    <row r="12" spans="1:144" x14ac:dyDescent="0.25">
      <c r="A12" s="75" t="s">
        <v>120</v>
      </c>
      <c r="B12" s="221">
        <v>-0.02</v>
      </c>
      <c r="C12" s="222"/>
      <c r="D12" s="221">
        <v>-0.02</v>
      </c>
      <c r="E12" s="222"/>
      <c r="F12" s="221">
        <v>4.2500000000000003E-2</v>
      </c>
      <c r="G12" s="222"/>
      <c r="H12" s="221">
        <v>0</v>
      </c>
      <c r="I12"/>
      <c r="J12" s="160"/>
      <c r="K12" s="160" t="s">
        <v>82</v>
      </c>
      <c r="L12" s="160"/>
      <c r="M12" s="62"/>
      <c r="N12" s="201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P12" s="83"/>
      <c r="BX12" s="83"/>
      <c r="DF12" s="83"/>
      <c r="EN12" s="83"/>
    </row>
    <row r="13" spans="1:144" x14ac:dyDescent="0.25">
      <c r="A13" s="75" t="s">
        <v>197</v>
      </c>
      <c r="B13" s="221">
        <v>0</v>
      </c>
      <c r="C13" s="222"/>
      <c r="D13" s="221">
        <v>0</v>
      </c>
      <c r="E13" s="222"/>
      <c r="F13" s="221">
        <v>0</v>
      </c>
      <c r="G13" s="222"/>
      <c r="H13" s="221">
        <v>0</v>
      </c>
      <c r="I13"/>
      <c r="J13" s="160"/>
      <c r="K13" s="160" t="s">
        <v>95</v>
      </c>
      <c r="L13" s="160"/>
      <c r="M13" s="62"/>
      <c r="N13" s="201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O13" s="137"/>
      <c r="AP13" s="83"/>
      <c r="BX13" s="83"/>
      <c r="DF13" s="83"/>
      <c r="EN13" s="83"/>
    </row>
    <row r="14" spans="1:144" x14ac:dyDescent="0.25">
      <c r="A14" s="62" t="s">
        <v>198</v>
      </c>
      <c r="B14" s="223">
        <v>0</v>
      </c>
      <c r="C14" s="223">
        <v>0</v>
      </c>
      <c r="D14" s="223">
        <v>0</v>
      </c>
      <c r="E14" s="223"/>
      <c r="F14" s="223">
        <v>0</v>
      </c>
      <c r="G14" s="223"/>
      <c r="H14" s="223">
        <v>0</v>
      </c>
      <c r="I14"/>
      <c r="J14" s="83"/>
      <c r="K14" s="160" t="s">
        <v>78</v>
      </c>
      <c r="L14" s="160"/>
      <c r="M14" s="62"/>
      <c r="N14" s="201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O14" s="137"/>
      <c r="AP14" s="83"/>
      <c r="BX14" s="83"/>
      <c r="DF14" s="83"/>
      <c r="EN14" s="83"/>
    </row>
    <row r="15" spans="1:144" x14ac:dyDescent="0.25">
      <c r="A15" s="62" t="s">
        <v>199</v>
      </c>
      <c r="B15" s="223">
        <v>0</v>
      </c>
      <c r="C15" s="223"/>
      <c r="D15" s="223">
        <v>0</v>
      </c>
      <c r="E15" s="223"/>
      <c r="F15" s="223">
        <v>0</v>
      </c>
      <c r="G15" s="223"/>
      <c r="H15" s="223">
        <v>0</v>
      </c>
      <c r="I15"/>
      <c r="J15" s="83"/>
      <c r="K15" s="160"/>
      <c r="L15" s="160"/>
      <c r="M15" s="62"/>
      <c r="N15" s="201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O15" s="137"/>
      <c r="AP15" s="83"/>
      <c r="BX15" s="83"/>
      <c r="DF15" s="83"/>
      <c r="EN15" s="83"/>
    </row>
    <row r="16" spans="1:144" x14ac:dyDescent="0.25">
      <c r="A16" s="62" t="s">
        <v>175</v>
      </c>
      <c r="B16" s="223">
        <v>0.1</v>
      </c>
      <c r="C16" s="225"/>
      <c r="D16" s="223">
        <v>0</v>
      </c>
      <c r="E16" s="226"/>
      <c r="F16" s="223">
        <v>5.0000000000000001E-3</v>
      </c>
      <c r="G16" s="226">
        <v>0</v>
      </c>
      <c r="H16" s="223">
        <v>-0.1</v>
      </c>
      <c r="I16"/>
      <c r="K16" s="160" t="s">
        <v>98</v>
      </c>
      <c r="M16" s="56"/>
      <c r="N16" s="202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P16" s="83"/>
      <c r="BX16" s="83"/>
      <c r="DF16" s="83"/>
      <c r="EN16" s="83"/>
    </row>
    <row r="17" spans="1:176" x14ac:dyDescent="0.25">
      <c r="A17" s="75"/>
      <c r="B17" s="221"/>
      <c r="C17" s="222"/>
      <c r="D17" s="221"/>
      <c r="E17" s="222"/>
      <c r="F17" s="221"/>
      <c r="G17" s="222"/>
      <c r="H17" s="221"/>
      <c r="I17"/>
      <c r="K17" s="160" t="s">
        <v>70</v>
      </c>
      <c r="L17" s="160"/>
      <c r="M17" s="62"/>
      <c r="N17" s="193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P17" s="83"/>
      <c r="BX17" s="83"/>
      <c r="DF17" s="83"/>
      <c r="EN17" s="83"/>
    </row>
    <row r="18" spans="1:176" x14ac:dyDescent="0.25">
      <c r="A18" s="62" t="s">
        <v>119</v>
      </c>
      <c r="B18" s="254">
        <v>0.37</v>
      </c>
      <c r="C18" s="226"/>
      <c r="D18" s="227">
        <v>1.3</v>
      </c>
      <c r="E18" s="226"/>
      <c r="F18" s="227">
        <v>1.55</v>
      </c>
      <c r="G18" s="226"/>
      <c r="H18" s="227">
        <v>-0.5</v>
      </c>
      <c r="I18"/>
      <c r="J18" s="160"/>
      <c r="K18" s="160" t="s">
        <v>100</v>
      </c>
      <c r="L18" s="160"/>
      <c r="M18" s="62"/>
      <c r="N18" s="193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P18" s="83"/>
      <c r="BX18" s="83"/>
      <c r="DF18" s="83"/>
      <c r="EN18" s="83"/>
    </row>
    <row r="19" spans="1:176" x14ac:dyDescent="0.25">
      <c r="A19" s="62" t="s">
        <v>125</v>
      </c>
      <c r="B19" s="228">
        <v>1</v>
      </c>
      <c r="C19" s="226"/>
      <c r="D19" s="228">
        <v>1</v>
      </c>
      <c r="E19" s="226"/>
      <c r="F19" s="228">
        <v>1</v>
      </c>
      <c r="G19" s="226"/>
      <c r="H19" s="228">
        <v>1</v>
      </c>
      <c r="I19"/>
      <c r="K19" s="160" t="s">
        <v>76</v>
      </c>
      <c r="N19" s="193"/>
    </row>
    <row r="20" spans="1:176" x14ac:dyDescent="0.25">
      <c r="A20" s="131"/>
      <c r="I20"/>
      <c r="K20" s="160" t="s">
        <v>102</v>
      </c>
      <c r="N20" s="193"/>
    </row>
    <row r="21" spans="1:176" x14ac:dyDescent="0.25">
      <c r="A21" s="62" t="s">
        <v>38</v>
      </c>
      <c r="B21" s="193">
        <f ca="1">BK$31</f>
        <v>0.31509725837550301</v>
      </c>
      <c r="C21" s="198"/>
      <c r="D21" s="193">
        <f ca="1">CS$31</f>
        <v>0.47571608274289884</v>
      </c>
      <c r="E21" s="198"/>
      <c r="F21" s="193">
        <f ca="1">EA$31</f>
        <v>0.66391268901664702</v>
      </c>
      <c r="G21" s="198"/>
      <c r="H21" s="193">
        <f ca="1">FI$31</f>
        <v>8.8218896580094963E-2</v>
      </c>
      <c r="I21"/>
      <c r="K21" s="160" t="s">
        <v>74</v>
      </c>
      <c r="N21" s="193"/>
      <c r="AM21" s="193">
        <f>FH$31</f>
        <v>0</v>
      </c>
    </row>
    <row r="22" spans="1:176" x14ac:dyDescent="0.25">
      <c r="A22" s="62" t="s">
        <v>200</v>
      </c>
      <c r="B22" s="193">
        <f ca="1">BL$31</f>
        <v>0.51218949733975694</v>
      </c>
      <c r="C22" s="198"/>
      <c r="D22" s="193">
        <f ca="1">CT$31</f>
        <v>0.54010795123779221</v>
      </c>
      <c r="E22" s="198"/>
      <c r="F22" s="193">
        <f ca="1">EB$31</f>
        <v>0.47411037354929719</v>
      </c>
      <c r="G22" s="198"/>
      <c r="H22" s="193">
        <f ca="1">FJ$31</f>
        <v>0.43894838941143227</v>
      </c>
      <c r="K22" s="160" t="s">
        <v>94</v>
      </c>
      <c r="AM22" s="193">
        <f ca="1">FI$31</f>
        <v>8.8218896580094963E-2</v>
      </c>
    </row>
    <row r="23" spans="1:176" x14ac:dyDescent="0.25">
      <c r="A23" s="62" t="s">
        <v>201</v>
      </c>
      <c r="B23" s="193">
        <f ca="1">BM$31</f>
        <v>-0.45576365603580421</v>
      </c>
      <c r="C23" s="198"/>
      <c r="D23" s="193">
        <f ca="1">CU$31</f>
        <v>-0.4879230197689669</v>
      </c>
      <c r="E23" s="198"/>
      <c r="F23" s="193">
        <f ca="1">EC$31</f>
        <v>-0.40323547466883936</v>
      </c>
      <c r="G23" s="198"/>
      <c r="H23" s="193">
        <f ca="1">FK$31</f>
        <v>-0.41898383001581074</v>
      </c>
      <c r="K23" s="160" t="s">
        <v>79</v>
      </c>
      <c r="AM23" s="193">
        <f ca="1">FJ$31</f>
        <v>0.43894838941143227</v>
      </c>
    </row>
    <row r="24" spans="1:176" x14ac:dyDescent="0.25">
      <c r="A24" s="62" t="s">
        <v>202</v>
      </c>
      <c r="B24" s="193">
        <f ca="1">BN$31</f>
        <v>4.9977872282199734E-3</v>
      </c>
      <c r="C24" s="198"/>
      <c r="D24" s="193">
        <f ca="1">CV$31</f>
        <v>3.3804136475422243E-3</v>
      </c>
      <c r="E24" s="198"/>
      <c r="F24" s="193">
        <f ca="1">ED$31</f>
        <v>2.1468596928996267E-3</v>
      </c>
      <c r="G24" s="198"/>
      <c r="H24" s="193">
        <f ca="1">FL$31</f>
        <v>1.4178386131705372E-2</v>
      </c>
      <c r="K24" s="160" t="s">
        <v>99</v>
      </c>
      <c r="AM24" s="193">
        <f ca="1">FK$31</f>
        <v>-0.41898383001581074</v>
      </c>
    </row>
    <row r="25" spans="1:176" x14ac:dyDescent="0.25">
      <c r="A25" s="62" t="s">
        <v>203</v>
      </c>
      <c r="B25" s="193">
        <f ca="1">BO$31</f>
        <v>4.9359790246453327E-3</v>
      </c>
      <c r="C25" s="198"/>
      <c r="D25" s="193">
        <f ca="1">CW$31</f>
        <v>3.4538675323175063E-3</v>
      </c>
      <c r="E25" s="198"/>
      <c r="F25" s="193">
        <f ca="1">EE$31</f>
        <v>2.1734879982176361E-3</v>
      </c>
      <c r="G25" s="198"/>
      <c r="H25" s="193">
        <f ca="1">FM$31</f>
        <v>1.3921146323920894E-2</v>
      </c>
      <c r="K25" s="160" t="s">
        <v>66</v>
      </c>
      <c r="AM25" s="193">
        <f ca="1">FL$31</f>
        <v>1.4178386131705372E-2</v>
      </c>
    </row>
    <row r="26" spans="1:176" x14ac:dyDescent="0.25">
      <c r="A26" s="62" t="s">
        <v>204</v>
      </c>
      <c r="B26" s="193">
        <f ca="1">BP$31</f>
        <v>5.9875742317628084E-3</v>
      </c>
      <c r="C26" s="198"/>
      <c r="D26" s="193">
        <f ca="1">CX$31</f>
        <v>2.0305038793171776E-2</v>
      </c>
      <c r="E26" s="198"/>
      <c r="F26" s="193">
        <f ca="1">EF$31</f>
        <v>8.1912894353462218E-3</v>
      </c>
      <c r="G26" s="198"/>
      <c r="H26" s="193">
        <f ca="1">FN$31</f>
        <v>-6.6744081935704569E-5</v>
      </c>
      <c r="K26" s="160"/>
      <c r="AM26" s="193">
        <f ca="1">FM$31</f>
        <v>1.3921146323920894E-2</v>
      </c>
    </row>
    <row r="27" spans="1:176" x14ac:dyDescent="0.25">
      <c r="A27" s="62" t="s">
        <v>205</v>
      </c>
      <c r="B27" s="193">
        <f ca="1">BQ$31</f>
        <v>9.0844223826760137E-4</v>
      </c>
      <c r="C27" s="198"/>
      <c r="D27" s="193">
        <f ca="1">CY$31</f>
        <v>-1.1504470203263962E-2</v>
      </c>
      <c r="E27" s="198"/>
      <c r="F27" s="193">
        <f ca="1">EG$31</f>
        <v>-1.376623504596358E-3</v>
      </c>
      <c r="G27" s="198"/>
      <c r="H27" s="193">
        <f ca="1">FO$31</f>
        <v>2.1331324761225336E-3</v>
      </c>
      <c r="K27" s="160"/>
      <c r="AM27" s="193">
        <f ca="1">FN$31</f>
        <v>-6.6744081935704569E-5</v>
      </c>
    </row>
    <row r="28" spans="1:176" x14ac:dyDescent="0.25">
      <c r="A28" s="62" t="s">
        <v>206</v>
      </c>
      <c r="B28" s="193">
        <f ca="1">BR$31</f>
        <v>-1.3677860541771022E-2</v>
      </c>
      <c r="C28" s="198"/>
      <c r="D28" s="193">
        <f ca="1">CZ$31</f>
        <v>-2.0937297255520564E-2</v>
      </c>
      <c r="E28" s="198"/>
      <c r="F28" s="193">
        <f ca="1">EH$31</f>
        <v>-7.5051531785024364E-3</v>
      </c>
      <c r="G28" s="198"/>
      <c r="H28" s="193">
        <f ca="1">FP$31</f>
        <v>-4.235650368299846E-3</v>
      </c>
      <c r="K28" s="160">
        <v>0.72</v>
      </c>
      <c r="AM28" s="193">
        <f ca="1">FO$31</f>
        <v>2.1331324761225336E-3</v>
      </c>
    </row>
    <row r="29" spans="1:176" x14ac:dyDescent="0.25">
      <c r="A29" s="62" t="s">
        <v>33</v>
      </c>
      <c r="B29" s="193">
        <f ca="1">BS$31</f>
        <v>-5.6059666572234998E-4</v>
      </c>
      <c r="C29" s="198"/>
      <c r="D29" s="193">
        <f ca="1">DA$31</f>
        <v>-5.0555168250034891E-4</v>
      </c>
      <c r="E29" s="198"/>
      <c r="F29" s="193">
        <f ca="1">EI$31</f>
        <v>-3.2308948030907434E-3</v>
      </c>
      <c r="G29" s="198"/>
      <c r="H29" s="193">
        <f ca="1">FQ$31</f>
        <v>-3.6578399895054988E-3</v>
      </c>
      <c r="K29" s="160">
        <v>1.75</v>
      </c>
      <c r="AM29" s="193">
        <f ca="1">FP$31</f>
        <v>-4.235650368299846E-3</v>
      </c>
    </row>
    <row r="30" spans="1:176" x14ac:dyDescent="0.25">
      <c r="A30" s="62" t="s">
        <v>208</v>
      </c>
      <c r="B30" s="193">
        <f ca="1">BT$31</f>
        <v>5.6425841303952763E-2</v>
      </c>
      <c r="C30" s="198"/>
      <c r="D30" s="193">
        <f ca="1">DB$31</f>
        <v>5.2184931468825434E-2</v>
      </c>
      <c r="E30" s="198"/>
      <c r="F30" s="193">
        <f ca="1">EJ$31</f>
        <v>7.0874898880457851E-2</v>
      </c>
      <c r="G30" s="198"/>
      <c r="H30" s="193">
        <f ca="1">FR$31</f>
        <v>1.9964559395621584E-2</v>
      </c>
      <c r="AM30" s="193">
        <f ca="1">FQ$31</f>
        <v>-3.6578399895054988E-3</v>
      </c>
    </row>
    <row r="31" spans="1:176" x14ac:dyDescent="0.25">
      <c r="A31" s="62" t="s">
        <v>209</v>
      </c>
      <c r="B31" s="193">
        <f ca="1">BU$31</f>
        <v>-6.1808203574640559E-5</v>
      </c>
      <c r="C31" s="83"/>
      <c r="D31" s="193">
        <f ca="1">DC$31</f>
        <v>7.3453884775281499E-5</v>
      </c>
      <c r="E31" s="83"/>
      <c r="F31" s="193">
        <f ca="1">EK$31</f>
        <v>2.6628305318009847E-5</v>
      </c>
      <c r="G31" s="83"/>
      <c r="H31" s="193">
        <f ca="1">FS$31</f>
        <v>-2.5723980778447758E-4</v>
      </c>
      <c r="I31" s="83"/>
      <c r="J31" s="83"/>
      <c r="K31" s="83">
        <f>((K29*4)+K28)/5</f>
        <v>1.544</v>
      </c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3">
        <f ca="1">FR$31</f>
        <v>1.9964559395621584E-2</v>
      </c>
      <c r="AP31" s="83"/>
      <c r="AQ31" s="109"/>
      <c r="AR31" s="77"/>
      <c r="AS31" s="77">
        <f>AS33/AP35</f>
        <v>5.0427753671562101</v>
      </c>
      <c r="AT31" s="77">
        <f>AT33/AP35</f>
        <v>4.6846562082777048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0.31509725837550301</v>
      </c>
      <c r="BL31" s="132">
        <f ca="1">BL33/AP35</f>
        <v>0.51218949733975694</v>
      </c>
      <c r="BM31" s="132">
        <f ca="1">BM33/AP35</f>
        <v>-0.45576365603580421</v>
      </c>
      <c r="BN31" s="132">
        <f ca="1">BN33/AP35</f>
        <v>4.9977872282199734E-3</v>
      </c>
      <c r="BO31" s="132">
        <f ca="1">BO33/AP35</f>
        <v>4.9359790246453327E-3</v>
      </c>
      <c r="BP31" s="132">
        <f ca="1">BP33/AP35</f>
        <v>5.9875742317628084E-3</v>
      </c>
      <c r="BQ31" s="132">
        <f ca="1">BQ33/AP35</f>
        <v>9.0844223826760137E-4</v>
      </c>
      <c r="BR31" s="132">
        <f ca="1">BR33/AP35</f>
        <v>-1.3677860541771022E-2</v>
      </c>
      <c r="BS31" s="132">
        <f ca="1">BS33/AP35</f>
        <v>-5.6059666572234998E-4</v>
      </c>
      <c r="BT31" s="132">
        <f ca="1">BT33/AP35</f>
        <v>5.6425841303952763E-2</v>
      </c>
      <c r="BU31" s="132">
        <f ca="1">BU33/AP35</f>
        <v>-6.1808203574640559E-5</v>
      </c>
      <c r="BV31" s="132">
        <f ca="1">BV33/AP35</f>
        <v>6.89601647003041E-3</v>
      </c>
      <c r="BX31" s="83"/>
      <c r="BY31" s="109"/>
      <c r="BZ31" s="77"/>
      <c r="CA31" s="77">
        <f>CA33/BX35</f>
        <v>5.9820211920529802</v>
      </c>
      <c r="CB31" s="77">
        <f>CB33/BX35</f>
        <v>4.6859947019867558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0.47571608274289884</v>
      </c>
      <c r="CT31" s="132">
        <f ca="1">CT33/BX35</f>
        <v>0.54010795123779221</v>
      </c>
      <c r="CU31" s="132">
        <f ca="1">CU33/BX35</f>
        <v>-0.4879230197689669</v>
      </c>
      <c r="CV31" s="132">
        <f ca="1">CV33/BX35</f>
        <v>3.3804136475422243E-3</v>
      </c>
      <c r="CW31" s="132">
        <f ca="1">CW33/BX35</f>
        <v>3.4538675323175063E-3</v>
      </c>
      <c r="CX31" s="132">
        <f ca="1">CX33/BX35</f>
        <v>2.0305038793171776E-2</v>
      </c>
      <c r="CY31" s="132">
        <f ca="1">CY33/BX35</f>
        <v>-1.1504470203263962E-2</v>
      </c>
      <c r="CZ31" s="132">
        <f ca="1">CZ33/BX35</f>
        <v>-2.0937297255520564E-2</v>
      </c>
      <c r="DA31" s="132">
        <f ca="1">DA33/BX35</f>
        <v>-5.0555168250034891E-4</v>
      </c>
      <c r="DB31" s="132">
        <f ca="1">DB33/BX35</f>
        <v>5.2184931468825434E-2</v>
      </c>
      <c r="DC31" s="132">
        <f ca="1">DC33/BX35</f>
        <v>7.3453884775281499E-5</v>
      </c>
      <c r="DD31" s="132">
        <f ca="1">DD33/BX35</f>
        <v>1.0831072469224989E-2</v>
      </c>
      <c r="DF31" s="83"/>
      <c r="DG31" s="109"/>
      <c r="DH31" s="77"/>
      <c r="DI31" s="77">
        <f>DI33/DF35</f>
        <v>6.9902897350993385</v>
      </c>
      <c r="DJ31" s="77">
        <f>DJ33/DF35</f>
        <v>5.4111672185430457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0.66391268901664702</v>
      </c>
      <c r="EB31" s="132">
        <f ca="1">EB33/DF35</f>
        <v>0.47411037354929719</v>
      </c>
      <c r="EC31" s="132">
        <f ca="1">EC33/DF35</f>
        <v>-0.40323547466883936</v>
      </c>
      <c r="ED31" s="132">
        <f ca="1">ED33/DF35</f>
        <v>2.1468596928996267E-3</v>
      </c>
      <c r="EE31" s="132">
        <f ca="1">EE33/DF35</f>
        <v>2.1734879982176361E-3</v>
      </c>
      <c r="EF31" s="132">
        <f ca="1">EF33/DF35</f>
        <v>8.1912894353462218E-3</v>
      </c>
      <c r="EG31" s="132">
        <f ca="1">EG33/DF35</f>
        <v>-1.376623504596358E-3</v>
      </c>
      <c r="EH31" s="132">
        <f ca="1">EH33/DF35</f>
        <v>-7.5051531785024364E-3</v>
      </c>
      <c r="EI31" s="132">
        <f ca="1">EI33/DF35</f>
        <v>-3.2308948030907434E-3</v>
      </c>
      <c r="EJ31" s="132">
        <f ca="1">EJ33/DF35</f>
        <v>7.0874898880457851E-2</v>
      </c>
      <c r="EK31" s="132">
        <f ca="1">EK33/DF35</f>
        <v>2.6628305318009847E-5</v>
      </c>
      <c r="EL31" s="132">
        <f ca="1">EL33/DF35</f>
        <v>8.5683684631741031E-3</v>
      </c>
      <c r="EN31" s="83"/>
      <c r="EO31" s="109"/>
      <c r="EP31" s="77"/>
      <c r="EQ31" s="77">
        <f>EQ33/EN35</f>
        <v>4.95</v>
      </c>
      <c r="ER31" s="77">
        <f>ER33/EN35</f>
        <v>5.5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8.8218896580094963E-2</v>
      </c>
      <c r="FJ31" s="132">
        <f ca="1">FJ33/EN35</f>
        <v>0.43894838941143227</v>
      </c>
      <c r="FK31" s="132">
        <f ca="1">FK33/EN35</f>
        <v>-0.41898383001581074</v>
      </c>
      <c r="FL31" s="132">
        <f ca="1">FL33/EN35</f>
        <v>1.4178386131705372E-2</v>
      </c>
      <c r="FM31" s="132">
        <f ca="1">FM33/EN35</f>
        <v>1.3921146323920894E-2</v>
      </c>
      <c r="FN31" s="132">
        <f ca="1">FN33/EN35</f>
        <v>-6.6744081935704569E-5</v>
      </c>
      <c r="FO31" s="132">
        <f ca="1">FO33/EN35</f>
        <v>2.1331324761225336E-3</v>
      </c>
      <c r="FP31" s="132">
        <f ca="1">FP33/EN35</f>
        <v>-4.235650368299846E-3</v>
      </c>
      <c r="FQ31" s="132">
        <f ca="1">FQ33/EN35</f>
        <v>-3.6578399895054988E-3</v>
      </c>
      <c r="FR31" s="132">
        <f ca="1">FR33/EN35</f>
        <v>1.9964559395621584E-2</v>
      </c>
      <c r="FS31" s="132">
        <f ca="1">FS33/EN35</f>
        <v>-2.5723980778447758E-4</v>
      </c>
      <c r="FT31" s="132">
        <f ca="1">FT33/EN35</f>
        <v>2.0690581574642573E-3</v>
      </c>
    </row>
    <row r="32" spans="1:176" x14ac:dyDescent="0.25">
      <c r="A32" s="62" t="s">
        <v>210</v>
      </c>
      <c r="B32" s="193">
        <f ca="1">BV$31</f>
        <v>6.89601647003041E-3</v>
      </c>
      <c r="C32" s="83"/>
      <c r="D32" s="193">
        <f ca="1">DD$31</f>
        <v>1.0831072469224989E-2</v>
      </c>
      <c r="E32" s="83"/>
      <c r="F32" s="193">
        <f ca="1">EL$31</f>
        <v>8.5683684631741031E-3</v>
      </c>
      <c r="G32" s="83"/>
      <c r="H32" s="193">
        <f ca="1">FT$31</f>
        <v>2.0690581574642573E-3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3">
        <f ca="1">FS$31</f>
        <v>-2.5723980778447758E-4</v>
      </c>
      <c r="AP32" s="83"/>
      <c r="AQ32" s="83"/>
      <c r="AR32" s="78">
        <f>B6</f>
        <v>36982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37196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4"/>
      <c r="C33" s="83"/>
      <c r="D33" s="214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155</v>
      </c>
      <c r="AQ33" s="83"/>
      <c r="AR33" s="78">
        <f>B7</f>
        <v>37165</v>
      </c>
      <c r="AS33" s="108">
        <f>SUM(AS38:AS61)</f>
        <v>1079.1539285714289</v>
      </c>
      <c r="AT33" s="108">
        <f>SUM(AT38:AT61)</f>
        <v>1002.5164285714288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67.430813292357641</v>
      </c>
      <c r="BL33" s="108">
        <f t="shared" ref="BL33:BV33" ca="1" si="0">SUM(BL38:BL61)</f>
        <v>109.60855243070797</v>
      </c>
      <c r="BM33" s="108">
        <f t="shared" ca="1" si="0"/>
        <v>-97.5334223916621</v>
      </c>
      <c r="BN33" s="108">
        <f t="shared" ca="1" si="0"/>
        <v>1.0695264668390743</v>
      </c>
      <c r="BO33" s="108">
        <f t="shared" ca="1" si="0"/>
        <v>1.0562995112741012</v>
      </c>
      <c r="BP33" s="108">
        <f t="shared" ca="1" si="0"/>
        <v>1.281340885597241</v>
      </c>
      <c r="BQ33" s="108">
        <f t="shared" ca="1" si="0"/>
        <v>0.19440663898926669</v>
      </c>
      <c r="BR33" s="108">
        <f t="shared" ca="1" si="0"/>
        <v>-2.9270621559389989</v>
      </c>
      <c r="BS33" s="108">
        <f t="shared" ca="1" si="0"/>
        <v>-0.11996768646458289</v>
      </c>
      <c r="BT33" s="108">
        <f t="shared" ca="1" si="0"/>
        <v>12.075130039045892</v>
      </c>
      <c r="BU33" s="108">
        <f t="shared" ca="1" si="0"/>
        <v>-1.3226955564973081E-2</v>
      </c>
      <c r="BV33" s="108">
        <f t="shared" ca="1" si="0"/>
        <v>1.4757475245865077</v>
      </c>
      <c r="BX33" s="83" t="s">
        <v>170</v>
      </c>
      <c r="BY33" s="83"/>
      <c r="BZ33" s="78">
        <f>D7</f>
        <v>37316</v>
      </c>
      <c r="CA33" s="108">
        <f>SUM(CA38:CA61)</f>
        <v>903.28520000000003</v>
      </c>
      <c r="CB33" s="108">
        <f>SUM(CB38:CB61)</f>
        <v>707.5852000000001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71.833128494177728</v>
      </c>
      <c r="CT33" s="108">
        <f t="shared" ref="CT33:DD33" ca="1" si="1">SUM(CT38:CT61)</f>
        <v>81.556300636906627</v>
      </c>
      <c r="CU33" s="108">
        <f t="shared" ca="1" si="1"/>
        <v>-73.676375985114007</v>
      </c>
      <c r="CV33" s="108">
        <f t="shared" ca="1" si="1"/>
        <v>0.51044246077887589</v>
      </c>
      <c r="CW33" s="108">
        <f t="shared" ca="1" si="1"/>
        <v>0.52153399737994344</v>
      </c>
      <c r="CX33" s="108">
        <f t="shared" ca="1" si="1"/>
        <v>3.0660608577689379</v>
      </c>
      <c r="CY33" s="108">
        <f t="shared" ca="1" si="1"/>
        <v>-1.7371750006928584</v>
      </c>
      <c r="CZ33" s="108">
        <f t="shared" ca="1" si="1"/>
        <v>-3.1615318855836052</v>
      </c>
      <c r="DA33" s="108">
        <f t="shared" ca="1" si="1"/>
        <v>-7.6338304057552681E-2</v>
      </c>
      <c r="DB33" s="108">
        <f t="shared" ca="1" si="1"/>
        <v>7.8799246517926402</v>
      </c>
      <c r="DC33" s="108">
        <f t="shared" ca="1" si="1"/>
        <v>1.1091536601067507E-2</v>
      </c>
      <c r="DD33" s="108">
        <f t="shared" ca="1" si="1"/>
        <v>1.6354919428529735</v>
      </c>
      <c r="DF33" s="83" t="s">
        <v>171</v>
      </c>
      <c r="DG33" s="83"/>
      <c r="DH33" s="78">
        <f>F7</f>
        <v>36951</v>
      </c>
      <c r="DI33" s="108">
        <f>SUM(DI38:DI61)</f>
        <v>1055.5337500000001</v>
      </c>
      <c r="DJ33" s="108">
        <f>SUM(DJ38:DJ61)</f>
        <v>817.08624999999995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100.2508160415137</v>
      </c>
      <c r="EB33" s="108">
        <f t="shared" ref="EB33:EL33" ca="1" si="2">SUM(EB38:EB61)</f>
        <v>71.590666405943878</v>
      </c>
      <c r="EC33" s="108">
        <f t="shared" ca="1" si="2"/>
        <v>-60.888556674994739</v>
      </c>
      <c r="ED33" s="108">
        <f t="shared" ca="1" si="2"/>
        <v>0.32417581362784365</v>
      </c>
      <c r="EE33" s="108">
        <f t="shared" ca="1" si="2"/>
        <v>0.32819668773086308</v>
      </c>
      <c r="EF33" s="108">
        <f t="shared" ca="1" si="2"/>
        <v>1.2368847047372795</v>
      </c>
      <c r="EG33" s="108">
        <f t="shared" ca="1" si="2"/>
        <v>-0.20787014919405006</v>
      </c>
      <c r="EH33" s="108">
        <f t="shared" ca="1" si="2"/>
        <v>-1.1332781299538679</v>
      </c>
      <c r="EI33" s="108">
        <f t="shared" ca="1" si="2"/>
        <v>-0.48786511526670223</v>
      </c>
      <c r="EJ33" s="108">
        <f t="shared" ca="1" si="2"/>
        <v>10.702109730949136</v>
      </c>
      <c r="EK33" s="108">
        <f t="shared" ca="1" si="2"/>
        <v>4.0208741030194868E-3</v>
      </c>
      <c r="EL33" s="108">
        <f t="shared" ca="1" si="2"/>
        <v>1.2938236379392896</v>
      </c>
      <c r="EN33" s="83" t="s">
        <v>172</v>
      </c>
      <c r="EO33" s="83"/>
      <c r="EP33" s="78">
        <f>H7</f>
        <v>36831</v>
      </c>
      <c r="EQ33" s="108">
        <f>SUM(EQ38:EQ61)</f>
        <v>148.5</v>
      </c>
      <c r="ER33" s="108">
        <f>SUM(ER38:ER61)</f>
        <v>165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2.6465668974028489</v>
      </c>
      <c r="FJ33" s="108">
        <f t="shared" ref="FJ33:FT33" ca="1" si="3">SUM(FJ38:FJ61)</f>
        <v>13.168451682342969</v>
      </c>
      <c r="FK33" s="108">
        <f t="shared" ca="1" si="3"/>
        <v>-12.569514900474323</v>
      </c>
      <c r="FL33" s="108">
        <f t="shared" ca="1" si="3"/>
        <v>0.42535158395116113</v>
      </c>
      <c r="FM33" s="108">
        <f t="shared" ca="1" si="3"/>
        <v>0.41763438971762684</v>
      </c>
      <c r="FN33" s="108">
        <f t="shared" ca="1" si="3"/>
        <v>-2.002322458071137E-3</v>
      </c>
      <c r="FO33" s="108">
        <f t="shared" ca="1" si="3"/>
        <v>6.3993974283676008E-2</v>
      </c>
      <c r="FP33" s="108">
        <f t="shared" ca="1" si="3"/>
        <v>-0.12706951104899539</v>
      </c>
      <c r="FQ33" s="108">
        <f t="shared" ca="1" si="3"/>
        <v>-0.10973519968516496</v>
      </c>
      <c r="FR33" s="108">
        <f t="shared" ca="1" si="3"/>
        <v>0.59893678186864752</v>
      </c>
      <c r="FS33" s="108">
        <f t="shared" ca="1" si="3"/>
        <v>-7.7171942335343274E-3</v>
      </c>
      <c r="FT33" s="108">
        <f t="shared" ca="1" si="3"/>
        <v>6.2071744723927721E-2</v>
      </c>
    </row>
    <row r="34" spans="1:176" x14ac:dyDescent="0.25">
      <c r="A34" s="83"/>
      <c r="B34" s="213">
        <f ca="1">B21-D21</f>
        <v>-0.16061882436739583</v>
      </c>
      <c r="C34" s="83"/>
      <c r="D34" s="57"/>
      <c r="E34" s="83"/>
      <c r="F34" s="213">
        <f ca="1">F21-H21</f>
        <v>0.57569379243655205</v>
      </c>
      <c r="G34" s="83"/>
      <c r="H34" s="213"/>
      <c r="I34" s="83"/>
      <c r="J34" s="83"/>
      <c r="K34" s="57" t="s">
        <v>51</v>
      </c>
      <c r="L34" s="83" t="str">
        <f>B3</f>
        <v>NGI-SOCAL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154</v>
      </c>
      <c r="Z34" s="83" t="str">
        <f>F3</f>
        <v>IF-TRANSCO/Z6</v>
      </c>
      <c r="AA34" s="83"/>
      <c r="AB34" s="83"/>
      <c r="AC34" s="83"/>
      <c r="AD34" s="83"/>
      <c r="AE34" s="83"/>
      <c r="AF34" s="57" t="s">
        <v>153</v>
      </c>
      <c r="AG34" s="83" t="str">
        <f>H3</f>
        <v>IF-NWPL_ROCKY_M</v>
      </c>
      <c r="AH34" s="83"/>
      <c r="AI34" s="83"/>
      <c r="AJ34" s="83"/>
      <c r="AK34" s="83"/>
      <c r="AM34" s="80" t="e">
        <f>VLOOKUP($A34,STRADDLE,12,FALSE)</f>
        <v>#N/A</v>
      </c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F35" s="231">
        <f ca="1">H21-F21</f>
        <v>-0.57569379243655205</v>
      </c>
      <c r="AM35" s="133"/>
      <c r="AP35" s="136">
        <f>SUM(AP38:AP61)</f>
        <v>214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30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5"/>
      <c r="C36" s="185"/>
      <c r="D36" s="83"/>
      <c r="E36" s="57" t="s">
        <v>51</v>
      </c>
      <c r="F36" s="57" t="s">
        <v>52</v>
      </c>
      <c r="G36" s="57" t="s">
        <v>154</v>
      </c>
      <c r="H36" s="57" t="s">
        <v>153</v>
      </c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162</v>
      </c>
      <c r="AU36" s="77" t="s">
        <v>117</v>
      </c>
      <c r="AV36" s="77" t="s">
        <v>118</v>
      </c>
      <c r="AW36" s="83" t="s">
        <v>176</v>
      </c>
      <c r="AX36" s="96" t="s">
        <v>38</v>
      </c>
      <c r="AY36" s="96" t="s">
        <v>200</v>
      </c>
      <c r="AZ36" s="96" t="s">
        <v>201</v>
      </c>
      <c r="BA36" s="96" t="s">
        <v>202</v>
      </c>
      <c r="BB36" s="96" t="s">
        <v>203</v>
      </c>
      <c r="BC36" s="96" t="s">
        <v>204</v>
      </c>
      <c r="BD36" s="96" t="s">
        <v>205</v>
      </c>
      <c r="BE36" s="96" t="s">
        <v>206</v>
      </c>
      <c r="BF36" s="96" t="s">
        <v>33</v>
      </c>
      <c r="BG36" s="96" t="s">
        <v>208</v>
      </c>
      <c r="BH36" s="96" t="s">
        <v>209</v>
      </c>
      <c r="BI36" s="96" t="s">
        <v>210</v>
      </c>
      <c r="BJ36" s="96"/>
      <c r="BK36" s="96" t="s">
        <v>38</v>
      </c>
      <c r="BL36" s="96" t="s">
        <v>200</v>
      </c>
      <c r="BM36" s="96" t="s">
        <v>201</v>
      </c>
      <c r="BN36" s="96" t="s">
        <v>202</v>
      </c>
      <c r="BO36" s="96" t="s">
        <v>203</v>
      </c>
      <c r="BP36" s="96" t="s">
        <v>204</v>
      </c>
      <c r="BQ36" s="96" t="s">
        <v>205</v>
      </c>
      <c r="BR36" s="96" t="s">
        <v>206</v>
      </c>
      <c r="BS36" s="96" t="s">
        <v>33</v>
      </c>
      <c r="BT36" s="96" t="s">
        <v>208</v>
      </c>
      <c r="BU36" s="96" t="s">
        <v>209</v>
      </c>
      <c r="BV36" s="96" t="s">
        <v>210</v>
      </c>
      <c r="BY36" s="77"/>
      <c r="BZ36" s="77"/>
      <c r="CA36" s="96" t="s">
        <v>37</v>
      </c>
      <c r="CB36" s="96" t="s">
        <v>162</v>
      </c>
      <c r="CC36" s="77" t="s">
        <v>117</v>
      </c>
      <c r="CD36" s="77" t="s">
        <v>118</v>
      </c>
      <c r="CE36" s="83" t="s">
        <v>176</v>
      </c>
      <c r="CF36" s="96" t="s">
        <v>38</v>
      </c>
      <c r="CG36" s="96" t="s">
        <v>200</v>
      </c>
      <c r="CH36" s="96" t="s">
        <v>201</v>
      </c>
      <c r="CI36" s="96" t="s">
        <v>202</v>
      </c>
      <c r="CJ36" s="96" t="s">
        <v>203</v>
      </c>
      <c r="CK36" s="96" t="s">
        <v>204</v>
      </c>
      <c r="CL36" s="96" t="s">
        <v>205</v>
      </c>
      <c r="CM36" s="96" t="s">
        <v>206</v>
      </c>
      <c r="CN36" s="96" t="s">
        <v>33</v>
      </c>
      <c r="CO36" s="96" t="s">
        <v>208</v>
      </c>
      <c r="CP36" s="96" t="s">
        <v>209</v>
      </c>
      <c r="CQ36" s="96" t="s">
        <v>210</v>
      </c>
      <c r="CR36" s="96"/>
      <c r="CS36" s="96" t="s">
        <v>38</v>
      </c>
      <c r="CT36" s="96" t="s">
        <v>200</v>
      </c>
      <c r="CU36" s="96" t="s">
        <v>201</v>
      </c>
      <c r="CV36" s="96" t="s">
        <v>202</v>
      </c>
      <c r="CW36" s="96" t="s">
        <v>203</v>
      </c>
      <c r="CX36" s="96" t="s">
        <v>204</v>
      </c>
      <c r="CY36" s="96" t="s">
        <v>205</v>
      </c>
      <c r="CZ36" s="96" t="s">
        <v>206</v>
      </c>
      <c r="DA36" s="96" t="s">
        <v>33</v>
      </c>
      <c r="DB36" s="96" t="s">
        <v>208</v>
      </c>
      <c r="DC36" s="96" t="s">
        <v>209</v>
      </c>
      <c r="DD36" s="96" t="s">
        <v>210</v>
      </c>
      <c r="DG36" s="77"/>
      <c r="DH36" s="77"/>
      <c r="DI36" s="96" t="s">
        <v>37</v>
      </c>
      <c r="DJ36" s="96" t="s">
        <v>162</v>
      </c>
      <c r="DK36" s="77" t="s">
        <v>117</v>
      </c>
      <c r="DL36" s="77" t="s">
        <v>118</v>
      </c>
      <c r="DM36" s="83" t="s">
        <v>176</v>
      </c>
      <c r="DN36" s="96" t="s">
        <v>38</v>
      </c>
      <c r="DO36" s="96" t="s">
        <v>200</v>
      </c>
      <c r="DP36" s="96" t="s">
        <v>201</v>
      </c>
      <c r="DQ36" s="96" t="s">
        <v>202</v>
      </c>
      <c r="DR36" s="96" t="s">
        <v>203</v>
      </c>
      <c r="DS36" s="96" t="s">
        <v>204</v>
      </c>
      <c r="DT36" s="96" t="s">
        <v>205</v>
      </c>
      <c r="DU36" s="96" t="s">
        <v>206</v>
      </c>
      <c r="DV36" s="96" t="s">
        <v>33</v>
      </c>
      <c r="DW36" s="96" t="s">
        <v>208</v>
      </c>
      <c r="DX36" s="96" t="s">
        <v>209</v>
      </c>
      <c r="DY36" s="96" t="s">
        <v>210</v>
      </c>
      <c r="DZ36" s="96"/>
      <c r="EA36" s="96" t="s">
        <v>38</v>
      </c>
      <c r="EB36" s="96" t="s">
        <v>200</v>
      </c>
      <c r="EC36" s="96" t="s">
        <v>201</v>
      </c>
      <c r="ED36" s="96" t="s">
        <v>202</v>
      </c>
      <c r="EE36" s="96" t="s">
        <v>203</v>
      </c>
      <c r="EF36" s="96" t="s">
        <v>204</v>
      </c>
      <c r="EG36" s="96" t="s">
        <v>205</v>
      </c>
      <c r="EH36" s="96" t="s">
        <v>206</v>
      </c>
      <c r="EI36" s="96" t="s">
        <v>33</v>
      </c>
      <c r="EJ36" s="96" t="s">
        <v>208</v>
      </c>
      <c r="EK36" s="96" t="s">
        <v>209</v>
      </c>
      <c r="EL36" s="96" t="s">
        <v>210</v>
      </c>
      <c r="EO36" s="77"/>
      <c r="EP36" s="77"/>
      <c r="EQ36" s="96" t="s">
        <v>37</v>
      </c>
      <c r="ER36" s="96" t="s">
        <v>162</v>
      </c>
      <c r="ES36" s="77" t="s">
        <v>117</v>
      </c>
      <c r="ET36" s="77" t="s">
        <v>118</v>
      </c>
      <c r="EU36" s="83" t="s">
        <v>176</v>
      </c>
      <c r="EV36" s="96" t="s">
        <v>38</v>
      </c>
      <c r="EW36" s="96" t="s">
        <v>200</v>
      </c>
      <c r="EX36" s="96" t="s">
        <v>201</v>
      </c>
      <c r="EY36" s="96" t="s">
        <v>202</v>
      </c>
      <c r="EZ36" s="96" t="s">
        <v>203</v>
      </c>
      <c r="FA36" s="96" t="s">
        <v>204</v>
      </c>
      <c r="FB36" s="96" t="s">
        <v>205</v>
      </c>
      <c r="FC36" s="96" t="s">
        <v>206</v>
      </c>
      <c r="FD36" s="96" t="s">
        <v>33</v>
      </c>
      <c r="FE36" s="96" t="s">
        <v>208</v>
      </c>
      <c r="FF36" s="96" t="s">
        <v>209</v>
      </c>
      <c r="FG36" s="96" t="s">
        <v>210</v>
      </c>
      <c r="FH36" s="96"/>
      <c r="FI36" s="96" t="s">
        <v>38</v>
      </c>
      <c r="FJ36" s="96" t="s">
        <v>200</v>
      </c>
      <c r="FK36" s="96" t="s">
        <v>201</v>
      </c>
      <c r="FL36" s="96" t="s">
        <v>202</v>
      </c>
      <c r="FM36" s="96" t="s">
        <v>203</v>
      </c>
      <c r="FN36" s="96" t="s">
        <v>204</v>
      </c>
      <c r="FO36" s="96" t="s">
        <v>205</v>
      </c>
      <c r="FP36" s="96" t="s">
        <v>206</v>
      </c>
      <c r="FQ36" s="96" t="s">
        <v>33</v>
      </c>
      <c r="FR36" s="96" t="s">
        <v>208</v>
      </c>
      <c r="FS36" s="96" t="s">
        <v>209</v>
      </c>
      <c r="FT36" s="96" t="s">
        <v>210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25</v>
      </c>
      <c r="E37" s="100" t="s">
        <v>29</v>
      </c>
      <c r="G37" s="100"/>
      <c r="H37" s="100"/>
      <c r="I37" s="100"/>
      <c r="J37" s="192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2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2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173</v>
      </c>
      <c r="AR37" s="77" t="s">
        <v>174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173</v>
      </c>
      <c r="BZ37" s="77" t="s">
        <v>174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173</v>
      </c>
      <c r="DH37" s="77" t="s">
        <v>174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173</v>
      </c>
      <c r="EP37" s="77" t="s">
        <v>174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36831</v>
      </c>
      <c r="B38" s="102">
        <f>VLOOKUP(A38,STRADDLE,5,FALSE)</f>
        <v>5.5</v>
      </c>
      <c r="C38" s="80">
        <f>VLOOKUP(A38,STRADDLE,8,FALSE)</f>
        <v>0.53</v>
      </c>
      <c r="D38" s="105">
        <f t="shared" ref="D38:D61" ca="1" si="4">VLOOKUP(A38,expiration,2,FALSE)-$B$2</f>
        <v>15</v>
      </c>
      <c r="E38" s="106">
        <f ca="1">AY38</f>
        <v>0.25051433356041414</v>
      </c>
      <c r="F38" s="106">
        <f ca="1">CG38</f>
        <v>6.1994319731093588E-2</v>
      </c>
      <c r="G38" s="106">
        <f ca="1">DO38</f>
        <v>2.3103430848802592E-2</v>
      </c>
      <c r="H38" s="106">
        <f ca="1">EW38</f>
        <v>0.43894838941143233</v>
      </c>
      <c r="I38" s="104"/>
      <c r="J38" s="233"/>
      <c r="K38" s="102">
        <f>IF($B$3="NYMEX",0,VLOOKUP($A38,curvesettle,HLOOKUP($B$3,curvesettle,2,FALSE),FALSE))</f>
        <v>0.22500000000000001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0.97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0.82</v>
      </c>
      <c r="P38" s="235">
        <f>B$18</f>
        <v>0.37</v>
      </c>
      <c r="Q38" s="235"/>
      <c r="R38" s="102">
        <f t="shared" ref="R38:R61" si="5">IF($D$3="NYMEX",0,VLOOKUP($A38,curvesettle,HLOOKUP($D$3,curvesettle,2,FALSE),FALSE))</f>
        <v>0.72499999999999998</v>
      </c>
      <c r="S38" s="102">
        <f t="shared" ref="S38:S61" si="6">IF($D$4="NYMEX",0,VLOOKUP($A38,curvesettle,HLOOKUP($D$4,curvesettle,2,FALSE),FALSE))</f>
        <v>0</v>
      </c>
      <c r="T38" s="106">
        <f t="shared" ref="T38:T61" si="7">IF(ISNUMBER(VLOOKUP($A38,VOLCURVES,HLOOKUP($D$3,VOLCURVES,2,FALSE),FALSE)),VLOOKUP($A38,VOLCURVES,HLOOKUP($D$3,VOLCURVES,2,FALSE),FALSE),1)</f>
        <v>1.05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0.86</v>
      </c>
      <c r="W38" s="235">
        <f>D$18</f>
        <v>1.3</v>
      </c>
      <c r="X38" s="106"/>
      <c r="Y38" s="102">
        <f t="shared" ref="Y38:Y61" si="8">IF($F$3="NYMEX",0,VLOOKUP($A38,curvesettle,HLOOKUP($F$3,curvesettle,2,FALSE),FALSE))</f>
        <v>0.72499999999999998</v>
      </c>
      <c r="Z38" s="102">
        <f t="shared" ref="Z38:Z61" si="9">IF($F$4="NYMEX",0,VLOOKUP($A38,curvesettle,HLOOKUP($F$4,curvesettle,2,FALSE),FALSE))</f>
        <v>0</v>
      </c>
      <c r="AA38" s="106">
        <f t="shared" ref="AA38:AA61" si="10">IF(ISNUMBER(VLOOKUP($A38,VOLCURVES,HLOOKUP($F$3,VOLCURVES,2,FALSE),FALSE)),VLOOKUP($A38,VOLCURVES,HLOOKUP($F$3,VOLCURVES,2,FALSE),FALSE),1)</f>
        <v>1.05</v>
      </c>
      <c r="AB38" s="106">
        <f>IF(ISNUMBER(VLOOKUP($A38,VOLCURVES,HLOOKUP($F$4,VOLCURVES,2,FALSE),FALSE)),VLOOKUP($A38,VOLCURVES,HLOOKUP($F$4,VOLCURVES,2,FALSE),FALSE),1)</f>
        <v>1</v>
      </c>
      <c r="AC38" s="106">
        <f>IF(ISNUMBER(VLOOKUP($A38,CORETABLE,HLOOKUP($F$3,CORETABLE,2,FALSE),FALSE)),VLOOKUP($A38,CORETABLE,HLOOKUP($F$3,CORETABLE,2,FALSE),FALSE),0.99)</f>
        <v>0.86</v>
      </c>
      <c r="AD38" s="235">
        <f>F$18</f>
        <v>1.55</v>
      </c>
      <c r="AE38" s="106"/>
      <c r="AF38" s="102">
        <f t="shared" ref="AF38:AF61" si="11">IF($H$3="NYMEX",0,VLOOKUP($A38,curvesettle,HLOOKUP($H$3,curvesettle,2,FALSE),FALSE))</f>
        <v>-0.55000000000000004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0.96</v>
      </c>
      <c r="AI38" s="106">
        <f>IF(ISNUMBER(VLOOKUP($A38,VOLCURVES,HLOOKUP($H$4,VOLCURVES,2,FALSE),FALSE)),VLOOKUP($A38,VOLCURVES,HLOOKUP($H$4,VOLCURVES,2,FALSE),FALSE),1)</f>
        <v>1</v>
      </c>
      <c r="AJ38" s="106">
        <f>IF(ISNUMBER(VLOOKUP($A38,CORETABLE,HLOOKUP($H$3,CORETABLE,2,FALSE),FALSE)),VLOOKUP($A38,CORETABLE,HLOOKUP($H$3,CORETABLE,2,FALSE),FALSE),0.99)</f>
        <v>0.98</v>
      </c>
      <c r="AK38" s="235">
        <f>H$18</f>
        <v>-0.5</v>
      </c>
      <c r="AM38" s="80">
        <v>0</v>
      </c>
      <c r="AN38" s="181">
        <f t="shared" ref="AN38:AN61" si="14">A39-A38</f>
        <v>30</v>
      </c>
      <c r="AP38" s="82">
        <f>IF($A38&gt;=AR$32,IF($A38&lt;=AR$33,$AN38,0),0)</f>
        <v>0</v>
      </c>
      <c r="AQ38" s="132">
        <f>$B38+$K38+$B$12</f>
        <v>5.7050000000000001</v>
      </c>
      <c r="AR38" s="132">
        <f>$B38+$L38+$B$13</f>
        <v>5.5</v>
      </c>
      <c r="AS38" s="132">
        <f>AQ38*AP38</f>
        <v>0</v>
      </c>
      <c r="AT38" s="132">
        <f>AR38*AP38</f>
        <v>0</v>
      </c>
      <c r="AU38" s="234">
        <f>($C38*$M38)+$B$14</f>
        <v>0.5141</v>
      </c>
      <c r="AV38" s="234">
        <f>($C38*$N38)+$B$15</f>
        <v>0.53</v>
      </c>
      <c r="AW38" s="106">
        <f>O38+B$16</f>
        <v>0.91999999999999993</v>
      </c>
      <c r="AX38" s="236">
        <f>IF(AP38=0,0,_xll.SPRDOPT(AQ38,AR38,$P38,$AM38,AU38,AV38,AW38,$D38,$B$19,0))</f>
        <v>0</v>
      </c>
      <c r="AY38" s="236">
        <f ca="1">IF(AQ38=0,0,_xll.SPRDOPT(AQ38,AR38,$P38,$AM38,AU38,AV38,AW38,$D38,$B$19,1))</f>
        <v>0.25051433356041414</v>
      </c>
      <c r="AZ38" s="236">
        <f ca="1">IF(AR38=0,0,_xll.SPRDOPT(AQ38,AR38,$P38,$AM38,AU38,AV38,AW38,$D38,$B$19,2))</f>
        <v>-0.23737888150649078</v>
      </c>
      <c r="BA38" s="236">
        <f>IF(AS38=0,0,_xll.SPRDOPT(AQ38,AR38,$P38,$AM38,AU38,AV38,AW38,$D38,$B$19,3)/100)</f>
        <v>0</v>
      </c>
      <c r="BB38" s="236">
        <f>IF(AT38=0,0,_xll.SPRDOPT(AQ38,AR38,$P38,$AM38,AU38,AV38,AW38,$D38,$B$19,4)/100)</f>
        <v>0</v>
      </c>
      <c r="BC38" s="236">
        <f ca="1">IF(AU38=0,0,_xll.SPRDOPT(AQ38,AR38,$P38,$AM38,AU38,AV38,AW38,$D38,$B$19,5)/100)</f>
        <v>1.0424237002103277E-3</v>
      </c>
      <c r="BD38" s="236">
        <f ca="1">IF(AV38=0,0,_xll.SPRDOPT(AQ38,AR38,$P38,$AM38,AU38,AV38,AW38,$D38,$B$19,6)/100)</f>
        <v>3.9669573495099868E-4</v>
      </c>
      <c r="BE38" s="236">
        <f ca="1">IF(AW38=0,0,_xll.SPRDOPT(AQ38,AR38,$P38,$AM38,AU38,AV38,AW38,$D38,$B$19,7)/100)</f>
        <v>-4.6263660312500397E-3</v>
      </c>
      <c r="BF38" s="236">
        <f>IF(AX38=0,0,_xll.SPRDOPT(AQ38,AR38,$P38,$AM38,AU38,AV38,AW38,$D38,$B$19,9)/365)</f>
        <v>0</v>
      </c>
      <c r="BG38" s="236">
        <f ca="1">AY38+AZ38</f>
        <v>1.3135452053923358E-2</v>
      </c>
      <c r="BH38" s="236">
        <f>BB38-BA38</f>
        <v>0</v>
      </c>
      <c r="BI38" s="236">
        <f ca="1">((AU38/AV38)*BC38)+BD38</f>
        <v>1.4078467241550167E-3</v>
      </c>
      <c r="BJ38" s="205"/>
      <c r="BK38" s="109">
        <f t="shared" ref="BK38:BK61" si="15">$AP38*AX38</f>
        <v>0</v>
      </c>
      <c r="BL38" s="109">
        <f t="shared" ref="BL38:BV53" ca="1" si="16">$AP38*AY38</f>
        <v>0</v>
      </c>
      <c r="BM38" s="109">
        <f t="shared" ca="1" si="16"/>
        <v>0</v>
      </c>
      <c r="BN38" s="109">
        <f t="shared" si="16"/>
        <v>0</v>
      </c>
      <c r="BO38" s="109">
        <f t="shared" si="16"/>
        <v>0</v>
      </c>
      <c r="BP38" s="109">
        <f t="shared" ca="1" si="16"/>
        <v>0</v>
      </c>
      <c r="BQ38" s="109">
        <f t="shared" ca="1" si="16"/>
        <v>0</v>
      </c>
      <c r="BR38" s="109">
        <f t="shared" ca="1" si="16"/>
        <v>0</v>
      </c>
      <c r="BS38" s="109">
        <f t="shared" si="16"/>
        <v>0</v>
      </c>
      <c r="BT38" s="109">
        <f t="shared" ca="1" si="16"/>
        <v>0</v>
      </c>
      <c r="BU38" s="109">
        <f t="shared" si="16"/>
        <v>0</v>
      </c>
      <c r="BV38" s="109">
        <f t="shared" ca="1" si="16"/>
        <v>0</v>
      </c>
      <c r="BX38" s="82">
        <f>IF($A38&gt;=BZ$32,IF($A38&lt;=BZ$33,$AN38,0),0)</f>
        <v>0</v>
      </c>
      <c r="BY38" s="132">
        <f>$B38+$R38+$D$12</f>
        <v>6.2050000000000001</v>
      </c>
      <c r="BZ38" s="132">
        <f>$B38+$S38+$D$13</f>
        <v>5.5</v>
      </c>
      <c r="CA38" s="132">
        <f>BY38*BX38</f>
        <v>0</v>
      </c>
      <c r="CB38" s="132">
        <f>BZ38*BX38</f>
        <v>0</v>
      </c>
      <c r="CC38" s="234">
        <f>($C38*$T38)+$D$14</f>
        <v>0.55650000000000011</v>
      </c>
      <c r="CD38" s="234">
        <f>($C38*$U38)+$D$15</f>
        <v>0.53</v>
      </c>
      <c r="CE38" s="106">
        <f>$V38+D$16</f>
        <v>0.86</v>
      </c>
      <c r="CF38" s="236">
        <f>IF(BX38=0,0,_xll.SPRDOPT(BY38,BZ38,$W38,$AM38,CC38,CD38,CE38,$D38,$D$19,0))</f>
        <v>0</v>
      </c>
      <c r="CG38" s="236">
        <f ca="1">IF(BY38=0,0,_xll.SPRDOPT(BY38,BZ38,$W38,$AM38,CC38,CD38,CE38,$D38,$D$19,1))</f>
        <v>6.1994319731093588E-2</v>
      </c>
      <c r="CH38" s="236">
        <f ca="1">IF(BZ38=0,0,_xll.SPRDOPT(BY38,BZ38,$W38,$AM38,CC38,CD38,CE38,$D38,$D$19,2))</f>
        <v>-5.5548975642102677E-2</v>
      </c>
      <c r="CI38" s="236">
        <f>IF(CA38=0,0,_xll.SPRDOPT(BY38,BZ38,$W38,$AM38,CC38,CD38,CE38,$D38,$D$19,3)/100)</f>
        <v>0</v>
      </c>
      <c r="CJ38" s="236">
        <f>IF(CB38=0,0,_xll.SPRDOPT(BY38,BZ38,$W38,$AM38,CC38,CD38,CE38,$D38,$D$19,4)/100)</f>
        <v>0</v>
      </c>
      <c r="CK38" s="236">
        <f ca="1">IF(CC38=0,0,_xll.SPRDOPT(BY38,BZ38,$W38,$AM38,CC38,CD38,CE38,$D38,$D$19,5)/100)</f>
        <v>9.9144904073567366E-4</v>
      </c>
      <c r="CL38" s="236">
        <f ca="1">IF(CD38=0,0,_xll.SPRDOPT(BY38,BZ38,$W38,$AM38,CC38,CD38,CE38,$D38,$D$19,6)/100)</f>
        <v>-2.0565325221872692E-4</v>
      </c>
      <c r="CM38" s="236">
        <f ca="1">IF(CE38=0,0,_xll.SPRDOPT(BY38,BZ38,$W38,$AM38,CC38,CD38,CE38,$D38,$D$19,7)/100)</f>
        <v>-1.2799460026426401E-3</v>
      </c>
      <c r="CN38" s="236">
        <f>IF(CF38=0,0,_xll.SPRDOPT(BY38,BZ38,$W38,$AM38,CC38,CD38,CE38,$D38,$D$19,9)/365)</f>
        <v>0</v>
      </c>
      <c r="CO38" s="236">
        <f ca="1">CG38+CH38</f>
        <v>6.4453440889909105E-3</v>
      </c>
      <c r="CP38" s="236">
        <f>CJ38-CI38</f>
        <v>0</v>
      </c>
      <c r="CQ38" s="236">
        <f ca="1">((CC38/CD38)*CK38)+CL38</f>
        <v>8.3536824055373054E-4</v>
      </c>
      <c r="CR38" s="205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30</v>
      </c>
      <c r="DG38" s="132">
        <f>$B38+$Y38+$F$12</f>
        <v>6.2675000000000001</v>
      </c>
      <c r="DH38" s="132">
        <f>$B38+$Z38+$F$13</f>
        <v>5.5</v>
      </c>
      <c r="DI38" s="132">
        <f>DG38*DF38</f>
        <v>188.02500000000001</v>
      </c>
      <c r="DJ38" s="132">
        <f>DH38*DF38</f>
        <v>165</v>
      </c>
      <c r="DK38" s="234">
        <f>($C38*$AA38)+$F$14</f>
        <v>0.55650000000000011</v>
      </c>
      <c r="DL38" s="234">
        <f>($C38*$AB38)+$F$15</f>
        <v>0.53</v>
      </c>
      <c r="DM38" s="106">
        <f>$AC38+$F$16</f>
        <v>0.86499999999999999</v>
      </c>
      <c r="DN38" s="236">
        <f ca="1">IF(DF38=0,0,_xll.SPRDOPT(DG38,DH38,$AD38,$AM38,DK38,DL38,DM38,$D38,$F$19,0))</f>
        <v>3.0805249563007277E-3</v>
      </c>
      <c r="DO38" s="236">
        <f ca="1">IF(DG38=0,0,_xll.SPRDOPT(DG38,DH38,$AD38,$AM38,DK38,DL38,DM38,$D38,$F$19,1))</f>
        <v>2.3103430848802592E-2</v>
      </c>
      <c r="DP38" s="236">
        <f ca="1">IF(DH38=0,0,_xll.SPRDOPT(DG38,DH38,$AD38,$AM38,DK38,DL38,DM38,$D38,$F$19,2))</f>
        <v>-2.0353822987380504E-2</v>
      </c>
      <c r="DQ38" s="236">
        <f ca="1">IF(DI38=0,0,_xll.SPRDOPT(DG38,DH38,$AD38,$AM38,DK38,DL38,DM38,$D38,$F$19,3)/100)</f>
        <v>1.5035567871928149E-3</v>
      </c>
      <c r="DR38" s="236">
        <f ca="1">IF(DJ38=0,0,_xll.SPRDOPT(DG38,DH38,$AD38,$AM38,DK38,DL38,DM38,$D38,$F$19,4)/100)</f>
        <v>1.2146972929013425E-3</v>
      </c>
      <c r="DS38" s="236">
        <f ca="1">IF(DK38=0,0,_xll.SPRDOPT(DG38,DH38,$AD38,$AM38,DK38,DL38,DM38,$D38,$F$19,5)/100)</f>
        <v>4.7293820789552876E-4</v>
      </c>
      <c r="DT38" s="236">
        <f ca="1">IF(DL38=0,0,_xll.SPRDOPT(DG38,DH38,$AD38,$AM38,DK38,DL38,DM38,$D38,$F$19,6)/100)</f>
        <v>-1.2095267593114629E-4</v>
      </c>
      <c r="DU38" s="236">
        <f ca="1">IF(DM38=0,0,_xll.SPRDOPT(DG38,DH38,$AD38,$AM38,DK38,DL38,DM38,$D38,$F$19,7)/100)</f>
        <v>-5.6416780664390832E-4</v>
      </c>
      <c r="DV38" s="236">
        <f ca="1">IF(DN38=0,0,_xll.SPRDOPT(DG38,DH38,$AD38,$AM38,DK38,DL38,DM38,$D38,$F$19,9)/365)</f>
        <v>-6.6407176510173882E-4</v>
      </c>
      <c r="DW38" s="236">
        <f ca="1">DO38+DP38</f>
        <v>2.7496078614220876E-3</v>
      </c>
      <c r="DX38" s="236">
        <f ca="1">DR38-DQ38</f>
        <v>-2.8885949429147237E-4</v>
      </c>
      <c r="DY38" s="236">
        <f ca="1">((DK38/DL38)*DS38)+DT38</f>
        <v>3.7563244235915889E-4</v>
      </c>
      <c r="DZ38" s="205"/>
      <c r="EA38" s="109">
        <f ca="1">DF38*DN38</f>
        <v>9.2415748689021832E-2</v>
      </c>
      <c r="EB38" s="109">
        <f ca="1">DF38*DO38</f>
        <v>0.6931029254640777</v>
      </c>
      <c r="EC38" s="109">
        <f ca="1">DF38*DP38</f>
        <v>-0.61061468962141507</v>
      </c>
      <c r="ED38" s="109">
        <f ca="1">DF38*DQ38</f>
        <v>4.5106703615784449E-2</v>
      </c>
      <c r="EE38" s="109">
        <f ca="1">DF38*DR38</f>
        <v>3.6440918787040276E-2</v>
      </c>
      <c r="EF38" s="109">
        <f ca="1">DF38*DS38</f>
        <v>1.4188146236865862E-2</v>
      </c>
      <c r="EG38" s="109">
        <f ca="1">DF38*DT38</f>
        <v>-3.6285802779343888E-3</v>
      </c>
      <c r="EH38" s="109">
        <f ca="1">DF38*DU38</f>
        <v>-1.6925034199317249E-2</v>
      </c>
      <c r="EI38" s="109">
        <f ca="1">DF38*DV38</f>
        <v>-1.9922152953052163E-2</v>
      </c>
      <c r="EJ38" s="109">
        <f ca="1">DF38*DW38</f>
        <v>8.2488235842662627E-2</v>
      </c>
      <c r="EK38" s="109">
        <f ca="1">DF38*DX38</f>
        <v>-8.6657848287441715E-3</v>
      </c>
      <c r="EL38" s="109">
        <f ca="1">DF38*DY38</f>
        <v>1.1268973270774767E-2</v>
      </c>
      <c r="EN38" s="82">
        <f>IF($A38&gt;=EP$32,IF($A38&lt;=EP$33,$AN38,0),0)</f>
        <v>30</v>
      </c>
      <c r="EO38" s="132">
        <f>$B38+$AF38+$H$12</f>
        <v>4.95</v>
      </c>
      <c r="EP38" s="132">
        <f>$B38+$AG38+$H$13</f>
        <v>5.5</v>
      </c>
      <c r="EQ38" s="132">
        <f>EO38*EN38</f>
        <v>148.5</v>
      </c>
      <c r="ER38" s="132">
        <f>EP38*EN38</f>
        <v>165</v>
      </c>
      <c r="ES38" s="234">
        <f>($C38*$AH38)+$H$14</f>
        <v>0.50880000000000003</v>
      </c>
      <c r="ET38" s="234">
        <f>($C38*$AI38)+$H$15</f>
        <v>0.53</v>
      </c>
      <c r="EU38" s="106">
        <f>$AJ38+$H$16</f>
        <v>0.88</v>
      </c>
      <c r="EV38" s="236">
        <f ca="1">IF(EN38=0,0,_xll.SPRDOPT(EO38,EP38,$AK38,$AM38,ES38,ET38,EU38,$D38,$H$19,0))</f>
        <v>8.8218896580094963E-2</v>
      </c>
      <c r="EW38" s="236">
        <f ca="1">IF(EO38=0,0,_xll.SPRDOPT(EO38,EP38,$AK38,$AM38,ES38,ET38,EU38,$D38,$H$19,1))</f>
        <v>0.43894838941143233</v>
      </c>
      <c r="EX38" s="236">
        <f ca="1">IF(EP38=0,0,_xll.SPRDOPT(EO38,EP38,$AK38,$AM38,ES38,ET38,EU38,$D38,$H$19,2))</f>
        <v>-0.41898383001581074</v>
      </c>
      <c r="EY38" s="236">
        <f ca="1">IF(EQ38=0,0,_xll.SPRDOPT(EO38,EP38,$AK38,$AM38,ES38,ET38,EU38,$D38,$H$19,3)/100)</f>
        <v>1.4178386131705372E-2</v>
      </c>
      <c r="EZ38" s="236">
        <f ca="1">IF(ER38=0,0,_xll.SPRDOPT(EO38,EP38,$AK38,$AM38,ES38,ET38,EU38,$D38,$H$19,4)/100)</f>
        <v>1.3921146323920894E-2</v>
      </c>
      <c r="FA38" s="236">
        <f ca="1">IF(ES38=0,0,_xll.SPRDOPT(EO38,EP38,$AK38,$AM38,ES38,ET38,EU38,$D38,$H$19,5)/100)</f>
        <v>-6.6744081935704569E-5</v>
      </c>
      <c r="FB38" s="236">
        <f ca="1">IF(ET38=0,0,_xll.SPRDOPT(EO38,EP38,$AK38,$AM38,ES38,ET38,EU38,$D38,$H$19,6)/100)</f>
        <v>2.1331324761225336E-3</v>
      </c>
      <c r="FC38" s="236">
        <f ca="1">IF(EU38=0,0,_xll.SPRDOPT(EO38,EP38,$AK38,$AM38,ES38,ET38,EU38,$D38,$H$19,7)/100)</f>
        <v>-4.235650368299846E-3</v>
      </c>
      <c r="FD38" s="236">
        <f ca="1">IF(EV38=0,0,_xll.SPRDOPT(EO38,EP38,$AK38,$AM38,ES38,ET38,EU38,$D38,$H$19,9)/365)</f>
        <v>-3.6578399895054988E-3</v>
      </c>
      <c r="FE38" s="236">
        <f ca="1">EW38+EX38</f>
        <v>1.9964559395621584E-2</v>
      </c>
      <c r="FF38" s="236">
        <f ca="1">EZ38-EY38</f>
        <v>-2.5723980778447758E-4</v>
      </c>
      <c r="FG38" s="236">
        <f ca="1">((ES38/ET38)*FA38)+FB38</f>
        <v>2.0690581574642573E-3</v>
      </c>
      <c r="FH38" s="205"/>
      <c r="FI38" s="109">
        <f t="shared" ref="FI38:FT53" ca="1" si="17">$EN38*EV38</f>
        <v>2.6465668974028489</v>
      </c>
      <c r="FJ38" s="109">
        <f t="shared" ca="1" si="17"/>
        <v>13.168451682342969</v>
      </c>
      <c r="FK38" s="109">
        <f t="shared" ca="1" si="17"/>
        <v>-12.569514900474323</v>
      </c>
      <c r="FL38" s="109">
        <f t="shared" ca="1" si="17"/>
        <v>0.42535158395116113</v>
      </c>
      <c r="FM38" s="109">
        <f t="shared" ca="1" si="17"/>
        <v>0.41763438971762684</v>
      </c>
      <c r="FN38" s="109">
        <f t="shared" ca="1" si="17"/>
        <v>-2.002322458071137E-3</v>
      </c>
      <c r="FO38" s="109">
        <f t="shared" ca="1" si="17"/>
        <v>6.3993974283676008E-2</v>
      </c>
      <c r="FP38" s="109">
        <f t="shared" ca="1" si="17"/>
        <v>-0.12706951104899539</v>
      </c>
      <c r="FQ38" s="109">
        <f t="shared" ca="1" si="17"/>
        <v>-0.10973519968516496</v>
      </c>
      <c r="FR38" s="109">
        <f t="shared" ca="1" si="17"/>
        <v>0.59893678186864752</v>
      </c>
      <c r="FS38" s="109">
        <f t="shared" ca="1" si="17"/>
        <v>-7.7171942335343274E-3</v>
      </c>
      <c r="FT38" s="109">
        <f t="shared" ca="1" si="17"/>
        <v>6.2071744723927721E-2</v>
      </c>
    </row>
    <row r="39" spans="1:176" x14ac:dyDescent="0.25">
      <c r="A39" s="101">
        <f t="shared" ref="A39:A62" si="18">DATE(YEAR(A38),MONTH(A38)+1,1)</f>
        <v>36861</v>
      </c>
      <c r="B39" s="102">
        <f t="shared" ref="B39:B61" si="19">VLOOKUP(A39,STRADDLE,5,FALSE)</f>
        <v>5.6192500000000001</v>
      </c>
      <c r="C39" s="80">
        <f t="shared" ref="C39:C61" si="20">VLOOKUP(A39,STRADDLE,8,FALSE)</f>
        <v>0.57750000000000001</v>
      </c>
      <c r="D39" s="105">
        <f t="shared" ca="1" si="4"/>
        <v>47</v>
      </c>
      <c r="E39" s="106">
        <f t="shared" ref="E39:E61" ca="1" si="21">AY39</f>
        <v>0.35296245449901908</v>
      </c>
      <c r="F39" s="106">
        <f t="shared" ref="F39:F61" ca="1" si="22">CG39</f>
        <v>0.56733725239279964</v>
      </c>
      <c r="G39" s="106">
        <f t="shared" ref="G39:G61" ca="1" si="23">DO39</f>
        <v>0.50309989449077752</v>
      </c>
      <c r="H39" s="106">
        <f t="shared" ref="H39:H61" ca="1" si="24">EW39</f>
        <v>0.5937171626671407</v>
      </c>
      <c r="I39" s="104"/>
      <c r="J39" s="233"/>
      <c r="K39" s="102">
        <f>IF($B$3="NYMEX",0,VLOOKUP($A39,curvesettle,HLOOKUP($B$3,curvesettle,2,FALSE),FALSE))</f>
        <v>0.19500000000000001</v>
      </c>
      <c r="L39" s="102">
        <f t="shared" ref="L39:L61" si="25">IF($B$4="NYMEX",0,VLOOKUP($A39,curvesettle,HLOOKUP($B$4,curvesettle,2,FALSE),FALSE))</f>
        <v>0</v>
      </c>
      <c r="M39" s="106">
        <f t="shared" ref="M39:M61" si="26">IF(ISNUMBER(VLOOKUP($A39,VOLCURVES,HLOOKUP($B$3,VOLCURVES,2,FALSE),FALSE)),VLOOKUP($A39,VOLCURVES,HLOOKUP($B$3,VOLCURVES,2,FALSE),FALSE),1)</f>
        <v>0.97</v>
      </c>
      <c r="N39" s="106">
        <f t="shared" ref="N39:N61" si="27">IF(ISNUMBER(VLOOKUP($A39,VOLCURVES,HLOOKUP($B$4,VOLCURVES,2,FALSE),FALSE)),VLOOKUP($A39,VOLCURVES,HLOOKUP($B$4,VOLCURVES,2,FALSE),FALSE),1)</f>
        <v>1</v>
      </c>
      <c r="O39" s="106">
        <f t="shared" ref="O39:O61" si="28">IF(ISNUMBER(VLOOKUP($A39,CORETABLE,HLOOKUP($B$3,CORETABLE,2,FALSE),FALSE)),VLOOKUP($A39,CORETABLE,HLOOKUP($B$3,CORETABLE,2,FALSE),FALSE),0.99)</f>
        <v>0.82</v>
      </c>
      <c r="P39" s="235">
        <f t="shared" ref="P39:P61" si="29">B$18</f>
        <v>0.37</v>
      </c>
      <c r="Q39" s="106"/>
      <c r="R39" s="102">
        <f t="shared" si="5"/>
        <v>1.42</v>
      </c>
      <c r="S39" s="102">
        <f t="shared" si="6"/>
        <v>0</v>
      </c>
      <c r="T39" s="106">
        <f t="shared" si="7"/>
        <v>1.18</v>
      </c>
      <c r="U39" s="106">
        <f t="shared" ref="U39:U61" si="30">IF(ISNUMBER(VLOOKUP($A39,VOLCURVES,HLOOKUP($D$4,VOLCURVES,2,FALSE),FALSE)),VLOOKUP($A39,VOLCURVES,HLOOKUP($D$4,VOLCURVES,2,FALSE),FALSE),1)</f>
        <v>1</v>
      </c>
      <c r="V39" s="106">
        <f t="shared" ref="V39:V61" si="31">IF(ISNUMBER(VLOOKUP($A39,CORETABLE,HLOOKUP($D$3,CORETABLE,2,FALSE),FALSE)),VLOOKUP($A39,CORETABLE,HLOOKUP($D$3,CORETABLE,2,FALSE),FALSE),0.99)</f>
        <v>0.74</v>
      </c>
      <c r="W39" s="235">
        <f t="shared" ref="W39:W61" si="32">D$18</f>
        <v>1.3</v>
      </c>
      <c r="X39" s="106"/>
      <c r="Y39" s="102">
        <f t="shared" si="8"/>
        <v>1.42</v>
      </c>
      <c r="Z39" s="102">
        <f t="shared" si="9"/>
        <v>0</v>
      </c>
      <c r="AA39" s="106">
        <f t="shared" si="10"/>
        <v>1.18</v>
      </c>
      <c r="AB39" s="106">
        <f t="shared" ref="AB39:AB61" si="33">IF(ISNUMBER(VLOOKUP($A39,VOLCURVES,HLOOKUP($F$4,VOLCURVES,2,FALSE),FALSE)),VLOOKUP($A39,VOLCURVES,HLOOKUP($F$4,VOLCURVES,2,FALSE),FALSE),1)</f>
        <v>1</v>
      </c>
      <c r="AC39" s="106">
        <f t="shared" ref="AC39:AC61" si="34">IF(ISNUMBER(VLOOKUP($A39,CORETABLE,HLOOKUP($F$3,CORETABLE,2,FALSE),FALSE)),VLOOKUP($A39,CORETABLE,HLOOKUP($F$3,CORETABLE,2,FALSE),FALSE),0.99)</f>
        <v>0.74</v>
      </c>
      <c r="AD39" s="235">
        <f t="shared" ref="AD39:AD61" si="35">F$18</f>
        <v>1.55</v>
      </c>
      <c r="AE39" s="106"/>
      <c r="AF39" s="102">
        <f t="shared" si="11"/>
        <v>-0.39500000000000002</v>
      </c>
      <c r="AG39" s="102">
        <f t="shared" si="12"/>
        <v>0</v>
      </c>
      <c r="AH39" s="106">
        <f t="shared" si="13"/>
        <v>0.96</v>
      </c>
      <c r="AI39" s="106">
        <f t="shared" ref="AI39:AI61" si="36">IF(ISNUMBER(VLOOKUP($A39,VOLCURVES,HLOOKUP($H$4,VOLCURVES,2,FALSE),FALSE)),VLOOKUP($A39,VOLCURVES,HLOOKUP($H$4,VOLCURVES,2,FALSE),FALSE),1)</f>
        <v>1</v>
      </c>
      <c r="AJ39" s="106">
        <f t="shared" ref="AJ39:AJ61" si="37">IF(ISNUMBER(VLOOKUP($A39,CORETABLE,HLOOKUP($H$3,CORETABLE,2,FALSE),FALSE)),VLOOKUP($A39,CORETABLE,HLOOKUP($H$3,CORETABLE,2,FALSE),FALSE),0.99)</f>
        <v>0.98</v>
      </c>
      <c r="AK39" s="235">
        <f t="shared" ref="AK39:AK61" si="38">H$18</f>
        <v>-0.5</v>
      </c>
      <c r="AM39" s="80">
        <v>0</v>
      </c>
      <c r="AN39" s="181">
        <f t="shared" si="14"/>
        <v>31</v>
      </c>
      <c r="AP39" s="82">
        <f t="shared" ref="AP39:AP61" si="39">IF($A39&gt;=AR$32,IF($A39&lt;=AR$33,$AN39,0),0)</f>
        <v>0</v>
      </c>
      <c r="AQ39" s="132">
        <f t="shared" ref="AQ39:AQ61" si="40">$B39+$K39+$B$12</f>
        <v>5.7942500000000008</v>
      </c>
      <c r="AR39" s="132">
        <f t="shared" ref="AR39:AR61" si="41">$B39+$L39+$B$13</f>
        <v>5.6192500000000001</v>
      </c>
      <c r="AS39" s="132">
        <f t="shared" ref="AS39:AS61" si="42">AQ39*AP39</f>
        <v>0</v>
      </c>
      <c r="AT39" s="132">
        <f t="shared" ref="AT39:AT61" si="43">AR39*AP39</f>
        <v>0</v>
      </c>
      <c r="AU39" s="234">
        <f t="shared" ref="AU39:AU61" si="44">($C39*$M39)+$B$14</f>
        <v>0.56017499999999998</v>
      </c>
      <c r="AV39" s="234">
        <f t="shared" ref="AV39:AV61" si="45">($C39*$N39)+$B$15</f>
        <v>0.57750000000000001</v>
      </c>
      <c r="AW39" s="106">
        <f t="shared" ref="AW39:AW61" si="46">O39+B$16</f>
        <v>0.91999999999999993</v>
      </c>
      <c r="AX39" s="236">
        <f>IF(AP39=0,0,_xll.SPRDOPT(AQ39,AR39,$P39,$AM39,AU39,AV39,AW39,$D39,$B$19,0))</f>
        <v>0</v>
      </c>
      <c r="AY39" s="236">
        <f ca="1">IF(AQ39=0,0,_xll.SPRDOPT(AQ39,AR39,$P39,$AM39,AU39,AV39,AW39,$D39,$B$19,1))</f>
        <v>0.35296245449901908</v>
      </c>
      <c r="AZ39" s="236">
        <f ca="1">IF(AR39=0,0,_xll.SPRDOPT(AQ39,AR39,$P39,$AM39,AU39,AV39,AW39,$D39,$B$19,2))</f>
        <v>-0.323421706262563</v>
      </c>
      <c r="BA39" s="236">
        <f>IF(AS39=0,0,_xll.SPRDOPT(AQ39,AR39,$P39,$AM39,AU39,AV39,AW39,$D39,$B$19,3)/100)</f>
        <v>0</v>
      </c>
      <c r="BB39" s="236">
        <f>IF(AT39=0,0,_xll.SPRDOPT(AQ39,AR39,$P39,$AM39,AU39,AV39,AW39,$D39,$B$19,4)/100)</f>
        <v>0</v>
      </c>
      <c r="BC39" s="236">
        <f ca="1">IF(AU39=0,0,_xll.SPRDOPT(AQ39,AR39,$P39,$AM39,AU39,AV39,AW39,$D39,$B$19,5)/100)</f>
        <v>2.1668218500653738E-3</v>
      </c>
      <c r="BD39" s="236">
        <f ca="1">IF(AV39=0,0,_xll.SPRDOPT(AQ39,AR39,$P39,$AM39,AU39,AV39,AW39,$D39,$B$19,6)/100)</f>
        <v>8.5672103524253368E-4</v>
      </c>
      <c r="BE39" s="236">
        <f ca="1">IF(AW39=0,0,_xll.SPRDOPT(AQ39,AR39,$P39,$AM39,AU39,AV39,AW39,$D39,$B$19,7)/100)</f>
        <v>-1.0591290594912711E-2</v>
      </c>
      <c r="BF39" s="236">
        <f>IF(AX39=0,0,_xll.SPRDOPT(AQ39,AR39,$P39,$AM39,AU39,AV39,AW39,$D39,$B$19,9)/365)</f>
        <v>0</v>
      </c>
      <c r="BG39" s="236">
        <f t="shared" ref="BG39:BG61" ca="1" si="47">AY39+AZ39</f>
        <v>2.9540748236456082E-2</v>
      </c>
      <c r="BH39" s="236">
        <f t="shared" ref="BH39:BH61" si="48">BB39-BA39</f>
        <v>0</v>
      </c>
      <c r="BI39" s="236">
        <f t="shared" ref="BI39:BI61" ca="1" si="49">((AU39/AV39)*BC39)+BD39</f>
        <v>2.9585382298059461E-3</v>
      </c>
      <c r="BJ39" s="205"/>
      <c r="BK39" s="109">
        <f t="shared" si="15"/>
        <v>0</v>
      </c>
      <c r="BL39" s="109">
        <f t="shared" ca="1" si="16"/>
        <v>0</v>
      </c>
      <c r="BM39" s="109">
        <f t="shared" ca="1" si="16"/>
        <v>0</v>
      </c>
      <c r="BN39" s="109">
        <f t="shared" si="16"/>
        <v>0</v>
      </c>
      <c r="BO39" s="109">
        <f t="shared" si="16"/>
        <v>0</v>
      </c>
      <c r="BP39" s="109">
        <f t="shared" ca="1" si="16"/>
        <v>0</v>
      </c>
      <c r="BQ39" s="109">
        <f t="shared" ca="1" si="16"/>
        <v>0</v>
      </c>
      <c r="BR39" s="109">
        <f t="shared" ca="1" si="16"/>
        <v>0</v>
      </c>
      <c r="BS39" s="109">
        <f t="shared" si="16"/>
        <v>0</v>
      </c>
      <c r="BT39" s="109">
        <f t="shared" ca="1" si="16"/>
        <v>0</v>
      </c>
      <c r="BU39" s="109">
        <f t="shared" si="16"/>
        <v>0</v>
      </c>
      <c r="BV39" s="109">
        <f t="shared" ca="1" si="16"/>
        <v>0</v>
      </c>
      <c r="BX39" s="82">
        <f t="shared" ref="BX39:BX61" si="50">IF($A39&gt;=BZ$32,IF($A39&lt;=BZ$33,$AN39,0),0)</f>
        <v>0</v>
      </c>
      <c r="BY39" s="132">
        <f t="shared" ref="BY39:BY61" si="51">$B39+$R39+$D$12</f>
        <v>7.0192500000000004</v>
      </c>
      <c r="BZ39" s="132">
        <f t="shared" ref="BZ39:BZ61" si="52">$B39+$S39+$D$13</f>
        <v>5.6192500000000001</v>
      </c>
      <c r="CA39" s="132">
        <f t="shared" ref="CA39:CA61" si="53">BY39*BX39</f>
        <v>0</v>
      </c>
      <c r="CB39" s="132">
        <f t="shared" ref="CB39:CB61" si="54">BZ39*BX39</f>
        <v>0</v>
      </c>
      <c r="CC39" s="234">
        <f t="shared" ref="CC39:CC61" si="55">($C39*$T39)+$D$14</f>
        <v>0.68145</v>
      </c>
      <c r="CD39" s="234">
        <f t="shared" ref="CD39:CD61" si="56">($C39*$U39)+$D$15</f>
        <v>0.57750000000000001</v>
      </c>
      <c r="CE39" s="106">
        <f t="shared" ref="CE39:CE61" si="57">$V39+D$16</f>
        <v>0.74</v>
      </c>
      <c r="CF39" s="236">
        <f>IF(BX39=0,0,_xll.SPRDOPT(BY39,BZ39,$W39,$AM39,CC39,CD39,CE39,$D39,$D$19,0))</f>
        <v>0</v>
      </c>
      <c r="CG39" s="236">
        <f ca="1">IF(BY39=0,0,_xll.SPRDOPT(BY39,BZ39,$W39,$AM39,CC39,CD39,CE39,$D39,$D$19,1))</f>
        <v>0.56733725239279964</v>
      </c>
      <c r="CH39" s="236">
        <f ca="1">IF(BZ39=0,0,_xll.SPRDOPT(BY39,BZ39,$W39,$AM39,CC39,CD39,CE39,$D39,$D$19,2))</f>
        <v>-0.50307589863327318</v>
      </c>
      <c r="CI39" s="236">
        <f>IF(CA39=0,0,_xll.SPRDOPT(BY39,BZ39,$W39,$AM39,CC39,CD39,CE39,$D39,$D$19,3)/100)</f>
        <v>0</v>
      </c>
      <c r="CJ39" s="236">
        <f>IF(CB39=0,0,_xll.SPRDOPT(BY39,BZ39,$W39,$AM39,CC39,CD39,CE39,$D39,$D$19,4)/100)</f>
        <v>0</v>
      </c>
      <c r="CK39" s="236">
        <f ca="1">IF(CC39=0,0,_xll.SPRDOPT(BY39,BZ39,$W39,$AM39,CC39,CD39,CE39,$D39,$D$19,5)/100)</f>
        <v>7.1988851277619949E-3</v>
      </c>
      <c r="CL39" s="236">
        <f ca="1">IF(CD39=0,0,_xll.SPRDOPT(BY39,BZ39,$W39,$AM39,CC39,CD39,CE39,$D39,$D$19,6)/100)</f>
        <v>-6.0352669853084369E-4</v>
      </c>
      <c r="CM39" s="236">
        <f ca="1">IF(CE39=0,0,_xll.SPRDOPT(BY39,BZ39,$W39,$AM39,CC39,CD39,CE39,$D39,$D$19,7)/100)</f>
        <v>-6.8822121646681181E-3</v>
      </c>
      <c r="CN39" s="236">
        <f>IF(CF39=0,0,_xll.SPRDOPT(BY39,BZ39,$W39,$AM39,CC39,CD39,CE39,$D39,$D$19,9)/365)</f>
        <v>0</v>
      </c>
      <c r="CO39" s="236">
        <f t="shared" ref="CO39:CO61" ca="1" si="58">CG39+CH39</f>
        <v>6.4261353759526463E-2</v>
      </c>
      <c r="CP39" s="236">
        <f t="shared" ref="CP39:CP61" si="59">CJ39-CI39</f>
        <v>0</v>
      </c>
      <c r="CQ39" s="236">
        <f t="shared" ref="CQ39:CQ61" ca="1" si="60">((CC39/CD39)*CK39)+CL39</f>
        <v>7.8911577522283085E-3</v>
      </c>
      <c r="CR39" s="205"/>
      <c r="CS39" s="109">
        <f t="shared" ref="CS39:CS61" si="61">BX39*CF39</f>
        <v>0</v>
      </c>
      <c r="CT39" s="109">
        <f t="shared" ref="CT39:CT61" ca="1" si="62">BX39*CG39</f>
        <v>0</v>
      </c>
      <c r="CU39" s="109">
        <f t="shared" ref="CU39:CU61" ca="1" si="63">BX39*CH39</f>
        <v>0</v>
      </c>
      <c r="CV39" s="109">
        <f t="shared" ref="CV39:CV61" si="64">BX39*CI39</f>
        <v>0</v>
      </c>
      <c r="CW39" s="109">
        <f t="shared" ref="CW39:CW61" si="65">BX39*CJ39</f>
        <v>0</v>
      </c>
      <c r="CX39" s="109">
        <f t="shared" ref="CX39:CX61" ca="1" si="66">BX39*CK39</f>
        <v>0</v>
      </c>
      <c r="CY39" s="109">
        <f t="shared" ref="CY39:CY61" ca="1" si="67">BX39*CL39</f>
        <v>0</v>
      </c>
      <c r="CZ39" s="109">
        <f t="shared" ref="CZ39:CZ61" ca="1" si="68">BX39*CM39</f>
        <v>0</v>
      </c>
      <c r="DA39" s="109">
        <f t="shared" ref="DA39:DA61" si="69">BX39*CN39</f>
        <v>0</v>
      </c>
      <c r="DB39" s="109">
        <f t="shared" ref="DB39:DB61" ca="1" si="70">BX39*CO39</f>
        <v>0</v>
      </c>
      <c r="DC39" s="109">
        <f t="shared" ref="DC39:DC61" si="71">BX39*CP39</f>
        <v>0</v>
      </c>
      <c r="DD39" s="109">
        <f t="shared" ref="DD39:DD61" ca="1" si="72">BX39*CQ39</f>
        <v>0</v>
      </c>
      <c r="DF39" s="82">
        <f t="shared" ref="DF39:DF61" si="73">IF($A39&gt;=DH$32,IF($A39&lt;=DH$33,$AN39,0),0)</f>
        <v>31</v>
      </c>
      <c r="DG39" s="132">
        <f t="shared" ref="DG39:DG61" si="74">$B39+$Y39+$F$12</f>
        <v>7.0817500000000004</v>
      </c>
      <c r="DH39" s="132">
        <f t="shared" ref="DH39:DH61" si="75">$B39+$Z39+$F$13</f>
        <v>5.6192500000000001</v>
      </c>
      <c r="DI39" s="132">
        <f t="shared" ref="DI39:DI61" si="76">DG39*DF39</f>
        <v>219.53425000000001</v>
      </c>
      <c r="DJ39" s="132">
        <f t="shared" ref="DJ39:DJ61" si="77">DH39*DF39</f>
        <v>174.19675000000001</v>
      </c>
      <c r="DK39" s="234">
        <f t="shared" ref="DK39:DK61" si="78">($C39*$AA39)+$F$14</f>
        <v>0.68145</v>
      </c>
      <c r="DL39" s="234">
        <f t="shared" ref="DL39:DL61" si="79">($C39*$AB39)+$F$15</f>
        <v>0.57750000000000001</v>
      </c>
      <c r="DM39" s="106">
        <f t="shared" ref="DM39:DM61" si="80">$AC39+$F$16</f>
        <v>0.745</v>
      </c>
      <c r="DN39" s="236">
        <f ca="1">IF(DF39=0,0,_xll.SPRDOPT(DG39,DH39,$AD39,$AM39,DK39,DL39,DM39,$D39,$F$19,0))</f>
        <v>0.42413860037770912</v>
      </c>
      <c r="DO39" s="236">
        <f ca="1">IF(DG39=0,0,_xll.SPRDOPT(DG39,DH39,$AD39,$AM39,DK39,DL39,DM39,$D39,$F$19,1))</f>
        <v>0.50309989449077752</v>
      </c>
      <c r="DP39" s="236">
        <f ca="1">IF(DH39=0,0,_xll.SPRDOPT(DG39,DH39,$AD39,$AM39,DK39,DL39,DM39,$D39,$F$19,2))</f>
        <v>-0.43994102185898382</v>
      </c>
      <c r="DQ39" s="236">
        <f ca="1">IF(DI39=0,0,_xll.SPRDOPT(DG39,DH39,$AD39,$AM39,DK39,DL39,DM39,$D39,$F$19,3)/100)</f>
        <v>3.4284380486213789E-3</v>
      </c>
      <c r="DR39" s="236">
        <f ca="1">IF(DJ39=0,0,_xll.SPRDOPT(DG39,DH39,$AD39,$AM39,DK39,DL39,DM39,$D39,$F$19,4)/100)</f>
        <v>3.3593090928126746E-3</v>
      </c>
      <c r="DS39" s="236">
        <f ca="1">IF(DK39=0,0,_xll.SPRDOPT(DG39,DH39,$AD39,$AM39,DK39,DL39,DM39,$D39,$F$19,5)/100)</f>
        <v>7.6076473859399149E-3</v>
      </c>
      <c r="DT39" s="236">
        <f ca="1">IF(DL39=0,0,_xll.SPRDOPT(DG39,DH39,$AD39,$AM39,DK39,DL39,DM39,$D39,$F$19,6)/100)</f>
        <v>-9.3129420350868532E-4</v>
      </c>
      <c r="DU39" s="236">
        <f ca="1">IF(DM39=0,0,_xll.SPRDOPT(DG39,DH39,$AD39,$AM39,DK39,DL39,DM39,$D39,$F$19,7)/100)</f>
        <v>-6.8323460995886294E-3</v>
      </c>
      <c r="DV39" s="236">
        <f ca="1">IF(DN39=0,0,_xll.SPRDOPT(DG39,DH39,$AD39,$AM39,DK39,DL39,DM39,$D39,$F$19,9)/365)</f>
        <v>-4.9463738479173427E-3</v>
      </c>
      <c r="DW39" s="236">
        <f t="shared" ref="DW39:DW61" ca="1" si="81">DO39+DP39</f>
        <v>6.3158872631793705E-2</v>
      </c>
      <c r="DX39" s="236">
        <f t="shared" ref="DX39:DX61" ca="1" si="82">DR39-DQ39</f>
        <v>-6.9128955808704217E-5</v>
      </c>
      <c r="DY39" s="236">
        <f t="shared" ref="DY39:DY61" ca="1" si="83">((DK39/DL39)*DS39)+DT39</f>
        <v>8.0457297119004151E-3</v>
      </c>
      <c r="DZ39" s="205"/>
      <c r="EA39" s="109">
        <f t="shared" ref="EA39:EA61" ca="1" si="84">DF39*DN39</f>
        <v>13.148296611708982</v>
      </c>
      <c r="EB39" s="109">
        <f t="shared" ref="EB39:EB61" ca="1" si="85">DF39*DO39</f>
        <v>15.596096729214104</v>
      </c>
      <c r="EC39" s="109">
        <f t="shared" ref="EC39:EC61" ca="1" si="86">DF39*DP39</f>
        <v>-13.638171677628499</v>
      </c>
      <c r="ED39" s="109">
        <f t="shared" ref="ED39:ED61" ca="1" si="87">DF39*DQ39</f>
        <v>0.10628157950726275</v>
      </c>
      <c r="EE39" s="109">
        <f t="shared" ref="EE39:EE61" ca="1" si="88">DF39*DR39</f>
        <v>0.10413858187719291</v>
      </c>
      <c r="EF39" s="109">
        <f t="shared" ref="EF39:EF61" ca="1" si="89">DF39*DS39</f>
        <v>0.23583706896413736</v>
      </c>
      <c r="EG39" s="109">
        <f t="shared" ref="EG39:EG61" ca="1" si="90">DF39*DT39</f>
        <v>-2.8870120308769245E-2</v>
      </c>
      <c r="EH39" s="109">
        <f t="shared" ref="EH39:EH61" ca="1" si="91">DF39*DU39</f>
        <v>-0.21180272908724751</v>
      </c>
      <c r="EI39" s="109">
        <f t="shared" ref="EI39:EI61" ca="1" si="92">DF39*DV39</f>
        <v>-0.15333758928543761</v>
      </c>
      <c r="EJ39" s="109">
        <f t="shared" ref="EJ39:EJ61" ca="1" si="93">DF39*DW39</f>
        <v>1.9579250515856048</v>
      </c>
      <c r="EK39" s="109">
        <f t="shared" ref="EK39:EK61" ca="1" si="94">DF39*DX39</f>
        <v>-2.1429976300698307E-3</v>
      </c>
      <c r="EL39" s="109">
        <f t="shared" ref="EL39:EL61" ca="1" si="95">DF39*DY39</f>
        <v>0.24941762106891285</v>
      </c>
      <c r="EN39" s="82">
        <f t="shared" ref="EN39:EN61" si="96">IF($A39&gt;=EP$32,IF($A39&lt;=EP$33,$AN39,0),0)</f>
        <v>0</v>
      </c>
      <c r="EO39" s="132">
        <f t="shared" ref="EO39:EO61" si="97">$B39+$AF39+$H$12</f>
        <v>5.2242499999999996</v>
      </c>
      <c r="EP39" s="132">
        <f t="shared" ref="EP39:EP61" si="98">$B39+$AG39+$H$13</f>
        <v>5.6192500000000001</v>
      </c>
      <c r="EQ39" s="132">
        <f t="shared" ref="EQ39:EQ61" si="99">EO39*EN39</f>
        <v>0</v>
      </c>
      <c r="ER39" s="132">
        <f t="shared" ref="ER39:ER61" si="100">EP39*EN39</f>
        <v>0</v>
      </c>
      <c r="ES39" s="234">
        <f t="shared" ref="ES39:ES61" si="101">($C39*$AH39)+$H$14</f>
        <v>0.5544</v>
      </c>
      <c r="ET39" s="234">
        <f t="shared" ref="ET39:ET61" si="102">($C39*$AI39)+$H$15</f>
        <v>0.57750000000000001</v>
      </c>
      <c r="EU39" s="106">
        <f t="shared" ref="EU39:EU61" si="103">$AJ39+$H$16</f>
        <v>0.88</v>
      </c>
      <c r="EV39" s="236">
        <f>IF(EN39=0,0,_xll.SPRDOPT(EO39,EP39,$AK39,$AM39,ES39,ET39,EU39,$D39,$H$19,0))</f>
        <v>0</v>
      </c>
      <c r="EW39" s="236">
        <f ca="1">IF(EO39=0,0,_xll.SPRDOPT(EO39,EP39,$AK39,$AM39,ES39,ET39,EU39,$D39,$H$19,1))</f>
        <v>0.5937171626671407</v>
      </c>
      <c r="EX39" s="236">
        <f ca="1">IF(EP39=0,0,_xll.SPRDOPT(EO39,EP39,$AK39,$AM39,ES39,ET39,EU39,$D39,$H$19,2))</f>
        <v>-0.55522684812598011</v>
      </c>
      <c r="EY39" s="236">
        <f>IF(EQ39=0,0,_xll.SPRDOPT(EO39,EP39,$AK39,$AM39,ES39,ET39,EU39,$D39,$H$19,3)/100)</f>
        <v>0</v>
      </c>
      <c r="EZ39" s="236">
        <f>IF(ER39=0,0,_xll.SPRDOPT(EO39,EP39,$AK39,$AM39,ES39,ET39,EU39,$D39,$H$19,4)/100)</f>
        <v>0</v>
      </c>
      <c r="FA39" s="236">
        <f ca="1">IF(ES39=0,0,_xll.SPRDOPT(EO39,EP39,$AK39,$AM39,ES39,ET39,EU39,$D39,$H$19,5)/100)</f>
        <v>-5.4235506624164826E-5</v>
      </c>
      <c r="FB39" s="236">
        <f ca="1">IF(ET39=0,0,_xll.SPRDOPT(EO39,EP39,$AK39,$AM39,ES39,ET39,EU39,$D39,$H$19,6)/100)</f>
        <v>3.8379845886815887E-3</v>
      </c>
      <c r="FC39" s="236">
        <f ca="1">IF(EU39=0,0,_xll.SPRDOPT(EO39,EP39,$AK39,$AM39,ES39,ET39,EU39,$D39,$H$19,7)/100)</f>
        <v>-8.4822139023677384E-3</v>
      </c>
      <c r="FD39" s="236">
        <f>IF(EV39=0,0,_xll.SPRDOPT(EO39,EP39,$AK39,$AM39,ES39,ET39,EU39,$D39,$H$19,9)/365)</f>
        <v>0</v>
      </c>
      <c r="FE39" s="236">
        <f t="shared" ref="FE39:FE61" ca="1" si="104">EW39+EX39</f>
        <v>3.8490314541160586E-2</v>
      </c>
      <c r="FF39" s="236">
        <f t="shared" ref="FF39:FF61" si="105">EZ39-EY39</f>
        <v>0</v>
      </c>
      <c r="FG39" s="236">
        <f t="shared" ref="FG39:FG61" ca="1" si="106">((ES39/ET39)*FA39)+FB39</f>
        <v>3.7859185023223904E-3</v>
      </c>
      <c r="FH39" s="205"/>
      <c r="FI39" s="109">
        <f t="shared" si="17"/>
        <v>0</v>
      </c>
      <c r="FJ39" s="109">
        <f t="shared" ca="1" si="17"/>
        <v>0</v>
      </c>
      <c r="FK39" s="109">
        <f t="shared" ca="1" si="17"/>
        <v>0</v>
      </c>
      <c r="FL39" s="109">
        <f t="shared" si="17"/>
        <v>0</v>
      </c>
      <c r="FM39" s="109">
        <f t="shared" si="17"/>
        <v>0</v>
      </c>
      <c r="FN39" s="109">
        <f t="shared" ca="1" si="17"/>
        <v>0</v>
      </c>
      <c r="FO39" s="109">
        <f t="shared" ca="1" si="17"/>
        <v>0</v>
      </c>
      <c r="FP39" s="109">
        <f t="shared" ca="1" si="17"/>
        <v>0</v>
      </c>
      <c r="FQ39" s="109">
        <f t="shared" si="17"/>
        <v>0</v>
      </c>
      <c r="FR39" s="109">
        <f t="shared" ca="1" si="17"/>
        <v>0</v>
      </c>
      <c r="FS39" s="109">
        <f t="shared" si="17"/>
        <v>0</v>
      </c>
      <c r="FT39" s="109">
        <f t="shared" ca="1" si="17"/>
        <v>0</v>
      </c>
    </row>
    <row r="40" spans="1:176" x14ac:dyDescent="0.25">
      <c r="A40" s="101">
        <f t="shared" si="18"/>
        <v>36892</v>
      </c>
      <c r="B40" s="102">
        <f t="shared" si="19"/>
        <v>5.53125</v>
      </c>
      <c r="C40" s="80">
        <f t="shared" si="20"/>
        <v>0.63500000000000001</v>
      </c>
      <c r="D40" s="105">
        <f t="shared" ca="1" si="4"/>
        <v>76</v>
      </c>
      <c r="E40" s="106">
        <f t="shared" ca="1" si="21"/>
        <v>0.41003746620479375</v>
      </c>
      <c r="F40" s="106">
        <f t="shared" ca="1" si="22"/>
        <v>0.7396815393886812</v>
      </c>
      <c r="G40" s="106">
        <f t="shared" ca="1" si="23"/>
        <v>0.70185318815191644</v>
      </c>
      <c r="H40" s="106">
        <f t="shared" ca="1" si="24"/>
        <v>0.6073527916412359</v>
      </c>
      <c r="I40" s="104"/>
      <c r="J40" s="233"/>
      <c r="K40" s="102">
        <f t="shared" ref="K40:K61" si="107">IF($B$3="NYMEX",0,VLOOKUP($A40,curvesettle,HLOOKUP($B$3,curvesettle,2,FALSE),FALSE))</f>
        <v>0.20749999999999999</v>
      </c>
      <c r="L40" s="102">
        <f t="shared" si="25"/>
        <v>0</v>
      </c>
      <c r="M40" s="106">
        <f t="shared" si="26"/>
        <v>0.97</v>
      </c>
      <c r="N40" s="106">
        <f>IF(ISNUMBER(VLOOKUP($A40,VOLCURVES,HLOOKUP($B$4,VOLCURVES,2,FALSE),FALSE)),VLOOKUP($A40,VOLCURVES,HLOOKUP($B$4,VOLCURVES,2,FALSE),FALSE),1)</f>
        <v>1</v>
      </c>
      <c r="O40" s="106">
        <f t="shared" si="28"/>
        <v>0.82</v>
      </c>
      <c r="P40" s="235">
        <f t="shared" si="29"/>
        <v>0.37</v>
      </c>
      <c r="Q40" s="106"/>
      <c r="R40" s="102">
        <f t="shared" si="5"/>
        <v>2.25</v>
      </c>
      <c r="S40" s="102">
        <f t="shared" si="6"/>
        <v>0</v>
      </c>
      <c r="T40" s="106">
        <f t="shared" si="7"/>
        <v>1.25</v>
      </c>
      <c r="U40" s="106">
        <f t="shared" si="30"/>
        <v>1</v>
      </c>
      <c r="V40" s="106">
        <f t="shared" si="31"/>
        <v>0.74</v>
      </c>
      <c r="W40" s="235">
        <f t="shared" si="32"/>
        <v>1.3</v>
      </c>
      <c r="X40" s="106"/>
      <c r="Y40" s="102">
        <f t="shared" si="8"/>
        <v>2.25</v>
      </c>
      <c r="Z40" s="102">
        <f t="shared" si="9"/>
        <v>0</v>
      </c>
      <c r="AA40" s="106">
        <f t="shared" si="10"/>
        <v>1.25</v>
      </c>
      <c r="AB40" s="106">
        <f t="shared" si="33"/>
        <v>1</v>
      </c>
      <c r="AC40" s="106">
        <f t="shared" si="34"/>
        <v>0.74</v>
      </c>
      <c r="AD40" s="235">
        <f t="shared" si="35"/>
        <v>1.55</v>
      </c>
      <c r="AE40" s="106"/>
      <c r="AF40" s="102">
        <f t="shared" si="11"/>
        <v>-0.34250000000000003</v>
      </c>
      <c r="AG40" s="102">
        <f t="shared" si="12"/>
        <v>0</v>
      </c>
      <c r="AH40" s="106">
        <f t="shared" si="13"/>
        <v>0.96</v>
      </c>
      <c r="AI40" s="106">
        <f t="shared" si="36"/>
        <v>1</v>
      </c>
      <c r="AJ40" s="106">
        <f t="shared" si="37"/>
        <v>0.98</v>
      </c>
      <c r="AK40" s="235">
        <f t="shared" si="38"/>
        <v>-0.5</v>
      </c>
      <c r="AM40" s="80">
        <v>0</v>
      </c>
      <c r="AN40" s="181">
        <f t="shared" si="14"/>
        <v>31</v>
      </c>
      <c r="AP40" s="82">
        <f t="shared" si="39"/>
        <v>0</v>
      </c>
      <c r="AQ40" s="132">
        <f t="shared" si="40"/>
        <v>5.71875</v>
      </c>
      <c r="AR40" s="132">
        <f t="shared" si="41"/>
        <v>5.53125</v>
      </c>
      <c r="AS40" s="132">
        <f t="shared" si="42"/>
        <v>0</v>
      </c>
      <c r="AT40" s="132">
        <f t="shared" si="43"/>
        <v>0</v>
      </c>
      <c r="AU40" s="234">
        <f t="shared" si="44"/>
        <v>0.61595</v>
      </c>
      <c r="AV40" s="234">
        <f t="shared" si="45"/>
        <v>0.63500000000000001</v>
      </c>
      <c r="AW40" s="106">
        <f t="shared" si="46"/>
        <v>0.91999999999999993</v>
      </c>
      <c r="AX40" s="236">
        <f>IF(AP40=0,0,_xll.SPRDOPT(AQ40,AR40,$P40,$AM40,AU40,AV40,AW40,$D40,$B$19,0))</f>
        <v>0</v>
      </c>
      <c r="AY40" s="236">
        <f ca="1">IF(AQ40=0,0,_xll.SPRDOPT(AQ40,AR40,$P40,$AM40,AU40,AV40,AW40,$D40,$B$19,1))</f>
        <v>0.41003746620479375</v>
      </c>
      <c r="AZ40" s="236">
        <f ca="1">IF(AR40=0,0,_xll.SPRDOPT(AQ40,AR40,$P40,$AM40,AU40,AV40,AW40,$D40,$B$19,2))</f>
        <v>-0.36678474960233159</v>
      </c>
      <c r="BA40" s="236">
        <f>IF(AS40=0,0,_xll.SPRDOPT(AQ40,AR40,$P40,$AM40,AU40,AV40,AW40,$D40,$B$19,3)/100)</f>
        <v>0</v>
      </c>
      <c r="BB40" s="236">
        <f>IF(AT40=0,0,_xll.SPRDOPT(AQ40,AR40,$P40,$AM40,AU40,AV40,AW40,$D40,$B$19,4)/100)</f>
        <v>0</v>
      </c>
      <c r="BC40" s="236">
        <f ca="1">IF(AU40=0,0,_xll.SPRDOPT(AQ40,AR40,$P40,$AM40,AU40,AV40,AW40,$D40,$B$19,5)/100)</f>
        <v>2.8686949201640072E-3</v>
      </c>
      <c r="BD40" s="236">
        <f ca="1">IF(AV40=0,0,_xll.SPRDOPT(AQ40,AR40,$P40,$AM40,AU40,AV40,AW40,$D40,$B$19,6)/100)</f>
        <v>1.1045443033626287E-3</v>
      </c>
      <c r="BE40" s="236">
        <f ca="1">IF(AW40=0,0,_xll.SPRDOPT(AQ40,AR40,$P40,$AM40,AU40,AV40,AW40,$D40,$B$19,7)/100)</f>
        <v>-1.5279022168684285E-2</v>
      </c>
      <c r="BF40" s="236">
        <f>IF(AX40=0,0,_xll.SPRDOPT(AQ40,AR40,$P40,$AM40,AU40,AV40,AW40,$D40,$B$19,9)/365)</f>
        <v>0</v>
      </c>
      <c r="BG40" s="236">
        <f t="shared" ca="1" si="47"/>
        <v>4.325271660246216E-2</v>
      </c>
      <c r="BH40" s="236">
        <f t="shared" si="48"/>
        <v>0</v>
      </c>
      <c r="BI40" s="236">
        <f t="shared" ca="1" si="49"/>
        <v>3.8871783759217154E-3</v>
      </c>
      <c r="BJ40" s="205"/>
      <c r="BK40" s="109">
        <f t="shared" si="15"/>
        <v>0</v>
      </c>
      <c r="BL40" s="109">
        <f t="shared" ca="1" si="16"/>
        <v>0</v>
      </c>
      <c r="BM40" s="109">
        <f t="shared" ca="1" si="16"/>
        <v>0</v>
      </c>
      <c r="BN40" s="109">
        <f t="shared" si="16"/>
        <v>0</v>
      </c>
      <c r="BO40" s="109">
        <f t="shared" si="16"/>
        <v>0</v>
      </c>
      <c r="BP40" s="109">
        <f t="shared" ca="1" si="16"/>
        <v>0</v>
      </c>
      <c r="BQ40" s="109">
        <f t="shared" ca="1" si="16"/>
        <v>0</v>
      </c>
      <c r="BR40" s="109">
        <f t="shared" ca="1" si="16"/>
        <v>0</v>
      </c>
      <c r="BS40" s="109">
        <f t="shared" si="16"/>
        <v>0</v>
      </c>
      <c r="BT40" s="109">
        <f t="shared" ca="1" si="16"/>
        <v>0</v>
      </c>
      <c r="BU40" s="109">
        <f t="shared" si="16"/>
        <v>0</v>
      </c>
      <c r="BV40" s="109">
        <f t="shared" ca="1" si="16"/>
        <v>0</v>
      </c>
      <c r="BX40" s="82">
        <f t="shared" si="50"/>
        <v>0</v>
      </c>
      <c r="BY40" s="132">
        <f t="shared" si="51"/>
        <v>7.7612500000000004</v>
      </c>
      <c r="BZ40" s="132">
        <f t="shared" si="52"/>
        <v>5.53125</v>
      </c>
      <c r="CA40" s="132">
        <f t="shared" si="53"/>
        <v>0</v>
      </c>
      <c r="CB40" s="132">
        <f t="shared" si="54"/>
        <v>0</v>
      </c>
      <c r="CC40" s="234">
        <f t="shared" si="55"/>
        <v>0.79374999999999996</v>
      </c>
      <c r="CD40" s="234">
        <f t="shared" si="56"/>
        <v>0.63500000000000001</v>
      </c>
      <c r="CE40" s="106">
        <f t="shared" si="57"/>
        <v>0.74</v>
      </c>
      <c r="CF40" s="236">
        <f>IF(BX40=0,0,_xll.SPRDOPT(BY40,BZ40,$W40,$AM40,CC40,CD40,CE40,$D40,$D$19,0))</f>
        <v>0</v>
      </c>
      <c r="CG40" s="236">
        <f ca="1">IF(BY40=0,0,_xll.SPRDOPT(BY40,BZ40,$W40,$AM40,CC40,CD40,CE40,$D40,$D$19,1))</f>
        <v>0.7396815393886812</v>
      </c>
      <c r="CH40" s="236">
        <f ca="1">IF(BZ40=0,0,_xll.SPRDOPT(BY40,BZ40,$W40,$AM40,CC40,CD40,CE40,$D40,$D$19,2))</f>
        <v>-0.65698807840302431</v>
      </c>
      <c r="CI40" s="236">
        <f>IF(CA40=0,0,_xll.SPRDOPT(BY40,BZ40,$W40,$AM40,CC40,CD40,CE40,$D40,$D$19,3)/100)</f>
        <v>0</v>
      </c>
      <c r="CJ40" s="236">
        <f>IF(CB40=0,0,_xll.SPRDOPT(BY40,BZ40,$W40,$AM40,CC40,CD40,CE40,$D40,$D$19,4)/100)</f>
        <v>0</v>
      </c>
      <c r="CK40" s="236">
        <f ca="1">IF(CC40=0,0,_xll.SPRDOPT(BY40,BZ40,$W40,$AM40,CC40,CD40,CE40,$D40,$D$19,5)/100)</f>
        <v>8.8244788598864123E-3</v>
      </c>
      <c r="CL40" s="236">
        <f ca="1">IF(CD40=0,0,_xll.SPRDOPT(BY40,BZ40,$W40,$AM40,CC40,CD40,CE40,$D40,$D$19,6)/100)</f>
        <v>-1.2552287461196688E-3</v>
      </c>
      <c r="CM40" s="236">
        <f ca="1">IF(CE40=0,0,_xll.SPRDOPT(BY40,BZ40,$W40,$AM40,CC40,CD40,CE40,$D40,$D$19,7)/100)</f>
        <v>-8.6709406798008253E-3</v>
      </c>
      <c r="CN40" s="236">
        <f>IF(CF40=0,0,_xll.SPRDOPT(BY40,BZ40,$W40,$AM40,CC40,CD40,CE40,$D40,$D$19,9)/365)</f>
        <v>0</v>
      </c>
      <c r="CO40" s="236">
        <f t="shared" ca="1" si="58"/>
        <v>8.2693460985656886E-2</v>
      </c>
      <c r="CP40" s="236">
        <f t="shared" si="59"/>
        <v>0</v>
      </c>
      <c r="CQ40" s="236">
        <f t="shared" ca="1" si="60"/>
        <v>9.7753698287383461E-3</v>
      </c>
      <c r="CR40" s="205"/>
      <c r="CS40" s="109">
        <f t="shared" si="61"/>
        <v>0</v>
      </c>
      <c r="CT40" s="109">
        <f t="shared" ca="1" si="62"/>
        <v>0</v>
      </c>
      <c r="CU40" s="109">
        <f t="shared" ca="1" si="63"/>
        <v>0</v>
      </c>
      <c r="CV40" s="109">
        <f t="shared" si="64"/>
        <v>0</v>
      </c>
      <c r="CW40" s="109">
        <f t="shared" si="65"/>
        <v>0</v>
      </c>
      <c r="CX40" s="109">
        <f t="shared" ca="1" si="66"/>
        <v>0</v>
      </c>
      <c r="CY40" s="109">
        <f t="shared" ca="1" si="67"/>
        <v>0</v>
      </c>
      <c r="CZ40" s="109">
        <f t="shared" ca="1" si="68"/>
        <v>0</v>
      </c>
      <c r="DA40" s="109">
        <f t="shared" si="69"/>
        <v>0</v>
      </c>
      <c r="DB40" s="109">
        <f t="shared" ca="1" si="70"/>
        <v>0</v>
      </c>
      <c r="DC40" s="109">
        <f t="shared" si="71"/>
        <v>0</v>
      </c>
      <c r="DD40" s="109">
        <f t="shared" ca="1" si="72"/>
        <v>0</v>
      </c>
      <c r="DF40" s="82">
        <f t="shared" si="73"/>
        <v>31</v>
      </c>
      <c r="DG40" s="132">
        <f t="shared" si="74"/>
        <v>7.8237500000000004</v>
      </c>
      <c r="DH40" s="132">
        <f t="shared" si="75"/>
        <v>5.53125</v>
      </c>
      <c r="DI40" s="132">
        <f t="shared" si="76"/>
        <v>242.53625000000002</v>
      </c>
      <c r="DJ40" s="132">
        <f t="shared" si="77"/>
        <v>171.46875</v>
      </c>
      <c r="DK40" s="234">
        <f t="shared" si="78"/>
        <v>0.79374999999999996</v>
      </c>
      <c r="DL40" s="234">
        <f t="shared" si="79"/>
        <v>0.63500000000000001</v>
      </c>
      <c r="DM40" s="106">
        <f t="shared" si="80"/>
        <v>0.745</v>
      </c>
      <c r="DN40" s="236">
        <f ca="1">IF(DF40=0,0,_xll.SPRDOPT(DG40,DH40,$AD40,$AM40,DK40,DL40,DM40,$D40,$F$19,0))</f>
        <v>1.1586739721589812</v>
      </c>
      <c r="DO40" s="236">
        <f ca="1">IF(DG40=0,0,_xll.SPRDOPT(DG40,DH40,$AD40,$AM40,DK40,DL40,DM40,$D40,$F$19,1))</f>
        <v>0.70185318815191644</v>
      </c>
      <c r="DP40" s="236">
        <f ca="1">IF(DH40=0,0,_xll.SPRDOPT(DG40,DH40,$AD40,$AM40,DK40,DL40,DM40,$D40,$F$19,2))</f>
        <v>-0.61629993754238843</v>
      </c>
      <c r="DQ40" s="236">
        <f ca="1">IF(DI40=0,0,_xll.SPRDOPT(DG40,DH40,$AD40,$AM40,DK40,DL40,DM40,$D40,$F$19,3)/100)</f>
        <v>1.8035892255647485E-3</v>
      </c>
      <c r="DR40" s="236">
        <f ca="1">IF(DJ40=0,0,_xll.SPRDOPT(DG40,DH40,$AD40,$AM40,DK40,DL40,DM40,$D40,$F$19,4)/100)</f>
        <v>2.1995249310905263E-3</v>
      </c>
      <c r="DS40" s="236">
        <f ca="1">IF(DK40=0,0,_xll.SPRDOPT(DG40,DH40,$AD40,$AM40,DK40,DL40,DM40,$D40,$F$19,5)/100)</f>
        <v>9.7660246375918976E-3</v>
      </c>
      <c r="DT40" s="236">
        <f ca="1">IF(DL40=0,0,_xll.SPRDOPT(DG40,DH40,$AD40,$AM40,DK40,DL40,DM40,$D40,$F$19,6)/100)</f>
        <v>-1.6930676567908217E-3</v>
      </c>
      <c r="DU40" s="236">
        <f ca="1">IF(DM40=0,0,_xll.SPRDOPT(DG40,DH40,$AD40,$AM40,DK40,DL40,DM40,$D40,$F$19,7)/100)</f>
        <v>-9.0217647559674864E-3</v>
      </c>
      <c r="DV40" s="236">
        <f ca="1">IF(DN40=0,0,_xll.SPRDOPT(DG40,DH40,$AD40,$AM40,DK40,DL40,DM40,$D40,$F$19,9)/365)</f>
        <v>-4.3955639354649563E-3</v>
      </c>
      <c r="DW40" s="236">
        <f t="shared" ca="1" si="81"/>
        <v>8.5553250609528009E-2</v>
      </c>
      <c r="DX40" s="236">
        <f t="shared" ca="1" si="82"/>
        <v>3.9593570552577781E-4</v>
      </c>
      <c r="DY40" s="236">
        <f t="shared" ca="1" si="83"/>
        <v>1.0514463140199048E-2</v>
      </c>
      <c r="DZ40" s="205"/>
      <c r="EA40" s="109">
        <f t="shared" ca="1" si="84"/>
        <v>35.918893136928418</v>
      </c>
      <c r="EB40" s="109">
        <f t="shared" ca="1" si="85"/>
        <v>21.757448832709411</v>
      </c>
      <c r="EC40" s="109">
        <f t="shared" ca="1" si="86"/>
        <v>-19.10529806381404</v>
      </c>
      <c r="ED40" s="109">
        <f t="shared" ca="1" si="87"/>
        <v>5.5911265992507203E-2</v>
      </c>
      <c r="EE40" s="109">
        <f t="shared" ca="1" si="88"/>
        <v>6.8185272863806309E-2</v>
      </c>
      <c r="EF40" s="109">
        <f t="shared" ca="1" si="89"/>
        <v>0.30274676376534881</v>
      </c>
      <c r="EG40" s="109">
        <f t="shared" ca="1" si="90"/>
        <v>-5.2485097360515473E-2</v>
      </c>
      <c r="EH40" s="109">
        <f t="shared" ca="1" si="91"/>
        <v>-0.27967470743499206</v>
      </c>
      <c r="EI40" s="109">
        <f t="shared" ca="1" si="92"/>
        <v>-0.13626248199941365</v>
      </c>
      <c r="EJ40" s="109">
        <f t="shared" ca="1" si="93"/>
        <v>2.6521507688953685</v>
      </c>
      <c r="EK40" s="109">
        <f t="shared" ca="1" si="94"/>
        <v>1.2274006871299111E-2</v>
      </c>
      <c r="EL40" s="109">
        <f t="shared" ca="1" si="95"/>
        <v>0.3259483573461705</v>
      </c>
      <c r="EN40" s="82">
        <f t="shared" si="96"/>
        <v>0</v>
      </c>
      <c r="EO40" s="132">
        <f t="shared" si="97"/>
        <v>5.1887499999999998</v>
      </c>
      <c r="EP40" s="132">
        <f t="shared" si="98"/>
        <v>5.53125</v>
      </c>
      <c r="EQ40" s="132">
        <f t="shared" si="99"/>
        <v>0</v>
      </c>
      <c r="ER40" s="132">
        <f t="shared" si="100"/>
        <v>0</v>
      </c>
      <c r="ES40" s="234">
        <f t="shared" si="101"/>
        <v>0.60960000000000003</v>
      </c>
      <c r="ET40" s="234">
        <f t="shared" si="102"/>
        <v>0.63500000000000001</v>
      </c>
      <c r="EU40" s="106">
        <f t="shared" si="103"/>
        <v>0.88</v>
      </c>
      <c r="EV40" s="236">
        <f>IF(EN40=0,0,_xll.SPRDOPT(EO40,EP40,$AK40,$AM40,ES40,ET40,EU40,$D40,$H$19,0))</f>
        <v>0</v>
      </c>
      <c r="EW40" s="236">
        <f ca="1">IF(EO40=0,0,_xll.SPRDOPT(EO40,EP40,$AK40,$AM40,ES40,ET40,EU40,$D40,$H$19,1))</f>
        <v>0.6073527916412359</v>
      </c>
      <c r="EX40" s="236">
        <f ca="1">IF(EP40=0,0,_xll.SPRDOPT(EO40,EP40,$AK40,$AM40,ES40,ET40,EU40,$D40,$H$19,2))</f>
        <v>-0.55373971167419445</v>
      </c>
      <c r="EY40" s="236">
        <f>IF(EQ40=0,0,_xll.SPRDOPT(EO40,EP40,$AK40,$AM40,ES40,ET40,EU40,$D40,$H$19,3)/100)</f>
        <v>0</v>
      </c>
      <c r="EZ40" s="236">
        <f>IF(ER40=0,0,_xll.SPRDOPT(EO40,EP40,$AK40,$AM40,ES40,ET40,EU40,$D40,$H$19,4)/100)</f>
        <v>0</v>
      </c>
      <c r="FA40" s="236">
        <f ca="1">IF(ES40=0,0,_xll.SPRDOPT(EO40,EP40,$AK40,$AM40,ES40,ET40,EU40,$D40,$H$19,5)/100)</f>
        <v>-7.1838369885377941E-5</v>
      </c>
      <c r="FB40" s="236">
        <f ca="1">IF(ET40=0,0,_xll.SPRDOPT(EO40,EP40,$AK40,$AM40,ES40,ET40,EU40,$D40,$H$19,6)/100)</f>
        <v>4.8139029734454442E-3</v>
      </c>
      <c r="FC40" s="236">
        <f ca="1">IF(EU40=0,0,_xll.SPRDOPT(EO40,EP40,$AK40,$AM40,ES40,ET40,EU40,$D40,$H$19,7)/100)</f>
        <v>-1.1671193609609777E-2</v>
      </c>
      <c r="FD40" s="236">
        <f>IF(EV40=0,0,_xll.SPRDOPT(EO40,EP40,$AK40,$AM40,ES40,ET40,EU40,$D40,$H$19,9)/365)</f>
        <v>0</v>
      </c>
      <c r="FE40" s="236">
        <f t="shared" ca="1" si="104"/>
        <v>5.3613079967041455E-2</v>
      </c>
      <c r="FF40" s="236">
        <f t="shared" si="105"/>
        <v>0</v>
      </c>
      <c r="FG40" s="236">
        <f t="shared" ca="1" si="106"/>
        <v>4.7449381383554813E-3</v>
      </c>
      <c r="FH40" s="205"/>
      <c r="FI40" s="109">
        <f t="shared" si="17"/>
        <v>0</v>
      </c>
      <c r="FJ40" s="109">
        <f t="shared" ca="1" si="17"/>
        <v>0</v>
      </c>
      <c r="FK40" s="109">
        <f t="shared" ca="1" si="17"/>
        <v>0</v>
      </c>
      <c r="FL40" s="109">
        <f t="shared" si="17"/>
        <v>0</v>
      </c>
      <c r="FM40" s="109">
        <f t="shared" si="17"/>
        <v>0</v>
      </c>
      <c r="FN40" s="109">
        <f t="shared" ca="1" si="17"/>
        <v>0</v>
      </c>
      <c r="FO40" s="109">
        <f t="shared" ca="1" si="17"/>
        <v>0</v>
      </c>
      <c r="FP40" s="109">
        <f t="shared" ca="1" si="17"/>
        <v>0</v>
      </c>
      <c r="FQ40" s="109">
        <f t="shared" si="17"/>
        <v>0</v>
      </c>
      <c r="FR40" s="109">
        <f t="shared" ca="1" si="17"/>
        <v>0</v>
      </c>
      <c r="FS40" s="109">
        <f t="shared" si="17"/>
        <v>0</v>
      </c>
      <c r="FT40" s="109">
        <f t="shared" ca="1" si="17"/>
        <v>0</v>
      </c>
    </row>
    <row r="41" spans="1:176" x14ac:dyDescent="0.25">
      <c r="A41" s="101">
        <f t="shared" si="18"/>
        <v>36923</v>
      </c>
      <c r="B41" s="102">
        <f t="shared" si="19"/>
        <v>5.32125</v>
      </c>
      <c r="C41" s="80">
        <f t="shared" si="20"/>
        <v>0.63500000000000001</v>
      </c>
      <c r="D41" s="105">
        <f t="shared" ca="1" si="4"/>
        <v>109</v>
      </c>
      <c r="E41" s="106">
        <f t="shared" ca="1" si="21"/>
        <v>0.40229406405956092</v>
      </c>
      <c r="F41" s="106">
        <f t="shared" ca="1" si="22"/>
        <v>0.72216507158615784</v>
      </c>
      <c r="G41" s="106">
        <f t="shared" ca="1" si="23"/>
        <v>0.68879120372531244</v>
      </c>
      <c r="H41" s="106">
        <f t="shared" ca="1" si="24"/>
        <v>0.59558644513036652</v>
      </c>
      <c r="I41" s="104"/>
      <c r="J41" s="233"/>
      <c r="K41" s="102">
        <f>IF($B$3="NYMEX",0,VLOOKUP($A41,curvesettle,HLOOKUP($B$3,curvesettle,2,FALSE),FALSE))</f>
        <v>0.1575</v>
      </c>
      <c r="L41" s="102">
        <f t="shared" si="25"/>
        <v>0</v>
      </c>
      <c r="M41" s="106">
        <f t="shared" si="26"/>
        <v>0.97</v>
      </c>
      <c r="N41" s="106">
        <f t="shared" si="27"/>
        <v>1</v>
      </c>
      <c r="O41" s="106">
        <f t="shared" si="28"/>
        <v>0.82</v>
      </c>
      <c r="P41" s="235">
        <f t="shared" si="29"/>
        <v>0.37</v>
      </c>
      <c r="Q41" s="106"/>
      <c r="R41" s="102">
        <f t="shared" si="5"/>
        <v>2.2400000000000002</v>
      </c>
      <c r="S41" s="102">
        <f t="shared" si="6"/>
        <v>0</v>
      </c>
      <c r="T41" s="106">
        <f t="shared" si="7"/>
        <v>1.25</v>
      </c>
      <c r="U41" s="106">
        <f t="shared" si="30"/>
        <v>1</v>
      </c>
      <c r="V41" s="106">
        <f t="shared" si="31"/>
        <v>0.74</v>
      </c>
      <c r="W41" s="235">
        <f t="shared" si="32"/>
        <v>1.3</v>
      </c>
      <c r="X41" s="106"/>
      <c r="Y41" s="102">
        <f t="shared" si="8"/>
        <v>2.2400000000000002</v>
      </c>
      <c r="Z41" s="102">
        <f t="shared" si="9"/>
        <v>0</v>
      </c>
      <c r="AA41" s="106">
        <f t="shared" si="10"/>
        <v>1.25</v>
      </c>
      <c r="AB41" s="106">
        <f t="shared" si="33"/>
        <v>1</v>
      </c>
      <c r="AC41" s="106">
        <f t="shared" si="34"/>
        <v>0.74</v>
      </c>
      <c r="AD41" s="235">
        <f t="shared" si="35"/>
        <v>1.55</v>
      </c>
      <c r="AE41" s="106"/>
      <c r="AF41" s="102">
        <f t="shared" si="11"/>
        <v>-0.35749999999999998</v>
      </c>
      <c r="AG41" s="102">
        <f t="shared" si="12"/>
        <v>0</v>
      </c>
      <c r="AH41" s="106">
        <f t="shared" si="13"/>
        <v>0.96</v>
      </c>
      <c r="AI41" s="106">
        <f t="shared" si="36"/>
        <v>1</v>
      </c>
      <c r="AJ41" s="106">
        <f t="shared" si="37"/>
        <v>0.98</v>
      </c>
      <c r="AK41" s="235">
        <f t="shared" si="38"/>
        <v>-0.5</v>
      </c>
      <c r="AM41" s="80">
        <v>0</v>
      </c>
      <c r="AN41" s="181">
        <f t="shared" si="14"/>
        <v>28</v>
      </c>
      <c r="AP41" s="82">
        <f t="shared" si="39"/>
        <v>0</v>
      </c>
      <c r="AQ41" s="132">
        <f t="shared" si="40"/>
        <v>5.4587500000000002</v>
      </c>
      <c r="AR41" s="132">
        <f t="shared" si="41"/>
        <v>5.32125</v>
      </c>
      <c r="AS41" s="132">
        <f t="shared" si="42"/>
        <v>0</v>
      </c>
      <c r="AT41" s="132">
        <f t="shared" si="43"/>
        <v>0</v>
      </c>
      <c r="AU41" s="234">
        <f t="shared" si="44"/>
        <v>0.61595</v>
      </c>
      <c r="AV41" s="234">
        <f t="shared" si="45"/>
        <v>0.63500000000000001</v>
      </c>
      <c r="AW41" s="106">
        <f t="shared" si="46"/>
        <v>0.91999999999999993</v>
      </c>
      <c r="AX41" s="236">
        <f>IF(AP41=0,0,_xll.SPRDOPT(AQ41,AR41,$P41,$AM41,AU41,AV41,AW41,$D41,$B$19,0))</f>
        <v>0</v>
      </c>
      <c r="AY41" s="236">
        <f ca="1">IF(AQ41=0,0,_xll.SPRDOPT(AQ41,AR41,$P41,$AM41,AU41,AV41,AW41,$D41,$B$19,1))</f>
        <v>0.40229406405956092</v>
      </c>
      <c r="AZ41" s="236">
        <f ca="1">IF(AR41=0,0,_xll.SPRDOPT(AQ41,AR41,$P41,$AM41,AU41,AV41,AW41,$D41,$B$19,2))</f>
        <v>-0.35105098213888569</v>
      </c>
      <c r="BA41" s="236">
        <f>IF(AS41=0,0,_xll.SPRDOPT(AQ41,AR41,$P41,$AM41,AU41,AV41,AW41,$D41,$B$19,3)/100)</f>
        <v>0</v>
      </c>
      <c r="BB41" s="236">
        <f>IF(AT41=0,0,_xll.SPRDOPT(AQ41,AR41,$P41,$AM41,AU41,AV41,AW41,$D41,$B$19,4)/100)</f>
        <v>0</v>
      </c>
      <c r="BC41" s="236">
        <f ca="1">IF(AU41=0,0,_xll.SPRDOPT(AQ41,AR41,$P41,$AM41,AU41,AV41,AW41,$D41,$B$19,5)/100)</f>
        <v>3.3351009365664543E-3</v>
      </c>
      <c r="BD41" s="236">
        <f ca="1">IF(AV41=0,0,_xll.SPRDOPT(AQ41,AR41,$P41,$AM41,AU41,AV41,AW41,$D41,$B$19,6)/100)</f>
        <v>1.1879776685633603E-3</v>
      </c>
      <c r="BE41" s="236">
        <f ca="1">IF(AW41=0,0,_xll.SPRDOPT(AQ41,AR41,$P41,$AM41,AU41,AV41,AW41,$D41,$B$19,7)/100)</f>
        <v>-1.734487297962585E-2</v>
      </c>
      <c r="BF41" s="236">
        <f>IF(AX41=0,0,_xll.SPRDOPT(AQ41,AR41,$P41,$AM41,AU41,AV41,AW41,$D41,$B$19,9)/365)</f>
        <v>0</v>
      </c>
      <c r="BG41" s="236">
        <f t="shared" ca="1" si="47"/>
        <v>5.1243081920675226E-2</v>
      </c>
      <c r="BH41" s="236">
        <f t="shared" si="48"/>
        <v>0</v>
      </c>
      <c r="BI41" s="236">
        <f t="shared" ca="1" si="49"/>
        <v>4.4230255770328214E-3</v>
      </c>
      <c r="BJ41" s="205"/>
      <c r="BK41" s="109">
        <f t="shared" si="15"/>
        <v>0</v>
      </c>
      <c r="BL41" s="109">
        <f t="shared" ca="1" si="16"/>
        <v>0</v>
      </c>
      <c r="BM41" s="109">
        <f t="shared" ca="1" si="16"/>
        <v>0</v>
      </c>
      <c r="BN41" s="109">
        <f t="shared" si="16"/>
        <v>0</v>
      </c>
      <c r="BO41" s="109">
        <f t="shared" si="16"/>
        <v>0</v>
      </c>
      <c r="BP41" s="109">
        <f t="shared" ca="1" si="16"/>
        <v>0</v>
      </c>
      <c r="BQ41" s="109">
        <f t="shared" ca="1" si="16"/>
        <v>0</v>
      </c>
      <c r="BR41" s="109">
        <f t="shared" ca="1" si="16"/>
        <v>0</v>
      </c>
      <c r="BS41" s="109">
        <f t="shared" si="16"/>
        <v>0</v>
      </c>
      <c r="BT41" s="109">
        <f t="shared" ca="1" si="16"/>
        <v>0</v>
      </c>
      <c r="BU41" s="109">
        <f t="shared" si="16"/>
        <v>0</v>
      </c>
      <c r="BV41" s="109">
        <f t="shared" ca="1" si="16"/>
        <v>0</v>
      </c>
      <c r="BX41" s="82">
        <f t="shared" si="50"/>
        <v>0</v>
      </c>
      <c r="BY41" s="132">
        <f t="shared" si="51"/>
        <v>7.5412500000000007</v>
      </c>
      <c r="BZ41" s="132">
        <f t="shared" si="52"/>
        <v>5.32125</v>
      </c>
      <c r="CA41" s="132">
        <f t="shared" si="53"/>
        <v>0</v>
      </c>
      <c r="CB41" s="132">
        <f t="shared" si="54"/>
        <v>0</v>
      </c>
      <c r="CC41" s="234">
        <f t="shared" si="55"/>
        <v>0.79374999999999996</v>
      </c>
      <c r="CD41" s="234">
        <f t="shared" si="56"/>
        <v>0.63500000000000001</v>
      </c>
      <c r="CE41" s="106">
        <f t="shared" si="57"/>
        <v>0.74</v>
      </c>
      <c r="CF41" s="236">
        <f>IF(BX41=0,0,_xll.SPRDOPT(BY41,BZ41,$W41,$AM41,CC41,CD41,CE41,$D41,$D$19,0))</f>
        <v>0</v>
      </c>
      <c r="CG41" s="236">
        <f ca="1">IF(BY41=0,0,_xll.SPRDOPT(BY41,BZ41,$W41,$AM41,CC41,CD41,CE41,$D41,$D$19,1))</f>
        <v>0.72216507158615784</v>
      </c>
      <c r="CH41" s="236">
        <f ca="1">IF(BZ41=0,0,_xll.SPRDOPT(BY41,BZ41,$W41,$AM41,CC41,CD41,CE41,$D41,$D$19,2))</f>
        <v>-0.61966985810223452</v>
      </c>
      <c r="CI41" s="236">
        <f>IF(CA41=0,0,_xll.SPRDOPT(BY41,BZ41,$W41,$AM41,CC41,CD41,CE41,$D41,$D$19,3)/100)</f>
        <v>0</v>
      </c>
      <c r="CJ41" s="236">
        <f>IF(CB41=0,0,_xll.SPRDOPT(BY41,BZ41,$W41,$AM41,CC41,CD41,CE41,$D41,$D$19,4)/100)</f>
        <v>0</v>
      </c>
      <c r="CK41" s="236">
        <f ca="1">IF(CC41=0,0,_xll.SPRDOPT(BY41,BZ41,$W41,$AM41,CC41,CD41,CE41,$D41,$D$19,5)/100)</f>
        <v>1.0664539820262242E-2</v>
      </c>
      <c r="CL41" s="236">
        <f ca="1">IF(CD41=0,0,_xll.SPRDOPT(BY41,BZ41,$W41,$AM41,CC41,CD41,CE41,$D41,$D$19,6)/100)</f>
        <v>-1.5545554004952489E-3</v>
      </c>
      <c r="CM41" s="236">
        <f ca="1">IF(CE41=0,0,_xll.SPRDOPT(BY41,BZ41,$W41,$AM41,CC41,CD41,CE41,$D41,$D$19,7)/100)</f>
        <v>-1.0338408543834093E-2</v>
      </c>
      <c r="CN41" s="236">
        <f>IF(CF41=0,0,_xll.SPRDOPT(BY41,BZ41,$W41,$AM41,CC41,CD41,CE41,$D41,$D$19,9)/365)</f>
        <v>0</v>
      </c>
      <c r="CO41" s="236">
        <f t="shared" ca="1" si="58"/>
        <v>0.10249521348392332</v>
      </c>
      <c r="CP41" s="236">
        <f t="shared" si="59"/>
        <v>0</v>
      </c>
      <c r="CQ41" s="236">
        <f t="shared" ca="1" si="60"/>
        <v>1.1776119374832554E-2</v>
      </c>
      <c r="CR41" s="205"/>
      <c r="CS41" s="109">
        <f t="shared" si="61"/>
        <v>0</v>
      </c>
      <c r="CT41" s="109">
        <f t="shared" ca="1" si="62"/>
        <v>0</v>
      </c>
      <c r="CU41" s="109">
        <f t="shared" ca="1" si="63"/>
        <v>0</v>
      </c>
      <c r="CV41" s="109">
        <f t="shared" si="64"/>
        <v>0</v>
      </c>
      <c r="CW41" s="109">
        <f t="shared" si="65"/>
        <v>0</v>
      </c>
      <c r="CX41" s="109">
        <f t="shared" ca="1" si="66"/>
        <v>0</v>
      </c>
      <c r="CY41" s="109">
        <f t="shared" ca="1" si="67"/>
        <v>0</v>
      </c>
      <c r="CZ41" s="109">
        <f t="shared" ca="1" si="68"/>
        <v>0</v>
      </c>
      <c r="DA41" s="109">
        <f t="shared" si="69"/>
        <v>0</v>
      </c>
      <c r="DB41" s="109">
        <f t="shared" ca="1" si="70"/>
        <v>0</v>
      </c>
      <c r="DC41" s="109">
        <f t="shared" si="71"/>
        <v>0</v>
      </c>
      <c r="DD41" s="109">
        <f t="shared" ca="1" si="72"/>
        <v>0</v>
      </c>
      <c r="DF41" s="82">
        <f t="shared" si="73"/>
        <v>28</v>
      </c>
      <c r="DG41" s="132">
        <f t="shared" si="74"/>
        <v>7.6037500000000007</v>
      </c>
      <c r="DH41" s="132">
        <f t="shared" si="75"/>
        <v>5.32125</v>
      </c>
      <c r="DI41" s="132">
        <f t="shared" si="76"/>
        <v>212.90500000000003</v>
      </c>
      <c r="DJ41" s="132">
        <f t="shared" si="77"/>
        <v>148.995</v>
      </c>
      <c r="DK41" s="234">
        <f t="shared" si="78"/>
        <v>0.79374999999999996</v>
      </c>
      <c r="DL41" s="234">
        <f t="shared" si="79"/>
        <v>0.63500000000000001</v>
      </c>
      <c r="DM41" s="106">
        <f t="shared" si="80"/>
        <v>0.745</v>
      </c>
      <c r="DN41" s="236">
        <f ca="1">IF(DF41=0,0,_xll.SPRDOPT(DG41,DH41,$AD41,$AM41,DK41,DL41,DM41,$D41,$F$19,0))</f>
        <v>1.2633720143641338</v>
      </c>
      <c r="DO41" s="236">
        <f ca="1">IF(DG41=0,0,_xll.SPRDOPT(DG41,DH41,$AD41,$AM41,DK41,DL41,DM41,$D41,$F$19,1))</f>
        <v>0.68879120372531244</v>
      </c>
      <c r="DP41" s="236">
        <f ca="1">IF(DH41=0,0,_xll.SPRDOPT(DG41,DH41,$AD41,$AM41,DK41,DL41,DM41,$D41,$F$19,2))</f>
        <v>-0.58425987630664389</v>
      </c>
      <c r="DQ41" s="236">
        <f ca="1">IF(DI41=0,0,_xll.SPRDOPT(DG41,DH41,$AD41,$AM41,DK41,DL41,DM41,$D41,$F$19,3)/100)</f>
        <v>1.5767802461987778E-3</v>
      </c>
      <c r="DR41" s="236">
        <f ca="1">IF(DJ41=0,0,_xll.SPRDOPT(DG41,DH41,$AD41,$AM41,DK41,DL41,DM41,$D41,$F$19,4)/100)</f>
        <v>1.936002392466288E-3</v>
      </c>
      <c r="DS41" s="236">
        <f ca="1">IF(DK41=0,0,_xll.SPRDOPT(DG41,DH41,$AD41,$AM41,DK41,DL41,DM41,$D41,$F$19,5)/100)</f>
        <v>1.1643888311514219E-2</v>
      </c>
      <c r="DT41" s="236">
        <f ca="1">IF(DL41=0,0,_xll.SPRDOPT(DG41,DH41,$AD41,$AM41,DK41,DL41,DM41,$D41,$F$19,6)/100)</f>
        <v>-2.0501804411446421E-3</v>
      </c>
      <c r="DU41" s="236">
        <f ca="1">IF(DM41=0,0,_xll.SPRDOPT(DG41,DH41,$AD41,$AM41,DK41,DL41,DM41,$D41,$F$19,7)/100)</f>
        <v>-1.0601920904818478E-2</v>
      </c>
      <c r="DV41" s="236">
        <f ca="1">IF(DN41=0,0,_xll.SPRDOPT(DG41,DH41,$AD41,$AM41,DK41,DL41,DM41,$D41,$F$19,9)/365)</f>
        <v>-3.6449130544734419E-3</v>
      </c>
      <c r="DW41" s="236">
        <f t="shared" ca="1" si="81"/>
        <v>0.10453132741866855</v>
      </c>
      <c r="DX41" s="236">
        <f t="shared" ca="1" si="82"/>
        <v>3.5922214626751023E-4</v>
      </c>
      <c r="DY41" s="236">
        <f t="shared" ca="1" si="83"/>
        <v>1.2504679948248132E-2</v>
      </c>
      <c r="DZ41" s="205"/>
      <c r="EA41" s="109">
        <f t="shared" ca="1" si="84"/>
        <v>35.374416402195749</v>
      </c>
      <c r="EB41" s="109">
        <f t="shared" ca="1" si="85"/>
        <v>19.286153704308749</v>
      </c>
      <c r="EC41" s="109">
        <f t="shared" ca="1" si="86"/>
        <v>-16.35927653658603</v>
      </c>
      <c r="ED41" s="109">
        <f t="shared" ca="1" si="87"/>
        <v>4.4149846893565776E-2</v>
      </c>
      <c r="EE41" s="109">
        <f t="shared" ca="1" si="88"/>
        <v>5.4208066989056065E-2</v>
      </c>
      <c r="EF41" s="109">
        <f t="shared" ca="1" si="89"/>
        <v>0.32602887272239811</v>
      </c>
      <c r="EG41" s="109">
        <f t="shared" ca="1" si="90"/>
        <v>-5.7405052352049978E-2</v>
      </c>
      <c r="EH41" s="109">
        <f t="shared" ca="1" si="91"/>
        <v>-0.29685378533491735</v>
      </c>
      <c r="EI41" s="109">
        <f t="shared" ca="1" si="92"/>
        <v>-0.10205756552525637</v>
      </c>
      <c r="EJ41" s="109">
        <f t="shared" ca="1" si="93"/>
        <v>2.9268771677227194</v>
      </c>
      <c r="EK41" s="109">
        <f t="shared" ca="1" si="94"/>
        <v>1.0058220095490285E-2</v>
      </c>
      <c r="EL41" s="109">
        <f t="shared" ca="1" si="95"/>
        <v>0.35013103855094768</v>
      </c>
      <c r="EN41" s="82">
        <f t="shared" si="96"/>
        <v>0</v>
      </c>
      <c r="EO41" s="132">
        <f t="shared" si="97"/>
        <v>4.9637500000000001</v>
      </c>
      <c r="EP41" s="132">
        <f t="shared" si="98"/>
        <v>5.32125</v>
      </c>
      <c r="EQ41" s="132">
        <f t="shared" si="99"/>
        <v>0</v>
      </c>
      <c r="ER41" s="132">
        <f t="shared" si="100"/>
        <v>0</v>
      </c>
      <c r="ES41" s="234">
        <f t="shared" si="101"/>
        <v>0.60960000000000003</v>
      </c>
      <c r="ET41" s="234">
        <f t="shared" si="102"/>
        <v>0.63500000000000001</v>
      </c>
      <c r="EU41" s="106">
        <f t="shared" si="103"/>
        <v>0.88</v>
      </c>
      <c r="EV41" s="236">
        <f>IF(EN41=0,0,_xll.SPRDOPT(EO41,EP41,$AK41,$AM41,ES41,ET41,EU41,$D41,$H$19,0))</f>
        <v>0</v>
      </c>
      <c r="EW41" s="236">
        <f ca="1">IF(EO41=0,0,_xll.SPRDOPT(EO41,EP41,$AK41,$AM41,ES41,ET41,EU41,$D41,$H$19,1))</f>
        <v>0.59558644513036652</v>
      </c>
      <c r="EX41" s="236">
        <f ca="1">IF(EP41=0,0,_xll.SPRDOPT(EO41,EP41,$AK41,$AM41,ES41,ET41,EU41,$D41,$H$19,2))</f>
        <v>-0.5309839261815158</v>
      </c>
      <c r="EY41" s="236">
        <f>IF(EQ41=0,0,_xll.SPRDOPT(EO41,EP41,$AK41,$AM41,ES41,ET41,EU41,$D41,$H$19,3)/100)</f>
        <v>0</v>
      </c>
      <c r="EZ41" s="236">
        <f>IF(ER41=0,0,_xll.SPRDOPT(EO41,EP41,$AK41,$AM41,ES41,ET41,EU41,$D41,$H$19,4)/100)</f>
        <v>0</v>
      </c>
      <c r="FA41" s="236">
        <f ca="1">IF(ES41=0,0,_xll.SPRDOPT(EO41,EP41,$AK41,$AM41,ES41,ET41,EU41,$D41,$H$19,5)/100)</f>
        <v>-1.5117851925527351E-4</v>
      </c>
      <c r="FB41" s="236">
        <f ca="1">IF(ET41=0,0,_xll.SPRDOPT(EO41,EP41,$AK41,$AM41,ES41,ET41,EU41,$D41,$H$19,6)/100)</f>
        <v>5.6504362466152447E-3</v>
      </c>
      <c r="FC41" s="236">
        <f ca="1">IF(EU41=0,0,_xll.SPRDOPT(EO41,EP41,$AK41,$AM41,ES41,ET41,EU41,$D41,$H$19,7)/100)</f>
        <v>-1.3471983469524756E-2</v>
      </c>
      <c r="FD41" s="236">
        <f>IF(EV41=0,0,_xll.SPRDOPT(EO41,EP41,$AK41,$AM41,ES41,ET41,EU41,$D41,$H$19,9)/365)</f>
        <v>0</v>
      </c>
      <c r="FE41" s="236">
        <f t="shared" ca="1" si="104"/>
        <v>6.4602518948850718E-2</v>
      </c>
      <c r="FF41" s="236">
        <f t="shared" si="105"/>
        <v>0</v>
      </c>
      <c r="FG41" s="236">
        <f t="shared" ca="1" si="106"/>
        <v>5.5053048681301823E-3</v>
      </c>
      <c r="FH41" s="205"/>
      <c r="FI41" s="109">
        <f t="shared" si="17"/>
        <v>0</v>
      </c>
      <c r="FJ41" s="109">
        <f t="shared" ca="1" si="17"/>
        <v>0</v>
      </c>
      <c r="FK41" s="109">
        <f t="shared" ca="1" si="17"/>
        <v>0</v>
      </c>
      <c r="FL41" s="109">
        <f t="shared" si="17"/>
        <v>0</v>
      </c>
      <c r="FM41" s="109">
        <f t="shared" si="17"/>
        <v>0</v>
      </c>
      <c r="FN41" s="109">
        <f t="shared" ca="1" si="17"/>
        <v>0</v>
      </c>
      <c r="FO41" s="109">
        <f t="shared" ca="1" si="17"/>
        <v>0</v>
      </c>
      <c r="FP41" s="109">
        <f t="shared" ca="1" si="17"/>
        <v>0</v>
      </c>
      <c r="FQ41" s="109">
        <f t="shared" si="17"/>
        <v>0</v>
      </c>
      <c r="FR41" s="109">
        <f t="shared" ca="1" si="17"/>
        <v>0</v>
      </c>
      <c r="FS41" s="109">
        <f t="shared" si="17"/>
        <v>0</v>
      </c>
      <c r="FT41" s="109">
        <f t="shared" ca="1" si="17"/>
        <v>0</v>
      </c>
    </row>
    <row r="42" spans="1:176" x14ac:dyDescent="0.25">
      <c r="A42" s="101">
        <f t="shared" si="18"/>
        <v>36951</v>
      </c>
      <c r="B42" s="102">
        <f t="shared" si="19"/>
        <v>5.0782499999999997</v>
      </c>
      <c r="C42" s="80">
        <f t="shared" si="20"/>
        <v>0.58499999999999985</v>
      </c>
      <c r="D42" s="105">
        <f t="shared" ca="1" si="4"/>
        <v>137</v>
      </c>
      <c r="E42" s="106">
        <f t="shared" ca="1" si="21"/>
        <v>0.36125752044849935</v>
      </c>
      <c r="F42" s="106">
        <f t="shared" ca="1" si="22"/>
        <v>0.50117170745080675</v>
      </c>
      <c r="G42" s="106">
        <f t="shared" ca="1" si="23"/>
        <v>0.4599311036854043</v>
      </c>
      <c r="H42" s="106">
        <f t="shared" ca="1" si="24"/>
        <v>0.58858650092328912</v>
      </c>
      <c r="I42" s="104"/>
      <c r="J42" s="233"/>
      <c r="K42" s="102">
        <f>IF($B$3="NYMEX",0,VLOOKUP($A42,curvesettle,HLOOKUP($B$3,curvesettle,2,FALSE),FALSE))</f>
        <v>8.2500000000000004E-2</v>
      </c>
      <c r="L42" s="102">
        <f t="shared" si="25"/>
        <v>0</v>
      </c>
      <c r="M42" s="106">
        <f t="shared" si="26"/>
        <v>0.97</v>
      </c>
      <c r="N42" s="106">
        <f t="shared" si="27"/>
        <v>1</v>
      </c>
      <c r="O42" s="106">
        <f t="shared" si="28"/>
        <v>0.82</v>
      </c>
      <c r="P42" s="235">
        <f t="shared" si="29"/>
        <v>0.37</v>
      </c>
      <c r="Q42" s="106"/>
      <c r="R42" s="102">
        <f t="shared" si="5"/>
        <v>1.0900000000000001</v>
      </c>
      <c r="S42" s="102">
        <f t="shared" si="6"/>
        <v>0</v>
      </c>
      <c r="T42" s="106">
        <f t="shared" si="7"/>
        <v>1.18</v>
      </c>
      <c r="U42" s="106">
        <f t="shared" si="30"/>
        <v>1</v>
      </c>
      <c r="V42" s="106">
        <f t="shared" si="31"/>
        <v>0.77</v>
      </c>
      <c r="W42" s="235">
        <f t="shared" si="32"/>
        <v>1.3</v>
      </c>
      <c r="X42" s="106"/>
      <c r="Y42" s="102">
        <f t="shared" si="8"/>
        <v>1.0900000000000001</v>
      </c>
      <c r="Z42" s="102">
        <f t="shared" si="9"/>
        <v>0</v>
      </c>
      <c r="AA42" s="106">
        <f t="shared" si="10"/>
        <v>1.18</v>
      </c>
      <c r="AB42" s="106">
        <f t="shared" si="33"/>
        <v>1</v>
      </c>
      <c r="AC42" s="106">
        <f t="shared" si="34"/>
        <v>0.77</v>
      </c>
      <c r="AD42" s="235">
        <f t="shared" si="35"/>
        <v>1.55</v>
      </c>
      <c r="AE42" s="106"/>
      <c r="AF42" s="102">
        <f t="shared" si="11"/>
        <v>-0.3775</v>
      </c>
      <c r="AG42" s="102">
        <f t="shared" si="12"/>
        <v>0</v>
      </c>
      <c r="AH42" s="106">
        <f t="shared" si="13"/>
        <v>0.96</v>
      </c>
      <c r="AI42" s="106">
        <f t="shared" si="36"/>
        <v>1</v>
      </c>
      <c r="AJ42" s="106">
        <f t="shared" si="37"/>
        <v>0.98</v>
      </c>
      <c r="AK42" s="235">
        <f t="shared" si="38"/>
        <v>-0.5</v>
      </c>
      <c r="AM42" s="80">
        <v>0</v>
      </c>
      <c r="AN42" s="181">
        <f t="shared" si="14"/>
        <v>31</v>
      </c>
      <c r="AP42" s="82">
        <f t="shared" si="39"/>
        <v>0</v>
      </c>
      <c r="AQ42" s="132">
        <f t="shared" si="40"/>
        <v>5.1407499999999997</v>
      </c>
      <c r="AR42" s="132">
        <f t="shared" si="41"/>
        <v>5.0782499999999997</v>
      </c>
      <c r="AS42" s="132">
        <f t="shared" si="42"/>
        <v>0</v>
      </c>
      <c r="AT42" s="132">
        <f t="shared" si="43"/>
        <v>0</v>
      </c>
      <c r="AU42" s="234">
        <f t="shared" si="44"/>
        <v>0.56744999999999979</v>
      </c>
      <c r="AV42" s="234">
        <f t="shared" si="45"/>
        <v>0.58499999999999985</v>
      </c>
      <c r="AW42" s="106">
        <f t="shared" si="46"/>
        <v>0.91999999999999993</v>
      </c>
      <c r="AX42" s="236">
        <f>IF(AP42=0,0,_xll.SPRDOPT(AQ42,AR42,$P42,$AM42,AU42,AV42,AW42,$D42,$B$19,0))</f>
        <v>0</v>
      </c>
      <c r="AY42" s="236">
        <f ca="1">IF(AQ42=0,0,_xll.SPRDOPT(AQ42,AR42,$P42,$AM42,AU42,AV42,AW42,$D42,$B$19,1))</f>
        <v>0.36125752044849935</v>
      </c>
      <c r="AZ42" s="236">
        <f ca="1">IF(AR42=0,0,_xll.SPRDOPT(AQ42,AR42,$P42,$AM42,AU42,AV42,AW42,$D42,$B$19,2))</f>
        <v>-0.31051301608228177</v>
      </c>
      <c r="BA42" s="236">
        <f>IF(AS42=0,0,_xll.SPRDOPT(AQ42,AR42,$P42,$AM42,AU42,AV42,AW42,$D42,$B$19,3)/100)</f>
        <v>0</v>
      </c>
      <c r="BB42" s="236">
        <f>IF(AT42=0,0,_xll.SPRDOPT(AQ42,AR42,$P42,$AM42,AU42,AV42,AW42,$D42,$B$19,4)/100)</f>
        <v>0</v>
      </c>
      <c r="BC42" s="236">
        <f ca="1">IF(AU42=0,0,_xll.SPRDOPT(AQ42,AR42,$P42,$AM42,AU42,AV42,AW42,$D42,$B$19,5)/100)</f>
        <v>3.5000545670736531E-3</v>
      </c>
      <c r="BD42" s="236">
        <f ca="1">IF(AV42=0,0,_xll.SPRDOPT(AQ42,AR42,$P42,$AM42,AU42,AV42,AW42,$D42,$B$19,6)/100)</f>
        <v>1.1235031614684262E-3</v>
      </c>
      <c r="BE42" s="236">
        <f ca="1">IF(AW42=0,0,_xll.SPRDOPT(AQ42,AR42,$P42,$AM42,AU42,AV42,AW42,$D42,$B$19,7)/100)</f>
        <v>-1.6289600770920228E-2</v>
      </c>
      <c r="BF42" s="236">
        <f>IF(AX42=0,0,_xll.SPRDOPT(AQ42,AR42,$P42,$AM42,AU42,AV42,AW42,$D42,$B$19,9)/365)</f>
        <v>0</v>
      </c>
      <c r="BG42" s="236">
        <f t="shared" ca="1" si="47"/>
        <v>5.074450436621758E-2</v>
      </c>
      <c r="BH42" s="236">
        <f t="shared" si="48"/>
        <v>0</v>
      </c>
      <c r="BI42" s="236">
        <f t="shared" ca="1" si="49"/>
        <v>4.5185560915298696E-3</v>
      </c>
      <c r="BJ42" s="205"/>
      <c r="BK42" s="109">
        <f t="shared" si="15"/>
        <v>0</v>
      </c>
      <c r="BL42" s="109">
        <f t="shared" ca="1" si="16"/>
        <v>0</v>
      </c>
      <c r="BM42" s="109">
        <f t="shared" ca="1" si="16"/>
        <v>0</v>
      </c>
      <c r="BN42" s="109">
        <f t="shared" si="16"/>
        <v>0</v>
      </c>
      <c r="BO42" s="109">
        <f t="shared" si="16"/>
        <v>0</v>
      </c>
      <c r="BP42" s="109">
        <f t="shared" ca="1" si="16"/>
        <v>0</v>
      </c>
      <c r="BQ42" s="109">
        <f t="shared" ca="1" si="16"/>
        <v>0</v>
      </c>
      <c r="BR42" s="109">
        <f t="shared" ca="1" si="16"/>
        <v>0</v>
      </c>
      <c r="BS42" s="109">
        <f t="shared" si="16"/>
        <v>0</v>
      </c>
      <c r="BT42" s="109">
        <f t="shared" ca="1" si="16"/>
        <v>0</v>
      </c>
      <c r="BU42" s="109">
        <f t="shared" si="16"/>
        <v>0</v>
      </c>
      <c r="BV42" s="109">
        <f t="shared" ca="1" si="16"/>
        <v>0</v>
      </c>
      <c r="BX42" s="82">
        <f t="shared" si="50"/>
        <v>0</v>
      </c>
      <c r="BY42" s="132">
        <f t="shared" si="51"/>
        <v>6.14825</v>
      </c>
      <c r="BZ42" s="132">
        <f t="shared" si="52"/>
        <v>5.0782499999999997</v>
      </c>
      <c r="CA42" s="132">
        <f t="shared" si="53"/>
        <v>0</v>
      </c>
      <c r="CB42" s="132">
        <f t="shared" si="54"/>
        <v>0</v>
      </c>
      <c r="CC42" s="234">
        <f t="shared" si="55"/>
        <v>0.6902999999999998</v>
      </c>
      <c r="CD42" s="234">
        <f t="shared" si="56"/>
        <v>0.58499999999999985</v>
      </c>
      <c r="CE42" s="106">
        <f t="shared" si="57"/>
        <v>0.77</v>
      </c>
      <c r="CF42" s="236">
        <f>IF(BX42=0,0,_xll.SPRDOPT(BY42,BZ42,$W42,$AM42,CC42,CD42,CE42,$D42,$D$19,0))</f>
        <v>0</v>
      </c>
      <c r="CG42" s="236">
        <f ca="1">IF(BY42=0,0,_xll.SPRDOPT(BY42,BZ42,$W42,$AM42,CC42,CD42,CE42,$D42,$D$19,1))</f>
        <v>0.50117170745080675</v>
      </c>
      <c r="CH42" s="236">
        <f ca="1">IF(BZ42=0,0,_xll.SPRDOPT(BY42,BZ42,$W42,$AM42,CC42,CD42,CE42,$D42,$D$19,2))</f>
        <v>-0.39775779464139899</v>
      </c>
      <c r="CI42" s="236">
        <f>IF(CA42=0,0,_xll.SPRDOPT(BY42,BZ42,$W42,$AM42,CC42,CD42,CE42,$D42,$D$19,3)/100)</f>
        <v>0</v>
      </c>
      <c r="CJ42" s="236">
        <f>IF(CB42=0,0,_xll.SPRDOPT(BY42,BZ42,$W42,$AM42,CC42,CD42,CE42,$D42,$D$19,4)/100)</f>
        <v>0</v>
      </c>
      <c r="CK42" s="236">
        <f ca="1">IF(CC42=0,0,_xll.SPRDOPT(BY42,BZ42,$W42,$AM42,CC42,CD42,CE42,$D42,$D$19,5)/100)</f>
        <v>1.1132123271196764E-2</v>
      </c>
      <c r="CL42" s="236">
        <f ca="1">IF(CD42=0,0,_xll.SPRDOPT(BY42,BZ42,$W42,$AM42,CC42,CD42,CE42,$D42,$D$19,6)/100)</f>
        <v>-1.6606860253820068E-3</v>
      </c>
      <c r="CM42" s="236">
        <f ca="1">IF(CE42=0,0,_xll.SPRDOPT(BY42,BZ42,$W42,$AM42,CC42,CD42,CE42,$D42,$D$19,7)/100)</f>
        <v>-1.0880746975389422E-2</v>
      </c>
      <c r="CN42" s="236">
        <f>IF(CF42=0,0,_xll.SPRDOPT(BY42,BZ42,$W42,$AM42,CC42,CD42,CE42,$D42,$D$19,9)/365)</f>
        <v>0</v>
      </c>
      <c r="CO42" s="236">
        <f t="shared" ca="1" si="58"/>
        <v>0.10341391280940776</v>
      </c>
      <c r="CP42" s="236">
        <f t="shared" si="59"/>
        <v>0</v>
      </c>
      <c r="CQ42" s="236">
        <f t="shared" ca="1" si="60"/>
        <v>1.1475219434630174E-2</v>
      </c>
      <c r="CR42" s="205"/>
      <c r="CS42" s="109">
        <f t="shared" si="61"/>
        <v>0</v>
      </c>
      <c r="CT42" s="109">
        <f t="shared" ca="1" si="62"/>
        <v>0</v>
      </c>
      <c r="CU42" s="109">
        <f t="shared" ca="1" si="63"/>
        <v>0</v>
      </c>
      <c r="CV42" s="109">
        <f t="shared" si="64"/>
        <v>0</v>
      </c>
      <c r="CW42" s="109">
        <f t="shared" si="65"/>
        <v>0</v>
      </c>
      <c r="CX42" s="109">
        <f t="shared" ca="1" si="66"/>
        <v>0</v>
      </c>
      <c r="CY42" s="109">
        <f t="shared" ca="1" si="67"/>
        <v>0</v>
      </c>
      <c r="CZ42" s="109">
        <f t="shared" ca="1" si="68"/>
        <v>0</v>
      </c>
      <c r="DA42" s="109">
        <f t="shared" si="69"/>
        <v>0</v>
      </c>
      <c r="DB42" s="109">
        <f t="shared" ca="1" si="70"/>
        <v>0</v>
      </c>
      <c r="DC42" s="109">
        <f t="shared" si="71"/>
        <v>0</v>
      </c>
      <c r="DD42" s="109">
        <f t="shared" ca="1" si="72"/>
        <v>0</v>
      </c>
      <c r="DF42" s="82">
        <f t="shared" si="73"/>
        <v>31</v>
      </c>
      <c r="DG42" s="132">
        <f t="shared" si="74"/>
        <v>6.21075</v>
      </c>
      <c r="DH42" s="132">
        <f t="shared" si="75"/>
        <v>5.0782499999999997</v>
      </c>
      <c r="DI42" s="132">
        <f t="shared" si="76"/>
        <v>192.53325000000001</v>
      </c>
      <c r="DJ42" s="132">
        <f t="shared" si="77"/>
        <v>157.42574999999999</v>
      </c>
      <c r="DK42" s="234">
        <f t="shared" si="78"/>
        <v>0.6902999999999998</v>
      </c>
      <c r="DL42" s="234">
        <f t="shared" si="79"/>
        <v>0.58499999999999985</v>
      </c>
      <c r="DM42" s="106">
        <f t="shared" si="80"/>
        <v>0.77500000000000002</v>
      </c>
      <c r="DN42" s="236">
        <f ca="1">IF(DF42=0,0,_xll.SPRDOPT(DG42,DH42,$AD42,$AM42,DK42,DL42,DM42,$D42,$F$19,0))</f>
        <v>0.5069933594190813</v>
      </c>
      <c r="DO42" s="236">
        <f ca="1">IF(DG42=0,0,_xll.SPRDOPT(DG42,DH42,$AD42,$AM42,DK42,DL42,DM42,$D42,$F$19,1))</f>
        <v>0.4599311036854043</v>
      </c>
      <c r="DP42" s="236">
        <f ca="1">IF(DH42=0,0,_xll.SPRDOPT(DG42,DH42,$AD42,$AM42,DK42,DL42,DM42,$D42,$F$19,2))</f>
        <v>-0.3604901841078953</v>
      </c>
      <c r="DQ42" s="236">
        <f ca="1">IF(DI42=0,0,_xll.SPRDOPT(DG42,DH42,$AD42,$AM42,DK42,DL42,DM42,$D42,$F$19,3)/100)</f>
        <v>2.3460134715717232E-3</v>
      </c>
      <c r="DR42" s="236">
        <f ca="1">IF(DJ42=0,0,_xll.SPRDOPT(DG42,DH42,$AD42,$AM42,DK42,DL42,DM42,$D42,$F$19,4)/100)</f>
        <v>2.1039950714118552E-3</v>
      </c>
      <c r="DS42" s="236">
        <f ca="1">IF(DK42=0,0,_xll.SPRDOPT(DG42,DH42,$AD42,$AM42,DK42,DL42,DM42,$D42,$F$19,5)/100)</f>
        <v>1.155109203382353E-2</v>
      </c>
      <c r="DT42" s="236">
        <f ca="1">IF(DL42=0,0,_xll.SPRDOPT(DG42,DH42,$AD42,$AM42,DK42,DL42,DM42,$D42,$F$19,6)/100)</f>
        <v>-2.1122999643477729E-3</v>
      </c>
      <c r="DU42" s="236">
        <f ca="1">IF(DM42=0,0,_xll.SPRDOPT(DG42,DH42,$AD42,$AM42,DK42,DL42,DM42,$D42,$F$19,7)/100)</f>
        <v>-1.0581350770883666E-2</v>
      </c>
      <c r="DV42" s="236">
        <f ca="1">IF(DN42=0,0,_xll.SPRDOPT(DG42,DH42,$AD42,$AM42,DK42,DL42,DM42,$D42,$F$19,9)/365)</f>
        <v>-2.460816951727176E-3</v>
      </c>
      <c r="DW42" s="236">
        <f t="shared" ca="1" si="81"/>
        <v>9.9440919577509002E-2</v>
      </c>
      <c r="DX42" s="236">
        <f t="shared" ca="1" si="82"/>
        <v>-2.4201840015986801E-4</v>
      </c>
      <c r="DY42" s="236">
        <f t="shared" ca="1" si="83"/>
        <v>1.1517988635563992E-2</v>
      </c>
      <c r="DZ42" s="205"/>
      <c r="EA42" s="109">
        <f t="shared" ca="1" si="84"/>
        <v>15.716794141991521</v>
      </c>
      <c r="EB42" s="109">
        <f t="shared" ca="1" si="85"/>
        <v>14.257864214247533</v>
      </c>
      <c r="EC42" s="109">
        <f t="shared" ca="1" si="86"/>
        <v>-11.175195707344754</v>
      </c>
      <c r="ED42" s="109">
        <f t="shared" ca="1" si="87"/>
        <v>7.2726417618723421E-2</v>
      </c>
      <c r="EE42" s="109">
        <f t="shared" ca="1" si="88"/>
        <v>6.5223847213767505E-2</v>
      </c>
      <c r="EF42" s="109">
        <f t="shared" ca="1" si="89"/>
        <v>0.35808385304852941</v>
      </c>
      <c r="EG42" s="109">
        <f t="shared" ca="1" si="90"/>
        <v>-6.5481298894780965E-2</v>
      </c>
      <c r="EH42" s="109">
        <f t="shared" ca="1" si="91"/>
        <v>-0.32802187389739362</v>
      </c>
      <c r="EI42" s="109">
        <f t="shared" ca="1" si="92"/>
        <v>-7.6285325503542459E-2</v>
      </c>
      <c r="EJ42" s="109">
        <f t="shared" ca="1" si="93"/>
        <v>3.0826685069027793</v>
      </c>
      <c r="EK42" s="109">
        <f t="shared" ca="1" si="94"/>
        <v>-7.5025704049559083E-3</v>
      </c>
      <c r="EL42" s="109">
        <f t="shared" ca="1" si="95"/>
        <v>0.35705764770248377</v>
      </c>
      <c r="EN42" s="82">
        <f t="shared" si="96"/>
        <v>0</v>
      </c>
      <c r="EO42" s="132">
        <f t="shared" si="97"/>
        <v>4.7007499999999993</v>
      </c>
      <c r="EP42" s="132">
        <f t="shared" si="98"/>
        <v>5.0782499999999997</v>
      </c>
      <c r="EQ42" s="132">
        <f t="shared" si="99"/>
        <v>0</v>
      </c>
      <c r="ER42" s="132">
        <f t="shared" si="100"/>
        <v>0</v>
      </c>
      <c r="ES42" s="234">
        <f t="shared" si="101"/>
        <v>0.56159999999999988</v>
      </c>
      <c r="ET42" s="234">
        <f t="shared" si="102"/>
        <v>0.58499999999999985</v>
      </c>
      <c r="EU42" s="106">
        <f t="shared" si="103"/>
        <v>0.88</v>
      </c>
      <c r="EV42" s="236">
        <f>IF(EN42=0,0,_xll.SPRDOPT(EO42,EP42,$AK42,$AM42,ES42,ET42,EU42,$D42,$H$19,0))</f>
        <v>0</v>
      </c>
      <c r="EW42" s="236">
        <f ca="1">IF(EO42=0,0,_xll.SPRDOPT(EO42,EP42,$AK42,$AM42,ES42,ET42,EU42,$D42,$H$19,1))</f>
        <v>0.58858650092328912</v>
      </c>
      <c r="EX42" s="236">
        <f ca="1">IF(EP42=0,0,_xll.SPRDOPT(EO42,EP42,$AK42,$AM42,ES42,ET42,EU42,$D42,$H$19,2))</f>
        <v>-0.52178433563404192</v>
      </c>
      <c r="EY42" s="236">
        <f>IF(EQ42=0,0,_xll.SPRDOPT(EO42,EP42,$AK42,$AM42,ES42,ET42,EU42,$D42,$H$19,3)/100)</f>
        <v>0</v>
      </c>
      <c r="EZ42" s="236">
        <f>IF(ER42=0,0,_xll.SPRDOPT(EO42,EP42,$AK42,$AM42,ES42,ET42,EU42,$D42,$H$19,4)/100)</f>
        <v>0</v>
      </c>
      <c r="FA42" s="236">
        <f ca="1">IF(ES42=0,0,_xll.SPRDOPT(EO42,EP42,$AK42,$AM42,ES42,ET42,EU42,$D42,$H$19,5)/100)</f>
        <v>-2.6045169571802348E-4</v>
      </c>
      <c r="FB42" s="236">
        <f ca="1">IF(ET42=0,0,_xll.SPRDOPT(EO42,EP42,$AK42,$AM42,ES42,ET42,EU42,$D42,$H$19,6)/100)</f>
        <v>6.1526167354655405E-3</v>
      </c>
      <c r="FC42" s="236">
        <f ca="1">IF(EU42=0,0,_xll.SPRDOPT(EO42,EP42,$AK42,$AM42,ES42,ET42,EU42,$D42,$H$19,7)/100)</f>
        <v>-1.3228728618080866E-2</v>
      </c>
      <c r="FD42" s="236">
        <f>IF(EV42=0,0,_xll.SPRDOPT(EO42,EP42,$AK42,$AM42,ES42,ET42,EU42,$D42,$H$19,9)/365)</f>
        <v>0</v>
      </c>
      <c r="FE42" s="236">
        <f t="shared" ca="1" si="104"/>
        <v>6.6802165289247206E-2</v>
      </c>
      <c r="FF42" s="236">
        <f t="shared" si="105"/>
        <v>0</v>
      </c>
      <c r="FG42" s="236">
        <f t="shared" ca="1" si="106"/>
        <v>5.9025831075762382E-3</v>
      </c>
      <c r="FH42" s="205"/>
      <c r="FI42" s="109">
        <f t="shared" si="17"/>
        <v>0</v>
      </c>
      <c r="FJ42" s="109">
        <f t="shared" ca="1" si="17"/>
        <v>0</v>
      </c>
      <c r="FK42" s="109">
        <f t="shared" ca="1" si="17"/>
        <v>0</v>
      </c>
      <c r="FL42" s="109">
        <f t="shared" si="17"/>
        <v>0</v>
      </c>
      <c r="FM42" s="109">
        <f t="shared" si="17"/>
        <v>0</v>
      </c>
      <c r="FN42" s="109">
        <f t="shared" ca="1" si="17"/>
        <v>0</v>
      </c>
      <c r="FO42" s="109">
        <f t="shared" ca="1" si="17"/>
        <v>0</v>
      </c>
      <c r="FP42" s="109">
        <f t="shared" ca="1" si="17"/>
        <v>0</v>
      </c>
      <c r="FQ42" s="109">
        <f t="shared" si="17"/>
        <v>0</v>
      </c>
      <c r="FR42" s="109">
        <f t="shared" ca="1" si="17"/>
        <v>0</v>
      </c>
      <c r="FS42" s="109">
        <f t="shared" si="17"/>
        <v>0</v>
      </c>
      <c r="FT42" s="109">
        <f t="shared" ca="1" si="17"/>
        <v>0</v>
      </c>
    </row>
    <row r="43" spans="1:176" x14ac:dyDescent="0.25">
      <c r="A43" s="101">
        <f t="shared" si="18"/>
        <v>36982</v>
      </c>
      <c r="B43" s="102">
        <f t="shared" si="19"/>
        <v>4.8028571428571434</v>
      </c>
      <c r="C43" s="80">
        <f t="shared" si="20"/>
        <v>0.46</v>
      </c>
      <c r="D43" s="105">
        <f t="shared" ca="1" si="4"/>
        <v>167</v>
      </c>
      <c r="E43" s="106">
        <f t="shared" ca="1" si="21"/>
        <v>0.31228933616107446</v>
      </c>
      <c r="F43" s="106">
        <f t="shared" ca="1" si="22"/>
        <v>3.4120513286482586E-2</v>
      </c>
      <c r="G43" s="106">
        <f t="shared" ca="1" si="23"/>
        <v>1.182119525333347E-2</v>
      </c>
      <c r="H43" s="106">
        <f t="shared" ca="1" si="24"/>
        <v>0.50226601336168852</v>
      </c>
      <c r="I43" s="104"/>
      <c r="J43" s="233"/>
      <c r="K43" s="102">
        <f t="shared" si="107"/>
        <v>1.2500000000000001E-2</v>
      </c>
      <c r="L43" s="102">
        <f t="shared" si="25"/>
        <v>0</v>
      </c>
      <c r="M43" s="106">
        <f t="shared" si="26"/>
        <v>1</v>
      </c>
      <c r="N43" s="106">
        <f t="shared" si="27"/>
        <v>1</v>
      </c>
      <c r="O43" s="106">
        <f t="shared" si="28"/>
        <v>0.8</v>
      </c>
      <c r="P43" s="235">
        <f t="shared" si="29"/>
        <v>0.37</v>
      </c>
      <c r="Q43" s="106"/>
      <c r="R43" s="102">
        <f t="shared" si="5"/>
        <v>0.53</v>
      </c>
      <c r="S43" s="102">
        <f t="shared" si="6"/>
        <v>0</v>
      </c>
      <c r="T43" s="106">
        <f t="shared" si="7"/>
        <v>0.98</v>
      </c>
      <c r="U43" s="106">
        <f t="shared" si="30"/>
        <v>1</v>
      </c>
      <c r="V43" s="106">
        <f t="shared" si="31"/>
        <v>0.98250000000000004</v>
      </c>
      <c r="W43" s="235">
        <f t="shared" si="32"/>
        <v>1.3</v>
      </c>
      <c r="X43" s="106"/>
      <c r="Y43" s="102">
        <f t="shared" si="8"/>
        <v>0.53</v>
      </c>
      <c r="Z43" s="102">
        <f t="shared" si="9"/>
        <v>0</v>
      </c>
      <c r="AA43" s="106">
        <f t="shared" si="10"/>
        <v>0.98</v>
      </c>
      <c r="AB43" s="106">
        <f t="shared" si="33"/>
        <v>1</v>
      </c>
      <c r="AC43" s="106">
        <f t="shared" si="34"/>
        <v>0.98250000000000004</v>
      </c>
      <c r="AD43" s="235">
        <f t="shared" si="35"/>
        <v>1.55</v>
      </c>
      <c r="AE43" s="106"/>
      <c r="AF43" s="102">
        <f t="shared" si="11"/>
        <v>-0.54749999999999999</v>
      </c>
      <c r="AG43" s="102">
        <f t="shared" si="12"/>
        <v>0</v>
      </c>
      <c r="AH43" s="106">
        <f t="shared" si="13"/>
        <v>0.97</v>
      </c>
      <c r="AI43" s="106">
        <f t="shared" si="36"/>
        <v>1</v>
      </c>
      <c r="AJ43" s="106">
        <f t="shared" si="37"/>
        <v>0.98</v>
      </c>
      <c r="AK43" s="235">
        <f t="shared" si="38"/>
        <v>-0.5</v>
      </c>
      <c r="AM43" s="80">
        <v>0</v>
      </c>
      <c r="AN43" s="181">
        <f t="shared" si="14"/>
        <v>30</v>
      </c>
      <c r="AP43" s="82">
        <f t="shared" si="39"/>
        <v>30</v>
      </c>
      <c r="AQ43" s="132">
        <f t="shared" si="40"/>
        <v>4.795357142857144</v>
      </c>
      <c r="AR43" s="132">
        <f t="shared" si="41"/>
        <v>4.8028571428571434</v>
      </c>
      <c r="AS43" s="132">
        <f t="shared" si="42"/>
        <v>143.86071428571432</v>
      </c>
      <c r="AT43" s="132">
        <f t="shared" si="43"/>
        <v>144.08571428571429</v>
      </c>
      <c r="AU43" s="234">
        <f t="shared" si="44"/>
        <v>0.46</v>
      </c>
      <c r="AV43" s="234">
        <f t="shared" si="45"/>
        <v>0.46</v>
      </c>
      <c r="AW43" s="106">
        <f t="shared" si="46"/>
        <v>0.9</v>
      </c>
      <c r="AX43" s="236">
        <f ca="1">IF(AP43=0,0,_xll.SPRDOPT(AQ43,AR43,$P43,$AM43,AU43,AV43,AW43,$D43,$B$19,0))</f>
        <v>0.12215976697207503</v>
      </c>
      <c r="AY43" s="236">
        <f ca="1">IF(AQ43=0,0,_xll.SPRDOPT(AQ43,AR43,$P43,$AM43,AU43,AV43,AW43,$D43,$B$19,1))</f>
        <v>0.31228933616107446</v>
      </c>
      <c r="AZ43" s="236">
        <f ca="1">IF(AR43=0,0,_xll.SPRDOPT(AQ43,AR43,$P43,$AM43,AU43,AV43,AW43,$D43,$B$19,2))</f>
        <v>-0.26546459557402396</v>
      </c>
      <c r="BA43" s="236">
        <f ca="1">IF(AS43=0,0,_xll.SPRDOPT(AQ43,AR43,$P43,$AM43,AU43,AV43,AW43,$D43,$B$19,3)/100)</f>
        <v>5.4296684171542715E-3</v>
      </c>
      <c r="BB43" s="236">
        <f ca="1">IF(AT43=0,0,_xll.SPRDOPT(AQ43,AR43,$P43,$AM43,AU43,AV43,AW43,$D43,$B$19,4)/100)</f>
        <v>4.6605715128651623E-3</v>
      </c>
      <c r="BC43" s="236">
        <f ca="1">IF(AU43=0,0,_xll.SPRDOPT(AQ43,AR43,$P43,$AM43,AU43,AV43,AW43,$D43,$B$19,5)/100)</f>
        <v>4.3350745350250906E-3</v>
      </c>
      <c r="BD43" s="236">
        <f ca="1">IF(AV43=0,0,_xll.SPRDOPT(AQ43,AR43,$P43,$AM43,AU43,AV43,AW43,$D43,$B$19,6)/100)</f>
        <v>6.8587276160398715E-4</v>
      </c>
      <c r="BE43" s="236">
        <f ca="1">IF(AW43=0,0,_xll.SPRDOPT(AQ43,AR43,$P43,$AM43,AU43,AV43,AW43,$D43,$B$19,7)/100)</f>
        <v>-1.1206259867834904E-2</v>
      </c>
      <c r="BF43" s="236">
        <f ca="1">IF(AX43=0,0,_xll.SPRDOPT(AQ43,AR43,$P43,$AM43,AU43,AV43,AW43,$D43,$B$19,9)/365)</f>
        <v>-6.9198135205129376E-4</v>
      </c>
      <c r="BG43" s="236">
        <f t="shared" ca="1" si="47"/>
        <v>4.6824740587050495E-2</v>
      </c>
      <c r="BH43" s="236">
        <f t="shared" ca="1" si="48"/>
        <v>-7.6909690428910923E-4</v>
      </c>
      <c r="BI43" s="236">
        <f t="shared" ca="1" si="49"/>
        <v>5.0209472966290776E-3</v>
      </c>
      <c r="BJ43" s="205"/>
      <c r="BK43" s="109">
        <f t="shared" ca="1" si="15"/>
        <v>3.6647930091622509</v>
      </c>
      <c r="BL43" s="109">
        <f t="shared" ca="1" si="16"/>
        <v>9.3686800848322331</v>
      </c>
      <c r="BM43" s="109">
        <f t="shared" ca="1" si="16"/>
        <v>-7.9639378672207188</v>
      </c>
      <c r="BN43" s="109">
        <f t="shared" ca="1" si="16"/>
        <v>0.16289005251462815</v>
      </c>
      <c r="BO43" s="109">
        <f t="shared" ca="1" si="16"/>
        <v>0.13981714538595486</v>
      </c>
      <c r="BP43" s="109">
        <f t="shared" ca="1" si="16"/>
        <v>0.13005223605075272</v>
      </c>
      <c r="BQ43" s="109">
        <f t="shared" ca="1" si="16"/>
        <v>2.0576182848119615E-2</v>
      </c>
      <c r="BR43" s="109">
        <f t="shared" ca="1" si="16"/>
        <v>-0.33618779603504712</v>
      </c>
      <c r="BS43" s="109">
        <f t="shared" ca="1" si="16"/>
        <v>-2.0759440561538813E-2</v>
      </c>
      <c r="BT43" s="109">
        <f t="shared" ca="1" si="16"/>
        <v>1.4047422176115147</v>
      </c>
      <c r="BU43" s="109">
        <f t="shared" ca="1" si="16"/>
        <v>-2.3072907128673277E-2</v>
      </c>
      <c r="BV43" s="109">
        <f t="shared" ca="1" si="16"/>
        <v>0.15062841889887232</v>
      </c>
      <c r="BX43" s="82">
        <f t="shared" si="50"/>
        <v>0</v>
      </c>
      <c r="BY43" s="132">
        <f t="shared" si="51"/>
        <v>5.3128571428571441</v>
      </c>
      <c r="BZ43" s="132">
        <f t="shared" si="52"/>
        <v>4.8028571428571434</v>
      </c>
      <c r="CA43" s="132">
        <f t="shared" si="53"/>
        <v>0</v>
      </c>
      <c r="CB43" s="132">
        <f t="shared" si="54"/>
        <v>0</v>
      </c>
      <c r="CC43" s="234">
        <f t="shared" si="55"/>
        <v>0.45080000000000003</v>
      </c>
      <c r="CD43" s="234">
        <f t="shared" si="56"/>
        <v>0.46</v>
      </c>
      <c r="CE43" s="106">
        <f t="shared" si="57"/>
        <v>0.98250000000000004</v>
      </c>
      <c r="CF43" s="236">
        <f>IF(BX43=0,0,_xll.SPRDOPT(BY43,BZ43,$W43,$AM43,CC43,CD43,CE43,$D43,$D$19,0))</f>
        <v>0</v>
      </c>
      <c r="CG43" s="236">
        <f ca="1">IF(BY43=0,0,_xll.SPRDOPT(BY43,BZ43,$W43,$AM43,CC43,CD43,CE43,$D43,$D$19,1))</f>
        <v>3.4120513286482586E-2</v>
      </c>
      <c r="CH43" s="236">
        <f ca="1">IF(BZ43=0,0,_xll.SPRDOPT(BY43,BZ43,$W43,$AM43,CC43,CD43,CE43,$D43,$D$19,2))</f>
        <v>-3.114898121871747E-2</v>
      </c>
      <c r="CI43" s="236">
        <f>IF(CA43=0,0,_xll.SPRDOPT(BY43,BZ43,$W43,$AM43,CC43,CD43,CE43,$D43,$D$19,3)/100)</f>
        <v>0</v>
      </c>
      <c r="CJ43" s="236">
        <f>IF(CB43=0,0,_xll.SPRDOPT(BY43,BZ43,$W43,$AM43,CC43,CD43,CE43,$D43,$D$19,4)/100)</f>
        <v>0</v>
      </c>
      <c r="CK43" s="236">
        <f ca="1">IF(CC43=0,0,_xll.SPRDOPT(BY43,BZ43,$W43,$AM43,CC43,CD43,CE43,$D43,$D$19,5)/100)</f>
        <v>1.8986540091077012E-3</v>
      </c>
      <c r="CL43" s="236">
        <f ca="1">IF(CD43=0,0,_xll.SPRDOPT(BY43,BZ43,$W43,$AM43,CC43,CD43,CE43,$D43,$D$19,6)/100)</f>
        <v>-1.2542196365298028E-3</v>
      </c>
      <c r="CM43" s="236">
        <f ca="1">IF(CE43=0,0,_xll.SPRDOPT(BY43,BZ43,$W43,$AM43,CC43,CD43,CE43,$D43,$D$19,7)/100)</f>
        <v>-4.6802937138228371E-3</v>
      </c>
      <c r="CN43" s="236">
        <f>IF(CF43=0,0,_xll.SPRDOPT(BY43,BZ43,$W43,$AM43,CC43,CD43,CE43,$D43,$D$19,9)/365)</f>
        <v>0</v>
      </c>
      <c r="CO43" s="236">
        <f t="shared" ca="1" si="58"/>
        <v>2.9715320677651154E-3</v>
      </c>
      <c r="CP43" s="236">
        <f t="shared" si="59"/>
        <v>0</v>
      </c>
      <c r="CQ43" s="236">
        <f t="shared" ca="1" si="60"/>
        <v>6.0646129239574431E-4</v>
      </c>
      <c r="CR43" s="205"/>
      <c r="CS43" s="109">
        <f t="shared" si="61"/>
        <v>0</v>
      </c>
      <c r="CT43" s="109">
        <f t="shared" ca="1" si="62"/>
        <v>0</v>
      </c>
      <c r="CU43" s="109">
        <f t="shared" ca="1" si="63"/>
        <v>0</v>
      </c>
      <c r="CV43" s="109">
        <f t="shared" si="64"/>
        <v>0</v>
      </c>
      <c r="CW43" s="109">
        <f t="shared" si="65"/>
        <v>0</v>
      </c>
      <c r="CX43" s="109">
        <f t="shared" ca="1" si="66"/>
        <v>0</v>
      </c>
      <c r="CY43" s="109">
        <f t="shared" ca="1" si="67"/>
        <v>0</v>
      </c>
      <c r="CZ43" s="109">
        <f t="shared" ca="1" si="68"/>
        <v>0</v>
      </c>
      <c r="DA43" s="109">
        <f t="shared" si="69"/>
        <v>0</v>
      </c>
      <c r="DB43" s="109">
        <f t="shared" ca="1" si="70"/>
        <v>0</v>
      </c>
      <c r="DC43" s="109">
        <f t="shared" si="71"/>
        <v>0</v>
      </c>
      <c r="DD43" s="109">
        <f t="shared" ca="1" si="72"/>
        <v>0</v>
      </c>
      <c r="DF43" s="82">
        <f t="shared" si="73"/>
        <v>0</v>
      </c>
      <c r="DG43" s="132">
        <f t="shared" si="74"/>
        <v>5.3753571428571441</v>
      </c>
      <c r="DH43" s="132">
        <f t="shared" si="75"/>
        <v>4.8028571428571434</v>
      </c>
      <c r="DI43" s="132">
        <f t="shared" si="76"/>
        <v>0</v>
      </c>
      <c r="DJ43" s="132">
        <f t="shared" si="77"/>
        <v>0</v>
      </c>
      <c r="DK43" s="234">
        <f t="shared" si="78"/>
        <v>0.45080000000000003</v>
      </c>
      <c r="DL43" s="234">
        <f t="shared" si="79"/>
        <v>0.46</v>
      </c>
      <c r="DM43" s="106">
        <f t="shared" si="80"/>
        <v>0.98750000000000004</v>
      </c>
      <c r="DN43" s="236">
        <f>IF(DF43=0,0,_xll.SPRDOPT(DG43,DH43,$AD43,$AM43,DK43,DL43,DM43,$D43,$F$19,0))</f>
        <v>0</v>
      </c>
      <c r="DO43" s="236">
        <f ca="1">IF(DG43=0,0,_xll.SPRDOPT(DG43,DH43,$AD43,$AM43,DK43,DL43,DM43,$D43,$F$19,1))</f>
        <v>1.182119525333347E-2</v>
      </c>
      <c r="DP43" s="236">
        <f ca="1">IF(DH43=0,0,_xll.SPRDOPT(DG43,DH43,$AD43,$AM43,DK43,DL43,DM43,$D43,$F$19,2))</f>
        <v>-1.0922933517512173E-2</v>
      </c>
      <c r="DQ43" s="236">
        <f>IF(DI43=0,0,_xll.SPRDOPT(DG43,DH43,$AD43,$AM43,DK43,DL43,DM43,$D43,$F$19,3)/100)</f>
        <v>0</v>
      </c>
      <c r="DR43" s="236">
        <f>IF(DJ43=0,0,_xll.SPRDOPT(DG43,DH43,$AD43,$AM43,DK43,DL43,DM43,$D43,$F$19,4)/100)</f>
        <v>0</v>
      </c>
      <c r="DS43" s="236">
        <f ca="1">IF(DK43=0,0,_xll.SPRDOPT(DG43,DH43,$AD43,$AM43,DK43,DL43,DM43,$D43,$F$19,5)/100)</f>
        <v>8.4820691362965804E-4</v>
      </c>
      <c r="DT43" s="236">
        <f ca="1">IF(DL43=0,0,_xll.SPRDOPT(DG43,DH43,$AD43,$AM43,DK43,DL43,DM43,$D43,$F$19,6)/100)</f>
        <v>-6.00443949652373E-4</v>
      </c>
      <c r="DU43" s="236">
        <f ca="1">IF(DM43=0,0,_xll.SPRDOPT(DG43,DH43,$AD43,$AM43,DK43,DL43,DM43,$D43,$F$19,7)/100)</f>
        <v>-2.0815276462642029E-3</v>
      </c>
      <c r="DV43" s="236">
        <f>IF(DN43=0,0,_xll.SPRDOPT(DG43,DH43,$AD43,$AM43,DK43,DL43,DM43,$D43,$F$19,9)/365)</f>
        <v>0</v>
      </c>
      <c r="DW43" s="236">
        <f t="shared" ca="1" si="81"/>
        <v>8.9826173582129715E-4</v>
      </c>
      <c r="DX43" s="236">
        <f t="shared" si="82"/>
        <v>0</v>
      </c>
      <c r="DY43" s="236">
        <f t="shared" ca="1" si="83"/>
        <v>2.3079882570469184E-4</v>
      </c>
      <c r="DZ43" s="205"/>
      <c r="EA43" s="109">
        <f t="shared" si="84"/>
        <v>0</v>
      </c>
      <c r="EB43" s="109">
        <f t="shared" ca="1" si="85"/>
        <v>0</v>
      </c>
      <c r="EC43" s="109">
        <f t="shared" ca="1" si="86"/>
        <v>0</v>
      </c>
      <c r="ED43" s="109">
        <f t="shared" si="87"/>
        <v>0</v>
      </c>
      <c r="EE43" s="109">
        <f t="shared" si="88"/>
        <v>0</v>
      </c>
      <c r="EF43" s="109">
        <f t="shared" ca="1" si="89"/>
        <v>0</v>
      </c>
      <c r="EG43" s="109">
        <f t="shared" ca="1" si="90"/>
        <v>0</v>
      </c>
      <c r="EH43" s="109">
        <f t="shared" ca="1" si="91"/>
        <v>0</v>
      </c>
      <c r="EI43" s="109">
        <f t="shared" si="92"/>
        <v>0</v>
      </c>
      <c r="EJ43" s="109">
        <f t="shared" ca="1" si="93"/>
        <v>0</v>
      </c>
      <c r="EK43" s="109">
        <f t="shared" si="94"/>
        <v>0</v>
      </c>
      <c r="EL43" s="109">
        <f t="shared" ca="1" si="95"/>
        <v>0</v>
      </c>
      <c r="EN43" s="82">
        <f t="shared" si="96"/>
        <v>0</v>
      </c>
      <c r="EO43" s="132">
        <f t="shared" si="97"/>
        <v>4.2553571428571431</v>
      </c>
      <c r="EP43" s="132">
        <f t="shared" si="98"/>
        <v>4.8028571428571434</v>
      </c>
      <c r="EQ43" s="132">
        <f t="shared" si="99"/>
        <v>0</v>
      </c>
      <c r="ER43" s="132">
        <f t="shared" si="100"/>
        <v>0</v>
      </c>
      <c r="ES43" s="234">
        <f t="shared" si="101"/>
        <v>0.44619999999999999</v>
      </c>
      <c r="ET43" s="234">
        <f t="shared" si="102"/>
        <v>0.46</v>
      </c>
      <c r="EU43" s="106">
        <f t="shared" si="103"/>
        <v>0.88</v>
      </c>
      <c r="EV43" s="236">
        <f>IF(EN43=0,0,_xll.SPRDOPT(EO43,EP43,$AK43,$AM43,ES43,ET43,EU43,$D43,$H$19,0))</f>
        <v>0</v>
      </c>
      <c r="EW43" s="236">
        <f ca="1">IF(EO43=0,0,_xll.SPRDOPT(EO43,EP43,$AK43,$AM43,ES43,ET43,EU43,$D43,$H$19,1))</f>
        <v>0.50226601336168852</v>
      </c>
      <c r="EX43" s="236">
        <f ca="1">IF(EP43=0,0,_xll.SPRDOPT(EO43,EP43,$AK43,$AM43,ES43,ET43,EU43,$D43,$H$19,2))</f>
        <v>-0.44384963057254923</v>
      </c>
      <c r="EY43" s="236">
        <f>IF(EQ43=0,0,_xll.SPRDOPT(EO43,EP43,$AK43,$AM43,ES43,ET43,EU43,$D43,$H$19,3)/100)</f>
        <v>0</v>
      </c>
      <c r="EZ43" s="236">
        <f>IF(ER43=0,0,_xll.SPRDOPT(EO43,EP43,$AK43,$AM43,ES43,ET43,EU43,$D43,$H$19,4)/100)</f>
        <v>0</v>
      </c>
      <c r="FA43" s="236">
        <f ca="1">IF(ES43=0,0,_xll.SPRDOPT(EO43,EP43,$AK43,$AM43,ES43,ET43,EU43,$D43,$H$19,5)/100)</f>
        <v>-2.6631955081344129E-4</v>
      </c>
      <c r="FB43" s="236">
        <f ca="1">IF(ET43=0,0,_xll.SPRDOPT(EO43,EP43,$AK43,$AM43,ES43,ET43,EU43,$D43,$H$19,6)/100)</f>
        <v>6.36855954235656E-3</v>
      </c>
      <c r="FC43" s="236">
        <f ca="1">IF(EU43=0,0,_xll.SPRDOPT(EO43,EP43,$AK43,$AM43,ES43,ET43,EU43,$D43,$H$19,7)/100)</f>
        <v>-1.0771927754190402E-2</v>
      </c>
      <c r="FD43" s="236">
        <f>IF(EV43=0,0,_xll.SPRDOPT(EO43,EP43,$AK43,$AM43,ES43,ET43,EU43,$D43,$H$19,9)/365)</f>
        <v>0</v>
      </c>
      <c r="FE43" s="236">
        <f t="shared" ca="1" si="104"/>
        <v>5.8416382789139298E-2</v>
      </c>
      <c r="FF43" s="236">
        <f t="shared" si="105"/>
        <v>0</v>
      </c>
      <c r="FG43" s="236">
        <f t="shared" ca="1" si="106"/>
        <v>6.1102295780675218E-3</v>
      </c>
      <c r="FH43" s="205"/>
      <c r="FI43" s="109">
        <f t="shared" si="17"/>
        <v>0</v>
      </c>
      <c r="FJ43" s="109">
        <f t="shared" ca="1" si="17"/>
        <v>0</v>
      </c>
      <c r="FK43" s="109">
        <f t="shared" ca="1" si="17"/>
        <v>0</v>
      </c>
      <c r="FL43" s="109">
        <f t="shared" si="17"/>
        <v>0</v>
      </c>
      <c r="FM43" s="109">
        <f t="shared" si="17"/>
        <v>0</v>
      </c>
      <c r="FN43" s="109">
        <f t="shared" ca="1" si="17"/>
        <v>0</v>
      </c>
      <c r="FO43" s="109">
        <f t="shared" ca="1" si="17"/>
        <v>0</v>
      </c>
      <c r="FP43" s="109">
        <f t="shared" ca="1" si="17"/>
        <v>0</v>
      </c>
      <c r="FQ43" s="109">
        <f t="shared" si="17"/>
        <v>0</v>
      </c>
      <c r="FR43" s="109">
        <f t="shared" ca="1" si="17"/>
        <v>0</v>
      </c>
      <c r="FS43" s="109">
        <f t="shared" si="17"/>
        <v>0</v>
      </c>
      <c r="FT43" s="109">
        <f t="shared" ca="1" si="17"/>
        <v>0</v>
      </c>
    </row>
    <row r="44" spans="1:176" x14ac:dyDescent="0.25">
      <c r="A44" s="101">
        <f t="shared" si="18"/>
        <v>37012</v>
      </c>
      <c r="B44" s="102">
        <f t="shared" si="19"/>
        <v>4.6978571428571438</v>
      </c>
      <c r="C44" s="80">
        <f t="shared" si="20"/>
        <v>0.41000000000000003</v>
      </c>
      <c r="D44" s="105">
        <f t="shared" ca="1" si="4"/>
        <v>196</v>
      </c>
      <c r="E44" s="106">
        <f t="shared" ca="1" si="21"/>
        <v>0.34631604236030156</v>
      </c>
      <c r="F44" s="106">
        <f t="shared" ca="1" si="22"/>
        <v>1.2134691649210862E-2</v>
      </c>
      <c r="G44" s="106">
        <f t="shared" ca="1" si="23"/>
        <v>3.1340862537045724E-3</v>
      </c>
      <c r="H44" s="106">
        <f t="shared" ca="1" si="24"/>
        <v>0.49962500935921905</v>
      </c>
      <c r="I44" s="104"/>
      <c r="J44" s="233"/>
      <c r="K44" s="102">
        <f t="shared" si="107"/>
        <v>9.2499999999999999E-2</v>
      </c>
      <c r="L44" s="102">
        <f t="shared" si="25"/>
        <v>0</v>
      </c>
      <c r="M44" s="106">
        <f t="shared" si="26"/>
        <v>1</v>
      </c>
      <c r="N44" s="106">
        <f t="shared" si="27"/>
        <v>1</v>
      </c>
      <c r="O44" s="106">
        <f t="shared" si="28"/>
        <v>0.8</v>
      </c>
      <c r="P44" s="235">
        <f t="shared" si="29"/>
        <v>0.37</v>
      </c>
      <c r="Q44" s="106"/>
      <c r="R44" s="102">
        <f t="shared" si="5"/>
        <v>0.41499999999999998</v>
      </c>
      <c r="S44" s="102">
        <f t="shared" si="6"/>
        <v>0</v>
      </c>
      <c r="T44" s="106">
        <f t="shared" si="7"/>
        <v>0.98</v>
      </c>
      <c r="U44" s="106">
        <f t="shared" si="30"/>
        <v>1</v>
      </c>
      <c r="V44" s="106">
        <f t="shared" si="31"/>
        <v>0.98250000000000004</v>
      </c>
      <c r="W44" s="235">
        <f t="shared" si="32"/>
        <v>1.3</v>
      </c>
      <c r="X44" s="106"/>
      <c r="Y44" s="102">
        <f t="shared" si="8"/>
        <v>0.41499999999999998</v>
      </c>
      <c r="Z44" s="102">
        <f t="shared" si="9"/>
        <v>0</v>
      </c>
      <c r="AA44" s="106">
        <f t="shared" si="10"/>
        <v>0.98</v>
      </c>
      <c r="AB44" s="106">
        <f t="shared" si="33"/>
        <v>1</v>
      </c>
      <c r="AC44" s="106">
        <f t="shared" si="34"/>
        <v>0.98250000000000004</v>
      </c>
      <c r="AD44" s="235">
        <f t="shared" si="35"/>
        <v>1.55</v>
      </c>
      <c r="AE44" s="106"/>
      <c r="AF44" s="102">
        <f t="shared" si="11"/>
        <v>-0.54749999999999999</v>
      </c>
      <c r="AG44" s="102">
        <f t="shared" si="12"/>
        <v>0</v>
      </c>
      <c r="AH44" s="106">
        <f t="shared" si="13"/>
        <v>0.97</v>
      </c>
      <c r="AI44" s="106">
        <f t="shared" si="36"/>
        <v>1</v>
      </c>
      <c r="AJ44" s="106">
        <f t="shared" si="37"/>
        <v>0.98</v>
      </c>
      <c r="AK44" s="235">
        <f t="shared" si="38"/>
        <v>-0.5</v>
      </c>
      <c r="AM44" s="80">
        <v>0</v>
      </c>
      <c r="AN44" s="181">
        <f t="shared" si="14"/>
        <v>31</v>
      </c>
      <c r="AP44" s="82">
        <f t="shared" si="39"/>
        <v>31</v>
      </c>
      <c r="AQ44" s="132">
        <f t="shared" si="40"/>
        <v>4.7703571428571445</v>
      </c>
      <c r="AR44" s="132">
        <f t="shared" si="41"/>
        <v>4.6978571428571438</v>
      </c>
      <c r="AS44" s="132">
        <f t="shared" si="42"/>
        <v>147.88107142857149</v>
      </c>
      <c r="AT44" s="132">
        <f t="shared" si="43"/>
        <v>145.63357142857146</v>
      </c>
      <c r="AU44" s="234">
        <f t="shared" si="44"/>
        <v>0.41000000000000003</v>
      </c>
      <c r="AV44" s="234">
        <f t="shared" si="45"/>
        <v>0.41000000000000003</v>
      </c>
      <c r="AW44" s="106">
        <f t="shared" si="46"/>
        <v>0.9</v>
      </c>
      <c r="AX44" s="236">
        <f ca="1">IF(AP44=0,0,_xll.SPRDOPT(AQ44,AR44,$P44,$AM44,AU44,AV44,AW44,$D44,$B$19,0))</f>
        <v>0.13542413324881789</v>
      </c>
      <c r="AY44" s="236">
        <f ca="1">IF(AQ44=0,0,_xll.SPRDOPT(AQ44,AR44,$P44,$AM44,AU44,AV44,AW44,$D44,$B$19,1))</f>
        <v>0.34631604236030156</v>
      </c>
      <c r="AZ44" s="236">
        <f ca="1">IF(AR44=0,0,_xll.SPRDOPT(AQ44,AR44,$P44,$AM44,AU44,AV44,AW44,$D44,$B$19,2))</f>
        <v>-0.29884764852564649</v>
      </c>
      <c r="BA44" s="236">
        <f ca="1">IF(AS44=0,0,_xll.SPRDOPT(AQ44,AR44,$P44,$AM44,AU44,AV44,AW44,$D44,$B$19,3)/100)</f>
        <v>5.8939978350043684E-3</v>
      </c>
      <c r="BB44" s="236">
        <f ca="1">IF(AT44=0,0,_xll.SPRDOPT(AQ44,AR44,$P44,$AM44,AU44,AV44,AW44,$D44,$B$19,4)/100)</f>
        <v>5.2178302779606524E-3</v>
      </c>
      <c r="BC44" s="236">
        <f ca="1">IF(AU44=0,0,_xll.SPRDOPT(AQ44,AR44,$P44,$AM44,AU44,AV44,AW44,$D44,$B$19,5)/100)</f>
        <v>4.9065801703753326E-3</v>
      </c>
      <c r="BD44" s="236">
        <f ca="1">IF(AV44=0,0,_xll.SPRDOPT(AQ44,AR44,$P44,$AM44,AU44,AV44,AW44,$D44,$B$19,6)/100)</f>
        <v>7.3306705225011158E-4</v>
      </c>
      <c r="BE44" s="236">
        <f ca="1">IF(AW44=0,0,_xll.SPRDOPT(AQ44,AR44,$P44,$AM44,AU44,AV44,AW44,$D44,$B$19,7)/100)</f>
        <v>-1.1207982183334462E-2</v>
      </c>
      <c r="BF44" s="236">
        <f ca="1">IF(AX44=0,0,_xll.SPRDOPT(AQ44,AR44,$P44,$AM44,AU44,AV44,AW44,$D44,$B$19,9)/365)</f>
        <v>-5.9026508206788913E-4</v>
      </c>
      <c r="BG44" s="236">
        <f t="shared" ca="1" si="47"/>
        <v>4.7468393834655065E-2</v>
      </c>
      <c r="BH44" s="236">
        <f t="shared" ca="1" si="48"/>
        <v>-6.7616755704371593E-4</v>
      </c>
      <c r="BI44" s="236">
        <f t="shared" ca="1" si="49"/>
        <v>5.6396472226254444E-3</v>
      </c>
      <c r="BJ44" s="205"/>
      <c r="BK44" s="109">
        <f t="shared" ca="1" si="15"/>
        <v>4.1981481307133546</v>
      </c>
      <c r="BL44" s="109">
        <f t="shared" ca="1" si="16"/>
        <v>10.735797313169348</v>
      </c>
      <c r="BM44" s="109">
        <f t="shared" ca="1" si="16"/>
        <v>-9.2642771042950418</v>
      </c>
      <c r="BN44" s="109">
        <f t="shared" ca="1" si="16"/>
        <v>0.18271393288513543</v>
      </c>
      <c r="BO44" s="109">
        <f t="shared" ca="1" si="16"/>
        <v>0.16175273861678022</v>
      </c>
      <c r="BP44" s="109">
        <f t="shared" ca="1" si="16"/>
        <v>0.15210398528163532</v>
      </c>
      <c r="BQ44" s="109">
        <f t="shared" ca="1" si="16"/>
        <v>2.272507861975346E-2</v>
      </c>
      <c r="BR44" s="109">
        <f t="shared" ca="1" si="16"/>
        <v>-0.34744744768336833</v>
      </c>
      <c r="BS44" s="109">
        <f t="shared" ca="1" si="16"/>
        <v>-1.8298217544104562E-2</v>
      </c>
      <c r="BT44" s="109">
        <f t="shared" ca="1" si="16"/>
        <v>1.4715202088743071</v>
      </c>
      <c r="BU44" s="109">
        <f t="shared" ca="1" si="16"/>
        <v>-2.0961194268355195E-2</v>
      </c>
      <c r="BV44" s="109">
        <f t="shared" ca="1" si="16"/>
        <v>0.17482906390138878</v>
      </c>
      <c r="BX44" s="82">
        <f t="shared" si="50"/>
        <v>0</v>
      </c>
      <c r="BY44" s="132">
        <f t="shared" si="51"/>
        <v>5.0928571428571443</v>
      </c>
      <c r="BZ44" s="132">
        <f t="shared" si="52"/>
        <v>4.6978571428571438</v>
      </c>
      <c r="CA44" s="132">
        <f t="shared" si="53"/>
        <v>0</v>
      </c>
      <c r="CB44" s="132">
        <f t="shared" si="54"/>
        <v>0</v>
      </c>
      <c r="CC44" s="234">
        <f t="shared" si="55"/>
        <v>0.40180000000000005</v>
      </c>
      <c r="CD44" s="234">
        <f t="shared" si="56"/>
        <v>0.41000000000000003</v>
      </c>
      <c r="CE44" s="106">
        <f t="shared" si="57"/>
        <v>0.98250000000000004</v>
      </c>
      <c r="CF44" s="236">
        <f>IF(BX44=0,0,_xll.SPRDOPT(BY44,BZ44,$W44,$AM44,CC44,CD44,CE44,$D44,$D$19,0))</f>
        <v>0</v>
      </c>
      <c r="CG44" s="236">
        <f ca="1">IF(BY44=0,0,_xll.SPRDOPT(BY44,BZ44,$W44,$AM44,CC44,CD44,CE44,$D44,$D$19,1))</f>
        <v>1.2134691649210862E-2</v>
      </c>
      <c r="CH44" s="236">
        <f ca="1">IF(BZ44=0,0,_xll.SPRDOPT(BY44,BZ44,$W44,$AM44,CC44,CD44,CE44,$D44,$D$19,2))</f>
        <v>-1.0931561588943655E-2</v>
      </c>
      <c r="CI44" s="236">
        <f>IF(CA44=0,0,_xll.SPRDOPT(BY44,BZ44,$W44,$AM44,CC44,CD44,CE44,$D44,$D$19,3)/100)</f>
        <v>0</v>
      </c>
      <c r="CJ44" s="236">
        <f>IF(CB44=0,0,_xll.SPRDOPT(BY44,BZ44,$W44,$AM44,CC44,CD44,CE44,$D44,$D$19,4)/100)</f>
        <v>0</v>
      </c>
      <c r="CK44" s="236">
        <f ca="1">IF(CC44=0,0,_xll.SPRDOPT(BY44,BZ44,$W44,$AM44,CC44,CD44,CE44,$D44,$D$19,5)/100)</f>
        <v>8.103783032291698E-4</v>
      </c>
      <c r="CL44" s="236">
        <f ca="1">IF(CD44=0,0,_xll.SPRDOPT(BY44,BZ44,$W44,$AM44,CC44,CD44,CE44,$D44,$D$19,6)/100)</f>
        <v>-5.3448140931337438E-4</v>
      </c>
      <c r="CM44" s="236">
        <f ca="1">IF(CE44=0,0,_xll.SPRDOPT(BY44,BZ44,$W44,$AM44,CC44,CD44,CE44,$D44,$D$19,7)/100)</f>
        <v>-1.8303266865631071E-3</v>
      </c>
      <c r="CN44" s="236">
        <f>IF(CF44=0,0,_xll.SPRDOPT(BY44,BZ44,$W44,$AM44,CC44,CD44,CE44,$D44,$D$19,9)/365)</f>
        <v>0</v>
      </c>
      <c r="CO44" s="236">
        <f t="shared" ca="1" si="58"/>
        <v>1.2031300602672063E-3</v>
      </c>
      <c r="CP44" s="236">
        <f t="shared" si="59"/>
        <v>0</v>
      </c>
      <c r="CQ44" s="236">
        <f t="shared" ca="1" si="60"/>
        <v>2.5968932785121212E-4</v>
      </c>
      <c r="CR44" s="205"/>
      <c r="CS44" s="109">
        <f t="shared" si="61"/>
        <v>0</v>
      </c>
      <c r="CT44" s="109">
        <f t="shared" ca="1" si="62"/>
        <v>0</v>
      </c>
      <c r="CU44" s="109">
        <f t="shared" ca="1" si="63"/>
        <v>0</v>
      </c>
      <c r="CV44" s="109">
        <f t="shared" si="64"/>
        <v>0</v>
      </c>
      <c r="CW44" s="109">
        <f t="shared" si="65"/>
        <v>0</v>
      </c>
      <c r="CX44" s="109">
        <f t="shared" ca="1" si="66"/>
        <v>0</v>
      </c>
      <c r="CY44" s="109">
        <f t="shared" ca="1" si="67"/>
        <v>0</v>
      </c>
      <c r="CZ44" s="109">
        <f t="shared" ca="1" si="68"/>
        <v>0</v>
      </c>
      <c r="DA44" s="109">
        <f t="shared" si="69"/>
        <v>0</v>
      </c>
      <c r="DB44" s="109">
        <f t="shared" ca="1" si="70"/>
        <v>0</v>
      </c>
      <c r="DC44" s="109">
        <f t="shared" si="71"/>
        <v>0</v>
      </c>
      <c r="DD44" s="109">
        <f t="shared" ca="1" si="72"/>
        <v>0</v>
      </c>
      <c r="DF44" s="82">
        <f t="shared" si="73"/>
        <v>0</v>
      </c>
      <c r="DG44" s="132">
        <f t="shared" si="74"/>
        <v>5.1553571428571443</v>
      </c>
      <c r="DH44" s="132">
        <f t="shared" si="75"/>
        <v>4.6978571428571438</v>
      </c>
      <c r="DI44" s="132">
        <f t="shared" si="76"/>
        <v>0</v>
      </c>
      <c r="DJ44" s="132">
        <f t="shared" si="77"/>
        <v>0</v>
      </c>
      <c r="DK44" s="234">
        <f t="shared" si="78"/>
        <v>0.40180000000000005</v>
      </c>
      <c r="DL44" s="234">
        <f t="shared" si="79"/>
        <v>0.41000000000000003</v>
      </c>
      <c r="DM44" s="106">
        <f t="shared" si="80"/>
        <v>0.98750000000000004</v>
      </c>
      <c r="DN44" s="236">
        <f>IF(DF44=0,0,_xll.SPRDOPT(DG44,DH44,$AD44,$AM44,DK44,DL44,DM44,$D44,$F$19,0))</f>
        <v>0</v>
      </c>
      <c r="DO44" s="236">
        <f ca="1">IF(DG44=0,0,_xll.SPRDOPT(DG44,DH44,$AD44,$AM44,DK44,DL44,DM44,$D44,$F$19,1))</f>
        <v>3.1340862537045724E-3</v>
      </c>
      <c r="DP44" s="236">
        <f ca="1">IF(DH44=0,0,_xll.SPRDOPT(DG44,DH44,$AD44,$AM44,DK44,DL44,DM44,$D44,$F$19,2))</f>
        <v>-2.8616038918601945E-3</v>
      </c>
      <c r="DQ44" s="236">
        <f>IF(DI44=0,0,_xll.SPRDOPT(DG44,DH44,$AD44,$AM44,DK44,DL44,DM44,$D44,$F$19,3)/100)</f>
        <v>0</v>
      </c>
      <c r="DR44" s="236">
        <f>IF(DJ44=0,0,_xll.SPRDOPT(DG44,DH44,$AD44,$AM44,DK44,DL44,DM44,$D44,$F$19,4)/100)</f>
        <v>0</v>
      </c>
      <c r="DS44" s="236">
        <f ca="1">IF(DK44=0,0,_xll.SPRDOPT(DG44,DH44,$AD44,$AM44,DK44,DL44,DM44,$D44,$F$19,5)/100)</f>
        <v>2.6754849330390054E-4</v>
      </c>
      <c r="DT44" s="236">
        <f ca="1">IF(DL44=0,0,_xll.SPRDOPT(DG44,DH44,$AD44,$AM44,DK44,DL44,DM44,$D44,$F$19,6)/100)</f>
        <v>-1.8946495136573887E-4</v>
      </c>
      <c r="DU44" s="236">
        <f ca="1">IF(DM44=0,0,_xll.SPRDOPT(DG44,DH44,$AD44,$AM44,DK44,DL44,DM44,$D44,$F$19,7)/100)</f>
        <v>-6.0839162990486103E-4</v>
      </c>
      <c r="DV44" s="236">
        <f>IF(DN44=0,0,_xll.SPRDOPT(DG44,DH44,$AD44,$AM44,DK44,DL44,DM44,$D44,$F$19,9)/365)</f>
        <v>0</v>
      </c>
      <c r="DW44" s="236">
        <f t="shared" ca="1" si="81"/>
        <v>2.7248236184437792E-4</v>
      </c>
      <c r="DX44" s="236">
        <f t="shared" si="82"/>
        <v>0</v>
      </c>
      <c r="DY44" s="236">
        <f t="shared" ca="1" si="83"/>
        <v>7.2732572072083709E-5</v>
      </c>
      <c r="DZ44" s="205"/>
      <c r="EA44" s="109">
        <f t="shared" si="84"/>
        <v>0</v>
      </c>
      <c r="EB44" s="109">
        <f t="shared" ca="1" si="85"/>
        <v>0</v>
      </c>
      <c r="EC44" s="109">
        <f t="shared" ca="1" si="86"/>
        <v>0</v>
      </c>
      <c r="ED44" s="109">
        <f t="shared" si="87"/>
        <v>0</v>
      </c>
      <c r="EE44" s="109">
        <f t="shared" si="88"/>
        <v>0</v>
      </c>
      <c r="EF44" s="109">
        <f t="shared" ca="1" si="89"/>
        <v>0</v>
      </c>
      <c r="EG44" s="109">
        <f t="shared" ca="1" si="90"/>
        <v>0</v>
      </c>
      <c r="EH44" s="109">
        <f t="shared" ca="1" si="91"/>
        <v>0</v>
      </c>
      <c r="EI44" s="109">
        <f t="shared" si="92"/>
        <v>0</v>
      </c>
      <c r="EJ44" s="109">
        <f t="shared" ca="1" si="93"/>
        <v>0</v>
      </c>
      <c r="EK44" s="109">
        <f t="shared" si="94"/>
        <v>0</v>
      </c>
      <c r="EL44" s="109">
        <f t="shared" ca="1" si="95"/>
        <v>0</v>
      </c>
      <c r="EN44" s="82">
        <f t="shared" si="96"/>
        <v>0</v>
      </c>
      <c r="EO44" s="132">
        <f t="shared" si="97"/>
        <v>4.1503571428571435</v>
      </c>
      <c r="EP44" s="132">
        <f t="shared" si="98"/>
        <v>4.6978571428571438</v>
      </c>
      <c r="EQ44" s="132">
        <f t="shared" si="99"/>
        <v>0</v>
      </c>
      <c r="ER44" s="132">
        <f t="shared" si="100"/>
        <v>0</v>
      </c>
      <c r="ES44" s="234">
        <f t="shared" si="101"/>
        <v>0.3977</v>
      </c>
      <c r="ET44" s="234">
        <f t="shared" si="102"/>
        <v>0.41000000000000003</v>
      </c>
      <c r="EU44" s="106">
        <f t="shared" si="103"/>
        <v>0.88</v>
      </c>
      <c r="EV44" s="236">
        <f>IF(EN44=0,0,_xll.SPRDOPT(EO44,EP44,$AK44,$AM44,ES44,ET44,EU44,$D44,$H$19,0))</f>
        <v>0</v>
      </c>
      <c r="EW44" s="236">
        <f ca="1">IF(EO44=0,0,_xll.SPRDOPT(EO44,EP44,$AK44,$AM44,ES44,ET44,EU44,$D44,$H$19,1))</f>
        <v>0.49962500935921905</v>
      </c>
      <c r="EX44" s="236">
        <f ca="1">IF(EP44=0,0,_xll.SPRDOPT(EO44,EP44,$AK44,$AM44,ES44,ET44,EU44,$D44,$H$19,2))</f>
        <v>-0.44328888714877779</v>
      </c>
      <c r="EY44" s="236">
        <f>IF(EQ44=0,0,_xll.SPRDOPT(EO44,EP44,$AK44,$AM44,ES44,ET44,EU44,$D44,$H$19,3)/100)</f>
        <v>0</v>
      </c>
      <c r="EZ44" s="236">
        <f>IF(ER44=0,0,_xll.SPRDOPT(EO44,EP44,$AK44,$AM44,ES44,ET44,EU44,$D44,$H$19,4)/100)</f>
        <v>0</v>
      </c>
      <c r="FA44" s="236">
        <f ca="1">IF(ES44=0,0,_xll.SPRDOPT(EO44,EP44,$AK44,$AM44,ES44,ET44,EU44,$D44,$H$19,5)/100)</f>
        <v>-3.4077968407605116E-4</v>
      </c>
      <c r="FB44" s="236">
        <f ca="1">IF(ET44=0,0,_xll.SPRDOPT(EO44,EP44,$AK44,$AM44,ES44,ET44,EU44,$D44,$H$19,6)/100)</f>
        <v>6.8044024307800767E-3</v>
      </c>
      <c r="FC44" s="236">
        <f ca="1">IF(EU44=0,0,_xll.SPRDOPT(EO44,EP44,$AK44,$AM44,ES44,ET44,EU44,$D44,$H$19,7)/100)</f>
        <v>-1.0143818493066933E-2</v>
      </c>
      <c r="FD44" s="236">
        <f>IF(EV44=0,0,_xll.SPRDOPT(EO44,EP44,$AK44,$AM44,ES44,ET44,EU44,$D44,$H$19,9)/365)</f>
        <v>0</v>
      </c>
      <c r="FE44" s="236">
        <f t="shared" ca="1" si="104"/>
        <v>5.6336122210441264E-2</v>
      </c>
      <c r="FF44" s="236">
        <f t="shared" si="105"/>
        <v>0</v>
      </c>
      <c r="FG44" s="236">
        <f t="shared" ca="1" si="106"/>
        <v>6.4738461372263068E-3</v>
      </c>
      <c r="FH44" s="205"/>
      <c r="FI44" s="109">
        <f t="shared" si="17"/>
        <v>0</v>
      </c>
      <c r="FJ44" s="109">
        <f t="shared" ca="1" si="17"/>
        <v>0</v>
      </c>
      <c r="FK44" s="109">
        <f t="shared" ca="1" si="17"/>
        <v>0</v>
      </c>
      <c r="FL44" s="109">
        <f t="shared" si="17"/>
        <v>0</v>
      </c>
      <c r="FM44" s="109">
        <f t="shared" si="17"/>
        <v>0</v>
      </c>
      <c r="FN44" s="109">
        <f t="shared" ca="1" si="17"/>
        <v>0</v>
      </c>
      <c r="FO44" s="109">
        <f t="shared" ca="1" si="17"/>
        <v>0</v>
      </c>
      <c r="FP44" s="109">
        <f t="shared" ca="1" si="17"/>
        <v>0</v>
      </c>
      <c r="FQ44" s="109">
        <f t="shared" si="17"/>
        <v>0</v>
      </c>
      <c r="FR44" s="109">
        <f t="shared" ca="1" si="17"/>
        <v>0</v>
      </c>
      <c r="FS44" s="109">
        <f t="shared" si="17"/>
        <v>0</v>
      </c>
      <c r="FT44" s="109">
        <f t="shared" ca="1" si="17"/>
        <v>0</v>
      </c>
    </row>
    <row r="45" spans="1:176" x14ac:dyDescent="0.25">
      <c r="A45" s="101">
        <f t="shared" si="18"/>
        <v>37043</v>
      </c>
      <c r="B45" s="102">
        <f t="shared" si="19"/>
        <v>4.6778571428571434</v>
      </c>
      <c r="C45" s="80">
        <f t="shared" si="20"/>
        <v>0.4</v>
      </c>
      <c r="D45" s="105">
        <f t="shared" ca="1" si="4"/>
        <v>229</v>
      </c>
      <c r="E45" s="106">
        <f t="shared" ca="1" si="21"/>
        <v>0.43944967889646391</v>
      </c>
      <c r="F45" s="106">
        <f t="shared" ca="1" si="22"/>
        <v>1.5291877246996573E-2</v>
      </c>
      <c r="G45" s="106">
        <f t="shared" ca="1" si="23"/>
        <v>4.4073315327411494E-3</v>
      </c>
      <c r="H45" s="106">
        <f t="shared" ca="1" si="24"/>
        <v>0.502485640404295</v>
      </c>
      <c r="I45" s="104"/>
      <c r="J45" s="233"/>
      <c r="K45" s="102">
        <f t="shared" si="107"/>
        <v>0.23749999999999999</v>
      </c>
      <c r="L45" s="102">
        <f t="shared" si="25"/>
        <v>0</v>
      </c>
      <c r="M45" s="106">
        <f t="shared" si="26"/>
        <v>1</v>
      </c>
      <c r="N45" s="106">
        <f t="shared" si="27"/>
        <v>1</v>
      </c>
      <c r="O45" s="106">
        <f t="shared" si="28"/>
        <v>0.8</v>
      </c>
      <c r="P45" s="235">
        <f t="shared" si="29"/>
        <v>0.37</v>
      </c>
      <c r="Q45" s="106"/>
      <c r="R45" s="102">
        <f t="shared" si="5"/>
        <v>0.40500000000000003</v>
      </c>
      <c r="S45" s="102">
        <f t="shared" si="6"/>
        <v>0</v>
      </c>
      <c r="T45" s="106">
        <f t="shared" si="7"/>
        <v>0.98</v>
      </c>
      <c r="U45" s="106">
        <f t="shared" si="30"/>
        <v>1</v>
      </c>
      <c r="V45" s="106">
        <f t="shared" si="31"/>
        <v>0.98250000000000004</v>
      </c>
      <c r="W45" s="235">
        <f t="shared" si="32"/>
        <v>1.3</v>
      </c>
      <c r="X45" s="106"/>
      <c r="Y45" s="102">
        <f t="shared" si="8"/>
        <v>0.40500000000000003</v>
      </c>
      <c r="Z45" s="102">
        <f t="shared" si="9"/>
        <v>0</v>
      </c>
      <c r="AA45" s="106">
        <f t="shared" si="10"/>
        <v>0.98</v>
      </c>
      <c r="AB45" s="106">
        <f t="shared" si="33"/>
        <v>1</v>
      </c>
      <c r="AC45" s="106">
        <f t="shared" si="34"/>
        <v>0.98250000000000004</v>
      </c>
      <c r="AD45" s="235">
        <f t="shared" si="35"/>
        <v>1.55</v>
      </c>
      <c r="AE45" s="106"/>
      <c r="AF45" s="102">
        <f t="shared" si="11"/>
        <v>-0.54749999999999999</v>
      </c>
      <c r="AG45" s="102">
        <f t="shared" si="12"/>
        <v>0</v>
      </c>
      <c r="AH45" s="106">
        <f t="shared" si="13"/>
        <v>0.97</v>
      </c>
      <c r="AI45" s="106">
        <f t="shared" si="36"/>
        <v>1</v>
      </c>
      <c r="AJ45" s="106">
        <f t="shared" si="37"/>
        <v>0.98</v>
      </c>
      <c r="AK45" s="235">
        <f t="shared" si="38"/>
        <v>-0.5</v>
      </c>
      <c r="AM45" s="80">
        <v>0</v>
      </c>
      <c r="AN45" s="181">
        <f t="shared" si="14"/>
        <v>30</v>
      </c>
      <c r="AP45" s="82">
        <f t="shared" si="39"/>
        <v>30</v>
      </c>
      <c r="AQ45" s="132">
        <f t="shared" si="40"/>
        <v>4.8953571428571436</v>
      </c>
      <c r="AR45" s="132">
        <f t="shared" si="41"/>
        <v>4.6778571428571434</v>
      </c>
      <c r="AS45" s="132">
        <f t="shared" si="42"/>
        <v>146.86071428571432</v>
      </c>
      <c r="AT45" s="132">
        <f t="shared" si="43"/>
        <v>140.33571428571429</v>
      </c>
      <c r="AU45" s="234">
        <f t="shared" si="44"/>
        <v>0.4</v>
      </c>
      <c r="AV45" s="234">
        <f t="shared" si="45"/>
        <v>0.4</v>
      </c>
      <c r="AW45" s="106">
        <f t="shared" si="46"/>
        <v>0.9</v>
      </c>
      <c r="AX45" s="236">
        <f ca="1">IF(AP45=0,0,_xll.SPRDOPT(AQ45,AR45,$P45,$AM45,AU45,AV45,AW45,$D45,$B$19,0))</f>
        <v>0.20472500637298424</v>
      </c>
      <c r="AY45" s="236">
        <f ca="1">IF(AQ45=0,0,_xll.SPRDOPT(AQ45,AR45,$P45,$AM45,AU45,AV45,AW45,$D45,$B$19,1))</f>
        <v>0.43944967889646391</v>
      </c>
      <c r="AZ45" s="236">
        <f ca="1">IF(AR45=0,0,_xll.SPRDOPT(AQ45,AR45,$P45,$AM45,AU45,AV45,AW45,$D45,$B$19,2))</f>
        <v>-0.38513950811034914</v>
      </c>
      <c r="BA45" s="236">
        <f ca="1">IF(AS45=0,0,_xll.SPRDOPT(AQ45,AR45,$P45,$AM45,AU45,AV45,AW45,$D45,$B$19,3)/100)</f>
        <v>5.8206447236196016E-3</v>
      </c>
      <c r="BB45" s="236">
        <f ca="1">IF(AT45=0,0,_xll.SPRDOPT(AQ45,AR45,$P45,$AM45,AU45,AV45,AW45,$D45,$B$19,4)/100)</f>
        <v>5.4728030107275292E-3</v>
      </c>
      <c r="BC45" s="236">
        <f ca="1">IF(AU45=0,0,_xll.SPRDOPT(AQ45,AR45,$P45,$AM45,AU45,AV45,AW45,$D45,$B$19,5)/100)</f>
        <v>5.8177438189139976E-3</v>
      </c>
      <c r="BD45" s="236">
        <f ca="1">IF(AV45=0,0,_xll.SPRDOPT(AQ45,AR45,$P45,$AM45,AU45,AV45,AW45,$D45,$B$19,6)/100)</f>
        <v>8.6956480012526593E-4</v>
      </c>
      <c r="BE45" s="236">
        <f ca="1">IF(AW45=0,0,_xll.SPRDOPT(AQ45,AR45,$P45,$AM45,AU45,AV45,AW45,$D45,$B$19,7)/100)</f>
        <v>-1.2961860947352889E-2</v>
      </c>
      <c r="BF45" s="236">
        <f ca="1">IF(AX45=0,0,_xll.SPRDOPT(AQ45,AR45,$P45,$AM45,AU45,AV45,AW45,$D45,$B$19,9)/365)</f>
        <v>-5.844444587633391E-4</v>
      </c>
      <c r="BG45" s="236">
        <f t="shared" ca="1" si="47"/>
        <v>5.4310170786114775E-2</v>
      </c>
      <c r="BH45" s="236">
        <f t="shared" ca="1" si="48"/>
        <v>-3.4784171289207241E-4</v>
      </c>
      <c r="BI45" s="236">
        <f t="shared" ca="1" si="49"/>
        <v>6.6873086190392637E-3</v>
      </c>
      <c r="BJ45" s="205"/>
      <c r="BK45" s="109">
        <f t="shared" ca="1" si="15"/>
        <v>6.1417501911895274</v>
      </c>
      <c r="BL45" s="109">
        <f t="shared" ca="1" si="16"/>
        <v>13.183490366893917</v>
      </c>
      <c r="BM45" s="109">
        <f t="shared" ca="1" si="16"/>
        <v>-11.554185243310474</v>
      </c>
      <c r="BN45" s="109">
        <f t="shared" ca="1" si="16"/>
        <v>0.17461934170858806</v>
      </c>
      <c r="BO45" s="109">
        <f t="shared" ca="1" si="16"/>
        <v>0.16418409032182588</v>
      </c>
      <c r="BP45" s="109">
        <f t="shared" ca="1" si="16"/>
        <v>0.17453231456741994</v>
      </c>
      <c r="BQ45" s="109">
        <f t="shared" ca="1" si="16"/>
        <v>2.6086944003757977E-2</v>
      </c>
      <c r="BR45" s="109">
        <f t="shared" ca="1" si="16"/>
        <v>-0.38885582842058669</v>
      </c>
      <c r="BS45" s="109">
        <f t="shared" ca="1" si="16"/>
        <v>-1.7533333762900172E-2</v>
      </c>
      <c r="BT45" s="109">
        <f t="shared" ca="1" si="16"/>
        <v>1.6293051235834433</v>
      </c>
      <c r="BU45" s="109">
        <f t="shared" ca="1" si="16"/>
        <v>-1.0435251386762172E-2</v>
      </c>
      <c r="BV45" s="109">
        <f t="shared" ca="1" si="16"/>
        <v>0.20061925857117791</v>
      </c>
      <c r="BX45" s="82">
        <f t="shared" si="50"/>
        <v>0</v>
      </c>
      <c r="BY45" s="132">
        <f t="shared" si="51"/>
        <v>5.0628571428571441</v>
      </c>
      <c r="BZ45" s="132">
        <f t="shared" si="52"/>
        <v>4.6778571428571434</v>
      </c>
      <c r="CA45" s="132">
        <f t="shared" si="53"/>
        <v>0</v>
      </c>
      <c r="CB45" s="132">
        <f t="shared" si="54"/>
        <v>0</v>
      </c>
      <c r="CC45" s="234">
        <f t="shared" si="55"/>
        <v>0.39200000000000002</v>
      </c>
      <c r="CD45" s="234">
        <f t="shared" si="56"/>
        <v>0.4</v>
      </c>
      <c r="CE45" s="106">
        <f t="shared" si="57"/>
        <v>0.98250000000000004</v>
      </c>
      <c r="CF45" s="236">
        <f>IF(BX45=0,0,_xll.SPRDOPT(BY45,BZ45,$W45,$AM45,CC45,CD45,CE45,$D45,$D$19,0))</f>
        <v>0</v>
      </c>
      <c r="CG45" s="236">
        <f ca="1">IF(BY45=0,0,_xll.SPRDOPT(BY45,BZ45,$W45,$AM45,CC45,CD45,CE45,$D45,$D$19,1))</f>
        <v>1.5291877246996573E-2</v>
      </c>
      <c r="CH45" s="236">
        <f ca="1">IF(BZ45=0,0,_xll.SPRDOPT(BY45,BZ45,$W45,$AM45,CC45,CD45,CE45,$D45,$D$19,2))</f>
        <v>-1.3741362404701972E-2</v>
      </c>
      <c r="CI45" s="236">
        <f>IF(CA45=0,0,_xll.SPRDOPT(BY45,BZ45,$W45,$AM45,CC45,CD45,CE45,$D45,$D$19,3)/100)</f>
        <v>0</v>
      </c>
      <c r="CJ45" s="236">
        <f>IF(CB45=0,0,_xll.SPRDOPT(BY45,BZ45,$W45,$AM45,CC45,CD45,CE45,$D45,$D$19,4)/100)</f>
        <v>0</v>
      </c>
      <c r="CK45" s="236">
        <f ca="1">IF(CC45=0,0,_xll.SPRDOPT(BY45,BZ45,$W45,$AM45,CC45,CD45,CE45,$D45,$D$19,5)/100)</f>
        <v>1.0608003016018906E-3</v>
      </c>
      <c r="CL45" s="236">
        <f ca="1">IF(CD45=0,0,_xll.SPRDOPT(BY45,BZ45,$W45,$AM45,CC45,CD45,CE45,$D45,$D$19,6)/100)</f>
        <v>-6.9878456658539268E-4</v>
      </c>
      <c r="CM45" s="236">
        <f ca="1">IF(CE45=0,0,_xll.SPRDOPT(BY45,BZ45,$W45,$AM45,CC45,CD45,CE45,$D45,$D$19,7)/100)</f>
        <v>-2.3458739078436692E-3</v>
      </c>
      <c r="CN45" s="236">
        <f>IF(CF45=0,0,_xll.SPRDOPT(BY45,BZ45,$W45,$AM45,CC45,CD45,CE45,$D45,$D$19,9)/365)</f>
        <v>0</v>
      </c>
      <c r="CO45" s="236">
        <f t="shared" ca="1" si="58"/>
        <v>1.5505148422946015E-3</v>
      </c>
      <c r="CP45" s="236">
        <f t="shared" si="59"/>
        <v>0</v>
      </c>
      <c r="CQ45" s="236">
        <f t="shared" ca="1" si="60"/>
        <v>3.4079972898446006E-4</v>
      </c>
      <c r="CR45" s="205"/>
      <c r="CS45" s="109">
        <f t="shared" si="61"/>
        <v>0</v>
      </c>
      <c r="CT45" s="109">
        <f t="shared" ca="1" si="62"/>
        <v>0</v>
      </c>
      <c r="CU45" s="109">
        <f t="shared" ca="1" si="63"/>
        <v>0</v>
      </c>
      <c r="CV45" s="109">
        <f t="shared" si="64"/>
        <v>0</v>
      </c>
      <c r="CW45" s="109">
        <f t="shared" si="65"/>
        <v>0</v>
      </c>
      <c r="CX45" s="109">
        <f t="shared" ca="1" si="66"/>
        <v>0</v>
      </c>
      <c r="CY45" s="109">
        <f t="shared" ca="1" si="67"/>
        <v>0</v>
      </c>
      <c r="CZ45" s="109">
        <f t="shared" ca="1" si="68"/>
        <v>0</v>
      </c>
      <c r="DA45" s="109">
        <f t="shared" si="69"/>
        <v>0</v>
      </c>
      <c r="DB45" s="109">
        <f t="shared" ca="1" si="70"/>
        <v>0</v>
      </c>
      <c r="DC45" s="109">
        <f t="shared" si="71"/>
        <v>0</v>
      </c>
      <c r="DD45" s="109">
        <f t="shared" ca="1" si="72"/>
        <v>0</v>
      </c>
      <c r="DF45" s="82">
        <f t="shared" si="73"/>
        <v>0</v>
      </c>
      <c r="DG45" s="132">
        <f t="shared" si="74"/>
        <v>5.1253571428571441</v>
      </c>
      <c r="DH45" s="132">
        <f t="shared" si="75"/>
        <v>4.6778571428571434</v>
      </c>
      <c r="DI45" s="132">
        <f t="shared" si="76"/>
        <v>0</v>
      </c>
      <c r="DJ45" s="132">
        <f t="shared" si="77"/>
        <v>0</v>
      </c>
      <c r="DK45" s="234">
        <f t="shared" si="78"/>
        <v>0.39200000000000002</v>
      </c>
      <c r="DL45" s="234">
        <f t="shared" si="79"/>
        <v>0.4</v>
      </c>
      <c r="DM45" s="106">
        <f t="shared" si="80"/>
        <v>0.98750000000000004</v>
      </c>
      <c r="DN45" s="236">
        <f>IF(DF45=0,0,_xll.SPRDOPT(DG45,DH45,$AD45,$AM45,DK45,DL45,DM45,$D45,$F$19,0))</f>
        <v>0</v>
      </c>
      <c r="DO45" s="236">
        <f ca="1">IF(DG45=0,0,_xll.SPRDOPT(DG45,DH45,$AD45,$AM45,DK45,DL45,DM45,$D45,$F$19,1))</f>
        <v>4.4073315327411494E-3</v>
      </c>
      <c r="DP45" s="236">
        <f ca="1">IF(DH45=0,0,_xll.SPRDOPT(DG45,DH45,$AD45,$AM45,DK45,DL45,DM45,$D45,$F$19,2))</f>
        <v>-4.0163314889310707E-3</v>
      </c>
      <c r="DQ45" s="236">
        <f>IF(DI45=0,0,_xll.SPRDOPT(DG45,DH45,$AD45,$AM45,DK45,DL45,DM45,$D45,$F$19,3)/100)</f>
        <v>0</v>
      </c>
      <c r="DR45" s="236">
        <f>IF(DJ45=0,0,_xll.SPRDOPT(DG45,DH45,$AD45,$AM45,DK45,DL45,DM45,$D45,$F$19,4)/100)</f>
        <v>0</v>
      </c>
      <c r="DS45" s="236">
        <f ca="1">IF(DK45=0,0,_xll.SPRDOPT(DG45,DH45,$AD45,$AM45,DK45,DL45,DM45,$D45,$F$19,5)/100)</f>
        <v>3.8944251315227468E-4</v>
      </c>
      <c r="DT45" s="236">
        <f ca="1">IF(DL45=0,0,_xll.SPRDOPT(DG45,DH45,$AD45,$AM45,DK45,DL45,DM45,$D45,$F$19,6)/100)</f>
        <v>-2.7556510107895404E-4</v>
      </c>
      <c r="DU45" s="236">
        <f ca="1">IF(DM45=0,0,_xll.SPRDOPT(DG45,DH45,$AD45,$AM45,DK45,DL45,DM45,$D45,$F$19,7)/100)</f>
        <v>-8.6800449979009279E-4</v>
      </c>
      <c r="DV45" s="236">
        <f>IF(DN45=0,0,_xll.SPRDOPT(DG45,DH45,$AD45,$AM45,DK45,DL45,DM45,$D45,$F$19,9)/365)</f>
        <v>0</v>
      </c>
      <c r="DW45" s="236">
        <f t="shared" ca="1" si="81"/>
        <v>3.9100004381007868E-4</v>
      </c>
      <c r="DX45" s="236">
        <f t="shared" si="82"/>
        <v>0</v>
      </c>
      <c r="DY45" s="236">
        <f t="shared" ca="1" si="83"/>
        <v>1.0608856181027512E-4</v>
      </c>
      <c r="DZ45" s="205"/>
      <c r="EA45" s="109">
        <f t="shared" si="84"/>
        <v>0</v>
      </c>
      <c r="EB45" s="109">
        <f t="shared" ca="1" si="85"/>
        <v>0</v>
      </c>
      <c r="EC45" s="109">
        <f t="shared" ca="1" si="86"/>
        <v>0</v>
      </c>
      <c r="ED45" s="109">
        <f t="shared" si="87"/>
        <v>0</v>
      </c>
      <c r="EE45" s="109">
        <f t="shared" si="88"/>
        <v>0</v>
      </c>
      <c r="EF45" s="109">
        <f t="shared" ca="1" si="89"/>
        <v>0</v>
      </c>
      <c r="EG45" s="109">
        <f t="shared" ca="1" si="90"/>
        <v>0</v>
      </c>
      <c r="EH45" s="109">
        <f t="shared" ca="1" si="91"/>
        <v>0</v>
      </c>
      <c r="EI45" s="109">
        <f t="shared" si="92"/>
        <v>0</v>
      </c>
      <c r="EJ45" s="109">
        <f t="shared" ca="1" si="93"/>
        <v>0</v>
      </c>
      <c r="EK45" s="109">
        <f t="shared" si="94"/>
        <v>0</v>
      </c>
      <c r="EL45" s="109">
        <f t="shared" ca="1" si="95"/>
        <v>0</v>
      </c>
      <c r="EN45" s="82">
        <f t="shared" si="96"/>
        <v>0</v>
      </c>
      <c r="EO45" s="132">
        <f t="shared" si="97"/>
        <v>4.1303571428571431</v>
      </c>
      <c r="EP45" s="132">
        <f t="shared" si="98"/>
        <v>4.6778571428571434</v>
      </c>
      <c r="EQ45" s="132">
        <f t="shared" si="99"/>
        <v>0</v>
      </c>
      <c r="ER45" s="132">
        <f t="shared" si="100"/>
        <v>0</v>
      </c>
      <c r="ES45" s="234">
        <f t="shared" si="101"/>
        <v>0.38800000000000001</v>
      </c>
      <c r="ET45" s="234">
        <f t="shared" si="102"/>
        <v>0.4</v>
      </c>
      <c r="EU45" s="106">
        <f t="shared" si="103"/>
        <v>0.88</v>
      </c>
      <c r="EV45" s="236">
        <f>IF(EN45=0,0,_xll.SPRDOPT(EO45,EP45,$AK45,$AM45,ES45,ET45,EU45,$D45,$H$19,0))</f>
        <v>0</v>
      </c>
      <c r="EW45" s="236">
        <f ca="1">IF(EO45=0,0,_xll.SPRDOPT(EO45,EP45,$AK45,$AM45,ES45,ET45,EU45,$D45,$H$19,1))</f>
        <v>0.502485640404295</v>
      </c>
      <c r="EX45" s="236">
        <f ca="1">IF(EP45=0,0,_xll.SPRDOPT(EO45,EP45,$AK45,$AM45,ES45,ET45,EU45,$D45,$H$19,2))</f>
        <v>-0.44308420585287456</v>
      </c>
      <c r="EY45" s="236">
        <f>IF(EQ45=0,0,_xll.SPRDOPT(EO45,EP45,$AK45,$AM45,ES45,ET45,EU45,$D45,$H$19,3)/100)</f>
        <v>0</v>
      </c>
      <c r="EZ45" s="236">
        <f>IF(ER45=0,0,_xll.SPRDOPT(EO45,EP45,$AK45,$AM45,ES45,ET45,EU45,$D45,$H$19,4)/100)</f>
        <v>0</v>
      </c>
      <c r="FA45" s="236">
        <f ca="1">IF(ES45=0,0,_xll.SPRDOPT(EO45,EP45,$AK45,$AM45,ES45,ET45,EU45,$D45,$H$19,5)/100)</f>
        <v>-3.75451740207129E-4</v>
      </c>
      <c r="FB45" s="236">
        <f ca="1">IF(ET45=0,0,_xll.SPRDOPT(EO45,EP45,$AK45,$AM45,ES45,ET45,EU45,$D45,$H$19,6)/100)</f>
        <v>7.3337963977689376E-3</v>
      </c>
      <c r="FC45" s="236">
        <f ca="1">IF(EU45=0,0,_xll.SPRDOPT(EO45,EP45,$AK45,$AM45,ES45,ET45,EU45,$D45,$H$19,7)/100)</f>
        <v>-1.0644197951654284E-2</v>
      </c>
      <c r="FD45" s="236">
        <f>IF(EV45=0,0,_xll.SPRDOPT(EO45,EP45,$AK45,$AM45,ES45,ET45,EU45,$D45,$H$19,9)/365)</f>
        <v>0</v>
      </c>
      <c r="FE45" s="236">
        <f t="shared" ca="1" si="104"/>
        <v>5.940143455142044E-2</v>
      </c>
      <c r="FF45" s="236">
        <f t="shared" si="105"/>
        <v>0</v>
      </c>
      <c r="FG45" s="236">
        <f t="shared" ca="1" si="106"/>
        <v>6.9696082097680228E-3</v>
      </c>
      <c r="FH45" s="205"/>
      <c r="FI45" s="109">
        <f t="shared" si="17"/>
        <v>0</v>
      </c>
      <c r="FJ45" s="109">
        <f t="shared" ca="1" si="17"/>
        <v>0</v>
      </c>
      <c r="FK45" s="109">
        <f t="shared" ca="1" si="17"/>
        <v>0</v>
      </c>
      <c r="FL45" s="109">
        <f t="shared" si="17"/>
        <v>0</v>
      </c>
      <c r="FM45" s="109">
        <f t="shared" si="17"/>
        <v>0</v>
      </c>
      <c r="FN45" s="109">
        <f t="shared" ca="1" si="17"/>
        <v>0</v>
      </c>
      <c r="FO45" s="109">
        <f t="shared" ca="1" si="17"/>
        <v>0</v>
      </c>
      <c r="FP45" s="109">
        <f t="shared" ca="1" si="17"/>
        <v>0</v>
      </c>
      <c r="FQ45" s="109">
        <f t="shared" si="17"/>
        <v>0</v>
      </c>
      <c r="FR45" s="109">
        <f t="shared" ca="1" si="17"/>
        <v>0</v>
      </c>
      <c r="FS45" s="109">
        <f t="shared" si="17"/>
        <v>0</v>
      </c>
      <c r="FT45" s="109">
        <f t="shared" ca="1" si="17"/>
        <v>0</v>
      </c>
    </row>
    <row r="46" spans="1:176" x14ac:dyDescent="0.25">
      <c r="A46" s="101">
        <f t="shared" si="18"/>
        <v>37073</v>
      </c>
      <c r="B46" s="102">
        <f t="shared" si="19"/>
        <v>4.6578571428571438</v>
      </c>
      <c r="C46" s="80">
        <f t="shared" si="20"/>
        <v>0.4</v>
      </c>
      <c r="D46" s="105">
        <f t="shared" ca="1" si="4"/>
        <v>258</v>
      </c>
      <c r="E46" s="106">
        <f t="shared" ca="1" si="21"/>
        <v>0.66508982201471578</v>
      </c>
      <c r="F46" s="106">
        <f t="shared" ca="1" si="22"/>
        <v>3.1492661951168691E-2</v>
      </c>
      <c r="G46" s="106">
        <f t="shared" ca="1" si="23"/>
        <v>1.1461351239466223E-2</v>
      </c>
      <c r="H46" s="106">
        <f t="shared" ca="1" si="24"/>
        <v>0.44695390593072604</v>
      </c>
      <c r="I46" s="104"/>
      <c r="J46" s="233"/>
      <c r="K46" s="102">
        <f t="shared" si="107"/>
        <v>0.65749999999999997</v>
      </c>
      <c r="L46" s="102">
        <f t="shared" si="25"/>
        <v>0</v>
      </c>
      <c r="M46" s="106">
        <f t="shared" si="26"/>
        <v>1</v>
      </c>
      <c r="N46" s="106">
        <f t="shared" si="27"/>
        <v>1</v>
      </c>
      <c r="O46" s="106">
        <f t="shared" si="28"/>
        <v>0.8</v>
      </c>
      <c r="P46" s="235">
        <f t="shared" si="29"/>
        <v>0.37</v>
      </c>
      <c r="Q46" s="106"/>
      <c r="R46" s="102">
        <f t="shared" si="5"/>
        <v>0.47</v>
      </c>
      <c r="S46" s="102">
        <f t="shared" si="6"/>
        <v>0</v>
      </c>
      <c r="T46" s="106">
        <f t="shared" si="7"/>
        <v>0.98</v>
      </c>
      <c r="U46" s="106">
        <f t="shared" si="30"/>
        <v>1</v>
      </c>
      <c r="V46" s="106">
        <f t="shared" si="31"/>
        <v>0.98250000000000004</v>
      </c>
      <c r="W46" s="235">
        <f t="shared" si="32"/>
        <v>1.3</v>
      </c>
      <c r="X46" s="106"/>
      <c r="Y46" s="102">
        <f t="shared" si="8"/>
        <v>0.47</v>
      </c>
      <c r="Z46" s="102">
        <f t="shared" si="9"/>
        <v>0</v>
      </c>
      <c r="AA46" s="106">
        <f t="shared" si="10"/>
        <v>0.98</v>
      </c>
      <c r="AB46" s="106">
        <f t="shared" si="33"/>
        <v>1</v>
      </c>
      <c r="AC46" s="106">
        <f t="shared" si="34"/>
        <v>0.98250000000000004</v>
      </c>
      <c r="AD46" s="235">
        <f t="shared" si="35"/>
        <v>1.55</v>
      </c>
      <c r="AE46" s="106"/>
      <c r="AF46" s="102">
        <f t="shared" si="11"/>
        <v>-0.65500000000000003</v>
      </c>
      <c r="AG46" s="102">
        <f t="shared" si="12"/>
        <v>0</v>
      </c>
      <c r="AH46" s="106">
        <f t="shared" si="13"/>
        <v>0.97</v>
      </c>
      <c r="AI46" s="106">
        <f t="shared" si="36"/>
        <v>1</v>
      </c>
      <c r="AJ46" s="106">
        <f t="shared" si="37"/>
        <v>0.98</v>
      </c>
      <c r="AK46" s="235">
        <f t="shared" si="38"/>
        <v>-0.5</v>
      </c>
      <c r="AM46" s="80">
        <v>0</v>
      </c>
      <c r="AN46" s="181">
        <f t="shared" si="14"/>
        <v>31</v>
      </c>
      <c r="AP46" s="82">
        <f t="shared" si="39"/>
        <v>31</v>
      </c>
      <c r="AQ46" s="132">
        <f t="shared" si="40"/>
        <v>5.295357142857144</v>
      </c>
      <c r="AR46" s="132">
        <f t="shared" si="41"/>
        <v>4.6578571428571438</v>
      </c>
      <c r="AS46" s="132">
        <f t="shared" si="42"/>
        <v>164.15607142857147</v>
      </c>
      <c r="AT46" s="132">
        <f t="shared" si="43"/>
        <v>144.39357142857145</v>
      </c>
      <c r="AU46" s="234">
        <f t="shared" si="44"/>
        <v>0.4</v>
      </c>
      <c r="AV46" s="234">
        <f t="shared" si="45"/>
        <v>0.4</v>
      </c>
      <c r="AW46" s="106">
        <f t="shared" si="46"/>
        <v>0.9</v>
      </c>
      <c r="AX46" s="236">
        <f ca="1">IF(AP46=0,0,_xll.SPRDOPT(AQ46,AR46,$P46,$AM46,AU46,AV46,AW46,$D46,$B$19,0))</f>
        <v>0.45458390438640867</v>
      </c>
      <c r="AY46" s="236">
        <f ca="1">IF(AQ46=0,0,_xll.SPRDOPT(AQ46,AR46,$P46,$AM46,AU46,AV46,AW46,$D46,$B$19,1))</f>
        <v>0.66508982201471578</v>
      </c>
      <c r="AZ46" s="236">
        <f ca="1">IF(AR46=0,0,_xll.SPRDOPT(AQ46,AR46,$P46,$AM46,AU46,AV46,AW46,$D46,$B$19,2))</f>
        <v>-0.60955595572858134</v>
      </c>
      <c r="BA46" s="236">
        <f ca="1">IF(AS46=0,0,_xll.SPRDOPT(AQ46,AR46,$P46,$AM46,AU46,AV46,AW46,$D46,$B$19,3)/100)</f>
        <v>4.6823350351105821E-3</v>
      </c>
      <c r="BB46" s="236">
        <f ca="1">IF(AT46=0,0,_xll.SPRDOPT(AQ46,AR46,$P46,$AM46,AU46,AV46,AW46,$D46,$B$19,4)/100)</f>
        <v>5.2004244451015445E-3</v>
      </c>
      <c r="BC46" s="236">
        <f ca="1">IF(AU46=0,0,_xll.SPRDOPT(AQ46,AR46,$P46,$AM46,AU46,AV46,AW46,$D46,$B$19,5)/100)</f>
        <v>6.1568730082433324E-3</v>
      </c>
      <c r="BD46" s="236">
        <f ca="1">IF(AV46=0,0,_xll.SPRDOPT(AQ46,AR46,$P46,$AM46,AU46,AV46,AW46,$D46,$B$19,6)/100)</f>
        <v>9.3827576825027288E-4</v>
      </c>
      <c r="BE46" s="236">
        <f ca="1">IF(AW46=0,0,_xll.SPRDOPT(AQ46,AR46,$P46,$AM46,AU46,AV46,AW46,$D46,$B$19,7)/100)</f>
        <v>-1.3751252482072136E-2</v>
      </c>
      <c r="BF46" s="236">
        <f ca="1">IF(AX46=0,0,_xll.SPRDOPT(AQ46,AR46,$P46,$AM46,AU46,AV46,AW46,$D46,$B$19,9)/365)</f>
        <v>-5.5038826000456309E-4</v>
      </c>
      <c r="BG46" s="236">
        <f t="shared" ca="1" si="47"/>
        <v>5.5533866286134437E-2</v>
      </c>
      <c r="BH46" s="236">
        <f t="shared" ca="1" si="48"/>
        <v>5.1808940999096241E-4</v>
      </c>
      <c r="BI46" s="236">
        <f t="shared" ca="1" si="49"/>
        <v>7.0951487764936054E-3</v>
      </c>
      <c r="BJ46" s="205"/>
      <c r="BK46" s="109">
        <f t="shared" ca="1" si="15"/>
        <v>14.092101035978668</v>
      </c>
      <c r="BL46" s="109">
        <f t="shared" ca="1" si="16"/>
        <v>20.617784482456191</v>
      </c>
      <c r="BM46" s="109">
        <f t="shared" ca="1" si="16"/>
        <v>-18.896234627586022</v>
      </c>
      <c r="BN46" s="109">
        <f t="shared" ca="1" si="16"/>
        <v>0.14515238608842804</v>
      </c>
      <c r="BO46" s="109">
        <f t="shared" ca="1" si="16"/>
        <v>0.16121315779814788</v>
      </c>
      <c r="BP46" s="109">
        <f t="shared" ca="1" si="16"/>
        <v>0.19086306325554331</v>
      </c>
      <c r="BQ46" s="109">
        <f t="shared" ca="1" si="16"/>
        <v>2.9086548815758461E-2</v>
      </c>
      <c r="BR46" s="109">
        <f t="shared" ca="1" si="16"/>
        <v>-0.4262888269442362</v>
      </c>
      <c r="BS46" s="109">
        <f t="shared" ca="1" si="16"/>
        <v>-1.7062036060141457E-2</v>
      </c>
      <c r="BT46" s="109">
        <f t="shared" ca="1" si="16"/>
        <v>1.7215498548701675</v>
      </c>
      <c r="BU46" s="109">
        <f t="shared" ca="1" si="16"/>
        <v>1.6060771709719833E-2</v>
      </c>
      <c r="BV46" s="109">
        <f t="shared" ca="1" si="16"/>
        <v>0.21994961207130176</v>
      </c>
      <c r="BX46" s="82">
        <f t="shared" si="50"/>
        <v>0</v>
      </c>
      <c r="BY46" s="132">
        <f t="shared" si="51"/>
        <v>5.107857142857144</v>
      </c>
      <c r="BZ46" s="132">
        <f t="shared" si="52"/>
        <v>4.6578571428571438</v>
      </c>
      <c r="CA46" s="132">
        <f t="shared" si="53"/>
        <v>0</v>
      </c>
      <c r="CB46" s="132">
        <f t="shared" si="54"/>
        <v>0</v>
      </c>
      <c r="CC46" s="234">
        <f t="shared" si="55"/>
        <v>0.39200000000000002</v>
      </c>
      <c r="CD46" s="234">
        <f t="shared" si="56"/>
        <v>0.4</v>
      </c>
      <c r="CE46" s="106">
        <f t="shared" si="57"/>
        <v>0.98250000000000004</v>
      </c>
      <c r="CF46" s="236">
        <f>IF(BX46=0,0,_xll.SPRDOPT(BY46,BZ46,$W46,$AM46,CC46,CD46,CE46,$D46,$D$19,0))</f>
        <v>0</v>
      </c>
      <c r="CG46" s="236">
        <f ca="1">IF(BY46=0,0,_xll.SPRDOPT(BY46,BZ46,$W46,$AM46,CC46,CD46,CE46,$D46,$D$19,1))</f>
        <v>3.1492661951168691E-2</v>
      </c>
      <c r="CH46" s="236">
        <f ca="1">IF(BZ46=0,0,_xll.SPRDOPT(BY46,BZ46,$W46,$AM46,CC46,CD46,CE46,$D46,$D$19,2))</f>
        <v>-2.848826510637156E-2</v>
      </c>
      <c r="CI46" s="236">
        <f>IF(CA46=0,0,_xll.SPRDOPT(BY46,BZ46,$W46,$AM46,CC46,CD46,CE46,$D46,$D$19,3)/100)</f>
        <v>0</v>
      </c>
      <c r="CJ46" s="236">
        <f>IF(CB46=0,0,_xll.SPRDOPT(BY46,BZ46,$W46,$AM46,CC46,CD46,CE46,$D46,$D$19,4)/100)</f>
        <v>0</v>
      </c>
      <c r="CK46" s="236">
        <f ca="1">IF(CC46=0,0,_xll.SPRDOPT(BY46,BZ46,$W46,$AM46,CC46,CD46,CE46,$D46,$D$19,5)/100)</f>
        <v>2.1155517364081743E-3</v>
      </c>
      <c r="CL46" s="236">
        <f ca="1">IF(CD46=0,0,_xll.SPRDOPT(BY46,BZ46,$W46,$AM46,CC46,CD46,CE46,$D46,$D$19,6)/100)</f>
        <v>-1.3948641785474533E-3</v>
      </c>
      <c r="CM46" s="236">
        <f ca="1">IF(CE46=0,0,_xll.SPRDOPT(BY46,BZ46,$W46,$AM46,CC46,CD46,CE46,$D46,$D$19,7)/100)</f>
        <v>-4.5656523800401208E-3</v>
      </c>
      <c r="CN46" s="236">
        <f>IF(CF46=0,0,_xll.SPRDOPT(BY46,BZ46,$W46,$AM46,CC46,CD46,CE46,$D46,$D$19,9)/365)</f>
        <v>0</v>
      </c>
      <c r="CO46" s="236">
        <f t="shared" ca="1" si="58"/>
        <v>3.004396844797131E-3</v>
      </c>
      <c r="CP46" s="236">
        <f t="shared" si="59"/>
        <v>0</v>
      </c>
      <c r="CQ46" s="236">
        <f t="shared" ca="1" si="60"/>
        <v>6.783765231325573E-4</v>
      </c>
      <c r="CR46" s="205"/>
      <c r="CS46" s="109">
        <f t="shared" si="61"/>
        <v>0</v>
      </c>
      <c r="CT46" s="109">
        <f t="shared" ca="1" si="62"/>
        <v>0</v>
      </c>
      <c r="CU46" s="109">
        <f t="shared" ca="1" si="63"/>
        <v>0</v>
      </c>
      <c r="CV46" s="109">
        <f t="shared" si="64"/>
        <v>0</v>
      </c>
      <c r="CW46" s="109">
        <f t="shared" si="65"/>
        <v>0</v>
      </c>
      <c r="CX46" s="109">
        <f t="shared" ca="1" si="66"/>
        <v>0</v>
      </c>
      <c r="CY46" s="109">
        <f t="shared" ca="1" si="67"/>
        <v>0</v>
      </c>
      <c r="CZ46" s="109">
        <f t="shared" ca="1" si="68"/>
        <v>0</v>
      </c>
      <c r="DA46" s="109">
        <f t="shared" si="69"/>
        <v>0</v>
      </c>
      <c r="DB46" s="109">
        <f t="shared" ca="1" si="70"/>
        <v>0</v>
      </c>
      <c r="DC46" s="109">
        <f t="shared" si="71"/>
        <v>0</v>
      </c>
      <c r="DD46" s="109">
        <f t="shared" ca="1" si="72"/>
        <v>0</v>
      </c>
      <c r="DF46" s="82">
        <f t="shared" si="73"/>
        <v>0</v>
      </c>
      <c r="DG46" s="132">
        <f t="shared" si="74"/>
        <v>5.170357142857144</v>
      </c>
      <c r="DH46" s="132">
        <f t="shared" si="75"/>
        <v>4.6578571428571438</v>
      </c>
      <c r="DI46" s="132">
        <f t="shared" si="76"/>
        <v>0</v>
      </c>
      <c r="DJ46" s="132">
        <f t="shared" si="77"/>
        <v>0</v>
      </c>
      <c r="DK46" s="234">
        <f t="shared" si="78"/>
        <v>0.39200000000000002</v>
      </c>
      <c r="DL46" s="234">
        <f t="shared" si="79"/>
        <v>0.4</v>
      </c>
      <c r="DM46" s="106">
        <f t="shared" si="80"/>
        <v>0.98750000000000004</v>
      </c>
      <c r="DN46" s="236">
        <f>IF(DF46=0,0,_xll.SPRDOPT(DG46,DH46,$AD46,$AM46,DK46,DL46,DM46,$D46,$F$19,0))</f>
        <v>0</v>
      </c>
      <c r="DO46" s="236">
        <f ca="1">IF(DG46=0,0,_xll.SPRDOPT(DG46,DH46,$AD46,$AM46,DK46,DL46,DM46,$D46,$F$19,1))</f>
        <v>1.1461351239466223E-2</v>
      </c>
      <c r="DP46" s="236">
        <f ca="1">IF(DH46=0,0,_xll.SPRDOPT(DG46,DH46,$AD46,$AM46,DK46,DL46,DM46,$D46,$F$19,2))</f>
        <v>-1.0511564601193192E-2</v>
      </c>
      <c r="DQ46" s="236">
        <f>IF(DI46=0,0,_xll.SPRDOPT(DG46,DH46,$AD46,$AM46,DK46,DL46,DM46,$D46,$F$19,3)/100)</f>
        <v>0</v>
      </c>
      <c r="DR46" s="236">
        <f>IF(DJ46=0,0,_xll.SPRDOPT(DG46,DH46,$AD46,$AM46,DK46,DL46,DM46,$D46,$F$19,4)/100)</f>
        <v>0</v>
      </c>
      <c r="DS46" s="236">
        <f ca="1">IF(DK46=0,0,_xll.SPRDOPT(DG46,DH46,$AD46,$AM46,DK46,DL46,DM46,$D46,$F$19,5)/100)</f>
        <v>9.8135118182128426E-4</v>
      </c>
      <c r="DT46" s="236">
        <f ca="1">IF(DL46=0,0,_xll.SPRDOPT(DG46,DH46,$AD46,$AM46,DK46,DL46,DM46,$D46,$F$19,6)/100)</f>
        <v>-6.9390936665679318E-4</v>
      </c>
      <c r="DU46" s="236">
        <f ca="1">IF(DM46=0,0,_xll.SPRDOPT(DG46,DH46,$AD46,$AM46,DK46,DL46,DM46,$D46,$F$19,7)/100)</f>
        <v>-2.1216116905809325E-3</v>
      </c>
      <c r="DV46" s="236">
        <f>IF(DN46=0,0,_xll.SPRDOPT(DG46,DH46,$AD46,$AM46,DK46,DL46,DM46,$D46,$F$19,9)/365)</f>
        <v>0</v>
      </c>
      <c r="DW46" s="236">
        <f t="shared" ca="1" si="81"/>
        <v>9.4978663827303099E-4</v>
      </c>
      <c r="DX46" s="236">
        <f t="shared" si="82"/>
        <v>0</v>
      </c>
      <c r="DY46" s="236">
        <f t="shared" ca="1" si="83"/>
        <v>2.6781479152806532E-4</v>
      </c>
      <c r="DZ46" s="205"/>
      <c r="EA46" s="109">
        <f t="shared" si="84"/>
        <v>0</v>
      </c>
      <c r="EB46" s="109">
        <f t="shared" ca="1" si="85"/>
        <v>0</v>
      </c>
      <c r="EC46" s="109">
        <f t="shared" ca="1" si="86"/>
        <v>0</v>
      </c>
      <c r="ED46" s="109">
        <f t="shared" si="87"/>
        <v>0</v>
      </c>
      <c r="EE46" s="109">
        <f t="shared" si="88"/>
        <v>0</v>
      </c>
      <c r="EF46" s="109">
        <f t="shared" ca="1" si="89"/>
        <v>0</v>
      </c>
      <c r="EG46" s="109">
        <f t="shared" ca="1" si="90"/>
        <v>0</v>
      </c>
      <c r="EH46" s="109">
        <f t="shared" ca="1" si="91"/>
        <v>0</v>
      </c>
      <c r="EI46" s="109">
        <f t="shared" si="92"/>
        <v>0</v>
      </c>
      <c r="EJ46" s="109">
        <f t="shared" ca="1" si="93"/>
        <v>0</v>
      </c>
      <c r="EK46" s="109">
        <f t="shared" si="94"/>
        <v>0</v>
      </c>
      <c r="EL46" s="109">
        <f t="shared" ca="1" si="95"/>
        <v>0</v>
      </c>
      <c r="EN46" s="82">
        <f t="shared" si="96"/>
        <v>0</v>
      </c>
      <c r="EO46" s="132">
        <f t="shared" si="97"/>
        <v>4.0028571428571436</v>
      </c>
      <c r="EP46" s="132">
        <f t="shared" si="98"/>
        <v>4.6578571428571438</v>
      </c>
      <c r="EQ46" s="132">
        <f t="shared" si="99"/>
        <v>0</v>
      </c>
      <c r="ER46" s="132">
        <f t="shared" si="100"/>
        <v>0</v>
      </c>
      <c r="ES46" s="234">
        <f t="shared" si="101"/>
        <v>0.38800000000000001</v>
      </c>
      <c r="ET46" s="234">
        <f t="shared" si="102"/>
        <v>0.4</v>
      </c>
      <c r="EU46" s="106">
        <f t="shared" si="103"/>
        <v>0.88</v>
      </c>
      <c r="EV46" s="236">
        <f>IF(EN46=0,0,_xll.SPRDOPT(EO46,EP46,$AK46,$AM46,ES46,ET46,EU46,$D46,$H$19,0))</f>
        <v>0</v>
      </c>
      <c r="EW46" s="236">
        <f ca="1">IF(EO46=0,0,_xll.SPRDOPT(EO46,EP46,$AK46,$AM46,ES46,ET46,EU46,$D46,$H$19,1))</f>
        <v>0.44695390593072604</v>
      </c>
      <c r="EX46" s="236">
        <f ca="1">IF(EP46=0,0,_xll.SPRDOPT(EO46,EP46,$AK46,$AM46,ES46,ET46,EU46,$D46,$H$19,2))</f>
        <v>-0.38526980397871891</v>
      </c>
      <c r="EY46" s="236">
        <f>IF(EQ46=0,0,_xll.SPRDOPT(EO46,EP46,$AK46,$AM46,ES46,ET46,EU46,$D46,$H$19,3)/100)</f>
        <v>0</v>
      </c>
      <c r="EZ46" s="236">
        <f>IF(ER46=0,0,_xll.SPRDOPT(EO46,EP46,$AK46,$AM46,ES46,ET46,EU46,$D46,$H$19,4)/100)</f>
        <v>0</v>
      </c>
      <c r="FA46" s="236">
        <f ca="1">IF(ES46=0,0,_xll.SPRDOPT(EO46,EP46,$AK46,$AM46,ES46,ET46,EU46,$D46,$H$19,5)/100)</f>
        <v>-4.6482288502053206E-4</v>
      </c>
      <c r="FB46" s="236">
        <f ca="1">IF(ET46=0,0,_xll.SPRDOPT(EO46,EP46,$AK46,$AM46,ES46,ET46,EU46,$D46,$H$19,6)/100)</f>
        <v>7.5883898187681445E-3</v>
      </c>
      <c r="FC46" s="236">
        <f ca="1">IF(EU46=0,0,_xll.SPRDOPT(EO46,EP46,$AK46,$AM46,ES46,ET46,EU46,$D46,$H$19,7)/100)</f>
        <v>-1.0848447194223954E-2</v>
      </c>
      <c r="FD46" s="236">
        <f>IF(EV46=0,0,_xll.SPRDOPT(EO46,EP46,$AK46,$AM46,ES46,ET46,EU46,$D46,$H$19,9)/365)</f>
        <v>0</v>
      </c>
      <c r="FE46" s="236">
        <f t="shared" ca="1" si="104"/>
        <v>6.1684101952007131E-2</v>
      </c>
      <c r="FF46" s="236">
        <f t="shared" si="105"/>
        <v>0</v>
      </c>
      <c r="FG46" s="236">
        <f t="shared" ca="1" si="106"/>
        <v>7.1375116202982286E-3</v>
      </c>
      <c r="FH46" s="205"/>
      <c r="FI46" s="109">
        <f t="shared" si="17"/>
        <v>0</v>
      </c>
      <c r="FJ46" s="109">
        <f t="shared" ca="1" si="17"/>
        <v>0</v>
      </c>
      <c r="FK46" s="109">
        <f t="shared" ca="1" si="17"/>
        <v>0</v>
      </c>
      <c r="FL46" s="109">
        <f t="shared" si="17"/>
        <v>0</v>
      </c>
      <c r="FM46" s="109">
        <f t="shared" si="17"/>
        <v>0</v>
      </c>
      <c r="FN46" s="109">
        <f t="shared" ca="1" si="17"/>
        <v>0</v>
      </c>
      <c r="FO46" s="109">
        <f t="shared" ca="1" si="17"/>
        <v>0</v>
      </c>
      <c r="FP46" s="109">
        <f t="shared" ca="1" si="17"/>
        <v>0</v>
      </c>
      <c r="FQ46" s="109">
        <f t="shared" si="17"/>
        <v>0</v>
      </c>
      <c r="FR46" s="109">
        <f t="shared" ca="1" si="17"/>
        <v>0</v>
      </c>
      <c r="FS46" s="109">
        <f t="shared" si="17"/>
        <v>0</v>
      </c>
      <c r="FT46" s="109">
        <f t="shared" ca="1" si="17"/>
        <v>0</v>
      </c>
    </row>
    <row r="47" spans="1:176" x14ac:dyDescent="0.25">
      <c r="A47" s="101">
        <f t="shared" si="18"/>
        <v>37104</v>
      </c>
      <c r="B47" s="102">
        <f t="shared" si="19"/>
        <v>4.6578571428571438</v>
      </c>
      <c r="C47" s="80">
        <f t="shared" si="20"/>
        <v>0.4</v>
      </c>
      <c r="D47" s="105">
        <f t="shared" ca="1" si="4"/>
        <v>288</v>
      </c>
      <c r="E47" s="106">
        <f t="shared" ca="1" si="21"/>
        <v>0.67511737388593884</v>
      </c>
      <c r="F47" s="106">
        <f t="shared" ca="1" si="22"/>
        <v>3.9945974687790604E-2</v>
      </c>
      <c r="G47" s="106">
        <f t="shared" ca="1" si="23"/>
        <v>1.6050340689717391E-2</v>
      </c>
      <c r="H47" s="106">
        <f t="shared" ca="1" si="24"/>
        <v>0.45318274951261672</v>
      </c>
      <c r="I47" s="104"/>
      <c r="J47" s="233"/>
      <c r="K47" s="102">
        <f t="shared" si="107"/>
        <v>0.6925</v>
      </c>
      <c r="L47" s="102">
        <f t="shared" si="25"/>
        <v>0</v>
      </c>
      <c r="M47" s="106">
        <f t="shared" si="26"/>
        <v>1</v>
      </c>
      <c r="N47" s="106">
        <f t="shared" si="27"/>
        <v>1</v>
      </c>
      <c r="O47" s="106">
        <f t="shared" si="28"/>
        <v>0.8</v>
      </c>
      <c r="P47" s="235">
        <f t="shared" si="29"/>
        <v>0.37</v>
      </c>
      <c r="Q47" s="106"/>
      <c r="R47" s="102">
        <f t="shared" si="5"/>
        <v>0.47</v>
      </c>
      <c r="S47" s="102">
        <f t="shared" si="6"/>
        <v>0</v>
      </c>
      <c r="T47" s="106">
        <f t="shared" si="7"/>
        <v>0.98</v>
      </c>
      <c r="U47" s="106">
        <f t="shared" si="30"/>
        <v>1</v>
      </c>
      <c r="V47" s="106">
        <f t="shared" si="31"/>
        <v>0.98250000000000004</v>
      </c>
      <c r="W47" s="235">
        <f t="shared" si="32"/>
        <v>1.3</v>
      </c>
      <c r="X47" s="106"/>
      <c r="Y47" s="102">
        <f t="shared" si="8"/>
        <v>0.47</v>
      </c>
      <c r="Z47" s="102">
        <f t="shared" si="9"/>
        <v>0</v>
      </c>
      <c r="AA47" s="106">
        <f t="shared" si="10"/>
        <v>0.98</v>
      </c>
      <c r="AB47" s="106">
        <f t="shared" si="33"/>
        <v>1</v>
      </c>
      <c r="AC47" s="106">
        <f t="shared" si="34"/>
        <v>0.98250000000000004</v>
      </c>
      <c r="AD47" s="235">
        <f t="shared" si="35"/>
        <v>1.55</v>
      </c>
      <c r="AE47" s="106"/>
      <c r="AF47" s="102">
        <f t="shared" si="11"/>
        <v>-0.65500000000000003</v>
      </c>
      <c r="AG47" s="102">
        <f t="shared" si="12"/>
        <v>0</v>
      </c>
      <c r="AH47" s="106">
        <f t="shared" si="13"/>
        <v>0.97</v>
      </c>
      <c r="AI47" s="106">
        <f t="shared" si="36"/>
        <v>1</v>
      </c>
      <c r="AJ47" s="106">
        <f t="shared" si="37"/>
        <v>0.98</v>
      </c>
      <c r="AK47" s="235">
        <f t="shared" si="38"/>
        <v>-0.5</v>
      </c>
      <c r="AM47" s="80">
        <v>0</v>
      </c>
      <c r="AN47" s="181">
        <f t="shared" si="14"/>
        <v>31</v>
      </c>
      <c r="AP47" s="82">
        <f t="shared" si="39"/>
        <v>31</v>
      </c>
      <c r="AQ47" s="132">
        <f t="shared" si="40"/>
        <v>5.3303571428571441</v>
      </c>
      <c r="AR47" s="132">
        <f t="shared" si="41"/>
        <v>4.6578571428571438</v>
      </c>
      <c r="AS47" s="132">
        <f t="shared" si="42"/>
        <v>165.24107142857147</v>
      </c>
      <c r="AT47" s="132">
        <f t="shared" si="43"/>
        <v>144.39357142857145</v>
      </c>
      <c r="AU47" s="234">
        <f t="shared" si="44"/>
        <v>0.4</v>
      </c>
      <c r="AV47" s="234">
        <f t="shared" si="45"/>
        <v>0.4</v>
      </c>
      <c r="AW47" s="106">
        <f t="shared" si="46"/>
        <v>0.9</v>
      </c>
      <c r="AX47" s="236">
        <f ca="1">IF(AP47=0,0,_xll.SPRDOPT(AQ47,AR47,$P47,$AM47,AU47,AV47,AW47,$D47,$B$19,0))</f>
        <v>0.49404436750868658</v>
      </c>
      <c r="AY47" s="236">
        <f ca="1">IF(AQ47=0,0,_xll.SPRDOPT(AQ47,AR47,$P47,$AM47,AU47,AV47,AW47,$D47,$B$19,1))</f>
        <v>0.67511737388593884</v>
      </c>
      <c r="AZ47" s="236">
        <f ca="1">IF(AR47=0,0,_xll.SPRDOPT(AQ47,AR47,$P47,$AM47,AU47,AV47,AW47,$D47,$B$19,2))</f>
        <v>-0.61695118600017218</v>
      </c>
      <c r="BA47" s="236">
        <f ca="1">IF(AS47=0,0,_xll.SPRDOPT(AQ47,AR47,$P47,$AM47,AU47,AV47,AW47,$D47,$B$19,3)/100)</f>
        <v>4.3489143254515352E-3</v>
      </c>
      <c r="BB47" s="236">
        <f ca="1">IF(AT47=0,0,_xll.SPRDOPT(AQ47,AR47,$P47,$AM47,AU47,AV47,AW47,$D47,$B$19,4)/100)</f>
        <v>4.8949160124709011E-3</v>
      </c>
      <c r="BC47" s="236">
        <f ca="1">IF(AU47=0,0,_xll.SPRDOPT(AQ47,AR47,$P47,$AM47,AU47,AV47,AW47,$D47,$B$19,5)/100)</f>
        <v>6.4668596924028557E-3</v>
      </c>
      <c r="BD47" s="236">
        <f ca="1">IF(AV47=0,0,_xll.SPRDOPT(AQ47,AR47,$P47,$AM47,AU47,AV47,AW47,$D47,$B$19,6)/100)</f>
        <v>9.8955197381124559E-4</v>
      </c>
      <c r="BE47" s="236">
        <f ca="1">IF(AW47=0,0,_xll.SPRDOPT(AQ47,AR47,$P47,$AM47,AU47,AV47,AW47,$D47,$B$19,7)/100)</f>
        <v>-1.4446802924094464E-2</v>
      </c>
      <c r="BF47" s="236">
        <f ca="1">IF(AX47=0,0,_xll.SPRDOPT(AQ47,AR47,$P47,$AM47,AU47,AV47,AW47,$D47,$B$19,9)/365)</f>
        <v>-5.1816103375989218E-4</v>
      </c>
      <c r="BG47" s="236">
        <f t="shared" ca="1" si="47"/>
        <v>5.8166187885766663E-2</v>
      </c>
      <c r="BH47" s="236">
        <f t="shared" ca="1" si="48"/>
        <v>5.4600168701936583E-4</v>
      </c>
      <c r="BI47" s="236">
        <f t="shared" ca="1" si="49"/>
        <v>7.4564116662141008E-3</v>
      </c>
      <c r="BJ47" s="205"/>
      <c r="BK47" s="109">
        <f t="shared" ca="1" si="15"/>
        <v>15.315375392769283</v>
      </c>
      <c r="BL47" s="109">
        <f t="shared" ca="1" si="16"/>
        <v>20.928638590464104</v>
      </c>
      <c r="BM47" s="109">
        <f t="shared" ca="1" si="16"/>
        <v>-19.125486766005338</v>
      </c>
      <c r="BN47" s="109">
        <f t="shared" ca="1" si="16"/>
        <v>0.13481634408899759</v>
      </c>
      <c r="BO47" s="109">
        <f t="shared" ca="1" si="16"/>
        <v>0.15174239638659792</v>
      </c>
      <c r="BP47" s="109">
        <f t="shared" ca="1" si="16"/>
        <v>0.20047265046448853</v>
      </c>
      <c r="BQ47" s="109">
        <f t="shared" ca="1" si="16"/>
        <v>3.0676111188148614E-2</v>
      </c>
      <c r="BR47" s="109">
        <f t="shared" ca="1" si="16"/>
        <v>-0.4478508906469284</v>
      </c>
      <c r="BS47" s="109">
        <f t="shared" ca="1" si="16"/>
        <v>-1.6062992046556656E-2</v>
      </c>
      <c r="BT47" s="109">
        <f t="shared" ca="1" si="16"/>
        <v>1.8031518244587665</v>
      </c>
      <c r="BU47" s="109">
        <f t="shared" ca="1" si="16"/>
        <v>1.6926052297600341E-2</v>
      </c>
      <c r="BV47" s="109">
        <f t="shared" ca="1" si="16"/>
        <v>0.23114876165263712</v>
      </c>
      <c r="BX47" s="82">
        <f t="shared" si="50"/>
        <v>0</v>
      </c>
      <c r="BY47" s="132">
        <f t="shared" si="51"/>
        <v>5.107857142857144</v>
      </c>
      <c r="BZ47" s="132">
        <f t="shared" si="52"/>
        <v>4.6578571428571438</v>
      </c>
      <c r="CA47" s="132">
        <f t="shared" si="53"/>
        <v>0</v>
      </c>
      <c r="CB47" s="132">
        <f t="shared" si="54"/>
        <v>0</v>
      </c>
      <c r="CC47" s="234">
        <f t="shared" si="55"/>
        <v>0.39200000000000002</v>
      </c>
      <c r="CD47" s="234">
        <f t="shared" si="56"/>
        <v>0.4</v>
      </c>
      <c r="CE47" s="106">
        <f t="shared" si="57"/>
        <v>0.98250000000000004</v>
      </c>
      <c r="CF47" s="236">
        <f>IF(BX47=0,0,_xll.SPRDOPT(BY47,BZ47,$W47,$AM47,CC47,CD47,CE47,$D47,$D$19,0))</f>
        <v>0</v>
      </c>
      <c r="CG47" s="236">
        <f ca="1">IF(BY47=0,0,_xll.SPRDOPT(BY47,BZ47,$W47,$AM47,CC47,CD47,CE47,$D47,$D$19,1))</f>
        <v>3.9945974687790604E-2</v>
      </c>
      <c r="CH47" s="236">
        <f ca="1">IF(BZ47=0,0,_xll.SPRDOPT(BY47,BZ47,$W47,$AM47,CC47,CD47,CE47,$D47,$D$19,2))</f>
        <v>-3.60823909985441E-2</v>
      </c>
      <c r="CI47" s="236">
        <f>IF(CA47=0,0,_xll.SPRDOPT(BY47,BZ47,$W47,$AM47,CC47,CD47,CE47,$D47,$D$19,3)/100)</f>
        <v>0</v>
      </c>
      <c r="CJ47" s="236">
        <f>IF(CB47=0,0,_xll.SPRDOPT(BY47,BZ47,$W47,$AM47,CC47,CD47,CE47,$D47,$D$19,4)/100)</f>
        <v>0</v>
      </c>
      <c r="CK47" s="236">
        <f ca="1">IF(CC47=0,0,_xll.SPRDOPT(BY47,BZ47,$W47,$AM47,CC47,CD47,CE47,$D47,$D$19,5)/100)</f>
        <v>2.710672715628853E-3</v>
      </c>
      <c r="CL47" s="236">
        <f ca="1">IF(CD47=0,0,_xll.SPRDOPT(BY47,BZ47,$W47,$AM47,CC47,CD47,CE47,$D47,$D$19,6)/100)</f>
        <v>-1.7846079639415287E-3</v>
      </c>
      <c r="CM47" s="236">
        <f ca="1">IF(CE47=0,0,_xll.SPRDOPT(BY47,BZ47,$W47,$AM47,CC47,CD47,CE47,$D47,$D$19,7)/100)</f>
        <v>-5.8689531192858881E-3</v>
      </c>
      <c r="CN47" s="236">
        <f>IF(CF47=0,0,_xll.SPRDOPT(BY47,BZ47,$W47,$AM47,CC47,CD47,CE47,$D47,$D$19,9)/365)</f>
        <v>0</v>
      </c>
      <c r="CO47" s="236">
        <f t="shared" ca="1" si="58"/>
        <v>3.8635836892465039E-3</v>
      </c>
      <c r="CP47" s="236">
        <f t="shared" si="59"/>
        <v>0</v>
      </c>
      <c r="CQ47" s="236">
        <f t="shared" ca="1" si="60"/>
        <v>8.718512973747471E-4</v>
      </c>
      <c r="CR47" s="205"/>
      <c r="CS47" s="109">
        <f t="shared" si="61"/>
        <v>0</v>
      </c>
      <c r="CT47" s="109">
        <f t="shared" ca="1" si="62"/>
        <v>0</v>
      </c>
      <c r="CU47" s="109">
        <f t="shared" ca="1" si="63"/>
        <v>0</v>
      </c>
      <c r="CV47" s="109">
        <f t="shared" si="64"/>
        <v>0</v>
      </c>
      <c r="CW47" s="109">
        <f t="shared" si="65"/>
        <v>0</v>
      </c>
      <c r="CX47" s="109">
        <f t="shared" ca="1" si="66"/>
        <v>0</v>
      </c>
      <c r="CY47" s="109">
        <f t="shared" ca="1" si="67"/>
        <v>0</v>
      </c>
      <c r="CZ47" s="109">
        <f t="shared" ca="1" si="68"/>
        <v>0</v>
      </c>
      <c r="DA47" s="109">
        <f t="shared" si="69"/>
        <v>0</v>
      </c>
      <c r="DB47" s="109">
        <f t="shared" ca="1" si="70"/>
        <v>0</v>
      </c>
      <c r="DC47" s="109">
        <f t="shared" si="71"/>
        <v>0</v>
      </c>
      <c r="DD47" s="109">
        <f t="shared" ca="1" si="72"/>
        <v>0</v>
      </c>
      <c r="DF47" s="82">
        <f t="shared" si="73"/>
        <v>0</v>
      </c>
      <c r="DG47" s="132">
        <f t="shared" si="74"/>
        <v>5.170357142857144</v>
      </c>
      <c r="DH47" s="132">
        <f t="shared" si="75"/>
        <v>4.6578571428571438</v>
      </c>
      <c r="DI47" s="132">
        <f t="shared" si="76"/>
        <v>0</v>
      </c>
      <c r="DJ47" s="132">
        <f t="shared" si="77"/>
        <v>0</v>
      </c>
      <c r="DK47" s="234">
        <f t="shared" si="78"/>
        <v>0.39200000000000002</v>
      </c>
      <c r="DL47" s="234">
        <f t="shared" si="79"/>
        <v>0.4</v>
      </c>
      <c r="DM47" s="106">
        <f t="shared" si="80"/>
        <v>0.98750000000000004</v>
      </c>
      <c r="DN47" s="236">
        <f>IF(DF47=0,0,_xll.SPRDOPT(DG47,DH47,$AD47,$AM47,DK47,DL47,DM47,$D47,$F$19,0))</f>
        <v>0</v>
      </c>
      <c r="DO47" s="236">
        <f ca="1">IF(DG47=0,0,_xll.SPRDOPT(DG47,DH47,$AD47,$AM47,DK47,DL47,DM47,$D47,$F$19,1))</f>
        <v>1.6050340689717391E-2</v>
      </c>
      <c r="DP47" s="236">
        <f ca="1">IF(DH47=0,0,_xll.SPRDOPT(DG47,DH47,$AD47,$AM47,DK47,DL47,DM47,$D47,$F$19,2))</f>
        <v>-1.470563781342289E-2</v>
      </c>
      <c r="DQ47" s="236">
        <f>IF(DI47=0,0,_xll.SPRDOPT(DG47,DH47,$AD47,$AM47,DK47,DL47,DM47,$D47,$F$19,3)/100)</f>
        <v>0</v>
      </c>
      <c r="DR47" s="236">
        <f>IF(DJ47=0,0,_xll.SPRDOPT(DG47,DH47,$AD47,$AM47,DK47,DL47,DM47,$D47,$F$19,4)/100)</f>
        <v>0</v>
      </c>
      <c r="DS47" s="236">
        <f ca="1">IF(DK47=0,0,_xll.SPRDOPT(DG47,DH47,$AD47,$AM47,DK47,DL47,DM47,$D47,$F$19,5)/100)</f>
        <v>1.3840727291196317E-3</v>
      </c>
      <c r="DT47" s="236">
        <f ca="1">IF(DL47=0,0,_xll.SPRDOPT(DG47,DH47,$AD47,$AM47,DK47,DL47,DM47,$D47,$F$19,6)/100)</f>
        <v>-9.776980909226721E-4</v>
      </c>
      <c r="DU47" s="236">
        <f ca="1">IF(DM47=0,0,_xll.SPRDOPT(DG47,DH47,$AD47,$AM47,DK47,DL47,DM47,$D47,$F$19,7)/100)</f>
        <v>-3.0021044518067923E-3</v>
      </c>
      <c r="DV47" s="236">
        <f>IF(DN47=0,0,_xll.SPRDOPT(DG47,DH47,$AD47,$AM47,DK47,DL47,DM47,$D47,$F$19,9)/365)</f>
        <v>0</v>
      </c>
      <c r="DW47" s="236">
        <f t="shared" ca="1" si="81"/>
        <v>1.3447028762945002E-3</v>
      </c>
      <c r="DX47" s="236">
        <f t="shared" si="82"/>
        <v>0</v>
      </c>
      <c r="DY47" s="236">
        <f t="shared" ca="1" si="83"/>
        <v>3.7869318361456695E-4</v>
      </c>
      <c r="DZ47" s="205"/>
      <c r="EA47" s="109">
        <f t="shared" si="84"/>
        <v>0</v>
      </c>
      <c r="EB47" s="109">
        <f t="shared" ca="1" si="85"/>
        <v>0</v>
      </c>
      <c r="EC47" s="109">
        <f t="shared" ca="1" si="86"/>
        <v>0</v>
      </c>
      <c r="ED47" s="109">
        <f t="shared" si="87"/>
        <v>0</v>
      </c>
      <c r="EE47" s="109">
        <f t="shared" si="88"/>
        <v>0</v>
      </c>
      <c r="EF47" s="109">
        <f t="shared" ca="1" si="89"/>
        <v>0</v>
      </c>
      <c r="EG47" s="109">
        <f t="shared" ca="1" si="90"/>
        <v>0</v>
      </c>
      <c r="EH47" s="109">
        <f t="shared" ca="1" si="91"/>
        <v>0</v>
      </c>
      <c r="EI47" s="109">
        <f t="shared" si="92"/>
        <v>0</v>
      </c>
      <c r="EJ47" s="109">
        <f t="shared" ca="1" si="93"/>
        <v>0</v>
      </c>
      <c r="EK47" s="109">
        <f t="shared" si="94"/>
        <v>0</v>
      </c>
      <c r="EL47" s="109">
        <f t="shared" ca="1" si="95"/>
        <v>0</v>
      </c>
      <c r="EN47" s="82">
        <f t="shared" si="96"/>
        <v>0</v>
      </c>
      <c r="EO47" s="132">
        <f t="shared" si="97"/>
        <v>4.0028571428571436</v>
      </c>
      <c r="EP47" s="132">
        <f t="shared" si="98"/>
        <v>4.6578571428571438</v>
      </c>
      <c r="EQ47" s="132">
        <f t="shared" si="99"/>
        <v>0</v>
      </c>
      <c r="ER47" s="132">
        <f t="shared" si="100"/>
        <v>0</v>
      </c>
      <c r="ES47" s="234">
        <f t="shared" si="101"/>
        <v>0.38800000000000001</v>
      </c>
      <c r="ET47" s="234">
        <f t="shared" si="102"/>
        <v>0.4</v>
      </c>
      <c r="EU47" s="106">
        <f t="shared" si="103"/>
        <v>0.88</v>
      </c>
      <c r="EV47" s="236">
        <f>IF(EN47=0,0,_xll.SPRDOPT(EO47,EP47,$AK47,$AM47,ES47,ET47,EU47,$D47,$H$19,0))</f>
        <v>0</v>
      </c>
      <c r="EW47" s="236">
        <f ca="1">IF(EO47=0,0,_xll.SPRDOPT(EO47,EP47,$AK47,$AM47,ES47,ET47,EU47,$D47,$H$19,1))</f>
        <v>0.45318274951261672</v>
      </c>
      <c r="EX47" s="236">
        <f ca="1">IF(EP47=0,0,_xll.SPRDOPT(EO47,EP47,$AK47,$AM47,ES47,ET47,EU47,$D47,$H$19,2))</f>
        <v>-0.38787169154061374</v>
      </c>
      <c r="EY47" s="236">
        <f>IF(EQ47=0,0,_xll.SPRDOPT(EO47,EP47,$AK47,$AM47,ES47,ET47,EU47,$D47,$H$19,3)/100)</f>
        <v>0</v>
      </c>
      <c r="EZ47" s="236">
        <f>IF(ER47=0,0,_xll.SPRDOPT(EO47,EP47,$AK47,$AM47,ES47,ET47,EU47,$D47,$H$19,4)/100)</f>
        <v>0</v>
      </c>
      <c r="FA47" s="236">
        <f ca="1">IF(ES47=0,0,_xll.SPRDOPT(EO47,EP47,$AK47,$AM47,ES47,ET47,EU47,$D47,$H$19,5)/100)</f>
        <v>-4.8719618627115384E-4</v>
      </c>
      <c r="FB47" s="236">
        <f ca="1">IF(ET47=0,0,_xll.SPRDOPT(EO47,EP47,$AK47,$AM47,ES47,ET47,EU47,$D47,$H$19,6)/100)</f>
        <v>8.0313477640987646E-3</v>
      </c>
      <c r="FC47" s="236">
        <f ca="1">IF(EU47=0,0,_xll.SPRDOPT(EO47,EP47,$AK47,$AM47,ES47,ET47,EU47,$D47,$H$19,7)/100)</f>
        <v>-1.148329332000015E-2</v>
      </c>
      <c r="FD47" s="236">
        <f>IF(EV47=0,0,_xll.SPRDOPT(EO47,EP47,$AK47,$AM47,ES47,ET47,EU47,$D47,$H$19,9)/365)</f>
        <v>0</v>
      </c>
      <c r="FE47" s="236">
        <f t="shared" ca="1" si="104"/>
        <v>6.5311057972002984E-2</v>
      </c>
      <c r="FF47" s="236">
        <f t="shared" si="105"/>
        <v>0</v>
      </c>
      <c r="FG47" s="236">
        <f t="shared" ca="1" si="106"/>
        <v>7.5587674634157451E-3</v>
      </c>
      <c r="FH47" s="205"/>
      <c r="FI47" s="109">
        <f t="shared" si="17"/>
        <v>0</v>
      </c>
      <c r="FJ47" s="109">
        <f t="shared" ca="1" si="17"/>
        <v>0</v>
      </c>
      <c r="FK47" s="109">
        <f t="shared" ca="1" si="17"/>
        <v>0</v>
      </c>
      <c r="FL47" s="109">
        <f t="shared" si="17"/>
        <v>0</v>
      </c>
      <c r="FM47" s="109">
        <f t="shared" si="17"/>
        <v>0</v>
      </c>
      <c r="FN47" s="109">
        <f t="shared" ca="1" si="17"/>
        <v>0</v>
      </c>
      <c r="FO47" s="109">
        <f t="shared" ca="1" si="17"/>
        <v>0</v>
      </c>
      <c r="FP47" s="109">
        <f t="shared" ca="1" si="17"/>
        <v>0</v>
      </c>
      <c r="FQ47" s="109">
        <f t="shared" si="17"/>
        <v>0</v>
      </c>
      <c r="FR47" s="109">
        <f t="shared" ca="1" si="17"/>
        <v>0</v>
      </c>
      <c r="FS47" s="109">
        <f t="shared" si="17"/>
        <v>0</v>
      </c>
      <c r="FT47" s="109">
        <f t="shared" ca="1" si="17"/>
        <v>0</v>
      </c>
    </row>
    <row r="48" spans="1:176" x14ac:dyDescent="0.25">
      <c r="A48" s="101">
        <f t="shared" si="18"/>
        <v>37135</v>
      </c>
      <c r="B48" s="102">
        <f t="shared" si="19"/>
        <v>4.6478571428571431</v>
      </c>
      <c r="C48" s="80">
        <f t="shared" si="20"/>
        <v>0.40250000000000002</v>
      </c>
      <c r="D48" s="105">
        <f t="shared" ca="1" si="4"/>
        <v>321</v>
      </c>
      <c r="E48" s="106">
        <f t="shared" ca="1" si="21"/>
        <v>0.6608106130068474</v>
      </c>
      <c r="F48" s="106">
        <f t="shared" ca="1" si="22"/>
        <v>3.624455258464767E-2</v>
      </c>
      <c r="G48" s="106">
        <f t="shared" ca="1" si="23"/>
        <v>1.4802124511910984E-2</v>
      </c>
      <c r="H48" s="106">
        <f t="shared" ca="1" si="24"/>
        <v>0.4597066800990578</v>
      </c>
      <c r="I48" s="104"/>
      <c r="J48" s="233"/>
      <c r="K48" s="102">
        <f t="shared" si="107"/>
        <v>0.67249999999999999</v>
      </c>
      <c r="L48" s="102">
        <f t="shared" si="25"/>
        <v>0</v>
      </c>
      <c r="M48" s="106">
        <f t="shared" si="26"/>
        <v>1</v>
      </c>
      <c r="N48" s="106">
        <f t="shared" si="27"/>
        <v>1</v>
      </c>
      <c r="O48" s="106">
        <f t="shared" si="28"/>
        <v>0.8</v>
      </c>
      <c r="P48" s="235">
        <f t="shared" si="29"/>
        <v>0.37</v>
      </c>
      <c r="Q48" s="106"/>
      <c r="R48" s="102">
        <f t="shared" si="5"/>
        <v>0.40500000000000003</v>
      </c>
      <c r="S48" s="102">
        <f t="shared" si="6"/>
        <v>0</v>
      </c>
      <c r="T48" s="106">
        <f t="shared" si="7"/>
        <v>0.98</v>
      </c>
      <c r="U48" s="106">
        <f t="shared" si="30"/>
        <v>1</v>
      </c>
      <c r="V48" s="106">
        <f t="shared" si="31"/>
        <v>0.98250000000000004</v>
      </c>
      <c r="W48" s="235">
        <f t="shared" si="32"/>
        <v>1.3</v>
      </c>
      <c r="X48" s="106"/>
      <c r="Y48" s="102">
        <f t="shared" si="8"/>
        <v>0.40500000000000003</v>
      </c>
      <c r="Z48" s="102">
        <f t="shared" si="9"/>
        <v>0</v>
      </c>
      <c r="AA48" s="106">
        <f t="shared" si="10"/>
        <v>0.98</v>
      </c>
      <c r="AB48" s="106">
        <f t="shared" si="33"/>
        <v>1</v>
      </c>
      <c r="AC48" s="106">
        <f t="shared" si="34"/>
        <v>0.98250000000000004</v>
      </c>
      <c r="AD48" s="235">
        <f t="shared" si="35"/>
        <v>1.55</v>
      </c>
      <c r="AE48" s="106"/>
      <c r="AF48" s="102">
        <f t="shared" si="11"/>
        <v>-0.65500000000000003</v>
      </c>
      <c r="AG48" s="102">
        <f t="shared" si="12"/>
        <v>0</v>
      </c>
      <c r="AH48" s="106">
        <f t="shared" si="13"/>
        <v>0.97</v>
      </c>
      <c r="AI48" s="106">
        <f t="shared" si="36"/>
        <v>1</v>
      </c>
      <c r="AJ48" s="106">
        <f t="shared" si="37"/>
        <v>0.98</v>
      </c>
      <c r="AK48" s="235">
        <f t="shared" si="38"/>
        <v>-0.5</v>
      </c>
      <c r="AM48" s="80">
        <v>0</v>
      </c>
      <c r="AN48" s="181">
        <f t="shared" si="14"/>
        <v>30</v>
      </c>
      <c r="AP48" s="82">
        <f t="shared" si="39"/>
        <v>30</v>
      </c>
      <c r="AQ48" s="132">
        <f t="shared" si="40"/>
        <v>5.3003571428571439</v>
      </c>
      <c r="AR48" s="132">
        <f t="shared" si="41"/>
        <v>4.6478571428571431</v>
      </c>
      <c r="AS48" s="132">
        <f t="shared" si="42"/>
        <v>159.01071428571433</v>
      </c>
      <c r="AT48" s="132">
        <f t="shared" si="43"/>
        <v>139.43571428571428</v>
      </c>
      <c r="AU48" s="234">
        <f t="shared" si="44"/>
        <v>0.40250000000000002</v>
      </c>
      <c r="AV48" s="234">
        <f t="shared" si="45"/>
        <v>0.40250000000000002</v>
      </c>
      <c r="AW48" s="106">
        <f t="shared" si="46"/>
        <v>0.9</v>
      </c>
      <c r="AX48" s="236">
        <f ca="1">IF(AP48=0,0,_xll.SPRDOPT(AQ48,AR48,$P48,$AM48,AU48,AV48,AW48,$D48,$B$19,0))</f>
        <v>0.49879125598569268</v>
      </c>
      <c r="AY48" s="236">
        <f ca="1">IF(AQ48=0,0,_xll.SPRDOPT(AQ48,AR48,$P48,$AM48,AU48,AV48,AW48,$D48,$B$19,1))</f>
        <v>0.6608106130068474</v>
      </c>
      <c r="AZ48" s="236">
        <f ca="1">IF(AR48=0,0,_xll.SPRDOPT(AQ48,AR48,$P48,$AM48,AU48,AV48,AW48,$D48,$B$19,2))</f>
        <v>-0.59806283232190638</v>
      </c>
      <c r="BA48" s="236">
        <f ca="1">IF(AS48=0,0,_xll.SPRDOPT(AQ48,AR48,$P48,$AM48,AU48,AV48,AW48,$D48,$B$19,3)/100)</f>
        <v>4.1876542009771679E-3</v>
      </c>
      <c r="BB48" s="236">
        <f ca="1">IF(AT48=0,0,_xll.SPRDOPT(AQ48,AR48,$P48,$AM48,AU48,AV48,AW48,$D48,$B$19,4)/100)</f>
        <v>4.6789970787427413E-3</v>
      </c>
      <c r="BC48" s="236">
        <f ca="1">IF(AU48=0,0,_xll.SPRDOPT(AQ48,AR48,$P48,$AM48,AU48,AV48,AW48,$D48,$B$19,5)/100)</f>
        <v>6.913079040974263E-3</v>
      </c>
      <c r="BD48" s="236">
        <f ca="1">IF(AV48=0,0,_xll.SPRDOPT(AQ48,AR48,$P48,$AM48,AU48,AV48,AW48,$D48,$B$19,6)/100)</f>
        <v>1.0522035350755095E-3</v>
      </c>
      <c r="BE48" s="236">
        <f ca="1">IF(AW48=0,0,_xll.SPRDOPT(AQ48,AR48,$P48,$AM48,AU48,AV48,AW48,$D48,$B$19,7)/100)</f>
        <v>-1.5519911651094629E-2</v>
      </c>
      <c r="BF48" s="236">
        <f ca="1">IF(AX48=0,0,_xll.SPRDOPT(AQ48,AR48,$P48,$AM48,AU48,AV48,AW48,$D48,$B$19,9)/365)</f>
        <v>-4.997230816085721E-4</v>
      </c>
      <c r="BG48" s="236">
        <f t="shared" ca="1" si="47"/>
        <v>6.2747780684941024E-2</v>
      </c>
      <c r="BH48" s="236">
        <f t="shared" ca="1" si="48"/>
        <v>4.9134287776557341E-4</v>
      </c>
      <c r="BI48" s="236">
        <f t="shared" ca="1" si="49"/>
        <v>7.9652825760497727E-3</v>
      </c>
      <c r="BJ48" s="205"/>
      <c r="BK48" s="109">
        <f t="shared" ca="1" si="15"/>
        <v>14.96373767957078</v>
      </c>
      <c r="BL48" s="109">
        <f t="shared" ca="1" si="16"/>
        <v>19.824318390205423</v>
      </c>
      <c r="BM48" s="109">
        <f t="shared" ca="1" si="16"/>
        <v>-17.941884969657192</v>
      </c>
      <c r="BN48" s="109">
        <f t="shared" ca="1" si="16"/>
        <v>0.12562962602931504</v>
      </c>
      <c r="BO48" s="109">
        <f t="shared" ca="1" si="16"/>
        <v>0.14036991236228225</v>
      </c>
      <c r="BP48" s="109">
        <f t="shared" ca="1" si="16"/>
        <v>0.20739237122922788</v>
      </c>
      <c r="BQ48" s="109">
        <f t="shared" ca="1" si="16"/>
        <v>3.1566106052265286E-2</v>
      </c>
      <c r="BR48" s="109">
        <f t="shared" ca="1" si="16"/>
        <v>-0.46559734953283888</v>
      </c>
      <c r="BS48" s="109">
        <f t="shared" ca="1" si="16"/>
        <v>-1.4991692448257163E-2</v>
      </c>
      <c r="BT48" s="109">
        <f t="shared" ca="1" si="16"/>
        <v>1.8824334205482307</v>
      </c>
      <c r="BU48" s="109">
        <f t="shared" ca="1" si="16"/>
        <v>1.4740286332967202E-2</v>
      </c>
      <c r="BV48" s="109">
        <f t="shared" ca="1" si="16"/>
        <v>0.23895847728149319</v>
      </c>
      <c r="BX48" s="82">
        <f t="shared" si="50"/>
        <v>0</v>
      </c>
      <c r="BY48" s="132">
        <f t="shared" si="51"/>
        <v>5.0328571428571438</v>
      </c>
      <c r="BZ48" s="132">
        <f t="shared" si="52"/>
        <v>4.6478571428571431</v>
      </c>
      <c r="CA48" s="132">
        <f t="shared" si="53"/>
        <v>0</v>
      </c>
      <c r="CB48" s="132">
        <f t="shared" si="54"/>
        <v>0</v>
      </c>
      <c r="CC48" s="234">
        <f t="shared" si="55"/>
        <v>0.39445000000000002</v>
      </c>
      <c r="CD48" s="234">
        <f t="shared" si="56"/>
        <v>0.40250000000000002</v>
      </c>
      <c r="CE48" s="106">
        <f t="shared" si="57"/>
        <v>0.98250000000000004</v>
      </c>
      <c r="CF48" s="236">
        <f>IF(BX48=0,0,_xll.SPRDOPT(BY48,BZ48,$W48,$AM48,CC48,CD48,CE48,$D48,$D$19,0))</f>
        <v>0</v>
      </c>
      <c r="CG48" s="236">
        <f ca="1">IF(BY48=0,0,_xll.SPRDOPT(BY48,BZ48,$W48,$AM48,CC48,CD48,CE48,$D48,$D$19,1))</f>
        <v>3.624455258464767E-2</v>
      </c>
      <c r="CH48" s="236">
        <f ca="1">IF(BZ48=0,0,_xll.SPRDOPT(BY48,BZ48,$W48,$AM48,CC48,CD48,CE48,$D48,$D$19,2))</f>
        <v>-3.2419188051166795E-2</v>
      </c>
      <c r="CI48" s="236">
        <f>IF(CA48=0,0,_xll.SPRDOPT(BY48,BZ48,$W48,$AM48,CC48,CD48,CE48,$D48,$D$19,3)/100)</f>
        <v>0</v>
      </c>
      <c r="CJ48" s="236">
        <f>IF(CB48=0,0,_xll.SPRDOPT(BY48,BZ48,$W48,$AM48,CC48,CD48,CE48,$D48,$D$19,4)/100)</f>
        <v>0</v>
      </c>
      <c r="CK48" s="236">
        <f ca="1">IF(CC48=0,0,_xll.SPRDOPT(BY48,BZ48,$W48,$AM48,CC48,CD48,CE48,$D48,$D$19,5)/100)</f>
        <v>2.5669314693505052E-3</v>
      </c>
      <c r="CL48" s="236">
        <f ca="1">IF(CD48=0,0,_xll.SPRDOPT(BY48,BZ48,$W48,$AM48,CC48,CD48,CE48,$D48,$D$19,6)/100)</f>
        <v>-1.6835550483388123E-3</v>
      </c>
      <c r="CM48" s="236">
        <f ca="1">IF(CE48=0,0,_xll.SPRDOPT(BY48,BZ48,$W48,$AM48,CC48,CD48,CE48,$D48,$D$19,7)/100)</f>
        <v>-5.746874083616571E-3</v>
      </c>
      <c r="CN48" s="236">
        <f>IF(CF48=0,0,_xll.SPRDOPT(BY48,BZ48,$W48,$AM48,CC48,CD48,CE48,$D48,$D$19,9)/365)</f>
        <v>0</v>
      </c>
      <c r="CO48" s="236">
        <f t="shared" ca="1" si="58"/>
        <v>3.8253645334808753E-3</v>
      </c>
      <c r="CP48" s="236">
        <f t="shared" si="59"/>
        <v>0</v>
      </c>
      <c r="CQ48" s="236">
        <f t="shared" ca="1" si="60"/>
        <v>8.3203779162468279E-4</v>
      </c>
      <c r="CR48" s="205"/>
      <c r="CS48" s="109">
        <f t="shared" si="61"/>
        <v>0</v>
      </c>
      <c r="CT48" s="109">
        <f t="shared" ca="1" si="62"/>
        <v>0</v>
      </c>
      <c r="CU48" s="109">
        <f t="shared" ca="1" si="63"/>
        <v>0</v>
      </c>
      <c r="CV48" s="109">
        <f t="shared" si="64"/>
        <v>0</v>
      </c>
      <c r="CW48" s="109">
        <f t="shared" si="65"/>
        <v>0</v>
      </c>
      <c r="CX48" s="109">
        <f t="shared" ca="1" si="66"/>
        <v>0</v>
      </c>
      <c r="CY48" s="109">
        <f t="shared" ca="1" si="67"/>
        <v>0</v>
      </c>
      <c r="CZ48" s="109">
        <f t="shared" ca="1" si="68"/>
        <v>0</v>
      </c>
      <c r="DA48" s="109">
        <f t="shared" si="69"/>
        <v>0</v>
      </c>
      <c r="DB48" s="109">
        <f t="shared" ca="1" si="70"/>
        <v>0</v>
      </c>
      <c r="DC48" s="109">
        <f t="shared" si="71"/>
        <v>0</v>
      </c>
      <c r="DD48" s="109">
        <f t="shared" ca="1" si="72"/>
        <v>0</v>
      </c>
      <c r="DF48" s="82">
        <f t="shared" si="73"/>
        <v>0</v>
      </c>
      <c r="DG48" s="132">
        <f t="shared" si="74"/>
        <v>5.0953571428571438</v>
      </c>
      <c r="DH48" s="132">
        <f t="shared" si="75"/>
        <v>4.6478571428571431</v>
      </c>
      <c r="DI48" s="132">
        <f t="shared" si="76"/>
        <v>0</v>
      </c>
      <c r="DJ48" s="132">
        <f t="shared" si="77"/>
        <v>0</v>
      </c>
      <c r="DK48" s="234">
        <f t="shared" si="78"/>
        <v>0.39445000000000002</v>
      </c>
      <c r="DL48" s="234">
        <f t="shared" si="79"/>
        <v>0.40250000000000002</v>
      </c>
      <c r="DM48" s="106">
        <f t="shared" si="80"/>
        <v>0.98750000000000004</v>
      </c>
      <c r="DN48" s="236">
        <f>IF(DF48=0,0,_xll.SPRDOPT(DG48,DH48,$AD48,$AM48,DK48,DL48,DM48,$D48,$F$19,0))</f>
        <v>0</v>
      </c>
      <c r="DO48" s="236">
        <f ca="1">IF(DG48=0,0,_xll.SPRDOPT(DG48,DH48,$AD48,$AM48,DK48,DL48,DM48,$D48,$F$19,1))</f>
        <v>1.4802124511910984E-2</v>
      </c>
      <c r="DP48" s="236">
        <f ca="1">IF(DH48=0,0,_xll.SPRDOPT(DG48,DH48,$AD48,$AM48,DK48,DL48,DM48,$D48,$F$19,2))</f>
        <v>-1.3447030410952625E-2</v>
      </c>
      <c r="DQ48" s="236">
        <f>IF(DI48=0,0,_xll.SPRDOPT(DG48,DH48,$AD48,$AM48,DK48,DL48,DM48,$D48,$F$19,3)/100)</f>
        <v>0</v>
      </c>
      <c r="DR48" s="236">
        <f>IF(DJ48=0,0,_xll.SPRDOPT(DG48,DH48,$AD48,$AM48,DK48,DL48,DM48,$D48,$F$19,4)/100)</f>
        <v>0</v>
      </c>
      <c r="DS48" s="236">
        <f ca="1">IF(DK48=0,0,_xll.SPRDOPT(DG48,DH48,$AD48,$AM48,DK48,DL48,DM48,$D48,$F$19,5)/100)</f>
        <v>1.3230358942570152E-3</v>
      </c>
      <c r="DT48" s="236">
        <f ca="1">IF(DL48=0,0,_xll.SPRDOPT(DG48,DH48,$AD48,$AM48,DK48,DL48,DM48,$D48,$F$19,6)/100)</f>
        <v>-9.3319690055406303E-4</v>
      </c>
      <c r="DU48" s="236">
        <f ca="1">IF(DM48=0,0,_xll.SPRDOPT(DG48,DH48,$AD48,$AM48,DK48,DL48,DM48,$D48,$F$19,7)/100)</f>
        <v>-2.986281236632683E-3</v>
      </c>
      <c r="DV48" s="236">
        <f>IF(DN48=0,0,_xll.SPRDOPT(DG48,DH48,$AD48,$AM48,DK48,DL48,DM48,$D48,$F$19,9)/365)</f>
        <v>0</v>
      </c>
      <c r="DW48" s="236">
        <f t="shared" ca="1" si="81"/>
        <v>1.3550941009583591E-3</v>
      </c>
      <c r="DX48" s="236">
        <f t="shared" si="82"/>
        <v>0</v>
      </c>
      <c r="DY48" s="236">
        <f t="shared" ca="1" si="83"/>
        <v>3.6337827581781187E-4</v>
      </c>
      <c r="DZ48" s="205"/>
      <c r="EA48" s="109">
        <f t="shared" si="84"/>
        <v>0</v>
      </c>
      <c r="EB48" s="109">
        <f t="shared" ca="1" si="85"/>
        <v>0</v>
      </c>
      <c r="EC48" s="109">
        <f t="shared" ca="1" si="86"/>
        <v>0</v>
      </c>
      <c r="ED48" s="109">
        <f t="shared" si="87"/>
        <v>0</v>
      </c>
      <c r="EE48" s="109">
        <f t="shared" si="88"/>
        <v>0</v>
      </c>
      <c r="EF48" s="109">
        <f t="shared" ca="1" si="89"/>
        <v>0</v>
      </c>
      <c r="EG48" s="109">
        <f t="shared" ca="1" si="90"/>
        <v>0</v>
      </c>
      <c r="EH48" s="109">
        <f t="shared" ca="1" si="91"/>
        <v>0</v>
      </c>
      <c r="EI48" s="109">
        <f t="shared" si="92"/>
        <v>0</v>
      </c>
      <c r="EJ48" s="109">
        <f t="shared" ca="1" si="93"/>
        <v>0</v>
      </c>
      <c r="EK48" s="109">
        <f t="shared" si="94"/>
        <v>0</v>
      </c>
      <c r="EL48" s="109">
        <f t="shared" ca="1" si="95"/>
        <v>0</v>
      </c>
      <c r="EN48" s="82">
        <f t="shared" si="96"/>
        <v>0</v>
      </c>
      <c r="EO48" s="132">
        <f t="shared" si="97"/>
        <v>3.9928571428571429</v>
      </c>
      <c r="EP48" s="132">
        <f t="shared" si="98"/>
        <v>4.6478571428571431</v>
      </c>
      <c r="EQ48" s="132">
        <f t="shared" si="99"/>
        <v>0</v>
      </c>
      <c r="ER48" s="132">
        <f t="shared" si="100"/>
        <v>0</v>
      </c>
      <c r="ES48" s="234">
        <f t="shared" si="101"/>
        <v>0.39042500000000002</v>
      </c>
      <c r="ET48" s="234">
        <f t="shared" si="102"/>
        <v>0.40250000000000002</v>
      </c>
      <c r="EU48" s="106">
        <f t="shared" si="103"/>
        <v>0.88</v>
      </c>
      <c r="EV48" s="236">
        <f>IF(EN48=0,0,_xll.SPRDOPT(EO48,EP48,$AK48,$AM48,ES48,ET48,EU48,$D48,$H$19,0))</f>
        <v>0</v>
      </c>
      <c r="EW48" s="236">
        <f ca="1">IF(EO48=0,0,_xll.SPRDOPT(EO48,EP48,$AK48,$AM48,ES48,ET48,EU48,$D48,$H$19,1))</f>
        <v>0.4597066800990578</v>
      </c>
      <c r="EX48" s="236">
        <f ca="1">IF(EP48=0,0,_xll.SPRDOPT(EO48,EP48,$AK48,$AM48,ES48,ET48,EU48,$D48,$H$19,2))</f>
        <v>-0.39019626964144294</v>
      </c>
      <c r="EY48" s="236">
        <f>IF(EQ48=0,0,_xll.SPRDOPT(EO48,EP48,$AK48,$AM48,ES48,ET48,EU48,$D48,$H$19,3)/100)</f>
        <v>0</v>
      </c>
      <c r="EZ48" s="236">
        <f>IF(ER48=0,0,_xll.SPRDOPT(EO48,EP48,$AK48,$AM48,ES48,ET48,EU48,$D48,$H$19,4)/100)</f>
        <v>0</v>
      </c>
      <c r="FA48" s="236">
        <f ca="1">IF(ES48=0,0,_xll.SPRDOPT(EO48,EP48,$AK48,$AM48,ES48,ET48,EU48,$D48,$H$19,5)/100)</f>
        <v>-5.148995063494348E-4</v>
      </c>
      <c r="FB48" s="236">
        <f ca="1">IF(ET48=0,0,_xll.SPRDOPT(EO48,EP48,$AK48,$AM48,ES48,ET48,EU48,$D48,$H$19,6)/100)</f>
        <v>8.4800702937899066E-3</v>
      </c>
      <c r="FC48" s="236">
        <f ca="1">IF(EU48=0,0,_xll.SPRDOPT(EO48,EP48,$AK48,$AM48,ES48,ET48,EU48,$D48,$H$19,7)/100)</f>
        <v>-1.2188751499927297E-2</v>
      </c>
      <c r="FD48" s="236">
        <f>IF(EV48=0,0,_xll.SPRDOPT(EO48,EP48,$AK48,$AM48,ES48,ET48,EU48,$D48,$H$19,9)/365)</f>
        <v>0</v>
      </c>
      <c r="FE48" s="236">
        <f t="shared" ca="1" si="104"/>
        <v>6.9510410457614857E-2</v>
      </c>
      <c r="FF48" s="236">
        <f t="shared" si="105"/>
        <v>0</v>
      </c>
      <c r="FG48" s="236">
        <f t="shared" ca="1" si="106"/>
        <v>7.9806177726309546E-3</v>
      </c>
      <c r="FH48" s="205"/>
      <c r="FI48" s="109">
        <f t="shared" si="17"/>
        <v>0</v>
      </c>
      <c r="FJ48" s="109">
        <f t="shared" ca="1" si="17"/>
        <v>0</v>
      </c>
      <c r="FK48" s="109">
        <f t="shared" ca="1" si="17"/>
        <v>0</v>
      </c>
      <c r="FL48" s="109">
        <f t="shared" si="17"/>
        <v>0</v>
      </c>
      <c r="FM48" s="109">
        <f t="shared" si="17"/>
        <v>0</v>
      </c>
      <c r="FN48" s="109">
        <f t="shared" ca="1" si="17"/>
        <v>0</v>
      </c>
      <c r="FO48" s="109">
        <f t="shared" ca="1" si="17"/>
        <v>0</v>
      </c>
      <c r="FP48" s="109">
        <f t="shared" ca="1" si="17"/>
        <v>0</v>
      </c>
      <c r="FQ48" s="109">
        <f t="shared" si="17"/>
        <v>0</v>
      </c>
      <c r="FR48" s="109">
        <f t="shared" ca="1" si="17"/>
        <v>0</v>
      </c>
      <c r="FS48" s="109">
        <f t="shared" si="17"/>
        <v>0</v>
      </c>
      <c r="FT48" s="109">
        <f t="shared" ca="1" si="17"/>
        <v>0</v>
      </c>
    </row>
    <row r="49" spans="1:176" x14ac:dyDescent="0.25">
      <c r="A49" s="101">
        <f t="shared" si="18"/>
        <v>37165</v>
      </c>
      <c r="B49" s="102">
        <f t="shared" si="19"/>
        <v>4.652857142857143</v>
      </c>
      <c r="C49" s="80">
        <f t="shared" si="20"/>
        <v>0.41000000000000003</v>
      </c>
      <c r="D49" s="105">
        <f t="shared" ca="1" si="4"/>
        <v>349</v>
      </c>
      <c r="E49" s="106">
        <f t="shared" ca="1" si="21"/>
        <v>0.48225300653828285</v>
      </c>
      <c r="F49" s="106">
        <f t="shared" ca="1" si="22"/>
        <v>5.9898612830281507E-2</v>
      </c>
      <c r="G49" s="106">
        <f t="shared" ca="1" si="23"/>
        <v>2.862077791988463E-2</v>
      </c>
      <c r="H49" s="106">
        <f t="shared" ca="1" si="24"/>
        <v>0.4998055516331652</v>
      </c>
      <c r="I49" s="104"/>
      <c r="J49" s="233"/>
      <c r="K49" s="102">
        <f t="shared" si="107"/>
        <v>0.27500000000000002</v>
      </c>
      <c r="L49" s="102">
        <f t="shared" si="25"/>
        <v>0</v>
      </c>
      <c r="M49" s="106">
        <f t="shared" si="26"/>
        <v>1</v>
      </c>
      <c r="N49" s="106">
        <f t="shared" si="27"/>
        <v>1</v>
      </c>
      <c r="O49" s="106">
        <f t="shared" si="28"/>
        <v>0.8</v>
      </c>
      <c r="P49" s="235">
        <f t="shared" si="29"/>
        <v>0.37</v>
      </c>
      <c r="Q49" s="106"/>
      <c r="R49" s="102">
        <f t="shared" si="5"/>
        <v>0.46</v>
      </c>
      <c r="S49" s="102">
        <f t="shared" si="6"/>
        <v>0</v>
      </c>
      <c r="T49" s="106">
        <f t="shared" si="7"/>
        <v>0.98</v>
      </c>
      <c r="U49" s="106">
        <f t="shared" si="30"/>
        <v>1</v>
      </c>
      <c r="V49" s="106">
        <f t="shared" si="31"/>
        <v>0.98250000000000004</v>
      </c>
      <c r="W49" s="235">
        <f t="shared" si="32"/>
        <v>1.3</v>
      </c>
      <c r="X49" s="106"/>
      <c r="Y49" s="102">
        <f t="shared" si="8"/>
        <v>0.46</v>
      </c>
      <c r="Z49" s="102">
        <f t="shared" si="9"/>
        <v>0</v>
      </c>
      <c r="AA49" s="106">
        <f t="shared" si="10"/>
        <v>0.98</v>
      </c>
      <c r="AB49" s="106">
        <f t="shared" si="33"/>
        <v>1</v>
      </c>
      <c r="AC49" s="106">
        <f t="shared" si="34"/>
        <v>0.98250000000000004</v>
      </c>
      <c r="AD49" s="235">
        <f t="shared" si="35"/>
        <v>1.55</v>
      </c>
      <c r="AE49" s="106"/>
      <c r="AF49" s="102">
        <f t="shared" si="11"/>
        <v>-0.58250000000000002</v>
      </c>
      <c r="AG49" s="102">
        <f t="shared" si="12"/>
        <v>0</v>
      </c>
      <c r="AH49" s="106">
        <f t="shared" si="13"/>
        <v>0.97</v>
      </c>
      <c r="AI49" s="106">
        <f t="shared" si="36"/>
        <v>1</v>
      </c>
      <c r="AJ49" s="106">
        <f t="shared" si="37"/>
        <v>0.98</v>
      </c>
      <c r="AK49" s="235">
        <f t="shared" si="38"/>
        <v>-0.5</v>
      </c>
      <c r="AM49" s="80">
        <v>0</v>
      </c>
      <c r="AN49" s="181">
        <f t="shared" si="14"/>
        <v>31</v>
      </c>
      <c r="AP49" s="82">
        <f t="shared" si="39"/>
        <v>31</v>
      </c>
      <c r="AQ49" s="132">
        <f t="shared" si="40"/>
        <v>4.9078571428571438</v>
      </c>
      <c r="AR49" s="132">
        <f t="shared" si="41"/>
        <v>4.652857142857143</v>
      </c>
      <c r="AS49" s="132">
        <f t="shared" si="42"/>
        <v>152.14357142857145</v>
      </c>
      <c r="AT49" s="132">
        <f t="shared" si="43"/>
        <v>144.23857142857145</v>
      </c>
      <c r="AU49" s="234">
        <f t="shared" si="44"/>
        <v>0.41000000000000003</v>
      </c>
      <c r="AV49" s="234">
        <f t="shared" si="45"/>
        <v>0.41000000000000003</v>
      </c>
      <c r="AW49" s="106">
        <f t="shared" si="46"/>
        <v>0.9</v>
      </c>
      <c r="AX49" s="236">
        <f ca="1">IF(AP49=0,0,_xll.SPRDOPT(AQ49,AR49,$P49,$AM49,AU49,AV49,AW49,$D49,$B$19,0))</f>
        <v>0.29209380170883137</v>
      </c>
      <c r="AY49" s="236">
        <f ca="1">IF(AQ49=0,0,_xll.SPRDOPT(AQ49,AR49,$P49,$AM49,AU49,AV49,AW49,$D49,$B$19,1))</f>
        <v>0.48225300653828285</v>
      </c>
      <c r="AZ49" s="236">
        <f ca="1">IF(AR49=0,0,_xll.SPRDOPT(AQ49,AR49,$P49,$AM49,AU49,AV49,AW49,$D49,$B$19,2))</f>
        <v>-0.41249728430926791</v>
      </c>
      <c r="BA49" s="236">
        <f ca="1">IF(AS49=0,0,_xll.SPRDOPT(AQ49,AR49,$P49,$AM49,AU49,AV49,AW49,$D49,$B$19,3)/100)</f>
        <v>4.6356381781929639E-3</v>
      </c>
      <c r="BB49" s="236">
        <f ca="1">IF(AT49=0,0,_xll.SPRDOPT(AQ49,AR49,$P49,$AM49,AU49,AV49,AW49,$D49,$B$19,4)/100)</f>
        <v>4.4264538839520022E-3</v>
      </c>
      <c r="BC49" s="236">
        <f ca="1">IF(AU49=0,0,_xll.SPRDOPT(AQ49,AR49,$P49,$AM49,AU49,AV49,AW49,$D49,$B$19,5)/100)</f>
        <v>7.2878795080055913E-3</v>
      </c>
      <c r="BD49" s="236">
        <f ca="1">IF(AV49=0,0,_xll.SPRDOPT(AQ49,AR49,$P49,$AM49,AU49,AV49,AW49,$D49,$B$19,6)/100)</f>
        <v>1.0867634664988156E-3</v>
      </c>
      <c r="BE49" s="236">
        <f ca="1">IF(AW49=0,0,_xll.SPRDOPT(AQ49,AR49,$P49,$AM49,AU49,AV49,AW49,$D49,$B$19,7)/100)</f>
        <v>-1.6607548925032037E-2</v>
      </c>
      <c r="BF49" s="236">
        <f ca="1">IF(AX49=0,0,_xll.SPRDOPT(AQ49,AR49,$P49,$AM49,AU49,AV49,AW49,$D49,$B$19,9)/365)</f>
        <v>-4.9225722713174404E-4</v>
      </c>
      <c r="BG49" s="236">
        <f t="shared" ca="1" si="47"/>
        <v>6.9755722229014938E-2</v>
      </c>
      <c r="BH49" s="236">
        <f t="shared" ca="1" si="48"/>
        <v>-2.0918429424096174E-4</v>
      </c>
      <c r="BI49" s="236">
        <f t="shared" ca="1" si="49"/>
        <v>8.3746429745044076E-3</v>
      </c>
      <c r="BJ49" s="205"/>
      <c r="BK49" s="109">
        <f t="shared" ca="1" si="15"/>
        <v>9.0549078529737717</v>
      </c>
      <c r="BL49" s="109">
        <f t="shared" ca="1" si="16"/>
        <v>14.949843202686768</v>
      </c>
      <c r="BM49" s="109">
        <f t="shared" ca="1" si="16"/>
        <v>-12.787415813587305</v>
      </c>
      <c r="BN49" s="109">
        <f t="shared" ca="1" si="16"/>
        <v>0.14370478352398189</v>
      </c>
      <c r="BO49" s="109">
        <f t="shared" ca="1" si="16"/>
        <v>0.13722007040251208</v>
      </c>
      <c r="BP49" s="109">
        <f t="shared" ca="1" si="16"/>
        <v>0.22592426474817334</v>
      </c>
      <c r="BQ49" s="109">
        <f t="shared" ca="1" si="16"/>
        <v>3.3689667461463284E-2</v>
      </c>
      <c r="BR49" s="109">
        <f t="shared" ca="1" si="16"/>
        <v>-0.51483401667599316</v>
      </c>
      <c r="BS49" s="109">
        <f t="shared" ca="1" si="16"/>
        <v>-1.5259974041084066E-2</v>
      </c>
      <c r="BT49" s="109">
        <f t="shared" ca="1" si="16"/>
        <v>2.162427389099463</v>
      </c>
      <c r="BU49" s="109">
        <f t="shared" ca="1" si="16"/>
        <v>-6.4847131214698138E-3</v>
      </c>
      <c r="BV49" s="109">
        <f t="shared" ca="1" si="16"/>
        <v>0.25961393220963663</v>
      </c>
      <c r="BX49" s="82">
        <f t="shared" si="50"/>
        <v>0</v>
      </c>
      <c r="BY49" s="132">
        <f t="shared" si="51"/>
        <v>5.0928571428571434</v>
      </c>
      <c r="BZ49" s="132">
        <f t="shared" si="52"/>
        <v>4.652857142857143</v>
      </c>
      <c r="CA49" s="132">
        <f t="shared" si="53"/>
        <v>0</v>
      </c>
      <c r="CB49" s="132">
        <f t="shared" si="54"/>
        <v>0</v>
      </c>
      <c r="CC49" s="234">
        <f t="shared" si="55"/>
        <v>0.40180000000000005</v>
      </c>
      <c r="CD49" s="234">
        <f t="shared" si="56"/>
        <v>0.41000000000000003</v>
      </c>
      <c r="CE49" s="106">
        <f t="shared" si="57"/>
        <v>0.98250000000000004</v>
      </c>
      <c r="CF49" s="236">
        <f>IF(BX49=0,0,_xll.SPRDOPT(BY49,BZ49,$W49,$AM49,CC49,CD49,CE49,$D49,$D$19,0))</f>
        <v>0</v>
      </c>
      <c r="CG49" s="236">
        <f ca="1">IF(BY49=0,0,_xll.SPRDOPT(BY49,BZ49,$W49,$AM49,CC49,CD49,CE49,$D49,$D$19,1))</f>
        <v>5.9898612830281507E-2</v>
      </c>
      <c r="CH49" s="236">
        <f ca="1">IF(BZ49=0,0,_xll.SPRDOPT(BY49,BZ49,$W49,$AM49,CC49,CD49,CE49,$D49,$D$19,2))</f>
        <v>-5.3843907635664594E-2</v>
      </c>
      <c r="CI49" s="236">
        <f>IF(CA49=0,0,_xll.SPRDOPT(BY49,BZ49,$W49,$AM49,CC49,CD49,CE49,$D49,$D$19,3)/100)</f>
        <v>0</v>
      </c>
      <c r="CJ49" s="236">
        <f>IF(CB49=0,0,_xll.SPRDOPT(BY49,BZ49,$W49,$AM49,CC49,CD49,CE49,$D49,$D$19,4)/100)</f>
        <v>0</v>
      </c>
      <c r="CK49" s="236">
        <f ca="1">IF(CC49=0,0,_xll.SPRDOPT(BY49,BZ49,$W49,$AM49,CC49,CD49,CE49,$D49,$D$19,5)/100)</f>
        <v>4.0832833994736573E-3</v>
      </c>
      <c r="CL49" s="236">
        <f ca="1">IF(CD49=0,0,_xll.SPRDOPT(BY49,BZ49,$W49,$AM49,CC49,CD49,CE49,$D49,$D$19,6)/100)</f>
        <v>-2.6772229735763731E-3</v>
      </c>
      <c r="CM49" s="236">
        <f ca="1">IF(CE49=0,0,_xll.SPRDOPT(BY49,BZ49,$W49,$AM49,CC49,CD49,CE49,$D49,$D$19,7)/100)</f>
        <v>-9.1667446917206748E-3</v>
      </c>
      <c r="CN49" s="236">
        <f>IF(CF49=0,0,_xll.SPRDOPT(BY49,BZ49,$W49,$AM49,CC49,CD49,CE49,$D49,$D$19,9)/365)</f>
        <v>0</v>
      </c>
      <c r="CO49" s="236">
        <f t="shared" ca="1" si="58"/>
        <v>6.0547051946169134E-3</v>
      </c>
      <c r="CP49" s="236">
        <f t="shared" si="59"/>
        <v>0</v>
      </c>
      <c r="CQ49" s="236">
        <f t="shared" ca="1" si="60"/>
        <v>1.3243947579078116E-3</v>
      </c>
      <c r="CR49" s="205"/>
      <c r="CS49" s="109">
        <f t="shared" si="61"/>
        <v>0</v>
      </c>
      <c r="CT49" s="109">
        <f t="shared" ca="1" si="62"/>
        <v>0</v>
      </c>
      <c r="CU49" s="109">
        <f t="shared" ca="1" si="63"/>
        <v>0</v>
      </c>
      <c r="CV49" s="109">
        <f t="shared" si="64"/>
        <v>0</v>
      </c>
      <c r="CW49" s="109">
        <f t="shared" si="65"/>
        <v>0</v>
      </c>
      <c r="CX49" s="109">
        <f t="shared" ca="1" si="66"/>
        <v>0</v>
      </c>
      <c r="CY49" s="109">
        <f t="shared" ca="1" si="67"/>
        <v>0</v>
      </c>
      <c r="CZ49" s="109">
        <f t="shared" ca="1" si="68"/>
        <v>0</v>
      </c>
      <c r="DA49" s="109">
        <f t="shared" si="69"/>
        <v>0</v>
      </c>
      <c r="DB49" s="109">
        <f t="shared" ca="1" si="70"/>
        <v>0</v>
      </c>
      <c r="DC49" s="109">
        <f t="shared" si="71"/>
        <v>0</v>
      </c>
      <c r="DD49" s="109">
        <f t="shared" ca="1" si="72"/>
        <v>0</v>
      </c>
      <c r="DF49" s="82">
        <f t="shared" si="73"/>
        <v>0</v>
      </c>
      <c r="DG49" s="132">
        <f t="shared" si="74"/>
        <v>5.1553571428571434</v>
      </c>
      <c r="DH49" s="132">
        <f t="shared" si="75"/>
        <v>4.652857142857143</v>
      </c>
      <c r="DI49" s="132">
        <f t="shared" si="76"/>
        <v>0</v>
      </c>
      <c r="DJ49" s="132">
        <f t="shared" si="77"/>
        <v>0</v>
      </c>
      <c r="DK49" s="234">
        <f t="shared" si="78"/>
        <v>0.40180000000000005</v>
      </c>
      <c r="DL49" s="234">
        <f t="shared" si="79"/>
        <v>0.41000000000000003</v>
      </c>
      <c r="DM49" s="106">
        <f t="shared" si="80"/>
        <v>0.98750000000000004</v>
      </c>
      <c r="DN49" s="236">
        <f>IF(DF49=0,0,_xll.SPRDOPT(DG49,DH49,$AD49,$AM49,DK49,DL49,DM49,$D49,$F$19,0))</f>
        <v>0</v>
      </c>
      <c r="DO49" s="236">
        <f ca="1">IF(DG49=0,0,_xll.SPRDOPT(DG49,DH49,$AD49,$AM49,DK49,DL49,DM49,$D49,$F$19,1))</f>
        <v>2.862077791988463E-2</v>
      </c>
      <c r="DP49" s="236">
        <f ca="1">IF(DH49=0,0,_xll.SPRDOPT(DG49,DH49,$AD49,$AM49,DK49,DL49,DM49,$D49,$F$19,2))</f>
        <v>-2.6129049167058754E-2</v>
      </c>
      <c r="DQ49" s="236">
        <f>IF(DI49=0,0,_xll.SPRDOPT(DG49,DH49,$AD49,$AM49,DK49,DL49,DM49,$D49,$F$19,3)/100)</f>
        <v>0</v>
      </c>
      <c r="DR49" s="236">
        <f>IF(DJ49=0,0,_xll.SPRDOPT(DG49,DH49,$AD49,$AM49,DK49,DL49,DM49,$D49,$F$19,4)/100)</f>
        <v>0</v>
      </c>
      <c r="DS49" s="236">
        <f ca="1">IF(DK49=0,0,_xll.SPRDOPT(DG49,DH49,$AD49,$AM49,DK49,DL49,DM49,$D49,$F$19,5)/100)</f>
        <v>2.4609344926278614E-3</v>
      </c>
      <c r="DT49" s="236">
        <f ca="1">IF(DL49=0,0,_xll.SPRDOPT(DG49,DH49,$AD49,$AM49,DK49,DL49,DM49,$D49,$F$19,6)/100)</f>
        <v>-1.7338090234361833E-3</v>
      </c>
      <c r="DU49" s="236">
        <f ca="1">IF(DM49=0,0,_xll.SPRDOPT(DG49,DH49,$AD49,$AM49,DK49,DL49,DM49,$D49,$F$19,7)/100)</f>
        <v>-5.5408583310316128E-3</v>
      </c>
      <c r="DV49" s="236">
        <f>IF(DN49=0,0,_xll.SPRDOPT(DG49,DH49,$AD49,$AM49,DK49,DL49,DM49,$D49,$F$19,9)/365)</f>
        <v>0</v>
      </c>
      <c r="DW49" s="236">
        <f t="shared" ca="1" si="81"/>
        <v>2.4917287528258766E-3</v>
      </c>
      <c r="DX49" s="236">
        <f t="shared" si="82"/>
        <v>0</v>
      </c>
      <c r="DY49" s="236">
        <f t="shared" ca="1" si="83"/>
        <v>6.7790677933912084E-4</v>
      </c>
      <c r="DZ49" s="205"/>
      <c r="EA49" s="109">
        <f t="shared" si="84"/>
        <v>0</v>
      </c>
      <c r="EB49" s="109">
        <f t="shared" ca="1" si="85"/>
        <v>0</v>
      </c>
      <c r="EC49" s="109">
        <f t="shared" ca="1" si="86"/>
        <v>0</v>
      </c>
      <c r="ED49" s="109">
        <f t="shared" si="87"/>
        <v>0</v>
      </c>
      <c r="EE49" s="109">
        <f t="shared" si="88"/>
        <v>0</v>
      </c>
      <c r="EF49" s="109">
        <f t="shared" ca="1" si="89"/>
        <v>0</v>
      </c>
      <c r="EG49" s="109">
        <f t="shared" ca="1" si="90"/>
        <v>0</v>
      </c>
      <c r="EH49" s="109">
        <f t="shared" ca="1" si="91"/>
        <v>0</v>
      </c>
      <c r="EI49" s="109">
        <f t="shared" si="92"/>
        <v>0</v>
      </c>
      <c r="EJ49" s="109">
        <f t="shared" ca="1" si="93"/>
        <v>0</v>
      </c>
      <c r="EK49" s="109">
        <f t="shared" si="94"/>
        <v>0</v>
      </c>
      <c r="EL49" s="109">
        <f t="shared" ca="1" si="95"/>
        <v>0</v>
      </c>
      <c r="EN49" s="82">
        <f t="shared" si="96"/>
        <v>0</v>
      </c>
      <c r="EO49" s="132">
        <f t="shared" si="97"/>
        <v>4.0703571428571426</v>
      </c>
      <c r="EP49" s="132">
        <f t="shared" si="98"/>
        <v>4.652857142857143</v>
      </c>
      <c r="EQ49" s="132">
        <f t="shared" si="99"/>
        <v>0</v>
      </c>
      <c r="ER49" s="132">
        <f t="shared" si="100"/>
        <v>0</v>
      </c>
      <c r="ES49" s="234">
        <f t="shared" si="101"/>
        <v>0.3977</v>
      </c>
      <c r="ET49" s="234">
        <f t="shared" si="102"/>
        <v>0.41000000000000003</v>
      </c>
      <c r="EU49" s="106">
        <f t="shared" si="103"/>
        <v>0.88</v>
      </c>
      <c r="EV49" s="236">
        <f>IF(EN49=0,0,_xll.SPRDOPT(EO49,EP49,$AK49,$AM49,ES49,ET49,EU49,$D49,$H$19,0))</f>
        <v>0</v>
      </c>
      <c r="EW49" s="236">
        <f ca="1">IF(EO49=0,0,_xll.SPRDOPT(EO49,EP49,$AK49,$AM49,ES49,ET49,EU49,$D49,$H$19,1))</f>
        <v>0.4998055516331652</v>
      </c>
      <c r="EX49" s="236">
        <f ca="1">IF(EP49=0,0,_xll.SPRDOPT(EO49,EP49,$AK49,$AM49,ES49,ET49,EU49,$D49,$H$19,2))</f>
        <v>-0.42491964825844031</v>
      </c>
      <c r="EY49" s="236">
        <f>IF(EQ49=0,0,_xll.SPRDOPT(EO49,EP49,$AK49,$AM49,ES49,ET49,EU49,$D49,$H$19,3)/100)</f>
        <v>0</v>
      </c>
      <c r="EZ49" s="236">
        <f>IF(ER49=0,0,_xll.SPRDOPT(EO49,EP49,$AK49,$AM49,ES49,ET49,EU49,$D49,$H$19,4)/100)</f>
        <v>0</v>
      </c>
      <c r="FA49" s="236">
        <f ca="1">IF(ES49=0,0,_xll.SPRDOPT(EO49,EP49,$AK49,$AM49,ES49,ET49,EU49,$D49,$H$19,5)/100)</f>
        <v>-4.7893142481337712E-4</v>
      </c>
      <c r="FB49" s="236">
        <f ca="1">IF(ET49=0,0,_xll.SPRDOPT(EO49,EP49,$AK49,$AM49,ES49,ET49,EU49,$D49,$H$19,6)/100)</f>
        <v>8.973112219589718E-3</v>
      </c>
      <c r="FC49" s="236">
        <f ca="1">IF(EU49=0,0,_xll.SPRDOPT(EO49,EP49,$AK49,$AM49,ES49,ET49,EU49,$D49,$H$19,7)/100)</f>
        <v>-1.3265751652117045E-2</v>
      </c>
      <c r="FD49" s="236">
        <f>IF(EV49=0,0,_xll.SPRDOPT(EO49,EP49,$AK49,$AM49,ES49,ET49,EU49,$D49,$H$19,9)/365)</f>
        <v>0</v>
      </c>
      <c r="FE49" s="236">
        <f t="shared" ca="1" si="104"/>
        <v>7.4885903374724894E-2</v>
      </c>
      <c r="FF49" s="236">
        <f t="shared" si="105"/>
        <v>0</v>
      </c>
      <c r="FG49" s="236">
        <f t="shared" ca="1" si="106"/>
        <v>8.5085487375207419E-3</v>
      </c>
      <c r="FH49" s="205"/>
      <c r="FI49" s="109">
        <f t="shared" si="17"/>
        <v>0</v>
      </c>
      <c r="FJ49" s="109">
        <f t="shared" ca="1" si="17"/>
        <v>0</v>
      </c>
      <c r="FK49" s="109">
        <f t="shared" ca="1" si="17"/>
        <v>0</v>
      </c>
      <c r="FL49" s="109">
        <f t="shared" si="17"/>
        <v>0</v>
      </c>
      <c r="FM49" s="109">
        <f t="shared" si="17"/>
        <v>0</v>
      </c>
      <c r="FN49" s="109">
        <f t="shared" ca="1" si="17"/>
        <v>0</v>
      </c>
      <c r="FO49" s="109">
        <f t="shared" ca="1" si="17"/>
        <v>0</v>
      </c>
      <c r="FP49" s="109">
        <f t="shared" ca="1" si="17"/>
        <v>0</v>
      </c>
      <c r="FQ49" s="109">
        <f t="shared" si="17"/>
        <v>0</v>
      </c>
      <c r="FR49" s="109">
        <f t="shared" ca="1" si="17"/>
        <v>0</v>
      </c>
      <c r="FS49" s="109">
        <f t="shared" si="17"/>
        <v>0</v>
      </c>
      <c r="FT49" s="109">
        <f t="shared" ca="1" si="17"/>
        <v>0</v>
      </c>
    </row>
    <row r="50" spans="1:176" x14ac:dyDescent="0.25">
      <c r="A50" s="101">
        <f t="shared" si="18"/>
        <v>37196</v>
      </c>
      <c r="B50" s="102">
        <f t="shared" si="19"/>
        <v>4.7292000000000005</v>
      </c>
      <c r="C50" s="80">
        <f t="shared" si="20"/>
        <v>0.41499999999999992</v>
      </c>
      <c r="D50" s="105">
        <f t="shared" ca="1" si="4"/>
        <v>382</v>
      </c>
      <c r="E50" s="106">
        <f t="shared" ca="1" si="21"/>
        <v>-4.7387016205395858</v>
      </c>
      <c r="F50" s="106">
        <f t="shared" ca="1" si="22"/>
        <v>0.41198881266972004</v>
      </c>
      <c r="G50" s="106">
        <f t="shared" ca="1" si="23"/>
        <v>0.35553382441781722</v>
      </c>
      <c r="H50" s="106">
        <f t="shared" ca="1" si="24"/>
        <v>0.61425534423882855</v>
      </c>
      <c r="I50" s="104"/>
      <c r="J50" s="233"/>
      <c r="K50" s="102">
        <f t="shared" si="107"/>
        <v>0.26</v>
      </c>
      <c r="L50" s="102">
        <f t="shared" si="25"/>
        <v>0</v>
      </c>
      <c r="M50" s="106">
        <f t="shared" si="26"/>
        <v>1</v>
      </c>
      <c r="N50" s="106">
        <f t="shared" si="27"/>
        <v>1</v>
      </c>
      <c r="O50" s="106">
        <f t="shared" si="28"/>
        <v>0.98</v>
      </c>
      <c r="P50" s="235">
        <f t="shared" si="29"/>
        <v>0.37</v>
      </c>
      <c r="Q50" s="106"/>
      <c r="R50" s="102">
        <f t="shared" si="5"/>
        <v>0.96</v>
      </c>
      <c r="S50" s="102">
        <f t="shared" si="6"/>
        <v>0</v>
      </c>
      <c r="T50" s="106">
        <f t="shared" si="7"/>
        <v>1.1000000000000001</v>
      </c>
      <c r="U50" s="106">
        <f t="shared" si="30"/>
        <v>1</v>
      </c>
      <c r="V50" s="106">
        <f t="shared" si="31"/>
        <v>0.95</v>
      </c>
      <c r="W50" s="235">
        <f t="shared" si="32"/>
        <v>1.3</v>
      </c>
      <c r="X50" s="106"/>
      <c r="Y50" s="102">
        <f t="shared" si="8"/>
        <v>0.96</v>
      </c>
      <c r="Z50" s="102">
        <f t="shared" si="9"/>
        <v>0</v>
      </c>
      <c r="AA50" s="106">
        <f t="shared" si="10"/>
        <v>1.1000000000000001</v>
      </c>
      <c r="AB50" s="106">
        <f t="shared" si="33"/>
        <v>1</v>
      </c>
      <c r="AC50" s="106">
        <f t="shared" si="34"/>
        <v>0.95</v>
      </c>
      <c r="AD50" s="235">
        <f t="shared" si="35"/>
        <v>1.55</v>
      </c>
      <c r="AE50" s="106"/>
      <c r="AF50" s="102">
        <f t="shared" si="11"/>
        <v>-0.31</v>
      </c>
      <c r="AG50" s="102">
        <f t="shared" si="12"/>
        <v>0</v>
      </c>
      <c r="AH50" s="106">
        <f t="shared" si="13"/>
        <v>0.97</v>
      </c>
      <c r="AI50" s="106">
        <f t="shared" si="36"/>
        <v>1</v>
      </c>
      <c r="AJ50" s="106">
        <f t="shared" si="37"/>
        <v>0.96</v>
      </c>
      <c r="AK50" s="235">
        <f t="shared" si="38"/>
        <v>-0.5</v>
      </c>
      <c r="AM50" s="80">
        <v>0</v>
      </c>
      <c r="AN50" s="181">
        <f t="shared" si="14"/>
        <v>30</v>
      </c>
      <c r="AP50" s="82">
        <f t="shared" si="39"/>
        <v>0</v>
      </c>
      <c r="AQ50" s="132">
        <f t="shared" si="40"/>
        <v>4.9692000000000007</v>
      </c>
      <c r="AR50" s="132">
        <f t="shared" si="41"/>
        <v>4.7292000000000005</v>
      </c>
      <c r="AS50" s="132">
        <f t="shared" si="42"/>
        <v>0</v>
      </c>
      <c r="AT50" s="132">
        <f t="shared" si="43"/>
        <v>0</v>
      </c>
      <c r="AU50" s="234">
        <f t="shared" si="44"/>
        <v>0.41499999999999992</v>
      </c>
      <c r="AV50" s="234">
        <f t="shared" si="45"/>
        <v>0.41499999999999992</v>
      </c>
      <c r="AW50" s="106">
        <f t="shared" si="46"/>
        <v>1.08</v>
      </c>
      <c r="AX50" s="236">
        <f>IF(AP50=0,0,_xll.SPRDOPT(AQ50,AR50,$P50,$AM50,AU50,AV50,AW50,$D50,$B$19,0))</f>
        <v>0</v>
      </c>
      <c r="AY50" s="236">
        <f ca="1">IF(AQ50=0,0,_xll.SPRDOPT(AQ50,AR50,$P50,$AM50,AU50,AV50,AW50,$D50,$B$19,1))</f>
        <v>-4.7387016205395858</v>
      </c>
      <c r="AZ50" s="236">
        <f ca="1">IF(AR50=0,0,_xll.SPRDOPT(AQ50,AR50,$P50,$AM50,AU50,AV50,AW50,$D50,$B$19,2))</f>
        <v>4.4378096524033985</v>
      </c>
      <c r="BA50" s="236">
        <f>IF(AS50=0,0,_xll.SPRDOPT(AQ50,AR50,$P50,$AM50,AU50,AV50,AW50,$D50,$B$19,3)/100)</f>
        <v>0</v>
      </c>
      <c r="BB50" s="236">
        <f>IF(AT50=0,0,_xll.SPRDOPT(AQ50,AR50,$P50,$AM50,AU50,AV50,AW50,$D50,$B$19,4)/100)</f>
        <v>0</v>
      </c>
      <c r="BC50" s="236">
        <f ca="1">IF(AU50=0,0,_xll.SPRDOPT(AQ50,AR50,$P50,$AM50,AU50,AV50,AW50,$D50,$B$19,5)/100)</f>
        <v>0</v>
      </c>
      <c r="BD50" s="236">
        <f ca="1">IF(AV50=0,0,_xll.SPRDOPT(AQ50,AR50,$P50,$AM50,AU50,AV50,AW50,$D50,$B$19,6)/100)</f>
        <v>0</v>
      </c>
      <c r="BE50" s="236">
        <f ca="1">IF(AW50=0,0,_xll.SPRDOPT(AQ50,AR50,$P50,$AM50,AU50,AV50,AW50,$D50,$B$19,7)/100)</f>
        <v>-0.11498517686995249</v>
      </c>
      <c r="BF50" s="236">
        <f>IF(AX50=0,0,_xll.SPRDOPT(AQ50,AR50,$P50,$AM50,AU50,AV50,AW50,$D50,$B$19,9)/365)</f>
        <v>0</v>
      </c>
      <c r="BG50" s="236">
        <f t="shared" ca="1" si="47"/>
        <v>-0.30089196813618724</v>
      </c>
      <c r="BH50" s="236">
        <f t="shared" si="48"/>
        <v>0</v>
      </c>
      <c r="BI50" s="236">
        <f t="shared" ca="1" si="49"/>
        <v>0</v>
      </c>
      <c r="BJ50" s="205"/>
      <c r="BK50" s="109">
        <f t="shared" si="15"/>
        <v>0</v>
      </c>
      <c r="BL50" s="109">
        <f t="shared" ca="1" si="16"/>
        <v>0</v>
      </c>
      <c r="BM50" s="109">
        <f t="shared" ca="1" si="16"/>
        <v>0</v>
      </c>
      <c r="BN50" s="109">
        <f t="shared" si="16"/>
        <v>0</v>
      </c>
      <c r="BO50" s="109">
        <f t="shared" si="16"/>
        <v>0</v>
      </c>
      <c r="BP50" s="109">
        <f t="shared" ca="1" si="16"/>
        <v>0</v>
      </c>
      <c r="BQ50" s="109">
        <f t="shared" ca="1" si="16"/>
        <v>0</v>
      </c>
      <c r="BR50" s="109">
        <f t="shared" ca="1" si="16"/>
        <v>0</v>
      </c>
      <c r="BS50" s="109">
        <f t="shared" si="16"/>
        <v>0</v>
      </c>
      <c r="BT50" s="109">
        <f t="shared" ca="1" si="16"/>
        <v>0</v>
      </c>
      <c r="BU50" s="109">
        <f t="shared" si="16"/>
        <v>0</v>
      </c>
      <c r="BV50" s="109">
        <f t="shared" ca="1" si="16"/>
        <v>0</v>
      </c>
      <c r="BX50" s="82">
        <f t="shared" si="50"/>
        <v>30</v>
      </c>
      <c r="BY50" s="132">
        <f t="shared" si="51"/>
        <v>5.6692000000000009</v>
      </c>
      <c r="BZ50" s="132">
        <f t="shared" si="52"/>
        <v>4.7292000000000005</v>
      </c>
      <c r="CA50" s="132">
        <f t="shared" si="53"/>
        <v>170.07600000000002</v>
      </c>
      <c r="CB50" s="132">
        <f t="shared" si="54"/>
        <v>141.876</v>
      </c>
      <c r="CC50" s="234">
        <f t="shared" si="55"/>
        <v>0.45649999999999996</v>
      </c>
      <c r="CD50" s="234">
        <f t="shared" si="56"/>
        <v>0.41499999999999992</v>
      </c>
      <c r="CE50" s="106">
        <f t="shared" si="57"/>
        <v>0.95</v>
      </c>
      <c r="CF50" s="236">
        <f ca="1">IF(BX50=0,0,_xll.SPRDOPT(BY50,BZ50,$W50,$AM50,CC50,CD50,CE50,$D50,$D$19,0))</f>
        <v>0.26599994679536765</v>
      </c>
      <c r="CG50" s="236">
        <f ca="1">IF(BY50=0,0,_xll.SPRDOPT(BY50,BZ50,$W50,$AM50,CC50,CD50,CE50,$D50,$D$19,1))</f>
        <v>0.41198881266972004</v>
      </c>
      <c r="CH50" s="236">
        <f ca="1">IF(BZ50=0,0,_xll.SPRDOPT(BY50,BZ50,$W50,$AM50,CC50,CD50,CE50,$D50,$D$19,2))</f>
        <v>-0.36202888524519411</v>
      </c>
      <c r="CI50" s="236">
        <f ca="1">IF(CA50=0,0,_xll.SPRDOPT(BY50,BZ50,$W50,$AM50,CC50,CD50,CE50,$D50,$D$19,3)/100)</f>
        <v>3.8617998808887681E-3</v>
      </c>
      <c r="CJ50" s="236">
        <f ca="1">IF(CB50=0,0,_xll.SPRDOPT(BY50,BZ50,$W50,$AM50,CC50,CD50,CE50,$D50,$D$19,4)/100)</f>
        <v>3.6305483413123351E-3</v>
      </c>
      <c r="CK50" s="236">
        <f ca="1">IF(CC50=0,0,_xll.SPRDOPT(BY50,BZ50,$W50,$AM50,CC50,CD50,CE50,$D50,$D$19,5)/100)</f>
        <v>1.795037638756132E-2</v>
      </c>
      <c r="CL50" s="236">
        <f ca="1">IF(CD50=0,0,_xll.SPRDOPT(BY50,BZ50,$W50,$AM50,CC50,CD50,CE50,$D50,$D$19,6)/100)</f>
        <v>-1.0195738759734401E-2</v>
      </c>
      <c r="CM50" s="236">
        <f ca="1">IF(CE50=0,0,_xll.SPRDOPT(BY50,BZ50,$W50,$AM50,CC50,CD50,CE50,$D50,$D$19,7)/100)</f>
        <v>-1.9849425544191418E-2</v>
      </c>
      <c r="CN50" s="236">
        <f ca="1">IF(CF50=0,0,_xll.SPRDOPT(BY50,BZ50,$W50,$AM50,CC50,CD50,CE50,$D50,$D$19,9)/365)</f>
        <v>-5.1908765947900699E-4</v>
      </c>
      <c r="CO50" s="236">
        <f t="shared" ca="1" si="58"/>
        <v>4.9959927424525929E-2</v>
      </c>
      <c r="CP50" s="236">
        <f t="shared" ca="1" si="59"/>
        <v>-2.3125153957643304E-4</v>
      </c>
      <c r="CQ50" s="236">
        <f t="shared" ca="1" si="60"/>
        <v>9.549675266583053E-3</v>
      </c>
      <c r="CR50" s="205"/>
      <c r="CS50" s="109">
        <f t="shared" ca="1" si="61"/>
        <v>7.9799984038610292</v>
      </c>
      <c r="CT50" s="109">
        <f t="shared" ca="1" si="62"/>
        <v>12.359664380091601</v>
      </c>
      <c r="CU50" s="109">
        <f t="shared" ca="1" si="63"/>
        <v>-10.860866557355823</v>
      </c>
      <c r="CV50" s="109">
        <f t="shared" ca="1" si="64"/>
        <v>0.11585399642666304</v>
      </c>
      <c r="CW50" s="109">
        <f t="shared" ca="1" si="65"/>
        <v>0.10891645023937005</v>
      </c>
      <c r="CX50" s="109">
        <f t="shared" ca="1" si="66"/>
        <v>0.53851129162683964</v>
      </c>
      <c r="CY50" s="109">
        <f t="shared" ca="1" si="67"/>
        <v>-0.30587216279203205</v>
      </c>
      <c r="CZ50" s="109">
        <f t="shared" ca="1" si="68"/>
        <v>-0.59548276632574249</v>
      </c>
      <c r="DA50" s="109">
        <f t="shared" ca="1" si="69"/>
        <v>-1.557262978437021E-2</v>
      </c>
      <c r="DB50" s="109">
        <f t="shared" ca="1" si="70"/>
        <v>1.4987978227357779</v>
      </c>
      <c r="DC50" s="109">
        <f t="shared" ca="1" si="71"/>
        <v>-6.9375461872929912E-3</v>
      </c>
      <c r="DD50" s="109">
        <f t="shared" ca="1" si="72"/>
        <v>0.28649025799749162</v>
      </c>
      <c r="DF50" s="82">
        <f t="shared" si="73"/>
        <v>0</v>
      </c>
      <c r="DG50" s="132">
        <f t="shared" si="74"/>
        <v>5.7317000000000009</v>
      </c>
      <c r="DH50" s="132">
        <f t="shared" si="75"/>
        <v>4.7292000000000005</v>
      </c>
      <c r="DI50" s="132">
        <f t="shared" si="76"/>
        <v>0</v>
      </c>
      <c r="DJ50" s="132">
        <f t="shared" si="77"/>
        <v>0</v>
      </c>
      <c r="DK50" s="234">
        <f t="shared" si="78"/>
        <v>0.45649999999999996</v>
      </c>
      <c r="DL50" s="234">
        <f t="shared" si="79"/>
        <v>0.41499999999999992</v>
      </c>
      <c r="DM50" s="106">
        <f t="shared" si="80"/>
        <v>0.95499999999999996</v>
      </c>
      <c r="DN50" s="236">
        <f>IF(DF50=0,0,_xll.SPRDOPT(DG50,DH50,$AD50,$AM50,DK50,DL50,DM50,$D50,$F$19,0))</f>
        <v>0</v>
      </c>
      <c r="DO50" s="236">
        <f ca="1">IF(DG50=0,0,_xll.SPRDOPT(DG50,DH50,$AD50,$AM50,DK50,DL50,DM50,$D50,$F$19,1))</f>
        <v>0.35553382441781722</v>
      </c>
      <c r="DP50" s="236">
        <f ca="1">IF(DH50=0,0,_xll.SPRDOPT(DG50,DH50,$AD50,$AM50,DK50,DL50,DM50,$D50,$F$19,2))</f>
        <v>-0.31150052910836179</v>
      </c>
      <c r="DQ50" s="236">
        <f>IF(DI50=0,0,_xll.SPRDOPT(DG50,DH50,$AD50,$AM50,DK50,DL50,DM50,$D50,$F$19,3)/100)</f>
        <v>0</v>
      </c>
      <c r="DR50" s="236">
        <f>IF(DJ50=0,0,_xll.SPRDOPT(DG50,DH50,$AD50,$AM50,DK50,DL50,DM50,$D50,$F$19,4)/100)</f>
        <v>0</v>
      </c>
      <c r="DS50" s="236">
        <f ca="1">IF(DK50=0,0,_xll.SPRDOPT(DG50,DH50,$AD50,$AM50,DK50,DL50,DM50,$D50,$F$19,5)/100)</f>
        <v>1.8090237713436094E-2</v>
      </c>
      <c r="DT50" s="236">
        <f ca="1">IF(DL50=0,0,_xll.SPRDOPT(DG50,DH50,$AD50,$AM50,DK50,DL50,DM50,$D50,$F$19,6)/100)</f>
        <v>-1.0622664770517536E-2</v>
      </c>
      <c r="DU50" s="236">
        <f ca="1">IF(DM50=0,0,_xll.SPRDOPT(DG50,DH50,$AD50,$AM50,DK50,DL50,DM50,$D50,$F$19,7)/100)</f>
        <v>-1.8675484942562815E-2</v>
      </c>
      <c r="DV50" s="236">
        <f>IF(DN50=0,0,_xll.SPRDOPT(DG50,DH50,$AD50,$AM50,DK50,DL50,DM50,$D50,$F$19,9)/365)</f>
        <v>0</v>
      </c>
      <c r="DW50" s="236">
        <f t="shared" ca="1" si="81"/>
        <v>4.4033295309455434E-2</v>
      </c>
      <c r="DX50" s="236">
        <f t="shared" si="82"/>
        <v>0</v>
      </c>
      <c r="DY50" s="236">
        <f t="shared" ca="1" si="83"/>
        <v>9.2765967142621683E-3</v>
      </c>
      <c r="DZ50" s="205"/>
      <c r="EA50" s="109">
        <f t="shared" si="84"/>
        <v>0</v>
      </c>
      <c r="EB50" s="109">
        <f t="shared" ca="1" si="85"/>
        <v>0</v>
      </c>
      <c r="EC50" s="109">
        <f t="shared" ca="1" si="86"/>
        <v>0</v>
      </c>
      <c r="ED50" s="109">
        <f t="shared" si="87"/>
        <v>0</v>
      </c>
      <c r="EE50" s="109">
        <f t="shared" si="88"/>
        <v>0</v>
      </c>
      <c r="EF50" s="109">
        <f t="shared" ca="1" si="89"/>
        <v>0</v>
      </c>
      <c r="EG50" s="109">
        <f t="shared" ca="1" si="90"/>
        <v>0</v>
      </c>
      <c r="EH50" s="109">
        <f t="shared" ca="1" si="91"/>
        <v>0</v>
      </c>
      <c r="EI50" s="109">
        <f t="shared" si="92"/>
        <v>0</v>
      </c>
      <c r="EJ50" s="109">
        <f t="shared" ca="1" si="93"/>
        <v>0</v>
      </c>
      <c r="EK50" s="109">
        <f t="shared" si="94"/>
        <v>0</v>
      </c>
      <c r="EL50" s="109">
        <f t="shared" ca="1" si="95"/>
        <v>0</v>
      </c>
      <c r="EN50" s="82">
        <f t="shared" si="96"/>
        <v>0</v>
      </c>
      <c r="EO50" s="132">
        <f t="shared" si="97"/>
        <v>4.4192000000000009</v>
      </c>
      <c r="EP50" s="132">
        <f t="shared" si="98"/>
        <v>4.7292000000000005</v>
      </c>
      <c r="EQ50" s="132">
        <f t="shared" si="99"/>
        <v>0</v>
      </c>
      <c r="ER50" s="132">
        <f t="shared" si="100"/>
        <v>0</v>
      </c>
      <c r="ES50" s="234">
        <f t="shared" si="101"/>
        <v>0.40254999999999991</v>
      </c>
      <c r="ET50" s="234">
        <f t="shared" si="102"/>
        <v>0.41499999999999992</v>
      </c>
      <c r="EU50" s="106">
        <f t="shared" si="103"/>
        <v>0.86</v>
      </c>
      <c r="EV50" s="236">
        <f>IF(EN50=0,0,_xll.SPRDOPT(EO50,EP50,$AK50,$AM50,ES50,ET50,EU50,$D50,$H$19,0))</f>
        <v>0</v>
      </c>
      <c r="EW50" s="236">
        <f ca="1">IF(EO50=0,0,_xll.SPRDOPT(EO50,EP50,$AK50,$AM50,ES50,ET50,EU50,$D50,$H$19,1))</f>
        <v>0.61425534423882855</v>
      </c>
      <c r="EX50" s="236">
        <f ca="1">IF(EP50=0,0,_xll.SPRDOPT(EO50,EP50,$AK50,$AM50,ES50,ET50,EU50,$D50,$H$19,2))</f>
        <v>-0.5291279308860124</v>
      </c>
      <c r="EY50" s="236">
        <f>IF(EQ50=0,0,_xll.SPRDOPT(EO50,EP50,$AK50,$AM50,ES50,ET50,EU50,$D50,$H$19,3)/100)</f>
        <v>0</v>
      </c>
      <c r="EZ50" s="236">
        <f>IF(ER50=0,0,_xll.SPRDOPT(EO50,EP50,$AK50,$AM50,ES50,ET50,EU50,$D50,$H$19,4)/100)</f>
        <v>0</v>
      </c>
      <c r="FA50" s="236">
        <f ca="1">IF(ES50=0,0,_xll.SPRDOPT(EO50,EP50,$AK50,$AM50,ES50,ET50,EU50,$D50,$H$19,5)/100)</f>
        <v>4.3422348332417405E-4</v>
      </c>
      <c r="FB50" s="236">
        <f ca="1">IF(ET50=0,0,_xll.SPRDOPT(EO50,EP50,$AK50,$AM50,ES50,ET50,EU50,$D50,$H$19,6)/100)</f>
        <v>9.4389931242688518E-3</v>
      </c>
      <c r="FC50" s="236">
        <f ca="1">IF(EU50=0,0,_xll.SPRDOPT(EO50,EP50,$AK50,$AM50,ES50,ET50,EU50,$D50,$H$19,7)/100)</f>
        <v>-1.3614975838025322E-2</v>
      </c>
      <c r="FD50" s="236">
        <f>IF(EV50=0,0,_xll.SPRDOPT(EO50,EP50,$AK50,$AM50,ES50,ET50,EU50,$D50,$H$19,9)/365)</f>
        <v>0</v>
      </c>
      <c r="FE50" s="236">
        <f t="shared" ca="1" si="104"/>
        <v>8.512741335281615E-2</v>
      </c>
      <c r="FF50" s="236">
        <f t="shared" si="105"/>
        <v>0</v>
      </c>
      <c r="FG50" s="236">
        <f t="shared" ca="1" si="106"/>
        <v>9.8601899030932999E-3</v>
      </c>
      <c r="FH50" s="205"/>
      <c r="FI50" s="109">
        <f t="shared" si="17"/>
        <v>0</v>
      </c>
      <c r="FJ50" s="109">
        <f t="shared" ca="1" si="17"/>
        <v>0</v>
      </c>
      <c r="FK50" s="109">
        <f t="shared" ca="1" si="17"/>
        <v>0</v>
      </c>
      <c r="FL50" s="109">
        <f t="shared" si="17"/>
        <v>0</v>
      </c>
      <c r="FM50" s="109">
        <f t="shared" si="17"/>
        <v>0</v>
      </c>
      <c r="FN50" s="109">
        <f t="shared" ca="1" si="17"/>
        <v>0</v>
      </c>
      <c r="FO50" s="109">
        <f t="shared" ca="1" si="17"/>
        <v>0</v>
      </c>
      <c r="FP50" s="109">
        <f t="shared" ca="1" si="17"/>
        <v>0</v>
      </c>
      <c r="FQ50" s="109">
        <f t="shared" si="17"/>
        <v>0</v>
      </c>
      <c r="FR50" s="109">
        <f t="shared" ca="1" si="17"/>
        <v>0</v>
      </c>
      <c r="FS50" s="109">
        <f t="shared" si="17"/>
        <v>0</v>
      </c>
      <c r="FT50" s="109">
        <f t="shared" ca="1" si="17"/>
        <v>0</v>
      </c>
    </row>
    <row r="51" spans="1:176" x14ac:dyDescent="0.25">
      <c r="A51" s="101">
        <f t="shared" si="18"/>
        <v>37226</v>
      </c>
      <c r="B51" s="102">
        <f t="shared" si="19"/>
        <v>4.8452000000000002</v>
      </c>
      <c r="C51" s="80">
        <f t="shared" si="20"/>
        <v>0.41749999999999993</v>
      </c>
      <c r="D51" s="105">
        <f t="shared" ca="1" si="4"/>
        <v>412</v>
      </c>
      <c r="E51" s="106">
        <f t="shared" ca="1" si="21"/>
        <v>-5.4230802570225816</v>
      </c>
      <c r="F51" s="106">
        <f t="shared" ca="1" si="22"/>
        <v>0.57673654639575156</v>
      </c>
      <c r="G51" s="106">
        <f t="shared" ca="1" si="23"/>
        <v>0.51915520395133696</v>
      </c>
      <c r="H51" s="106">
        <f t="shared" ca="1" si="24"/>
        <v>0.61162514577060212</v>
      </c>
      <c r="I51" s="104"/>
      <c r="J51" s="233"/>
      <c r="K51" s="102">
        <f t="shared" si="107"/>
        <v>0.26</v>
      </c>
      <c r="L51" s="102">
        <f t="shared" si="25"/>
        <v>0</v>
      </c>
      <c r="M51" s="106">
        <f t="shared" si="26"/>
        <v>1</v>
      </c>
      <c r="N51" s="106">
        <f t="shared" si="27"/>
        <v>1</v>
      </c>
      <c r="O51" s="106">
        <f t="shared" si="28"/>
        <v>0.98</v>
      </c>
      <c r="P51" s="235">
        <f t="shared" si="29"/>
        <v>0.37</v>
      </c>
      <c r="Q51" s="106"/>
      <c r="R51" s="102">
        <f t="shared" si="5"/>
        <v>1.4</v>
      </c>
      <c r="S51" s="102">
        <f t="shared" si="6"/>
        <v>0</v>
      </c>
      <c r="T51" s="106">
        <f t="shared" si="7"/>
        <v>1.1000000000000001</v>
      </c>
      <c r="U51" s="106">
        <f t="shared" si="30"/>
        <v>1</v>
      </c>
      <c r="V51" s="106">
        <f t="shared" si="31"/>
        <v>0.95</v>
      </c>
      <c r="W51" s="235">
        <f t="shared" si="32"/>
        <v>1.3</v>
      </c>
      <c r="X51" s="106"/>
      <c r="Y51" s="102">
        <f t="shared" si="8"/>
        <v>1.4</v>
      </c>
      <c r="Z51" s="102">
        <f t="shared" si="9"/>
        <v>0</v>
      </c>
      <c r="AA51" s="106">
        <f t="shared" si="10"/>
        <v>1.1000000000000001</v>
      </c>
      <c r="AB51" s="106">
        <f t="shared" si="33"/>
        <v>1</v>
      </c>
      <c r="AC51" s="106">
        <f t="shared" si="34"/>
        <v>0.95</v>
      </c>
      <c r="AD51" s="235">
        <f t="shared" si="35"/>
        <v>1.55</v>
      </c>
      <c r="AE51" s="106"/>
      <c r="AF51" s="102">
        <f t="shared" si="11"/>
        <v>-0.31</v>
      </c>
      <c r="AG51" s="102">
        <f t="shared" si="12"/>
        <v>0</v>
      </c>
      <c r="AH51" s="106">
        <f t="shared" si="13"/>
        <v>0.97</v>
      </c>
      <c r="AI51" s="106">
        <f t="shared" si="36"/>
        <v>1</v>
      </c>
      <c r="AJ51" s="106">
        <f t="shared" si="37"/>
        <v>0.96</v>
      </c>
      <c r="AK51" s="235">
        <f t="shared" si="38"/>
        <v>-0.5</v>
      </c>
      <c r="AM51" s="80">
        <v>0</v>
      </c>
      <c r="AN51" s="181">
        <f t="shared" si="14"/>
        <v>31</v>
      </c>
      <c r="AP51" s="82">
        <f t="shared" si="39"/>
        <v>0</v>
      </c>
      <c r="AQ51" s="132">
        <f t="shared" si="40"/>
        <v>5.0852000000000004</v>
      </c>
      <c r="AR51" s="132">
        <f t="shared" si="41"/>
        <v>4.8452000000000002</v>
      </c>
      <c r="AS51" s="132">
        <f t="shared" si="42"/>
        <v>0</v>
      </c>
      <c r="AT51" s="132">
        <f t="shared" si="43"/>
        <v>0</v>
      </c>
      <c r="AU51" s="234">
        <f t="shared" si="44"/>
        <v>0.41749999999999993</v>
      </c>
      <c r="AV51" s="234">
        <f t="shared" si="45"/>
        <v>0.41749999999999993</v>
      </c>
      <c r="AW51" s="106">
        <f t="shared" si="46"/>
        <v>1.08</v>
      </c>
      <c r="AX51" s="236">
        <f>IF(AP51=0,0,_xll.SPRDOPT(AQ51,AR51,$P51,$AM51,AU51,AV51,AW51,$D51,$B$19,0))</f>
        <v>0</v>
      </c>
      <c r="AY51" s="236">
        <f ca="1">IF(AQ51=0,0,_xll.SPRDOPT(AQ51,AR51,$P51,$AM51,AU51,AV51,AW51,$D51,$B$19,1))</f>
        <v>-5.4230802570225816</v>
      </c>
      <c r="AZ51" s="236">
        <f ca="1">IF(AR51=0,0,_xll.SPRDOPT(AQ51,AR51,$P51,$AM51,AU51,AV51,AW51,$D51,$B$19,2))</f>
        <v>5.0951210828593725</v>
      </c>
      <c r="BA51" s="236">
        <f>IF(AS51=0,0,_xll.SPRDOPT(AQ51,AR51,$P51,$AM51,AU51,AV51,AW51,$D51,$B$19,3)/100)</f>
        <v>0</v>
      </c>
      <c r="BB51" s="236">
        <f>IF(AT51=0,0,_xll.SPRDOPT(AQ51,AR51,$P51,$AM51,AU51,AV51,AW51,$D51,$B$19,4)/100)</f>
        <v>0</v>
      </c>
      <c r="BC51" s="236">
        <f ca="1">IF(AU51=0,0,_xll.SPRDOPT(AQ51,AR51,$P51,$AM51,AU51,AV51,AW51,$D51,$B$19,5)/100)</f>
        <v>0</v>
      </c>
      <c r="BD51" s="236">
        <f ca="1">IF(AV51=0,0,_xll.SPRDOPT(AQ51,AR51,$P51,$AM51,AU51,AV51,AW51,$D51,$B$19,6)/100)</f>
        <v>0</v>
      </c>
      <c r="BE51" s="236">
        <f ca="1">IF(AW51=0,0,_xll.SPRDOPT(AQ51,AR51,$P51,$AM51,AU51,AV51,AW51,$D51,$B$19,7)/100)</f>
        <v>-0.13088064295690427</v>
      </c>
      <c r="BF51" s="236">
        <f>IF(AX51=0,0,_xll.SPRDOPT(AQ51,AR51,$P51,$AM51,AU51,AV51,AW51,$D51,$B$19,9)/365)</f>
        <v>0</v>
      </c>
      <c r="BG51" s="236">
        <f t="shared" ca="1" si="47"/>
        <v>-0.32795917416320908</v>
      </c>
      <c r="BH51" s="236">
        <f t="shared" si="48"/>
        <v>0</v>
      </c>
      <c r="BI51" s="236">
        <f t="shared" ca="1" si="49"/>
        <v>0</v>
      </c>
      <c r="BJ51" s="205"/>
      <c r="BK51" s="109">
        <f t="shared" si="15"/>
        <v>0</v>
      </c>
      <c r="BL51" s="109">
        <f t="shared" ca="1" si="16"/>
        <v>0</v>
      </c>
      <c r="BM51" s="109">
        <f t="shared" ca="1" si="16"/>
        <v>0</v>
      </c>
      <c r="BN51" s="109">
        <f t="shared" si="16"/>
        <v>0</v>
      </c>
      <c r="BO51" s="109">
        <f t="shared" si="16"/>
        <v>0</v>
      </c>
      <c r="BP51" s="109">
        <f t="shared" ca="1" si="16"/>
        <v>0</v>
      </c>
      <c r="BQ51" s="109">
        <f t="shared" ca="1" si="16"/>
        <v>0</v>
      </c>
      <c r="BR51" s="109">
        <f t="shared" ca="1" si="16"/>
        <v>0</v>
      </c>
      <c r="BS51" s="109">
        <f t="shared" si="16"/>
        <v>0</v>
      </c>
      <c r="BT51" s="109">
        <f t="shared" ca="1" si="16"/>
        <v>0</v>
      </c>
      <c r="BU51" s="109">
        <f t="shared" si="16"/>
        <v>0</v>
      </c>
      <c r="BV51" s="109">
        <f t="shared" ca="1" si="16"/>
        <v>0</v>
      </c>
      <c r="BX51" s="82">
        <f t="shared" si="50"/>
        <v>31</v>
      </c>
      <c r="BY51" s="132">
        <f t="shared" si="51"/>
        <v>6.225200000000001</v>
      </c>
      <c r="BZ51" s="132">
        <f t="shared" si="52"/>
        <v>4.8452000000000002</v>
      </c>
      <c r="CA51" s="132">
        <f t="shared" si="53"/>
        <v>192.98120000000003</v>
      </c>
      <c r="CB51" s="132">
        <f t="shared" si="54"/>
        <v>150.2012</v>
      </c>
      <c r="CC51" s="234">
        <f t="shared" si="55"/>
        <v>0.45924999999999994</v>
      </c>
      <c r="CD51" s="234">
        <f t="shared" si="56"/>
        <v>0.41749999999999993</v>
      </c>
      <c r="CE51" s="106">
        <f t="shared" si="57"/>
        <v>0.95</v>
      </c>
      <c r="CF51" s="236">
        <f ca="1">IF(BX51=0,0,_xll.SPRDOPT(BY51,BZ51,$W51,$AM51,CC51,CD51,CE51,$D51,$D$19,0))</f>
        <v>0.50992738876860788</v>
      </c>
      <c r="CG51" s="236">
        <f ca="1">IF(BY51=0,0,_xll.SPRDOPT(BY51,BZ51,$W51,$AM51,CC51,CD51,CE51,$D51,$D$19,1))</f>
        <v>0.57673654639575156</v>
      </c>
      <c r="CH51" s="236">
        <f ca="1">IF(BZ51=0,0,_xll.SPRDOPT(BY51,BZ51,$W51,$AM51,CC51,CD51,CE51,$D51,$D$19,2))</f>
        <v>-0.52336940719249181</v>
      </c>
      <c r="CI51" s="236">
        <f ca="1">IF(CA51=0,0,_xll.SPRDOPT(BY51,BZ51,$W51,$AM51,CC51,CD51,CE51,$D51,$D$19,3)/100)</f>
        <v>3.3346032390056124E-3</v>
      </c>
      <c r="CJ51" s="236">
        <f ca="1">IF(CB51=0,0,_xll.SPRDOPT(BY51,BZ51,$W51,$AM51,CC51,CD51,CE51,$D51,$D$19,4)/100)</f>
        <v>3.5072293059641353E-3</v>
      </c>
      <c r="CK51" s="236">
        <f ca="1">IF(CC51=0,0,_xll.SPRDOPT(BY51,BZ51,$W51,$AM51,CC51,CD51,CE51,$D51,$D$19,5)/100)</f>
        <v>2.0912605561175544E-2</v>
      </c>
      <c r="CL51" s="236">
        <f ca="1">IF(CD51=0,0,_xll.SPRDOPT(BY51,BZ51,$W51,$AM51,CC51,CD51,CE51,$D51,$D$19,6)/100)</f>
        <v>-1.1858809653308973E-2</v>
      </c>
      <c r="CM51" s="236">
        <f ca="1">IF(CE51=0,0,_xll.SPRDOPT(BY51,BZ51,$W51,$AM51,CC51,CD51,CE51,$D51,$D$19,7)/100)</f>
        <v>-2.2252210302712024E-2</v>
      </c>
      <c r="CN51" s="236">
        <f ca="1">IF(CF51=0,0,_xll.SPRDOPT(BY51,BZ51,$W51,$AM51,CC51,CD51,CE51,$D51,$D$19,9)/365)</f>
        <v>-5.6507865501880471E-4</v>
      </c>
      <c r="CO51" s="236">
        <f t="shared" ca="1" si="58"/>
        <v>5.336713920325975E-2</v>
      </c>
      <c r="CP51" s="236">
        <f t="shared" ca="1" si="59"/>
        <v>1.7262606695852287E-4</v>
      </c>
      <c r="CQ51" s="236">
        <f t="shared" ca="1" si="60"/>
        <v>1.1145056463984128E-2</v>
      </c>
      <c r="CR51" s="205"/>
      <c r="CS51" s="109">
        <f t="shared" ca="1" si="61"/>
        <v>15.807749051826844</v>
      </c>
      <c r="CT51" s="109">
        <f t="shared" ca="1" si="62"/>
        <v>17.8788329382683</v>
      </c>
      <c r="CU51" s="109">
        <f t="shared" ca="1" si="63"/>
        <v>-16.224451622967248</v>
      </c>
      <c r="CV51" s="109">
        <f t="shared" ca="1" si="64"/>
        <v>0.10337270040917398</v>
      </c>
      <c r="CW51" s="109">
        <f t="shared" ca="1" si="65"/>
        <v>0.1087241084848882</v>
      </c>
      <c r="CX51" s="109">
        <f t="shared" ca="1" si="66"/>
        <v>0.64829077239644184</v>
      </c>
      <c r="CY51" s="109">
        <f t="shared" ca="1" si="67"/>
        <v>-0.36762309925257813</v>
      </c>
      <c r="CZ51" s="109">
        <f t="shared" ca="1" si="68"/>
        <v>-0.68981851938407268</v>
      </c>
      <c r="DA51" s="109">
        <f t="shared" ca="1" si="69"/>
        <v>-1.7517438305582948E-2</v>
      </c>
      <c r="DB51" s="109">
        <f t="shared" ca="1" si="70"/>
        <v>1.6543813153010523</v>
      </c>
      <c r="DC51" s="109">
        <f t="shared" ca="1" si="71"/>
        <v>5.3514080757142094E-3</v>
      </c>
      <c r="DD51" s="109">
        <f t="shared" ca="1" si="72"/>
        <v>0.34549675038350797</v>
      </c>
      <c r="DF51" s="82">
        <f t="shared" si="73"/>
        <v>0</v>
      </c>
      <c r="DG51" s="132">
        <f t="shared" si="74"/>
        <v>6.287700000000001</v>
      </c>
      <c r="DH51" s="132">
        <f t="shared" si="75"/>
        <v>4.8452000000000002</v>
      </c>
      <c r="DI51" s="132">
        <f t="shared" si="76"/>
        <v>0</v>
      </c>
      <c r="DJ51" s="132">
        <f t="shared" si="77"/>
        <v>0</v>
      </c>
      <c r="DK51" s="234">
        <f t="shared" si="78"/>
        <v>0.45924999999999994</v>
      </c>
      <c r="DL51" s="234">
        <f t="shared" si="79"/>
        <v>0.41749999999999993</v>
      </c>
      <c r="DM51" s="106">
        <f t="shared" si="80"/>
        <v>0.95499999999999996</v>
      </c>
      <c r="DN51" s="236">
        <f>IF(DF51=0,0,_xll.SPRDOPT(DG51,DH51,$AD51,$AM51,DK51,DL51,DM51,$D51,$F$19,0))</f>
        <v>0</v>
      </c>
      <c r="DO51" s="236">
        <f ca="1">IF(DG51=0,0,_xll.SPRDOPT(DG51,DH51,$AD51,$AM51,DK51,DL51,DM51,$D51,$F$19,1))</f>
        <v>0.51915520395133696</v>
      </c>
      <c r="DP51" s="236">
        <f ca="1">IF(DH51=0,0,_xll.SPRDOPT(DG51,DH51,$AD51,$AM51,DK51,DL51,DM51,$D51,$F$19,2))</f>
        <v>-0.46938849124191895</v>
      </c>
      <c r="DQ51" s="236">
        <f>IF(DI51=0,0,_xll.SPRDOPT(DG51,DH51,$AD51,$AM51,DK51,DL51,DM51,$D51,$F$19,3)/100)</f>
        <v>0</v>
      </c>
      <c r="DR51" s="236">
        <f>IF(DJ51=0,0,_xll.SPRDOPT(DG51,DH51,$AD51,$AM51,DK51,DL51,DM51,$D51,$F$19,4)/100)</f>
        <v>0</v>
      </c>
      <c r="DS51" s="236">
        <f ca="1">IF(DK51=0,0,_xll.SPRDOPT(DG51,DH51,$AD51,$AM51,DK51,DL51,DM51,$D51,$F$19,5)/100)</f>
        <v>2.2388106107538341E-2</v>
      </c>
      <c r="DT51" s="236">
        <f ca="1">IF(DL51=0,0,_xll.SPRDOPT(DG51,DH51,$AD51,$AM51,DK51,DL51,DM51,$D51,$F$19,6)/100)</f>
        <v>-1.3073825493583142E-2</v>
      </c>
      <c r="DU51" s="236">
        <f ca="1">IF(DM51=0,0,_xll.SPRDOPT(DG51,DH51,$AD51,$AM51,DK51,DL51,DM51,$D51,$F$19,7)/100)</f>
        <v>-2.2071986661385674E-2</v>
      </c>
      <c r="DV51" s="236">
        <f>IF(DN51=0,0,_xll.SPRDOPT(DG51,DH51,$AD51,$AM51,DK51,DL51,DM51,$D51,$F$19,9)/365)</f>
        <v>0</v>
      </c>
      <c r="DW51" s="236">
        <f t="shared" ca="1" si="81"/>
        <v>4.9766712709418015E-2</v>
      </c>
      <c r="DX51" s="236">
        <f t="shared" si="82"/>
        <v>0</v>
      </c>
      <c r="DY51" s="236">
        <f t="shared" ca="1" si="83"/>
        <v>1.1553091224709036E-2</v>
      </c>
      <c r="DZ51" s="205"/>
      <c r="EA51" s="109">
        <f t="shared" si="84"/>
        <v>0</v>
      </c>
      <c r="EB51" s="109">
        <f t="shared" ca="1" si="85"/>
        <v>0</v>
      </c>
      <c r="EC51" s="109">
        <f t="shared" ca="1" si="86"/>
        <v>0</v>
      </c>
      <c r="ED51" s="109">
        <f t="shared" si="87"/>
        <v>0</v>
      </c>
      <c r="EE51" s="109">
        <f t="shared" si="88"/>
        <v>0</v>
      </c>
      <c r="EF51" s="109">
        <f t="shared" ca="1" si="89"/>
        <v>0</v>
      </c>
      <c r="EG51" s="109">
        <f t="shared" ca="1" si="90"/>
        <v>0</v>
      </c>
      <c r="EH51" s="109">
        <f t="shared" ca="1" si="91"/>
        <v>0</v>
      </c>
      <c r="EI51" s="109">
        <f t="shared" si="92"/>
        <v>0</v>
      </c>
      <c r="EJ51" s="109">
        <f t="shared" ca="1" si="93"/>
        <v>0</v>
      </c>
      <c r="EK51" s="109">
        <f t="shared" si="94"/>
        <v>0</v>
      </c>
      <c r="EL51" s="109">
        <f t="shared" ca="1" si="95"/>
        <v>0</v>
      </c>
      <c r="EN51" s="82">
        <f t="shared" si="96"/>
        <v>0</v>
      </c>
      <c r="EO51" s="132">
        <f t="shared" si="97"/>
        <v>4.5352000000000006</v>
      </c>
      <c r="EP51" s="132">
        <f t="shared" si="98"/>
        <v>4.8452000000000002</v>
      </c>
      <c r="EQ51" s="132">
        <f t="shared" si="99"/>
        <v>0</v>
      </c>
      <c r="ER51" s="132">
        <f t="shared" si="100"/>
        <v>0</v>
      </c>
      <c r="ES51" s="234">
        <f t="shared" si="101"/>
        <v>0.40497499999999992</v>
      </c>
      <c r="ET51" s="234">
        <f t="shared" si="102"/>
        <v>0.41749999999999993</v>
      </c>
      <c r="EU51" s="106">
        <f t="shared" si="103"/>
        <v>0.86</v>
      </c>
      <c r="EV51" s="236">
        <f>IF(EN51=0,0,_xll.SPRDOPT(EO51,EP51,$AK51,$AM51,ES51,ET51,EU51,$D51,$H$19,0))</f>
        <v>0</v>
      </c>
      <c r="EW51" s="236">
        <f ca="1">IF(EO51=0,0,_xll.SPRDOPT(EO51,EP51,$AK51,$AM51,ES51,ET51,EU51,$D51,$H$19,1))</f>
        <v>0.61162514577060212</v>
      </c>
      <c r="EX51" s="236">
        <f ca="1">IF(EP51=0,0,_xll.SPRDOPT(EO51,EP51,$AK51,$AM51,ES51,ET51,EU51,$D51,$H$19,2))</f>
        <v>-0.52244771534002554</v>
      </c>
      <c r="EY51" s="236">
        <f>IF(EQ51=0,0,_xll.SPRDOPT(EO51,EP51,$AK51,$AM51,ES51,ET51,EU51,$D51,$H$19,3)/100)</f>
        <v>0</v>
      </c>
      <c r="EZ51" s="236">
        <f>IF(ER51=0,0,_xll.SPRDOPT(EO51,EP51,$AK51,$AM51,ES51,ET51,EU51,$D51,$H$19,4)/100)</f>
        <v>0</v>
      </c>
      <c r="FA51" s="236">
        <f ca="1">IF(ES51=0,0,_xll.SPRDOPT(EO51,EP51,$AK51,$AM51,ES51,ET51,EU51,$D51,$H$19,5)/100)</f>
        <v>5.4686553786701157E-4</v>
      </c>
      <c r="FB51" s="236">
        <f ca="1">IF(ET51=0,0,_xll.SPRDOPT(EO51,EP51,$AK51,$AM51,ES51,ET51,EU51,$D51,$H$19,6)/100)</f>
        <v>9.9754075690492768E-3</v>
      </c>
      <c r="FC51" s="236">
        <f ca="1">IF(EU51=0,0,_xll.SPRDOPT(EO51,EP51,$AK51,$AM51,ES51,ET51,EU51,$D51,$H$19,7)/100)</f>
        <v>-1.4624284478041543E-2</v>
      </c>
      <c r="FD51" s="236">
        <f>IF(EV51=0,0,_xll.SPRDOPT(EO51,EP51,$AK51,$AM51,ES51,ET51,EU51,$D51,$H$19,9)/365)</f>
        <v>0</v>
      </c>
      <c r="FE51" s="236">
        <f t="shared" ca="1" si="104"/>
        <v>8.9177430430576576E-2</v>
      </c>
      <c r="FF51" s="236">
        <f t="shared" si="105"/>
        <v>0</v>
      </c>
      <c r="FG51" s="236">
        <f t="shared" ca="1" si="106"/>
        <v>1.0505867140780278E-2</v>
      </c>
      <c r="FH51" s="205"/>
      <c r="FI51" s="109">
        <f t="shared" si="17"/>
        <v>0</v>
      </c>
      <c r="FJ51" s="109">
        <f t="shared" ca="1" si="17"/>
        <v>0</v>
      </c>
      <c r="FK51" s="109">
        <f t="shared" ca="1" si="17"/>
        <v>0</v>
      </c>
      <c r="FL51" s="109">
        <f t="shared" si="17"/>
        <v>0</v>
      </c>
      <c r="FM51" s="109">
        <f t="shared" si="17"/>
        <v>0</v>
      </c>
      <c r="FN51" s="109">
        <f t="shared" ca="1" si="17"/>
        <v>0</v>
      </c>
      <c r="FO51" s="109">
        <f t="shared" ca="1" si="17"/>
        <v>0</v>
      </c>
      <c r="FP51" s="109">
        <f t="shared" ca="1" si="17"/>
        <v>0</v>
      </c>
      <c r="FQ51" s="109">
        <f t="shared" si="17"/>
        <v>0</v>
      </c>
      <c r="FR51" s="109">
        <f t="shared" ca="1" si="17"/>
        <v>0</v>
      </c>
      <c r="FS51" s="109">
        <f t="shared" si="17"/>
        <v>0</v>
      </c>
      <c r="FT51" s="109">
        <f t="shared" ca="1" si="17"/>
        <v>0</v>
      </c>
    </row>
    <row r="52" spans="1:176" x14ac:dyDescent="0.25">
      <c r="A52" s="101">
        <f t="shared" si="18"/>
        <v>37257</v>
      </c>
      <c r="B52" s="102">
        <f t="shared" si="19"/>
        <v>4.8252000000000006</v>
      </c>
      <c r="C52" s="80">
        <f t="shared" si="20"/>
        <v>0.42249999999999999</v>
      </c>
      <c r="D52" s="105">
        <f t="shared" ca="1" si="4"/>
        <v>441</v>
      </c>
      <c r="E52" s="106">
        <f t="shared" ca="1" si="21"/>
        <v>-4.4737479770332378E-2</v>
      </c>
      <c r="F52" s="106">
        <f t="shared" ca="1" si="22"/>
        <v>0.65090453247590052</v>
      </c>
      <c r="G52" s="106">
        <f t="shared" ca="1" si="23"/>
        <v>0.59707261956062596</v>
      </c>
      <c r="H52" s="106">
        <f t="shared" ca="1" si="24"/>
        <v>0.61097244737607248</v>
      </c>
      <c r="I52" s="104"/>
      <c r="J52" s="233"/>
      <c r="K52" s="102">
        <f t="shared" si="107"/>
        <v>0.26</v>
      </c>
      <c r="L52" s="102">
        <f t="shared" si="25"/>
        <v>0</v>
      </c>
      <c r="M52" s="106">
        <f t="shared" si="26"/>
        <v>1</v>
      </c>
      <c r="N52" s="106">
        <f t="shared" si="27"/>
        <v>1</v>
      </c>
      <c r="O52" s="106">
        <f t="shared" si="28"/>
        <v>0.98</v>
      </c>
      <c r="P52" s="235">
        <f t="shared" si="29"/>
        <v>0.37</v>
      </c>
      <c r="Q52" s="106"/>
      <c r="R52" s="102">
        <f t="shared" si="5"/>
        <v>1.64</v>
      </c>
      <c r="S52" s="102">
        <f t="shared" si="6"/>
        <v>0</v>
      </c>
      <c r="T52" s="106">
        <f t="shared" si="7"/>
        <v>1.1000000000000001</v>
      </c>
      <c r="U52" s="106">
        <f t="shared" si="30"/>
        <v>1</v>
      </c>
      <c r="V52" s="106">
        <f t="shared" si="31"/>
        <v>0.95</v>
      </c>
      <c r="W52" s="235">
        <f t="shared" si="32"/>
        <v>1.3</v>
      </c>
      <c r="X52" s="106"/>
      <c r="Y52" s="102">
        <f t="shared" si="8"/>
        <v>1.64</v>
      </c>
      <c r="Z52" s="102">
        <f t="shared" si="9"/>
        <v>0</v>
      </c>
      <c r="AA52" s="106">
        <f t="shared" si="10"/>
        <v>1.1000000000000001</v>
      </c>
      <c r="AB52" s="106">
        <f t="shared" si="33"/>
        <v>1</v>
      </c>
      <c r="AC52" s="106">
        <f t="shared" si="34"/>
        <v>0.95</v>
      </c>
      <c r="AD52" s="235">
        <f t="shared" si="35"/>
        <v>1.55</v>
      </c>
      <c r="AE52" s="106"/>
      <c r="AF52" s="102">
        <f t="shared" si="11"/>
        <v>-0.31</v>
      </c>
      <c r="AG52" s="102">
        <f t="shared" si="12"/>
        <v>0</v>
      </c>
      <c r="AH52" s="106">
        <f t="shared" si="13"/>
        <v>0.97</v>
      </c>
      <c r="AI52" s="106">
        <f t="shared" si="36"/>
        <v>1</v>
      </c>
      <c r="AJ52" s="106">
        <f t="shared" si="37"/>
        <v>0.96</v>
      </c>
      <c r="AK52" s="235">
        <f t="shared" si="38"/>
        <v>-0.5</v>
      </c>
      <c r="AM52" s="80">
        <v>0</v>
      </c>
      <c r="AN52" s="181">
        <f t="shared" si="14"/>
        <v>31</v>
      </c>
      <c r="AP52" s="82">
        <f t="shared" si="39"/>
        <v>0</v>
      </c>
      <c r="AQ52" s="132">
        <f t="shared" si="40"/>
        <v>5.0652000000000008</v>
      </c>
      <c r="AR52" s="132">
        <f t="shared" si="41"/>
        <v>4.8252000000000006</v>
      </c>
      <c r="AS52" s="132">
        <f t="shared" si="42"/>
        <v>0</v>
      </c>
      <c r="AT52" s="132">
        <f t="shared" si="43"/>
        <v>0</v>
      </c>
      <c r="AU52" s="234">
        <f t="shared" si="44"/>
        <v>0.42249999999999999</v>
      </c>
      <c r="AV52" s="234">
        <f t="shared" si="45"/>
        <v>0.42249999999999999</v>
      </c>
      <c r="AW52" s="106">
        <f t="shared" si="46"/>
        <v>1.08</v>
      </c>
      <c r="AX52" s="236">
        <f>IF(AP52=0,0,_xll.SPRDOPT(AQ52,AR52,$P52,$AM52,AU52,AV52,AW52,$D52,$B$19,0))</f>
        <v>0</v>
      </c>
      <c r="AY52" s="236">
        <f ca="1">IF(AQ52=0,0,_xll.SPRDOPT(AQ52,AR52,$P52,$AM52,AU52,AV52,AW52,$D52,$B$19,1))</f>
        <v>-4.4737479770332378E-2</v>
      </c>
      <c r="AZ52" s="236">
        <f ca="1">IF(AR52=0,0,_xll.SPRDOPT(AQ52,AR52,$P52,$AM52,AU52,AV52,AW52,$D52,$B$19,2))</f>
        <v>-0.30702548781126282</v>
      </c>
      <c r="BA52" s="236">
        <f>IF(AS52=0,0,_xll.SPRDOPT(AQ52,AR52,$P52,$AM52,AU52,AV52,AW52,$D52,$B$19,3)/100)</f>
        <v>0</v>
      </c>
      <c r="BB52" s="236">
        <f>IF(AT52=0,0,_xll.SPRDOPT(AQ52,AR52,$P52,$AM52,AU52,AV52,AW52,$D52,$B$19,4)/100)</f>
        <v>0</v>
      </c>
      <c r="BC52" s="236">
        <f ca="1">IF(AU52=0,0,_xll.SPRDOPT(AQ52,AR52,$P52,$AM52,AU52,AV52,AW52,$D52,$B$19,5)/100)</f>
        <v>0</v>
      </c>
      <c r="BD52" s="236">
        <f ca="1">IF(AV52=0,0,_xll.SPRDOPT(AQ52,AR52,$P52,$AM52,AU52,AV52,AW52,$D52,$B$19,6)/100)</f>
        <v>0</v>
      </c>
      <c r="BE52" s="236">
        <f ca="1">IF(AW52=0,0,_xll.SPRDOPT(AQ52,AR52,$P52,$AM52,AU52,AV52,AW52,$D52,$B$19,7)/100)</f>
        <v>-0.14131222338771346</v>
      </c>
      <c r="BF52" s="236">
        <f>IF(AX52=0,0,_xll.SPRDOPT(AQ52,AR52,$P52,$AM52,AU52,AV52,AW52,$D52,$B$19,9)/365)</f>
        <v>0</v>
      </c>
      <c r="BG52" s="236">
        <f t="shared" ca="1" si="47"/>
        <v>-0.3517629675815952</v>
      </c>
      <c r="BH52" s="236">
        <f t="shared" si="48"/>
        <v>0</v>
      </c>
      <c r="BI52" s="236">
        <f t="shared" ca="1" si="49"/>
        <v>0</v>
      </c>
      <c r="BJ52" s="205"/>
      <c r="BK52" s="109">
        <f t="shared" si="15"/>
        <v>0</v>
      </c>
      <c r="BL52" s="109">
        <f t="shared" ca="1" si="16"/>
        <v>0</v>
      </c>
      <c r="BM52" s="109">
        <f t="shared" ca="1" si="16"/>
        <v>0</v>
      </c>
      <c r="BN52" s="109">
        <f t="shared" si="16"/>
        <v>0</v>
      </c>
      <c r="BO52" s="109">
        <f t="shared" si="16"/>
        <v>0</v>
      </c>
      <c r="BP52" s="109">
        <f t="shared" ca="1" si="16"/>
        <v>0</v>
      </c>
      <c r="BQ52" s="109">
        <f t="shared" ca="1" si="16"/>
        <v>0</v>
      </c>
      <c r="BR52" s="109">
        <f t="shared" ca="1" si="16"/>
        <v>0</v>
      </c>
      <c r="BS52" s="109">
        <f t="shared" si="16"/>
        <v>0</v>
      </c>
      <c r="BT52" s="109">
        <f t="shared" ca="1" si="16"/>
        <v>0</v>
      </c>
      <c r="BU52" s="109">
        <f t="shared" si="16"/>
        <v>0</v>
      </c>
      <c r="BV52" s="109">
        <f t="shared" ca="1" si="16"/>
        <v>0</v>
      </c>
      <c r="BX52" s="82">
        <f t="shared" si="50"/>
        <v>31</v>
      </c>
      <c r="BY52" s="132">
        <f t="shared" si="51"/>
        <v>6.4452000000000007</v>
      </c>
      <c r="BZ52" s="132">
        <f t="shared" si="52"/>
        <v>4.8252000000000006</v>
      </c>
      <c r="CA52" s="132">
        <f t="shared" si="53"/>
        <v>199.80120000000002</v>
      </c>
      <c r="CB52" s="132">
        <f t="shared" si="54"/>
        <v>149.58120000000002</v>
      </c>
      <c r="CC52" s="234">
        <f t="shared" si="55"/>
        <v>0.46475</v>
      </c>
      <c r="CD52" s="234">
        <f t="shared" si="56"/>
        <v>0.42249999999999999</v>
      </c>
      <c r="CE52" s="106">
        <f t="shared" si="57"/>
        <v>0.95</v>
      </c>
      <c r="CF52" s="236">
        <f ca="1">IF(BX52=0,0,_xll.SPRDOPT(BY52,BZ52,$W52,$AM52,CC52,CD52,CE52,$D52,$D$19,0))</f>
        <v>0.6782847673253426</v>
      </c>
      <c r="CG52" s="236">
        <f ca="1">IF(BY52=0,0,_xll.SPRDOPT(BY52,BZ52,$W52,$AM52,CC52,CD52,CE52,$D52,$D$19,1))</f>
        <v>0.65090453247590052</v>
      </c>
      <c r="CH52" s="236">
        <f ca="1">IF(BZ52=0,0,_xll.SPRDOPT(BY52,BZ52,$W52,$AM52,CC52,CD52,CE52,$D52,$D$19,2))</f>
        <v>-0.59780860822742399</v>
      </c>
      <c r="CI52" s="236">
        <f ca="1">IF(CA52=0,0,_xll.SPRDOPT(BY52,BZ52,$W52,$AM52,CC52,CD52,CE52,$D52,$D$19,3)/100)</f>
        <v>2.8734552538113634E-3</v>
      </c>
      <c r="CJ52" s="236">
        <f ca="1">IF(CB52=0,0,_xll.SPRDOPT(BY52,BZ52,$W52,$AM52,CC52,CD52,CE52,$D52,$D$19,4)/100)</f>
        <v>3.2023474419460595E-3</v>
      </c>
      <c r="CK52" s="236">
        <f ca="1">IF(CC52=0,0,_xll.SPRDOPT(BY52,BZ52,$W52,$AM52,CC52,CD52,CE52,$D52,$D$19,5)/100)</f>
        <v>2.139927259532716E-2</v>
      </c>
      <c r="CL52" s="236">
        <f ca="1">IF(CD52=0,0,_xll.SPRDOPT(BY52,BZ52,$W52,$AM52,CC52,CD52,CE52,$D52,$D$19,6)/100)</f>
        <v>-1.2104550821168725E-2</v>
      </c>
      <c r="CM52" s="236">
        <f ca="1">IF(CE52=0,0,_xll.SPRDOPT(BY52,BZ52,$W52,$AM52,CC52,CD52,CE52,$D52,$D$19,7)/100)</f>
        <v>-2.2298577523926583E-2</v>
      </c>
      <c r="CN52" s="236">
        <f ca="1">IF(CF52=0,0,_xll.SPRDOPT(BY52,BZ52,$W52,$AM52,CC52,CD52,CE52,$D52,$D$19,9)/365)</f>
        <v>-5.4812338242056686E-4</v>
      </c>
      <c r="CO52" s="236">
        <f t="shared" ca="1" si="58"/>
        <v>5.3095924248476534E-2</v>
      </c>
      <c r="CP52" s="236">
        <f t="shared" ca="1" si="59"/>
        <v>3.2889218813469609E-4</v>
      </c>
      <c r="CQ52" s="236">
        <f t="shared" ca="1" si="60"/>
        <v>1.1434649033691152E-2</v>
      </c>
      <c r="CR52" s="205"/>
      <c r="CS52" s="109">
        <f t="shared" ca="1" si="61"/>
        <v>21.026827787085619</v>
      </c>
      <c r="CT52" s="109">
        <f t="shared" ca="1" si="62"/>
        <v>20.178040506752914</v>
      </c>
      <c r="CU52" s="109">
        <f t="shared" ca="1" si="63"/>
        <v>-18.532066855050143</v>
      </c>
      <c r="CV52" s="109">
        <f t="shared" ca="1" si="64"/>
        <v>8.9077112868152272E-2</v>
      </c>
      <c r="CW52" s="109">
        <f t="shared" ca="1" si="65"/>
        <v>9.9272770700327848E-2</v>
      </c>
      <c r="CX52" s="109">
        <f t="shared" ca="1" si="66"/>
        <v>0.66337745045514196</v>
      </c>
      <c r="CY52" s="109">
        <f t="shared" ca="1" si="67"/>
        <v>-0.37524107545623048</v>
      </c>
      <c r="CZ52" s="109">
        <f t="shared" ca="1" si="68"/>
        <v>-0.69125590324172403</v>
      </c>
      <c r="DA52" s="109">
        <f t="shared" ca="1" si="69"/>
        <v>-1.6991824855037571E-2</v>
      </c>
      <c r="DB52" s="109">
        <f t="shared" ca="1" si="70"/>
        <v>1.6459736517027725</v>
      </c>
      <c r="DC52" s="109">
        <f t="shared" ca="1" si="71"/>
        <v>1.0195657832175579E-2</v>
      </c>
      <c r="DD52" s="109">
        <f t="shared" ca="1" si="72"/>
        <v>0.35447412004442569</v>
      </c>
      <c r="DF52" s="82">
        <f t="shared" si="73"/>
        <v>0</v>
      </c>
      <c r="DG52" s="132">
        <f t="shared" si="74"/>
        <v>6.5077000000000007</v>
      </c>
      <c r="DH52" s="132">
        <f t="shared" si="75"/>
        <v>4.8252000000000006</v>
      </c>
      <c r="DI52" s="132">
        <f t="shared" si="76"/>
        <v>0</v>
      </c>
      <c r="DJ52" s="132">
        <f t="shared" si="77"/>
        <v>0</v>
      </c>
      <c r="DK52" s="234">
        <f t="shared" si="78"/>
        <v>0.46475</v>
      </c>
      <c r="DL52" s="234">
        <f t="shared" si="79"/>
        <v>0.42249999999999999</v>
      </c>
      <c r="DM52" s="106">
        <f t="shared" si="80"/>
        <v>0.95499999999999996</v>
      </c>
      <c r="DN52" s="236">
        <f>IF(DF52=0,0,_xll.SPRDOPT(DG52,DH52,$AD52,$AM52,DK52,DL52,DM52,$D52,$F$19,0))</f>
        <v>0</v>
      </c>
      <c r="DO52" s="236">
        <f ca="1">IF(DG52=0,0,_xll.SPRDOPT(DG52,DH52,$AD52,$AM52,DK52,DL52,DM52,$D52,$F$19,1))</f>
        <v>0.59707261956062596</v>
      </c>
      <c r="DP52" s="236">
        <f ca="1">IF(DH52=0,0,_xll.SPRDOPT(DG52,DH52,$AD52,$AM52,DK52,DL52,DM52,$D52,$F$19,2))</f>
        <v>-0.54632935580525321</v>
      </c>
      <c r="DQ52" s="236">
        <f>IF(DI52=0,0,_xll.SPRDOPT(DG52,DH52,$AD52,$AM52,DK52,DL52,DM52,$D52,$F$19,3)/100)</f>
        <v>0</v>
      </c>
      <c r="DR52" s="236">
        <f>IF(DJ52=0,0,_xll.SPRDOPT(DG52,DH52,$AD52,$AM52,DK52,DL52,DM52,$D52,$F$19,4)/100)</f>
        <v>0</v>
      </c>
      <c r="DS52" s="236">
        <f ca="1">IF(DK52=0,0,_xll.SPRDOPT(DG52,DH52,$AD52,$AM52,DK52,DL52,DM52,$D52,$F$19,5)/100)</f>
        <v>2.3523373474734349E-2</v>
      </c>
      <c r="DT52" s="236">
        <f ca="1">IF(DL52=0,0,_xll.SPRDOPT(DG52,DH52,$AD52,$AM52,DK52,DL52,DM52,$D52,$F$19,6)/100)</f>
        <v>-1.366446512981264E-2</v>
      </c>
      <c r="DU52" s="236">
        <f ca="1">IF(DM52=0,0,_xll.SPRDOPT(DG52,DH52,$AD52,$AM52,DK52,DL52,DM52,$D52,$F$19,7)/100)</f>
        <v>-2.2619938802311331E-2</v>
      </c>
      <c r="DV52" s="236">
        <f>IF(DN52=0,0,_xll.SPRDOPT(DG52,DH52,$AD52,$AM52,DK52,DL52,DM52,$D52,$F$19,9)/365)</f>
        <v>0</v>
      </c>
      <c r="DW52" s="236">
        <f t="shared" ca="1" si="81"/>
        <v>5.0743263755372747E-2</v>
      </c>
      <c r="DX52" s="236">
        <f t="shared" si="82"/>
        <v>0</v>
      </c>
      <c r="DY52" s="236">
        <f t="shared" ca="1" si="83"/>
        <v>1.2211245692395147E-2</v>
      </c>
      <c r="DZ52" s="205"/>
      <c r="EA52" s="109">
        <f t="shared" si="84"/>
        <v>0</v>
      </c>
      <c r="EB52" s="109">
        <f t="shared" ca="1" si="85"/>
        <v>0</v>
      </c>
      <c r="EC52" s="109">
        <f t="shared" ca="1" si="86"/>
        <v>0</v>
      </c>
      <c r="ED52" s="109">
        <f t="shared" si="87"/>
        <v>0</v>
      </c>
      <c r="EE52" s="109">
        <f t="shared" si="88"/>
        <v>0</v>
      </c>
      <c r="EF52" s="109">
        <f t="shared" ca="1" si="89"/>
        <v>0</v>
      </c>
      <c r="EG52" s="109">
        <f t="shared" ca="1" si="90"/>
        <v>0</v>
      </c>
      <c r="EH52" s="109">
        <f t="shared" ca="1" si="91"/>
        <v>0</v>
      </c>
      <c r="EI52" s="109">
        <f t="shared" si="92"/>
        <v>0</v>
      </c>
      <c r="EJ52" s="109">
        <f t="shared" ca="1" si="93"/>
        <v>0</v>
      </c>
      <c r="EK52" s="109">
        <f t="shared" si="94"/>
        <v>0</v>
      </c>
      <c r="EL52" s="109">
        <f t="shared" ca="1" si="95"/>
        <v>0</v>
      </c>
      <c r="EN52" s="82">
        <f t="shared" si="96"/>
        <v>0</v>
      </c>
      <c r="EO52" s="132">
        <f t="shared" si="97"/>
        <v>4.515200000000001</v>
      </c>
      <c r="EP52" s="132">
        <f t="shared" si="98"/>
        <v>4.8252000000000006</v>
      </c>
      <c r="EQ52" s="132">
        <f t="shared" si="99"/>
        <v>0</v>
      </c>
      <c r="ER52" s="132">
        <f t="shared" si="100"/>
        <v>0</v>
      </c>
      <c r="ES52" s="234">
        <f t="shared" si="101"/>
        <v>0.40982499999999999</v>
      </c>
      <c r="ET52" s="234">
        <f t="shared" si="102"/>
        <v>0.42249999999999999</v>
      </c>
      <c r="EU52" s="106">
        <f t="shared" si="103"/>
        <v>0.86</v>
      </c>
      <c r="EV52" s="236">
        <f>IF(EN52=0,0,_xll.SPRDOPT(EO52,EP52,$AK52,$AM52,ES52,ET52,EU52,$D52,$H$19,0))</f>
        <v>0</v>
      </c>
      <c r="EW52" s="236">
        <f ca="1">IF(EO52=0,0,_xll.SPRDOPT(EO52,EP52,$AK52,$AM52,ES52,ET52,EU52,$D52,$H$19,1))</f>
        <v>0.61097244737607248</v>
      </c>
      <c r="EX52" s="236">
        <f ca="1">IF(EP52=0,0,_xll.SPRDOPT(EO52,EP52,$AK52,$AM52,ES52,ET52,EU52,$D52,$H$19,2))</f>
        <v>-0.51753646109604223</v>
      </c>
      <c r="EY52" s="236">
        <f>IF(EQ52=0,0,_xll.SPRDOPT(EO52,EP52,$AK52,$AM52,ES52,ET52,EU52,$D52,$H$19,3)/100)</f>
        <v>0</v>
      </c>
      <c r="EZ52" s="236">
        <f>IF(ER52=0,0,_xll.SPRDOPT(EO52,EP52,$AK52,$AM52,ES52,ET52,EU52,$D52,$H$19,4)/100)</f>
        <v>0</v>
      </c>
      <c r="FA52" s="236">
        <f ca="1">IF(ES52=0,0,_xll.SPRDOPT(EO52,EP52,$AK52,$AM52,ES52,ET52,EU52,$D52,$H$19,5)/100)</f>
        <v>5.5639760891767369E-4</v>
      </c>
      <c r="FB52" s="236">
        <f ca="1">IF(ET52=0,0,_xll.SPRDOPT(EO52,EP52,$AK52,$AM52,ES52,ET52,EU52,$D52,$H$19,6)/100)</f>
        <v>1.0295895600549552E-2</v>
      </c>
      <c r="FC52" s="236">
        <f ca="1">IF(EU52=0,0,_xll.SPRDOPT(EO52,EP52,$AK52,$AM52,ES52,ET52,EU52,$D52,$H$19,7)/100)</f>
        <v>-1.5249568249785938E-2</v>
      </c>
      <c r="FD52" s="236">
        <f>IF(EV52=0,0,_xll.SPRDOPT(EO52,EP52,$AK52,$AM52,ES52,ET52,EU52,$D52,$H$19,9)/365)</f>
        <v>0</v>
      </c>
      <c r="FE52" s="236">
        <f t="shared" ca="1" si="104"/>
        <v>9.3435986280030248E-2</v>
      </c>
      <c r="FF52" s="236">
        <f t="shared" si="105"/>
        <v>0</v>
      </c>
      <c r="FG52" s="236">
        <f t="shared" ca="1" si="106"/>
        <v>1.0835601281199696E-2</v>
      </c>
      <c r="FH52" s="205"/>
      <c r="FI52" s="109">
        <f t="shared" si="17"/>
        <v>0</v>
      </c>
      <c r="FJ52" s="109">
        <f t="shared" ca="1" si="17"/>
        <v>0</v>
      </c>
      <c r="FK52" s="109">
        <f t="shared" ca="1" si="17"/>
        <v>0</v>
      </c>
      <c r="FL52" s="109">
        <f t="shared" si="17"/>
        <v>0</v>
      </c>
      <c r="FM52" s="109">
        <f t="shared" si="17"/>
        <v>0</v>
      </c>
      <c r="FN52" s="109">
        <f t="shared" ca="1" si="17"/>
        <v>0</v>
      </c>
      <c r="FO52" s="109">
        <f t="shared" ca="1" si="17"/>
        <v>0</v>
      </c>
      <c r="FP52" s="109">
        <f t="shared" ca="1" si="17"/>
        <v>0</v>
      </c>
      <c r="FQ52" s="109">
        <f t="shared" si="17"/>
        <v>0</v>
      </c>
      <c r="FR52" s="109">
        <f t="shared" ca="1" si="17"/>
        <v>0</v>
      </c>
      <c r="FS52" s="109">
        <f t="shared" si="17"/>
        <v>0</v>
      </c>
      <c r="FT52" s="109">
        <f t="shared" ca="1" si="17"/>
        <v>0</v>
      </c>
    </row>
    <row r="53" spans="1:176" x14ac:dyDescent="0.25">
      <c r="A53" s="101">
        <f t="shared" si="18"/>
        <v>37288</v>
      </c>
      <c r="B53" s="102">
        <f t="shared" si="19"/>
        <v>4.6202000000000005</v>
      </c>
      <c r="C53" s="80">
        <f t="shared" si="20"/>
        <v>0.41250000000000003</v>
      </c>
      <c r="D53" s="105">
        <f t="shared" ca="1" si="4"/>
        <v>474</v>
      </c>
      <c r="E53" s="106">
        <f t="shared" ca="1" si="21"/>
        <v>2.4126259297898578E-2</v>
      </c>
      <c r="F53" s="106">
        <f t="shared" ca="1" si="22"/>
        <v>0.65351586389226501</v>
      </c>
      <c r="G53" s="106">
        <f t="shared" ca="1" si="23"/>
        <v>0.59921738493928234</v>
      </c>
      <c r="H53" s="106">
        <f t="shared" ca="1" si="24"/>
        <v>0.61330966879696436</v>
      </c>
      <c r="I53" s="104"/>
      <c r="J53" s="233"/>
      <c r="K53" s="102">
        <f t="shared" si="107"/>
        <v>0.26</v>
      </c>
      <c r="L53" s="102">
        <f t="shared" si="25"/>
        <v>0</v>
      </c>
      <c r="M53" s="106">
        <f t="shared" si="26"/>
        <v>1</v>
      </c>
      <c r="N53" s="106">
        <f t="shared" si="27"/>
        <v>1</v>
      </c>
      <c r="O53" s="106">
        <f t="shared" si="28"/>
        <v>0.98</v>
      </c>
      <c r="P53" s="235">
        <f t="shared" si="29"/>
        <v>0.37</v>
      </c>
      <c r="Q53" s="106"/>
      <c r="R53" s="102">
        <f t="shared" si="5"/>
        <v>1.64</v>
      </c>
      <c r="S53" s="102">
        <f t="shared" si="6"/>
        <v>0</v>
      </c>
      <c r="T53" s="106">
        <f t="shared" si="7"/>
        <v>1.1000000000000001</v>
      </c>
      <c r="U53" s="106">
        <f t="shared" si="30"/>
        <v>1</v>
      </c>
      <c r="V53" s="106">
        <f t="shared" si="31"/>
        <v>0.95</v>
      </c>
      <c r="W53" s="235">
        <f t="shared" si="32"/>
        <v>1.3</v>
      </c>
      <c r="X53" s="106"/>
      <c r="Y53" s="102">
        <f t="shared" si="8"/>
        <v>1.64</v>
      </c>
      <c r="Z53" s="102">
        <f t="shared" si="9"/>
        <v>0</v>
      </c>
      <c r="AA53" s="106">
        <f t="shared" si="10"/>
        <v>1.1000000000000001</v>
      </c>
      <c r="AB53" s="106">
        <f t="shared" si="33"/>
        <v>1</v>
      </c>
      <c r="AC53" s="106">
        <f t="shared" si="34"/>
        <v>0.95</v>
      </c>
      <c r="AD53" s="235">
        <f t="shared" si="35"/>
        <v>1.55</v>
      </c>
      <c r="AE53" s="106"/>
      <c r="AF53" s="102">
        <f t="shared" si="11"/>
        <v>-0.31</v>
      </c>
      <c r="AG53" s="102">
        <f t="shared" si="12"/>
        <v>0</v>
      </c>
      <c r="AH53" s="106">
        <f t="shared" si="13"/>
        <v>0.97</v>
      </c>
      <c r="AI53" s="106">
        <f t="shared" si="36"/>
        <v>1</v>
      </c>
      <c r="AJ53" s="106">
        <f t="shared" si="37"/>
        <v>0.96</v>
      </c>
      <c r="AK53" s="235">
        <f t="shared" si="38"/>
        <v>-0.5</v>
      </c>
      <c r="AM53" s="80">
        <v>0</v>
      </c>
      <c r="AN53" s="181">
        <f t="shared" si="14"/>
        <v>28</v>
      </c>
      <c r="AP53" s="82">
        <f t="shared" si="39"/>
        <v>0</v>
      </c>
      <c r="AQ53" s="132">
        <f t="shared" si="40"/>
        <v>4.8602000000000007</v>
      </c>
      <c r="AR53" s="132">
        <f t="shared" si="41"/>
        <v>4.6202000000000005</v>
      </c>
      <c r="AS53" s="132">
        <f t="shared" si="42"/>
        <v>0</v>
      </c>
      <c r="AT53" s="132">
        <f t="shared" si="43"/>
        <v>0</v>
      </c>
      <c r="AU53" s="234">
        <f t="shared" si="44"/>
        <v>0.41250000000000003</v>
      </c>
      <c r="AV53" s="234">
        <f t="shared" si="45"/>
        <v>0.41250000000000003</v>
      </c>
      <c r="AW53" s="106">
        <f t="shared" si="46"/>
        <v>1.08</v>
      </c>
      <c r="AX53" s="236">
        <f>IF(AP53=0,0,_xll.SPRDOPT(AQ53,AR53,$P53,$AM53,AU53,AV53,AW53,$D53,$B$19,0))</f>
        <v>0</v>
      </c>
      <c r="AY53" s="236">
        <f ca="1">IF(AQ53=0,0,_xll.SPRDOPT(AQ53,AR53,$P53,$AM53,AU53,AV53,AW53,$D53,$B$19,1))</f>
        <v>2.4126259297898578E-2</v>
      </c>
      <c r="AZ53" s="236">
        <f ca="1">IF(AR53=0,0,_xll.SPRDOPT(AQ53,AR53,$P53,$AM53,AU53,AV53,AW53,$D53,$B$19,2))</f>
        <v>-0.37366216297879085</v>
      </c>
      <c r="BA53" s="236">
        <f>IF(AS53=0,0,_xll.SPRDOPT(AQ53,AR53,$P53,$AM53,AU53,AV53,AW53,$D53,$B$19,3)/100)</f>
        <v>0</v>
      </c>
      <c r="BB53" s="236">
        <f>IF(AT53=0,0,_xll.SPRDOPT(AQ53,AR53,$P53,$AM53,AU53,AV53,AW53,$D53,$B$19,4)/100)</f>
        <v>0</v>
      </c>
      <c r="BC53" s="236">
        <f ca="1">IF(AU53=0,0,_xll.SPRDOPT(AQ53,AR53,$P53,$AM53,AU53,AV53,AW53,$D53,$B$19,5)/100)</f>
        <v>0</v>
      </c>
      <c r="BD53" s="236">
        <f ca="1">IF(AV53=0,0,_xll.SPRDOPT(AQ53,AR53,$P53,$AM53,AU53,AV53,AW53,$D53,$B$19,6)/100)</f>
        <v>0</v>
      </c>
      <c r="BE53" s="236">
        <f ca="1">IF(AW53=0,0,_xll.SPRDOPT(AQ53,AR53,$P53,$AM53,AU53,AV53,AW53,$D53,$B$19,7)/100)</f>
        <v>-0.13314157598691295</v>
      </c>
      <c r="BF53" s="236">
        <f>IF(AX53=0,0,_xll.SPRDOPT(AQ53,AR53,$P53,$AM53,AU53,AV53,AW53,$D53,$B$19,9)/365)</f>
        <v>0</v>
      </c>
      <c r="BG53" s="236">
        <f t="shared" ca="1" si="47"/>
        <v>-0.34953590368089227</v>
      </c>
      <c r="BH53" s="236">
        <f t="shared" si="48"/>
        <v>0</v>
      </c>
      <c r="BI53" s="236">
        <f t="shared" ca="1" si="49"/>
        <v>0</v>
      </c>
      <c r="BJ53" s="205"/>
      <c r="BK53" s="109">
        <f t="shared" si="15"/>
        <v>0</v>
      </c>
      <c r="BL53" s="109">
        <f t="shared" ca="1" si="16"/>
        <v>0</v>
      </c>
      <c r="BM53" s="109">
        <f t="shared" ca="1" si="16"/>
        <v>0</v>
      </c>
      <c r="BN53" s="109">
        <f t="shared" si="16"/>
        <v>0</v>
      </c>
      <c r="BO53" s="109">
        <f t="shared" si="16"/>
        <v>0</v>
      </c>
      <c r="BP53" s="109">
        <f t="shared" ca="1" si="16"/>
        <v>0</v>
      </c>
      <c r="BQ53" s="109">
        <f t="shared" ca="1" si="16"/>
        <v>0</v>
      </c>
      <c r="BR53" s="109">
        <f t="shared" ca="1" si="16"/>
        <v>0</v>
      </c>
      <c r="BS53" s="109">
        <f t="shared" si="16"/>
        <v>0</v>
      </c>
      <c r="BT53" s="109">
        <f t="shared" ca="1" si="16"/>
        <v>0</v>
      </c>
      <c r="BU53" s="109">
        <f t="shared" si="16"/>
        <v>0</v>
      </c>
      <c r="BV53" s="109">
        <f t="shared" ca="1" si="16"/>
        <v>0</v>
      </c>
      <c r="BX53" s="82">
        <f t="shared" si="50"/>
        <v>28</v>
      </c>
      <c r="BY53" s="132">
        <f t="shared" si="51"/>
        <v>6.2402000000000006</v>
      </c>
      <c r="BZ53" s="132">
        <f t="shared" si="52"/>
        <v>4.6202000000000005</v>
      </c>
      <c r="CA53" s="132">
        <f t="shared" si="53"/>
        <v>174.72560000000001</v>
      </c>
      <c r="CB53" s="132">
        <f t="shared" si="54"/>
        <v>129.36560000000003</v>
      </c>
      <c r="CC53" s="234">
        <f t="shared" si="55"/>
        <v>0.4537500000000001</v>
      </c>
      <c r="CD53" s="234">
        <f t="shared" si="56"/>
        <v>0.41250000000000003</v>
      </c>
      <c r="CE53" s="106">
        <f t="shared" si="57"/>
        <v>0.95</v>
      </c>
      <c r="CF53" s="236">
        <f ca="1">IF(BX53=0,0,_xll.SPRDOPT(BY53,BZ53,$W53,$AM53,CC53,CD53,CE53,$D53,$D$19,0))</f>
        <v>0.67321156047431063</v>
      </c>
      <c r="CG53" s="236">
        <f ca="1">IF(BY53=0,0,_xll.SPRDOPT(BY53,BZ53,$W53,$AM53,CC53,CD53,CE53,$D53,$D$19,1))</f>
        <v>0.65351586389226501</v>
      </c>
      <c r="CH53" s="236">
        <f ca="1">IF(BZ53=0,0,_xll.SPRDOPT(BY53,BZ53,$W53,$AM53,CC53,CD53,CE53,$D53,$D$19,2))</f>
        <v>-0.60029930404910592</v>
      </c>
      <c r="CI53" s="236">
        <f ca="1">IF(CA53=0,0,_xll.SPRDOPT(BY53,BZ53,$W53,$AM53,CC53,CD53,CE53,$D53,$D$19,3)/100)</f>
        <v>2.8935801412901386E-3</v>
      </c>
      <c r="CJ53" s="236">
        <f ca="1">IF(CB53=0,0,_xll.SPRDOPT(BY53,BZ53,$W53,$AM53,CC53,CD53,CE53,$D53,$D$19,4)/100)</f>
        <v>3.2367434355161789E-3</v>
      </c>
      <c r="CK53" s="236">
        <f ca="1">IF(CC53=0,0,_xll.SPRDOPT(BY53,BZ53,$W53,$AM53,CC53,CD53,CE53,$D53,$D$19,5)/100)</f>
        <v>2.1623100464222462E-2</v>
      </c>
      <c r="CL53" s="236">
        <f ca="1">IF(CD53=0,0,_xll.SPRDOPT(BY53,BZ53,$W53,$AM53,CC53,CD53,CE53,$D53,$D$19,6)/100)</f>
        <v>-1.2212573348106277E-2</v>
      </c>
      <c r="CM53" s="236">
        <f ca="1">IF(CE53=0,0,_xll.SPRDOPT(BY53,BZ53,$W53,$AM53,CC53,CD53,CE53,$D53,$D$19,7)/100)</f>
        <v>-2.1362729352811725E-2</v>
      </c>
      <c r="CN53" s="236">
        <f ca="1">IF(CF53=0,0,_xll.SPRDOPT(BY53,BZ53,$W53,$AM53,CC53,CD53,CE53,$D53,$D$19,9)/365)</f>
        <v>-5.0390981738864383E-4</v>
      </c>
      <c r="CO53" s="236">
        <f t="shared" ca="1" si="58"/>
        <v>5.3216559843159095E-2</v>
      </c>
      <c r="CP53" s="236">
        <f t="shared" ca="1" si="59"/>
        <v>3.4316329422604029E-4</v>
      </c>
      <c r="CQ53" s="236">
        <f t="shared" ca="1" si="60"/>
        <v>1.1572837162538433E-2</v>
      </c>
      <c r="CR53" s="205"/>
      <c r="CS53" s="109">
        <f t="shared" ca="1" si="61"/>
        <v>18.849923693280697</v>
      </c>
      <c r="CT53" s="109">
        <f t="shared" ca="1" si="62"/>
        <v>18.298444188983421</v>
      </c>
      <c r="CU53" s="109">
        <f t="shared" ca="1" si="63"/>
        <v>-16.808380513374967</v>
      </c>
      <c r="CV53" s="109">
        <f t="shared" ca="1" si="64"/>
        <v>8.102024395612388E-2</v>
      </c>
      <c r="CW53" s="109">
        <f t="shared" ca="1" si="65"/>
        <v>9.062881619445301E-2</v>
      </c>
      <c r="CX53" s="109">
        <f t="shared" ca="1" si="66"/>
        <v>0.60544681299822889</v>
      </c>
      <c r="CY53" s="109">
        <f t="shared" ca="1" si="67"/>
        <v>-0.34195205374697579</v>
      </c>
      <c r="CZ53" s="109">
        <f t="shared" ca="1" si="68"/>
        <v>-0.59815642187872831</v>
      </c>
      <c r="DA53" s="109">
        <f t="shared" ca="1" si="69"/>
        <v>-1.4109474886882026E-2</v>
      </c>
      <c r="DB53" s="109">
        <f t="shared" ca="1" si="70"/>
        <v>1.4900636756084547</v>
      </c>
      <c r="DC53" s="109">
        <f t="shared" ca="1" si="71"/>
        <v>9.6085722383291283E-3</v>
      </c>
      <c r="DD53" s="109">
        <f t="shared" ca="1" si="72"/>
        <v>0.32403944055107614</v>
      </c>
      <c r="DF53" s="82">
        <f t="shared" si="73"/>
        <v>0</v>
      </c>
      <c r="DG53" s="132">
        <f t="shared" si="74"/>
        <v>6.3027000000000006</v>
      </c>
      <c r="DH53" s="132">
        <f t="shared" si="75"/>
        <v>4.6202000000000005</v>
      </c>
      <c r="DI53" s="132">
        <f t="shared" si="76"/>
        <v>0</v>
      </c>
      <c r="DJ53" s="132">
        <f t="shared" si="77"/>
        <v>0</v>
      </c>
      <c r="DK53" s="234">
        <f t="shared" si="78"/>
        <v>0.4537500000000001</v>
      </c>
      <c r="DL53" s="234">
        <f t="shared" si="79"/>
        <v>0.41250000000000003</v>
      </c>
      <c r="DM53" s="106">
        <f t="shared" si="80"/>
        <v>0.95499999999999996</v>
      </c>
      <c r="DN53" s="236">
        <f>IF(DF53=0,0,_xll.SPRDOPT(DG53,DH53,$AD53,$AM53,DK53,DL53,DM53,$D53,$F$19,0))</f>
        <v>0</v>
      </c>
      <c r="DO53" s="236">
        <f ca="1">IF(DG53=0,0,_xll.SPRDOPT(DG53,DH53,$AD53,$AM53,DK53,DL53,DM53,$D53,$F$19,1))</f>
        <v>0.59921738493928234</v>
      </c>
      <c r="DP53" s="236">
        <f ca="1">IF(DH53=0,0,_xll.SPRDOPT(DG53,DH53,$AD53,$AM53,DK53,DL53,DM53,$D53,$F$19,2))</f>
        <v>-0.54833351109809114</v>
      </c>
      <c r="DQ53" s="236">
        <f>IF(DI53=0,0,_xll.SPRDOPT(DG53,DH53,$AD53,$AM53,DK53,DL53,DM53,$D53,$F$19,3)/100)</f>
        <v>0</v>
      </c>
      <c r="DR53" s="236">
        <f>IF(DJ53=0,0,_xll.SPRDOPT(DG53,DH53,$AD53,$AM53,DK53,DL53,DM53,$D53,$F$19,4)/100)</f>
        <v>0</v>
      </c>
      <c r="DS53" s="236">
        <f ca="1">IF(DK53=0,0,_xll.SPRDOPT(DG53,DH53,$AD53,$AM53,DK53,DL53,DM53,$D53,$F$19,5)/100)</f>
        <v>2.377684730823312E-2</v>
      </c>
      <c r="DT53" s="236">
        <f ca="1">IF(DL53=0,0,_xll.SPRDOPT(DG53,DH53,$AD53,$AM53,DK53,DL53,DM53,$D53,$F$19,6)/100)</f>
        <v>-1.3759749728647477E-2</v>
      </c>
      <c r="DU53" s="236">
        <f ca="1">IF(DM53=0,0,_xll.SPRDOPT(DG53,DH53,$AD53,$AM53,DK53,DL53,DM53,$D53,$F$19,7)/100)</f>
        <v>-2.1663178245269966E-2</v>
      </c>
      <c r="DV53" s="236">
        <f>IF(DN53=0,0,_xll.SPRDOPT(DG53,DH53,$AD53,$AM53,DK53,DL53,DM53,$D53,$F$19,9)/365)</f>
        <v>0</v>
      </c>
      <c r="DW53" s="236">
        <f t="shared" ca="1" si="81"/>
        <v>5.0883873841191196E-2</v>
      </c>
      <c r="DX53" s="236">
        <f t="shared" si="82"/>
        <v>0</v>
      </c>
      <c r="DY53" s="236">
        <f t="shared" ca="1" si="83"/>
        <v>1.2394782310408956E-2</v>
      </c>
      <c r="DZ53" s="205"/>
      <c r="EA53" s="109">
        <f t="shared" si="84"/>
        <v>0</v>
      </c>
      <c r="EB53" s="109">
        <f t="shared" ca="1" si="85"/>
        <v>0</v>
      </c>
      <c r="EC53" s="109">
        <f t="shared" ca="1" si="86"/>
        <v>0</v>
      </c>
      <c r="ED53" s="109">
        <f t="shared" si="87"/>
        <v>0</v>
      </c>
      <c r="EE53" s="109">
        <f t="shared" si="88"/>
        <v>0</v>
      </c>
      <c r="EF53" s="109">
        <f t="shared" ca="1" si="89"/>
        <v>0</v>
      </c>
      <c r="EG53" s="109">
        <f t="shared" ca="1" si="90"/>
        <v>0</v>
      </c>
      <c r="EH53" s="109">
        <f t="shared" ca="1" si="91"/>
        <v>0</v>
      </c>
      <c r="EI53" s="109">
        <f t="shared" si="92"/>
        <v>0</v>
      </c>
      <c r="EJ53" s="109">
        <f t="shared" ca="1" si="93"/>
        <v>0</v>
      </c>
      <c r="EK53" s="109">
        <f t="shared" si="94"/>
        <v>0</v>
      </c>
      <c r="EL53" s="109">
        <f t="shared" ca="1" si="95"/>
        <v>0</v>
      </c>
      <c r="EN53" s="82">
        <f t="shared" si="96"/>
        <v>0</v>
      </c>
      <c r="EO53" s="132">
        <f t="shared" si="97"/>
        <v>4.3102000000000009</v>
      </c>
      <c r="EP53" s="132">
        <f t="shared" si="98"/>
        <v>4.6202000000000005</v>
      </c>
      <c r="EQ53" s="132">
        <f t="shared" si="99"/>
        <v>0</v>
      </c>
      <c r="ER53" s="132">
        <f t="shared" si="100"/>
        <v>0</v>
      </c>
      <c r="ES53" s="234">
        <f t="shared" si="101"/>
        <v>0.40012500000000001</v>
      </c>
      <c r="ET53" s="234">
        <f t="shared" si="102"/>
        <v>0.41250000000000003</v>
      </c>
      <c r="EU53" s="106">
        <f t="shared" si="103"/>
        <v>0.86</v>
      </c>
      <c r="EV53" s="236">
        <f>IF(EN53=0,0,_xll.SPRDOPT(EO53,EP53,$AK53,$AM53,ES53,ET53,EU53,$D53,$H$19,0))</f>
        <v>0</v>
      </c>
      <c r="EW53" s="236">
        <f ca="1">IF(EO53=0,0,_xll.SPRDOPT(EO53,EP53,$AK53,$AM53,ES53,ET53,EU53,$D53,$H$19,1))</f>
        <v>0.61330966879696436</v>
      </c>
      <c r="EX53" s="236">
        <f ca="1">IF(EP53=0,0,_xll.SPRDOPT(EO53,EP53,$AK53,$AM53,ES53,ET53,EU53,$D53,$H$19,2))</f>
        <v>-0.51896419904267921</v>
      </c>
      <c r="EY53" s="236">
        <f>IF(EQ53=0,0,_xll.SPRDOPT(EO53,EP53,$AK53,$AM53,ES53,ET53,EU53,$D53,$H$19,3)/100)</f>
        <v>0</v>
      </c>
      <c r="EZ53" s="236">
        <f>IF(ER53=0,0,_xll.SPRDOPT(EO53,EP53,$AK53,$AM53,ES53,ET53,EU53,$D53,$H$19,4)/100)</f>
        <v>0</v>
      </c>
      <c r="FA53" s="236">
        <f ca="1">IF(ES53=0,0,_xll.SPRDOPT(EO53,EP53,$AK53,$AM53,ES53,ET53,EU53,$D53,$H$19,5)/100)</f>
        <v>4.0922233269190944E-4</v>
      </c>
      <c r="FB53" s="236">
        <f ca="1">IF(ET53=0,0,_xll.SPRDOPT(EO53,EP53,$AK53,$AM53,ES53,ET53,EU53,$D53,$H$19,6)/100)</f>
        <v>1.0360558177368074E-2</v>
      </c>
      <c r="FC53" s="236">
        <f ca="1">IF(EU53=0,0,_xll.SPRDOPT(EO53,EP53,$AK53,$AM53,ES53,ET53,EU53,$D53,$H$19,7)/100)</f>
        <v>-1.4710142154678951E-2</v>
      </c>
      <c r="FD53" s="236">
        <f>IF(EV53=0,0,_xll.SPRDOPT(EO53,EP53,$AK53,$AM53,ES53,ET53,EU53,$D53,$H$19,9)/365)</f>
        <v>0</v>
      </c>
      <c r="FE53" s="236">
        <f t="shared" ca="1" si="104"/>
        <v>9.4345469754285149E-2</v>
      </c>
      <c r="FF53" s="236">
        <f t="shared" si="105"/>
        <v>0</v>
      </c>
      <c r="FG53" s="236">
        <f t="shared" ca="1" si="106"/>
        <v>1.0757503840079227E-2</v>
      </c>
      <c r="FH53" s="205"/>
      <c r="FI53" s="109">
        <f t="shared" si="17"/>
        <v>0</v>
      </c>
      <c r="FJ53" s="109">
        <f t="shared" ca="1" si="17"/>
        <v>0</v>
      </c>
      <c r="FK53" s="109">
        <f t="shared" ca="1" si="17"/>
        <v>0</v>
      </c>
      <c r="FL53" s="109">
        <f t="shared" si="17"/>
        <v>0</v>
      </c>
      <c r="FM53" s="109">
        <f t="shared" si="17"/>
        <v>0</v>
      </c>
      <c r="FN53" s="109">
        <f t="shared" ca="1" si="17"/>
        <v>0</v>
      </c>
      <c r="FO53" s="109">
        <f t="shared" ca="1" si="17"/>
        <v>0</v>
      </c>
      <c r="FP53" s="109">
        <f t="shared" ca="1" si="17"/>
        <v>0</v>
      </c>
      <c r="FQ53" s="109">
        <f t="shared" si="17"/>
        <v>0</v>
      </c>
      <c r="FR53" s="109">
        <f t="shared" ca="1" si="17"/>
        <v>0</v>
      </c>
      <c r="FS53" s="109">
        <f t="shared" si="17"/>
        <v>0</v>
      </c>
      <c r="FT53" s="109">
        <f t="shared" ca="1" si="17"/>
        <v>0</v>
      </c>
    </row>
    <row r="54" spans="1:176" x14ac:dyDescent="0.25">
      <c r="A54" s="101">
        <f t="shared" si="18"/>
        <v>37316</v>
      </c>
      <c r="B54" s="102">
        <f t="shared" si="19"/>
        <v>4.4052000000000007</v>
      </c>
      <c r="C54" s="80">
        <f t="shared" si="20"/>
        <v>0.375</v>
      </c>
      <c r="D54" s="105">
        <f t="shared" ca="1" si="4"/>
        <v>502</v>
      </c>
      <c r="E54" s="106">
        <f t="shared" ca="1" si="21"/>
        <v>-4.8789758055716952</v>
      </c>
      <c r="F54" s="106">
        <f t="shared" ca="1" si="22"/>
        <v>0.41423608460678701</v>
      </c>
      <c r="G54" s="106">
        <f t="shared" ca="1" si="23"/>
        <v>0.35830190684059759</v>
      </c>
      <c r="H54" s="106">
        <f t="shared" ca="1" si="24"/>
        <v>0.61791580864610407</v>
      </c>
      <c r="I54" s="104"/>
      <c r="J54" s="233"/>
      <c r="K54" s="102">
        <f t="shared" si="107"/>
        <v>0.26</v>
      </c>
      <c r="L54" s="102">
        <f t="shared" si="25"/>
        <v>0</v>
      </c>
      <c r="M54" s="106">
        <f t="shared" si="26"/>
        <v>1</v>
      </c>
      <c r="N54" s="106">
        <f t="shared" si="27"/>
        <v>1</v>
      </c>
      <c r="O54" s="106">
        <f t="shared" si="28"/>
        <v>0.98</v>
      </c>
      <c r="P54" s="235">
        <f t="shared" si="29"/>
        <v>0.37</v>
      </c>
      <c r="Q54" s="106"/>
      <c r="R54" s="102">
        <f t="shared" si="5"/>
        <v>0.96</v>
      </c>
      <c r="S54" s="102">
        <f t="shared" si="6"/>
        <v>0</v>
      </c>
      <c r="T54" s="106">
        <f t="shared" si="7"/>
        <v>1.1000000000000001</v>
      </c>
      <c r="U54" s="106">
        <f t="shared" si="30"/>
        <v>1</v>
      </c>
      <c r="V54" s="106">
        <f t="shared" si="31"/>
        <v>0.95</v>
      </c>
      <c r="W54" s="235">
        <f t="shared" si="32"/>
        <v>1.3</v>
      </c>
      <c r="X54" s="106"/>
      <c r="Y54" s="102">
        <f t="shared" si="8"/>
        <v>0.96</v>
      </c>
      <c r="Z54" s="102">
        <f t="shared" si="9"/>
        <v>0</v>
      </c>
      <c r="AA54" s="106">
        <f t="shared" si="10"/>
        <v>1.1000000000000001</v>
      </c>
      <c r="AB54" s="106">
        <f t="shared" si="33"/>
        <v>1</v>
      </c>
      <c r="AC54" s="106">
        <f t="shared" si="34"/>
        <v>0.95</v>
      </c>
      <c r="AD54" s="235">
        <f t="shared" si="35"/>
        <v>1.55</v>
      </c>
      <c r="AE54" s="106"/>
      <c r="AF54" s="102">
        <f t="shared" si="11"/>
        <v>-0.31</v>
      </c>
      <c r="AG54" s="102">
        <f t="shared" si="12"/>
        <v>0</v>
      </c>
      <c r="AH54" s="106">
        <f t="shared" si="13"/>
        <v>0.97</v>
      </c>
      <c r="AI54" s="106">
        <f t="shared" si="36"/>
        <v>1</v>
      </c>
      <c r="AJ54" s="106">
        <f t="shared" si="37"/>
        <v>0.96</v>
      </c>
      <c r="AK54" s="235">
        <f t="shared" si="38"/>
        <v>-0.5</v>
      </c>
      <c r="AM54" s="80">
        <v>0</v>
      </c>
      <c r="AN54" s="181">
        <f t="shared" si="14"/>
        <v>31</v>
      </c>
      <c r="AP54" s="82">
        <f t="shared" si="39"/>
        <v>0</v>
      </c>
      <c r="AQ54" s="132">
        <f t="shared" si="40"/>
        <v>4.6452000000000009</v>
      </c>
      <c r="AR54" s="132">
        <f t="shared" si="41"/>
        <v>4.4052000000000007</v>
      </c>
      <c r="AS54" s="132">
        <f t="shared" si="42"/>
        <v>0</v>
      </c>
      <c r="AT54" s="132">
        <f t="shared" si="43"/>
        <v>0</v>
      </c>
      <c r="AU54" s="234">
        <f t="shared" si="44"/>
        <v>0.375</v>
      </c>
      <c r="AV54" s="234">
        <f t="shared" si="45"/>
        <v>0.375</v>
      </c>
      <c r="AW54" s="106">
        <f t="shared" si="46"/>
        <v>1.08</v>
      </c>
      <c r="AX54" s="236">
        <f>IF(AP54=0,0,_xll.SPRDOPT(AQ54,AR54,$P54,$AM54,AU54,AV54,AW54,$D54,$B$19,0))</f>
        <v>0</v>
      </c>
      <c r="AY54" s="236">
        <f ca="1">IF(AQ54=0,0,_xll.SPRDOPT(AQ54,AR54,$P54,$AM54,AU54,AV54,AW54,$D54,$B$19,1))</f>
        <v>-4.8789758055716952</v>
      </c>
      <c r="AZ54" s="236">
        <f ca="1">IF(AR54=0,0,_xll.SPRDOPT(AQ54,AR54,$P54,$AM54,AU54,AV54,AW54,$D54,$B$19,2))</f>
        <v>4.5738309562390649</v>
      </c>
      <c r="BA54" s="236">
        <f>IF(AS54=0,0,_xll.SPRDOPT(AQ54,AR54,$P54,$AM54,AU54,AV54,AW54,$D54,$B$19,3)/100)</f>
        <v>0</v>
      </c>
      <c r="BB54" s="236">
        <f>IF(AT54=0,0,_xll.SPRDOPT(AQ54,AR54,$P54,$AM54,AU54,AV54,AW54,$D54,$B$19,4)/100)</f>
        <v>0</v>
      </c>
      <c r="BC54" s="236">
        <f ca="1">IF(AU54=0,0,_xll.SPRDOPT(AQ54,AR54,$P54,$AM54,AU54,AV54,AW54,$D54,$B$19,5)/100)</f>
        <v>0</v>
      </c>
      <c r="BD54" s="236">
        <f ca="1">IF(AV54=0,0,_xll.SPRDOPT(AQ54,AR54,$P54,$AM54,AU54,AV54,AW54,$D54,$B$19,6)/100)</f>
        <v>0</v>
      </c>
      <c r="BE54" s="236">
        <f ca="1">IF(AW54=0,0,_xll.SPRDOPT(AQ54,AR54,$P54,$AM54,AU54,AV54,AW54,$D54,$B$19,7)/100)</f>
        <v>-0.10770527355083453</v>
      </c>
      <c r="BF54" s="236">
        <f>IF(AX54=0,0,_xll.SPRDOPT(AQ54,AR54,$P54,$AM54,AU54,AV54,AW54,$D54,$B$19,9)/365)</f>
        <v>0</v>
      </c>
      <c r="BG54" s="236">
        <f t="shared" ca="1" si="47"/>
        <v>-0.30514484933263031</v>
      </c>
      <c r="BH54" s="236">
        <f t="shared" si="48"/>
        <v>0</v>
      </c>
      <c r="BI54" s="236">
        <f t="shared" ca="1" si="49"/>
        <v>0</v>
      </c>
      <c r="BJ54" s="205"/>
      <c r="BK54" s="109">
        <f t="shared" si="15"/>
        <v>0</v>
      </c>
      <c r="BL54" s="109">
        <f t="shared" ref="BL54:BV61" ca="1" si="108">$AP54*AY54</f>
        <v>0</v>
      </c>
      <c r="BM54" s="109">
        <f t="shared" ca="1" si="108"/>
        <v>0</v>
      </c>
      <c r="BN54" s="109">
        <f t="shared" si="108"/>
        <v>0</v>
      </c>
      <c r="BO54" s="109">
        <f t="shared" si="108"/>
        <v>0</v>
      </c>
      <c r="BP54" s="109">
        <f t="shared" ca="1" si="108"/>
        <v>0</v>
      </c>
      <c r="BQ54" s="109">
        <f t="shared" ca="1" si="108"/>
        <v>0</v>
      </c>
      <c r="BR54" s="109">
        <f t="shared" ca="1" si="108"/>
        <v>0</v>
      </c>
      <c r="BS54" s="109">
        <f t="shared" si="108"/>
        <v>0</v>
      </c>
      <c r="BT54" s="109">
        <f t="shared" ca="1" si="108"/>
        <v>0</v>
      </c>
      <c r="BU54" s="109">
        <f t="shared" si="108"/>
        <v>0</v>
      </c>
      <c r="BV54" s="109">
        <f t="shared" ca="1" si="108"/>
        <v>0</v>
      </c>
      <c r="BX54" s="82">
        <f t="shared" si="50"/>
        <v>31</v>
      </c>
      <c r="BY54" s="132">
        <f t="shared" si="51"/>
        <v>5.3452000000000011</v>
      </c>
      <c r="BZ54" s="132">
        <f t="shared" si="52"/>
        <v>4.4052000000000007</v>
      </c>
      <c r="CA54" s="132">
        <f t="shared" si="53"/>
        <v>165.70120000000003</v>
      </c>
      <c r="CB54" s="132">
        <f t="shared" si="54"/>
        <v>136.56120000000001</v>
      </c>
      <c r="CC54" s="234">
        <f t="shared" si="55"/>
        <v>0.41250000000000003</v>
      </c>
      <c r="CD54" s="234">
        <f t="shared" si="56"/>
        <v>0.375</v>
      </c>
      <c r="CE54" s="106">
        <f t="shared" si="57"/>
        <v>0.95</v>
      </c>
      <c r="CF54" s="236">
        <f ca="1">IF(BX54=0,0,_xll.SPRDOPT(BY54,BZ54,$W54,$AM54,CC54,CD54,CE54,$D54,$D$19,0))</f>
        <v>0.26350417929430775</v>
      </c>
      <c r="CG54" s="236">
        <f ca="1">IF(BY54=0,0,_xll.SPRDOPT(BY54,BZ54,$W54,$AM54,CC54,CD54,CE54,$D54,$D$19,1))</f>
        <v>0.41423608460678701</v>
      </c>
      <c r="CH54" s="236">
        <f ca="1">IF(BZ54=0,0,_xll.SPRDOPT(BY54,BZ54,$W54,$AM54,CC54,CD54,CE54,$D54,$D$19,2))</f>
        <v>-0.36292291730212306</v>
      </c>
      <c r="CI54" s="236">
        <f ca="1">IF(CA54=0,0,_xll.SPRDOPT(BY54,BZ54,$W54,$AM54,CC54,CD54,CE54,$D54,$D$19,3)/100)</f>
        <v>3.9070453909278305E-3</v>
      </c>
      <c r="CJ54" s="236">
        <f ca="1">IF(CB54=0,0,_xll.SPRDOPT(BY54,BZ54,$W54,$AM54,CC54,CD54,CE54,$D54,$D$19,4)/100)</f>
        <v>3.6771565084162687E-3</v>
      </c>
      <c r="CK54" s="236">
        <f ca="1">IF(CC54=0,0,_xll.SPRDOPT(BY54,BZ54,$W54,$AM54,CC54,CD54,CE54,$D54,$D$19,5)/100)</f>
        <v>1.9691436461041469E-2</v>
      </c>
      <c r="CL54" s="236">
        <f ca="1">IF(CD54=0,0,_xll.SPRDOPT(BY54,BZ54,$W54,$AM54,CC54,CD54,CE54,$D54,$D$19,6)/100)</f>
        <v>-1.1176987401452964E-2</v>
      </c>
      <c r="CM54" s="236">
        <f ca="1">IF(CE54=0,0,_xll.SPRDOPT(BY54,BZ54,$W54,$AM54,CC54,CD54,CE54,$D54,$D$19,7)/100)</f>
        <v>-1.8929621766236703E-2</v>
      </c>
      <c r="CN54" s="236">
        <f ca="1">IF(CF54=0,0,_xll.SPRDOPT(BY54,BZ54,$W54,$AM54,CC54,CD54,CE54,$D54,$D$19,9)/365)</f>
        <v>-3.9183665244128785E-4</v>
      </c>
      <c r="CO54" s="236">
        <f t="shared" ca="1" si="58"/>
        <v>5.1313167304663954E-2</v>
      </c>
      <c r="CP54" s="236">
        <f t="shared" ca="1" si="59"/>
        <v>-2.298888825115618E-4</v>
      </c>
      <c r="CQ54" s="236">
        <f t="shared" ca="1" si="60"/>
        <v>1.0483592705692654E-2</v>
      </c>
      <c r="CR54" s="205"/>
      <c r="CS54" s="109">
        <f t="shared" ca="1" si="61"/>
        <v>8.1686295581235395</v>
      </c>
      <c r="CT54" s="109">
        <f t="shared" ca="1" si="62"/>
        <v>12.841318622810398</v>
      </c>
      <c r="CU54" s="109">
        <f t="shared" ca="1" si="63"/>
        <v>-11.250610436365815</v>
      </c>
      <c r="CV54" s="109">
        <f t="shared" ca="1" si="64"/>
        <v>0.12111840711876275</v>
      </c>
      <c r="CW54" s="109">
        <f t="shared" ca="1" si="65"/>
        <v>0.11399185176090433</v>
      </c>
      <c r="CX54" s="109">
        <f t="shared" ca="1" si="66"/>
        <v>0.61043453029228556</v>
      </c>
      <c r="CY54" s="109">
        <f t="shared" ca="1" si="67"/>
        <v>-0.34648660944504189</v>
      </c>
      <c r="CZ54" s="109">
        <f t="shared" ca="1" si="68"/>
        <v>-0.58681827475333781</v>
      </c>
      <c r="DA54" s="109">
        <f t="shared" ca="1" si="69"/>
        <v>-1.2146936225679923E-2</v>
      </c>
      <c r="DB54" s="109">
        <f t="shared" ca="1" si="70"/>
        <v>1.5907081864445827</v>
      </c>
      <c r="DC54" s="109">
        <f t="shared" ca="1" si="71"/>
        <v>-7.1265553578584162E-3</v>
      </c>
      <c r="DD54" s="109">
        <f t="shared" ca="1" si="72"/>
        <v>0.32499137387647226</v>
      </c>
      <c r="DF54" s="82">
        <f t="shared" si="73"/>
        <v>0</v>
      </c>
      <c r="DG54" s="132">
        <f t="shared" si="74"/>
        <v>5.4077000000000011</v>
      </c>
      <c r="DH54" s="132">
        <f t="shared" si="75"/>
        <v>4.4052000000000007</v>
      </c>
      <c r="DI54" s="132">
        <f t="shared" si="76"/>
        <v>0</v>
      </c>
      <c r="DJ54" s="132">
        <f t="shared" si="77"/>
        <v>0</v>
      </c>
      <c r="DK54" s="234">
        <f t="shared" si="78"/>
        <v>0.41250000000000003</v>
      </c>
      <c r="DL54" s="234">
        <f t="shared" si="79"/>
        <v>0.375</v>
      </c>
      <c r="DM54" s="106">
        <f t="shared" si="80"/>
        <v>0.95499999999999996</v>
      </c>
      <c r="DN54" s="236">
        <f>IF(DF54=0,0,_xll.SPRDOPT(DG54,DH54,$AD54,$AM54,DK54,DL54,DM54,$D54,$F$19,0))</f>
        <v>0</v>
      </c>
      <c r="DO54" s="236">
        <f ca="1">IF(DG54=0,0,_xll.SPRDOPT(DG54,DH54,$AD54,$AM54,DK54,DL54,DM54,$D54,$F$19,1))</f>
        <v>0.35830190684059759</v>
      </c>
      <c r="DP54" s="236">
        <f ca="1">IF(DH54=0,0,_xll.SPRDOPT(DG54,DH54,$AD54,$AM54,DK54,DL54,DM54,$D54,$F$19,2))</f>
        <v>-0.31305585436919225</v>
      </c>
      <c r="DQ54" s="236">
        <f>IF(DI54=0,0,_xll.SPRDOPT(DG54,DH54,$AD54,$AM54,DK54,DL54,DM54,$D54,$F$19,3)/100)</f>
        <v>0</v>
      </c>
      <c r="DR54" s="236">
        <f>IF(DJ54=0,0,_xll.SPRDOPT(DG54,DH54,$AD54,$AM54,DK54,DL54,DM54,$D54,$F$19,4)/100)</f>
        <v>0</v>
      </c>
      <c r="DS54" s="236">
        <f ca="1">IF(DK54=0,0,_xll.SPRDOPT(DG54,DH54,$AD54,$AM54,DK54,DL54,DM54,$D54,$F$19,5)/100)</f>
        <v>1.985190834375045E-2</v>
      </c>
      <c r="DT54" s="236">
        <f ca="1">IF(DL54=0,0,_xll.SPRDOPT(DG54,DH54,$AD54,$AM54,DK54,DL54,DM54,$D54,$F$19,6)/100)</f>
        <v>-1.1614551588209851E-2</v>
      </c>
      <c r="DU54" s="236">
        <f ca="1">IF(DM54=0,0,_xll.SPRDOPT(DG54,DH54,$AD54,$AM54,DK54,DL54,DM54,$D54,$F$19,7)/100)</f>
        <v>-1.7802310665224606E-2</v>
      </c>
      <c r="DV54" s="236">
        <f>IF(DN54=0,0,_xll.SPRDOPT(DG54,DH54,$AD54,$AM54,DK54,DL54,DM54,$D54,$F$19,9)/365)</f>
        <v>0</v>
      </c>
      <c r="DW54" s="236">
        <f t="shared" ca="1" si="81"/>
        <v>4.524605247140534E-2</v>
      </c>
      <c r="DX54" s="236">
        <f t="shared" si="82"/>
        <v>0</v>
      </c>
      <c r="DY54" s="236">
        <f t="shared" ca="1" si="83"/>
        <v>1.0222547589915644E-2</v>
      </c>
      <c r="DZ54" s="205"/>
      <c r="EA54" s="109">
        <f t="shared" si="84"/>
        <v>0</v>
      </c>
      <c r="EB54" s="109">
        <f t="shared" ca="1" si="85"/>
        <v>0</v>
      </c>
      <c r="EC54" s="109">
        <f t="shared" ca="1" si="86"/>
        <v>0</v>
      </c>
      <c r="ED54" s="109">
        <f t="shared" si="87"/>
        <v>0</v>
      </c>
      <c r="EE54" s="109">
        <f t="shared" si="88"/>
        <v>0</v>
      </c>
      <c r="EF54" s="109">
        <f t="shared" ca="1" si="89"/>
        <v>0</v>
      </c>
      <c r="EG54" s="109">
        <f t="shared" ca="1" si="90"/>
        <v>0</v>
      </c>
      <c r="EH54" s="109">
        <f t="shared" ca="1" si="91"/>
        <v>0</v>
      </c>
      <c r="EI54" s="109">
        <f t="shared" si="92"/>
        <v>0</v>
      </c>
      <c r="EJ54" s="109">
        <f t="shared" ca="1" si="93"/>
        <v>0</v>
      </c>
      <c r="EK54" s="109">
        <f t="shared" si="94"/>
        <v>0</v>
      </c>
      <c r="EL54" s="109">
        <f t="shared" ca="1" si="95"/>
        <v>0</v>
      </c>
      <c r="EN54" s="82">
        <f t="shared" si="96"/>
        <v>0</v>
      </c>
      <c r="EO54" s="132">
        <f t="shared" si="97"/>
        <v>4.0952000000000011</v>
      </c>
      <c r="EP54" s="132">
        <f t="shared" si="98"/>
        <v>4.4052000000000007</v>
      </c>
      <c r="EQ54" s="132">
        <f t="shared" si="99"/>
        <v>0</v>
      </c>
      <c r="ER54" s="132">
        <f t="shared" si="100"/>
        <v>0</v>
      </c>
      <c r="ES54" s="234">
        <f t="shared" si="101"/>
        <v>0.36375000000000002</v>
      </c>
      <c r="ET54" s="234">
        <f t="shared" si="102"/>
        <v>0.375</v>
      </c>
      <c r="EU54" s="106">
        <f t="shared" si="103"/>
        <v>0.86</v>
      </c>
      <c r="EV54" s="236">
        <f>IF(EN54=0,0,_xll.SPRDOPT(EO54,EP54,$AK54,$AM54,ES54,ET54,EU54,$D54,$H$19,0))</f>
        <v>0</v>
      </c>
      <c r="EW54" s="236">
        <f ca="1">IF(EO54=0,0,_xll.SPRDOPT(EO54,EP54,$AK54,$AM54,ES54,ET54,EU54,$D54,$H$19,1))</f>
        <v>0.61791580864610407</v>
      </c>
      <c r="EX54" s="236">
        <f ca="1">IF(EP54=0,0,_xll.SPRDOPT(EO54,EP54,$AK54,$AM54,ES54,ET54,EU54,$D54,$H$19,2))</f>
        <v>-0.5300889159006309</v>
      </c>
      <c r="EY54" s="236">
        <f>IF(EQ54=0,0,_xll.SPRDOPT(EO54,EP54,$AK54,$AM54,ES54,ET54,EU54,$D54,$H$19,3)/100)</f>
        <v>0</v>
      </c>
      <c r="EZ54" s="236">
        <f>IF(ER54=0,0,_xll.SPRDOPT(EO54,EP54,$AK54,$AM54,ES54,ET54,EU54,$D54,$H$19,4)/100)</f>
        <v>0</v>
      </c>
      <c r="FA54" s="236">
        <f ca="1">IF(ES54=0,0,_xll.SPRDOPT(EO54,EP54,$AK54,$AM54,ES54,ET54,EU54,$D54,$H$19,5)/100)</f>
        <v>2.2976408876989603E-4</v>
      </c>
      <c r="FB54" s="236">
        <f ca="1">IF(ET54=0,0,_xll.SPRDOPT(EO54,EP54,$AK54,$AM54,ES54,ET54,EU54,$D54,$H$19,6)/100)</f>
        <v>1.031011098009413E-2</v>
      </c>
      <c r="FC54" s="236">
        <f ca="1">IF(EU54=0,0,_xll.SPRDOPT(EO54,EP54,$AK54,$AM54,ES54,ET54,EU54,$D54,$H$19,7)/100)</f>
        <v>-1.303244340522528E-2</v>
      </c>
      <c r="FD54" s="236">
        <f>IF(EV54=0,0,_xll.SPRDOPT(EO54,EP54,$AK54,$AM54,ES54,ET54,EU54,$D54,$H$19,9)/365)</f>
        <v>0</v>
      </c>
      <c r="FE54" s="236">
        <f t="shared" ca="1" si="104"/>
        <v>8.7826892745473173E-2</v>
      </c>
      <c r="FF54" s="236">
        <f t="shared" si="105"/>
        <v>0</v>
      </c>
      <c r="FG54" s="236">
        <f t="shared" ca="1" si="106"/>
        <v>1.053298214620093E-2</v>
      </c>
      <c r="FH54" s="205"/>
      <c r="FI54" s="109">
        <f t="shared" ref="FI54:FT61" si="109">$EN54*EV54</f>
        <v>0</v>
      </c>
      <c r="FJ54" s="109">
        <f t="shared" ca="1" si="109"/>
        <v>0</v>
      </c>
      <c r="FK54" s="109">
        <f t="shared" ca="1" si="109"/>
        <v>0</v>
      </c>
      <c r="FL54" s="109">
        <f t="shared" si="109"/>
        <v>0</v>
      </c>
      <c r="FM54" s="109">
        <f t="shared" si="109"/>
        <v>0</v>
      </c>
      <c r="FN54" s="109">
        <f t="shared" ca="1" si="109"/>
        <v>0</v>
      </c>
      <c r="FO54" s="109">
        <f t="shared" ca="1" si="109"/>
        <v>0</v>
      </c>
      <c r="FP54" s="109">
        <f t="shared" ca="1" si="109"/>
        <v>0</v>
      </c>
      <c r="FQ54" s="109">
        <f t="shared" si="109"/>
        <v>0</v>
      </c>
      <c r="FR54" s="109">
        <f t="shared" ca="1" si="109"/>
        <v>0</v>
      </c>
      <c r="FS54" s="109">
        <f t="shared" si="109"/>
        <v>0</v>
      </c>
      <c r="FT54" s="109">
        <f t="shared" ca="1" si="109"/>
        <v>0</v>
      </c>
    </row>
    <row r="55" spans="1:176" x14ac:dyDescent="0.25">
      <c r="A55" s="101">
        <f t="shared" si="18"/>
        <v>37347</v>
      </c>
      <c r="B55" s="102">
        <f t="shared" si="19"/>
        <v>4.22</v>
      </c>
      <c r="C55" s="80">
        <f t="shared" si="20"/>
        <v>0.32250000000000001</v>
      </c>
      <c r="D55" s="105">
        <f t="shared" ca="1" si="4"/>
        <v>530</v>
      </c>
      <c r="E55" s="106">
        <f t="shared" ca="1" si="21"/>
        <v>6.4761981854157193</v>
      </c>
      <c r="F55" s="106">
        <f t="shared" ca="1" si="22"/>
        <v>4.8467966855728593E-2</v>
      </c>
      <c r="G55" s="106">
        <f t="shared" ca="1" si="23"/>
        <v>2.2998703998576613E-2</v>
      </c>
      <c r="H55" s="106">
        <f t="shared" ca="1" si="24"/>
        <v>0.506497573743936</v>
      </c>
      <c r="I55" s="104"/>
      <c r="J55" s="233"/>
      <c r="K55" s="102">
        <f t="shared" si="107"/>
        <v>0.38500000000000001</v>
      </c>
      <c r="L55" s="102">
        <f t="shared" si="25"/>
        <v>0</v>
      </c>
      <c r="M55" s="106">
        <f t="shared" si="26"/>
        <v>1</v>
      </c>
      <c r="N55" s="106">
        <f t="shared" si="27"/>
        <v>1</v>
      </c>
      <c r="O55" s="106">
        <f t="shared" si="28"/>
        <v>0.99</v>
      </c>
      <c r="P55" s="235">
        <f t="shared" si="29"/>
        <v>0.37</v>
      </c>
      <c r="Q55" s="106"/>
      <c r="R55" s="102">
        <f t="shared" si="5"/>
        <v>0.45</v>
      </c>
      <c r="S55" s="102">
        <f t="shared" si="6"/>
        <v>0</v>
      </c>
      <c r="T55" s="106">
        <f t="shared" si="7"/>
        <v>0.98</v>
      </c>
      <c r="U55" s="106">
        <f t="shared" si="30"/>
        <v>1</v>
      </c>
      <c r="V55" s="106">
        <f t="shared" si="31"/>
        <v>0.98042074975743199</v>
      </c>
      <c r="W55" s="235">
        <f t="shared" si="32"/>
        <v>1.3</v>
      </c>
      <c r="X55" s="106"/>
      <c r="Y55" s="102">
        <f t="shared" si="8"/>
        <v>0.45</v>
      </c>
      <c r="Z55" s="102">
        <f t="shared" si="9"/>
        <v>0</v>
      </c>
      <c r="AA55" s="106">
        <f t="shared" si="10"/>
        <v>0.98</v>
      </c>
      <c r="AB55" s="106">
        <f t="shared" si="33"/>
        <v>1</v>
      </c>
      <c r="AC55" s="106">
        <f t="shared" si="34"/>
        <v>0.98042074975743199</v>
      </c>
      <c r="AD55" s="235">
        <f t="shared" si="35"/>
        <v>1.55</v>
      </c>
      <c r="AE55" s="106"/>
      <c r="AF55" s="102">
        <f t="shared" si="11"/>
        <v>-0.56999999999999995</v>
      </c>
      <c r="AG55" s="102">
        <f t="shared" si="12"/>
        <v>0</v>
      </c>
      <c r="AH55" s="106">
        <f t="shared" si="13"/>
        <v>1</v>
      </c>
      <c r="AI55" s="106">
        <f t="shared" si="36"/>
        <v>1</v>
      </c>
      <c r="AJ55" s="106">
        <f t="shared" si="37"/>
        <v>0.96</v>
      </c>
      <c r="AK55" s="235">
        <f t="shared" si="38"/>
        <v>-0.5</v>
      </c>
      <c r="AM55" s="80">
        <v>0</v>
      </c>
      <c r="AN55" s="181">
        <f t="shared" si="14"/>
        <v>30</v>
      </c>
      <c r="AP55" s="82">
        <f t="shared" si="39"/>
        <v>0</v>
      </c>
      <c r="AQ55" s="132">
        <f t="shared" si="40"/>
        <v>4.585</v>
      </c>
      <c r="AR55" s="132">
        <f t="shared" si="41"/>
        <v>4.22</v>
      </c>
      <c r="AS55" s="132">
        <f t="shared" si="42"/>
        <v>0</v>
      </c>
      <c r="AT55" s="132">
        <f t="shared" si="43"/>
        <v>0</v>
      </c>
      <c r="AU55" s="234">
        <f t="shared" si="44"/>
        <v>0.32250000000000001</v>
      </c>
      <c r="AV55" s="234">
        <f t="shared" si="45"/>
        <v>0.32250000000000001</v>
      </c>
      <c r="AW55" s="106">
        <f t="shared" si="46"/>
        <v>1.0900000000000001</v>
      </c>
      <c r="AX55" s="236">
        <f>IF(AP55=0,0,_xll.SPRDOPT(AQ55,AR55,$P55,$AM55,AU55,AV55,AW55,$D55,$B$19,0))</f>
        <v>0</v>
      </c>
      <c r="AY55" s="236">
        <f ca="1">IF(AQ55=0,0,_xll.SPRDOPT(AQ55,AR55,$P55,$AM55,AU55,AV55,AW55,$D55,$B$19,1))</f>
        <v>6.4761981854157193</v>
      </c>
      <c r="AZ55" s="236">
        <f ca="1">IF(AR55=0,0,_xll.SPRDOPT(AQ55,AR55,$P55,$AM55,AU55,AV55,AW55,$D55,$B$19,2))</f>
        <v>-6.7789555045602903</v>
      </c>
      <c r="BA55" s="236">
        <f>IF(AS55=0,0,_xll.SPRDOPT(AQ55,AR55,$P55,$AM55,AU55,AV55,AW55,$D55,$B$19,3)/100)</f>
        <v>0</v>
      </c>
      <c r="BB55" s="236">
        <f>IF(AT55=0,0,_xll.SPRDOPT(AQ55,AR55,$P55,$AM55,AU55,AV55,AW55,$D55,$B$19,4)/100)</f>
        <v>0</v>
      </c>
      <c r="BC55" s="236">
        <f ca="1">IF(AU55=0,0,_xll.SPRDOPT(AQ55,AR55,$P55,$AM55,AU55,AV55,AW55,$D55,$B$19,5)/100)</f>
        <v>0</v>
      </c>
      <c r="BD55" s="236">
        <f ca="1">IF(AV55=0,0,_xll.SPRDOPT(AQ55,AR55,$P55,$AM55,AU55,AV55,AW55,$D55,$B$19,6)/100)</f>
        <v>0</v>
      </c>
      <c r="BE55" s="236">
        <f ca="1">IF(AW55=0,0,_xll.SPRDOPT(AQ55,AR55,$P55,$AM55,AU55,AV55,AW55,$D55,$B$19,7)/100)</f>
        <v>-8.0516625375329692E-2</v>
      </c>
      <c r="BF55" s="236">
        <f>IF(AX55=0,0,_xll.SPRDOPT(AQ55,AR55,$P55,$AM55,AU55,AV55,AW55,$D55,$B$19,9)/365)</f>
        <v>0</v>
      </c>
      <c r="BG55" s="236">
        <f t="shared" ca="1" si="47"/>
        <v>-0.30275731914457094</v>
      </c>
      <c r="BH55" s="236">
        <f t="shared" si="48"/>
        <v>0</v>
      </c>
      <c r="BI55" s="236">
        <f t="shared" ca="1" si="49"/>
        <v>0</v>
      </c>
      <c r="BJ55" s="205"/>
      <c r="BK55" s="109">
        <f t="shared" si="15"/>
        <v>0</v>
      </c>
      <c r="BL55" s="109">
        <f t="shared" ca="1" si="108"/>
        <v>0</v>
      </c>
      <c r="BM55" s="109">
        <f t="shared" ca="1" si="108"/>
        <v>0</v>
      </c>
      <c r="BN55" s="109">
        <f t="shared" si="108"/>
        <v>0</v>
      </c>
      <c r="BO55" s="109">
        <f t="shared" si="108"/>
        <v>0</v>
      </c>
      <c r="BP55" s="109">
        <f t="shared" ca="1" si="108"/>
        <v>0</v>
      </c>
      <c r="BQ55" s="109">
        <f t="shared" ca="1" si="108"/>
        <v>0</v>
      </c>
      <c r="BR55" s="109">
        <f t="shared" ca="1" si="108"/>
        <v>0</v>
      </c>
      <c r="BS55" s="109">
        <f t="shared" si="108"/>
        <v>0</v>
      </c>
      <c r="BT55" s="109">
        <f t="shared" ca="1" si="108"/>
        <v>0</v>
      </c>
      <c r="BU55" s="109">
        <f t="shared" si="108"/>
        <v>0</v>
      </c>
      <c r="BV55" s="109">
        <f t="shared" ca="1" si="108"/>
        <v>0</v>
      </c>
      <c r="BX55" s="82">
        <f t="shared" si="50"/>
        <v>0</v>
      </c>
      <c r="BY55" s="132">
        <f t="shared" si="51"/>
        <v>4.6500000000000004</v>
      </c>
      <c r="BZ55" s="132">
        <f t="shared" si="52"/>
        <v>4.22</v>
      </c>
      <c r="CA55" s="132">
        <f t="shared" si="53"/>
        <v>0</v>
      </c>
      <c r="CB55" s="132">
        <f t="shared" si="54"/>
        <v>0</v>
      </c>
      <c r="CC55" s="234">
        <f t="shared" si="55"/>
        <v>0.31605</v>
      </c>
      <c r="CD55" s="234">
        <f t="shared" si="56"/>
        <v>0.32250000000000001</v>
      </c>
      <c r="CE55" s="106">
        <f t="shared" si="57"/>
        <v>0.98042074975743199</v>
      </c>
      <c r="CF55" s="236">
        <f>IF(BX55=0,0,_xll.SPRDOPT(BY55,BZ55,$W55,$AM55,CC55,CD55,CE55,$D55,$D$19,0))</f>
        <v>0</v>
      </c>
      <c r="CG55" s="236">
        <f ca="1">IF(BY55=0,0,_xll.SPRDOPT(BY55,BZ55,$W55,$AM55,CC55,CD55,CE55,$D55,$D$19,1))</f>
        <v>4.8467966855728593E-2</v>
      </c>
      <c r="CH55" s="236">
        <f ca="1">IF(BZ55=0,0,_xll.SPRDOPT(BY55,BZ55,$W55,$AM55,CC55,CD55,CE55,$D55,$D$19,2))</f>
        <v>-4.3283323465300699E-2</v>
      </c>
      <c r="CI55" s="236">
        <f>IF(CA55=0,0,_xll.SPRDOPT(BY55,BZ55,$W55,$AM55,CC55,CD55,CE55,$D55,$D$19,3)/100)</f>
        <v>0</v>
      </c>
      <c r="CJ55" s="236">
        <f>IF(CB55=0,0,_xll.SPRDOPT(BY55,BZ55,$W55,$AM55,CC55,CD55,CE55,$D55,$D$19,4)/100)</f>
        <v>0</v>
      </c>
      <c r="CK55" s="236">
        <f ca="1">IF(CC55=0,0,_xll.SPRDOPT(BY55,BZ55,$W55,$AM55,CC55,CD55,CE55,$D55,$D$19,5)/100)</f>
        <v>3.9679353312171081E-3</v>
      </c>
      <c r="CL55" s="236">
        <f ca="1">IF(CD55=0,0,_xll.SPRDOPT(BY55,BZ55,$W55,$AM55,CC55,CD55,CE55,$D55,$D$19,6)/100)</f>
        <v>-2.5507738653698315E-3</v>
      </c>
      <c r="CM55" s="236">
        <f ca="1">IF(CE55=0,0,_xll.SPRDOPT(BY55,BZ55,$W55,$AM55,CC55,CD55,CE55,$D55,$D$19,7)/100)</f>
        <v>-6.3651991850002046E-3</v>
      </c>
      <c r="CN55" s="236">
        <f>IF(CF55=0,0,_xll.SPRDOPT(BY55,BZ55,$W55,$AM55,CC55,CD55,CE55,$D55,$D$19,9)/365)</f>
        <v>0</v>
      </c>
      <c r="CO55" s="236">
        <f t="shared" ca="1" si="58"/>
        <v>5.1846433904278941E-3</v>
      </c>
      <c r="CP55" s="236">
        <f t="shared" si="59"/>
        <v>0</v>
      </c>
      <c r="CQ55" s="236">
        <f t="shared" ca="1" si="60"/>
        <v>1.3378027592229344E-3</v>
      </c>
      <c r="CR55" s="205"/>
      <c r="CS55" s="109">
        <f t="shared" si="61"/>
        <v>0</v>
      </c>
      <c r="CT55" s="109">
        <f t="shared" ca="1" si="62"/>
        <v>0</v>
      </c>
      <c r="CU55" s="109">
        <f t="shared" ca="1" si="63"/>
        <v>0</v>
      </c>
      <c r="CV55" s="109">
        <f t="shared" si="64"/>
        <v>0</v>
      </c>
      <c r="CW55" s="109">
        <f t="shared" si="65"/>
        <v>0</v>
      </c>
      <c r="CX55" s="109">
        <f t="shared" ca="1" si="66"/>
        <v>0</v>
      </c>
      <c r="CY55" s="109">
        <f t="shared" ca="1" si="67"/>
        <v>0</v>
      </c>
      <c r="CZ55" s="109">
        <f t="shared" ca="1" si="68"/>
        <v>0</v>
      </c>
      <c r="DA55" s="109">
        <f t="shared" si="69"/>
        <v>0</v>
      </c>
      <c r="DB55" s="109">
        <f t="shared" ca="1" si="70"/>
        <v>0</v>
      </c>
      <c r="DC55" s="109">
        <f t="shared" si="71"/>
        <v>0</v>
      </c>
      <c r="DD55" s="109">
        <f t="shared" ca="1" si="72"/>
        <v>0</v>
      </c>
      <c r="DF55" s="82">
        <f t="shared" si="73"/>
        <v>0</v>
      </c>
      <c r="DG55" s="132">
        <f t="shared" si="74"/>
        <v>4.7125000000000004</v>
      </c>
      <c r="DH55" s="132">
        <f t="shared" si="75"/>
        <v>4.22</v>
      </c>
      <c r="DI55" s="132">
        <f t="shared" si="76"/>
        <v>0</v>
      </c>
      <c r="DJ55" s="132">
        <f t="shared" si="77"/>
        <v>0</v>
      </c>
      <c r="DK55" s="234">
        <f t="shared" si="78"/>
        <v>0.31605</v>
      </c>
      <c r="DL55" s="234">
        <f t="shared" si="79"/>
        <v>0.32250000000000001</v>
      </c>
      <c r="DM55" s="106">
        <f t="shared" si="80"/>
        <v>0.98542074975743199</v>
      </c>
      <c r="DN55" s="236">
        <f>IF(DF55=0,0,_xll.SPRDOPT(DG55,DH55,$AD55,$AM55,DK55,DL55,DM55,$D55,$F$19,0))</f>
        <v>0</v>
      </c>
      <c r="DO55" s="236">
        <f ca="1">IF(DG55=0,0,_xll.SPRDOPT(DG55,DH55,$AD55,$AM55,DK55,DL55,DM55,$D55,$F$19,1))</f>
        <v>2.2998703998576613E-2</v>
      </c>
      <c r="DP55" s="236">
        <f ca="1">IF(DH55=0,0,_xll.SPRDOPT(DG55,DH55,$AD55,$AM55,DK55,DL55,DM55,$D55,$F$19,2))</f>
        <v>-2.0834303518904168E-2</v>
      </c>
      <c r="DQ55" s="236">
        <f>IF(DI55=0,0,_xll.SPRDOPT(DG55,DH55,$AD55,$AM55,DK55,DL55,DM55,$D55,$F$19,3)/100)</f>
        <v>0</v>
      </c>
      <c r="DR55" s="236">
        <f>IF(DJ55=0,0,_xll.SPRDOPT(DG55,DH55,$AD55,$AM55,DK55,DL55,DM55,$D55,$F$19,4)/100)</f>
        <v>0</v>
      </c>
      <c r="DS55" s="236">
        <f ca="1">IF(DK55=0,0,_xll.SPRDOPT(DG55,DH55,$AD55,$AM55,DK55,DL55,DM55,$D55,$F$19,5)/100)</f>
        <v>2.3396019363121595E-3</v>
      </c>
      <c r="DT55" s="236">
        <f ca="1">IF(DL55=0,0,_xll.SPRDOPT(DG55,DH55,$AD55,$AM55,DK55,DL55,DM55,$D55,$F$19,6)/100)</f>
        <v>-1.6067865157560631E-3</v>
      </c>
      <c r="DU55" s="236">
        <f ca="1">IF(DM55=0,0,_xll.SPRDOPT(DG55,DH55,$AD55,$AM55,DK55,DL55,DM55,$D55,$F$19,7)/100)</f>
        <v>-3.7243455716919204E-3</v>
      </c>
      <c r="DV55" s="236">
        <f>IF(DN55=0,0,_xll.SPRDOPT(DG55,DH55,$AD55,$AM55,DK55,DL55,DM55,$D55,$F$19,9)/365)</f>
        <v>0</v>
      </c>
      <c r="DW55" s="236">
        <f t="shared" ca="1" si="81"/>
        <v>2.1644004796724445E-3</v>
      </c>
      <c r="DX55" s="236">
        <f t="shared" si="82"/>
        <v>0</v>
      </c>
      <c r="DY55" s="236">
        <f t="shared" ca="1" si="83"/>
        <v>6.8602338182985334E-4</v>
      </c>
      <c r="DZ55" s="205"/>
      <c r="EA55" s="109">
        <f t="shared" si="84"/>
        <v>0</v>
      </c>
      <c r="EB55" s="109">
        <f t="shared" ca="1" si="85"/>
        <v>0</v>
      </c>
      <c r="EC55" s="109">
        <f t="shared" ca="1" si="86"/>
        <v>0</v>
      </c>
      <c r="ED55" s="109">
        <f t="shared" si="87"/>
        <v>0</v>
      </c>
      <c r="EE55" s="109">
        <f t="shared" si="88"/>
        <v>0</v>
      </c>
      <c r="EF55" s="109">
        <f t="shared" ca="1" si="89"/>
        <v>0</v>
      </c>
      <c r="EG55" s="109">
        <f t="shared" ca="1" si="90"/>
        <v>0</v>
      </c>
      <c r="EH55" s="109">
        <f t="shared" ca="1" si="91"/>
        <v>0</v>
      </c>
      <c r="EI55" s="109">
        <f t="shared" si="92"/>
        <v>0</v>
      </c>
      <c r="EJ55" s="109">
        <f t="shared" ca="1" si="93"/>
        <v>0</v>
      </c>
      <c r="EK55" s="109">
        <f t="shared" si="94"/>
        <v>0</v>
      </c>
      <c r="EL55" s="109">
        <f t="shared" ca="1" si="95"/>
        <v>0</v>
      </c>
      <c r="EN55" s="82">
        <f t="shared" si="96"/>
        <v>0</v>
      </c>
      <c r="EO55" s="132">
        <f t="shared" si="97"/>
        <v>3.65</v>
      </c>
      <c r="EP55" s="132">
        <f t="shared" si="98"/>
        <v>4.22</v>
      </c>
      <c r="EQ55" s="132">
        <f t="shared" si="99"/>
        <v>0</v>
      </c>
      <c r="ER55" s="132">
        <f t="shared" si="100"/>
        <v>0</v>
      </c>
      <c r="ES55" s="234">
        <f t="shared" si="101"/>
        <v>0.32250000000000001</v>
      </c>
      <c r="ET55" s="234">
        <f t="shared" si="102"/>
        <v>0.32250000000000001</v>
      </c>
      <c r="EU55" s="106">
        <f t="shared" si="103"/>
        <v>0.86</v>
      </c>
      <c r="EV55" s="236">
        <f>IF(EN55=0,0,_xll.SPRDOPT(EO55,EP55,$AK55,$AM55,ES55,ET55,EU55,$D55,$H$19,0))</f>
        <v>0</v>
      </c>
      <c r="EW55" s="236">
        <f ca="1">IF(EO55=0,0,_xll.SPRDOPT(EO55,EP55,$AK55,$AM55,ES55,ET55,EU55,$D55,$H$19,1))</f>
        <v>0.506497573743936</v>
      </c>
      <c r="EX55" s="236">
        <f ca="1">IF(EP55=0,0,_xll.SPRDOPT(EO55,EP55,$AK55,$AM55,ES55,ET55,EU55,$D55,$H$19,2))</f>
        <v>-0.42714274419680631</v>
      </c>
      <c r="EY55" s="236">
        <f>IF(EQ55=0,0,_xll.SPRDOPT(EO55,EP55,$AK55,$AM55,ES55,ET55,EU55,$D55,$H$19,3)/100)</f>
        <v>0</v>
      </c>
      <c r="EZ55" s="236">
        <f>IF(ER55=0,0,_xll.SPRDOPT(EO55,EP55,$AK55,$AM55,ES55,ET55,EU55,$D55,$H$19,4)/100)</f>
        <v>0</v>
      </c>
      <c r="FA55" s="236">
        <f ca="1">IF(ES55=0,0,_xll.SPRDOPT(EO55,EP55,$AK55,$AM55,ES55,ET55,EU55,$D55,$H$19,5)/100)</f>
        <v>7.3424781854172392E-4</v>
      </c>
      <c r="FB55" s="236">
        <f ca="1">IF(ET55=0,0,_xll.SPRDOPT(EO55,EP55,$AK55,$AM55,ES55,ET55,EU55,$D55,$H$19,6)/100)</f>
        <v>9.4994540973993274E-3</v>
      </c>
      <c r="FC55" s="236">
        <f ca="1">IF(EU55=0,0,_xll.SPRDOPT(EO55,EP55,$AK55,$AM55,ES55,ET55,EU55,$D55,$H$19,7)/100)</f>
        <v>-1.1057101333927184E-2</v>
      </c>
      <c r="FD55" s="236">
        <f>IF(EV55=0,0,_xll.SPRDOPT(EO55,EP55,$AK55,$AM55,ES55,ET55,EU55,$D55,$H$19,9)/365)</f>
        <v>0</v>
      </c>
      <c r="FE55" s="236">
        <f t="shared" ca="1" si="104"/>
        <v>7.9354829547129691E-2</v>
      </c>
      <c r="FF55" s="236">
        <f t="shared" si="105"/>
        <v>0</v>
      </c>
      <c r="FG55" s="236">
        <f t="shared" ca="1" si="106"/>
        <v>1.0233701915941052E-2</v>
      </c>
      <c r="FH55" s="205"/>
      <c r="FI55" s="109">
        <f t="shared" si="109"/>
        <v>0</v>
      </c>
      <c r="FJ55" s="109">
        <f t="shared" ca="1" si="109"/>
        <v>0</v>
      </c>
      <c r="FK55" s="109">
        <f t="shared" ca="1" si="109"/>
        <v>0</v>
      </c>
      <c r="FL55" s="109">
        <f t="shared" si="109"/>
        <v>0</v>
      </c>
      <c r="FM55" s="109">
        <f t="shared" si="109"/>
        <v>0</v>
      </c>
      <c r="FN55" s="109">
        <f t="shared" ca="1" si="109"/>
        <v>0</v>
      </c>
      <c r="FO55" s="109">
        <f t="shared" ca="1" si="109"/>
        <v>0</v>
      </c>
      <c r="FP55" s="109">
        <f t="shared" ca="1" si="109"/>
        <v>0</v>
      </c>
      <c r="FQ55" s="109">
        <f t="shared" si="109"/>
        <v>0</v>
      </c>
      <c r="FR55" s="109">
        <f t="shared" ca="1" si="109"/>
        <v>0</v>
      </c>
      <c r="FS55" s="109">
        <f t="shared" si="109"/>
        <v>0</v>
      </c>
      <c r="FT55" s="109">
        <f t="shared" ca="1" si="109"/>
        <v>0</v>
      </c>
    </row>
    <row r="56" spans="1:176" x14ac:dyDescent="0.25">
      <c r="A56" s="101">
        <f t="shared" si="18"/>
        <v>37377</v>
      </c>
      <c r="B56" s="102">
        <f t="shared" si="19"/>
        <v>4.1470000000000002</v>
      </c>
      <c r="C56" s="80">
        <f t="shared" si="20"/>
        <v>0.31</v>
      </c>
      <c r="D56" s="105">
        <f t="shared" ca="1" si="4"/>
        <v>561</v>
      </c>
      <c r="E56" s="106">
        <f t="shared" ca="1" si="21"/>
        <v>6.3416676855344676</v>
      </c>
      <c r="F56" s="106">
        <f t="shared" ca="1" si="22"/>
        <v>3.7471478303217218E-2</v>
      </c>
      <c r="G56" s="106">
        <f t="shared" ca="1" si="23"/>
        <v>1.6802072110746663E-2</v>
      </c>
      <c r="H56" s="106">
        <f t="shared" ca="1" si="24"/>
        <v>0.5050018851416751</v>
      </c>
      <c r="I56" s="104"/>
      <c r="J56" s="233"/>
      <c r="K56" s="102">
        <f t="shared" si="107"/>
        <v>0.38500000000000001</v>
      </c>
      <c r="L56" s="102">
        <f t="shared" si="25"/>
        <v>0</v>
      </c>
      <c r="M56" s="106">
        <f t="shared" si="26"/>
        <v>1</v>
      </c>
      <c r="N56" s="106">
        <f t="shared" si="27"/>
        <v>1</v>
      </c>
      <c r="O56" s="106">
        <f t="shared" si="28"/>
        <v>0.99</v>
      </c>
      <c r="P56" s="235">
        <f t="shared" si="29"/>
        <v>0.37</v>
      </c>
      <c r="Q56" s="106"/>
      <c r="R56" s="102">
        <f t="shared" si="5"/>
        <v>0.41499999999999998</v>
      </c>
      <c r="S56" s="102">
        <f t="shared" si="6"/>
        <v>0</v>
      </c>
      <c r="T56" s="106">
        <f t="shared" si="7"/>
        <v>0.98</v>
      </c>
      <c r="U56" s="106">
        <f t="shared" si="30"/>
        <v>1</v>
      </c>
      <c r="V56" s="106">
        <f t="shared" si="31"/>
        <v>0.98042074975743199</v>
      </c>
      <c r="W56" s="235">
        <f t="shared" si="32"/>
        <v>1.3</v>
      </c>
      <c r="X56" s="106"/>
      <c r="Y56" s="102">
        <f t="shared" si="8"/>
        <v>0.41499999999999998</v>
      </c>
      <c r="Z56" s="102">
        <f t="shared" si="9"/>
        <v>0</v>
      </c>
      <c r="AA56" s="106">
        <f t="shared" si="10"/>
        <v>0.98</v>
      </c>
      <c r="AB56" s="106">
        <f t="shared" si="33"/>
        <v>1</v>
      </c>
      <c r="AC56" s="106">
        <f t="shared" si="34"/>
        <v>0.98042074975743199</v>
      </c>
      <c r="AD56" s="235">
        <f t="shared" si="35"/>
        <v>1.55</v>
      </c>
      <c r="AE56" s="106"/>
      <c r="AF56" s="102">
        <f t="shared" si="11"/>
        <v>-0.56999999999999995</v>
      </c>
      <c r="AG56" s="102">
        <f t="shared" si="12"/>
        <v>0</v>
      </c>
      <c r="AH56" s="106">
        <f t="shared" si="13"/>
        <v>1</v>
      </c>
      <c r="AI56" s="106">
        <f t="shared" si="36"/>
        <v>1</v>
      </c>
      <c r="AJ56" s="106">
        <f t="shared" si="37"/>
        <v>0.96</v>
      </c>
      <c r="AK56" s="235">
        <f t="shared" si="38"/>
        <v>-0.5</v>
      </c>
      <c r="AM56" s="80">
        <v>0</v>
      </c>
      <c r="AN56" s="181">
        <f t="shared" si="14"/>
        <v>31</v>
      </c>
      <c r="AP56" s="82">
        <f t="shared" si="39"/>
        <v>0</v>
      </c>
      <c r="AQ56" s="132">
        <f t="shared" si="40"/>
        <v>4.5120000000000005</v>
      </c>
      <c r="AR56" s="132">
        <f t="shared" si="41"/>
        <v>4.1470000000000002</v>
      </c>
      <c r="AS56" s="132">
        <f t="shared" si="42"/>
        <v>0</v>
      </c>
      <c r="AT56" s="132">
        <f t="shared" si="43"/>
        <v>0</v>
      </c>
      <c r="AU56" s="234">
        <f t="shared" si="44"/>
        <v>0.31</v>
      </c>
      <c r="AV56" s="234">
        <f t="shared" si="45"/>
        <v>0.31</v>
      </c>
      <c r="AW56" s="106">
        <f t="shared" si="46"/>
        <v>1.0900000000000001</v>
      </c>
      <c r="AX56" s="236">
        <f>IF(AP56=0,0,_xll.SPRDOPT(AQ56,AR56,$P56,$AM56,AU56,AV56,AW56,$D56,$B$19,0))</f>
        <v>0</v>
      </c>
      <c r="AY56" s="236">
        <f ca="1">IF(AQ56=0,0,_xll.SPRDOPT(AQ56,AR56,$P56,$AM56,AU56,AV56,AW56,$D56,$B$19,1))</f>
        <v>6.3416676855344676</v>
      </c>
      <c r="AZ56" s="236">
        <f ca="1">IF(AR56=0,0,_xll.SPRDOPT(AQ56,AR56,$P56,$AM56,AU56,AV56,AW56,$D56,$B$19,2))</f>
        <v>-6.6369788495171491</v>
      </c>
      <c r="BA56" s="236">
        <f>IF(AS56=0,0,_xll.SPRDOPT(AQ56,AR56,$P56,$AM56,AU56,AV56,AW56,$D56,$B$19,3)/100)</f>
        <v>0</v>
      </c>
      <c r="BB56" s="236">
        <f>IF(AT56=0,0,_xll.SPRDOPT(AQ56,AR56,$P56,$AM56,AU56,AV56,AW56,$D56,$B$19,4)/100)</f>
        <v>0</v>
      </c>
      <c r="BC56" s="236">
        <f ca="1">IF(AU56=0,0,_xll.SPRDOPT(AQ56,AR56,$P56,$AM56,AU56,AV56,AW56,$D56,$B$19,5)/100)</f>
        <v>0</v>
      </c>
      <c r="BD56" s="236">
        <f ca="1">IF(AV56=0,0,_xll.SPRDOPT(AQ56,AR56,$P56,$AM56,AU56,AV56,AW56,$D56,$B$19,6)/100)</f>
        <v>0</v>
      </c>
      <c r="BE56" s="236">
        <f ca="1">IF(AW56=0,0,_xll.SPRDOPT(AQ56,AR56,$P56,$AM56,AU56,AV56,AW56,$D56,$B$19,7)/100)</f>
        <v>-7.7040948138385024E-2</v>
      </c>
      <c r="BF56" s="236">
        <f>IF(AX56=0,0,_xll.SPRDOPT(AQ56,AR56,$P56,$AM56,AU56,AV56,AW56,$D56,$B$19,9)/365)</f>
        <v>0</v>
      </c>
      <c r="BG56" s="236">
        <f t="shared" ca="1" si="47"/>
        <v>-0.29531116398268153</v>
      </c>
      <c r="BH56" s="236">
        <f t="shared" si="48"/>
        <v>0</v>
      </c>
      <c r="BI56" s="236">
        <f t="shared" ca="1" si="49"/>
        <v>0</v>
      </c>
      <c r="BJ56" s="205"/>
      <c r="BK56" s="109">
        <f t="shared" si="15"/>
        <v>0</v>
      </c>
      <c r="BL56" s="109">
        <f t="shared" ca="1" si="108"/>
        <v>0</v>
      </c>
      <c r="BM56" s="109">
        <f t="shared" ca="1" si="108"/>
        <v>0</v>
      </c>
      <c r="BN56" s="109">
        <f t="shared" si="108"/>
        <v>0</v>
      </c>
      <c r="BO56" s="109">
        <f t="shared" si="108"/>
        <v>0</v>
      </c>
      <c r="BP56" s="109">
        <f t="shared" ca="1" si="108"/>
        <v>0</v>
      </c>
      <c r="BQ56" s="109">
        <f t="shared" ca="1" si="108"/>
        <v>0</v>
      </c>
      <c r="BR56" s="109">
        <f t="shared" ca="1" si="108"/>
        <v>0</v>
      </c>
      <c r="BS56" s="109">
        <f t="shared" si="108"/>
        <v>0</v>
      </c>
      <c r="BT56" s="109">
        <f t="shared" ca="1" si="108"/>
        <v>0</v>
      </c>
      <c r="BU56" s="109">
        <f t="shared" si="108"/>
        <v>0</v>
      </c>
      <c r="BV56" s="109">
        <f t="shared" ca="1" si="108"/>
        <v>0</v>
      </c>
      <c r="BX56" s="82">
        <f t="shared" si="50"/>
        <v>0</v>
      </c>
      <c r="BY56" s="132">
        <f t="shared" si="51"/>
        <v>4.5420000000000007</v>
      </c>
      <c r="BZ56" s="132">
        <f t="shared" si="52"/>
        <v>4.1470000000000002</v>
      </c>
      <c r="CA56" s="132">
        <f t="shared" si="53"/>
        <v>0</v>
      </c>
      <c r="CB56" s="132">
        <f t="shared" si="54"/>
        <v>0</v>
      </c>
      <c r="CC56" s="234">
        <f t="shared" si="55"/>
        <v>0.30380000000000001</v>
      </c>
      <c r="CD56" s="234">
        <f t="shared" si="56"/>
        <v>0.31</v>
      </c>
      <c r="CE56" s="106">
        <f t="shared" si="57"/>
        <v>0.98042074975743199</v>
      </c>
      <c r="CF56" s="236">
        <f>IF(BX56=0,0,_xll.SPRDOPT(BY56,BZ56,$W56,$AM56,CC56,CD56,CE56,$D56,$D$19,0))</f>
        <v>0</v>
      </c>
      <c r="CG56" s="236">
        <f ca="1">IF(BY56=0,0,_xll.SPRDOPT(BY56,BZ56,$W56,$AM56,CC56,CD56,CE56,$D56,$D$19,1))</f>
        <v>3.7471478303217218E-2</v>
      </c>
      <c r="CH56" s="236">
        <f ca="1">IF(BZ56=0,0,_xll.SPRDOPT(BY56,BZ56,$W56,$AM56,CC56,CD56,CE56,$D56,$D$19,2))</f>
        <v>-3.3313795652530398E-2</v>
      </c>
      <c r="CI56" s="236">
        <f>IF(CA56=0,0,_xll.SPRDOPT(BY56,BZ56,$W56,$AM56,CC56,CD56,CE56,$D56,$D$19,3)/100)</f>
        <v>0</v>
      </c>
      <c r="CJ56" s="236">
        <f>IF(CB56=0,0,_xll.SPRDOPT(BY56,BZ56,$W56,$AM56,CC56,CD56,CE56,$D56,$D$19,4)/100)</f>
        <v>0</v>
      </c>
      <c r="CK56" s="236">
        <f ca="1">IF(CC56=0,0,_xll.SPRDOPT(BY56,BZ56,$W56,$AM56,CC56,CD56,CE56,$D56,$D$19,5)/100)</f>
        <v>3.2356406129129293E-3</v>
      </c>
      <c r="CL56" s="236">
        <f ca="1">IF(CD56=0,0,_xll.SPRDOPT(BY56,BZ56,$W56,$AM56,CC56,CD56,CE56,$D56,$D$19,6)/100)</f>
        <v>-2.0806229588549558E-3</v>
      </c>
      <c r="CM56" s="236">
        <f ca="1">IF(CE56=0,0,_xll.SPRDOPT(BY56,BZ56,$W56,$AM56,CC56,CD56,CE56,$D56,$D$19,7)/100)</f>
        <v>-5.0000351278866621E-3</v>
      </c>
      <c r="CN56" s="236">
        <f>IF(CF56=0,0,_xll.SPRDOPT(BY56,BZ56,$W56,$AM56,CC56,CD56,CE56,$D56,$D$19,9)/365)</f>
        <v>0</v>
      </c>
      <c r="CO56" s="236">
        <f t="shared" ca="1" si="58"/>
        <v>4.1576826506868197E-3</v>
      </c>
      <c r="CP56" s="236">
        <f t="shared" si="59"/>
        <v>0</v>
      </c>
      <c r="CQ56" s="236">
        <f t="shared" ca="1" si="60"/>
        <v>1.0903048417997153E-3</v>
      </c>
      <c r="CR56" s="205"/>
      <c r="CS56" s="109">
        <f t="shared" si="61"/>
        <v>0</v>
      </c>
      <c r="CT56" s="109">
        <f t="shared" ca="1" si="62"/>
        <v>0</v>
      </c>
      <c r="CU56" s="109">
        <f t="shared" ca="1" si="63"/>
        <v>0</v>
      </c>
      <c r="CV56" s="109">
        <f t="shared" si="64"/>
        <v>0</v>
      </c>
      <c r="CW56" s="109">
        <f t="shared" si="65"/>
        <v>0</v>
      </c>
      <c r="CX56" s="109">
        <f t="shared" ca="1" si="66"/>
        <v>0</v>
      </c>
      <c r="CY56" s="109">
        <f t="shared" ca="1" si="67"/>
        <v>0</v>
      </c>
      <c r="CZ56" s="109">
        <f t="shared" ca="1" si="68"/>
        <v>0</v>
      </c>
      <c r="DA56" s="109">
        <f t="shared" si="69"/>
        <v>0</v>
      </c>
      <c r="DB56" s="109">
        <f t="shared" ca="1" si="70"/>
        <v>0</v>
      </c>
      <c r="DC56" s="109">
        <f t="shared" si="71"/>
        <v>0</v>
      </c>
      <c r="DD56" s="109">
        <f t="shared" ca="1" si="72"/>
        <v>0</v>
      </c>
      <c r="DF56" s="82">
        <f t="shared" si="73"/>
        <v>0</v>
      </c>
      <c r="DG56" s="132">
        <f t="shared" si="74"/>
        <v>4.6045000000000007</v>
      </c>
      <c r="DH56" s="132">
        <f t="shared" si="75"/>
        <v>4.1470000000000002</v>
      </c>
      <c r="DI56" s="132">
        <f t="shared" si="76"/>
        <v>0</v>
      </c>
      <c r="DJ56" s="132">
        <f t="shared" si="77"/>
        <v>0</v>
      </c>
      <c r="DK56" s="234">
        <f t="shared" si="78"/>
        <v>0.30380000000000001</v>
      </c>
      <c r="DL56" s="234">
        <f t="shared" si="79"/>
        <v>0.31</v>
      </c>
      <c r="DM56" s="106">
        <f t="shared" si="80"/>
        <v>0.98542074975743199</v>
      </c>
      <c r="DN56" s="236">
        <f>IF(DF56=0,0,_xll.SPRDOPT(DG56,DH56,$AD56,$AM56,DK56,DL56,DM56,$D56,$F$19,0))</f>
        <v>0</v>
      </c>
      <c r="DO56" s="236">
        <f ca="1">IF(DG56=0,0,_xll.SPRDOPT(DG56,DH56,$AD56,$AM56,DK56,DL56,DM56,$D56,$F$19,1))</f>
        <v>1.6802072110746663E-2</v>
      </c>
      <c r="DP56" s="236">
        <f ca="1">IF(DH56=0,0,_xll.SPRDOPT(DG56,DH56,$AD56,$AM56,DK56,DL56,DM56,$D56,$F$19,2))</f>
        <v>-1.5160753816782028E-2</v>
      </c>
      <c r="DQ56" s="236">
        <f>IF(DI56=0,0,_xll.SPRDOPT(DG56,DH56,$AD56,$AM56,DK56,DL56,DM56,$D56,$F$19,3)/100)</f>
        <v>0</v>
      </c>
      <c r="DR56" s="236">
        <f>IF(DJ56=0,0,_xll.SPRDOPT(DG56,DH56,$AD56,$AM56,DK56,DL56,DM56,$D56,$F$19,4)/100)</f>
        <v>0</v>
      </c>
      <c r="DS56" s="236">
        <f ca="1">IF(DK56=0,0,_xll.SPRDOPT(DG56,DH56,$AD56,$AM56,DK56,DL56,DM56,$D56,$F$19,5)/100)</f>
        <v>1.7977567971174876E-3</v>
      </c>
      <c r="DT56" s="236">
        <f ca="1">IF(DL56=0,0,_xll.SPRDOPT(DG56,DH56,$AD56,$AM56,DK56,DL56,DM56,$D56,$F$19,6)/100)</f>
        <v>-1.2350780457792989E-3</v>
      </c>
      <c r="DU56" s="236">
        <f ca="1">IF(DM56=0,0,_xll.SPRDOPT(DG56,DH56,$AD56,$AM56,DK56,DL56,DM56,$D56,$F$19,7)/100)</f>
        <v>-2.765687573644825E-3</v>
      </c>
      <c r="DV56" s="236">
        <f>IF(DN56=0,0,_xll.SPRDOPT(DG56,DH56,$AD56,$AM56,DK56,DL56,DM56,$D56,$F$19,9)/365)</f>
        <v>0</v>
      </c>
      <c r="DW56" s="236">
        <f t="shared" ca="1" si="81"/>
        <v>1.6413182939646349E-3</v>
      </c>
      <c r="DX56" s="236">
        <f t="shared" si="82"/>
        <v>0</v>
      </c>
      <c r="DY56" s="236">
        <f t="shared" ca="1" si="83"/>
        <v>5.267236153958391E-4</v>
      </c>
      <c r="DZ56" s="205"/>
      <c r="EA56" s="109">
        <f t="shared" si="84"/>
        <v>0</v>
      </c>
      <c r="EB56" s="109">
        <f t="shared" ca="1" si="85"/>
        <v>0</v>
      </c>
      <c r="EC56" s="109">
        <f t="shared" ca="1" si="86"/>
        <v>0</v>
      </c>
      <c r="ED56" s="109">
        <f t="shared" si="87"/>
        <v>0</v>
      </c>
      <c r="EE56" s="109">
        <f t="shared" si="88"/>
        <v>0</v>
      </c>
      <c r="EF56" s="109">
        <f t="shared" ca="1" si="89"/>
        <v>0</v>
      </c>
      <c r="EG56" s="109">
        <f t="shared" ca="1" si="90"/>
        <v>0</v>
      </c>
      <c r="EH56" s="109">
        <f t="shared" ca="1" si="91"/>
        <v>0</v>
      </c>
      <c r="EI56" s="109">
        <f t="shared" si="92"/>
        <v>0</v>
      </c>
      <c r="EJ56" s="109">
        <f t="shared" ca="1" si="93"/>
        <v>0</v>
      </c>
      <c r="EK56" s="109">
        <f t="shared" si="94"/>
        <v>0</v>
      </c>
      <c r="EL56" s="109">
        <f t="shared" ca="1" si="95"/>
        <v>0</v>
      </c>
      <c r="EN56" s="82">
        <f t="shared" si="96"/>
        <v>0</v>
      </c>
      <c r="EO56" s="132">
        <f t="shared" si="97"/>
        <v>3.5770000000000004</v>
      </c>
      <c r="EP56" s="132">
        <f t="shared" si="98"/>
        <v>4.1470000000000002</v>
      </c>
      <c r="EQ56" s="132">
        <f t="shared" si="99"/>
        <v>0</v>
      </c>
      <c r="ER56" s="132">
        <f t="shared" si="100"/>
        <v>0</v>
      </c>
      <c r="ES56" s="234">
        <f t="shared" si="101"/>
        <v>0.31</v>
      </c>
      <c r="ET56" s="234">
        <f t="shared" si="102"/>
        <v>0.31</v>
      </c>
      <c r="EU56" s="106">
        <f t="shared" si="103"/>
        <v>0.86</v>
      </c>
      <c r="EV56" s="236">
        <f>IF(EN56=0,0,_xll.SPRDOPT(EO56,EP56,$AK56,$AM56,ES56,ET56,EU56,$D56,$H$19,0))</f>
        <v>0</v>
      </c>
      <c r="EW56" s="236">
        <f ca="1">IF(EO56=0,0,_xll.SPRDOPT(EO56,EP56,$AK56,$AM56,ES56,ET56,EU56,$D56,$H$19,1))</f>
        <v>0.5050018851416751</v>
      </c>
      <c r="EX56" s="236">
        <f ca="1">IF(EP56=0,0,_xll.SPRDOPT(EO56,EP56,$AK56,$AM56,ES56,ET56,EU56,$D56,$H$19,2))</f>
        <v>-0.42661508806656878</v>
      </c>
      <c r="EY56" s="236">
        <f>IF(EQ56=0,0,_xll.SPRDOPT(EO56,EP56,$AK56,$AM56,ES56,ET56,EU56,$D56,$H$19,3)/100)</f>
        <v>0</v>
      </c>
      <c r="EZ56" s="236">
        <f>IF(ER56=0,0,_xll.SPRDOPT(EO56,EP56,$AK56,$AM56,ES56,ET56,EU56,$D56,$H$19,4)/100)</f>
        <v>0</v>
      </c>
      <c r="FA56" s="236">
        <f ca="1">IF(ES56=0,0,_xll.SPRDOPT(EO56,EP56,$AK56,$AM56,ES56,ET56,EU56,$D56,$H$19,5)/100)</f>
        <v>6.6712299306647099E-4</v>
      </c>
      <c r="FB56" s="236">
        <f ca="1">IF(ET56=0,0,_xll.SPRDOPT(EO56,EP56,$AK56,$AM56,ES56,ET56,EU56,$D56,$H$19,6)/100)</f>
        <v>9.6757252910261334E-3</v>
      </c>
      <c r="FC56" s="236">
        <f ca="1">IF(EU56=0,0,_xll.SPRDOPT(EO56,EP56,$AK56,$AM56,ES56,ET56,EU56,$D56,$H$19,7)/100)</f>
        <v>-1.0718463595926654E-2</v>
      </c>
      <c r="FD56" s="236">
        <f>IF(EV56=0,0,_xll.SPRDOPT(EO56,EP56,$AK56,$AM56,ES56,ET56,EU56,$D56,$H$19,9)/365)</f>
        <v>0</v>
      </c>
      <c r="FE56" s="236">
        <f t="shared" ca="1" si="104"/>
        <v>7.8386797075106318E-2</v>
      </c>
      <c r="FF56" s="236">
        <f t="shared" si="105"/>
        <v>0</v>
      </c>
      <c r="FG56" s="236">
        <f t="shared" ca="1" si="106"/>
        <v>1.0342848284092604E-2</v>
      </c>
      <c r="FH56" s="205"/>
      <c r="FI56" s="109">
        <f t="shared" si="109"/>
        <v>0</v>
      </c>
      <c r="FJ56" s="109">
        <f t="shared" ca="1" si="109"/>
        <v>0</v>
      </c>
      <c r="FK56" s="109">
        <f t="shared" ca="1" si="109"/>
        <v>0</v>
      </c>
      <c r="FL56" s="109">
        <f t="shared" si="109"/>
        <v>0</v>
      </c>
      <c r="FM56" s="109">
        <f t="shared" si="109"/>
        <v>0</v>
      </c>
      <c r="FN56" s="109">
        <f t="shared" ca="1" si="109"/>
        <v>0</v>
      </c>
      <c r="FO56" s="109">
        <f t="shared" ca="1" si="109"/>
        <v>0</v>
      </c>
      <c r="FP56" s="109">
        <f t="shared" ca="1" si="109"/>
        <v>0</v>
      </c>
      <c r="FQ56" s="109">
        <f t="shared" si="109"/>
        <v>0</v>
      </c>
      <c r="FR56" s="109">
        <f t="shared" ca="1" si="109"/>
        <v>0</v>
      </c>
      <c r="FS56" s="109">
        <f t="shared" si="109"/>
        <v>0</v>
      </c>
      <c r="FT56" s="109">
        <f t="shared" ca="1" si="109"/>
        <v>0</v>
      </c>
    </row>
    <row r="57" spans="1:176" x14ac:dyDescent="0.25">
      <c r="A57" s="101">
        <f t="shared" si="18"/>
        <v>37408</v>
      </c>
      <c r="B57" s="102">
        <f t="shared" si="19"/>
        <v>4.1269999999999998</v>
      </c>
      <c r="C57" s="80">
        <f t="shared" si="20"/>
        <v>0.31</v>
      </c>
      <c r="D57" s="105">
        <f t="shared" ca="1" si="4"/>
        <v>594</v>
      </c>
      <c r="E57" s="106">
        <f t="shared" ca="1" si="21"/>
        <v>6.5516439718898356</v>
      </c>
      <c r="F57" s="106">
        <f t="shared" ca="1" si="22"/>
        <v>3.9739299768499048E-2</v>
      </c>
      <c r="G57" s="106">
        <f t="shared" ca="1" si="23"/>
        <v>1.8373497890400232E-2</v>
      </c>
      <c r="H57" s="106">
        <f t="shared" ca="1" si="24"/>
        <v>0.50692782299361261</v>
      </c>
      <c r="I57" s="104"/>
      <c r="J57" s="233"/>
      <c r="K57" s="102">
        <f t="shared" si="107"/>
        <v>0.38500000000000001</v>
      </c>
      <c r="L57" s="102">
        <f t="shared" si="25"/>
        <v>0</v>
      </c>
      <c r="M57" s="106">
        <f t="shared" si="26"/>
        <v>1</v>
      </c>
      <c r="N57" s="106">
        <f t="shared" si="27"/>
        <v>1</v>
      </c>
      <c r="O57" s="106">
        <f t="shared" si="28"/>
        <v>0.99</v>
      </c>
      <c r="P57" s="235">
        <f t="shared" si="29"/>
        <v>0.37</v>
      </c>
      <c r="Q57" s="106"/>
      <c r="R57" s="102">
        <f t="shared" si="5"/>
        <v>0.40500000000000003</v>
      </c>
      <c r="S57" s="102">
        <f t="shared" si="6"/>
        <v>0</v>
      </c>
      <c r="T57" s="106">
        <f t="shared" si="7"/>
        <v>0.98</v>
      </c>
      <c r="U57" s="106">
        <f t="shared" si="30"/>
        <v>1</v>
      </c>
      <c r="V57" s="106">
        <f t="shared" si="31"/>
        <v>0.98042074975743199</v>
      </c>
      <c r="W57" s="235">
        <f t="shared" si="32"/>
        <v>1.3</v>
      </c>
      <c r="X57" s="106"/>
      <c r="Y57" s="102">
        <f t="shared" si="8"/>
        <v>0.40500000000000003</v>
      </c>
      <c r="Z57" s="102">
        <f t="shared" si="9"/>
        <v>0</v>
      </c>
      <c r="AA57" s="106">
        <f t="shared" si="10"/>
        <v>0.98</v>
      </c>
      <c r="AB57" s="106">
        <f t="shared" si="33"/>
        <v>1</v>
      </c>
      <c r="AC57" s="106">
        <f t="shared" si="34"/>
        <v>0.98042074975743199</v>
      </c>
      <c r="AD57" s="235">
        <f t="shared" si="35"/>
        <v>1.55</v>
      </c>
      <c r="AE57" s="106"/>
      <c r="AF57" s="102">
        <f t="shared" si="11"/>
        <v>-0.56999999999999995</v>
      </c>
      <c r="AG57" s="102">
        <f t="shared" si="12"/>
        <v>0</v>
      </c>
      <c r="AH57" s="106">
        <f t="shared" si="13"/>
        <v>1</v>
      </c>
      <c r="AI57" s="106">
        <f t="shared" si="36"/>
        <v>1</v>
      </c>
      <c r="AJ57" s="106">
        <f t="shared" si="37"/>
        <v>0.96</v>
      </c>
      <c r="AK57" s="235">
        <f t="shared" si="38"/>
        <v>-0.5</v>
      </c>
      <c r="AM57" s="80">
        <v>0</v>
      </c>
      <c r="AN57" s="181">
        <f t="shared" si="14"/>
        <v>30</v>
      </c>
      <c r="AP57" s="82">
        <f t="shared" si="39"/>
        <v>0</v>
      </c>
      <c r="AQ57" s="132">
        <f t="shared" si="40"/>
        <v>4.492</v>
      </c>
      <c r="AR57" s="132">
        <f t="shared" si="41"/>
        <v>4.1269999999999998</v>
      </c>
      <c r="AS57" s="132">
        <f t="shared" si="42"/>
        <v>0</v>
      </c>
      <c r="AT57" s="132">
        <f t="shared" si="43"/>
        <v>0</v>
      </c>
      <c r="AU57" s="234">
        <f t="shared" si="44"/>
        <v>0.31</v>
      </c>
      <c r="AV57" s="234">
        <f t="shared" si="45"/>
        <v>0.31</v>
      </c>
      <c r="AW57" s="106">
        <f t="shared" si="46"/>
        <v>1.0900000000000001</v>
      </c>
      <c r="AX57" s="236">
        <f>IF(AP57=0,0,_xll.SPRDOPT(AQ57,AR57,$P57,$AM57,AU57,AV57,AW57,$D57,$B$19,0))</f>
        <v>0</v>
      </c>
      <c r="AY57" s="236">
        <f ca="1">IF(AQ57=0,0,_xll.SPRDOPT(AQ57,AR57,$P57,$AM57,AU57,AV57,AW57,$D57,$B$19,1))</f>
        <v>6.5516439718898356</v>
      </c>
      <c r="AZ57" s="236">
        <f ca="1">IF(AR57=0,0,_xll.SPRDOPT(AQ57,AR57,$P57,$AM57,AU57,AV57,AW57,$D57,$B$19,2))</f>
        <v>-6.854760023424916</v>
      </c>
      <c r="BA57" s="236">
        <f>IF(AS57=0,0,_xll.SPRDOPT(AQ57,AR57,$P57,$AM57,AU57,AV57,AW57,$D57,$B$19,3)/100)</f>
        <v>0</v>
      </c>
      <c r="BB57" s="236">
        <f>IF(AT57=0,0,_xll.SPRDOPT(AQ57,AR57,$P57,$AM57,AU57,AV57,AW57,$D57,$B$19,4)/100)</f>
        <v>0</v>
      </c>
      <c r="BC57" s="236">
        <f ca="1">IF(AU57=0,0,_xll.SPRDOPT(AQ57,AR57,$P57,$AM57,AU57,AV57,AW57,$D57,$B$19,5)/100)</f>
        <v>0</v>
      </c>
      <c r="BD57" s="236">
        <f ca="1">IF(AV57=0,0,_xll.SPRDOPT(AQ57,AR57,$P57,$AM57,AU57,AV57,AW57,$D57,$B$19,6)/100)</f>
        <v>0</v>
      </c>
      <c r="BE57" s="236">
        <f ca="1">IF(AW57=0,0,_xll.SPRDOPT(AQ57,AR57,$P57,$AM57,AU57,AV57,AW57,$D57,$B$19,7)/100)</f>
        <v>-7.8499594753357022E-2</v>
      </c>
      <c r="BF57" s="236">
        <f>IF(AX57=0,0,_xll.SPRDOPT(AQ57,AR57,$P57,$AM57,AU57,AV57,AW57,$D57,$B$19,9)/365)</f>
        <v>0</v>
      </c>
      <c r="BG57" s="236">
        <f t="shared" ca="1" si="47"/>
        <v>-0.30311605153508037</v>
      </c>
      <c r="BH57" s="236">
        <f t="shared" si="48"/>
        <v>0</v>
      </c>
      <c r="BI57" s="236">
        <f t="shared" ca="1" si="49"/>
        <v>0</v>
      </c>
      <c r="BJ57" s="205"/>
      <c r="BK57" s="109">
        <f t="shared" si="15"/>
        <v>0</v>
      </c>
      <c r="BL57" s="109">
        <f t="shared" ca="1" si="108"/>
        <v>0</v>
      </c>
      <c r="BM57" s="109">
        <f t="shared" ca="1" si="108"/>
        <v>0</v>
      </c>
      <c r="BN57" s="109">
        <f t="shared" si="108"/>
        <v>0</v>
      </c>
      <c r="BO57" s="109">
        <f t="shared" si="108"/>
        <v>0</v>
      </c>
      <c r="BP57" s="109">
        <f t="shared" ca="1" si="108"/>
        <v>0</v>
      </c>
      <c r="BQ57" s="109">
        <f t="shared" ca="1" si="108"/>
        <v>0</v>
      </c>
      <c r="BR57" s="109">
        <f t="shared" ca="1" si="108"/>
        <v>0</v>
      </c>
      <c r="BS57" s="109">
        <f t="shared" si="108"/>
        <v>0</v>
      </c>
      <c r="BT57" s="109">
        <f t="shared" ca="1" si="108"/>
        <v>0</v>
      </c>
      <c r="BU57" s="109">
        <f t="shared" si="108"/>
        <v>0</v>
      </c>
      <c r="BV57" s="109">
        <f t="shared" ca="1" si="108"/>
        <v>0</v>
      </c>
      <c r="BX57" s="82">
        <f t="shared" si="50"/>
        <v>0</v>
      </c>
      <c r="BY57" s="132">
        <f t="shared" si="51"/>
        <v>4.5120000000000005</v>
      </c>
      <c r="BZ57" s="132">
        <f t="shared" si="52"/>
        <v>4.1269999999999998</v>
      </c>
      <c r="CA57" s="132">
        <f t="shared" si="53"/>
        <v>0</v>
      </c>
      <c r="CB57" s="132">
        <f t="shared" si="54"/>
        <v>0</v>
      </c>
      <c r="CC57" s="234">
        <f t="shared" si="55"/>
        <v>0.30380000000000001</v>
      </c>
      <c r="CD57" s="234">
        <f t="shared" si="56"/>
        <v>0.31</v>
      </c>
      <c r="CE57" s="106">
        <f t="shared" si="57"/>
        <v>0.98042074975743199</v>
      </c>
      <c r="CF57" s="236">
        <f>IF(BX57=0,0,_xll.SPRDOPT(BY57,BZ57,$W57,$AM57,CC57,CD57,CE57,$D57,$D$19,0))</f>
        <v>0</v>
      </c>
      <c r="CG57" s="236">
        <f ca="1">IF(BY57=0,0,_xll.SPRDOPT(BY57,BZ57,$W57,$AM57,CC57,CD57,CE57,$D57,$D$19,1))</f>
        <v>3.9739299768499048E-2</v>
      </c>
      <c r="CH57" s="236">
        <f ca="1">IF(BZ57=0,0,_xll.SPRDOPT(BY57,BZ57,$W57,$AM57,CC57,CD57,CE57,$D57,$D$19,2))</f>
        <v>-3.5247967328077036E-2</v>
      </c>
      <c r="CI57" s="236">
        <f>IF(CA57=0,0,_xll.SPRDOPT(BY57,BZ57,$W57,$AM57,CC57,CD57,CE57,$D57,$D$19,3)/100)</f>
        <v>0</v>
      </c>
      <c r="CJ57" s="236">
        <f>IF(CB57=0,0,_xll.SPRDOPT(BY57,BZ57,$W57,$AM57,CC57,CD57,CE57,$D57,$D$19,4)/100)</f>
        <v>0</v>
      </c>
      <c r="CK57" s="236">
        <f ca="1">IF(CC57=0,0,_xll.SPRDOPT(BY57,BZ57,$W57,$AM57,CC57,CD57,CE57,$D57,$D$19,5)/100)</f>
        <v>3.4635991113823039E-3</v>
      </c>
      <c r="CL57" s="236">
        <f ca="1">IF(CD57=0,0,_xll.SPRDOPT(BY57,BZ57,$W57,$AM57,CC57,CD57,CE57,$D57,$D$19,6)/100)</f>
        <v>-2.2249361859600098E-3</v>
      </c>
      <c r="CM57" s="236">
        <f ca="1">IF(CE57=0,0,_xll.SPRDOPT(BY57,BZ57,$W57,$AM57,CC57,CD57,CE57,$D57,$D$19,7)/100)</f>
        <v>-5.3685816484639985E-3</v>
      </c>
      <c r="CN57" s="236">
        <f>IF(CF57=0,0,_xll.SPRDOPT(BY57,BZ57,$W57,$AM57,CC57,CD57,CE57,$D57,$D$19,9)/365)</f>
        <v>0</v>
      </c>
      <c r="CO57" s="236">
        <f t="shared" ca="1" si="58"/>
        <v>4.491332440422012E-3</v>
      </c>
      <c r="CP57" s="236">
        <f t="shared" si="59"/>
        <v>0</v>
      </c>
      <c r="CQ57" s="236">
        <f t="shared" ca="1" si="60"/>
        <v>1.1693909431946484E-3</v>
      </c>
      <c r="CR57" s="205"/>
      <c r="CS57" s="109">
        <f t="shared" si="61"/>
        <v>0</v>
      </c>
      <c r="CT57" s="109">
        <f t="shared" ca="1" si="62"/>
        <v>0</v>
      </c>
      <c r="CU57" s="109">
        <f t="shared" ca="1" si="63"/>
        <v>0</v>
      </c>
      <c r="CV57" s="109">
        <f t="shared" si="64"/>
        <v>0</v>
      </c>
      <c r="CW57" s="109">
        <f t="shared" si="65"/>
        <v>0</v>
      </c>
      <c r="CX57" s="109">
        <f t="shared" ca="1" si="66"/>
        <v>0</v>
      </c>
      <c r="CY57" s="109">
        <f t="shared" ca="1" si="67"/>
        <v>0</v>
      </c>
      <c r="CZ57" s="109">
        <f t="shared" ca="1" si="68"/>
        <v>0</v>
      </c>
      <c r="DA57" s="109">
        <f t="shared" si="69"/>
        <v>0</v>
      </c>
      <c r="DB57" s="109">
        <f t="shared" ca="1" si="70"/>
        <v>0</v>
      </c>
      <c r="DC57" s="109">
        <f t="shared" si="71"/>
        <v>0</v>
      </c>
      <c r="DD57" s="109">
        <f t="shared" ca="1" si="72"/>
        <v>0</v>
      </c>
      <c r="DF57" s="82">
        <f t="shared" si="73"/>
        <v>0</v>
      </c>
      <c r="DG57" s="132">
        <f t="shared" si="74"/>
        <v>4.5745000000000005</v>
      </c>
      <c r="DH57" s="132">
        <f t="shared" si="75"/>
        <v>4.1269999999999998</v>
      </c>
      <c r="DI57" s="132">
        <f t="shared" si="76"/>
        <v>0</v>
      </c>
      <c r="DJ57" s="132">
        <f t="shared" si="77"/>
        <v>0</v>
      </c>
      <c r="DK57" s="234">
        <f t="shared" si="78"/>
        <v>0.30380000000000001</v>
      </c>
      <c r="DL57" s="234">
        <f t="shared" si="79"/>
        <v>0.31</v>
      </c>
      <c r="DM57" s="106">
        <f t="shared" si="80"/>
        <v>0.98542074975743199</v>
      </c>
      <c r="DN57" s="236">
        <f>IF(DF57=0,0,_xll.SPRDOPT(DG57,DH57,$AD57,$AM57,DK57,DL57,DM57,$D57,$F$19,0))</f>
        <v>0</v>
      </c>
      <c r="DO57" s="236">
        <f ca="1">IF(DG57=0,0,_xll.SPRDOPT(DG57,DH57,$AD57,$AM57,DK57,DL57,DM57,$D57,$F$19,1))</f>
        <v>1.8373497890400232E-2</v>
      </c>
      <c r="DP57" s="236">
        <f ca="1">IF(DH57=0,0,_xll.SPRDOPT(DG57,DH57,$AD57,$AM57,DK57,DL57,DM57,$D57,$F$19,2))</f>
        <v>-1.6547394396707969E-2</v>
      </c>
      <c r="DQ57" s="236">
        <f>IF(DI57=0,0,_xll.SPRDOPT(DG57,DH57,$AD57,$AM57,DK57,DL57,DM57,$D57,$F$19,3)/100)</f>
        <v>0</v>
      </c>
      <c r="DR57" s="236">
        <f>IF(DJ57=0,0,_xll.SPRDOPT(DG57,DH57,$AD57,$AM57,DK57,DL57,DM57,$D57,$F$19,4)/100)</f>
        <v>0</v>
      </c>
      <c r="DS57" s="236">
        <f ca="1">IF(DK57=0,0,_xll.SPRDOPT(DG57,DH57,$AD57,$AM57,DK57,DL57,DM57,$D57,$F$19,5)/100)</f>
        <v>1.9797745478899297E-3</v>
      </c>
      <c r="DT57" s="236">
        <f ca="1">IF(DL57=0,0,_xll.SPRDOPT(DG57,DH57,$AD57,$AM57,DK57,DL57,DM57,$D57,$F$19,6)/100)</f>
        <v>-1.3592168182907226E-3</v>
      </c>
      <c r="DU57" s="236">
        <f ca="1">IF(DM57=0,0,_xll.SPRDOPT(DG57,DH57,$AD57,$AM57,DK57,DL57,DM57,$D57,$F$19,7)/100)</f>
        <v>-3.0578905692714305E-3</v>
      </c>
      <c r="DV57" s="236">
        <f>IF(DN57=0,0,_xll.SPRDOPT(DG57,DH57,$AD57,$AM57,DK57,DL57,DM57,$D57,$F$19,9)/365)</f>
        <v>0</v>
      </c>
      <c r="DW57" s="236">
        <f t="shared" ca="1" si="81"/>
        <v>1.8261034936922632E-3</v>
      </c>
      <c r="DX57" s="236">
        <f t="shared" si="82"/>
        <v>0</v>
      </c>
      <c r="DY57" s="236">
        <f t="shared" ca="1" si="83"/>
        <v>5.8096223864140869E-4</v>
      </c>
      <c r="DZ57" s="205"/>
      <c r="EA57" s="109">
        <f t="shared" si="84"/>
        <v>0</v>
      </c>
      <c r="EB57" s="109">
        <f t="shared" ca="1" si="85"/>
        <v>0</v>
      </c>
      <c r="EC57" s="109">
        <f t="shared" ca="1" si="86"/>
        <v>0</v>
      </c>
      <c r="ED57" s="109">
        <f t="shared" si="87"/>
        <v>0</v>
      </c>
      <c r="EE57" s="109">
        <f t="shared" si="88"/>
        <v>0</v>
      </c>
      <c r="EF57" s="109">
        <f t="shared" ca="1" si="89"/>
        <v>0</v>
      </c>
      <c r="EG57" s="109">
        <f t="shared" ca="1" si="90"/>
        <v>0</v>
      </c>
      <c r="EH57" s="109">
        <f t="shared" ca="1" si="91"/>
        <v>0</v>
      </c>
      <c r="EI57" s="109">
        <f t="shared" si="92"/>
        <v>0</v>
      </c>
      <c r="EJ57" s="109">
        <f t="shared" ca="1" si="93"/>
        <v>0</v>
      </c>
      <c r="EK57" s="109">
        <f t="shared" si="94"/>
        <v>0</v>
      </c>
      <c r="EL57" s="109">
        <f t="shared" ca="1" si="95"/>
        <v>0</v>
      </c>
      <c r="EN57" s="82">
        <f t="shared" si="96"/>
        <v>0</v>
      </c>
      <c r="EO57" s="132">
        <f t="shared" si="97"/>
        <v>3.5569999999999999</v>
      </c>
      <c r="EP57" s="132">
        <f t="shared" si="98"/>
        <v>4.1269999999999998</v>
      </c>
      <c r="EQ57" s="132">
        <f t="shared" si="99"/>
        <v>0</v>
      </c>
      <c r="ER57" s="132">
        <f t="shared" si="100"/>
        <v>0</v>
      </c>
      <c r="ES57" s="234">
        <f t="shared" si="101"/>
        <v>0.31</v>
      </c>
      <c r="ET57" s="234">
        <f t="shared" si="102"/>
        <v>0.31</v>
      </c>
      <c r="EU57" s="106">
        <f t="shared" si="103"/>
        <v>0.86</v>
      </c>
      <c r="EV57" s="236">
        <f>IF(EN57=0,0,_xll.SPRDOPT(EO57,EP57,$AK57,$AM57,ES57,ET57,EU57,$D57,$H$19,0))</f>
        <v>0</v>
      </c>
      <c r="EW57" s="236">
        <f ca="1">IF(EO57=0,0,_xll.SPRDOPT(EO57,EP57,$AK57,$AM57,ES57,ET57,EU57,$D57,$H$19,1))</f>
        <v>0.50692782299361261</v>
      </c>
      <c r="EX57" s="236">
        <f ca="1">IF(EP57=0,0,_xll.SPRDOPT(EO57,EP57,$AK57,$AM57,ES57,ET57,EU57,$D57,$H$19,2))</f>
        <v>-0.42629071693684906</v>
      </c>
      <c r="EY57" s="236">
        <f>IF(EQ57=0,0,_xll.SPRDOPT(EO57,EP57,$AK57,$AM57,ES57,ET57,EU57,$D57,$H$19,3)/100)</f>
        <v>0</v>
      </c>
      <c r="EZ57" s="236">
        <f>IF(ER57=0,0,_xll.SPRDOPT(EO57,EP57,$AK57,$AM57,ES57,ET57,EU57,$D57,$H$19,4)/100)</f>
        <v>0</v>
      </c>
      <c r="FA57" s="236">
        <f ca="1">IF(ES57=0,0,_xll.SPRDOPT(EO57,EP57,$AK57,$AM57,ES57,ET57,EU57,$D57,$H$19,5)/100)</f>
        <v>6.66034110865566E-4</v>
      </c>
      <c r="FB57" s="236">
        <f ca="1">IF(ET57=0,0,_xll.SPRDOPT(EO57,EP57,$AK57,$AM57,ES57,ET57,EU57,$D57,$H$19,6)/100)</f>
        <v>9.9268901946415761E-3</v>
      </c>
      <c r="FC57" s="236">
        <f ca="1">IF(EU57=0,0,_xll.SPRDOPT(EO57,EP57,$AK57,$AM57,ES57,ET57,EU57,$D57,$H$19,7)/100)</f>
        <v>-1.0966025974313572E-2</v>
      </c>
      <c r="FD57" s="236">
        <f>IF(EV57=0,0,_xll.SPRDOPT(EO57,EP57,$AK57,$AM57,ES57,ET57,EU57,$D57,$H$19,9)/365)</f>
        <v>0</v>
      </c>
      <c r="FE57" s="236">
        <f t="shared" ca="1" si="104"/>
        <v>8.0637106056763552E-2</v>
      </c>
      <c r="FF57" s="236">
        <f t="shared" si="105"/>
        <v>0</v>
      </c>
      <c r="FG57" s="236">
        <f t="shared" ca="1" si="106"/>
        <v>1.0592924305507142E-2</v>
      </c>
      <c r="FH57" s="205"/>
      <c r="FI57" s="109">
        <f t="shared" si="109"/>
        <v>0</v>
      </c>
      <c r="FJ57" s="109">
        <f t="shared" ca="1" si="109"/>
        <v>0</v>
      </c>
      <c r="FK57" s="109">
        <f t="shared" ca="1" si="109"/>
        <v>0</v>
      </c>
      <c r="FL57" s="109">
        <f t="shared" si="109"/>
        <v>0</v>
      </c>
      <c r="FM57" s="109">
        <f t="shared" si="109"/>
        <v>0</v>
      </c>
      <c r="FN57" s="109">
        <f t="shared" ca="1" si="109"/>
        <v>0</v>
      </c>
      <c r="FO57" s="109">
        <f t="shared" ca="1" si="109"/>
        <v>0</v>
      </c>
      <c r="FP57" s="109">
        <f t="shared" ca="1" si="109"/>
        <v>0</v>
      </c>
      <c r="FQ57" s="109">
        <f t="shared" si="109"/>
        <v>0</v>
      </c>
      <c r="FR57" s="109">
        <f t="shared" ca="1" si="109"/>
        <v>0</v>
      </c>
      <c r="FS57" s="109">
        <f t="shared" si="109"/>
        <v>0</v>
      </c>
      <c r="FT57" s="109">
        <f t="shared" ca="1" si="109"/>
        <v>0</v>
      </c>
    </row>
    <row r="58" spans="1:176" x14ac:dyDescent="0.25">
      <c r="A58" s="101">
        <f t="shared" si="18"/>
        <v>37438</v>
      </c>
      <c r="B58" s="102">
        <f t="shared" si="19"/>
        <v>4.1349999999999998</v>
      </c>
      <c r="C58" s="80">
        <f t="shared" si="20"/>
        <v>0.31</v>
      </c>
      <c r="D58" s="105">
        <f t="shared" ca="1" si="4"/>
        <v>622</v>
      </c>
      <c r="E58" s="106">
        <f t="shared" ca="1" si="21"/>
        <v>6.7424607203010236</v>
      </c>
      <c r="F58" s="106">
        <f t="shared" ca="1" si="22"/>
        <v>5.1983177625052439E-2</v>
      </c>
      <c r="G58" s="106">
        <f t="shared" ca="1" si="23"/>
        <v>2.5717841141129783E-2</v>
      </c>
      <c r="H58" s="106">
        <f t="shared" ca="1" si="24"/>
        <v>0.50871053225393581</v>
      </c>
      <c r="I58" s="104"/>
      <c r="J58" s="233"/>
      <c r="K58" s="102">
        <f t="shared" si="107"/>
        <v>0.38500000000000001</v>
      </c>
      <c r="L58" s="102">
        <f t="shared" si="25"/>
        <v>0</v>
      </c>
      <c r="M58" s="106">
        <f t="shared" si="26"/>
        <v>1</v>
      </c>
      <c r="N58" s="106">
        <f t="shared" si="27"/>
        <v>1</v>
      </c>
      <c r="O58" s="106">
        <f t="shared" si="28"/>
        <v>0.99</v>
      </c>
      <c r="P58" s="235">
        <f t="shared" si="29"/>
        <v>0.37</v>
      </c>
      <c r="Q58" s="106"/>
      <c r="R58" s="102">
        <f t="shared" si="5"/>
        <v>0.44</v>
      </c>
      <c r="S58" s="102">
        <f t="shared" si="6"/>
        <v>0</v>
      </c>
      <c r="T58" s="106">
        <f t="shared" si="7"/>
        <v>0.98</v>
      </c>
      <c r="U58" s="106">
        <f t="shared" si="30"/>
        <v>1</v>
      </c>
      <c r="V58" s="106">
        <f t="shared" si="31"/>
        <v>0.98042074975743199</v>
      </c>
      <c r="W58" s="235">
        <f t="shared" si="32"/>
        <v>1.3</v>
      </c>
      <c r="X58" s="106"/>
      <c r="Y58" s="102">
        <f t="shared" si="8"/>
        <v>0.44</v>
      </c>
      <c r="Z58" s="102">
        <f t="shared" si="9"/>
        <v>0</v>
      </c>
      <c r="AA58" s="106">
        <f t="shared" si="10"/>
        <v>0.98</v>
      </c>
      <c r="AB58" s="106">
        <f t="shared" si="33"/>
        <v>1</v>
      </c>
      <c r="AC58" s="106">
        <f t="shared" si="34"/>
        <v>0.98042074975743199</v>
      </c>
      <c r="AD58" s="235">
        <f t="shared" si="35"/>
        <v>1.55</v>
      </c>
      <c r="AE58" s="106"/>
      <c r="AF58" s="102">
        <f t="shared" si="11"/>
        <v>-0.56999999999999995</v>
      </c>
      <c r="AG58" s="102">
        <f t="shared" si="12"/>
        <v>0</v>
      </c>
      <c r="AH58" s="106">
        <f t="shared" si="13"/>
        <v>1</v>
      </c>
      <c r="AI58" s="106">
        <f t="shared" si="36"/>
        <v>1</v>
      </c>
      <c r="AJ58" s="106">
        <f t="shared" si="37"/>
        <v>0.96</v>
      </c>
      <c r="AK58" s="235">
        <f t="shared" si="38"/>
        <v>-0.5</v>
      </c>
      <c r="AM58" s="80">
        <v>0</v>
      </c>
      <c r="AN58" s="181">
        <f t="shared" si="14"/>
        <v>31</v>
      </c>
      <c r="AP58" s="82">
        <f t="shared" si="39"/>
        <v>0</v>
      </c>
      <c r="AQ58" s="132">
        <f t="shared" si="40"/>
        <v>4.5</v>
      </c>
      <c r="AR58" s="132">
        <f t="shared" si="41"/>
        <v>4.1349999999999998</v>
      </c>
      <c r="AS58" s="132">
        <f t="shared" si="42"/>
        <v>0</v>
      </c>
      <c r="AT58" s="132">
        <f t="shared" si="43"/>
        <v>0</v>
      </c>
      <c r="AU58" s="234">
        <f t="shared" si="44"/>
        <v>0.31</v>
      </c>
      <c r="AV58" s="234">
        <f t="shared" si="45"/>
        <v>0.31</v>
      </c>
      <c r="AW58" s="106">
        <f t="shared" si="46"/>
        <v>1.0900000000000001</v>
      </c>
      <c r="AX58" s="236">
        <f>IF(AP58=0,0,_xll.SPRDOPT(AQ58,AR58,$P58,$AM58,AU58,AV58,AW58,$D58,$B$19,0))</f>
        <v>0</v>
      </c>
      <c r="AY58" s="236">
        <f ca="1">IF(AQ58=0,0,_xll.SPRDOPT(AQ58,AR58,$P58,$AM58,AU58,AV58,AW58,$D58,$B$19,1))</f>
        <v>6.7424607203010236</v>
      </c>
      <c r="AZ58" s="236">
        <f ca="1">IF(AR58=0,0,_xll.SPRDOPT(AQ58,AR58,$P58,$AM58,AU58,AV58,AW58,$D58,$B$19,2))</f>
        <v>-7.0534219884708618</v>
      </c>
      <c r="BA58" s="236">
        <f>IF(AS58=0,0,_xll.SPRDOPT(AQ58,AR58,$P58,$AM58,AU58,AV58,AW58,$D58,$B$19,3)/100)</f>
        <v>0</v>
      </c>
      <c r="BB58" s="236">
        <f>IF(AT58=0,0,_xll.SPRDOPT(AQ58,AR58,$P58,$AM58,AU58,AV58,AW58,$D58,$B$19,4)/100)</f>
        <v>0</v>
      </c>
      <c r="BC58" s="236">
        <f ca="1">IF(AU58=0,0,_xll.SPRDOPT(AQ58,AR58,$P58,$AM58,AU58,AV58,AW58,$D58,$B$19,5)/100)</f>
        <v>0</v>
      </c>
      <c r="BD58" s="236">
        <f ca="1">IF(AV58=0,0,_xll.SPRDOPT(AQ58,AR58,$P58,$AM58,AU58,AV58,AW58,$D58,$B$19,6)/100)</f>
        <v>0</v>
      </c>
      <c r="BE58" s="236">
        <f ca="1">IF(AW58=0,0,_xll.SPRDOPT(AQ58,AR58,$P58,$AM58,AU58,AV58,AW58,$D58,$B$19,7)/100)</f>
        <v>-8.0583292085039115E-2</v>
      </c>
      <c r="BF58" s="236">
        <f>IF(AX58=0,0,_xll.SPRDOPT(AQ58,AR58,$P58,$AM58,AU58,AV58,AW58,$D58,$B$19,9)/365)</f>
        <v>0</v>
      </c>
      <c r="BG58" s="236">
        <f t="shared" ca="1" si="47"/>
        <v>-0.31096126816983816</v>
      </c>
      <c r="BH58" s="236">
        <f t="shared" si="48"/>
        <v>0</v>
      </c>
      <c r="BI58" s="236">
        <f t="shared" ca="1" si="49"/>
        <v>0</v>
      </c>
      <c r="BJ58" s="205"/>
      <c r="BK58" s="109">
        <f t="shared" si="15"/>
        <v>0</v>
      </c>
      <c r="BL58" s="109">
        <f t="shared" ca="1" si="108"/>
        <v>0</v>
      </c>
      <c r="BM58" s="109">
        <f t="shared" ca="1" si="108"/>
        <v>0</v>
      </c>
      <c r="BN58" s="109">
        <f t="shared" si="108"/>
        <v>0</v>
      </c>
      <c r="BO58" s="109">
        <f t="shared" si="108"/>
        <v>0</v>
      </c>
      <c r="BP58" s="109">
        <f t="shared" ca="1" si="108"/>
        <v>0</v>
      </c>
      <c r="BQ58" s="109">
        <f t="shared" ca="1" si="108"/>
        <v>0</v>
      </c>
      <c r="BR58" s="109">
        <f t="shared" ca="1" si="108"/>
        <v>0</v>
      </c>
      <c r="BS58" s="109">
        <f t="shared" si="108"/>
        <v>0</v>
      </c>
      <c r="BT58" s="109">
        <f t="shared" ca="1" si="108"/>
        <v>0</v>
      </c>
      <c r="BU58" s="109">
        <f t="shared" si="108"/>
        <v>0</v>
      </c>
      <c r="BV58" s="109">
        <f t="shared" ca="1" si="108"/>
        <v>0</v>
      </c>
      <c r="BX58" s="82">
        <f t="shared" si="50"/>
        <v>0</v>
      </c>
      <c r="BY58" s="132">
        <f t="shared" si="51"/>
        <v>4.5550000000000006</v>
      </c>
      <c r="BZ58" s="132">
        <f t="shared" si="52"/>
        <v>4.1349999999999998</v>
      </c>
      <c r="CA58" s="132">
        <f t="shared" si="53"/>
        <v>0</v>
      </c>
      <c r="CB58" s="132">
        <f t="shared" si="54"/>
        <v>0</v>
      </c>
      <c r="CC58" s="234">
        <f t="shared" si="55"/>
        <v>0.30380000000000001</v>
      </c>
      <c r="CD58" s="234">
        <f t="shared" si="56"/>
        <v>0.31</v>
      </c>
      <c r="CE58" s="106">
        <f t="shared" si="57"/>
        <v>0.98042074975743199</v>
      </c>
      <c r="CF58" s="236">
        <f>IF(BX58=0,0,_xll.SPRDOPT(BY58,BZ58,$W58,$AM58,CC58,CD58,CE58,$D58,$D$19,0))</f>
        <v>0</v>
      </c>
      <c r="CG58" s="236">
        <f ca="1">IF(BY58=0,0,_xll.SPRDOPT(BY58,BZ58,$W58,$AM58,CC58,CD58,CE58,$D58,$D$19,1))</f>
        <v>5.1983177625052439E-2</v>
      </c>
      <c r="CH58" s="236">
        <f ca="1">IF(BZ58=0,0,_xll.SPRDOPT(BY58,BZ58,$W58,$AM58,CC58,CD58,CE58,$D58,$D$19,2))</f>
        <v>-4.6295618114448947E-2</v>
      </c>
      <c r="CI58" s="236">
        <f>IF(CA58=0,0,_xll.SPRDOPT(BY58,BZ58,$W58,$AM58,CC58,CD58,CE58,$D58,$D$19,3)/100)</f>
        <v>0</v>
      </c>
      <c r="CJ58" s="236">
        <f>IF(CB58=0,0,_xll.SPRDOPT(BY58,BZ58,$W58,$AM58,CC58,CD58,CE58,$D58,$D$19,4)/100)</f>
        <v>0</v>
      </c>
      <c r="CK58" s="236">
        <f ca="1">IF(CC58=0,0,_xll.SPRDOPT(BY58,BZ58,$W58,$AM58,CC58,CD58,CE58,$D58,$D$19,5)/100)</f>
        <v>4.4638553618864749E-3</v>
      </c>
      <c r="CL58" s="236">
        <f ca="1">IF(CD58=0,0,_xll.SPRDOPT(BY58,BZ58,$W58,$AM58,CC58,CD58,CE58,$D58,$D$19,6)/100)</f>
        <v>-2.867791286770208E-3</v>
      </c>
      <c r="CM58" s="236">
        <f ca="1">IF(CE58=0,0,_xll.SPRDOPT(BY58,BZ58,$W58,$AM58,CC58,CD58,CE58,$D58,$D$19,7)/100)</f>
        <v>-6.8435128205116894E-3</v>
      </c>
      <c r="CN58" s="236">
        <f>IF(CF58=0,0,_xll.SPRDOPT(BY58,BZ58,$W58,$AM58,CC58,CD58,CE58,$D58,$D$19,9)/365)</f>
        <v>0</v>
      </c>
      <c r="CO58" s="236">
        <f t="shared" ca="1" si="58"/>
        <v>5.6875595106034918E-3</v>
      </c>
      <c r="CP58" s="236">
        <f t="shared" si="59"/>
        <v>0</v>
      </c>
      <c r="CQ58" s="236">
        <f t="shared" ca="1" si="60"/>
        <v>1.5067869678785381E-3</v>
      </c>
      <c r="CR58" s="205"/>
      <c r="CS58" s="109">
        <f t="shared" si="61"/>
        <v>0</v>
      </c>
      <c r="CT58" s="109">
        <f t="shared" ca="1" si="62"/>
        <v>0</v>
      </c>
      <c r="CU58" s="109">
        <f t="shared" ca="1" si="63"/>
        <v>0</v>
      </c>
      <c r="CV58" s="109">
        <f t="shared" si="64"/>
        <v>0</v>
      </c>
      <c r="CW58" s="109">
        <f t="shared" si="65"/>
        <v>0</v>
      </c>
      <c r="CX58" s="109">
        <f t="shared" ca="1" si="66"/>
        <v>0</v>
      </c>
      <c r="CY58" s="109">
        <f t="shared" ca="1" si="67"/>
        <v>0</v>
      </c>
      <c r="CZ58" s="109">
        <f t="shared" ca="1" si="68"/>
        <v>0</v>
      </c>
      <c r="DA58" s="109">
        <f t="shared" si="69"/>
        <v>0</v>
      </c>
      <c r="DB58" s="109">
        <f t="shared" ca="1" si="70"/>
        <v>0</v>
      </c>
      <c r="DC58" s="109">
        <f t="shared" si="71"/>
        <v>0</v>
      </c>
      <c r="DD58" s="109">
        <f t="shared" ca="1" si="72"/>
        <v>0</v>
      </c>
      <c r="DF58" s="82">
        <f t="shared" si="73"/>
        <v>0</v>
      </c>
      <c r="DG58" s="132">
        <f t="shared" si="74"/>
        <v>4.6175000000000006</v>
      </c>
      <c r="DH58" s="132">
        <f t="shared" si="75"/>
        <v>4.1349999999999998</v>
      </c>
      <c r="DI58" s="132">
        <f t="shared" si="76"/>
        <v>0</v>
      </c>
      <c r="DJ58" s="132">
        <f t="shared" si="77"/>
        <v>0</v>
      </c>
      <c r="DK58" s="234">
        <f t="shared" si="78"/>
        <v>0.30380000000000001</v>
      </c>
      <c r="DL58" s="234">
        <f t="shared" si="79"/>
        <v>0.31</v>
      </c>
      <c r="DM58" s="106">
        <f t="shared" si="80"/>
        <v>0.98542074975743199</v>
      </c>
      <c r="DN58" s="236">
        <f>IF(DF58=0,0,_xll.SPRDOPT(DG58,DH58,$AD58,$AM58,DK58,DL58,DM58,$D58,$F$19,0))</f>
        <v>0</v>
      </c>
      <c r="DO58" s="236">
        <f ca="1">IF(DG58=0,0,_xll.SPRDOPT(DG58,DH58,$AD58,$AM58,DK58,DL58,DM58,$D58,$F$19,1))</f>
        <v>2.5717841141129783E-2</v>
      </c>
      <c r="DP58" s="236">
        <f ca="1">IF(DH58=0,0,_xll.SPRDOPT(DG58,DH58,$AD58,$AM58,DK58,DL58,DM58,$D58,$F$19,2))</f>
        <v>-2.3250720300632504E-2</v>
      </c>
      <c r="DQ58" s="236">
        <f>IF(DI58=0,0,_xll.SPRDOPT(DG58,DH58,$AD58,$AM58,DK58,DL58,DM58,$D58,$F$19,3)/100)</f>
        <v>0</v>
      </c>
      <c r="DR58" s="236">
        <f>IF(DJ58=0,0,_xll.SPRDOPT(DG58,DH58,$AD58,$AM58,DK58,DL58,DM58,$D58,$F$19,4)/100)</f>
        <v>0</v>
      </c>
      <c r="DS58" s="236">
        <f ca="1">IF(DK58=0,0,_xll.SPRDOPT(DG58,DH58,$AD58,$AM58,DK58,DL58,DM58,$D58,$F$19,5)/100)</f>
        <v>2.732366577322864E-3</v>
      </c>
      <c r="DT58" s="236">
        <f ca="1">IF(DL58=0,0,_xll.SPRDOPT(DG58,DH58,$AD58,$AM58,DK58,DL58,DM58,$D58,$F$19,6)/100)</f>
        <v>-1.8748615770772666E-3</v>
      </c>
      <c r="DU58" s="236">
        <f ca="1">IF(DM58=0,0,_xll.SPRDOPT(DG58,DH58,$AD58,$AM58,DK58,DL58,DM58,$D58,$F$19,7)/100)</f>
        <v>-4.1615742510495227E-3</v>
      </c>
      <c r="DV58" s="236">
        <f>IF(DN58=0,0,_xll.SPRDOPT(DG58,DH58,$AD58,$AM58,DK58,DL58,DM58,$D58,$F$19,9)/365)</f>
        <v>0</v>
      </c>
      <c r="DW58" s="236">
        <f t="shared" ca="1" si="81"/>
        <v>2.4671208404972791E-3</v>
      </c>
      <c r="DX58" s="236">
        <f t="shared" si="82"/>
        <v>0</v>
      </c>
      <c r="DY58" s="236">
        <f t="shared" ca="1" si="83"/>
        <v>8.0285766869914025E-4</v>
      </c>
      <c r="DZ58" s="205"/>
      <c r="EA58" s="109">
        <f t="shared" si="84"/>
        <v>0</v>
      </c>
      <c r="EB58" s="109">
        <f t="shared" ca="1" si="85"/>
        <v>0</v>
      </c>
      <c r="EC58" s="109">
        <f t="shared" ca="1" si="86"/>
        <v>0</v>
      </c>
      <c r="ED58" s="109">
        <f t="shared" si="87"/>
        <v>0</v>
      </c>
      <c r="EE58" s="109">
        <f t="shared" si="88"/>
        <v>0</v>
      </c>
      <c r="EF58" s="109">
        <f t="shared" ca="1" si="89"/>
        <v>0</v>
      </c>
      <c r="EG58" s="109">
        <f t="shared" ca="1" si="90"/>
        <v>0</v>
      </c>
      <c r="EH58" s="109">
        <f t="shared" ca="1" si="91"/>
        <v>0</v>
      </c>
      <c r="EI58" s="109">
        <f t="shared" si="92"/>
        <v>0</v>
      </c>
      <c r="EJ58" s="109">
        <f t="shared" ca="1" si="93"/>
        <v>0</v>
      </c>
      <c r="EK58" s="109">
        <f t="shared" si="94"/>
        <v>0</v>
      </c>
      <c r="EL58" s="109">
        <f t="shared" ca="1" si="95"/>
        <v>0</v>
      </c>
      <c r="EN58" s="82">
        <f t="shared" si="96"/>
        <v>0</v>
      </c>
      <c r="EO58" s="132">
        <f t="shared" si="97"/>
        <v>3.5649999999999999</v>
      </c>
      <c r="EP58" s="132">
        <f t="shared" si="98"/>
        <v>4.1349999999999998</v>
      </c>
      <c r="EQ58" s="132">
        <f t="shared" si="99"/>
        <v>0</v>
      </c>
      <c r="ER58" s="132">
        <f t="shared" si="100"/>
        <v>0</v>
      </c>
      <c r="ES58" s="234">
        <f t="shared" si="101"/>
        <v>0.31</v>
      </c>
      <c r="ET58" s="234">
        <f t="shared" si="102"/>
        <v>0.31</v>
      </c>
      <c r="EU58" s="106">
        <f t="shared" si="103"/>
        <v>0.86</v>
      </c>
      <c r="EV58" s="236">
        <f>IF(EN58=0,0,_xll.SPRDOPT(EO58,EP58,$AK58,$AM58,ES58,ET58,EU58,$D58,$H$19,0))</f>
        <v>0</v>
      </c>
      <c r="EW58" s="236">
        <f ca="1">IF(EO58=0,0,_xll.SPRDOPT(EO58,EP58,$AK58,$AM58,ES58,ET58,EU58,$D58,$H$19,1))</f>
        <v>0.50871053225393581</v>
      </c>
      <c r="EX58" s="236">
        <f ca="1">IF(EP58=0,0,_xll.SPRDOPT(EO58,EP58,$AK58,$AM58,ES58,ET58,EU58,$D58,$H$19,2))</f>
        <v>-0.42618204968137319</v>
      </c>
      <c r="EY58" s="236">
        <f>IF(EQ58=0,0,_xll.SPRDOPT(EO58,EP58,$AK58,$AM58,ES58,ET58,EU58,$D58,$H$19,3)/100)</f>
        <v>0</v>
      </c>
      <c r="EZ58" s="236">
        <f>IF(ER58=0,0,_xll.SPRDOPT(EO58,EP58,$AK58,$AM58,ES58,ET58,EU58,$D58,$H$19,4)/100)</f>
        <v>0</v>
      </c>
      <c r="FA58" s="236">
        <f ca="1">IF(ES58=0,0,_xll.SPRDOPT(EO58,EP58,$AK58,$AM58,ES58,ET58,EU58,$D58,$H$19,5)/100)</f>
        <v>6.9499391936667587E-4</v>
      </c>
      <c r="FB58" s="236">
        <f ca="1">IF(ET58=0,0,_xll.SPRDOPT(EO58,EP58,$AK58,$AM58,ES58,ET58,EU58,$D58,$H$19,6)/100)</f>
        <v>1.0167889070501125E-2</v>
      </c>
      <c r="FC58" s="236">
        <f ca="1">IF(EU58=0,0,_xll.SPRDOPT(EO58,EP58,$AK58,$AM58,ES58,ET58,EU58,$D58,$H$19,7)/100)</f>
        <v>-1.1244724765227284E-2</v>
      </c>
      <c r="FD58" s="236">
        <f>IF(EV58=0,0,_xll.SPRDOPT(EO58,EP58,$AK58,$AM58,ES58,ET58,EU58,$D58,$H$19,9)/365)</f>
        <v>0</v>
      </c>
      <c r="FE58" s="236">
        <f t="shared" ca="1" si="104"/>
        <v>8.2528482572562623E-2</v>
      </c>
      <c r="FF58" s="236">
        <f t="shared" si="105"/>
        <v>0</v>
      </c>
      <c r="FG58" s="236">
        <f t="shared" ca="1" si="106"/>
        <v>1.0862882989867801E-2</v>
      </c>
      <c r="FH58" s="205"/>
      <c r="FI58" s="109">
        <f t="shared" si="109"/>
        <v>0</v>
      </c>
      <c r="FJ58" s="109">
        <f t="shared" ca="1" si="109"/>
        <v>0</v>
      </c>
      <c r="FK58" s="109">
        <f t="shared" ca="1" si="109"/>
        <v>0</v>
      </c>
      <c r="FL58" s="109">
        <f t="shared" si="109"/>
        <v>0</v>
      </c>
      <c r="FM58" s="109">
        <f t="shared" si="109"/>
        <v>0</v>
      </c>
      <c r="FN58" s="109">
        <f t="shared" ca="1" si="109"/>
        <v>0</v>
      </c>
      <c r="FO58" s="109">
        <f t="shared" ca="1" si="109"/>
        <v>0</v>
      </c>
      <c r="FP58" s="109">
        <f t="shared" ca="1" si="109"/>
        <v>0</v>
      </c>
      <c r="FQ58" s="109">
        <f t="shared" si="109"/>
        <v>0</v>
      </c>
      <c r="FR58" s="109">
        <f t="shared" ca="1" si="109"/>
        <v>0</v>
      </c>
      <c r="FS58" s="109">
        <f t="shared" si="109"/>
        <v>0</v>
      </c>
      <c r="FT58" s="109">
        <f t="shared" ca="1" si="109"/>
        <v>0</v>
      </c>
    </row>
    <row r="59" spans="1:176" x14ac:dyDescent="0.25">
      <c r="A59" s="101">
        <f t="shared" si="18"/>
        <v>37469</v>
      </c>
      <c r="B59" s="102">
        <f t="shared" si="19"/>
        <v>4.1449999999999996</v>
      </c>
      <c r="C59" s="80">
        <f t="shared" si="20"/>
        <v>0.31</v>
      </c>
      <c r="D59" s="105">
        <f t="shared" ca="1" si="4"/>
        <v>655</v>
      </c>
      <c r="E59" s="106">
        <f t="shared" ca="1" si="21"/>
        <v>-1.5106751187421936</v>
      </c>
      <c r="F59" s="106">
        <f t="shared" ca="1" si="22"/>
        <v>7.6050646056249185E-2</v>
      </c>
      <c r="G59" s="106">
        <f t="shared" ca="1" si="23"/>
        <v>4.1181673545393996E-2</v>
      </c>
      <c r="H59" s="106">
        <f t="shared" ca="1" si="24"/>
        <v>0.51072139779138914</v>
      </c>
      <c r="I59" s="104"/>
      <c r="J59" s="233"/>
      <c r="K59" s="102">
        <f t="shared" si="107"/>
        <v>0.38500000000000001</v>
      </c>
      <c r="L59" s="102">
        <f t="shared" si="25"/>
        <v>0</v>
      </c>
      <c r="M59" s="106">
        <f t="shared" si="26"/>
        <v>1</v>
      </c>
      <c r="N59" s="106">
        <f t="shared" si="27"/>
        <v>1</v>
      </c>
      <c r="O59" s="106">
        <f t="shared" si="28"/>
        <v>0.99</v>
      </c>
      <c r="P59" s="235">
        <f t="shared" si="29"/>
        <v>0.37</v>
      </c>
      <c r="Q59" s="106"/>
      <c r="R59" s="102">
        <f t="shared" si="5"/>
        <v>0.505</v>
      </c>
      <c r="S59" s="102">
        <f t="shared" si="6"/>
        <v>0</v>
      </c>
      <c r="T59" s="106">
        <f t="shared" si="7"/>
        <v>0.98</v>
      </c>
      <c r="U59" s="106">
        <f t="shared" si="30"/>
        <v>1</v>
      </c>
      <c r="V59" s="106">
        <f t="shared" si="31"/>
        <v>0.98042074975743199</v>
      </c>
      <c r="W59" s="235">
        <f t="shared" si="32"/>
        <v>1.3</v>
      </c>
      <c r="X59" s="106"/>
      <c r="Y59" s="102">
        <f t="shared" si="8"/>
        <v>0.505</v>
      </c>
      <c r="Z59" s="102">
        <f t="shared" si="9"/>
        <v>0</v>
      </c>
      <c r="AA59" s="106">
        <f t="shared" si="10"/>
        <v>0.98</v>
      </c>
      <c r="AB59" s="106">
        <f t="shared" si="33"/>
        <v>1</v>
      </c>
      <c r="AC59" s="106">
        <f t="shared" si="34"/>
        <v>0.98042074975743199</v>
      </c>
      <c r="AD59" s="235">
        <f t="shared" si="35"/>
        <v>1.55</v>
      </c>
      <c r="AE59" s="106"/>
      <c r="AF59" s="102">
        <f t="shared" si="11"/>
        <v>-0.56999999999999995</v>
      </c>
      <c r="AG59" s="102">
        <f t="shared" si="12"/>
        <v>0</v>
      </c>
      <c r="AH59" s="106">
        <f t="shared" si="13"/>
        <v>1</v>
      </c>
      <c r="AI59" s="106">
        <f t="shared" si="36"/>
        <v>1</v>
      </c>
      <c r="AJ59" s="106">
        <f t="shared" si="37"/>
        <v>0.96</v>
      </c>
      <c r="AK59" s="235">
        <f t="shared" si="38"/>
        <v>-0.5</v>
      </c>
      <c r="AM59" s="80">
        <v>0</v>
      </c>
      <c r="AN59" s="181">
        <f t="shared" si="14"/>
        <v>31</v>
      </c>
      <c r="AP59" s="82">
        <f t="shared" si="39"/>
        <v>0</v>
      </c>
      <c r="AQ59" s="132">
        <f t="shared" si="40"/>
        <v>4.51</v>
      </c>
      <c r="AR59" s="132">
        <f t="shared" si="41"/>
        <v>4.1449999999999996</v>
      </c>
      <c r="AS59" s="132">
        <f t="shared" si="42"/>
        <v>0</v>
      </c>
      <c r="AT59" s="132">
        <f t="shared" si="43"/>
        <v>0</v>
      </c>
      <c r="AU59" s="234">
        <f t="shared" si="44"/>
        <v>0.31</v>
      </c>
      <c r="AV59" s="234">
        <f t="shared" si="45"/>
        <v>0.31</v>
      </c>
      <c r="AW59" s="106">
        <f t="shared" si="46"/>
        <v>1.0900000000000001</v>
      </c>
      <c r="AX59" s="236">
        <f>IF(AP59=0,0,_xll.SPRDOPT(AQ59,AR59,$P59,$AM59,AU59,AV59,AW59,$D59,$B$19,0))</f>
        <v>0</v>
      </c>
      <c r="AY59" s="236">
        <f ca="1">IF(AQ59=0,0,_xll.SPRDOPT(AQ59,AR59,$P59,$AM59,AU59,AV59,AW59,$D59,$B$19,1))</f>
        <v>-1.5106751187421936</v>
      </c>
      <c r="AZ59" s="236">
        <f ca="1">IF(AR59=0,0,_xll.SPRDOPT(AQ59,AR59,$P59,$AM59,AU59,AV59,AW59,$D59,$B$19,2))</f>
        <v>1.1905874588152647</v>
      </c>
      <c r="BA59" s="236">
        <f>IF(AS59=0,0,_xll.SPRDOPT(AQ59,AR59,$P59,$AM59,AU59,AV59,AW59,$D59,$B$19,3)/100)</f>
        <v>0</v>
      </c>
      <c r="BB59" s="236">
        <f>IF(AT59=0,0,_xll.SPRDOPT(AQ59,AR59,$P59,$AM59,AU59,AV59,AW59,$D59,$B$19,4)/100)</f>
        <v>0</v>
      </c>
      <c r="BC59" s="236">
        <f ca="1">IF(AU59=0,0,_xll.SPRDOPT(AQ59,AR59,$P59,$AM59,AU59,AV59,AW59,$D59,$B$19,5)/100)</f>
        <v>0</v>
      </c>
      <c r="BD59" s="236">
        <f ca="1">IF(AV59=0,0,_xll.SPRDOPT(AQ59,AR59,$P59,$AM59,AU59,AV59,AW59,$D59,$B$19,6)/100)</f>
        <v>0</v>
      </c>
      <c r="BE59" s="236">
        <f ca="1">IF(AW59=0,0,_xll.SPRDOPT(AQ59,AR59,$P59,$AM59,AU59,AV59,AW59,$D59,$B$19,7)/100)</f>
        <v>-8.302377171311931E-2</v>
      </c>
      <c r="BF59" s="236">
        <f>IF(AX59=0,0,_xll.SPRDOPT(AQ59,AR59,$P59,$AM59,AU59,AV59,AW59,$D59,$B$19,9)/365)</f>
        <v>0</v>
      </c>
      <c r="BG59" s="236">
        <f t="shared" ca="1" si="47"/>
        <v>-0.32008765992692889</v>
      </c>
      <c r="BH59" s="236">
        <f t="shared" si="48"/>
        <v>0</v>
      </c>
      <c r="BI59" s="236">
        <f t="shared" ca="1" si="49"/>
        <v>0</v>
      </c>
      <c r="BJ59" s="205"/>
      <c r="BK59" s="109">
        <f t="shared" si="15"/>
        <v>0</v>
      </c>
      <c r="BL59" s="109">
        <f t="shared" ca="1" si="108"/>
        <v>0</v>
      </c>
      <c r="BM59" s="109">
        <f t="shared" ca="1" si="108"/>
        <v>0</v>
      </c>
      <c r="BN59" s="109">
        <f t="shared" si="108"/>
        <v>0</v>
      </c>
      <c r="BO59" s="109">
        <f t="shared" si="108"/>
        <v>0</v>
      </c>
      <c r="BP59" s="109">
        <f t="shared" ca="1" si="108"/>
        <v>0</v>
      </c>
      <c r="BQ59" s="109">
        <f t="shared" ca="1" si="108"/>
        <v>0</v>
      </c>
      <c r="BR59" s="109">
        <f t="shared" ca="1" si="108"/>
        <v>0</v>
      </c>
      <c r="BS59" s="109">
        <f t="shared" si="108"/>
        <v>0</v>
      </c>
      <c r="BT59" s="109">
        <f t="shared" ca="1" si="108"/>
        <v>0</v>
      </c>
      <c r="BU59" s="109">
        <f t="shared" si="108"/>
        <v>0</v>
      </c>
      <c r="BV59" s="109">
        <f t="shared" ca="1" si="108"/>
        <v>0</v>
      </c>
      <c r="BX59" s="82">
        <f t="shared" si="50"/>
        <v>0</v>
      </c>
      <c r="BY59" s="132">
        <f t="shared" si="51"/>
        <v>4.63</v>
      </c>
      <c r="BZ59" s="132">
        <f t="shared" si="52"/>
        <v>4.1449999999999996</v>
      </c>
      <c r="CA59" s="132">
        <f t="shared" si="53"/>
        <v>0</v>
      </c>
      <c r="CB59" s="132">
        <f t="shared" si="54"/>
        <v>0</v>
      </c>
      <c r="CC59" s="234">
        <f t="shared" si="55"/>
        <v>0.30380000000000001</v>
      </c>
      <c r="CD59" s="234">
        <f t="shared" si="56"/>
        <v>0.31</v>
      </c>
      <c r="CE59" s="106">
        <f t="shared" si="57"/>
        <v>0.98042074975743199</v>
      </c>
      <c r="CF59" s="236">
        <f>IF(BX59=0,0,_xll.SPRDOPT(BY59,BZ59,$W59,$AM59,CC59,CD59,CE59,$D59,$D$19,0))</f>
        <v>0</v>
      </c>
      <c r="CG59" s="236">
        <f ca="1">IF(BY59=0,0,_xll.SPRDOPT(BY59,BZ59,$W59,$AM59,CC59,CD59,CE59,$D59,$D$19,1))</f>
        <v>7.6050646056249185E-2</v>
      </c>
      <c r="CH59" s="236">
        <f ca="1">IF(BZ59=0,0,_xll.SPRDOPT(BY59,BZ59,$W59,$AM59,CC59,CD59,CE59,$D59,$D$19,2))</f>
        <v>-6.8253321771869116E-2</v>
      </c>
      <c r="CI59" s="236">
        <f>IF(CA59=0,0,_xll.SPRDOPT(BY59,BZ59,$W59,$AM59,CC59,CD59,CE59,$D59,$D$19,3)/100)</f>
        <v>0</v>
      </c>
      <c r="CJ59" s="236">
        <f>IF(CB59=0,0,_xll.SPRDOPT(BY59,BZ59,$W59,$AM59,CC59,CD59,CE59,$D59,$D$19,4)/100)</f>
        <v>0</v>
      </c>
      <c r="CK59" s="236">
        <f ca="1">IF(CC59=0,0,_xll.SPRDOPT(BY59,BZ59,$W59,$AM59,CC59,CD59,CE59,$D59,$D$19,5)/100)</f>
        <v>6.329142459252193E-3</v>
      </c>
      <c r="CL59" s="236">
        <f ca="1">IF(CD59=0,0,_xll.SPRDOPT(BY59,BZ59,$W59,$AM59,CC59,CD59,CE59,$D59,$D$19,6)/100)</f>
        <v>-4.0688150486343491E-3</v>
      </c>
      <c r="CM59" s="236">
        <f ca="1">IF(CE59=0,0,_xll.SPRDOPT(BY59,BZ59,$W59,$AM59,CC59,CD59,CE59,$D59,$D$19,7)/100)</f>
        <v>-9.4883526820997294E-3</v>
      </c>
      <c r="CN59" s="236">
        <f>IF(CF59=0,0,_xll.SPRDOPT(BY59,BZ59,$W59,$AM59,CC59,CD59,CE59,$D59,$D$19,9)/365)</f>
        <v>0</v>
      </c>
      <c r="CO59" s="236">
        <f t="shared" ca="1" si="58"/>
        <v>7.7973242843800694E-3</v>
      </c>
      <c r="CP59" s="236">
        <f t="shared" si="59"/>
        <v>0</v>
      </c>
      <c r="CQ59" s="236">
        <f t="shared" ca="1" si="60"/>
        <v>2.1337445614328003E-3</v>
      </c>
      <c r="CR59" s="205"/>
      <c r="CS59" s="109">
        <f t="shared" si="61"/>
        <v>0</v>
      </c>
      <c r="CT59" s="109">
        <f t="shared" ca="1" si="62"/>
        <v>0</v>
      </c>
      <c r="CU59" s="109">
        <f t="shared" ca="1" si="63"/>
        <v>0</v>
      </c>
      <c r="CV59" s="109">
        <f t="shared" si="64"/>
        <v>0</v>
      </c>
      <c r="CW59" s="109">
        <f t="shared" si="65"/>
        <v>0</v>
      </c>
      <c r="CX59" s="109">
        <f t="shared" ca="1" si="66"/>
        <v>0</v>
      </c>
      <c r="CY59" s="109">
        <f t="shared" ca="1" si="67"/>
        <v>0</v>
      </c>
      <c r="CZ59" s="109">
        <f t="shared" ca="1" si="68"/>
        <v>0</v>
      </c>
      <c r="DA59" s="109">
        <f t="shared" si="69"/>
        <v>0</v>
      </c>
      <c r="DB59" s="109">
        <f t="shared" ca="1" si="70"/>
        <v>0</v>
      </c>
      <c r="DC59" s="109">
        <f t="shared" si="71"/>
        <v>0</v>
      </c>
      <c r="DD59" s="109">
        <f t="shared" ca="1" si="72"/>
        <v>0</v>
      </c>
      <c r="DF59" s="82">
        <f t="shared" si="73"/>
        <v>0</v>
      </c>
      <c r="DG59" s="132">
        <f t="shared" si="74"/>
        <v>4.6924999999999999</v>
      </c>
      <c r="DH59" s="132">
        <f t="shared" si="75"/>
        <v>4.1449999999999996</v>
      </c>
      <c r="DI59" s="132">
        <f t="shared" si="76"/>
        <v>0</v>
      </c>
      <c r="DJ59" s="132">
        <f t="shared" si="77"/>
        <v>0</v>
      </c>
      <c r="DK59" s="234">
        <f t="shared" si="78"/>
        <v>0.30380000000000001</v>
      </c>
      <c r="DL59" s="234">
        <f t="shared" si="79"/>
        <v>0.31</v>
      </c>
      <c r="DM59" s="106">
        <f t="shared" si="80"/>
        <v>0.98542074975743199</v>
      </c>
      <c r="DN59" s="236">
        <f>IF(DF59=0,0,_xll.SPRDOPT(DG59,DH59,$AD59,$AM59,DK59,DL59,DM59,$D59,$F$19,0))</f>
        <v>0</v>
      </c>
      <c r="DO59" s="236">
        <f ca="1">IF(DG59=0,0,_xll.SPRDOPT(DG59,DH59,$AD59,$AM59,DK59,DL59,DM59,$D59,$F$19,1))</f>
        <v>4.1181673545393996E-2</v>
      </c>
      <c r="DP59" s="236">
        <f ca="1">IF(DH59=0,0,_xll.SPRDOPT(DG59,DH59,$AD59,$AM59,DK59,DL59,DM59,$D59,$F$19,2))</f>
        <v>-3.749809905680912E-2</v>
      </c>
      <c r="DQ59" s="236">
        <f>IF(DI59=0,0,_xll.SPRDOPT(DG59,DH59,$AD59,$AM59,DK59,DL59,DM59,$D59,$F$19,3)/100)</f>
        <v>0</v>
      </c>
      <c r="DR59" s="236">
        <f>IF(DJ59=0,0,_xll.SPRDOPT(DG59,DH59,$AD59,$AM59,DK59,DL59,DM59,$D59,$F$19,4)/100)</f>
        <v>0</v>
      </c>
      <c r="DS59" s="236">
        <f ca="1">IF(DK59=0,0,_xll.SPRDOPT(DG59,DH59,$AD59,$AM59,DK59,DL59,DM59,$D59,$F$19,5)/100)</f>
        <v>4.2492459508523929E-3</v>
      </c>
      <c r="DT59" s="236">
        <f ca="1">IF(DL59=0,0,_xll.SPRDOPT(DG59,DH59,$AD59,$AM59,DK59,DL59,DM59,$D59,$F$19,6)/100)</f>
        <v>-2.9132395950119171E-3</v>
      </c>
      <c r="DU59" s="236">
        <f ca="1">IF(DM59=0,0,_xll.SPRDOPT(DG59,DH59,$AD59,$AM59,DK59,DL59,DM59,$D59,$F$19,7)/100)</f>
        <v>-6.2927828975680253E-3</v>
      </c>
      <c r="DV59" s="236">
        <f>IF(DN59=0,0,_xll.SPRDOPT(DG59,DH59,$AD59,$AM59,DK59,DL59,DM59,$D59,$F$19,9)/365)</f>
        <v>0</v>
      </c>
      <c r="DW59" s="236">
        <f t="shared" ca="1" si="81"/>
        <v>3.6835744885848759E-3</v>
      </c>
      <c r="DX59" s="236">
        <f t="shared" si="82"/>
        <v>0</v>
      </c>
      <c r="DY59" s="236">
        <f t="shared" ca="1" si="83"/>
        <v>1.2510214368234287E-3</v>
      </c>
      <c r="DZ59" s="205"/>
      <c r="EA59" s="109">
        <f t="shared" si="84"/>
        <v>0</v>
      </c>
      <c r="EB59" s="109">
        <f t="shared" ca="1" si="85"/>
        <v>0</v>
      </c>
      <c r="EC59" s="109">
        <f t="shared" ca="1" si="86"/>
        <v>0</v>
      </c>
      <c r="ED59" s="109">
        <f t="shared" si="87"/>
        <v>0</v>
      </c>
      <c r="EE59" s="109">
        <f t="shared" si="88"/>
        <v>0</v>
      </c>
      <c r="EF59" s="109">
        <f t="shared" ca="1" si="89"/>
        <v>0</v>
      </c>
      <c r="EG59" s="109">
        <f t="shared" ca="1" si="90"/>
        <v>0</v>
      </c>
      <c r="EH59" s="109">
        <f t="shared" ca="1" si="91"/>
        <v>0</v>
      </c>
      <c r="EI59" s="109">
        <f t="shared" si="92"/>
        <v>0</v>
      </c>
      <c r="EJ59" s="109">
        <f t="shared" ca="1" si="93"/>
        <v>0</v>
      </c>
      <c r="EK59" s="109">
        <f t="shared" si="94"/>
        <v>0</v>
      </c>
      <c r="EL59" s="109">
        <f t="shared" ca="1" si="95"/>
        <v>0</v>
      </c>
      <c r="EN59" s="82">
        <f t="shared" si="96"/>
        <v>0</v>
      </c>
      <c r="EO59" s="132">
        <f t="shared" si="97"/>
        <v>3.5749999999999997</v>
      </c>
      <c r="EP59" s="132">
        <f t="shared" si="98"/>
        <v>4.1449999999999996</v>
      </c>
      <c r="EQ59" s="132">
        <f t="shared" si="99"/>
        <v>0</v>
      </c>
      <c r="ER59" s="132">
        <f t="shared" si="100"/>
        <v>0</v>
      </c>
      <c r="ES59" s="234">
        <f t="shared" si="101"/>
        <v>0.31</v>
      </c>
      <c r="ET59" s="234">
        <f t="shared" si="102"/>
        <v>0.31</v>
      </c>
      <c r="EU59" s="106">
        <f t="shared" si="103"/>
        <v>0.86</v>
      </c>
      <c r="EV59" s="236">
        <f>IF(EN59=0,0,_xll.SPRDOPT(EO59,EP59,$AK59,$AM59,ES59,ET59,EU59,$D59,$H$19,0))</f>
        <v>0</v>
      </c>
      <c r="EW59" s="236">
        <f ca="1">IF(EO59=0,0,_xll.SPRDOPT(EO59,EP59,$AK59,$AM59,ES59,ET59,EU59,$D59,$H$19,1))</f>
        <v>0.51072139779138914</v>
      </c>
      <c r="EX59" s="236">
        <f ca="1">IF(EP59=0,0,_xll.SPRDOPT(EO59,EP59,$AK59,$AM59,ES59,ET59,EU59,$D59,$H$19,2))</f>
        <v>-0.42601743074341125</v>
      </c>
      <c r="EY59" s="236">
        <f>IF(EQ59=0,0,_xll.SPRDOPT(EO59,EP59,$AK59,$AM59,ES59,ET59,EU59,$D59,$H$19,3)/100)</f>
        <v>0</v>
      </c>
      <c r="EZ59" s="236">
        <f>IF(ER59=0,0,_xll.SPRDOPT(EO59,EP59,$AK59,$AM59,ES59,ET59,EU59,$D59,$H$19,4)/100)</f>
        <v>0</v>
      </c>
      <c r="FA59" s="236">
        <f ca="1">IF(ES59=0,0,_xll.SPRDOPT(EO59,EP59,$AK59,$AM59,ES59,ET59,EU59,$D59,$H$19,5)/100)</f>
        <v>7.3016945347070719E-4</v>
      </c>
      <c r="FB59" s="236">
        <f ca="1">IF(ET59=0,0,_xll.SPRDOPT(EO59,EP59,$AK59,$AM59,ES59,ET59,EU59,$D59,$H$19,6)/100)</f>
        <v>1.0446508360034785E-2</v>
      </c>
      <c r="FC59" s="236">
        <f ca="1">IF(EU59=0,0,_xll.SPRDOPT(EO59,EP59,$AK59,$AM59,ES59,ET59,EU59,$D59,$H$19,7)/100)</f>
        <v>-1.1568851682738895E-2</v>
      </c>
      <c r="FD59" s="236">
        <f>IF(EV59=0,0,_xll.SPRDOPT(EO59,EP59,$AK59,$AM59,ES59,ET59,EU59,$D59,$H$19,9)/365)</f>
        <v>0</v>
      </c>
      <c r="FE59" s="236">
        <f t="shared" ca="1" si="104"/>
        <v>8.4703967047977891E-2</v>
      </c>
      <c r="FF59" s="236">
        <f t="shared" si="105"/>
        <v>0</v>
      </c>
      <c r="FG59" s="236">
        <f t="shared" ca="1" si="106"/>
        <v>1.1176677813505492E-2</v>
      </c>
      <c r="FH59" s="205"/>
      <c r="FI59" s="109">
        <f t="shared" si="109"/>
        <v>0</v>
      </c>
      <c r="FJ59" s="109">
        <f t="shared" ca="1" si="109"/>
        <v>0</v>
      </c>
      <c r="FK59" s="109">
        <f t="shared" ca="1" si="109"/>
        <v>0</v>
      </c>
      <c r="FL59" s="109">
        <f t="shared" si="109"/>
        <v>0</v>
      </c>
      <c r="FM59" s="109">
        <f t="shared" si="109"/>
        <v>0</v>
      </c>
      <c r="FN59" s="109">
        <f t="shared" ca="1" si="109"/>
        <v>0</v>
      </c>
      <c r="FO59" s="109">
        <f t="shared" ca="1" si="109"/>
        <v>0</v>
      </c>
      <c r="FP59" s="109">
        <f t="shared" ca="1" si="109"/>
        <v>0</v>
      </c>
      <c r="FQ59" s="109">
        <f t="shared" si="109"/>
        <v>0</v>
      </c>
      <c r="FR59" s="109">
        <f t="shared" ca="1" si="109"/>
        <v>0</v>
      </c>
      <c r="FS59" s="109">
        <f t="shared" si="109"/>
        <v>0</v>
      </c>
      <c r="FT59" s="109">
        <f t="shared" ca="1" si="109"/>
        <v>0</v>
      </c>
    </row>
    <row r="60" spans="1:176" x14ac:dyDescent="0.25">
      <c r="A60" s="101">
        <f t="shared" si="18"/>
        <v>37500</v>
      </c>
      <c r="B60" s="102">
        <f t="shared" si="19"/>
        <v>4.16</v>
      </c>
      <c r="C60" s="80">
        <f t="shared" si="20"/>
        <v>0.31</v>
      </c>
      <c r="D60" s="105">
        <f t="shared" ca="1" si="4"/>
        <v>685</v>
      </c>
      <c r="E60" s="106">
        <f t="shared" ca="1" si="21"/>
        <v>-1.2945164962847722</v>
      </c>
      <c r="F60" s="106">
        <f t="shared" ca="1" si="22"/>
        <v>5.3350178189173321E-2</v>
      </c>
      <c r="G60" s="106">
        <f t="shared" ca="1" si="23"/>
        <v>2.7210583564902417E-2</v>
      </c>
      <c r="H60" s="106">
        <f t="shared" ca="1" si="24"/>
        <v>0.51252043172123951</v>
      </c>
      <c r="I60" s="104"/>
      <c r="J60" s="233"/>
      <c r="K60" s="102">
        <f t="shared" si="107"/>
        <v>0.38500000000000001</v>
      </c>
      <c r="L60" s="102">
        <f t="shared" si="25"/>
        <v>0</v>
      </c>
      <c r="M60" s="106">
        <f t="shared" si="26"/>
        <v>1</v>
      </c>
      <c r="N60" s="106">
        <f t="shared" si="27"/>
        <v>1</v>
      </c>
      <c r="O60" s="106">
        <f t="shared" si="28"/>
        <v>0.99</v>
      </c>
      <c r="P60" s="235">
        <f t="shared" si="29"/>
        <v>0.37</v>
      </c>
      <c r="Q60" s="106"/>
      <c r="R60" s="102">
        <f t="shared" si="5"/>
        <v>0.40500000000000003</v>
      </c>
      <c r="S60" s="102">
        <f t="shared" si="6"/>
        <v>0</v>
      </c>
      <c r="T60" s="106">
        <f t="shared" si="7"/>
        <v>0.98</v>
      </c>
      <c r="U60" s="106">
        <f t="shared" si="30"/>
        <v>1</v>
      </c>
      <c r="V60" s="106">
        <f t="shared" si="31"/>
        <v>0.98042074975743199</v>
      </c>
      <c r="W60" s="235">
        <f t="shared" si="32"/>
        <v>1.3</v>
      </c>
      <c r="X60" s="106"/>
      <c r="Y60" s="102">
        <f t="shared" si="8"/>
        <v>0.40500000000000003</v>
      </c>
      <c r="Z60" s="102">
        <f t="shared" si="9"/>
        <v>0</v>
      </c>
      <c r="AA60" s="106">
        <f t="shared" si="10"/>
        <v>0.98</v>
      </c>
      <c r="AB60" s="106">
        <f t="shared" si="33"/>
        <v>1</v>
      </c>
      <c r="AC60" s="106">
        <f t="shared" si="34"/>
        <v>0.98042074975743199</v>
      </c>
      <c r="AD60" s="235">
        <f t="shared" si="35"/>
        <v>1.55</v>
      </c>
      <c r="AE60" s="106"/>
      <c r="AF60" s="102">
        <f t="shared" si="11"/>
        <v>-0.56999999999999995</v>
      </c>
      <c r="AG60" s="102">
        <f t="shared" si="12"/>
        <v>0</v>
      </c>
      <c r="AH60" s="106">
        <f t="shared" si="13"/>
        <v>1</v>
      </c>
      <c r="AI60" s="106">
        <f t="shared" si="36"/>
        <v>1</v>
      </c>
      <c r="AJ60" s="106">
        <f t="shared" si="37"/>
        <v>0.96</v>
      </c>
      <c r="AK60" s="235">
        <f t="shared" si="38"/>
        <v>-0.5</v>
      </c>
      <c r="AM60" s="80">
        <v>0</v>
      </c>
      <c r="AN60" s="181">
        <f t="shared" si="14"/>
        <v>30</v>
      </c>
      <c r="AP60" s="82">
        <f t="shared" si="39"/>
        <v>0</v>
      </c>
      <c r="AQ60" s="132">
        <f t="shared" si="40"/>
        <v>4.5250000000000004</v>
      </c>
      <c r="AR60" s="132">
        <f t="shared" si="41"/>
        <v>4.16</v>
      </c>
      <c r="AS60" s="132">
        <f t="shared" si="42"/>
        <v>0</v>
      </c>
      <c r="AT60" s="132">
        <f t="shared" si="43"/>
        <v>0</v>
      </c>
      <c r="AU60" s="234">
        <f t="shared" si="44"/>
        <v>0.31</v>
      </c>
      <c r="AV60" s="234">
        <f t="shared" si="45"/>
        <v>0.31</v>
      </c>
      <c r="AW60" s="106">
        <f t="shared" si="46"/>
        <v>1.0900000000000001</v>
      </c>
      <c r="AX60" s="236">
        <f>IF(AP60=0,0,_xll.SPRDOPT(AQ60,AR60,$P60,$AM60,AU60,AV60,AW60,$D60,$B$19,0))</f>
        <v>0</v>
      </c>
      <c r="AY60" s="236">
        <f ca="1">IF(AQ60=0,0,_xll.SPRDOPT(AQ60,AR60,$P60,$AM60,AU60,AV60,AW60,$D60,$B$19,1))</f>
        <v>-1.2945164962847722</v>
      </c>
      <c r="AZ60" s="236">
        <f ca="1">IF(AR60=0,0,_xll.SPRDOPT(AQ60,AR60,$P60,$AM60,AU60,AV60,AW60,$D60,$B$19,2))</f>
        <v>0.96590365999173766</v>
      </c>
      <c r="BA60" s="236">
        <f>IF(AS60=0,0,_xll.SPRDOPT(AQ60,AR60,$P60,$AM60,AU60,AV60,AW60,$D60,$B$19,3)/100)</f>
        <v>0</v>
      </c>
      <c r="BB60" s="236">
        <f>IF(AT60=0,0,_xll.SPRDOPT(AQ60,AR60,$P60,$AM60,AU60,AV60,AW60,$D60,$B$19,4)/100)</f>
        <v>0</v>
      </c>
      <c r="BC60" s="236">
        <f ca="1">IF(AU60=0,0,_xll.SPRDOPT(AQ60,AR60,$P60,$AM60,AU60,AV60,AW60,$D60,$B$19,5)/100)</f>
        <v>0</v>
      </c>
      <c r="BD60" s="236">
        <f ca="1">IF(AV60=0,0,_xll.SPRDOPT(AQ60,AR60,$P60,$AM60,AU60,AV60,AW60,$D60,$B$19,6)/100)</f>
        <v>0</v>
      </c>
      <c r="BE60" s="236">
        <f ca="1">IF(AW60=0,0,_xll.SPRDOPT(AQ60,AR60,$P60,$AM60,AU60,AV60,AW60,$D60,$B$19,7)/100)</f>
        <v>-8.5442746575578918E-2</v>
      </c>
      <c r="BF60" s="236">
        <f>IF(AX60=0,0,_xll.SPRDOPT(AQ60,AR60,$P60,$AM60,AU60,AV60,AW60,$D60,$B$19,9)/365)</f>
        <v>0</v>
      </c>
      <c r="BG60" s="236">
        <f t="shared" ca="1" si="47"/>
        <v>-0.3286128362930345</v>
      </c>
      <c r="BH60" s="236">
        <f t="shared" si="48"/>
        <v>0</v>
      </c>
      <c r="BI60" s="236">
        <f t="shared" ca="1" si="49"/>
        <v>0</v>
      </c>
      <c r="BJ60" s="205"/>
      <c r="BK60" s="109">
        <f t="shared" si="15"/>
        <v>0</v>
      </c>
      <c r="BL60" s="109">
        <f t="shared" ca="1" si="108"/>
        <v>0</v>
      </c>
      <c r="BM60" s="109">
        <f t="shared" ca="1" si="108"/>
        <v>0</v>
      </c>
      <c r="BN60" s="109">
        <f t="shared" si="108"/>
        <v>0</v>
      </c>
      <c r="BO60" s="109">
        <f t="shared" si="108"/>
        <v>0</v>
      </c>
      <c r="BP60" s="109">
        <f t="shared" ca="1" si="108"/>
        <v>0</v>
      </c>
      <c r="BQ60" s="109">
        <f t="shared" ca="1" si="108"/>
        <v>0</v>
      </c>
      <c r="BR60" s="109">
        <f t="shared" ca="1" si="108"/>
        <v>0</v>
      </c>
      <c r="BS60" s="109">
        <f t="shared" si="108"/>
        <v>0</v>
      </c>
      <c r="BT60" s="109">
        <f t="shared" ca="1" si="108"/>
        <v>0</v>
      </c>
      <c r="BU60" s="109">
        <f t="shared" si="108"/>
        <v>0</v>
      </c>
      <c r="BV60" s="109">
        <f t="shared" ca="1" si="108"/>
        <v>0</v>
      </c>
      <c r="BX60" s="82">
        <f t="shared" si="50"/>
        <v>0</v>
      </c>
      <c r="BY60" s="132">
        <f t="shared" si="51"/>
        <v>4.5450000000000008</v>
      </c>
      <c r="BZ60" s="132">
        <f t="shared" si="52"/>
        <v>4.16</v>
      </c>
      <c r="CA60" s="132">
        <f t="shared" si="53"/>
        <v>0</v>
      </c>
      <c r="CB60" s="132">
        <f t="shared" si="54"/>
        <v>0</v>
      </c>
      <c r="CC60" s="234">
        <f t="shared" si="55"/>
        <v>0.30380000000000001</v>
      </c>
      <c r="CD60" s="234">
        <f t="shared" si="56"/>
        <v>0.31</v>
      </c>
      <c r="CE60" s="106">
        <f t="shared" si="57"/>
        <v>0.98042074975743199</v>
      </c>
      <c r="CF60" s="236">
        <f>IF(BX60=0,0,_xll.SPRDOPT(BY60,BZ60,$W60,$AM60,CC60,CD60,CE60,$D60,$D$19,0))</f>
        <v>0</v>
      </c>
      <c r="CG60" s="236">
        <f ca="1">IF(BY60=0,0,_xll.SPRDOPT(BY60,BZ60,$W60,$AM60,CC60,CD60,CE60,$D60,$D$19,1))</f>
        <v>5.3350178189173321E-2</v>
      </c>
      <c r="CH60" s="236">
        <f ca="1">IF(BZ60=0,0,_xll.SPRDOPT(BY60,BZ60,$W60,$AM60,CC60,CD60,CE60,$D60,$D$19,2))</f>
        <v>-4.7208068558505657E-2</v>
      </c>
      <c r="CI60" s="236">
        <f>IF(CA60=0,0,_xll.SPRDOPT(BY60,BZ60,$W60,$AM60,CC60,CD60,CE60,$D60,$D$19,3)/100)</f>
        <v>0</v>
      </c>
      <c r="CJ60" s="236">
        <f>IF(CB60=0,0,_xll.SPRDOPT(BY60,BZ60,$W60,$AM60,CC60,CD60,CE60,$D60,$D$19,4)/100)</f>
        <v>0</v>
      </c>
      <c r="CK60" s="236">
        <f ca="1">IF(CC60=0,0,_xll.SPRDOPT(BY60,BZ60,$W60,$AM60,CC60,CD60,CE60,$D60,$D$19,5)/100)</f>
        <v>4.7184131563807012E-3</v>
      </c>
      <c r="CL60" s="236">
        <f ca="1">IF(CD60=0,0,_xll.SPRDOPT(BY60,BZ60,$W60,$AM60,CC60,CD60,CE60,$D60,$D$19,6)/100)</f>
        <v>-3.0214302089596151E-3</v>
      </c>
      <c r="CM60" s="236">
        <f ca="1">IF(CE60=0,0,_xll.SPRDOPT(BY60,BZ60,$W60,$AM60,CC60,CD60,CE60,$D60,$D$19,7)/100)</f>
        <v>-7.3899964839408338E-3</v>
      </c>
      <c r="CN60" s="236">
        <f>IF(CF60=0,0,_xll.SPRDOPT(BY60,BZ60,$W60,$AM60,CC60,CD60,CE60,$D60,$D$19,9)/365)</f>
        <v>0</v>
      </c>
      <c r="CO60" s="236">
        <f t="shared" ca="1" si="58"/>
        <v>6.1421096306676637E-3</v>
      </c>
      <c r="CP60" s="236">
        <f t="shared" si="59"/>
        <v>0</v>
      </c>
      <c r="CQ60" s="236">
        <f t="shared" ca="1" si="60"/>
        <v>1.6026146842934726E-3</v>
      </c>
      <c r="CR60" s="205"/>
      <c r="CS60" s="109">
        <f t="shared" si="61"/>
        <v>0</v>
      </c>
      <c r="CT60" s="109">
        <f t="shared" ca="1" si="62"/>
        <v>0</v>
      </c>
      <c r="CU60" s="109">
        <f t="shared" ca="1" si="63"/>
        <v>0</v>
      </c>
      <c r="CV60" s="109">
        <f t="shared" si="64"/>
        <v>0</v>
      </c>
      <c r="CW60" s="109">
        <f t="shared" si="65"/>
        <v>0</v>
      </c>
      <c r="CX60" s="109">
        <f t="shared" ca="1" si="66"/>
        <v>0</v>
      </c>
      <c r="CY60" s="109">
        <f t="shared" ca="1" si="67"/>
        <v>0</v>
      </c>
      <c r="CZ60" s="109">
        <f t="shared" ca="1" si="68"/>
        <v>0</v>
      </c>
      <c r="DA60" s="109">
        <f t="shared" si="69"/>
        <v>0</v>
      </c>
      <c r="DB60" s="109">
        <f t="shared" ca="1" si="70"/>
        <v>0</v>
      </c>
      <c r="DC60" s="109">
        <f t="shared" si="71"/>
        <v>0</v>
      </c>
      <c r="DD60" s="109">
        <f t="shared" ca="1" si="72"/>
        <v>0</v>
      </c>
      <c r="DF60" s="82">
        <f t="shared" si="73"/>
        <v>0</v>
      </c>
      <c r="DG60" s="132">
        <f t="shared" si="74"/>
        <v>4.6075000000000008</v>
      </c>
      <c r="DH60" s="132">
        <f t="shared" si="75"/>
        <v>4.16</v>
      </c>
      <c r="DI60" s="132">
        <f t="shared" si="76"/>
        <v>0</v>
      </c>
      <c r="DJ60" s="132">
        <f t="shared" si="77"/>
        <v>0</v>
      </c>
      <c r="DK60" s="234">
        <f t="shared" si="78"/>
        <v>0.30380000000000001</v>
      </c>
      <c r="DL60" s="234">
        <f t="shared" si="79"/>
        <v>0.31</v>
      </c>
      <c r="DM60" s="106">
        <f t="shared" si="80"/>
        <v>0.98542074975743199</v>
      </c>
      <c r="DN60" s="236">
        <f>IF(DF60=0,0,_xll.SPRDOPT(DG60,DH60,$AD60,$AM60,DK60,DL60,DM60,$D60,$F$19,0))</f>
        <v>0</v>
      </c>
      <c r="DO60" s="236">
        <f ca="1">IF(DG60=0,0,_xll.SPRDOPT(DG60,DH60,$AD60,$AM60,DK60,DL60,DM60,$D60,$F$19,1))</f>
        <v>2.7210583564902417E-2</v>
      </c>
      <c r="DP60" s="236">
        <f ca="1">IF(DH60=0,0,_xll.SPRDOPT(DG60,DH60,$AD60,$AM60,DK60,DL60,DM60,$D60,$F$19,2))</f>
        <v>-2.4462274788655546E-2</v>
      </c>
      <c r="DQ60" s="236">
        <f>IF(DI60=0,0,_xll.SPRDOPT(DG60,DH60,$AD60,$AM60,DK60,DL60,DM60,$D60,$F$19,3)/100)</f>
        <v>0</v>
      </c>
      <c r="DR60" s="236">
        <f>IF(DJ60=0,0,_xll.SPRDOPT(DG60,DH60,$AD60,$AM60,DK60,DL60,DM60,$D60,$F$19,4)/100)</f>
        <v>0</v>
      </c>
      <c r="DS60" s="236">
        <f ca="1">IF(DK60=0,0,_xll.SPRDOPT(DG60,DH60,$AD60,$AM60,DK60,DL60,DM60,$D60,$F$19,5)/100)</f>
        <v>2.9668931571908809E-3</v>
      </c>
      <c r="DT60" s="236">
        <f ca="1">IF(DL60=0,0,_xll.SPRDOPT(DG60,DH60,$AD60,$AM60,DK60,DL60,DM60,$D60,$F$19,6)/100)</f>
        <v>-2.032903194699487E-3</v>
      </c>
      <c r="DU60" s="236">
        <f ca="1">IF(DM60=0,0,_xll.SPRDOPT(DG60,DH60,$AD60,$AM60,DK60,DL60,DM60,$D60,$F$19,7)/100)</f>
        <v>-4.6304391880133003E-3</v>
      </c>
      <c r="DV60" s="236">
        <f>IF(DN60=0,0,_xll.SPRDOPT(DG60,DH60,$AD60,$AM60,DK60,DL60,DM60,$D60,$F$19,9)/365)</f>
        <v>0</v>
      </c>
      <c r="DW60" s="236">
        <f t="shared" ca="1" si="81"/>
        <v>2.7483087762468703E-3</v>
      </c>
      <c r="DX60" s="236">
        <f t="shared" si="82"/>
        <v>0</v>
      </c>
      <c r="DY60" s="236">
        <f t="shared" ca="1" si="83"/>
        <v>8.7465209934757667E-4</v>
      </c>
      <c r="DZ60" s="205"/>
      <c r="EA60" s="109">
        <f t="shared" si="84"/>
        <v>0</v>
      </c>
      <c r="EB60" s="109">
        <f t="shared" ca="1" si="85"/>
        <v>0</v>
      </c>
      <c r="EC60" s="109">
        <f t="shared" ca="1" si="86"/>
        <v>0</v>
      </c>
      <c r="ED60" s="109">
        <f t="shared" si="87"/>
        <v>0</v>
      </c>
      <c r="EE60" s="109">
        <f t="shared" si="88"/>
        <v>0</v>
      </c>
      <c r="EF60" s="109">
        <f t="shared" ca="1" si="89"/>
        <v>0</v>
      </c>
      <c r="EG60" s="109">
        <f t="shared" ca="1" si="90"/>
        <v>0</v>
      </c>
      <c r="EH60" s="109">
        <f t="shared" ca="1" si="91"/>
        <v>0</v>
      </c>
      <c r="EI60" s="109">
        <f t="shared" si="92"/>
        <v>0</v>
      </c>
      <c r="EJ60" s="109">
        <f t="shared" ca="1" si="93"/>
        <v>0</v>
      </c>
      <c r="EK60" s="109">
        <f t="shared" si="94"/>
        <v>0</v>
      </c>
      <c r="EL60" s="109">
        <f t="shared" ca="1" si="95"/>
        <v>0</v>
      </c>
      <c r="EN60" s="82">
        <f t="shared" si="96"/>
        <v>0</v>
      </c>
      <c r="EO60" s="132">
        <f t="shared" si="97"/>
        <v>3.5900000000000003</v>
      </c>
      <c r="EP60" s="132">
        <f t="shared" si="98"/>
        <v>4.16</v>
      </c>
      <c r="EQ60" s="132">
        <f t="shared" si="99"/>
        <v>0</v>
      </c>
      <c r="ER60" s="132">
        <f t="shared" si="100"/>
        <v>0</v>
      </c>
      <c r="ES60" s="234">
        <f t="shared" si="101"/>
        <v>0.31</v>
      </c>
      <c r="ET60" s="234">
        <f t="shared" si="102"/>
        <v>0.31</v>
      </c>
      <c r="EU60" s="106">
        <f t="shared" si="103"/>
        <v>0.86</v>
      </c>
      <c r="EV60" s="236">
        <f>IF(EN60=0,0,_xll.SPRDOPT(EO60,EP60,$AK60,$AM60,ES60,ET60,EU60,$D60,$H$19,0))</f>
        <v>0</v>
      </c>
      <c r="EW60" s="236">
        <f ca="1">IF(EO60=0,0,_xll.SPRDOPT(EO60,EP60,$AK60,$AM60,ES60,ET60,EU60,$D60,$H$19,1))</f>
        <v>0.51252043172123951</v>
      </c>
      <c r="EX60" s="236">
        <f ca="1">IF(EP60=0,0,_xll.SPRDOPT(EO60,EP60,$AK60,$AM60,ES60,ET60,EU60,$D60,$H$19,2))</f>
        <v>-0.4258782493428761</v>
      </c>
      <c r="EY60" s="236">
        <f>IF(EQ60=0,0,_xll.SPRDOPT(EO60,EP60,$AK60,$AM60,ES60,ET60,EU60,$D60,$H$19,3)/100)</f>
        <v>0</v>
      </c>
      <c r="EZ60" s="236">
        <f>IF(ER60=0,0,_xll.SPRDOPT(EO60,EP60,$AK60,$AM60,ES60,ET60,EU60,$D60,$H$19,4)/100)</f>
        <v>0</v>
      </c>
      <c r="FA60" s="236">
        <f ca="1">IF(ES60=0,0,_xll.SPRDOPT(EO60,EP60,$AK60,$AM60,ES60,ET60,EU60,$D60,$H$19,5)/100)</f>
        <v>7.7019210962201681E-4</v>
      </c>
      <c r="FB60" s="236">
        <f ca="1">IF(ET60=0,0,_xll.SPRDOPT(EO60,EP60,$AK60,$AM60,ES60,ET60,EU60,$D60,$H$19,6)/100)</f>
        <v>1.0703180455242498E-2</v>
      </c>
      <c r="FC60" s="236">
        <f ca="1">IF(EU60=0,0,_xll.SPRDOPT(EO60,EP60,$AK60,$AM60,ES60,ET60,EU60,$D60,$H$19,7)/100)</f>
        <v>-1.1877632600967438E-2</v>
      </c>
      <c r="FD60" s="236">
        <f>IF(EV60=0,0,_xll.SPRDOPT(EO60,EP60,$AK60,$AM60,ES60,ET60,EU60,$D60,$H$19,9)/365)</f>
        <v>0</v>
      </c>
      <c r="FE60" s="236">
        <f t="shared" ca="1" si="104"/>
        <v>8.6642182378363408E-2</v>
      </c>
      <c r="FF60" s="236">
        <f t="shared" si="105"/>
        <v>0</v>
      </c>
      <c r="FG60" s="236">
        <f t="shared" ca="1" si="106"/>
        <v>1.1473372564864515E-2</v>
      </c>
      <c r="FH60" s="205"/>
      <c r="FI60" s="109">
        <f t="shared" si="109"/>
        <v>0</v>
      </c>
      <c r="FJ60" s="109">
        <f t="shared" ca="1" si="109"/>
        <v>0</v>
      </c>
      <c r="FK60" s="109">
        <f t="shared" ca="1" si="109"/>
        <v>0</v>
      </c>
      <c r="FL60" s="109">
        <f t="shared" si="109"/>
        <v>0</v>
      </c>
      <c r="FM60" s="109">
        <f t="shared" si="109"/>
        <v>0</v>
      </c>
      <c r="FN60" s="109">
        <f t="shared" ca="1" si="109"/>
        <v>0</v>
      </c>
      <c r="FO60" s="109">
        <f t="shared" ca="1" si="109"/>
        <v>0</v>
      </c>
      <c r="FP60" s="109">
        <f t="shared" ca="1" si="109"/>
        <v>0</v>
      </c>
      <c r="FQ60" s="109">
        <f t="shared" si="109"/>
        <v>0</v>
      </c>
      <c r="FR60" s="109">
        <f t="shared" ca="1" si="109"/>
        <v>0</v>
      </c>
      <c r="FS60" s="109">
        <f t="shared" si="109"/>
        <v>0</v>
      </c>
      <c r="FT60" s="109">
        <f t="shared" ca="1" si="109"/>
        <v>0</v>
      </c>
    </row>
    <row r="61" spans="1:176" x14ac:dyDescent="0.25">
      <c r="A61" s="101">
        <f t="shared" si="18"/>
        <v>37530</v>
      </c>
      <c r="B61" s="102">
        <f t="shared" si="19"/>
        <v>4.16</v>
      </c>
      <c r="C61" s="80">
        <f t="shared" si="20"/>
        <v>0.3175</v>
      </c>
      <c r="D61" s="105">
        <f t="shared" ca="1" si="4"/>
        <v>714</v>
      </c>
      <c r="E61" s="106">
        <f t="shared" ca="1" si="21"/>
        <v>-0.86781746665791315</v>
      </c>
      <c r="F61" s="106">
        <f t="shared" ca="1" si="22"/>
        <v>7.8194487251149261E-2</v>
      </c>
      <c r="G61" s="106">
        <f t="shared" ca="1" si="23"/>
        <v>4.4007239725168609E-2</v>
      </c>
      <c r="H61" s="106">
        <f t="shared" ca="1" si="24"/>
        <v>0.51585554804067635</v>
      </c>
      <c r="I61" s="104"/>
      <c r="J61" s="233"/>
      <c r="K61" s="102">
        <f t="shared" si="107"/>
        <v>0.38500000000000001</v>
      </c>
      <c r="L61" s="102">
        <f t="shared" si="25"/>
        <v>0</v>
      </c>
      <c r="M61" s="106">
        <f t="shared" si="26"/>
        <v>1</v>
      </c>
      <c r="N61" s="106">
        <f t="shared" si="27"/>
        <v>1</v>
      </c>
      <c r="O61" s="106">
        <f t="shared" si="28"/>
        <v>0.99</v>
      </c>
      <c r="P61" s="235">
        <f t="shared" si="29"/>
        <v>0.37</v>
      </c>
      <c r="Q61" s="106"/>
      <c r="R61" s="102">
        <f t="shared" si="5"/>
        <v>0.46</v>
      </c>
      <c r="S61" s="102">
        <f t="shared" si="6"/>
        <v>0</v>
      </c>
      <c r="T61" s="106">
        <f t="shared" si="7"/>
        <v>0.98</v>
      </c>
      <c r="U61" s="106">
        <f t="shared" si="30"/>
        <v>1</v>
      </c>
      <c r="V61" s="106">
        <f t="shared" si="31"/>
        <v>0.98042074975743199</v>
      </c>
      <c r="W61" s="235">
        <f t="shared" si="32"/>
        <v>1.3</v>
      </c>
      <c r="X61" s="106"/>
      <c r="Y61" s="102">
        <f t="shared" si="8"/>
        <v>0.46</v>
      </c>
      <c r="Z61" s="102">
        <f t="shared" si="9"/>
        <v>0</v>
      </c>
      <c r="AA61" s="106">
        <f t="shared" si="10"/>
        <v>0.98</v>
      </c>
      <c r="AB61" s="106">
        <f t="shared" si="33"/>
        <v>1</v>
      </c>
      <c r="AC61" s="106">
        <f t="shared" si="34"/>
        <v>0.98042074975743199</v>
      </c>
      <c r="AD61" s="235">
        <f t="shared" si="35"/>
        <v>1.55</v>
      </c>
      <c r="AE61" s="106"/>
      <c r="AF61" s="102">
        <f t="shared" si="11"/>
        <v>-0.56999999999999995</v>
      </c>
      <c r="AG61" s="102">
        <f t="shared" si="12"/>
        <v>0</v>
      </c>
      <c r="AH61" s="106">
        <f t="shared" si="13"/>
        <v>1</v>
      </c>
      <c r="AI61" s="106">
        <f t="shared" si="36"/>
        <v>1</v>
      </c>
      <c r="AJ61" s="106">
        <f t="shared" si="37"/>
        <v>0.96</v>
      </c>
      <c r="AK61" s="235">
        <f t="shared" si="38"/>
        <v>-0.5</v>
      </c>
      <c r="AM61" s="80">
        <v>0</v>
      </c>
      <c r="AN61" s="181">
        <f t="shared" si="14"/>
        <v>31</v>
      </c>
      <c r="AP61" s="82">
        <f t="shared" si="39"/>
        <v>0</v>
      </c>
      <c r="AQ61" s="132">
        <f t="shared" si="40"/>
        <v>4.5250000000000004</v>
      </c>
      <c r="AR61" s="132">
        <f t="shared" si="41"/>
        <v>4.16</v>
      </c>
      <c r="AS61" s="132">
        <f t="shared" si="42"/>
        <v>0</v>
      </c>
      <c r="AT61" s="132">
        <f t="shared" si="43"/>
        <v>0</v>
      </c>
      <c r="AU61" s="234">
        <f t="shared" si="44"/>
        <v>0.3175</v>
      </c>
      <c r="AV61" s="234">
        <f t="shared" si="45"/>
        <v>0.3175</v>
      </c>
      <c r="AW61" s="106">
        <f t="shared" si="46"/>
        <v>1.0900000000000001</v>
      </c>
      <c r="AX61" s="236">
        <f>IF(AP61=0,0,_xll.SPRDOPT(AQ61,AR61,$P61,$AM61,AU61,AV61,AW61,$D61,$B$19,0))</f>
        <v>0</v>
      </c>
      <c r="AY61" s="236">
        <f ca="1">IF(AQ61=0,0,_xll.SPRDOPT(AQ61,AR61,$P61,$AM61,AU61,AV61,AW61,$D61,$B$19,1))</f>
        <v>-0.86781746665791315</v>
      </c>
      <c r="AZ61" s="236">
        <f ca="1">IF(AR61=0,0,_xll.SPRDOPT(AQ61,AR61,$P61,$AM61,AU61,AV61,AW61,$D61,$B$19,2))</f>
        <v>0.52338577310415735</v>
      </c>
      <c r="BA61" s="236">
        <f>IF(AS61=0,0,_xll.SPRDOPT(AQ61,AR61,$P61,$AM61,AU61,AV61,AW61,$D61,$B$19,3)/100)</f>
        <v>0</v>
      </c>
      <c r="BB61" s="236">
        <f>IF(AT61=0,0,_xll.SPRDOPT(AQ61,AR61,$P61,$AM61,AU61,AV61,AW61,$D61,$B$19,4)/100)</f>
        <v>0</v>
      </c>
      <c r="BC61" s="236">
        <f ca="1">IF(AU61=0,0,_xll.SPRDOPT(AQ61,AR61,$P61,$AM61,AU61,AV61,AW61,$D61,$B$19,5)/100)</f>
        <v>0</v>
      </c>
      <c r="BD61" s="236">
        <f ca="1">IF(AV61=0,0,_xll.SPRDOPT(AQ61,AR61,$P61,$AM61,AU61,AV61,AW61,$D61,$B$19,6)/100)</f>
        <v>0</v>
      </c>
      <c r="BE61" s="236">
        <f ca="1">IF(AW61=0,0,_xll.SPRDOPT(AQ61,AR61,$P61,$AM61,AU61,AV61,AW61,$D61,$B$19,7)/100)</f>
        <v>-8.9236480963935369E-2</v>
      </c>
      <c r="BF61" s="236">
        <f>IF(AX61=0,0,_xll.SPRDOPT(AQ61,AR61,$P61,$AM61,AU61,AV61,AW61,$D61,$B$19,9)/365)</f>
        <v>0</v>
      </c>
      <c r="BG61" s="236">
        <f t="shared" ca="1" si="47"/>
        <v>-0.3444316935537558</v>
      </c>
      <c r="BH61" s="236">
        <f t="shared" si="48"/>
        <v>0</v>
      </c>
      <c r="BI61" s="236">
        <f t="shared" ca="1" si="49"/>
        <v>0</v>
      </c>
      <c r="BJ61" s="205"/>
      <c r="BK61" s="109">
        <f t="shared" si="15"/>
        <v>0</v>
      </c>
      <c r="BL61" s="109">
        <f t="shared" ca="1" si="108"/>
        <v>0</v>
      </c>
      <c r="BM61" s="109">
        <f t="shared" ca="1" si="108"/>
        <v>0</v>
      </c>
      <c r="BN61" s="109">
        <f t="shared" si="108"/>
        <v>0</v>
      </c>
      <c r="BO61" s="109">
        <f t="shared" si="108"/>
        <v>0</v>
      </c>
      <c r="BP61" s="109">
        <f t="shared" ca="1" si="108"/>
        <v>0</v>
      </c>
      <c r="BQ61" s="109">
        <f t="shared" ca="1" si="108"/>
        <v>0</v>
      </c>
      <c r="BR61" s="109">
        <f t="shared" ca="1" si="108"/>
        <v>0</v>
      </c>
      <c r="BS61" s="109">
        <f t="shared" si="108"/>
        <v>0</v>
      </c>
      <c r="BT61" s="109">
        <f t="shared" ca="1" si="108"/>
        <v>0</v>
      </c>
      <c r="BU61" s="109">
        <f t="shared" si="108"/>
        <v>0</v>
      </c>
      <c r="BV61" s="109">
        <f t="shared" ca="1" si="108"/>
        <v>0</v>
      </c>
      <c r="BX61" s="82">
        <f t="shared" si="50"/>
        <v>0</v>
      </c>
      <c r="BY61" s="132">
        <f t="shared" si="51"/>
        <v>4.6000000000000005</v>
      </c>
      <c r="BZ61" s="132">
        <f t="shared" si="52"/>
        <v>4.16</v>
      </c>
      <c r="CA61" s="132">
        <f t="shared" si="53"/>
        <v>0</v>
      </c>
      <c r="CB61" s="132">
        <f t="shared" si="54"/>
        <v>0</v>
      </c>
      <c r="CC61" s="234">
        <f t="shared" si="55"/>
        <v>0.31114999999999998</v>
      </c>
      <c r="CD61" s="234">
        <f t="shared" si="56"/>
        <v>0.3175</v>
      </c>
      <c r="CE61" s="106">
        <f t="shared" si="57"/>
        <v>0.98042074975743199</v>
      </c>
      <c r="CF61" s="236">
        <f>IF(BX61=0,0,_xll.SPRDOPT(BY61,BZ61,$W61,$AM61,CC61,CD61,CE61,$D61,$D$19,0))</f>
        <v>0</v>
      </c>
      <c r="CG61" s="236">
        <f ca="1">IF(BY61=0,0,_xll.SPRDOPT(BY61,BZ61,$W61,$AM61,CC61,CD61,CE61,$D61,$D$19,1))</f>
        <v>7.8194487251149261E-2</v>
      </c>
      <c r="CH61" s="236">
        <f ca="1">IF(BZ61=0,0,_xll.SPRDOPT(BY61,BZ61,$W61,$AM61,CC61,CD61,CE61,$D61,$D$19,2))</f>
        <v>-6.9592740958584337E-2</v>
      </c>
      <c r="CI61" s="236">
        <f>IF(CA61=0,0,_xll.SPRDOPT(BY61,BZ61,$W61,$AM61,CC61,CD61,CE61,$D61,$D$19,3)/100)</f>
        <v>0</v>
      </c>
      <c r="CJ61" s="236">
        <f>IF(CB61=0,0,_xll.SPRDOPT(BY61,BZ61,$W61,$AM61,CC61,CD61,CE61,$D61,$D$19,4)/100)</f>
        <v>0</v>
      </c>
      <c r="CK61" s="236">
        <f ca="1">IF(CC61=0,0,_xll.SPRDOPT(BY61,BZ61,$W61,$AM61,CC61,CD61,CE61,$D61,$D$19,5)/100)</f>
        <v>6.6152070295131425E-3</v>
      </c>
      <c r="CL61" s="236">
        <f ca="1">IF(CD61=0,0,_xll.SPRDOPT(BY61,BZ61,$W61,$AM61,CC61,CD61,CE61,$D61,$D$19,6)/100)</f>
        <v>-4.2349934860168069E-3</v>
      </c>
      <c r="CM61" s="236">
        <f ca="1">IF(CE61=0,0,_xll.SPRDOPT(BY61,BZ61,$W61,$AM61,CC61,CD61,CE61,$D61,$D$19,7)/100)</f>
        <v>-1.0426130530576973E-2</v>
      </c>
      <c r="CN61" s="236">
        <f>IF(CF61=0,0,_xll.SPRDOPT(BY61,BZ61,$W61,$AM61,CC61,CD61,CE61,$D61,$D$19,9)/365)</f>
        <v>0</v>
      </c>
      <c r="CO61" s="236">
        <f t="shared" ca="1" si="58"/>
        <v>8.6017462925649241E-3</v>
      </c>
      <c r="CP61" s="236">
        <f t="shared" si="59"/>
        <v>0</v>
      </c>
      <c r="CQ61" s="236">
        <f t="shared" ca="1" si="60"/>
        <v>2.2479094029060724E-3</v>
      </c>
      <c r="CR61" s="205"/>
      <c r="CS61" s="109">
        <f t="shared" si="61"/>
        <v>0</v>
      </c>
      <c r="CT61" s="109">
        <f t="shared" ca="1" si="62"/>
        <v>0</v>
      </c>
      <c r="CU61" s="109">
        <f t="shared" ca="1" si="63"/>
        <v>0</v>
      </c>
      <c r="CV61" s="109">
        <f t="shared" si="64"/>
        <v>0</v>
      </c>
      <c r="CW61" s="109">
        <f t="shared" si="65"/>
        <v>0</v>
      </c>
      <c r="CX61" s="109">
        <f t="shared" ca="1" si="66"/>
        <v>0</v>
      </c>
      <c r="CY61" s="109">
        <f t="shared" ca="1" si="67"/>
        <v>0</v>
      </c>
      <c r="CZ61" s="109">
        <f t="shared" ca="1" si="68"/>
        <v>0</v>
      </c>
      <c r="DA61" s="109">
        <f t="shared" si="69"/>
        <v>0</v>
      </c>
      <c r="DB61" s="109">
        <f t="shared" ca="1" si="70"/>
        <v>0</v>
      </c>
      <c r="DC61" s="109">
        <f t="shared" si="71"/>
        <v>0</v>
      </c>
      <c r="DD61" s="109">
        <f t="shared" ca="1" si="72"/>
        <v>0</v>
      </c>
      <c r="DF61" s="82">
        <f t="shared" si="73"/>
        <v>0</v>
      </c>
      <c r="DG61" s="132">
        <f t="shared" si="74"/>
        <v>4.6625000000000005</v>
      </c>
      <c r="DH61" s="132">
        <f t="shared" si="75"/>
        <v>4.16</v>
      </c>
      <c r="DI61" s="132">
        <f t="shared" si="76"/>
        <v>0</v>
      </c>
      <c r="DJ61" s="132">
        <f t="shared" si="77"/>
        <v>0</v>
      </c>
      <c r="DK61" s="234">
        <f t="shared" si="78"/>
        <v>0.31114999999999998</v>
      </c>
      <c r="DL61" s="234">
        <f t="shared" si="79"/>
        <v>0.3175</v>
      </c>
      <c r="DM61" s="106">
        <f t="shared" si="80"/>
        <v>0.98542074975743199</v>
      </c>
      <c r="DN61" s="236">
        <f>IF(DF61=0,0,_xll.SPRDOPT(DG61,DH61,$AD61,$AM61,DK61,DL61,DM61,$D61,$F$19,0))</f>
        <v>0</v>
      </c>
      <c r="DO61" s="236">
        <f ca="1">IF(DG61=0,0,_xll.SPRDOPT(DG61,DH61,$AD61,$AM61,DK61,DL61,DM61,$D61,$F$19,1))</f>
        <v>4.4007239725168609E-2</v>
      </c>
      <c r="DP61" s="236">
        <f ca="1">IF(DH61=0,0,_xll.SPRDOPT(DG61,DH61,$AD61,$AM61,DK61,DL61,DM61,$D61,$F$19,2))</f>
        <v>-3.9784535294918044E-2</v>
      </c>
      <c r="DQ61" s="236">
        <f>IF(DI61=0,0,_xll.SPRDOPT(DG61,DH61,$AD61,$AM61,DK61,DL61,DM61,$D61,$F$19,3)/100)</f>
        <v>0</v>
      </c>
      <c r="DR61" s="236">
        <f>IF(DJ61=0,0,_xll.SPRDOPT(DG61,DH61,$AD61,$AM61,DK61,DL61,DM61,$D61,$F$19,4)/100)</f>
        <v>0</v>
      </c>
      <c r="DS61" s="236">
        <f ca="1">IF(DK61=0,0,_xll.SPRDOPT(DG61,DH61,$AD61,$AM61,DK61,DL61,DM61,$D61,$F$19,5)/100)</f>
        <v>4.590339123070334E-3</v>
      </c>
      <c r="DT61" s="236">
        <f ca="1">IF(DL61=0,0,_xll.SPRDOPT(DG61,DH61,$AD61,$AM61,DK61,DL61,DM61,$D61,$F$19,6)/100)</f>
        <v>-3.1413582468644134E-3</v>
      </c>
      <c r="DU61" s="236">
        <f ca="1">IF(DM61=0,0,_xll.SPRDOPT(DG61,DH61,$AD61,$AM61,DK61,DL61,DM61,$D61,$F$19,7)/100)</f>
        <v>-7.1753022458623797E-3</v>
      </c>
      <c r="DV61" s="236">
        <f>IF(DN61=0,0,_xll.SPRDOPT(DG61,DH61,$AD61,$AM61,DK61,DL61,DM61,$D61,$F$19,9)/365)</f>
        <v>0</v>
      </c>
      <c r="DW61" s="236">
        <f t="shared" ca="1" si="81"/>
        <v>4.2227044302505651E-3</v>
      </c>
      <c r="DX61" s="236">
        <f t="shared" si="82"/>
        <v>0</v>
      </c>
      <c r="DY61" s="236">
        <f t="shared" ca="1" si="83"/>
        <v>1.3571740937445135E-3</v>
      </c>
      <c r="DZ61" s="205"/>
      <c r="EA61" s="109">
        <f t="shared" si="84"/>
        <v>0</v>
      </c>
      <c r="EB61" s="109">
        <f t="shared" ca="1" si="85"/>
        <v>0</v>
      </c>
      <c r="EC61" s="109">
        <f t="shared" ca="1" si="86"/>
        <v>0</v>
      </c>
      <c r="ED61" s="109">
        <f t="shared" si="87"/>
        <v>0</v>
      </c>
      <c r="EE61" s="109">
        <f t="shared" si="88"/>
        <v>0</v>
      </c>
      <c r="EF61" s="109">
        <f t="shared" ca="1" si="89"/>
        <v>0</v>
      </c>
      <c r="EG61" s="109">
        <f t="shared" ca="1" si="90"/>
        <v>0</v>
      </c>
      <c r="EH61" s="109">
        <f t="shared" ca="1" si="91"/>
        <v>0</v>
      </c>
      <c r="EI61" s="109">
        <f t="shared" si="92"/>
        <v>0</v>
      </c>
      <c r="EJ61" s="109">
        <f t="shared" ca="1" si="93"/>
        <v>0</v>
      </c>
      <c r="EK61" s="109">
        <f t="shared" si="94"/>
        <v>0</v>
      </c>
      <c r="EL61" s="109">
        <f t="shared" ca="1" si="95"/>
        <v>0</v>
      </c>
      <c r="EN61" s="82">
        <f t="shared" si="96"/>
        <v>0</v>
      </c>
      <c r="EO61" s="132">
        <f t="shared" si="97"/>
        <v>3.5900000000000003</v>
      </c>
      <c r="EP61" s="132">
        <f t="shared" si="98"/>
        <v>4.16</v>
      </c>
      <c r="EQ61" s="132">
        <f t="shared" si="99"/>
        <v>0</v>
      </c>
      <c r="ER61" s="132">
        <f t="shared" si="100"/>
        <v>0</v>
      </c>
      <c r="ES61" s="234">
        <f t="shared" si="101"/>
        <v>0.3175</v>
      </c>
      <c r="ET61" s="234">
        <f t="shared" si="102"/>
        <v>0.3175</v>
      </c>
      <c r="EU61" s="106">
        <f t="shared" si="103"/>
        <v>0.86</v>
      </c>
      <c r="EV61" s="236">
        <f>IF(EN61=0,0,_xll.SPRDOPT(EO61,EP61,$AK61,$AM61,ES61,ET61,EU61,$D61,$H$19,0))</f>
        <v>0</v>
      </c>
      <c r="EW61" s="236">
        <f ca="1">IF(EO61=0,0,_xll.SPRDOPT(EO61,EP61,$AK61,$AM61,ES61,ET61,EU61,$D61,$H$19,1))</f>
        <v>0.51585554804067635</v>
      </c>
      <c r="EX61" s="236">
        <f ca="1">IF(EP61=0,0,_xll.SPRDOPT(EO61,EP61,$AK61,$AM61,ES61,ET61,EU61,$D61,$H$19,2))</f>
        <v>-0.42526235136622459</v>
      </c>
      <c r="EY61" s="236">
        <f>IF(EQ61=0,0,_xll.SPRDOPT(EO61,EP61,$AK61,$AM61,ES61,ET61,EU61,$D61,$H$19,3)/100)</f>
        <v>0</v>
      </c>
      <c r="EZ61" s="236">
        <f>IF(ER61=0,0,_xll.SPRDOPT(EO61,EP61,$AK61,$AM61,ES61,ET61,EU61,$D61,$H$19,4)/100)</f>
        <v>0</v>
      </c>
      <c r="FA61" s="236">
        <f ca="1">IF(ES61=0,0,_xll.SPRDOPT(EO61,EP61,$AK61,$AM61,ES61,ET61,EU61,$D61,$H$19,5)/100)</f>
        <v>7.9481705766164343E-4</v>
      </c>
      <c r="FB61" s="236">
        <f ca="1">IF(ET61=0,0,_xll.SPRDOPT(EO61,EP61,$AK61,$AM61,ES61,ET61,EU61,$D61,$H$19,6)/100)</f>
        <v>1.0922123228207429E-2</v>
      </c>
      <c r="FC61" s="236">
        <f ca="1">IF(EU61=0,0,_xll.SPRDOPT(EO61,EP61,$AK61,$AM61,ES61,ET61,EU61,$D61,$H$19,7)/100)</f>
        <v>-1.2413909620716382E-2</v>
      </c>
      <c r="FD61" s="236">
        <f>IF(EV61=0,0,_xll.SPRDOPT(EO61,EP61,$AK61,$AM61,ES61,ET61,EU61,$D61,$H$19,9)/365)</f>
        <v>0</v>
      </c>
      <c r="FE61" s="236">
        <f t="shared" ca="1" si="104"/>
        <v>9.0593196674451759E-2</v>
      </c>
      <c r="FF61" s="236">
        <f t="shared" si="105"/>
        <v>0</v>
      </c>
      <c r="FG61" s="236">
        <f t="shared" ca="1" si="106"/>
        <v>1.1716940285869074E-2</v>
      </c>
      <c r="FH61" s="205"/>
      <c r="FI61" s="109">
        <f t="shared" si="109"/>
        <v>0</v>
      </c>
      <c r="FJ61" s="109">
        <f t="shared" ca="1" si="109"/>
        <v>0</v>
      </c>
      <c r="FK61" s="109">
        <f t="shared" ca="1" si="109"/>
        <v>0</v>
      </c>
      <c r="FL61" s="109">
        <f t="shared" si="109"/>
        <v>0</v>
      </c>
      <c r="FM61" s="109">
        <f t="shared" si="109"/>
        <v>0</v>
      </c>
      <c r="FN61" s="109">
        <f t="shared" ca="1" si="109"/>
        <v>0</v>
      </c>
      <c r="FO61" s="109">
        <f t="shared" ca="1" si="109"/>
        <v>0</v>
      </c>
      <c r="FP61" s="109">
        <f t="shared" ca="1" si="109"/>
        <v>0</v>
      </c>
      <c r="FQ61" s="109">
        <f t="shared" si="109"/>
        <v>0</v>
      </c>
      <c r="FR61" s="109">
        <f t="shared" ca="1" si="109"/>
        <v>0</v>
      </c>
      <c r="FS61" s="109">
        <f t="shared" si="109"/>
        <v>0</v>
      </c>
      <c r="FT61" s="109">
        <f t="shared" ca="1" si="109"/>
        <v>0</v>
      </c>
    </row>
    <row r="62" spans="1:176" x14ac:dyDescent="0.25">
      <c r="A62" s="101">
        <f t="shared" si="18"/>
        <v>37561</v>
      </c>
      <c r="B62" s="102"/>
      <c r="C62" s="80"/>
      <c r="D62" s="102"/>
      <c r="E62" s="106"/>
      <c r="F62" s="105"/>
      <c r="G62" s="80"/>
      <c r="H62" s="80"/>
      <c r="I62" s="104"/>
      <c r="J62" s="233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1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3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1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3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1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3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1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3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1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3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1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3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1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3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1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3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1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3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1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3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1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3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1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3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1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3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1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3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1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3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1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3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1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3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1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3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1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3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1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3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1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3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1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3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1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3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1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3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1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3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1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3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1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3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1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3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1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3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1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3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1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3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1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3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1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3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1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3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1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3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1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3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1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3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1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3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1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3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1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3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1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3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1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3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1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3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1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3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1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3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1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3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1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3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1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3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1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3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1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3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1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3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1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3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1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3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1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T187"/>
  <sheetViews>
    <sheetView workbookViewId="0">
      <selection activeCell="B21" sqref="B21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 t="s">
        <v>193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36811</v>
      </c>
      <c r="C2" s="160"/>
      <c r="D2" s="160"/>
      <c r="E2" s="57">
        <f>winterstrip</f>
        <v>5.41</v>
      </c>
      <c r="F2" s="57"/>
      <c r="G2" s="57"/>
      <c r="I2"/>
      <c r="K2" t="s">
        <v>187</v>
      </c>
      <c r="L2" t="s">
        <v>188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102</v>
      </c>
      <c r="C3" s="160" t="s">
        <v>100</v>
      </c>
      <c r="D3" s="160" t="s">
        <v>76</v>
      </c>
      <c r="E3" s="160" t="s">
        <v>94</v>
      </c>
      <c r="F3" s="160" t="s">
        <v>102</v>
      </c>
      <c r="G3" s="131"/>
      <c r="H3" s="160" t="s">
        <v>102</v>
      </c>
      <c r="I3" s="137"/>
      <c r="J3" s="77">
        <v>-1</v>
      </c>
      <c r="K3" s="231" t="e">
        <f>#REF!</f>
        <v>#REF!</v>
      </c>
      <c r="L3" s="231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139</v>
      </c>
      <c r="C4" s="131"/>
      <c r="D4" s="160" t="s">
        <v>139</v>
      </c>
      <c r="E4" s="57"/>
      <c r="F4" s="160" t="s">
        <v>139</v>
      </c>
      <c r="G4" s="57"/>
      <c r="H4" s="160" t="s">
        <v>139</v>
      </c>
      <c r="I4" s="137"/>
      <c r="K4" s="231"/>
      <c r="L4" s="231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231" t="e">
        <f>#REF!</f>
        <v>#REF!</v>
      </c>
      <c r="L5" s="231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29">
        <v>36982</v>
      </c>
      <c r="C6" s="230"/>
      <c r="D6" s="229">
        <v>36831</v>
      </c>
      <c r="E6" s="230"/>
      <c r="F6" s="229">
        <v>36982</v>
      </c>
      <c r="G6" s="230"/>
      <c r="H6" s="229">
        <v>36982</v>
      </c>
      <c r="K6" s="231" t="e">
        <f>#REF!</f>
        <v>#REF!</v>
      </c>
      <c r="L6" s="231" t="e">
        <f>#REF!</f>
        <v>#REF!</v>
      </c>
      <c r="M6" s="57"/>
      <c r="N6" s="194"/>
      <c r="AP6" s="83"/>
      <c r="BX6" s="83"/>
      <c r="DF6" s="83"/>
      <c r="EN6" s="83"/>
    </row>
    <row r="7" spans="1:144" x14ac:dyDescent="0.25">
      <c r="A7" s="76" t="s">
        <v>53</v>
      </c>
      <c r="B7" s="229">
        <v>37165</v>
      </c>
      <c r="C7" s="230"/>
      <c r="D7" s="229">
        <v>36951</v>
      </c>
      <c r="E7" s="230"/>
      <c r="F7" s="229">
        <v>37165</v>
      </c>
      <c r="G7" s="230"/>
      <c r="H7" s="229">
        <v>37165</v>
      </c>
      <c r="K7" s="183"/>
      <c r="L7" s="176"/>
      <c r="M7" s="76"/>
      <c r="N7" s="194"/>
      <c r="AP7" s="83"/>
      <c r="BX7" s="83"/>
      <c r="DF7" s="83"/>
      <c r="EN7" s="83"/>
    </row>
    <row r="8" spans="1:144" x14ac:dyDescent="0.25">
      <c r="A8" s="75"/>
      <c r="B8" s="195"/>
      <c r="C8" s="196"/>
      <c r="D8" s="195"/>
      <c r="E8" s="196"/>
      <c r="F8" s="195"/>
      <c r="G8" s="196"/>
      <c r="H8" s="195"/>
      <c r="I8" s="196"/>
      <c r="M8" s="75"/>
      <c r="N8" s="197"/>
      <c r="O8" s="196"/>
      <c r="P8" s="196"/>
      <c r="Q8" s="196"/>
      <c r="S8" s="196"/>
      <c r="T8" s="196"/>
      <c r="U8" s="196"/>
      <c r="V8" s="196"/>
      <c r="W8" s="196"/>
      <c r="X8" s="196"/>
      <c r="Z8" s="196"/>
      <c r="AA8" s="196"/>
      <c r="AB8" s="196"/>
      <c r="AC8" s="196"/>
      <c r="AD8" s="196"/>
      <c r="AE8" s="196"/>
      <c r="AG8" s="196"/>
      <c r="AH8" s="196"/>
      <c r="AI8" s="196"/>
      <c r="AJ8" s="196"/>
      <c r="AK8" s="196"/>
      <c r="AP8" s="83"/>
      <c r="BX8" s="83"/>
      <c r="DF8" s="83"/>
      <c r="EN8" s="83"/>
    </row>
    <row r="9" spans="1:144" x14ac:dyDescent="0.25">
      <c r="A9" s="75" t="s">
        <v>36</v>
      </c>
      <c r="B9" s="195">
        <f>AS31-AT31</f>
        <v>0.378119158878504</v>
      </c>
      <c r="C9" s="196"/>
      <c r="D9" s="195">
        <f>CA31-CB31</f>
        <v>0.16288079470198724</v>
      </c>
      <c r="E9" s="196"/>
      <c r="F9" s="195">
        <f>DI31-DJ31</f>
        <v>0.39561915887850407</v>
      </c>
      <c r="G9" s="196"/>
      <c r="H9" s="195">
        <f>EQ31-ER31</f>
        <v>0.39561915887850407</v>
      </c>
      <c r="I9" s="196"/>
      <c r="J9" s="160"/>
      <c r="L9" s="160"/>
      <c r="M9" s="75"/>
      <c r="N9" s="197"/>
      <c r="O9" s="196"/>
      <c r="P9" s="196"/>
      <c r="Q9" s="196"/>
      <c r="S9" s="196"/>
      <c r="T9" s="196"/>
      <c r="U9" s="196"/>
      <c r="V9" s="196"/>
      <c r="W9" s="196"/>
      <c r="X9" s="196"/>
      <c r="Z9" s="196"/>
      <c r="AA9" s="196"/>
      <c r="AB9" s="196"/>
      <c r="AC9" s="196"/>
      <c r="AD9" s="196"/>
      <c r="AE9" s="196"/>
      <c r="AG9" s="196"/>
      <c r="AH9" s="196"/>
      <c r="AI9" s="196"/>
      <c r="AJ9" s="196"/>
      <c r="AK9" s="196"/>
      <c r="AP9" s="83"/>
      <c r="BX9" s="83"/>
      <c r="DF9" s="83"/>
      <c r="EN9" s="83"/>
    </row>
    <row r="10" spans="1:144" x14ac:dyDescent="0.25">
      <c r="A10" s="75" t="s">
        <v>196</v>
      </c>
      <c r="B10" s="195">
        <f>AT31</f>
        <v>4.6846562082777048</v>
      </c>
      <c r="C10" s="196"/>
      <c r="D10" s="195">
        <f>CB31</f>
        <v>5.4111672185430457</v>
      </c>
      <c r="E10" s="196"/>
      <c r="F10" s="195">
        <f>DJ31</f>
        <v>4.6846562082777048</v>
      </c>
      <c r="G10" s="196"/>
      <c r="H10" s="195">
        <f>ER31</f>
        <v>4.6846562082777048</v>
      </c>
      <c r="I10"/>
      <c r="M10" s="62"/>
      <c r="N10" s="200"/>
      <c r="O10" s="196"/>
      <c r="P10" s="196"/>
      <c r="Q10" s="196"/>
      <c r="S10" s="196"/>
      <c r="T10" s="196"/>
      <c r="U10" s="196"/>
      <c r="V10" s="196"/>
      <c r="W10" s="196"/>
      <c r="X10" s="196"/>
      <c r="Z10" s="196"/>
      <c r="AA10" s="196"/>
      <c r="AB10" s="196"/>
      <c r="AC10" s="196"/>
      <c r="AD10" s="196"/>
      <c r="AE10" s="196"/>
      <c r="AG10" s="196"/>
      <c r="AH10" s="196"/>
      <c r="AI10" s="196"/>
      <c r="AJ10" s="196"/>
      <c r="AK10" s="196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0"/>
      <c r="O11" s="196"/>
      <c r="P11" s="196"/>
      <c r="Q11" s="196"/>
      <c r="S11" s="196"/>
      <c r="T11" s="196"/>
      <c r="U11" s="196"/>
      <c r="V11" s="196"/>
      <c r="W11" s="196"/>
      <c r="X11" s="196"/>
      <c r="Z11" s="196"/>
      <c r="AA11" s="196"/>
      <c r="AB11" s="196"/>
      <c r="AC11" s="196"/>
      <c r="AD11" s="196"/>
      <c r="AE11" s="196"/>
      <c r="AG11" s="196"/>
      <c r="AH11" s="196"/>
      <c r="AI11" s="196"/>
      <c r="AJ11" s="196"/>
      <c r="AK11" s="196"/>
      <c r="AP11" s="83"/>
      <c r="BX11" s="83"/>
      <c r="DF11" s="83"/>
      <c r="EN11" s="83"/>
    </row>
    <row r="12" spans="1:144" x14ac:dyDescent="0.25">
      <c r="A12" s="75" t="s">
        <v>120</v>
      </c>
      <c r="B12" s="221">
        <v>0</v>
      </c>
      <c r="C12" s="222"/>
      <c r="D12" s="221">
        <v>0</v>
      </c>
      <c r="E12" s="222"/>
      <c r="F12" s="221">
        <v>1.7500000000000002E-2</v>
      </c>
      <c r="G12" s="222"/>
      <c r="H12" s="221">
        <v>1.7500000000000002E-2</v>
      </c>
      <c r="I12"/>
      <c r="J12" s="160"/>
      <c r="K12" s="160" t="s">
        <v>82</v>
      </c>
      <c r="L12" s="160"/>
      <c r="M12" s="62"/>
      <c r="N12" s="201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P12" s="83"/>
      <c r="BX12" s="83"/>
      <c r="DF12" s="83"/>
      <c r="EN12" s="83"/>
    </row>
    <row r="13" spans="1:144" x14ac:dyDescent="0.25">
      <c r="A13" s="75" t="s">
        <v>197</v>
      </c>
      <c r="B13" s="221">
        <v>0</v>
      </c>
      <c r="C13" s="222"/>
      <c r="D13" s="221">
        <v>0</v>
      </c>
      <c r="E13" s="222"/>
      <c r="F13" s="221">
        <v>0</v>
      </c>
      <c r="G13" s="222"/>
      <c r="H13" s="221">
        <v>0</v>
      </c>
      <c r="I13"/>
      <c r="J13" s="160"/>
      <c r="K13" s="160" t="s">
        <v>95</v>
      </c>
      <c r="L13" s="160"/>
      <c r="M13" s="62"/>
      <c r="N13" s="201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O13" s="137"/>
      <c r="AP13" s="83"/>
      <c r="BX13" s="83"/>
      <c r="DF13" s="83"/>
      <c r="EN13" s="83"/>
    </row>
    <row r="14" spans="1:144" x14ac:dyDescent="0.25">
      <c r="A14" s="62" t="s">
        <v>198</v>
      </c>
      <c r="B14" s="223">
        <v>0</v>
      </c>
      <c r="C14" s="223"/>
      <c r="D14" s="223">
        <v>0</v>
      </c>
      <c r="E14" s="223"/>
      <c r="F14" s="223">
        <v>0</v>
      </c>
      <c r="G14" s="223"/>
      <c r="H14" s="223">
        <v>0</v>
      </c>
      <c r="I14"/>
      <c r="J14" s="83"/>
      <c r="K14" s="160" t="s">
        <v>78</v>
      </c>
      <c r="L14" s="160"/>
      <c r="M14" s="62"/>
      <c r="N14" s="201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O14" s="137"/>
      <c r="AP14" s="83"/>
      <c r="BX14" s="83"/>
      <c r="DF14" s="83"/>
      <c r="EN14" s="83"/>
    </row>
    <row r="15" spans="1:144" x14ac:dyDescent="0.25">
      <c r="A15" s="62" t="s">
        <v>199</v>
      </c>
      <c r="B15" s="223">
        <v>0</v>
      </c>
      <c r="C15" s="223"/>
      <c r="D15" s="223">
        <v>0</v>
      </c>
      <c r="E15" s="223"/>
      <c r="F15" s="223">
        <v>0</v>
      </c>
      <c r="G15" s="223"/>
      <c r="H15" s="223">
        <v>0</v>
      </c>
      <c r="I15"/>
      <c r="J15" s="83"/>
      <c r="K15" s="160"/>
      <c r="L15" s="160"/>
      <c r="M15" s="62"/>
      <c r="N15" s="201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O15" s="137"/>
      <c r="AP15" s="83"/>
      <c r="BX15" s="83"/>
      <c r="DF15" s="83"/>
      <c r="EN15" s="83"/>
    </row>
    <row r="16" spans="1:144" x14ac:dyDescent="0.25">
      <c r="A16" s="62" t="s">
        <v>175</v>
      </c>
      <c r="B16" s="223">
        <v>0.03</v>
      </c>
      <c r="C16" s="225"/>
      <c r="D16" s="223">
        <v>0</v>
      </c>
      <c r="E16" s="226"/>
      <c r="F16" s="223">
        <v>0</v>
      </c>
      <c r="G16" s="226"/>
      <c r="H16" s="223">
        <v>0</v>
      </c>
      <c r="I16"/>
      <c r="K16" s="160" t="s">
        <v>98</v>
      </c>
      <c r="M16" s="56"/>
      <c r="N16" s="202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P16" s="83"/>
      <c r="BX16" s="83"/>
      <c r="DF16" s="83"/>
      <c r="EN16" s="83"/>
    </row>
    <row r="17" spans="1:176" x14ac:dyDescent="0.25">
      <c r="A17" s="75"/>
      <c r="B17" s="221"/>
      <c r="C17" s="222"/>
      <c r="D17" s="221"/>
      <c r="E17" s="222"/>
      <c r="F17" s="221"/>
      <c r="G17" s="222"/>
      <c r="H17" s="221"/>
      <c r="I17"/>
      <c r="K17" s="160" t="s">
        <v>70</v>
      </c>
      <c r="L17" s="160"/>
      <c r="M17" s="62"/>
      <c r="N17" s="193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P17" s="83"/>
      <c r="BX17" s="83"/>
      <c r="DF17" s="83"/>
      <c r="EN17" s="83"/>
    </row>
    <row r="18" spans="1:176" x14ac:dyDescent="0.25">
      <c r="A18" s="62" t="s">
        <v>119</v>
      </c>
      <c r="B18" s="227">
        <v>0.42</v>
      </c>
      <c r="C18" s="226"/>
      <c r="D18" s="227">
        <v>0.3</v>
      </c>
      <c r="E18" s="226"/>
      <c r="F18" s="227">
        <v>0.2</v>
      </c>
      <c r="G18" s="226"/>
      <c r="H18" s="227">
        <v>0.6</v>
      </c>
      <c r="I18"/>
      <c r="J18" s="160"/>
      <c r="K18" s="160" t="s">
        <v>100</v>
      </c>
      <c r="L18" s="160"/>
      <c r="M18" s="62"/>
      <c r="N18" s="193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P18" s="83"/>
      <c r="BX18" s="83"/>
      <c r="DF18" s="83"/>
      <c r="EN18" s="83"/>
    </row>
    <row r="19" spans="1:176" x14ac:dyDescent="0.25">
      <c r="A19" s="62" t="s">
        <v>125</v>
      </c>
      <c r="B19" s="228">
        <v>0</v>
      </c>
      <c r="C19" s="226"/>
      <c r="D19" s="228">
        <v>1</v>
      </c>
      <c r="E19" s="226"/>
      <c r="F19" s="228">
        <v>0</v>
      </c>
      <c r="G19" s="226"/>
      <c r="H19" s="228">
        <v>1</v>
      </c>
      <c r="I19"/>
      <c r="K19" s="160" t="s">
        <v>76</v>
      </c>
      <c r="N19" s="193"/>
    </row>
    <row r="20" spans="1:176" x14ac:dyDescent="0.25">
      <c r="A20" s="131"/>
      <c r="I20"/>
      <c r="K20" s="160" t="s">
        <v>102</v>
      </c>
      <c r="N20" s="193"/>
    </row>
    <row r="21" spans="1:176" x14ac:dyDescent="0.25">
      <c r="A21" s="62" t="s">
        <v>38</v>
      </c>
      <c r="B21" s="193">
        <f ca="1">BK$31</f>
        <v>0.40919744200625735</v>
      </c>
      <c r="C21" s="198"/>
      <c r="D21" s="193">
        <f ca="1">CS$31</f>
        <v>7.6250303354821617E-3</v>
      </c>
      <c r="E21" s="198"/>
      <c r="F21" s="193">
        <f ca="1">EA$31</f>
        <v>0.32816379893946379</v>
      </c>
      <c r="G21" s="198"/>
      <c r="H21" s="193">
        <f ca="1">FI$31</f>
        <v>0.33206420911846779</v>
      </c>
      <c r="I21"/>
      <c r="K21" s="160" t="s">
        <v>74</v>
      </c>
      <c r="N21" s="193"/>
      <c r="AM21" s="193">
        <f>FH$31</f>
        <v>0</v>
      </c>
    </row>
    <row r="22" spans="1:176" x14ac:dyDescent="0.25">
      <c r="A22" s="62" t="s">
        <v>200</v>
      </c>
      <c r="B22" s="193">
        <f ca="1">BL$31</f>
        <v>-0.46504194781191049</v>
      </c>
      <c r="C22" s="198"/>
      <c r="D22" s="193">
        <f ca="1">CT$31</f>
        <v>0.11739428349258382</v>
      </c>
      <c r="E22" s="198"/>
      <c r="F22" s="193">
        <f ca="1">EB$31</f>
        <v>-0.3772785493264289</v>
      </c>
      <c r="G22" s="198"/>
      <c r="H22" s="193">
        <f ca="1">FJ$31</f>
        <v>0.4370475492587218</v>
      </c>
      <c r="K22" s="160" t="s">
        <v>94</v>
      </c>
      <c r="AM22" s="193">
        <f ca="1">FI$31</f>
        <v>0.33206420911846779</v>
      </c>
    </row>
    <row r="23" spans="1:176" x14ac:dyDescent="0.25">
      <c r="A23" s="62" t="s">
        <v>201</v>
      </c>
      <c r="B23" s="193">
        <f ca="1">BM$31</f>
        <v>0.53705178530462694</v>
      </c>
      <c r="C23" s="198"/>
      <c r="D23" s="193">
        <f ca="1">CU$31</f>
        <v>-0.11504295905276531</v>
      </c>
      <c r="E23" s="198"/>
      <c r="F23" s="193">
        <f ca="1">EC$31</f>
        <v>0.45568816640973381</v>
      </c>
      <c r="G23" s="198"/>
      <c r="H23" s="193">
        <f ca="1">FK$31</f>
        <v>-0.36051694711940913</v>
      </c>
      <c r="K23" s="160" t="s">
        <v>79</v>
      </c>
      <c r="AM23" s="193">
        <f ca="1">FJ$31</f>
        <v>0.4370475492587218</v>
      </c>
    </row>
    <row r="24" spans="1:176" x14ac:dyDescent="0.25">
      <c r="A24" s="62" t="s">
        <v>202</v>
      </c>
      <c r="B24" s="193">
        <f ca="1">BN$31</f>
        <v>3.7763259025160928E-3</v>
      </c>
      <c r="C24" s="198"/>
      <c r="D24" s="193">
        <f ca="1">CV$31</f>
        <v>1.4501768977697472E-2</v>
      </c>
      <c r="E24" s="198"/>
      <c r="F24" s="193">
        <f ca="1">ED$31</f>
        <v>3.36361820057886E-3</v>
      </c>
      <c r="G24" s="198"/>
      <c r="H24" s="193">
        <f ca="1">FL$31</f>
        <v>3.4843726827884862E-3</v>
      </c>
      <c r="K24" s="160" t="s">
        <v>99</v>
      </c>
      <c r="AM24" s="193">
        <f ca="1">FK$31</f>
        <v>-0.36051694711940913</v>
      </c>
    </row>
    <row r="25" spans="1:176" x14ac:dyDescent="0.25">
      <c r="A25" s="62" t="s">
        <v>203</v>
      </c>
      <c r="B25" s="193">
        <f ca="1">BO$31</f>
        <v>3.6803802257994911E-3</v>
      </c>
      <c r="C25" s="198"/>
      <c r="D25" s="193">
        <f ca="1">CW$31</f>
        <v>1.4157042850724545E-2</v>
      </c>
      <c r="E25" s="198"/>
      <c r="F25" s="193">
        <f ca="1">EE$31</f>
        <v>3.5860771037802062E-3</v>
      </c>
      <c r="G25" s="198"/>
      <c r="H25" s="193">
        <f ca="1">FM$31</f>
        <v>3.2000671326965486E-3</v>
      </c>
      <c r="K25" s="160" t="s">
        <v>177</v>
      </c>
      <c r="AM25" s="193">
        <f ca="1">FL$31</f>
        <v>3.4843726827884862E-3</v>
      </c>
    </row>
    <row r="26" spans="1:176" x14ac:dyDescent="0.25">
      <c r="A26" s="62" t="s">
        <v>204</v>
      </c>
      <c r="B26" s="193">
        <f ca="1">BP$31</f>
        <v>6.5294598635091744E-3</v>
      </c>
      <c r="C26" s="198"/>
      <c r="D26" s="193">
        <f ca="1">CX$31</f>
        <v>3.2097862456346182E-3</v>
      </c>
      <c r="E26" s="198"/>
      <c r="F26" s="193">
        <f ca="1">EF$31</f>
        <v>5.6180412075698587E-3</v>
      </c>
      <c r="G26" s="198"/>
      <c r="H26" s="193">
        <f ca="1">FN$31</f>
        <v>7.4889778995268601E-3</v>
      </c>
      <c r="K26" s="160"/>
      <c r="AM26" s="193">
        <f ca="1">FM$31</f>
        <v>3.2000671326965486E-3</v>
      </c>
    </row>
    <row r="27" spans="1:176" x14ac:dyDescent="0.25">
      <c r="A27" s="62" t="s">
        <v>205</v>
      </c>
      <c r="B27" s="193">
        <f ca="1">BQ$31</f>
        <v>2.2025897020420591E-3</v>
      </c>
      <c r="C27" s="198"/>
      <c r="D27" s="193">
        <f ca="1">CY$31</f>
        <v>-2.861605490966812E-3</v>
      </c>
      <c r="E27" s="198"/>
      <c r="F27" s="193">
        <f ca="1">EG$31</f>
        <v>3.6987188873955613E-3</v>
      </c>
      <c r="G27" s="198"/>
      <c r="H27" s="193">
        <f ca="1">FO$31</f>
        <v>1.958717985806665E-3</v>
      </c>
      <c r="K27" s="160"/>
      <c r="AM27" s="193">
        <f ca="1">FN$31</f>
        <v>7.4889778995268601E-3</v>
      </c>
    </row>
    <row r="28" spans="1:176" x14ac:dyDescent="0.25">
      <c r="A28" s="62" t="s">
        <v>206</v>
      </c>
      <c r="B28" s="193">
        <f ca="1">BR$31</f>
        <v>-1.0272049653312968E-2</v>
      </c>
      <c r="C28" s="198"/>
      <c r="D28" s="193">
        <f ca="1">CZ$31</f>
        <v>-4.225704473905692E-2</v>
      </c>
      <c r="E28" s="198"/>
      <c r="F28" s="193">
        <f ca="1">EH$31</f>
        <v>-9.5149327602648392E-3</v>
      </c>
      <c r="G28" s="198"/>
      <c r="H28" s="193">
        <f ca="1">FP$31</f>
        <v>-9.2863149268581965E-3</v>
      </c>
      <c r="K28" s="160">
        <v>0.69499999999999995</v>
      </c>
      <c r="AM28" s="193">
        <f ca="1">FO$31</f>
        <v>1.958717985806665E-3</v>
      </c>
    </row>
    <row r="29" spans="1:176" x14ac:dyDescent="0.25">
      <c r="A29" s="62" t="s">
        <v>33</v>
      </c>
      <c r="B29" s="193">
        <f ca="1">BS$31</f>
        <v>-6.3742389662288425E-4</v>
      </c>
      <c r="C29" s="198"/>
      <c r="D29" s="193">
        <f ca="1">DA$31</f>
        <v>-1.0834910639714399E-4</v>
      </c>
      <c r="E29" s="198"/>
      <c r="F29" s="193">
        <f ca="1">EI$31</f>
        <v>-7.1089958331485548E-4</v>
      </c>
      <c r="G29" s="198"/>
      <c r="H29" s="193">
        <f ca="1">FQ$31</f>
        <v>-7.0417056876789774E-4</v>
      </c>
      <c r="K29" s="160">
        <v>1.7</v>
      </c>
      <c r="AM29" s="193">
        <f ca="1">FP$31</f>
        <v>-9.2863149268581965E-3</v>
      </c>
    </row>
    <row r="30" spans="1:176" x14ac:dyDescent="0.25">
      <c r="A30" s="62" t="s">
        <v>208</v>
      </c>
      <c r="B30" s="193">
        <f ca="1">BT$31</f>
        <v>7.2009837492716458E-2</v>
      </c>
      <c r="C30" s="198"/>
      <c r="D30" s="193">
        <f ca="1">DB$31</f>
        <v>2.3513244398185194E-3</v>
      </c>
      <c r="E30" s="198"/>
      <c r="F30" s="193">
        <f ca="1">EJ$31</f>
        <v>7.8409617083304975E-2</v>
      </c>
      <c r="G30" s="198"/>
      <c r="H30" s="193">
        <f ca="1">FR$31</f>
        <v>7.6530602139312703E-2</v>
      </c>
      <c r="AM30" s="193">
        <f ca="1">FQ$31</f>
        <v>-7.0417056876789774E-4</v>
      </c>
    </row>
    <row r="31" spans="1:176" x14ac:dyDescent="0.25">
      <c r="A31" s="62" t="s">
        <v>209</v>
      </c>
      <c r="B31" s="193">
        <f ca="1">BU$31</f>
        <v>-9.5945676716601298E-5</v>
      </c>
      <c r="C31" s="83"/>
      <c r="D31" s="193">
        <f ca="1">DC$31</f>
        <v>-3.4472612697292811E-4</v>
      </c>
      <c r="E31" s="83"/>
      <c r="F31" s="193">
        <f ca="1">EK$31</f>
        <v>2.2245890320134594E-4</v>
      </c>
      <c r="G31" s="83"/>
      <c r="H31" s="193">
        <f ca="1">FS$31</f>
        <v>-2.8430555009193711E-4</v>
      </c>
      <c r="I31" s="83"/>
      <c r="J31" s="83"/>
      <c r="K31" s="83">
        <f>((K29*4)+K28)/5</f>
        <v>1.4990000000000001</v>
      </c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3">
        <f ca="1">FR$31</f>
        <v>7.6530602139312703E-2</v>
      </c>
      <c r="AP31" s="83"/>
      <c r="AQ31" s="109"/>
      <c r="AR31" s="77"/>
      <c r="AS31" s="77">
        <f>AS33/AP35</f>
        <v>5.0627753671562088</v>
      </c>
      <c r="AT31" s="77">
        <f>AT33/AP35</f>
        <v>4.6846562082777048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0.40919744200625735</v>
      </c>
      <c r="BL31" s="132">
        <f ca="1">BL33/AP35</f>
        <v>-0.46504194781191049</v>
      </c>
      <c r="BM31" s="132">
        <f ca="1">BM33/AP35</f>
        <v>0.53705178530462694</v>
      </c>
      <c r="BN31" s="132">
        <f ca="1">BN33/AP35</f>
        <v>3.7763259025160928E-3</v>
      </c>
      <c r="BO31" s="132">
        <f ca="1">BO33/AP35</f>
        <v>3.6803802257994911E-3</v>
      </c>
      <c r="BP31" s="132">
        <f ca="1">BP33/AP35</f>
        <v>6.5294598635091744E-3</v>
      </c>
      <c r="BQ31" s="132">
        <f ca="1">BQ33/AP35</f>
        <v>2.2025897020420591E-3</v>
      </c>
      <c r="BR31" s="132">
        <f ca="1">BR33/AP35</f>
        <v>-1.0272049653312968E-2</v>
      </c>
      <c r="BS31" s="132">
        <f ca="1">BS33/AP35</f>
        <v>-6.3742389662288425E-4</v>
      </c>
      <c r="BT31" s="132">
        <f ca="1">BT33/AP35</f>
        <v>7.2009837492716458E-2</v>
      </c>
      <c r="BU31" s="132">
        <f ca="1">BU33/AP35</f>
        <v>-9.5945676716601298E-5</v>
      </c>
      <c r="BV31" s="132">
        <f ca="1">BV33/AP35</f>
        <v>8.732049565551233E-3</v>
      </c>
      <c r="BX31" s="83"/>
      <c r="BY31" s="109"/>
      <c r="BZ31" s="77"/>
      <c r="CA31" s="77">
        <f>CA33/BX35</f>
        <v>5.574048013245033</v>
      </c>
      <c r="CB31" s="77">
        <f>CB33/BX35</f>
        <v>5.4111672185430457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7.6250303354821617E-3</v>
      </c>
      <c r="CT31" s="132">
        <f ca="1">CT33/BX35</f>
        <v>0.11739428349258382</v>
      </c>
      <c r="CU31" s="132">
        <f ca="1">CU33/BX35</f>
        <v>-0.11504295905276531</v>
      </c>
      <c r="CV31" s="132">
        <f ca="1">CV33/BX35</f>
        <v>1.4501768977697472E-2</v>
      </c>
      <c r="CW31" s="132">
        <f ca="1">CW33/BX35</f>
        <v>1.4157042850724545E-2</v>
      </c>
      <c r="CX31" s="132">
        <f ca="1">CX33/BX35</f>
        <v>3.2097862456346182E-3</v>
      </c>
      <c r="CY31" s="132">
        <f ca="1">CY33/BX35</f>
        <v>-2.861605490966812E-3</v>
      </c>
      <c r="CZ31" s="132">
        <f ca="1">CZ33/BX35</f>
        <v>-4.225704473905692E-2</v>
      </c>
      <c r="DA31" s="132">
        <f ca="1">DA33/BX35</f>
        <v>-1.0834910639714399E-4</v>
      </c>
      <c r="DB31" s="132">
        <f ca="1">DB33/BX35</f>
        <v>2.3513244398185194E-3</v>
      </c>
      <c r="DC31" s="132">
        <f ca="1">DC33/BX35</f>
        <v>-3.4472612697292811E-4</v>
      </c>
      <c r="DD31" s="132">
        <f ca="1">DD33/BX35</f>
        <v>3.4818075466780597E-4</v>
      </c>
      <c r="DF31" s="83"/>
      <c r="DG31" s="109"/>
      <c r="DH31" s="77"/>
      <c r="DI31" s="77">
        <f>DI33/DF35</f>
        <v>5.0802753671562089</v>
      </c>
      <c r="DJ31" s="77">
        <f>DJ33/DF35</f>
        <v>4.6846562082777048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0.32816379893946379</v>
      </c>
      <c r="EB31" s="132">
        <f ca="1">EB33/DF35</f>
        <v>-0.3772785493264289</v>
      </c>
      <c r="EC31" s="132">
        <f ca="1">EC33/DF35</f>
        <v>0.45568816640973381</v>
      </c>
      <c r="ED31" s="132">
        <f ca="1">ED33/DF35</f>
        <v>3.36361820057886E-3</v>
      </c>
      <c r="EE31" s="132">
        <f ca="1">EE33/DF35</f>
        <v>3.5860771037802062E-3</v>
      </c>
      <c r="EF31" s="132">
        <f ca="1">EF33/DF35</f>
        <v>5.6180412075698587E-3</v>
      </c>
      <c r="EG31" s="132">
        <f ca="1">EG33/DF35</f>
        <v>3.6987188873955613E-3</v>
      </c>
      <c r="EH31" s="132">
        <f ca="1">EH33/DF35</f>
        <v>-9.5149327602648392E-3</v>
      </c>
      <c r="EI31" s="132">
        <f ca="1">EI33/DF35</f>
        <v>-7.1089958331485548E-4</v>
      </c>
      <c r="EJ31" s="132">
        <f ca="1">EJ33/DF35</f>
        <v>7.8409617083304975E-2</v>
      </c>
      <c r="EK31" s="132">
        <f ca="1">EK33/DF35</f>
        <v>2.2245890320134594E-4</v>
      </c>
      <c r="EL31" s="132">
        <f ca="1">EL33/DF35</f>
        <v>9.3167600949654213E-3</v>
      </c>
      <c r="EN31" s="83"/>
      <c r="EO31" s="109"/>
      <c r="EP31" s="77"/>
      <c r="EQ31" s="77">
        <f>EQ33/EN35</f>
        <v>5.0802753671562089</v>
      </c>
      <c r="ER31" s="77">
        <f>ER33/EN35</f>
        <v>4.6846562082777048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0.33206420911846779</v>
      </c>
      <c r="FJ31" s="132">
        <f ca="1">FJ33/EN35</f>
        <v>0.4370475492587218</v>
      </c>
      <c r="FK31" s="132">
        <f ca="1">FK33/EN35</f>
        <v>-0.36051694711940913</v>
      </c>
      <c r="FL31" s="132">
        <f ca="1">FL33/EN35</f>
        <v>3.4843726827884862E-3</v>
      </c>
      <c r="FM31" s="132">
        <f ca="1">FM33/EN35</f>
        <v>3.2000671326965486E-3</v>
      </c>
      <c r="FN31" s="132">
        <f ca="1">FN33/EN35</f>
        <v>7.4889778995268601E-3</v>
      </c>
      <c r="FO31" s="132">
        <f ca="1">FO33/EN35</f>
        <v>1.958717985806665E-3</v>
      </c>
      <c r="FP31" s="132">
        <f ca="1">FP33/EN35</f>
        <v>-9.2863149268581965E-3</v>
      </c>
      <c r="FQ31" s="132">
        <f ca="1">FQ33/EN35</f>
        <v>-7.0417056876789774E-4</v>
      </c>
      <c r="FR31" s="132">
        <f ca="1">FR33/EN35</f>
        <v>7.6530602139312703E-2</v>
      </c>
      <c r="FS31" s="132">
        <f ca="1">FS33/EN35</f>
        <v>-2.8430555009193711E-4</v>
      </c>
      <c r="FT31" s="132">
        <f ca="1">FT33/EN35</f>
        <v>9.4476958853335243E-3</v>
      </c>
    </row>
    <row r="32" spans="1:176" x14ac:dyDescent="0.25">
      <c r="A32" s="62" t="s">
        <v>210</v>
      </c>
      <c r="B32" s="193">
        <f ca="1">BV$31</f>
        <v>8.732049565551233E-3</v>
      </c>
      <c r="C32" s="83"/>
      <c r="D32" s="193">
        <f ca="1">DD$31</f>
        <v>3.4818075466780597E-4</v>
      </c>
      <c r="E32" s="83"/>
      <c r="F32" s="193">
        <f ca="1">EL$31</f>
        <v>9.3167600949654213E-3</v>
      </c>
      <c r="G32" s="83"/>
      <c r="H32" s="193">
        <f ca="1">FT$31</f>
        <v>9.4476958853335243E-3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3">
        <f ca="1">FS$31</f>
        <v>-2.8430555009193711E-4</v>
      </c>
      <c r="AP32" s="83"/>
      <c r="AQ32" s="83"/>
      <c r="AR32" s="78">
        <f>B6</f>
        <v>36982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36831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36982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36982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4"/>
      <c r="C33" s="83"/>
      <c r="D33" s="214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155</v>
      </c>
      <c r="AQ33" s="83"/>
      <c r="AR33" s="78">
        <f>B7</f>
        <v>37165</v>
      </c>
      <c r="AS33" s="108">
        <f>SUM(AS38:AS61)</f>
        <v>1083.4339285714286</v>
      </c>
      <c r="AT33" s="108">
        <f>SUM(AT38:AT61)</f>
        <v>1002.5164285714288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87.568252589339068</v>
      </c>
      <c r="BL33" s="108">
        <f t="shared" ref="BL33:BV33" ca="1" si="0">SUM(BL38:BL61)</f>
        <v>-99.518976831748844</v>
      </c>
      <c r="BM33" s="108">
        <f t="shared" ca="1" si="0"/>
        <v>114.92908205519016</v>
      </c>
      <c r="BN33" s="108">
        <f t="shared" ca="1" si="0"/>
        <v>0.80813374313844388</v>
      </c>
      <c r="BO33" s="108">
        <f t="shared" ca="1" si="0"/>
        <v>0.78760136832109107</v>
      </c>
      <c r="BP33" s="108">
        <f t="shared" ca="1" si="0"/>
        <v>1.3973044107909633</v>
      </c>
      <c r="BQ33" s="108">
        <f t="shared" ca="1" si="0"/>
        <v>0.47135419623700064</v>
      </c>
      <c r="BR33" s="108">
        <f t="shared" ca="1" si="0"/>
        <v>-2.1982186258089751</v>
      </c>
      <c r="BS33" s="108">
        <f t="shared" ca="1" si="0"/>
        <v>-0.13640871387729722</v>
      </c>
      <c r="BT33" s="108">
        <f t="shared" ca="1" si="0"/>
        <v>15.410105223441322</v>
      </c>
      <c r="BU33" s="108">
        <f t="shared" ca="1" si="0"/>
        <v>-2.0532374817352678E-2</v>
      </c>
      <c r="BV33" s="108">
        <f t="shared" ca="1" si="0"/>
        <v>1.8686586070279638</v>
      </c>
      <c r="BX33" s="83" t="s">
        <v>170</v>
      </c>
      <c r="BY33" s="83"/>
      <c r="BZ33" s="78">
        <f>D7</f>
        <v>36951</v>
      </c>
      <c r="CA33" s="108">
        <f>SUM(CA38:CA61)</f>
        <v>841.68124999999998</v>
      </c>
      <c r="CB33" s="108">
        <f>SUM(CB38:CB61)</f>
        <v>817.08624999999995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1.1513795806578064</v>
      </c>
      <c r="CT33" s="108">
        <f t="shared" ref="CT33:DD33" ca="1" si="1">SUM(CT38:CT61)</f>
        <v>17.726536807380157</v>
      </c>
      <c r="CU33" s="108">
        <f t="shared" ca="1" si="1"/>
        <v>-17.371486816967561</v>
      </c>
      <c r="CV33" s="108">
        <f t="shared" ca="1" si="1"/>
        <v>2.1897671156323182</v>
      </c>
      <c r="CW33" s="108">
        <f t="shared" ca="1" si="1"/>
        <v>2.1377134704594063</v>
      </c>
      <c r="CX33" s="108">
        <f t="shared" ca="1" si="1"/>
        <v>0.48467772309082735</v>
      </c>
      <c r="CY33" s="108">
        <f t="shared" ca="1" si="1"/>
        <v>-0.43210242913598862</v>
      </c>
      <c r="CZ33" s="108">
        <f t="shared" ca="1" si="1"/>
        <v>-6.380813755597595</v>
      </c>
      <c r="DA33" s="108">
        <f t="shared" ca="1" si="1"/>
        <v>-1.6360715065968742E-2</v>
      </c>
      <c r="DB33" s="108">
        <f t="shared" ca="1" si="1"/>
        <v>0.35504999041259644</v>
      </c>
      <c r="DC33" s="108">
        <f t="shared" ca="1" si="1"/>
        <v>-5.2053645172912145E-2</v>
      </c>
      <c r="DD33" s="108">
        <f t="shared" ca="1" si="1"/>
        <v>5.2575293954838703E-2</v>
      </c>
      <c r="DF33" s="83" t="s">
        <v>171</v>
      </c>
      <c r="DG33" s="83"/>
      <c r="DH33" s="78">
        <f>F7</f>
        <v>37165</v>
      </c>
      <c r="DI33" s="108">
        <f>SUM(DI38:DI61)</f>
        <v>1087.1789285714287</v>
      </c>
      <c r="DJ33" s="108">
        <f>SUM(DJ38:DJ61)</f>
        <v>1002.5164285714288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70.227052973045247</v>
      </c>
      <c r="EB33" s="108">
        <f t="shared" ref="EB33:EL33" ca="1" si="2">SUM(EB38:EB61)</f>
        <v>-80.737609555855784</v>
      </c>
      <c r="EC33" s="108">
        <f t="shared" ca="1" si="2"/>
        <v>97.517267611683039</v>
      </c>
      <c r="ED33" s="108">
        <f t="shared" ca="1" si="2"/>
        <v>0.71981429492387605</v>
      </c>
      <c r="EE33" s="108">
        <f t="shared" ca="1" si="2"/>
        <v>0.76742050020896413</v>
      </c>
      <c r="EF33" s="108">
        <f t="shared" ca="1" si="2"/>
        <v>1.2022608184199497</v>
      </c>
      <c r="EG33" s="108">
        <f t="shared" ca="1" si="2"/>
        <v>0.79152584190265007</v>
      </c>
      <c r="EH33" s="108">
        <f t="shared" ca="1" si="2"/>
        <v>-2.0361956106966757</v>
      </c>
      <c r="EI33" s="108">
        <f t="shared" ca="1" si="2"/>
        <v>-0.15213251082937906</v>
      </c>
      <c r="EJ33" s="108">
        <f t="shared" ca="1" si="2"/>
        <v>16.779658055827266</v>
      </c>
      <c r="EK33" s="108">
        <f t="shared" ca="1" si="2"/>
        <v>4.7606205285088028E-2</v>
      </c>
      <c r="EL33" s="108">
        <f t="shared" ca="1" si="2"/>
        <v>1.9937866603226</v>
      </c>
      <c r="EN33" s="83" t="s">
        <v>172</v>
      </c>
      <c r="EO33" s="83"/>
      <c r="EP33" s="78">
        <f>H7</f>
        <v>37165</v>
      </c>
      <c r="EQ33" s="108">
        <f>SUM(EQ38:EQ61)</f>
        <v>1087.1789285714287</v>
      </c>
      <c r="ER33" s="108">
        <f>SUM(ER38:ER61)</f>
        <v>1002.5164285714288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71.061740751352104</v>
      </c>
      <c r="FJ33" s="108">
        <f t="shared" ref="FJ33:FT33" ca="1" si="3">SUM(FJ38:FJ61)</f>
        <v>93.528175541366465</v>
      </c>
      <c r="FK33" s="108">
        <f t="shared" ca="1" si="3"/>
        <v>-77.150626683553554</v>
      </c>
      <c r="FL33" s="108">
        <f t="shared" ca="1" si="3"/>
        <v>0.74565575411673601</v>
      </c>
      <c r="FM33" s="108">
        <f t="shared" ca="1" si="3"/>
        <v>0.68481436639706139</v>
      </c>
      <c r="FN33" s="108">
        <f t="shared" ca="1" si="3"/>
        <v>1.602641270498748</v>
      </c>
      <c r="FO33" s="108">
        <f t="shared" ca="1" si="3"/>
        <v>0.41916564896262631</v>
      </c>
      <c r="FP33" s="108">
        <f t="shared" ca="1" si="3"/>
        <v>-1.9872713943476539</v>
      </c>
      <c r="FQ33" s="108">
        <f t="shared" ca="1" si="3"/>
        <v>-0.15069250171633011</v>
      </c>
      <c r="FR33" s="108">
        <f t="shared" ca="1" si="3"/>
        <v>16.377548857812918</v>
      </c>
      <c r="FS33" s="108">
        <f t="shared" ca="1" si="3"/>
        <v>-6.0841387719674546E-2</v>
      </c>
      <c r="FT33" s="108">
        <f t="shared" ca="1" si="3"/>
        <v>2.0218069194613744</v>
      </c>
    </row>
    <row r="34" spans="1:176" x14ac:dyDescent="0.25">
      <c r="A34" s="83"/>
      <c r="B34" s="213">
        <f ca="1">B21-D21</f>
        <v>0.40157241167077518</v>
      </c>
      <c r="C34" s="83"/>
      <c r="D34" s="189">
        <f ca="1">B21+F21</f>
        <v>0.73736124094572109</v>
      </c>
      <c r="E34" s="83"/>
      <c r="F34" s="213">
        <f ca="1">F21-H21</f>
        <v>-3.9004101790039991E-3</v>
      </c>
      <c r="G34" s="83"/>
      <c r="H34" s="213"/>
      <c r="I34" s="83"/>
      <c r="J34" s="83"/>
      <c r="K34" s="57" t="s">
        <v>51</v>
      </c>
      <c r="L34" s="83" t="str">
        <f>B3</f>
        <v>NGI-SOCAL</v>
      </c>
      <c r="M34" s="83"/>
      <c r="N34" s="83"/>
      <c r="O34" s="83"/>
      <c r="P34" s="83"/>
      <c r="Q34" s="83"/>
      <c r="R34" s="57" t="s">
        <v>52</v>
      </c>
      <c r="S34" s="83" t="str">
        <f>D3</f>
        <v>NGI/CHI. GATE</v>
      </c>
      <c r="T34" s="83"/>
      <c r="U34" s="83"/>
      <c r="V34" s="83"/>
      <c r="W34" s="83"/>
      <c r="X34" s="83"/>
      <c r="Y34" s="57" t="s">
        <v>154</v>
      </c>
      <c r="Z34" s="83" t="str">
        <f>F3</f>
        <v>NGI-SOCAL</v>
      </c>
      <c r="AA34" s="83"/>
      <c r="AB34" s="83"/>
      <c r="AC34" s="83"/>
      <c r="AD34" s="83"/>
      <c r="AE34" s="83"/>
      <c r="AF34" s="57" t="s">
        <v>153</v>
      </c>
      <c r="AG34" s="83" t="str">
        <f>H3</f>
        <v>NGI-SOCAL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>
        <v>1.9</v>
      </c>
      <c r="AM35" s="133"/>
      <c r="AP35" s="136">
        <f>SUM(AP38:AP61)</f>
        <v>214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151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214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214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5"/>
      <c r="C36" s="185"/>
      <c r="D36" s="189">
        <f ca="1">D35-D34</f>
        <v>1.1626387590542788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162</v>
      </c>
      <c r="AU36" s="77" t="s">
        <v>117</v>
      </c>
      <c r="AV36" s="77" t="s">
        <v>118</v>
      </c>
      <c r="AW36" s="83" t="s">
        <v>176</v>
      </c>
      <c r="AX36" s="96" t="s">
        <v>38</v>
      </c>
      <c r="AY36" s="96" t="s">
        <v>200</v>
      </c>
      <c r="AZ36" s="96" t="s">
        <v>201</v>
      </c>
      <c r="BA36" s="96" t="s">
        <v>202</v>
      </c>
      <c r="BB36" s="96" t="s">
        <v>203</v>
      </c>
      <c r="BC36" s="96" t="s">
        <v>204</v>
      </c>
      <c r="BD36" s="96" t="s">
        <v>205</v>
      </c>
      <c r="BE36" s="96" t="s">
        <v>206</v>
      </c>
      <c r="BF36" s="96" t="s">
        <v>33</v>
      </c>
      <c r="BG36" s="96" t="s">
        <v>208</v>
      </c>
      <c r="BH36" s="96" t="s">
        <v>209</v>
      </c>
      <c r="BI36" s="96" t="s">
        <v>210</v>
      </c>
      <c r="BJ36" s="96"/>
      <c r="BK36" s="96" t="s">
        <v>38</v>
      </c>
      <c r="BL36" s="96" t="s">
        <v>200</v>
      </c>
      <c r="BM36" s="96" t="s">
        <v>201</v>
      </c>
      <c r="BN36" s="96" t="s">
        <v>202</v>
      </c>
      <c r="BO36" s="96" t="s">
        <v>203</v>
      </c>
      <c r="BP36" s="96" t="s">
        <v>204</v>
      </c>
      <c r="BQ36" s="96" t="s">
        <v>205</v>
      </c>
      <c r="BR36" s="96" t="s">
        <v>206</v>
      </c>
      <c r="BS36" s="96" t="s">
        <v>33</v>
      </c>
      <c r="BT36" s="96" t="s">
        <v>208</v>
      </c>
      <c r="BU36" s="96" t="s">
        <v>209</v>
      </c>
      <c r="BV36" s="96" t="s">
        <v>210</v>
      </c>
      <c r="BY36" s="77"/>
      <c r="BZ36" s="77"/>
      <c r="CA36" s="96" t="s">
        <v>37</v>
      </c>
      <c r="CB36" s="96" t="s">
        <v>162</v>
      </c>
      <c r="CC36" s="77" t="s">
        <v>117</v>
      </c>
      <c r="CD36" s="77" t="s">
        <v>118</v>
      </c>
      <c r="CE36" s="83" t="s">
        <v>176</v>
      </c>
      <c r="CF36" s="96" t="s">
        <v>38</v>
      </c>
      <c r="CG36" s="96" t="s">
        <v>200</v>
      </c>
      <c r="CH36" s="96" t="s">
        <v>201</v>
      </c>
      <c r="CI36" s="96" t="s">
        <v>202</v>
      </c>
      <c r="CJ36" s="96" t="s">
        <v>203</v>
      </c>
      <c r="CK36" s="96" t="s">
        <v>204</v>
      </c>
      <c r="CL36" s="96" t="s">
        <v>205</v>
      </c>
      <c r="CM36" s="96" t="s">
        <v>206</v>
      </c>
      <c r="CN36" s="96" t="s">
        <v>33</v>
      </c>
      <c r="CO36" s="96" t="s">
        <v>208</v>
      </c>
      <c r="CP36" s="96" t="s">
        <v>209</v>
      </c>
      <c r="CQ36" s="96" t="s">
        <v>210</v>
      </c>
      <c r="CR36" s="96"/>
      <c r="CS36" s="96" t="s">
        <v>38</v>
      </c>
      <c r="CT36" s="96" t="s">
        <v>200</v>
      </c>
      <c r="CU36" s="96" t="s">
        <v>201</v>
      </c>
      <c r="CV36" s="96" t="s">
        <v>202</v>
      </c>
      <c r="CW36" s="96" t="s">
        <v>203</v>
      </c>
      <c r="CX36" s="96" t="s">
        <v>204</v>
      </c>
      <c r="CY36" s="96" t="s">
        <v>205</v>
      </c>
      <c r="CZ36" s="96" t="s">
        <v>206</v>
      </c>
      <c r="DA36" s="96" t="s">
        <v>33</v>
      </c>
      <c r="DB36" s="96" t="s">
        <v>208</v>
      </c>
      <c r="DC36" s="96" t="s">
        <v>209</v>
      </c>
      <c r="DD36" s="96" t="s">
        <v>210</v>
      </c>
      <c r="DG36" s="77"/>
      <c r="DH36" s="77"/>
      <c r="DI36" s="96" t="s">
        <v>37</v>
      </c>
      <c r="DJ36" s="96" t="s">
        <v>162</v>
      </c>
      <c r="DK36" s="77" t="s">
        <v>117</v>
      </c>
      <c r="DL36" s="77" t="s">
        <v>118</v>
      </c>
      <c r="DM36" s="83" t="s">
        <v>176</v>
      </c>
      <c r="DN36" s="96" t="s">
        <v>38</v>
      </c>
      <c r="DO36" s="96" t="s">
        <v>200</v>
      </c>
      <c r="DP36" s="96" t="s">
        <v>201</v>
      </c>
      <c r="DQ36" s="96" t="s">
        <v>202</v>
      </c>
      <c r="DR36" s="96" t="s">
        <v>203</v>
      </c>
      <c r="DS36" s="96" t="s">
        <v>204</v>
      </c>
      <c r="DT36" s="96" t="s">
        <v>205</v>
      </c>
      <c r="DU36" s="96" t="s">
        <v>206</v>
      </c>
      <c r="DV36" s="96" t="s">
        <v>33</v>
      </c>
      <c r="DW36" s="96" t="s">
        <v>208</v>
      </c>
      <c r="DX36" s="96" t="s">
        <v>209</v>
      </c>
      <c r="DY36" s="96" t="s">
        <v>210</v>
      </c>
      <c r="DZ36" s="96"/>
      <c r="EA36" s="96" t="s">
        <v>38</v>
      </c>
      <c r="EB36" s="96" t="s">
        <v>200</v>
      </c>
      <c r="EC36" s="96" t="s">
        <v>201</v>
      </c>
      <c r="ED36" s="96" t="s">
        <v>202</v>
      </c>
      <c r="EE36" s="96" t="s">
        <v>203</v>
      </c>
      <c r="EF36" s="96" t="s">
        <v>204</v>
      </c>
      <c r="EG36" s="96" t="s">
        <v>205</v>
      </c>
      <c r="EH36" s="96" t="s">
        <v>206</v>
      </c>
      <c r="EI36" s="96" t="s">
        <v>33</v>
      </c>
      <c r="EJ36" s="96" t="s">
        <v>208</v>
      </c>
      <c r="EK36" s="96" t="s">
        <v>209</v>
      </c>
      <c r="EL36" s="96" t="s">
        <v>210</v>
      </c>
      <c r="EO36" s="77"/>
      <c r="EP36" s="77"/>
      <c r="EQ36" s="96" t="s">
        <v>37</v>
      </c>
      <c r="ER36" s="96" t="s">
        <v>162</v>
      </c>
      <c r="ES36" s="77" t="s">
        <v>117</v>
      </c>
      <c r="ET36" s="77" t="s">
        <v>118</v>
      </c>
      <c r="EU36" s="83" t="s">
        <v>176</v>
      </c>
      <c r="EV36" s="96" t="s">
        <v>38</v>
      </c>
      <c r="EW36" s="96" t="s">
        <v>200</v>
      </c>
      <c r="EX36" s="96" t="s">
        <v>201</v>
      </c>
      <c r="EY36" s="96" t="s">
        <v>202</v>
      </c>
      <c r="EZ36" s="96" t="s">
        <v>203</v>
      </c>
      <c r="FA36" s="96" t="s">
        <v>204</v>
      </c>
      <c r="FB36" s="96" t="s">
        <v>205</v>
      </c>
      <c r="FC36" s="96" t="s">
        <v>206</v>
      </c>
      <c r="FD36" s="96" t="s">
        <v>33</v>
      </c>
      <c r="FE36" s="96" t="s">
        <v>208</v>
      </c>
      <c r="FF36" s="96" t="s">
        <v>209</v>
      </c>
      <c r="FG36" s="96" t="s">
        <v>210</v>
      </c>
      <c r="FH36" s="96"/>
      <c r="FI36" s="96" t="s">
        <v>38</v>
      </c>
      <c r="FJ36" s="96" t="s">
        <v>200</v>
      </c>
      <c r="FK36" s="96" t="s">
        <v>201</v>
      </c>
      <c r="FL36" s="96" t="s">
        <v>202</v>
      </c>
      <c r="FM36" s="96" t="s">
        <v>203</v>
      </c>
      <c r="FN36" s="96" t="s">
        <v>204</v>
      </c>
      <c r="FO36" s="96" t="s">
        <v>205</v>
      </c>
      <c r="FP36" s="96" t="s">
        <v>206</v>
      </c>
      <c r="FQ36" s="96" t="s">
        <v>33</v>
      </c>
      <c r="FR36" s="96" t="s">
        <v>208</v>
      </c>
      <c r="FS36" s="96" t="s">
        <v>209</v>
      </c>
      <c r="FT36" s="96" t="s">
        <v>210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2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2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2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173</v>
      </c>
      <c r="AR37" s="77" t="s">
        <v>174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173</v>
      </c>
      <c r="BZ37" s="77" t="s">
        <v>174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173</v>
      </c>
      <c r="DH37" s="77" t="s">
        <v>174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173</v>
      </c>
      <c r="EP37" s="77" t="s">
        <v>174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36831</v>
      </c>
      <c r="B38" s="102">
        <f>VLOOKUP(A38,STRADDLE,5,FALSE)</f>
        <v>5.5</v>
      </c>
      <c r="C38" s="80">
        <f>VLOOKUP(A38,STRADDLE,8,FALSE)</f>
        <v>0.53</v>
      </c>
      <c r="D38" s="102"/>
      <c r="E38" s="106"/>
      <c r="F38" s="105">
        <f ca="1">VLOOKUP(A38,expiration,2,FALSE)-$B$2</f>
        <v>15</v>
      </c>
      <c r="G38" s="80"/>
      <c r="H38" s="80"/>
      <c r="I38" s="104"/>
      <c r="J38" s="233"/>
      <c r="K38" s="102">
        <f>IF($B$3="NYMEX",0,VLOOKUP($A38,curvesettle,HLOOKUP($B$3,curvesettle,2,FALSE),FALSE))</f>
        <v>0.22500000000000001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0.97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0.82</v>
      </c>
      <c r="P38" s="235">
        <f>B$18</f>
        <v>0.42</v>
      </c>
      <c r="Q38" s="235"/>
      <c r="R38" s="102">
        <f t="shared" ref="R38:R61" si="4">IF($D$3="NYMEX",0,VLOOKUP($A38,curvesettle,HLOOKUP($D$3,curvesettle,2,FALSE),FALSE))</f>
        <v>0.14499999999999999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1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0.99850000000000005</v>
      </c>
      <c r="W38" s="235">
        <f>D$18</f>
        <v>0.3</v>
      </c>
      <c r="X38" s="106"/>
      <c r="Y38" s="102">
        <f t="shared" ref="Y38:Y61" si="7">IF($F$3="NYMEX",0,VLOOKUP($A38,curvesettle,HLOOKUP($F$3,curvesettle,2,FALSE),FALSE))</f>
        <v>0.22500000000000001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0.97</v>
      </c>
      <c r="AB38" s="106">
        <f>IF(ISNUMBER(VLOOKUP($A38,VOLCURVES,HLOOKUP($F$4,VOLCURVES,2,FALSE),FALSE)),VLOOKUP($A38,VOLCURVES,HLOOKUP($F$4,VOLCURVES,2,FALSE),FALSE),1)</f>
        <v>1</v>
      </c>
      <c r="AC38" s="106">
        <f>IF(ISNUMBER(VLOOKUP($A38,CORETABLE,HLOOKUP($F$3,CORETABLE,2,FALSE),FALSE)),VLOOKUP($A38,CORETABLE,HLOOKUP($F$3,CORETABLE,2,FALSE),FALSE),0.99)</f>
        <v>0.82</v>
      </c>
      <c r="AD38" s="235">
        <f>F$18</f>
        <v>0.2</v>
      </c>
      <c r="AE38" s="106"/>
      <c r="AF38" s="102">
        <f t="shared" ref="AF38:AF61" si="10">IF($H$3="NYMEX",0,VLOOKUP($A38,curvesettle,HLOOKUP($H$3,curvesettle,2,FALSE),FALSE))</f>
        <v>0.22500000000000001</v>
      </c>
      <c r="AG38" s="102">
        <f t="shared" ref="AG38:AG61" si="11">IF($H$4="NYMEX",0,VLOOKUP($A38,curvesettle,HLOOKUP($H$4,curvesettle,2,FALSE),FALSE))</f>
        <v>0</v>
      </c>
      <c r="AH38" s="106">
        <f t="shared" ref="AH38:AH61" si="12">IF(ISNUMBER(VLOOKUP($A38,VOLCURVES,HLOOKUP($H$3,VOLCURVES,2,FALSE),FALSE)),VLOOKUP($A38,VOLCURVES,HLOOKUP($H$3,VOLCURVES,2,FALSE),FALSE),1)</f>
        <v>0.97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3">IF(ISNUMBER(VLOOKUP($A38,CORETABLE,HLOOKUP($H$3,CORETABLE,2,FALSE),FALSE)),VLOOKUP($A38,CORETABLE,HLOOKUP($H$3,CORETABLE,2,FALSE),FALSE),1)</f>
        <v>0.82</v>
      </c>
      <c r="AK38" s="235">
        <f>H$18</f>
        <v>0.6</v>
      </c>
      <c r="AM38" s="80">
        <f>VLOOKUP($A38,STRADDLE,12,FALSE)</f>
        <v>6.7910289826999995E-2</v>
      </c>
      <c r="AN38" s="181">
        <f t="shared" ref="AN38:AN61" si="14">A39-A38</f>
        <v>30</v>
      </c>
      <c r="AP38" s="82">
        <f>IF($A38&gt;=AR$32,IF($A38&lt;=AR$33,$AN38,0),0)</f>
        <v>0</v>
      </c>
      <c r="AQ38" s="132">
        <f>$B38+$K38+$B$12</f>
        <v>5.7249999999999996</v>
      </c>
      <c r="AR38" s="132">
        <f>$B38+$L38+$B$13</f>
        <v>5.5</v>
      </c>
      <c r="AS38" s="132">
        <f>AQ38*AP38</f>
        <v>0</v>
      </c>
      <c r="AT38" s="132">
        <f>AR38*AP38</f>
        <v>0</v>
      </c>
      <c r="AU38" s="234">
        <f>($C38*$M38)+$B$14</f>
        <v>0.5141</v>
      </c>
      <c r="AV38" s="234">
        <f>($C38*$N38)+$B$15</f>
        <v>0.53</v>
      </c>
      <c r="AW38" s="106">
        <f>O38+B$16</f>
        <v>0.85</v>
      </c>
      <c r="AX38" s="236">
        <f>IF(AP38=0,0,_xll.SPRDOPT(AQ38,AR38,$P38,$AM38,AU38,AV38,AW38,$F38,$B$19,0))</f>
        <v>0</v>
      </c>
      <c r="AY38" s="236">
        <f ca="1">IF(AQ38=0,0,_xll.SPRDOPT(AQ38,AR38,$P38,$AM38,AU38,AV38,AW38,$F38,$B$19,1))</f>
        <v>-0.71356698235165239</v>
      </c>
      <c r="AZ38" s="236">
        <f ca="1">IF(AR38=0,0,_xll.SPRDOPT(AQ38,AR38,$P38,$AM38,AU38,AV38,AW38,$F38,$B$19,2))</f>
        <v>0.73270045808210338</v>
      </c>
      <c r="BA38" s="236">
        <f>IF(AS38=0,0,_xll.SPRDOPT(AQ38,AR38,$P38,$AM38,AU38,AV38,AW38,$F38,$B$19,3)/100)</f>
        <v>0</v>
      </c>
      <c r="BB38" s="236">
        <f>IF(AT38=0,0,_xll.SPRDOPT(AQ38,AR38,$P38,$AM38,AU38,AV38,AW38,$F38,$B$19,4)/100)</f>
        <v>0</v>
      </c>
      <c r="BC38" s="236">
        <f ca="1">IF(AU38=0,0,_xll.SPRDOPT(AQ38,AR38,$P38,$AM38,AU38,AV38,AW38,$F38,$B$19,5)/100)</f>
        <v>1.3626833922941617E-3</v>
      </c>
      <c r="BD38" s="236">
        <f ca="1">IF(AV38=0,0,_xll.SPRDOPT(AQ38,AR38,$P38,$AM38,AU38,AV38,AW38,$F38,$B$19,6)/100)</f>
        <v>7.2449830407854106E-4</v>
      </c>
      <c r="BE38" s="236">
        <f ca="1">IF(AW38=0,0,_xll.SPRDOPT(AQ38,AR38,$P38,$AM38,AU38,AV38,AW38,$F38,$B$19,7)/100)</f>
        <v>-3.5912029592069239E-3</v>
      </c>
      <c r="BF38" s="236">
        <f>IF(AX38=0,0,_xll.SPRDOPT(AQ38,AR38,$P38,$AM38,AU38,AV38,AW38,$F38,$B$19,9)/365)</f>
        <v>0</v>
      </c>
      <c r="BG38" s="236">
        <f ca="1">AY38+AZ38</f>
        <v>1.9133475730450988E-2</v>
      </c>
      <c r="BH38" s="236">
        <f>BB38-BA38</f>
        <v>0</v>
      </c>
      <c r="BI38" s="236">
        <f ca="1">((AU38/AV38)*BC38)+BD38</f>
        <v>2.0463011946038777E-3</v>
      </c>
      <c r="BJ38" s="205"/>
      <c r="BK38" s="109">
        <f>$AP38*AX38</f>
        <v>0</v>
      </c>
      <c r="BL38" s="109">
        <f t="shared" ref="BL38:BV38" ca="1" si="15">$AP38*AY38</f>
        <v>0</v>
      </c>
      <c r="BM38" s="109">
        <f t="shared" ca="1" si="15"/>
        <v>0</v>
      </c>
      <c r="BN38" s="109">
        <f t="shared" si="15"/>
        <v>0</v>
      </c>
      <c r="BO38" s="109">
        <f t="shared" si="15"/>
        <v>0</v>
      </c>
      <c r="BP38" s="109">
        <f t="shared" ca="1" si="15"/>
        <v>0</v>
      </c>
      <c r="BQ38" s="109">
        <f t="shared" ca="1" si="15"/>
        <v>0</v>
      </c>
      <c r="BR38" s="109">
        <f t="shared" ca="1" si="15"/>
        <v>0</v>
      </c>
      <c r="BS38" s="109">
        <f t="shared" si="15"/>
        <v>0</v>
      </c>
      <c r="BT38" s="109">
        <f t="shared" ca="1" si="15"/>
        <v>0</v>
      </c>
      <c r="BU38" s="109">
        <f t="shared" si="15"/>
        <v>0</v>
      </c>
      <c r="BV38" s="109">
        <f t="shared" ca="1" si="15"/>
        <v>0</v>
      </c>
      <c r="BX38" s="82">
        <f>IF($A38&gt;=BZ$32,IF($A38&lt;=BZ$33,$AN38,0),0)</f>
        <v>30</v>
      </c>
      <c r="BY38" s="132">
        <f>$B38+$R38+$D$12</f>
        <v>5.6449999999999996</v>
      </c>
      <c r="BZ38" s="132">
        <f>$B38+$S38+$D$13</f>
        <v>5.5</v>
      </c>
      <c r="CA38" s="132">
        <f>BY38*BX38</f>
        <v>169.35</v>
      </c>
      <c r="CB38" s="132">
        <f>BZ38*BX38</f>
        <v>165</v>
      </c>
      <c r="CC38" s="234">
        <f>($C38*$T38)+$D$14</f>
        <v>0.53</v>
      </c>
      <c r="CD38" s="234">
        <f>($C38*$U38)+$D$15</f>
        <v>0.53</v>
      </c>
      <c r="CE38" s="106">
        <f>$V38+D$16</f>
        <v>0.99850000000000005</v>
      </c>
      <c r="CF38" s="236">
        <f ca="1">IF(BX38=0,0,_xll.SPRDOPT(BY38,BZ38,$W38,$AM38,CC38,CD38,CE38,$F38,$D$19,0))</f>
        <v>1.9756303185502663E-6</v>
      </c>
      <c r="CG38" s="236">
        <f ca="1">IF(BY38=0,0,_xll.SPRDOPT(BY38,BZ38,$W38,$AM38,CC38,CD38,CE38,$F38,$D$19,1))</f>
        <v>1.9432721061242577E-4</v>
      </c>
      <c r="CH38" s="236">
        <f ca="1">IF(BZ38=0,0,_xll.SPRDOPT(BY38,BZ38,$W38,$AM38,CC38,CD38,CE38,$F38,$D$19,2))</f>
        <v>-1.9092826400363906E-4</v>
      </c>
      <c r="CI38" s="236">
        <f ca="1">IF(CA38=0,0,_xll.SPRDOPT(BY38,BZ38,$W38,$AM38,CC38,CD38,CE38,$F38,$D$19,3)/100)</f>
        <v>1.7927288261307631E-4</v>
      </c>
      <c r="CJ38" s="236">
        <f ca="1">IF(CB38=0,0,_xll.SPRDOPT(BY38,BZ38,$W38,$AM38,CC38,CD38,CE38,$F38,$D$19,4)/100)</f>
        <v>1.7348599794824018E-4</v>
      </c>
      <c r="CK38" s="236">
        <f ca="1">IF(CC38=0,0,_xll.SPRDOPT(BY38,BZ38,$W38,$AM38,CC38,CD38,CE38,$F38,$D$19,5)/100)</f>
        <v>5.3438963918496163E-6</v>
      </c>
      <c r="CL38" s="236">
        <f ca="1">IF(CD38=0,0,_xll.SPRDOPT(BY38,BZ38,$W38,$AM38,CC38,CD38,CE38,$F38,$D$19,6)/100)</f>
        <v>-4.7706091007372948E-6</v>
      </c>
      <c r="CM38" s="236">
        <f ca="1">IF(CE38=0,0,_xll.SPRDOPT(BY38,BZ38,$W38,$AM38,CC38,CD38,CE38,$F38,$D$19,7)/100)</f>
        <v>-6.3141891567749787E-5</v>
      </c>
      <c r="CN38" s="236">
        <f ca="1">IF(CF38=0,0,_xll.SPRDOPT(BY38,BZ38,$W38,$AM38,CC38,CD38,CE38,$F38,$D$19,9)/365)</f>
        <v>-1.0131171200308472E-6</v>
      </c>
      <c r="CO38" s="236">
        <f ca="1">CG38+CH38</f>
        <v>3.3989466087867143E-6</v>
      </c>
      <c r="CP38" s="236">
        <f ca="1">CJ38-CI38</f>
        <v>-5.7868846648361264E-6</v>
      </c>
      <c r="CQ38" s="236">
        <f ca="1">((CC38/CD38)*CK38)+CL38</f>
        <v>5.7328729111232148E-7</v>
      </c>
      <c r="CR38" s="205"/>
      <c r="CS38" s="109">
        <f ca="1">BX38*CF38</f>
        <v>5.9268909556507987E-5</v>
      </c>
      <c r="CT38" s="109">
        <f ca="1">BX38*CG38</f>
        <v>5.8298163183727733E-3</v>
      </c>
      <c r="CU38" s="109">
        <f ca="1">BX38*CH38</f>
        <v>-5.7278479201091715E-3</v>
      </c>
      <c r="CV38" s="109">
        <f ca="1">BX38*CI38</f>
        <v>5.3781864783922894E-3</v>
      </c>
      <c r="CW38" s="109">
        <f ca="1">BX38*CJ38</f>
        <v>5.2045799384472053E-3</v>
      </c>
      <c r="CX38" s="109">
        <f ca="1">BX38*CK38</f>
        <v>1.6031689175548849E-4</v>
      </c>
      <c r="CY38" s="109">
        <f ca="1">BX38*CL38</f>
        <v>-1.4311827302211885E-4</v>
      </c>
      <c r="CZ38" s="109">
        <f ca="1">BX38*CM38</f>
        <v>-1.8942567470324936E-3</v>
      </c>
      <c r="DA38" s="109">
        <f ca="1">BX38*CN38</f>
        <v>-3.0393513600925416E-5</v>
      </c>
      <c r="DB38" s="109">
        <f ca="1">BX38*CO38</f>
        <v>1.0196839826360143E-4</v>
      </c>
      <c r="DC38" s="109">
        <f ca="1">BX38*CP38</f>
        <v>-1.7360653994508379E-4</v>
      </c>
      <c r="DD38" s="109">
        <f ca="1">BX38*CQ38</f>
        <v>1.7198618733369644E-5</v>
      </c>
      <c r="DF38" s="82">
        <f>IF($A38&gt;=DH$32,IF($A38&lt;=DH$33,$AN38,0),0)</f>
        <v>0</v>
      </c>
      <c r="DG38" s="132">
        <f>$B38+$Y38+$F$12</f>
        <v>5.7424999999999997</v>
      </c>
      <c r="DH38" s="132">
        <f>$B38+$Z38+$F$13</f>
        <v>5.5</v>
      </c>
      <c r="DI38" s="132">
        <f>DG38*DF38</f>
        <v>0</v>
      </c>
      <c r="DJ38" s="132">
        <f>DH38*DF38</f>
        <v>0</v>
      </c>
      <c r="DK38" s="234">
        <f>($C38*$AA38)+$F$14</f>
        <v>0.5141</v>
      </c>
      <c r="DL38" s="234">
        <f>($C38*$AB38)+$F$15</f>
        <v>0.53</v>
      </c>
      <c r="DM38" s="106">
        <f>$AC38+$F$16</f>
        <v>0.82</v>
      </c>
      <c r="DN38" s="236">
        <f>IF(DF38=0,0,_xll.SPRDOPT(DG38,DH38,$AD38,$AM38,DK38,DL38,DM38,$F38,$F$19,0))</f>
        <v>0</v>
      </c>
      <c r="DO38" s="236">
        <f ca="1">IF(DG38=0,0,_xll.SPRDOPT(DG38,DH38,$AD38,$AM38,DK38,DL38,DM38,$F38,$F$19,1))</f>
        <v>-0.43892661073241623</v>
      </c>
      <c r="DP38" s="236">
        <f ca="1">IF(DH38=0,0,_xll.SPRDOPT(DG38,DH38,$AD38,$AM38,DK38,DL38,DM38,$F38,$F$19,2))</f>
        <v>0.46398671134304925</v>
      </c>
      <c r="DQ38" s="236">
        <f>IF(DI38=0,0,_xll.SPRDOPT(DG38,DH38,$AD38,$AM38,DK38,DL38,DM38,$F38,$F$19,3)/100)</f>
        <v>0</v>
      </c>
      <c r="DR38" s="236">
        <f>IF(DJ38=0,0,_xll.SPRDOPT(DG38,DH38,$AD38,$AM38,DK38,DL38,DM38,$F38,$F$19,4)/100)</f>
        <v>0</v>
      </c>
      <c r="DS38" s="236">
        <f ca="1">IF(DK38=0,0,_xll.SPRDOPT(DG38,DH38,$AD38,$AM38,DK38,DL38,DM38,$F38,$F$19,5)/100)</f>
        <v>1.4089483993908541E-3</v>
      </c>
      <c r="DT38" s="236">
        <f ca="1">IF(DL38=0,0,_xll.SPRDOPT(DG38,DH38,$AD38,$AM38,DK38,DL38,DM38,$F38,$F$19,6)/100)</f>
        <v>1.2907314954584226E-3</v>
      </c>
      <c r="DU38" s="236">
        <f ca="1">IF(DM38=0,0,_xll.SPRDOPT(DG38,DH38,$AD38,$AM38,DK38,DL38,DM38,$F38,$F$19,7)/100)</f>
        <v>-3.9118712227207706E-3</v>
      </c>
      <c r="DV38" s="236">
        <f>IF(DN38=0,0,_xll.SPRDOPT(DG38,DH38,$AD38,$AM38,DK38,DL38,DM38,$F38,$F$19,9)/365)</f>
        <v>0</v>
      </c>
      <c r="DW38" s="236">
        <f ca="1">DO38+DP38</f>
        <v>2.5060100610633018E-2</v>
      </c>
      <c r="DX38" s="236">
        <f>DR38-DQ38</f>
        <v>0</v>
      </c>
      <c r="DY38" s="236">
        <f ca="1">((DK38/DL38)*DS38)+DT38</f>
        <v>2.6574114428675509E-3</v>
      </c>
      <c r="DZ38" s="205"/>
      <c r="EA38" s="109">
        <f>DF38*DN38</f>
        <v>0</v>
      </c>
      <c r="EB38" s="109">
        <f ca="1">DF38*DO38</f>
        <v>0</v>
      </c>
      <c r="EC38" s="109">
        <f ca="1">DF38*DP38</f>
        <v>0</v>
      </c>
      <c r="ED38" s="109">
        <f>DF38*DQ38</f>
        <v>0</v>
      </c>
      <c r="EE38" s="109">
        <f>DF38*DR38</f>
        <v>0</v>
      </c>
      <c r="EF38" s="109">
        <f ca="1">DF38*DS38</f>
        <v>0</v>
      </c>
      <c r="EG38" s="109">
        <f ca="1">DF38*DT38</f>
        <v>0</v>
      </c>
      <c r="EH38" s="109">
        <f ca="1">DF38*DU38</f>
        <v>0</v>
      </c>
      <c r="EI38" s="109">
        <f>DF38*DV38</f>
        <v>0</v>
      </c>
      <c r="EJ38" s="109">
        <f ca="1">DF38*DW38</f>
        <v>0</v>
      </c>
      <c r="EK38" s="109">
        <f>DF38*DX38</f>
        <v>0</v>
      </c>
      <c r="EL38" s="109">
        <f ca="1">DF38*DY38</f>
        <v>0</v>
      </c>
      <c r="EN38" s="82">
        <f>IF($A38&gt;=EP$32,IF($A38&lt;=EP$33,$AN38,0),0)</f>
        <v>0</v>
      </c>
      <c r="EO38" s="132">
        <f>$B38+$AF38+$H$12</f>
        <v>5.7424999999999997</v>
      </c>
      <c r="EP38" s="132">
        <f>$B38+$AG38+$H$13</f>
        <v>5.5</v>
      </c>
      <c r="EQ38" s="132">
        <f>EO38*EN38</f>
        <v>0</v>
      </c>
      <c r="ER38" s="132">
        <f>EP38*EN38</f>
        <v>0</v>
      </c>
      <c r="ES38" s="234">
        <f>($C38*$AH38)+$H$14</f>
        <v>0.5141</v>
      </c>
      <c r="ET38" s="234">
        <f>($C38*$AI38)+$H$15</f>
        <v>0.53</v>
      </c>
      <c r="EU38" s="106">
        <f>$AJ38+$H$16</f>
        <v>0.82</v>
      </c>
      <c r="EV38" s="236">
        <f>IF(EN38=0,0,_xll.SPRDOPT(EO38,EP38,$AK38,$AM38,ES38,ET38,EU38,$F38,$H$19,0))</f>
        <v>0</v>
      </c>
      <c r="EW38" s="236">
        <f ca="1">IF(EO38=0,0,_xll.SPRDOPT(EO38,EP38,$AK38,$AM38,ES38,ET38,EU38,$F38,$H$19,1))</f>
        <v>0.16697005478664048</v>
      </c>
      <c r="EX38" s="236">
        <f ca="1">IF(EP38=0,0,_xll.SPRDOPT(EO38,EP38,$AK38,$AM38,ES38,ET38,EU38,$F38,$H$19,2))</f>
        <v>-0.15178466228373924</v>
      </c>
      <c r="EY38" s="236">
        <f>IF(EQ38=0,0,_xll.SPRDOPT(EO38,EP38,$AK38,$AM38,ES38,ET38,EU38,$F38,$H$19,3)/100)</f>
        <v>0</v>
      </c>
      <c r="EZ38" s="236">
        <f>IF(ER38=0,0,_xll.SPRDOPT(EO38,EP38,$AK38,$AM38,ES38,ET38,EU38,$F38,$H$19,4)/100)</f>
        <v>0</v>
      </c>
      <c r="FA38" s="236">
        <f ca="1">IF(ES38=0,0,_xll.SPRDOPT(EO38,EP38,$AK38,$AM38,ES38,ET38,EU38,$F38,$H$19,5)/100)</f>
        <v>1.1949848288391278E-3</v>
      </c>
      <c r="FB38" s="236">
        <f ca="1">IF(ET38=0,0,_xll.SPRDOPT(EO38,EP38,$AK38,$AM38,ES38,ET38,EU38,$F38,$H$19,6)/100)</f>
        <v>4.8408198268596442E-4</v>
      </c>
      <c r="FC38" s="236">
        <f ca="1">IF(EU38=0,0,_xll.SPRDOPT(EO38,EP38,$AK38,$AM38,ES38,ET38,EU38,$F38,$H$19,7)/100)</f>
        <v>-2.3811757012517517E-3</v>
      </c>
      <c r="FD38" s="236">
        <f>IF(EV38=0,0,_xll.SPRDOPT(EO38,EP38,$AK38,$AM38,ES38,ET38,EU38,$F38,$H$19,9)/365)</f>
        <v>0</v>
      </c>
      <c r="FE38" s="236">
        <f ca="1">EW38+EX38</f>
        <v>1.518539250290124E-2</v>
      </c>
      <c r="FF38" s="236">
        <f>EZ38-EY38</f>
        <v>0</v>
      </c>
      <c r="FG38" s="236">
        <f ca="1">((ES38/ET38)*FA38)+FB38</f>
        <v>1.6432172666599183E-3</v>
      </c>
      <c r="FH38" s="205"/>
      <c r="FI38" s="109">
        <f t="shared" ref="FI38:FT38" si="16">$EN38*EV38</f>
        <v>0</v>
      </c>
      <c r="FJ38" s="109">
        <f t="shared" ca="1" si="16"/>
        <v>0</v>
      </c>
      <c r="FK38" s="109">
        <f t="shared" ca="1" si="16"/>
        <v>0</v>
      </c>
      <c r="FL38" s="109">
        <f t="shared" si="16"/>
        <v>0</v>
      </c>
      <c r="FM38" s="109">
        <f t="shared" si="16"/>
        <v>0</v>
      </c>
      <c r="FN38" s="109">
        <f t="shared" ca="1" si="16"/>
        <v>0</v>
      </c>
      <c r="FO38" s="109">
        <f t="shared" ca="1" si="16"/>
        <v>0</v>
      </c>
      <c r="FP38" s="109">
        <f t="shared" ca="1" si="16"/>
        <v>0</v>
      </c>
      <c r="FQ38" s="109">
        <f t="shared" si="16"/>
        <v>0</v>
      </c>
      <c r="FR38" s="109">
        <f t="shared" ca="1" si="16"/>
        <v>0</v>
      </c>
      <c r="FS38" s="109">
        <f t="shared" si="16"/>
        <v>0</v>
      </c>
      <c r="FT38" s="109">
        <f t="shared" ca="1" si="16"/>
        <v>0</v>
      </c>
    </row>
    <row r="39" spans="1:176" x14ac:dyDescent="0.25">
      <c r="A39" s="101">
        <f t="shared" ref="A39:A62" si="17">DATE(YEAR(A38),MONTH(A38)+1,1)</f>
        <v>36861</v>
      </c>
      <c r="B39" s="102">
        <f t="shared" ref="B39:B61" si="18">VLOOKUP(A39,STRADDLE,5,FALSE)</f>
        <v>5.6192500000000001</v>
      </c>
      <c r="C39" s="80">
        <f t="shared" ref="C39:C61" si="19">VLOOKUP(A39,STRADDLE,8,FALSE)</f>
        <v>0.57750000000000001</v>
      </c>
      <c r="D39" s="102"/>
      <c r="E39" s="106"/>
      <c r="F39" s="105">
        <f t="shared" ref="F39:F61" ca="1" si="20">VLOOKUP(A39,expiration,2,FALSE)-$B$2</f>
        <v>47</v>
      </c>
      <c r="G39" s="80"/>
      <c r="H39" s="80"/>
      <c r="I39" s="104"/>
      <c r="J39" s="233"/>
      <c r="K39" s="102">
        <f t="shared" ref="K39:K61" si="21">IF($B$3="NYMEX",0,VLOOKUP($A39,curvesettle,HLOOKUP($B$3,curvesettle,2,FALSE),FALSE))</f>
        <v>0.19500000000000001</v>
      </c>
      <c r="L39" s="102">
        <f t="shared" ref="L39:L61" si="22">IF($B$4="NYMEX",0,VLOOKUP($A39,curvesettle,HLOOKUP($B$4,curvesettle,2,FALSE),FALSE))</f>
        <v>0</v>
      </c>
      <c r="M39" s="106">
        <f t="shared" ref="M39:M61" si="23">IF(ISNUMBER(VLOOKUP($A39,VOLCURVES,HLOOKUP($B$3,VOLCURVES,2,FALSE),FALSE)),VLOOKUP($A39,VOLCURVES,HLOOKUP($B$3,VOLCURVES,2,FALSE),FALSE),1)</f>
        <v>0.97</v>
      </c>
      <c r="N39" s="106">
        <f t="shared" ref="N39:N61" si="24">IF(ISNUMBER(VLOOKUP($A39,VOLCURVES,HLOOKUP($B$4,VOLCURVES,2,FALSE),FALSE)),VLOOKUP($A39,VOLCURVES,HLOOKUP($B$4,VOLCURVES,2,FALSE),FALSE),1)</f>
        <v>1</v>
      </c>
      <c r="O39" s="106">
        <f t="shared" ref="O39:O61" si="25">IF(ISNUMBER(VLOOKUP($A39,CORETABLE,HLOOKUP($B$3,CORETABLE,2,FALSE),FALSE)),VLOOKUP($A39,CORETABLE,HLOOKUP($B$3,CORETABLE,2,FALSE),FALSE),0.99)</f>
        <v>0.82</v>
      </c>
      <c r="P39" s="235">
        <f t="shared" ref="P39:P61" si="26">B$18</f>
        <v>0.42</v>
      </c>
      <c r="Q39" s="106"/>
      <c r="R39" s="102">
        <f t="shared" si="4"/>
        <v>0.14000000000000001</v>
      </c>
      <c r="S39" s="102">
        <f t="shared" si="5"/>
        <v>0</v>
      </c>
      <c r="T39" s="106">
        <f t="shared" si="6"/>
        <v>1</v>
      </c>
      <c r="U39" s="106">
        <f t="shared" ref="U39:U61" si="27">IF(ISNUMBER(VLOOKUP($A39,VOLCURVES,HLOOKUP($D$4,VOLCURVES,2,FALSE),FALSE)),VLOOKUP($A39,VOLCURVES,HLOOKUP($D$4,VOLCURVES,2,FALSE),FALSE),1)</f>
        <v>1</v>
      </c>
      <c r="V39" s="106">
        <f t="shared" ref="V39:V61" si="28">IF(ISNUMBER(VLOOKUP($A39,CORETABLE,HLOOKUP($D$3,CORETABLE,2,FALSE),FALSE)),VLOOKUP($A39,CORETABLE,HLOOKUP($D$3,CORETABLE,2,FALSE),FALSE),0.99)</f>
        <v>0.99850000000000005</v>
      </c>
      <c r="W39" s="235">
        <f t="shared" ref="W39:W61" si="29">D$18</f>
        <v>0.3</v>
      </c>
      <c r="X39" s="106"/>
      <c r="Y39" s="102">
        <f t="shared" si="7"/>
        <v>0.19500000000000001</v>
      </c>
      <c r="Z39" s="102">
        <f t="shared" si="8"/>
        <v>0</v>
      </c>
      <c r="AA39" s="106">
        <f t="shared" si="9"/>
        <v>0.97</v>
      </c>
      <c r="AB39" s="106">
        <f t="shared" ref="AB39:AB61" si="30">IF(ISNUMBER(VLOOKUP($A39,VOLCURVES,HLOOKUP($F$4,VOLCURVES,2,FALSE),FALSE)),VLOOKUP($A39,VOLCURVES,HLOOKUP($F$4,VOLCURVES,2,FALSE),FALSE),1)</f>
        <v>1</v>
      </c>
      <c r="AC39" s="106">
        <f t="shared" ref="AC39:AC61" si="31">IF(ISNUMBER(VLOOKUP($A39,CORETABLE,HLOOKUP($F$3,CORETABLE,2,FALSE),FALSE)),VLOOKUP($A39,CORETABLE,HLOOKUP($F$3,CORETABLE,2,FALSE),FALSE),0.99)</f>
        <v>0.82</v>
      </c>
      <c r="AD39" s="235">
        <f t="shared" ref="AD39:AD61" si="32">F$18</f>
        <v>0.2</v>
      </c>
      <c r="AE39" s="106"/>
      <c r="AF39" s="102">
        <f t="shared" si="10"/>
        <v>0.19500000000000001</v>
      </c>
      <c r="AG39" s="102">
        <f t="shared" si="11"/>
        <v>0</v>
      </c>
      <c r="AH39" s="106">
        <f t="shared" si="12"/>
        <v>0.97</v>
      </c>
      <c r="AI39" s="106">
        <f t="shared" ref="AI39:AI61" si="33">IF(ISNUMBER(VLOOKUP($A39,VOLCURVES,HLOOKUP($H$4,VOLCURVES,2,FALSE),FALSE)),VLOOKUP($A39,VOLCURVES,HLOOKUP($H$4,VOLCURVES,2,FALSE),FALSE),1)</f>
        <v>1</v>
      </c>
      <c r="AJ39" s="106">
        <f t="shared" si="13"/>
        <v>0.82</v>
      </c>
      <c r="AK39" s="235">
        <f t="shared" ref="AK39:AK61" si="34">H$18</f>
        <v>0.6</v>
      </c>
      <c r="AM39" s="80">
        <f t="shared" ref="AM39:AM61" si="35">VLOOKUP($A39,STRADDLE,12,FALSE)</f>
        <v>6.8072990494705027E-2</v>
      </c>
      <c r="AN39" s="181">
        <f t="shared" si="14"/>
        <v>31</v>
      </c>
      <c r="AP39" s="82">
        <f t="shared" ref="AP39:AP61" si="36">IF($A39&gt;=AR$32,IF($A39&lt;=AR$33,$AN39,0),0)</f>
        <v>0</v>
      </c>
      <c r="AQ39" s="132">
        <f t="shared" ref="AQ39:AQ61" si="37">$B39+$K39+$B$12</f>
        <v>5.8142500000000004</v>
      </c>
      <c r="AR39" s="132">
        <f t="shared" ref="AR39:AR61" si="38">$B39+$L39+$B$13</f>
        <v>5.6192500000000001</v>
      </c>
      <c r="AS39" s="132">
        <f t="shared" ref="AS39:AS61" si="39">AQ39*AP39</f>
        <v>0</v>
      </c>
      <c r="AT39" s="132">
        <f t="shared" ref="AT39:AT61" si="40">AR39*AP39</f>
        <v>0</v>
      </c>
      <c r="AU39" s="234">
        <f t="shared" ref="AU39:AU61" si="41">($C39*$M39)+$B$14</f>
        <v>0.56017499999999998</v>
      </c>
      <c r="AV39" s="234">
        <f t="shared" ref="AV39:AV61" si="42">($C39*$N39)+$B$15</f>
        <v>0.57750000000000001</v>
      </c>
      <c r="AW39" s="106">
        <f t="shared" ref="AW39:AW61" si="43">O39+B$16</f>
        <v>0.85</v>
      </c>
      <c r="AX39" s="236">
        <f>IF(AP39=0,0,_xll.SPRDOPT(AQ39,AR39,$P39,$AM39,AU39,AV39,AW39,$F39,$B$19,0))</f>
        <v>0</v>
      </c>
      <c r="AY39" s="236">
        <f ca="1">IF(AQ39=0,0,_xll.SPRDOPT(AQ39,AR39,$P39,$AM39,AU39,AV39,AW39,$F39,$B$19,1))</f>
        <v>-0.61125995159522917</v>
      </c>
      <c r="AZ39" s="236">
        <f ca="1">IF(AR39=0,0,_xll.SPRDOPT(AQ39,AR39,$P39,$AM39,AU39,AV39,AW39,$F39,$B$19,2))</f>
        <v>0.65249389632086852</v>
      </c>
      <c r="BA39" s="236">
        <f>IF(AS39=0,0,_xll.SPRDOPT(AQ39,AR39,$P39,$AM39,AU39,AV39,AW39,$F39,$B$19,3)/100)</f>
        <v>0</v>
      </c>
      <c r="BB39" s="236">
        <f>IF(AT39=0,0,_xll.SPRDOPT(AQ39,AR39,$P39,$AM39,AU39,AV39,AW39,$F39,$B$19,4)/100)</f>
        <v>0</v>
      </c>
      <c r="BC39" s="236">
        <f ca="1">IF(AU39=0,0,_xll.SPRDOPT(AQ39,AR39,$P39,$AM39,AU39,AV39,AW39,$F39,$B$19,5)/100)</f>
        <v>2.7240538689600412E-3</v>
      </c>
      <c r="BD39" s="236">
        <f ca="1">IF(AV39=0,0,_xll.SPRDOPT(AQ39,AR39,$P39,$AM39,AU39,AV39,AW39,$F39,$B$19,6)/100)</f>
        <v>1.4769146928468565E-3</v>
      </c>
      <c r="BE39" s="236">
        <f ca="1">IF(AW39=0,0,_xll.SPRDOPT(AQ39,AR39,$P39,$AM39,AU39,AV39,AW39,$F39,$B$19,7)/100)</f>
        <v>-7.8762323693801067E-3</v>
      </c>
      <c r="BF39" s="236">
        <f>IF(AX39=0,0,_xll.SPRDOPT(AQ39,AR39,$P39,$AM39,AU39,AV39,AW39,$F39,$B$19,9)/365)</f>
        <v>0</v>
      </c>
      <c r="BG39" s="236">
        <f t="shared" ref="BG39:BG61" ca="1" si="44">AY39+AZ39</f>
        <v>4.1233944725639349E-2</v>
      </c>
      <c r="BH39" s="236">
        <f t="shared" ref="BH39:BH61" si="45">BB39-BA39</f>
        <v>0</v>
      </c>
      <c r="BI39" s="236">
        <f t="shared" ref="BI39:BI61" ca="1" si="46">((AU39/AV39)*BC39)+BD39</f>
        <v>4.1192469457380964E-3</v>
      </c>
      <c r="BJ39" s="205"/>
      <c r="BK39" s="109">
        <f t="shared" ref="BK39:BK61" si="47">$AP39*AX39</f>
        <v>0</v>
      </c>
      <c r="BL39" s="109">
        <f t="shared" ref="BL39:BL61" ca="1" si="48">$AP39*AY39</f>
        <v>0</v>
      </c>
      <c r="BM39" s="109">
        <f t="shared" ref="BM39:BM61" ca="1" si="49">$AP39*AZ39</f>
        <v>0</v>
      </c>
      <c r="BN39" s="109">
        <f t="shared" ref="BN39:BN61" si="50">$AP39*BA39</f>
        <v>0</v>
      </c>
      <c r="BO39" s="109">
        <f t="shared" ref="BO39:BO61" si="51">$AP39*BB39</f>
        <v>0</v>
      </c>
      <c r="BP39" s="109">
        <f t="shared" ref="BP39:BP61" ca="1" si="52">$AP39*BC39</f>
        <v>0</v>
      </c>
      <c r="BQ39" s="109">
        <f t="shared" ref="BQ39:BQ61" ca="1" si="53">$AP39*BD39</f>
        <v>0</v>
      </c>
      <c r="BR39" s="109">
        <f t="shared" ref="BR39:BR61" ca="1" si="54">$AP39*BE39</f>
        <v>0</v>
      </c>
      <c r="BS39" s="109">
        <f t="shared" ref="BS39:BS61" si="55">$AP39*BF39</f>
        <v>0</v>
      </c>
      <c r="BT39" s="109">
        <f t="shared" ref="BT39:BT61" ca="1" si="56">$AP39*BG39</f>
        <v>0</v>
      </c>
      <c r="BU39" s="109">
        <f t="shared" ref="BU39:BU61" si="57">$AP39*BH39</f>
        <v>0</v>
      </c>
      <c r="BV39" s="109">
        <f t="shared" ref="BV39:BV61" ca="1" si="58">$AP39*BI39</f>
        <v>0</v>
      </c>
      <c r="BX39" s="82">
        <f t="shared" ref="BX39:BX61" si="59">IF($A39&gt;=BZ$32,IF($A39&lt;=BZ$33,$AN39,0),0)</f>
        <v>31</v>
      </c>
      <c r="BY39" s="132">
        <f t="shared" ref="BY39:BY61" si="60">$B39+$R39+$D$12</f>
        <v>5.7592499999999998</v>
      </c>
      <c r="BZ39" s="132">
        <f t="shared" ref="BZ39:BZ61" si="61">$B39+$S39+$D$13</f>
        <v>5.6192500000000001</v>
      </c>
      <c r="CA39" s="132">
        <f t="shared" ref="CA39:CA61" si="62">BY39*BX39</f>
        <v>178.53674999999998</v>
      </c>
      <c r="CB39" s="132">
        <f t="shared" ref="CB39:CB61" si="63">BZ39*BX39</f>
        <v>174.19675000000001</v>
      </c>
      <c r="CC39" s="234">
        <f t="shared" ref="CC39:CC61" si="64">($C39*$T39)+$D$14</f>
        <v>0.57750000000000001</v>
      </c>
      <c r="CD39" s="234">
        <f t="shared" ref="CD39:CD61" si="65">($C39*$U39)+$D$15</f>
        <v>0.57750000000000001</v>
      </c>
      <c r="CE39" s="106">
        <f t="shared" ref="CE39:CE61" si="66">$V39+D$16</f>
        <v>0.99850000000000005</v>
      </c>
      <c r="CF39" s="236">
        <f ca="1">IF(BX39=0,0,_xll.SPRDOPT(BY39,BZ39,$W39,$AM39,CC39,CD39,CE39,$F39,$D$19,0))</f>
        <v>9.7090038801096918E-4</v>
      </c>
      <c r="CG39" s="236">
        <f ca="1">IF(BY39=0,0,_xll.SPRDOPT(BY39,BZ39,$W39,$AM39,CC39,CD39,CE39,$F39,$D$19,1))</f>
        <v>3.1520606156804735E-2</v>
      </c>
      <c r="CH39" s="236">
        <f ca="1">IF(BZ39=0,0,_xll.SPRDOPT(BY39,BZ39,$W39,$AM39,CC39,CD39,CE39,$F39,$D$19,2))</f>
        <v>-3.0884409522096132E-2</v>
      </c>
      <c r="CI39" s="236">
        <f ca="1">IF(CA39=0,0,_xll.SPRDOPT(BY39,BZ39,$W39,$AM39,CC39,CD39,CE39,$F39,$D$19,3)/100)</f>
        <v>8.8289088933166445E-3</v>
      </c>
      <c r="CJ39" s="236">
        <f ca="1">IF(CB39=0,0,_xll.SPRDOPT(BY39,BZ39,$W39,$AM39,CC39,CD39,CE39,$F39,$D$19,4)/100)</f>
        <v>8.5422258559052604E-3</v>
      </c>
      <c r="CK39" s="236">
        <f ca="1">IF(CC39=0,0,_xll.SPRDOPT(BY39,BZ39,$W39,$AM39,CC39,CD39,CE39,$F39,$D$19,5)/100)</f>
        <v>9.0832312572770759E-4</v>
      </c>
      <c r="CL39" s="236">
        <f ca="1">IF(CD39=0,0,_xll.SPRDOPT(BY39,BZ39,$W39,$AM39,CC39,CD39,CE39,$F39,$D$19,6)/100)</f>
        <v>-8.0952524660969183E-4</v>
      </c>
      <c r="CM39" s="236">
        <f ca="1">IF(CE39=0,0,_xll.SPRDOPT(BY39,BZ39,$W39,$AM39,CC39,CD39,CE39,$F39,$D$19,7)/100)</f>
        <v>-1.2061110190105044E-2</v>
      </c>
      <c r="CN39" s="236">
        <f ca="1">IF(CF39=0,0,_xll.SPRDOPT(BY39,BZ39,$W39,$AM39,CC39,CD39,CE39,$F39,$D$19,9)/365)</f>
        <v>-6.0558091126328541E-5</v>
      </c>
      <c r="CO39" s="236">
        <f t="shared" ref="CO39:CO61" ca="1" si="67">CG39+CH39</f>
        <v>6.3619663470860371E-4</v>
      </c>
      <c r="CP39" s="236">
        <f t="shared" ref="CP39:CP61" ca="1" si="68">CJ39-CI39</f>
        <v>-2.8668303741138414E-4</v>
      </c>
      <c r="CQ39" s="236">
        <f t="shared" ref="CQ39:CQ61" ca="1" si="69">((CC39/CD39)*CK39)+CL39</f>
        <v>9.8797879118015766E-5</v>
      </c>
      <c r="CR39" s="205"/>
      <c r="CS39" s="109">
        <f t="shared" ref="CS39:CS61" ca="1" si="70">BX39*CF39</f>
        <v>3.0097912028340043E-2</v>
      </c>
      <c r="CT39" s="109">
        <f t="shared" ref="CT39:CT61" ca="1" si="71">BX39*CG39</f>
        <v>0.97713879086094679</v>
      </c>
      <c r="CU39" s="109">
        <f t="shared" ref="CU39:CU61" ca="1" si="72">BX39*CH39</f>
        <v>-0.95741669518498007</v>
      </c>
      <c r="CV39" s="109">
        <f t="shared" ref="CV39:CV61" ca="1" si="73">BX39*CI39</f>
        <v>0.27369617569281596</v>
      </c>
      <c r="CW39" s="109">
        <f t="shared" ref="CW39:CW61" ca="1" si="74">BX39*CJ39</f>
        <v>0.26480900153306308</v>
      </c>
      <c r="CX39" s="109">
        <f t="shared" ref="CX39:CX61" ca="1" si="75">BX39*CK39</f>
        <v>2.8158016897558934E-2</v>
      </c>
      <c r="CY39" s="109">
        <f t="shared" ref="CY39:CY61" ca="1" si="76">BX39*CL39</f>
        <v>-2.5095282644900446E-2</v>
      </c>
      <c r="CZ39" s="109">
        <f t="shared" ref="CZ39:CZ61" ca="1" si="77">BX39*CM39</f>
        <v>-0.37389441589325639</v>
      </c>
      <c r="DA39" s="109">
        <f t="shared" ref="DA39:DA61" ca="1" si="78">BX39*CN39</f>
        <v>-1.8773008249161848E-3</v>
      </c>
      <c r="DB39" s="109">
        <f t="shared" ref="DB39:DB61" ca="1" si="79">BX39*CO39</f>
        <v>1.9722095675966715E-2</v>
      </c>
      <c r="DC39" s="109">
        <f t="shared" ref="DC39:DC61" ca="1" si="80">BX39*CP39</f>
        <v>-8.8871741597529082E-3</v>
      </c>
      <c r="DD39" s="109">
        <f t="shared" ref="DD39:DD61" ca="1" si="81">BX39*CQ39</f>
        <v>3.0627342526584889E-3</v>
      </c>
      <c r="DF39" s="82">
        <f t="shared" ref="DF39:DF61" si="82">IF($A39&gt;=DH$32,IF($A39&lt;=DH$33,$AN39,0),0)</f>
        <v>0</v>
      </c>
      <c r="DG39" s="132">
        <f t="shared" ref="DG39:DG61" si="83">$B39+$Y39+$F$12</f>
        <v>5.8317500000000004</v>
      </c>
      <c r="DH39" s="132">
        <f t="shared" ref="DH39:DH61" si="84">$B39+$Z39+$F$13</f>
        <v>5.6192500000000001</v>
      </c>
      <c r="DI39" s="132">
        <f t="shared" ref="DI39:DI61" si="85">DG39*DF39</f>
        <v>0</v>
      </c>
      <c r="DJ39" s="132">
        <f t="shared" ref="DJ39:DJ61" si="86">DH39*DF39</f>
        <v>0</v>
      </c>
      <c r="DK39" s="234">
        <f t="shared" ref="DK39:DK61" si="87">($C39*$AA39)+$F$14</f>
        <v>0.56017499999999998</v>
      </c>
      <c r="DL39" s="234">
        <f t="shared" ref="DL39:DL61" si="88">($C39*$AB39)+$F$15</f>
        <v>0.57750000000000001</v>
      </c>
      <c r="DM39" s="106">
        <f t="shared" ref="DM39:DM61" si="89">$AC39+$F$16</f>
        <v>0.82</v>
      </c>
      <c r="DN39" s="236">
        <f>IF(DF39=0,0,_xll.SPRDOPT(DG39,DH39,$AD39,$AM39,DK39,DL39,DM39,$F39,$F$19,0))</f>
        <v>0</v>
      </c>
      <c r="DO39" s="236">
        <f ca="1">IF(DG39=0,0,_xll.SPRDOPT(DG39,DH39,$AD39,$AM39,DK39,DL39,DM39,$F39,$F$19,1))</f>
        <v>-0.46463022958153055</v>
      </c>
      <c r="DP39" s="236">
        <f ca="1">IF(DH39=0,0,_xll.SPRDOPT(DG39,DH39,$AD39,$AM39,DK39,DL39,DM39,$F39,$F$19,2))</f>
        <v>0.51299033149958007</v>
      </c>
      <c r="DQ39" s="236">
        <f>IF(DI39=0,0,_xll.SPRDOPT(DG39,DH39,$AD39,$AM39,DK39,DL39,DM39,$F39,$F$19,3)/100)</f>
        <v>0</v>
      </c>
      <c r="DR39" s="236">
        <f>IF(DJ39=0,0,_xll.SPRDOPT(DG39,DH39,$AD39,$AM39,DK39,DL39,DM39,$F39,$F$19,4)/100)</f>
        <v>0</v>
      </c>
      <c r="DS39" s="236">
        <f ca="1">IF(DK39=0,0,_xll.SPRDOPT(DG39,DH39,$AD39,$AM39,DK39,DL39,DM39,$F39,$F$19,5)/100)</f>
        <v>2.5311962391035177E-3</v>
      </c>
      <c r="DT39" s="236">
        <f ca="1">IF(DL39=0,0,_xll.SPRDOPT(DG39,DH39,$AD39,$AM39,DK39,DL39,DM39,$F39,$F$19,6)/100)</f>
        <v>2.3344455858883327E-3</v>
      </c>
      <c r="DU39" s="236">
        <f ca="1">IF(DM39=0,0,_xll.SPRDOPT(DG39,DH39,$AD39,$AM39,DK39,DL39,DM39,$F39,$F$19,7)/100)</f>
        <v>-7.6820402241358663E-3</v>
      </c>
      <c r="DV39" s="236">
        <f>IF(DN39=0,0,_xll.SPRDOPT(DG39,DH39,$AD39,$AM39,DK39,DL39,DM39,$F39,$F$19,9)/365)</f>
        <v>0</v>
      </c>
      <c r="DW39" s="236">
        <f t="shared" ref="DW39:DW61" ca="1" si="90">DO39+DP39</f>
        <v>4.8360101918049514E-2</v>
      </c>
      <c r="DX39" s="236">
        <f t="shared" ref="DX39:DX61" si="91">DR39-DQ39</f>
        <v>0</v>
      </c>
      <c r="DY39" s="236">
        <f t="shared" ref="DY39:DY61" ca="1" si="92">((DK39/DL39)*DS39)+DT39</f>
        <v>4.7897059378187445E-3</v>
      </c>
      <c r="DZ39" s="205"/>
      <c r="EA39" s="109">
        <f t="shared" ref="EA39:EA61" si="93">DF39*DN39</f>
        <v>0</v>
      </c>
      <c r="EB39" s="109">
        <f t="shared" ref="EB39:EB61" ca="1" si="94">DF39*DO39</f>
        <v>0</v>
      </c>
      <c r="EC39" s="109">
        <f t="shared" ref="EC39:EC61" ca="1" si="95">DF39*DP39</f>
        <v>0</v>
      </c>
      <c r="ED39" s="109">
        <f t="shared" ref="ED39:ED61" si="96">DF39*DQ39</f>
        <v>0</v>
      </c>
      <c r="EE39" s="109">
        <f t="shared" ref="EE39:EE61" si="97">DF39*DR39</f>
        <v>0</v>
      </c>
      <c r="EF39" s="109">
        <f t="shared" ref="EF39:EF61" ca="1" si="98">DF39*DS39</f>
        <v>0</v>
      </c>
      <c r="EG39" s="109">
        <f t="shared" ref="EG39:EG61" ca="1" si="99">DF39*DT39</f>
        <v>0</v>
      </c>
      <c r="EH39" s="109">
        <f t="shared" ref="EH39:EH61" ca="1" si="100">DF39*DU39</f>
        <v>0</v>
      </c>
      <c r="EI39" s="109">
        <f t="shared" ref="EI39:EI61" si="101">DF39*DV39</f>
        <v>0</v>
      </c>
      <c r="EJ39" s="109">
        <f t="shared" ref="EJ39:EJ61" ca="1" si="102">DF39*DW39</f>
        <v>0</v>
      </c>
      <c r="EK39" s="109">
        <f t="shared" ref="EK39:EK61" si="103">DF39*DX39</f>
        <v>0</v>
      </c>
      <c r="EL39" s="109">
        <f t="shared" ref="EL39:EL61" ca="1" si="104">DF39*DY39</f>
        <v>0</v>
      </c>
      <c r="EN39" s="82">
        <f t="shared" ref="EN39:EN61" si="105">IF($A39&gt;=EP$32,IF($A39&lt;=EP$33,$AN39,0),0)</f>
        <v>0</v>
      </c>
      <c r="EO39" s="132">
        <f t="shared" ref="EO39:EO61" si="106">$B39+$AF39+$H$12</f>
        <v>5.8317500000000004</v>
      </c>
      <c r="EP39" s="132">
        <f t="shared" ref="EP39:EP61" si="107">$B39+$AG39+$H$13</f>
        <v>5.6192500000000001</v>
      </c>
      <c r="EQ39" s="132">
        <f t="shared" ref="EQ39:EQ61" si="108">EO39*EN39</f>
        <v>0</v>
      </c>
      <c r="ER39" s="132">
        <f t="shared" ref="ER39:ER61" si="109">EP39*EN39</f>
        <v>0</v>
      </c>
      <c r="ES39" s="234">
        <f t="shared" ref="ES39:ES61" si="110">($C39*$AH39)+$H$14</f>
        <v>0.56017499999999998</v>
      </c>
      <c r="ET39" s="234">
        <f t="shared" ref="ET39:ET61" si="111">($C39*$AI39)+$H$15</f>
        <v>0.57750000000000001</v>
      </c>
      <c r="EU39" s="106">
        <f t="shared" ref="EU39:EU61" si="112">$AJ39+$H$16</f>
        <v>0.82</v>
      </c>
      <c r="EV39" s="236">
        <f>IF(EN39=0,0,_xll.SPRDOPT(EO39,EP39,$AK39,$AM39,ES39,ET39,EU39,$F39,$H$19,0))</f>
        <v>0</v>
      </c>
      <c r="EW39" s="236">
        <f ca="1">IF(EO39=0,0,_xll.SPRDOPT(EO39,EP39,$AK39,$AM39,ES39,ET39,EU39,$F39,$H$19,1))</f>
        <v>0.30936544525645948</v>
      </c>
      <c r="EX39" s="236">
        <f ca="1">IF(EP39=0,0,_xll.SPRDOPT(EO39,EP39,$AK39,$AM39,ES39,ET39,EU39,$F39,$H$19,2))</f>
        <v>-0.26829153224210578</v>
      </c>
      <c r="EY39" s="236">
        <f>IF(EQ39=0,0,_xll.SPRDOPT(EO39,EP39,$AK39,$AM39,ES39,ET39,EU39,$F39,$H$19,3)/100)</f>
        <v>0</v>
      </c>
      <c r="EZ39" s="236">
        <f>IF(ER39=0,0,_xll.SPRDOPT(EO39,EP39,$AK39,$AM39,ES39,ET39,EU39,$F39,$H$19,4)/100)</f>
        <v>0</v>
      </c>
      <c r="FA39" s="236">
        <f ca="1">IF(ES39=0,0,_xll.SPRDOPT(EO39,EP39,$AK39,$AM39,ES39,ET39,EU39,$F39,$H$19,5)/100)</f>
        <v>2.9957607119229512E-3</v>
      </c>
      <c r="FB39" s="236">
        <f ca="1">IF(ET39=0,0,_xll.SPRDOPT(EO39,EP39,$AK39,$AM39,ES39,ET39,EU39,$F39,$H$19,6)/100)</f>
        <v>1.2445249679396699E-3</v>
      </c>
      <c r="FC39" s="236">
        <f ca="1">IF(EU39=0,0,_xll.SPRDOPT(EO39,EP39,$AK39,$AM39,ES39,ET39,EU39,$F39,$H$19,7)/100)</f>
        <v>-6.553278052036462E-3</v>
      </c>
      <c r="FD39" s="236">
        <f>IF(EV39=0,0,_xll.SPRDOPT(EO39,EP39,$AK39,$AM39,ES39,ET39,EU39,$F39,$H$19,9)/365)</f>
        <v>0</v>
      </c>
      <c r="FE39" s="236">
        <f t="shared" ref="FE39:FE61" ca="1" si="113">EW39+EX39</f>
        <v>4.1073913014353702E-2</v>
      </c>
      <c r="FF39" s="236">
        <f t="shared" ref="FF39:FF61" si="114">EZ39-EY39</f>
        <v>0</v>
      </c>
      <c r="FG39" s="236">
        <f t="shared" ref="FG39:FG61" ca="1" si="115">((ES39/ET39)*FA39)+FB39</f>
        <v>4.150412858504933E-3</v>
      </c>
      <c r="FH39" s="205"/>
      <c r="FI39" s="109">
        <f t="shared" ref="FI39:FI61" si="116">$EN39*EV39</f>
        <v>0</v>
      </c>
      <c r="FJ39" s="109">
        <f t="shared" ref="FJ39:FJ61" ca="1" si="117">$EN39*EW39</f>
        <v>0</v>
      </c>
      <c r="FK39" s="109">
        <f t="shared" ref="FK39:FK61" ca="1" si="118">$EN39*EX39</f>
        <v>0</v>
      </c>
      <c r="FL39" s="109">
        <f t="shared" ref="FL39:FL61" si="119">$EN39*EY39</f>
        <v>0</v>
      </c>
      <c r="FM39" s="109">
        <f t="shared" ref="FM39:FM61" si="120">$EN39*EZ39</f>
        <v>0</v>
      </c>
      <c r="FN39" s="109">
        <f t="shared" ref="FN39:FN61" ca="1" si="121">$EN39*FA39</f>
        <v>0</v>
      </c>
      <c r="FO39" s="109">
        <f t="shared" ref="FO39:FO61" ca="1" si="122">$EN39*FB39</f>
        <v>0</v>
      </c>
      <c r="FP39" s="109">
        <f t="shared" ref="FP39:FP61" ca="1" si="123">$EN39*FC39</f>
        <v>0</v>
      </c>
      <c r="FQ39" s="109">
        <f t="shared" ref="FQ39:FQ61" si="124">$EN39*FD39</f>
        <v>0</v>
      </c>
      <c r="FR39" s="109">
        <f t="shared" ref="FR39:FR61" ca="1" si="125">$EN39*FE39</f>
        <v>0</v>
      </c>
      <c r="FS39" s="109">
        <f t="shared" ref="FS39:FS61" si="126">$EN39*FF39</f>
        <v>0</v>
      </c>
      <c r="FT39" s="109">
        <f t="shared" ref="FT39:FT61" ca="1" si="127">$EN39*FG39</f>
        <v>0</v>
      </c>
    </row>
    <row r="40" spans="1:176" x14ac:dyDescent="0.25">
      <c r="A40" s="101">
        <f t="shared" si="17"/>
        <v>36892</v>
      </c>
      <c r="B40" s="102">
        <f t="shared" si="18"/>
        <v>5.53125</v>
      </c>
      <c r="C40" s="80">
        <f t="shared" si="19"/>
        <v>0.63500000000000001</v>
      </c>
      <c r="D40" s="102"/>
      <c r="E40" s="106"/>
      <c r="F40" s="105">
        <f t="shared" ca="1" si="20"/>
        <v>76</v>
      </c>
      <c r="G40" s="80"/>
      <c r="H40" s="80"/>
      <c r="I40" s="104"/>
      <c r="J40" s="233"/>
      <c r="K40" s="102">
        <f t="shared" si="21"/>
        <v>0.20749999999999999</v>
      </c>
      <c r="L40" s="102">
        <f t="shared" si="22"/>
        <v>0</v>
      </c>
      <c r="M40" s="106">
        <f t="shared" si="23"/>
        <v>0.97</v>
      </c>
      <c r="N40" s="106">
        <f t="shared" si="24"/>
        <v>1</v>
      </c>
      <c r="O40" s="106">
        <f t="shared" si="25"/>
        <v>0.82</v>
      </c>
      <c r="P40" s="235">
        <f t="shared" si="26"/>
        <v>0.42</v>
      </c>
      <c r="Q40" s="106"/>
      <c r="R40" s="102">
        <f t="shared" si="4"/>
        <v>0.18</v>
      </c>
      <c r="S40" s="102">
        <f t="shared" si="5"/>
        <v>0</v>
      </c>
      <c r="T40" s="106">
        <f t="shared" si="6"/>
        <v>1</v>
      </c>
      <c r="U40" s="106">
        <f t="shared" si="27"/>
        <v>1</v>
      </c>
      <c r="V40" s="106">
        <f t="shared" si="28"/>
        <v>0.99850000000000005</v>
      </c>
      <c r="W40" s="235">
        <f t="shared" si="29"/>
        <v>0.3</v>
      </c>
      <c r="X40" s="106"/>
      <c r="Y40" s="102">
        <f t="shared" si="7"/>
        <v>0.20749999999999999</v>
      </c>
      <c r="Z40" s="102">
        <f t="shared" si="8"/>
        <v>0</v>
      </c>
      <c r="AA40" s="106">
        <f t="shared" si="9"/>
        <v>0.97</v>
      </c>
      <c r="AB40" s="106">
        <f t="shared" si="30"/>
        <v>1</v>
      </c>
      <c r="AC40" s="106">
        <f t="shared" si="31"/>
        <v>0.82</v>
      </c>
      <c r="AD40" s="235">
        <f t="shared" si="32"/>
        <v>0.2</v>
      </c>
      <c r="AE40" s="106"/>
      <c r="AF40" s="102">
        <f t="shared" si="10"/>
        <v>0.20749999999999999</v>
      </c>
      <c r="AG40" s="102">
        <f t="shared" si="11"/>
        <v>0</v>
      </c>
      <c r="AH40" s="106">
        <f t="shared" si="12"/>
        <v>0.97</v>
      </c>
      <c r="AI40" s="106">
        <f t="shared" si="33"/>
        <v>1</v>
      </c>
      <c r="AJ40" s="106">
        <f t="shared" si="13"/>
        <v>0.82</v>
      </c>
      <c r="AK40" s="235">
        <f t="shared" si="34"/>
        <v>0.6</v>
      </c>
      <c r="AM40" s="80">
        <f t="shared" si="35"/>
        <v>6.9105661664927015E-2</v>
      </c>
      <c r="AN40" s="181">
        <f t="shared" si="14"/>
        <v>31</v>
      </c>
      <c r="AP40" s="82">
        <f t="shared" si="36"/>
        <v>0</v>
      </c>
      <c r="AQ40" s="132">
        <f t="shared" si="37"/>
        <v>5.7387499999999996</v>
      </c>
      <c r="AR40" s="132">
        <f t="shared" si="38"/>
        <v>5.53125</v>
      </c>
      <c r="AS40" s="132">
        <f t="shared" si="39"/>
        <v>0</v>
      </c>
      <c r="AT40" s="132">
        <f t="shared" si="40"/>
        <v>0</v>
      </c>
      <c r="AU40" s="234">
        <f t="shared" si="41"/>
        <v>0.61595</v>
      </c>
      <c r="AV40" s="234">
        <f t="shared" si="42"/>
        <v>0.63500000000000001</v>
      </c>
      <c r="AW40" s="106">
        <f t="shared" si="43"/>
        <v>0.85</v>
      </c>
      <c r="AX40" s="236">
        <f>IF(AP40=0,0,_xll.SPRDOPT(AQ40,AR40,$P40,$AM40,AU40,AV40,AW40,$F40,$B$19,0))</f>
        <v>0</v>
      </c>
      <c r="AY40" s="236">
        <f ca="1">IF(AQ40=0,0,_xll.SPRDOPT(AQ40,AR40,$P40,$AM40,AU40,AV40,AW40,$F40,$B$19,1))</f>
        <v>-0.55720358819129734</v>
      </c>
      <c r="AZ40" s="236">
        <f ca="1">IF(AR40=0,0,_xll.SPRDOPT(AQ40,AR40,$P40,$AM40,AU40,AV40,AW40,$F40,$B$19,2))</f>
        <v>0.61638973848191447</v>
      </c>
      <c r="BA40" s="236">
        <f>IF(AS40=0,0,_xll.SPRDOPT(AQ40,AR40,$P40,$AM40,AU40,AV40,AW40,$F40,$B$19,3)/100)</f>
        <v>0</v>
      </c>
      <c r="BB40" s="236">
        <f>IF(AT40=0,0,_xll.SPRDOPT(AQ40,AR40,$P40,$AM40,AU40,AV40,AW40,$F40,$B$19,4)/100)</f>
        <v>0</v>
      </c>
      <c r="BC40" s="236">
        <f ca="1">IF(AU40=0,0,_xll.SPRDOPT(AQ40,AR40,$P40,$AM40,AU40,AV40,AW40,$F40,$B$19,5)/100)</f>
        <v>3.5249324974024054E-3</v>
      </c>
      <c r="BD40" s="236">
        <f ca="1">IF(AV40=0,0,_xll.SPRDOPT(AQ40,AR40,$P40,$AM40,AU40,AV40,AW40,$F40,$B$19,6)/100)</f>
        <v>1.881603799159188E-3</v>
      </c>
      <c r="BE40" s="236">
        <f ca="1">IF(AW40=0,0,_xll.SPRDOPT(AQ40,AR40,$P40,$AM40,AU40,AV40,AW40,$F40,$B$19,7)/100)</f>
        <v>-1.1133016226907693E-2</v>
      </c>
      <c r="BF40" s="236">
        <f>IF(AX40=0,0,_xll.SPRDOPT(AQ40,AR40,$P40,$AM40,AU40,AV40,AW40,$F40,$B$19,9)/365)</f>
        <v>0</v>
      </c>
      <c r="BG40" s="236">
        <f t="shared" ca="1" si="44"/>
        <v>5.9186150290617134E-2</v>
      </c>
      <c r="BH40" s="236">
        <f t="shared" si="45"/>
        <v>0</v>
      </c>
      <c r="BI40" s="236">
        <f t="shared" ca="1" si="46"/>
        <v>5.3007883216395213E-3</v>
      </c>
      <c r="BJ40" s="205"/>
      <c r="BK40" s="109">
        <f t="shared" si="47"/>
        <v>0</v>
      </c>
      <c r="BL40" s="109">
        <f t="shared" ca="1" si="48"/>
        <v>0</v>
      </c>
      <c r="BM40" s="109">
        <f t="shared" ca="1" si="49"/>
        <v>0</v>
      </c>
      <c r="BN40" s="109">
        <f t="shared" si="50"/>
        <v>0</v>
      </c>
      <c r="BO40" s="109">
        <f t="shared" si="51"/>
        <v>0</v>
      </c>
      <c r="BP40" s="109">
        <f t="shared" ca="1" si="52"/>
        <v>0</v>
      </c>
      <c r="BQ40" s="109">
        <f t="shared" ca="1" si="53"/>
        <v>0</v>
      </c>
      <c r="BR40" s="109">
        <f t="shared" ca="1" si="54"/>
        <v>0</v>
      </c>
      <c r="BS40" s="109">
        <f t="shared" si="55"/>
        <v>0</v>
      </c>
      <c r="BT40" s="109">
        <f t="shared" ca="1" si="56"/>
        <v>0</v>
      </c>
      <c r="BU40" s="109">
        <f t="shared" si="57"/>
        <v>0</v>
      </c>
      <c r="BV40" s="109">
        <f t="shared" ca="1" si="58"/>
        <v>0</v>
      </c>
      <c r="BX40" s="82">
        <f t="shared" si="59"/>
        <v>31</v>
      </c>
      <c r="BY40" s="132">
        <f t="shared" si="60"/>
        <v>5.7112499999999997</v>
      </c>
      <c r="BZ40" s="132">
        <f t="shared" si="61"/>
        <v>5.53125</v>
      </c>
      <c r="CA40" s="132">
        <f t="shared" si="62"/>
        <v>177.04874999999998</v>
      </c>
      <c r="CB40" s="132">
        <f t="shared" si="63"/>
        <v>171.46875</v>
      </c>
      <c r="CC40" s="234">
        <f t="shared" si="64"/>
        <v>0.63500000000000001</v>
      </c>
      <c r="CD40" s="234">
        <f t="shared" si="65"/>
        <v>0.63500000000000001</v>
      </c>
      <c r="CE40" s="106">
        <f t="shared" si="66"/>
        <v>0.99850000000000005</v>
      </c>
      <c r="CF40" s="236">
        <f ca="1">IF(BX40=0,0,_xll.SPRDOPT(BY40,BZ40,$W40,$AM40,CC40,CD40,CE40,$F40,$D$19,0))</f>
        <v>9.7124322789013881E-3</v>
      </c>
      <c r="CG40" s="236">
        <f ca="1">IF(BY40=0,0,_xll.SPRDOPT(BY40,BZ40,$W40,$AM40,CC40,CD40,CE40,$F40,$D$19,1))</f>
        <v>0.16575704863333565</v>
      </c>
      <c r="CH40" s="236">
        <f ca="1">IF(BZ40=0,0,_xll.SPRDOPT(BY40,BZ40,$W40,$AM40,CC40,CD40,CE40,$F40,$D$19,2))</f>
        <v>-0.16269927354319683</v>
      </c>
      <c r="CI40" s="236">
        <f ca="1">IF(CA40=0,0,_xll.SPRDOPT(BY40,BZ40,$W40,$AM40,CC40,CD40,CE40,$F40,$D$19,3)/100)</f>
        <v>2.1853682616373427E-2</v>
      </c>
      <c r="CJ40" s="236">
        <f ca="1">IF(CB40=0,0,_xll.SPRDOPT(BY40,BZ40,$W40,$AM40,CC40,CD40,CE40,$F40,$D$19,4)/100)</f>
        <v>2.1367163114940035E-2</v>
      </c>
      <c r="CK40" s="236">
        <f ca="1">IF(CC40=0,0,_xll.SPRDOPT(BY40,BZ40,$W40,$AM40,CC40,CD40,CE40,$F40,$D$19,5)/100)</f>
        <v>4.1286462259916982E-3</v>
      </c>
      <c r="CL40" s="236">
        <f ca="1">IF(CD40=0,0,_xll.SPRDOPT(BY40,BZ40,$W40,$AM40,CC40,CD40,CE40,$F40,$D$19,6)/100)</f>
        <v>-3.6813912509021697E-3</v>
      </c>
      <c r="CM40" s="236">
        <f ca="1">IF(CE40=0,0,_xll.SPRDOPT(BY40,BZ40,$W40,$AM40,CC40,CD40,CE40,$F40,$D$19,7)/100)</f>
        <v>-5.7272025185369897E-2</v>
      </c>
      <c r="CN40" s="236">
        <f ca="1">IF(CF40=0,0,_xll.SPRDOPT(BY40,BZ40,$W40,$AM40,CC40,CD40,CE40,$F40,$D$19,9)/365)</f>
        <v>-1.8513579997598968E-4</v>
      </c>
      <c r="CO40" s="236">
        <f t="shared" ca="1" si="67"/>
        <v>3.0577750901388256E-3</v>
      </c>
      <c r="CP40" s="236">
        <f t="shared" ca="1" si="68"/>
        <v>-4.8651950143339256E-4</v>
      </c>
      <c r="CQ40" s="236">
        <f t="shared" ca="1" si="69"/>
        <v>4.4725497508952845E-4</v>
      </c>
      <c r="CR40" s="205"/>
      <c r="CS40" s="109">
        <f t="shared" ca="1" si="70"/>
        <v>0.30108540064594302</v>
      </c>
      <c r="CT40" s="109">
        <f t="shared" ca="1" si="71"/>
        <v>5.1384685076334051</v>
      </c>
      <c r="CU40" s="109">
        <f t="shared" ca="1" si="72"/>
        <v>-5.0436774798391015</v>
      </c>
      <c r="CV40" s="109">
        <f t="shared" ca="1" si="73"/>
        <v>0.67746416110757623</v>
      </c>
      <c r="CW40" s="109">
        <f t="shared" ca="1" si="74"/>
        <v>0.66238205656314109</v>
      </c>
      <c r="CX40" s="109">
        <f t="shared" ca="1" si="75"/>
        <v>0.12798803300574263</v>
      </c>
      <c r="CY40" s="109">
        <f t="shared" ca="1" si="76"/>
        <v>-0.11412312877796726</v>
      </c>
      <c r="CZ40" s="109">
        <f t="shared" ca="1" si="77"/>
        <v>-1.7754327807464667</v>
      </c>
      <c r="DA40" s="109">
        <f t="shared" ca="1" si="78"/>
        <v>-5.7392097992556802E-3</v>
      </c>
      <c r="DB40" s="109">
        <f t="shared" ca="1" si="79"/>
        <v>9.4791027794303595E-2</v>
      </c>
      <c r="DC40" s="109">
        <f t="shared" ca="1" si="80"/>
        <v>-1.508210454443517E-2</v>
      </c>
      <c r="DD40" s="109">
        <f t="shared" ca="1" si="81"/>
        <v>1.3864904227775383E-2</v>
      </c>
      <c r="DF40" s="82">
        <f t="shared" si="82"/>
        <v>0</v>
      </c>
      <c r="DG40" s="132">
        <f t="shared" si="83"/>
        <v>5.7562499999999996</v>
      </c>
      <c r="DH40" s="132">
        <f t="shared" si="84"/>
        <v>5.53125</v>
      </c>
      <c r="DI40" s="132">
        <f t="shared" si="85"/>
        <v>0</v>
      </c>
      <c r="DJ40" s="132">
        <f t="shared" si="86"/>
        <v>0</v>
      </c>
      <c r="DK40" s="234">
        <f t="shared" si="87"/>
        <v>0.61595</v>
      </c>
      <c r="DL40" s="234">
        <f t="shared" si="88"/>
        <v>0.63500000000000001</v>
      </c>
      <c r="DM40" s="106">
        <f t="shared" si="89"/>
        <v>0.82</v>
      </c>
      <c r="DN40" s="236">
        <f>IF(DF40=0,0,_xll.SPRDOPT(DG40,DH40,$AD40,$AM40,DK40,DL40,DM40,$F40,$F$19,0))</f>
        <v>0</v>
      </c>
      <c r="DO40" s="236">
        <f ca="1">IF(DG40=0,0,_xll.SPRDOPT(DG40,DH40,$AD40,$AM40,DK40,DL40,DM40,$F40,$F$19,1))</f>
        <v>-0.44942772880577087</v>
      </c>
      <c r="DP40" s="236">
        <f ca="1">IF(DH40=0,0,_xll.SPRDOPT(DG40,DH40,$AD40,$AM40,DK40,DL40,DM40,$F40,$F$19,2))</f>
        <v>0.51661085499625536</v>
      </c>
      <c r="DQ40" s="236">
        <f>IF(DI40=0,0,_xll.SPRDOPT(DG40,DH40,$AD40,$AM40,DK40,DL40,DM40,$F40,$F$19,3)/100)</f>
        <v>0</v>
      </c>
      <c r="DR40" s="236">
        <f>IF(DJ40=0,0,_xll.SPRDOPT(DG40,DH40,$AD40,$AM40,DK40,DL40,DM40,$F40,$F$19,4)/100)</f>
        <v>0</v>
      </c>
      <c r="DS40" s="236">
        <f ca="1">IF(DK40=0,0,_xll.SPRDOPT(DG40,DH40,$AD40,$AM40,DK40,DL40,DM40,$F40,$F$19,5)/100)</f>
        <v>3.1587959542162978E-3</v>
      </c>
      <c r="DT40" s="236">
        <f ca="1">IF(DL40=0,0,_xll.SPRDOPT(DG40,DH40,$AD40,$AM40,DK40,DL40,DM40,$F40,$F$19,6)/100)</f>
        <v>2.894856763755495E-3</v>
      </c>
      <c r="DU40" s="236">
        <f ca="1">IF(DM40=0,0,_xll.SPRDOPT(DG40,DH40,$AD40,$AM40,DK40,DL40,DM40,$F40,$F$19,7)/100)</f>
        <v>-1.0507220267290665E-2</v>
      </c>
      <c r="DV40" s="236">
        <f>IF(DN40=0,0,_xll.SPRDOPT(DG40,DH40,$AD40,$AM40,DK40,DL40,DM40,$F40,$F$19,9)/365)</f>
        <v>0</v>
      </c>
      <c r="DW40" s="236">
        <f t="shared" ca="1" si="90"/>
        <v>6.7183126190484499E-2</v>
      </c>
      <c r="DX40" s="236">
        <f t="shared" si="91"/>
        <v>0</v>
      </c>
      <c r="DY40" s="236">
        <f t="shared" ca="1" si="92"/>
        <v>5.9588888393453041E-3</v>
      </c>
      <c r="DZ40" s="205"/>
      <c r="EA40" s="109">
        <f t="shared" si="93"/>
        <v>0</v>
      </c>
      <c r="EB40" s="109">
        <f t="shared" ca="1" si="94"/>
        <v>0</v>
      </c>
      <c r="EC40" s="109">
        <f t="shared" ca="1" si="95"/>
        <v>0</v>
      </c>
      <c r="ED40" s="109">
        <f t="shared" si="96"/>
        <v>0</v>
      </c>
      <c r="EE40" s="109">
        <f t="shared" si="97"/>
        <v>0</v>
      </c>
      <c r="EF40" s="109">
        <f t="shared" ca="1" si="98"/>
        <v>0</v>
      </c>
      <c r="EG40" s="109">
        <f t="shared" ca="1" si="99"/>
        <v>0</v>
      </c>
      <c r="EH40" s="109">
        <f t="shared" ca="1" si="100"/>
        <v>0</v>
      </c>
      <c r="EI40" s="109">
        <f t="shared" si="101"/>
        <v>0</v>
      </c>
      <c r="EJ40" s="109">
        <f t="shared" ca="1" si="102"/>
        <v>0</v>
      </c>
      <c r="EK40" s="109">
        <f t="shared" si="103"/>
        <v>0</v>
      </c>
      <c r="EL40" s="109">
        <f t="shared" ca="1" si="104"/>
        <v>0</v>
      </c>
      <c r="EN40" s="82">
        <f t="shared" si="105"/>
        <v>0</v>
      </c>
      <c r="EO40" s="132">
        <f t="shared" si="106"/>
        <v>5.7562499999999996</v>
      </c>
      <c r="EP40" s="132">
        <f t="shared" si="107"/>
        <v>5.53125</v>
      </c>
      <c r="EQ40" s="132">
        <f t="shared" si="108"/>
        <v>0</v>
      </c>
      <c r="ER40" s="132">
        <f t="shared" si="109"/>
        <v>0</v>
      </c>
      <c r="ES40" s="234">
        <f t="shared" si="110"/>
        <v>0.61595</v>
      </c>
      <c r="ET40" s="234">
        <f t="shared" si="111"/>
        <v>0.63500000000000001</v>
      </c>
      <c r="EU40" s="106">
        <f t="shared" si="112"/>
        <v>0.82</v>
      </c>
      <c r="EV40" s="236">
        <f>IF(EN40=0,0,_xll.SPRDOPT(EO40,EP40,$AK40,$AM40,ES40,ET40,EU40,$F40,$H$19,0))</f>
        <v>0</v>
      </c>
      <c r="EW40" s="236">
        <f ca="1">IF(EO40=0,0,_xll.SPRDOPT(EO40,EP40,$AK40,$AM40,ES40,ET40,EU40,$F40,$H$19,1))</f>
        <v>0.37562227360154127</v>
      </c>
      <c r="EX40" s="236">
        <f ca="1">IF(EP40=0,0,_xll.SPRDOPT(EO40,EP40,$AK40,$AM40,ES40,ET40,EU40,$F40,$H$19,2))</f>
        <v>-0.31404729340772153</v>
      </c>
      <c r="EY40" s="236">
        <f>IF(EQ40=0,0,_xll.SPRDOPT(EO40,EP40,$AK40,$AM40,ES40,ET40,EU40,$F40,$H$19,3)/100)</f>
        <v>0</v>
      </c>
      <c r="EZ40" s="236">
        <f>IF(ER40=0,0,_xll.SPRDOPT(EO40,EP40,$AK40,$AM40,ES40,ET40,EU40,$F40,$H$19,4)/100)</f>
        <v>0</v>
      </c>
      <c r="FA40" s="236">
        <f ca="1">IF(ES40=0,0,_xll.SPRDOPT(EO40,EP40,$AK40,$AM40,ES40,ET40,EU40,$F40,$H$19,5)/100)</f>
        <v>4.050383955705038E-3</v>
      </c>
      <c r="FB40" s="236">
        <f ca="1">IF(ET40=0,0,_xll.SPRDOPT(EO40,EP40,$AK40,$AM40,ES40,ET40,EU40,$F40,$H$19,6)/100)</f>
        <v>1.6519873272033852E-3</v>
      </c>
      <c r="FC40" s="236">
        <f ca="1">IF(EU40=0,0,_xll.SPRDOPT(EO40,EP40,$AK40,$AM40,ES40,ET40,EU40,$F40,$H$19,7)/100)</f>
        <v>-9.6723561802368602E-3</v>
      </c>
      <c r="FD40" s="236">
        <f>IF(EV40=0,0,_xll.SPRDOPT(EO40,EP40,$AK40,$AM40,ES40,ET40,EU40,$F40,$H$19,9)/365)</f>
        <v>0</v>
      </c>
      <c r="FE40" s="236">
        <f t="shared" ca="1" si="113"/>
        <v>6.1574980193819739E-2</v>
      </c>
      <c r="FF40" s="236">
        <f t="shared" si="114"/>
        <v>0</v>
      </c>
      <c r="FG40" s="236">
        <f t="shared" ca="1" si="115"/>
        <v>5.5808597642372712E-3</v>
      </c>
      <c r="FH40" s="205"/>
      <c r="FI40" s="109">
        <f t="shared" si="116"/>
        <v>0</v>
      </c>
      <c r="FJ40" s="109">
        <f t="shared" ca="1" si="117"/>
        <v>0</v>
      </c>
      <c r="FK40" s="109">
        <f t="shared" ca="1" si="118"/>
        <v>0</v>
      </c>
      <c r="FL40" s="109">
        <f t="shared" si="119"/>
        <v>0</v>
      </c>
      <c r="FM40" s="109">
        <f t="shared" si="120"/>
        <v>0</v>
      </c>
      <c r="FN40" s="109">
        <f t="shared" ca="1" si="121"/>
        <v>0</v>
      </c>
      <c r="FO40" s="109">
        <f t="shared" ca="1" si="122"/>
        <v>0</v>
      </c>
      <c r="FP40" s="109">
        <f t="shared" ca="1" si="123"/>
        <v>0</v>
      </c>
      <c r="FQ40" s="109">
        <f t="shared" si="124"/>
        <v>0</v>
      </c>
      <c r="FR40" s="109">
        <f t="shared" ca="1" si="125"/>
        <v>0</v>
      </c>
      <c r="FS40" s="109">
        <f t="shared" si="126"/>
        <v>0</v>
      </c>
      <c r="FT40" s="109">
        <f t="shared" ca="1" si="127"/>
        <v>0</v>
      </c>
    </row>
    <row r="41" spans="1:176" x14ac:dyDescent="0.25">
      <c r="A41" s="101">
        <f t="shared" si="17"/>
        <v>36923</v>
      </c>
      <c r="B41" s="102">
        <f t="shared" si="18"/>
        <v>5.32125</v>
      </c>
      <c r="C41" s="80">
        <f t="shared" si="19"/>
        <v>0.63500000000000001</v>
      </c>
      <c r="D41" s="102"/>
      <c r="E41" s="106"/>
      <c r="F41" s="105">
        <f t="shared" ca="1" si="20"/>
        <v>109</v>
      </c>
      <c r="G41" s="80"/>
      <c r="H41" s="80"/>
      <c r="I41" s="104"/>
      <c r="J41" s="233"/>
      <c r="K41" s="102">
        <f t="shared" si="21"/>
        <v>0.1575</v>
      </c>
      <c r="L41" s="102">
        <f t="shared" si="22"/>
        <v>0</v>
      </c>
      <c r="M41" s="106">
        <f t="shared" si="23"/>
        <v>0.97</v>
      </c>
      <c r="N41" s="106">
        <f t="shared" si="24"/>
        <v>1</v>
      </c>
      <c r="O41" s="106">
        <f t="shared" si="25"/>
        <v>0.82</v>
      </c>
      <c r="P41" s="235">
        <f t="shared" si="26"/>
        <v>0.42</v>
      </c>
      <c r="Q41" s="106"/>
      <c r="R41" s="102">
        <f t="shared" si="4"/>
        <v>0.17499999999999999</v>
      </c>
      <c r="S41" s="102">
        <f t="shared" si="5"/>
        <v>0</v>
      </c>
      <c r="T41" s="106">
        <f t="shared" si="6"/>
        <v>1</v>
      </c>
      <c r="U41" s="106">
        <f t="shared" si="27"/>
        <v>1</v>
      </c>
      <c r="V41" s="106">
        <f t="shared" si="28"/>
        <v>0.99850000000000005</v>
      </c>
      <c r="W41" s="235">
        <f t="shared" si="29"/>
        <v>0.3</v>
      </c>
      <c r="X41" s="106"/>
      <c r="Y41" s="102">
        <f t="shared" si="7"/>
        <v>0.1575</v>
      </c>
      <c r="Z41" s="102">
        <f t="shared" si="8"/>
        <v>0</v>
      </c>
      <c r="AA41" s="106">
        <f t="shared" si="9"/>
        <v>0.97</v>
      </c>
      <c r="AB41" s="106">
        <f t="shared" si="30"/>
        <v>1</v>
      </c>
      <c r="AC41" s="106">
        <f t="shared" si="31"/>
        <v>0.82</v>
      </c>
      <c r="AD41" s="235">
        <f t="shared" si="32"/>
        <v>0.2</v>
      </c>
      <c r="AE41" s="106"/>
      <c r="AF41" s="102">
        <f t="shared" si="10"/>
        <v>0.1575</v>
      </c>
      <c r="AG41" s="102">
        <f t="shared" si="11"/>
        <v>0</v>
      </c>
      <c r="AH41" s="106">
        <f t="shared" si="12"/>
        <v>0.97</v>
      </c>
      <c r="AI41" s="106">
        <f t="shared" si="33"/>
        <v>1</v>
      </c>
      <c r="AJ41" s="106">
        <f t="shared" si="13"/>
        <v>0.82</v>
      </c>
      <c r="AK41" s="235">
        <f t="shared" si="34"/>
        <v>0.6</v>
      </c>
      <c r="AM41" s="80">
        <f t="shared" si="35"/>
        <v>6.9309377444934012E-2</v>
      </c>
      <c r="AN41" s="181">
        <f t="shared" si="14"/>
        <v>28</v>
      </c>
      <c r="AP41" s="82">
        <f t="shared" si="36"/>
        <v>0</v>
      </c>
      <c r="AQ41" s="132">
        <f t="shared" si="37"/>
        <v>5.4787499999999998</v>
      </c>
      <c r="AR41" s="132">
        <f t="shared" si="38"/>
        <v>5.32125</v>
      </c>
      <c r="AS41" s="132">
        <f t="shared" si="39"/>
        <v>0</v>
      </c>
      <c r="AT41" s="132">
        <f t="shared" si="40"/>
        <v>0</v>
      </c>
      <c r="AU41" s="234">
        <f t="shared" si="41"/>
        <v>0.61595</v>
      </c>
      <c r="AV41" s="234">
        <f t="shared" si="42"/>
        <v>0.63500000000000001</v>
      </c>
      <c r="AW41" s="106">
        <f t="shared" si="43"/>
        <v>0.85</v>
      </c>
      <c r="AX41" s="236">
        <f>IF(AP41=0,0,_xll.SPRDOPT(AQ41,AR41,$P41,$AM41,AU41,AV41,AW41,$F41,$B$19,0))</f>
        <v>0</v>
      </c>
      <c r="AY41" s="236">
        <f ca="1">IF(AQ41=0,0,_xll.SPRDOPT(AQ41,AR41,$P41,$AM41,AU41,AV41,AW41,$F41,$B$19,1))</f>
        <v>-0.55495684272813095</v>
      </c>
      <c r="AZ41" s="236">
        <f ca="1">IF(AR41=0,0,_xll.SPRDOPT(AQ41,AR41,$P41,$AM41,AU41,AV41,AW41,$F41,$B$19,2))</f>
        <v>0.62497489703023223</v>
      </c>
      <c r="BA41" s="236">
        <f>IF(AS41=0,0,_xll.SPRDOPT(AQ41,AR41,$P41,$AM41,AU41,AV41,AW41,$F41,$B$19,3)/100)</f>
        <v>0</v>
      </c>
      <c r="BB41" s="236">
        <f>IF(AT41=0,0,_xll.SPRDOPT(AQ41,AR41,$P41,$AM41,AU41,AV41,AW41,$F41,$B$19,4)/100)</f>
        <v>0</v>
      </c>
      <c r="BC41" s="236">
        <f ca="1">IF(AU41=0,0,_xll.SPRDOPT(AQ41,AR41,$P41,$AM41,AU41,AV41,AW41,$F41,$B$19,5)/100)</f>
        <v>4.0625617553085892E-3</v>
      </c>
      <c r="BD41" s="236">
        <f ca="1">IF(AV41=0,0,_xll.SPRDOPT(AQ41,AR41,$P41,$AM41,AU41,AV41,AW41,$F41,$B$19,6)/100)</f>
        <v>2.0752037097348406E-3</v>
      </c>
      <c r="BE41" s="236">
        <f ca="1">IF(AW41=0,0,_xll.SPRDOPT(AQ41,AR41,$P41,$AM41,AU41,AV41,AW41,$F41,$B$19,7)/100)</f>
        <v>-1.2613130220666896E-2</v>
      </c>
      <c r="BF41" s="236">
        <f>IF(AX41=0,0,_xll.SPRDOPT(AQ41,AR41,$P41,$AM41,AU41,AV41,AW41,$F41,$B$19,9)/365)</f>
        <v>0</v>
      </c>
      <c r="BG41" s="236">
        <f t="shared" ca="1" si="44"/>
        <v>7.0018054302101285E-2</v>
      </c>
      <c r="BH41" s="236">
        <f t="shared" si="45"/>
        <v>0</v>
      </c>
      <c r="BI41" s="236">
        <f t="shared" ca="1" si="46"/>
        <v>6.0158886123841725E-3</v>
      </c>
      <c r="BJ41" s="205"/>
      <c r="BK41" s="109">
        <f t="shared" si="47"/>
        <v>0</v>
      </c>
      <c r="BL41" s="109">
        <f t="shared" ca="1" si="48"/>
        <v>0</v>
      </c>
      <c r="BM41" s="109">
        <f t="shared" ca="1" si="49"/>
        <v>0</v>
      </c>
      <c r="BN41" s="109">
        <f t="shared" si="50"/>
        <v>0</v>
      </c>
      <c r="BO41" s="109">
        <f t="shared" si="51"/>
        <v>0</v>
      </c>
      <c r="BP41" s="109">
        <f t="shared" ca="1" si="52"/>
        <v>0</v>
      </c>
      <c r="BQ41" s="109">
        <f t="shared" ca="1" si="53"/>
        <v>0</v>
      </c>
      <c r="BR41" s="109">
        <f t="shared" ca="1" si="54"/>
        <v>0</v>
      </c>
      <c r="BS41" s="109">
        <f t="shared" si="55"/>
        <v>0</v>
      </c>
      <c r="BT41" s="109">
        <f t="shared" ca="1" si="56"/>
        <v>0</v>
      </c>
      <c r="BU41" s="109">
        <f t="shared" si="57"/>
        <v>0</v>
      </c>
      <c r="BV41" s="109">
        <f t="shared" ca="1" si="58"/>
        <v>0</v>
      </c>
      <c r="BX41" s="82">
        <f t="shared" si="59"/>
        <v>28</v>
      </c>
      <c r="BY41" s="132">
        <f t="shared" si="60"/>
        <v>5.4962499999999999</v>
      </c>
      <c r="BZ41" s="132">
        <f t="shared" si="61"/>
        <v>5.32125</v>
      </c>
      <c r="CA41" s="132">
        <f t="shared" si="62"/>
        <v>153.89499999999998</v>
      </c>
      <c r="CB41" s="132">
        <f t="shared" si="63"/>
        <v>148.995</v>
      </c>
      <c r="CC41" s="234">
        <f t="shared" si="64"/>
        <v>0.63500000000000001</v>
      </c>
      <c r="CD41" s="234">
        <f t="shared" si="65"/>
        <v>0.63500000000000001</v>
      </c>
      <c r="CE41" s="106">
        <f t="shared" si="66"/>
        <v>0.99850000000000005</v>
      </c>
      <c r="CF41" s="236">
        <f ca="1">IF(BX41=0,0,_xll.SPRDOPT(BY41,BZ41,$W41,$AM41,CC41,CD41,CE41,$F41,$D$19,0))</f>
        <v>1.3835742592155628E-2</v>
      </c>
      <c r="CG41" s="236">
        <f ca="1">IF(BY41=0,0,_xll.SPRDOPT(BY41,BZ41,$W41,$AM41,CC41,CD41,CE41,$F41,$D$19,1))</f>
        <v>0.19585663457913163</v>
      </c>
      <c r="CH41" s="236">
        <f ca="1">IF(BZ41=0,0,_xll.SPRDOPT(BY41,BZ41,$W41,$AM41,CC41,CD41,CE41,$F41,$D$19,2))</f>
        <v>-0.19182754827476597</v>
      </c>
      <c r="CI41" s="236">
        <f ca="1">IF(CA41=0,0,_xll.SPRDOPT(BY41,BZ41,$W41,$AM41,CC41,CD41,CE41,$F41,$D$19,3)/100)</f>
        <v>2.0870715434965978E-2</v>
      </c>
      <c r="CJ41" s="236">
        <f ca="1">IF(CB41=0,0,_xll.SPRDOPT(BY41,BZ41,$W41,$AM41,CC41,CD41,CE41,$F41,$D$19,4)/100)</f>
        <v>2.0397760333019151E-2</v>
      </c>
      <c r="CK41" s="236">
        <f ca="1">IF(CC41=0,0,_xll.SPRDOPT(BY41,BZ41,$W41,$AM41,CC41,CD41,CE41,$F41,$D$19,5)/100)</f>
        <v>5.3007499141218507E-3</v>
      </c>
      <c r="CL41" s="236">
        <f ca="1">IF(CD41=0,0,_xll.SPRDOPT(BY41,BZ41,$W41,$AM41,CC41,CD41,CE41,$F41,$D$19,6)/100)</f>
        <v>-4.7241061562753109E-3</v>
      </c>
      <c r="CM41" s="236">
        <f ca="1">IF(CE41=0,0,_xll.SPRDOPT(BY41,BZ41,$W41,$AM41,CC41,CD41,CE41,$F41,$D$19,7)/100)</f>
        <v>-7.2610138825797768E-2</v>
      </c>
      <c r="CN41" s="236">
        <f ca="1">IF(CF41=0,0,_xll.SPRDOPT(BY41,BZ41,$W41,$AM41,CC41,CD41,CE41,$F41,$D$19,9)/365)</f>
        <v>-1.6545515814003355E-4</v>
      </c>
      <c r="CO41" s="236">
        <f t="shared" ca="1" si="67"/>
        <v>4.0290863043656588E-3</v>
      </c>
      <c r="CP41" s="236">
        <f t="shared" ca="1" si="68"/>
        <v>-4.7295510194682658E-4</v>
      </c>
      <c r="CQ41" s="236">
        <f t="shared" ca="1" si="69"/>
        <v>5.7664375784653981E-4</v>
      </c>
      <c r="CR41" s="205"/>
      <c r="CS41" s="109">
        <f t="shared" ca="1" si="70"/>
        <v>0.38740079258035759</v>
      </c>
      <c r="CT41" s="109">
        <f t="shared" ca="1" si="71"/>
        <v>5.4839857682156854</v>
      </c>
      <c r="CU41" s="109">
        <f t="shared" ca="1" si="72"/>
        <v>-5.3711713516934472</v>
      </c>
      <c r="CV41" s="109">
        <f t="shared" ca="1" si="73"/>
        <v>0.58438003217904733</v>
      </c>
      <c r="CW41" s="109">
        <f t="shared" ca="1" si="74"/>
        <v>0.57113728932453622</v>
      </c>
      <c r="CX41" s="109">
        <f t="shared" ca="1" si="75"/>
        <v>0.14842099759541183</v>
      </c>
      <c r="CY41" s="109">
        <f t="shared" ca="1" si="76"/>
        <v>-0.1322749723757087</v>
      </c>
      <c r="CZ41" s="109">
        <f t="shared" ca="1" si="77"/>
        <v>-2.0330838871223373</v>
      </c>
      <c r="DA41" s="109">
        <f t="shared" ca="1" si="78"/>
        <v>-4.6327444279209394E-3</v>
      </c>
      <c r="DB41" s="109">
        <f t="shared" ca="1" si="79"/>
        <v>0.11281441652223845</v>
      </c>
      <c r="DC41" s="109">
        <f t="shared" ca="1" si="80"/>
        <v>-1.3242742854511144E-2</v>
      </c>
      <c r="DD41" s="109">
        <f t="shared" ca="1" si="81"/>
        <v>1.6146025219703115E-2</v>
      </c>
      <c r="DF41" s="82">
        <f t="shared" si="82"/>
        <v>0</v>
      </c>
      <c r="DG41" s="132">
        <f t="shared" si="83"/>
        <v>5.4962499999999999</v>
      </c>
      <c r="DH41" s="132">
        <f t="shared" si="84"/>
        <v>5.32125</v>
      </c>
      <c r="DI41" s="132">
        <f t="shared" si="85"/>
        <v>0</v>
      </c>
      <c r="DJ41" s="132">
        <f t="shared" si="86"/>
        <v>0</v>
      </c>
      <c r="DK41" s="234">
        <f t="shared" si="87"/>
        <v>0.61595</v>
      </c>
      <c r="DL41" s="234">
        <f t="shared" si="88"/>
        <v>0.63500000000000001</v>
      </c>
      <c r="DM41" s="106">
        <f t="shared" si="89"/>
        <v>0.82</v>
      </c>
      <c r="DN41" s="236">
        <f>IF(DF41=0,0,_xll.SPRDOPT(DG41,DH41,$AD41,$AM41,DK41,DL41,DM41,$F41,$F$19,0))</f>
        <v>0</v>
      </c>
      <c r="DO41" s="236">
        <f ca="1">IF(DG41=0,0,_xll.SPRDOPT(DG41,DH41,$AD41,$AM41,DK41,DL41,DM41,$F41,$F$19,1))</f>
        <v>-0.45894750821519348</v>
      </c>
      <c r="DP41" s="236">
        <f ca="1">IF(DH41=0,0,_xll.SPRDOPT(DG41,DH41,$AD41,$AM41,DK41,DL41,DM41,$F41,$F$19,2))</f>
        <v>0.5388458106113172</v>
      </c>
      <c r="DQ41" s="236">
        <f>IF(DI41=0,0,_xll.SPRDOPT(DG41,DH41,$AD41,$AM41,DK41,DL41,DM41,$F41,$F$19,3)/100)</f>
        <v>0</v>
      </c>
      <c r="DR41" s="236">
        <f>IF(DJ41=0,0,_xll.SPRDOPT(DG41,DH41,$AD41,$AM41,DK41,DL41,DM41,$F41,$F$19,4)/100)</f>
        <v>0</v>
      </c>
      <c r="DS41" s="236">
        <f ca="1">IF(DK41=0,0,_xll.SPRDOPT(DG41,DH41,$AD41,$AM41,DK41,DL41,DM41,$F41,$F$19,5)/100)</f>
        <v>3.6287611230026162E-3</v>
      </c>
      <c r="DT41" s="236">
        <f ca="1">IF(DL41=0,0,_xll.SPRDOPT(DG41,DH41,$AD41,$AM41,DK41,DL41,DM41,$F41,$F$19,6)/100)</f>
        <v>3.2671232232900083E-3</v>
      </c>
      <c r="DU41" s="236">
        <f ca="1">IF(DM41=0,0,_xll.SPRDOPT(DG41,DH41,$AD41,$AM41,DK41,DL41,DM41,$F41,$F$19,7)/100)</f>
        <v>-1.1964925493542921E-2</v>
      </c>
      <c r="DV41" s="236">
        <f>IF(DN41=0,0,_xll.SPRDOPT(DG41,DH41,$AD41,$AM41,DK41,DL41,DM41,$F41,$F$19,9)/365)</f>
        <v>0</v>
      </c>
      <c r="DW41" s="236">
        <f t="shared" ca="1" si="90"/>
        <v>7.9898302396123722E-2</v>
      </c>
      <c r="DX41" s="236">
        <f t="shared" si="91"/>
        <v>0</v>
      </c>
      <c r="DY41" s="236">
        <f t="shared" ca="1" si="92"/>
        <v>6.7870215126025462E-3</v>
      </c>
      <c r="DZ41" s="205"/>
      <c r="EA41" s="109">
        <f t="shared" si="93"/>
        <v>0</v>
      </c>
      <c r="EB41" s="109">
        <f t="shared" ca="1" si="94"/>
        <v>0</v>
      </c>
      <c r="EC41" s="109">
        <f t="shared" ca="1" si="95"/>
        <v>0</v>
      </c>
      <c r="ED41" s="109">
        <f t="shared" si="96"/>
        <v>0</v>
      </c>
      <c r="EE41" s="109">
        <f t="shared" si="97"/>
        <v>0</v>
      </c>
      <c r="EF41" s="109">
        <f t="shared" ca="1" si="98"/>
        <v>0</v>
      </c>
      <c r="EG41" s="109">
        <f t="shared" ca="1" si="99"/>
        <v>0</v>
      </c>
      <c r="EH41" s="109">
        <f t="shared" ca="1" si="100"/>
        <v>0</v>
      </c>
      <c r="EI41" s="109">
        <f t="shared" si="101"/>
        <v>0</v>
      </c>
      <c r="EJ41" s="109">
        <f t="shared" ca="1" si="102"/>
        <v>0</v>
      </c>
      <c r="EK41" s="109">
        <f t="shared" si="103"/>
        <v>0</v>
      </c>
      <c r="EL41" s="109">
        <f t="shared" ca="1" si="104"/>
        <v>0</v>
      </c>
      <c r="EN41" s="82">
        <f t="shared" si="105"/>
        <v>0</v>
      </c>
      <c r="EO41" s="132">
        <f t="shared" si="106"/>
        <v>5.4962499999999999</v>
      </c>
      <c r="EP41" s="132">
        <f t="shared" si="107"/>
        <v>5.32125</v>
      </c>
      <c r="EQ41" s="132">
        <f t="shared" si="108"/>
        <v>0</v>
      </c>
      <c r="ER41" s="132">
        <f t="shared" si="109"/>
        <v>0</v>
      </c>
      <c r="ES41" s="234">
        <f t="shared" si="110"/>
        <v>0.61595</v>
      </c>
      <c r="ET41" s="234">
        <f t="shared" si="111"/>
        <v>0.63500000000000001</v>
      </c>
      <c r="EU41" s="106">
        <f t="shared" si="112"/>
        <v>0.82</v>
      </c>
      <c r="EV41" s="236">
        <f>IF(EN41=0,0,_xll.SPRDOPT(EO41,EP41,$AK41,$AM41,ES41,ET41,EU41,$F41,$H$19,0))</f>
        <v>0</v>
      </c>
      <c r="EW41" s="236">
        <f ca="1">IF(EO41=0,0,_xll.SPRDOPT(EO41,EP41,$AK41,$AM41,ES41,ET41,EU41,$F41,$H$19,1))</f>
        <v>0.38129344753956379</v>
      </c>
      <c r="EX41" s="236">
        <f ca="1">IF(EP41=0,0,_xll.SPRDOPT(EO41,EP41,$AK41,$AM41,ES41,ET41,EU41,$F41,$H$19,2))</f>
        <v>-0.30801120363474294</v>
      </c>
      <c r="EY41" s="236">
        <f>IF(EQ41=0,0,_xll.SPRDOPT(EO41,EP41,$AK41,$AM41,ES41,ET41,EU41,$F41,$H$19,3)/100)</f>
        <v>0</v>
      </c>
      <c r="EZ41" s="236">
        <f>IF(ER41=0,0,_xll.SPRDOPT(EO41,EP41,$AK41,$AM41,ES41,ET41,EU41,$F41,$H$19,4)/100)</f>
        <v>0</v>
      </c>
      <c r="FA41" s="236">
        <f ca="1">IF(ES41=0,0,_xll.SPRDOPT(EO41,EP41,$AK41,$AM41,ES41,ET41,EU41,$F41,$H$19,5)/100)</f>
        <v>4.7009725245037272E-3</v>
      </c>
      <c r="FB41" s="236">
        <f ca="1">IF(ET41=0,0,_xll.SPRDOPT(EO41,EP41,$AK41,$AM41,ES41,ET41,EU41,$F41,$H$19,6)/100)</f>
        <v>1.8187880048752768E-3</v>
      </c>
      <c r="FC41" s="236">
        <f ca="1">IF(EU41=0,0,_xll.SPRDOPT(EO41,EP41,$AK41,$AM41,ES41,ET41,EU41,$F41,$H$19,7)/100)</f>
        <v>-1.1022159450693894E-2</v>
      </c>
      <c r="FD41" s="236">
        <f>IF(EV41=0,0,_xll.SPRDOPT(EO41,EP41,$AK41,$AM41,ES41,ET41,EU41,$F41,$H$19,9)/365)</f>
        <v>0</v>
      </c>
      <c r="FE41" s="236">
        <f t="shared" ca="1" si="113"/>
        <v>7.3282243904820854E-2</v>
      </c>
      <c r="FF41" s="236">
        <f t="shared" si="114"/>
        <v>0</v>
      </c>
      <c r="FG41" s="236">
        <f t="shared" ca="1" si="115"/>
        <v>6.3787313536438923E-3</v>
      </c>
      <c r="FH41" s="205"/>
      <c r="FI41" s="109">
        <f t="shared" si="116"/>
        <v>0</v>
      </c>
      <c r="FJ41" s="109">
        <f t="shared" ca="1" si="117"/>
        <v>0</v>
      </c>
      <c r="FK41" s="109">
        <f t="shared" ca="1" si="118"/>
        <v>0</v>
      </c>
      <c r="FL41" s="109">
        <f t="shared" si="119"/>
        <v>0</v>
      </c>
      <c r="FM41" s="109">
        <f t="shared" si="120"/>
        <v>0</v>
      </c>
      <c r="FN41" s="109">
        <f t="shared" ca="1" si="121"/>
        <v>0</v>
      </c>
      <c r="FO41" s="109">
        <f t="shared" ca="1" si="122"/>
        <v>0</v>
      </c>
      <c r="FP41" s="109">
        <f t="shared" ca="1" si="123"/>
        <v>0</v>
      </c>
      <c r="FQ41" s="109">
        <f t="shared" si="124"/>
        <v>0</v>
      </c>
      <c r="FR41" s="109">
        <f t="shared" ca="1" si="125"/>
        <v>0</v>
      </c>
      <c r="FS41" s="109">
        <f t="shared" si="126"/>
        <v>0</v>
      </c>
      <c r="FT41" s="109">
        <f t="shared" ca="1" si="127"/>
        <v>0</v>
      </c>
    </row>
    <row r="42" spans="1:176" x14ac:dyDescent="0.25">
      <c r="A42" s="101">
        <f t="shared" si="17"/>
        <v>36951</v>
      </c>
      <c r="B42" s="102">
        <f t="shared" si="18"/>
        <v>5.0782499999999997</v>
      </c>
      <c r="C42" s="80">
        <f t="shared" si="19"/>
        <v>0.58499999999999985</v>
      </c>
      <c r="D42" s="102"/>
      <c r="E42" s="106"/>
      <c r="F42" s="105">
        <f t="shared" ca="1" si="20"/>
        <v>137</v>
      </c>
      <c r="G42" s="80"/>
      <c r="H42" s="80"/>
      <c r="I42" s="104"/>
      <c r="J42" s="233"/>
      <c r="K42" s="102">
        <f t="shared" si="21"/>
        <v>8.2500000000000004E-2</v>
      </c>
      <c r="L42" s="102">
        <f t="shared" si="22"/>
        <v>0</v>
      </c>
      <c r="M42" s="106">
        <f t="shared" si="23"/>
        <v>0.97</v>
      </c>
      <c r="N42" s="106">
        <f t="shared" si="24"/>
        <v>1</v>
      </c>
      <c r="O42" s="106">
        <f t="shared" si="25"/>
        <v>0.82</v>
      </c>
      <c r="P42" s="235">
        <f t="shared" si="26"/>
        <v>0.42</v>
      </c>
      <c r="Q42" s="106"/>
      <c r="R42" s="102">
        <f t="shared" si="4"/>
        <v>0.17499999999999999</v>
      </c>
      <c r="S42" s="102">
        <f t="shared" si="5"/>
        <v>0</v>
      </c>
      <c r="T42" s="106">
        <f t="shared" si="6"/>
        <v>1</v>
      </c>
      <c r="U42" s="106">
        <f t="shared" si="27"/>
        <v>1</v>
      </c>
      <c r="V42" s="106">
        <f t="shared" si="28"/>
        <v>0.99850000000000005</v>
      </c>
      <c r="W42" s="235">
        <f t="shared" si="29"/>
        <v>0.3</v>
      </c>
      <c r="X42" s="106"/>
      <c r="Y42" s="102">
        <f t="shared" si="7"/>
        <v>8.2500000000000004E-2</v>
      </c>
      <c r="Z42" s="102">
        <f t="shared" si="8"/>
        <v>0</v>
      </c>
      <c r="AA42" s="106">
        <f t="shared" si="9"/>
        <v>0.97</v>
      </c>
      <c r="AB42" s="106">
        <f t="shared" si="30"/>
        <v>1</v>
      </c>
      <c r="AC42" s="106">
        <f t="shared" si="31"/>
        <v>0.82</v>
      </c>
      <c r="AD42" s="235">
        <f t="shared" si="32"/>
        <v>0.2</v>
      </c>
      <c r="AE42" s="106"/>
      <c r="AF42" s="102">
        <f t="shared" si="10"/>
        <v>8.2500000000000004E-2</v>
      </c>
      <c r="AG42" s="102">
        <f t="shared" si="11"/>
        <v>0</v>
      </c>
      <c r="AH42" s="106">
        <f t="shared" si="12"/>
        <v>0.97</v>
      </c>
      <c r="AI42" s="106">
        <f t="shared" si="33"/>
        <v>1</v>
      </c>
      <c r="AJ42" s="106">
        <f t="shared" si="13"/>
        <v>0.82</v>
      </c>
      <c r="AK42" s="235">
        <f t="shared" si="34"/>
        <v>0.6</v>
      </c>
      <c r="AM42" s="80">
        <f t="shared" si="35"/>
        <v>6.8979786635393017E-2</v>
      </c>
      <c r="AN42" s="181">
        <f t="shared" si="14"/>
        <v>31</v>
      </c>
      <c r="AP42" s="82">
        <f t="shared" si="36"/>
        <v>0</v>
      </c>
      <c r="AQ42" s="132">
        <f t="shared" si="37"/>
        <v>5.1607499999999993</v>
      </c>
      <c r="AR42" s="132">
        <f t="shared" si="38"/>
        <v>5.0782499999999997</v>
      </c>
      <c r="AS42" s="132">
        <f t="shared" si="39"/>
        <v>0</v>
      </c>
      <c r="AT42" s="132">
        <f t="shared" si="40"/>
        <v>0</v>
      </c>
      <c r="AU42" s="234">
        <f t="shared" si="41"/>
        <v>0.56744999999999979</v>
      </c>
      <c r="AV42" s="234">
        <f t="shared" si="42"/>
        <v>0.58499999999999985</v>
      </c>
      <c r="AW42" s="106">
        <f t="shared" si="43"/>
        <v>0.85</v>
      </c>
      <c r="AX42" s="236">
        <f>IF(AP42=0,0,_xll.SPRDOPT(AQ42,AR42,$P42,$AM42,AU42,AV42,AW42,$F42,$B$19,0))</f>
        <v>0</v>
      </c>
      <c r="AY42" s="236">
        <f ca="1">IF(AQ42=0,0,_xll.SPRDOPT(AQ42,AR42,$P42,$AM42,AU42,AV42,AW42,$F42,$B$19,1))</f>
        <v>-0.58173327728421398</v>
      </c>
      <c r="AZ42" s="236">
        <f ca="1">IF(AR42=0,0,_xll.SPRDOPT(AQ42,AR42,$P42,$AM42,AU42,AV42,AW42,$F42,$B$19,2))</f>
        <v>0.65187254536173111</v>
      </c>
      <c r="BA42" s="236">
        <f>IF(AS42=0,0,_xll.SPRDOPT(AQ42,AR42,$P42,$AM42,AU42,AV42,AW42,$F42,$B$19,3)/100)</f>
        <v>0</v>
      </c>
      <c r="BB42" s="236">
        <f>IF(AT42=0,0,_xll.SPRDOPT(AQ42,AR42,$P42,$AM42,AU42,AV42,AW42,$F42,$B$19,4)/100)</f>
        <v>0</v>
      </c>
      <c r="BC42" s="236">
        <f ca="1">IF(AU42=0,0,_xll.SPRDOPT(AQ42,AR42,$P42,$AM42,AU42,AV42,AW42,$F42,$B$19,5)/100)</f>
        <v>4.2769583195850615E-3</v>
      </c>
      <c r="BD42" s="236">
        <f ca="1">IF(AV42=0,0,_xll.SPRDOPT(AQ42,AR42,$P42,$AM42,AU42,AV42,AW42,$F42,$B$19,6)/100)</f>
        <v>2.0637913692734327E-3</v>
      </c>
      <c r="BE42" s="236">
        <f ca="1">IF(AW42=0,0,_xll.SPRDOPT(AQ42,AR42,$P42,$AM42,AU42,AV42,AW42,$F42,$B$19,7)/100)</f>
        <v>-1.1979878316443879E-2</v>
      </c>
      <c r="BF42" s="236">
        <f>IF(AX42=0,0,_xll.SPRDOPT(AQ42,AR42,$P42,$AM42,AU42,AV42,AW42,$F42,$B$19,9)/365)</f>
        <v>0</v>
      </c>
      <c r="BG42" s="236">
        <f t="shared" ca="1" si="44"/>
        <v>7.0139268077517136E-2</v>
      </c>
      <c r="BH42" s="236">
        <f t="shared" si="45"/>
        <v>0</v>
      </c>
      <c r="BI42" s="236">
        <f t="shared" ca="1" si="46"/>
        <v>6.2124409392709419E-3</v>
      </c>
      <c r="BJ42" s="205"/>
      <c r="BK42" s="109">
        <f t="shared" si="47"/>
        <v>0</v>
      </c>
      <c r="BL42" s="109">
        <f t="shared" ca="1" si="48"/>
        <v>0</v>
      </c>
      <c r="BM42" s="109">
        <f t="shared" ca="1" si="49"/>
        <v>0</v>
      </c>
      <c r="BN42" s="109">
        <f t="shared" si="50"/>
        <v>0</v>
      </c>
      <c r="BO42" s="109">
        <f t="shared" si="51"/>
        <v>0</v>
      </c>
      <c r="BP42" s="109">
        <f t="shared" ca="1" si="52"/>
        <v>0</v>
      </c>
      <c r="BQ42" s="109">
        <f t="shared" ca="1" si="53"/>
        <v>0</v>
      </c>
      <c r="BR42" s="109">
        <f t="shared" ca="1" si="54"/>
        <v>0</v>
      </c>
      <c r="BS42" s="109">
        <f t="shared" si="55"/>
        <v>0</v>
      </c>
      <c r="BT42" s="109">
        <f t="shared" ca="1" si="56"/>
        <v>0</v>
      </c>
      <c r="BU42" s="109">
        <f t="shared" si="57"/>
        <v>0</v>
      </c>
      <c r="BV42" s="109">
        <f t="shared" ca="1" si="58"/>
        <v>0</v>
      </c>
      <c r="BX42" s="82">
        <f t="shared" si="59"/>
        <v>31</v>
      </c>
      <c r="BY42" s="132">
        <f t="shared" si="60"/>
        <v>5.2532499999999995</v>
      </c>
      <c r="BZ42" s="132">
        <f t="shared" si="61"/>
        <v>5.0782499999999997</v>
      </c>
      <c r="CA42" s="132">
        <f t="shared" si="62"/>
        <v>162.85074999999998</v>
      </c>
      <c r="CB42" s="132">
        <f t="shared" si="63"/>
        <v>157.42574999999999</v>
      </c>
      <c r="CC42" s="234">
        <f t="shared" si="64"/>
        <v>0.58499999999999985</v>
      </c>
      <c r="CD42" s="234">
        <f t="shared" si="65"/>
        <v>0.58499999999999985</v>
      </c>
      <c r="CE42" s="106">
        <f t="shared" si="66"/>
        <v>0.99850000000000005</v>
      </c>
      <c r="CF42" s="236">
        <f ca="1">IF(BX42=0,0,_xll.SPRDOPT(BY42,BZ42,$W42,$AM42,CC42,CD42,CE42,$F42,$D$19,0))</f>
        <v>1.3959232467535785E-2</v>
      </c>
      <c r="CG42" s="236">
        <f ca="1">IF(BY42=0,0,_xll.SPRDOPT(BY42,BZ42,$W42,$AM42,CC42,CD42,CE42,$F42,$D$19,1))</f>
        <v>0.19745528788231437</v>
      </c>
      <c r="CH42" s="236">
        <f ca="1">IF(BZ42=0,0,_xll.SPRDOPT(BY42,BZ42,$W42,$AM42,CC42,CD42,CE42,$F42,$D$19,2))</f>
        <v>-0.19333849813967488</v>
      </c>
      <c r="CI42" s="236">
        <f ca="1">IF(CA42=0,0,_xll.SPRDOPT(BY42,BZ42,$W42,$AM42,CC42,CD42,CE42,$F42,$D$19,3)/100)</f>
        <v>2.0930598715306017E-2</v>
      </c>
      <c r="CJ42" s="236">
        <f ca="1">IF(CB42=0,0,_xll.SPRDOPT(BY42,BZ42,$W42,$AM42,CC42,CD42,CE42,$F42,$D$19,4)/100)</f>
        <v>2.0457436874200603E-2</v>
      </c>
      <c r="CK42" s="236">
        <f ca="1">IF(CC42=0,0,_xll.SPRDOPT(BY42,BZ42,$W42,$AM42,CC42,CD42,CE42,$F42,$D$19,5)/100)</f>
        <v>5.8048502806567247E-3</v>
      </c>
      <c r="CL42" s="236">
        <f ca="1">IF(CD42=0,0,_xll.SPRDOPT(BY42,BZ42,$W42,$AM42,CC42,CD42,CE42,$F42,$D$19,6)/100)</f>
        <v>-5.1763202278835522E-3</v>
      </c>
      <c r="CM42" s="236">
        <f ca="1">IF(CE42=0,0,_xll.SPRDOPT(BY42,BZ42,$W42,$AM42,CC42,CD42,CE42,$F42,$D$19,7)/100)</f>
        <v>-7.0855110164145238E-2</v>
      </c>
      <c r="CN42" s="236">
        <f ca="1">IF(CF42=0,0,_xll.SPRDOPT(BY42,BZ42,$W42,$AM42,CC42,CD42,CE42,$F42,$D$19,9)/365)</f>
        <v>-1.3164730646048428E-4</v>
      </c>
      <c r="CO42" s="236">
        <f t="shared" ca="1" si="67"/>
        <v>4.1167897426394873E-3</v>
      </c>
      <c r="CP42" s="236">
        <f t="shared" ca="1" si="68"/>
        <v>-4.731618411054142E-4</v>
      </c>
      <c r="CQ42" s="236">
        <f t="shared" ca="1" si="69"/>
        <v>6.2853005277317252E-4</v>
      </c>
      <c r="CR42" s="205"/>
      <c r="CS42" s="109">
        <f t="shared" ca="1" si="70"/>
        <v>0.43273620649360933</v>
      </c>
      <c r="CT42" s="109">
        <f t="shared" ca="1" si="71"/>
        <v>6.1211139243517456</v>
      </c>
      <c r="CU42" s="109">
        <f t="shared" ca="1" si="72"/>
        <v>-5.9934934423299211</v>
      </c>
      <c r="CV42" s="109">
        <f t="shared" ca="1" si="73"/>
        <v>0.64884856017448655</v>
      </c>
      <c r="CW42" s="109">
        <f t="shared" ca="1" si="74"/>
        <v>0.63418054310021865</v>
      </c>
      <c r="CX42" s="109">
        <f t="shared" ca="1" si="75"/>
        <v>0.17995035870035847</v>
      </c>
      <c r="CY42" s="109">
        <f t="shared" ca="1" si="76"/>
        <v>-0.16046592706439011</v>
      </c>
      <c r="CZ42" s="109">
        <f t="shared" ca="1" si="77"/>
        <v>-2.1965084150885024</v>
      </c>
      <c r="DA42" s="109">
        <f t="shared" ca="1" si="78"/>
        <v>-4.0810665002750128E-3</v>
      </c>
      <c r="DB42" s="109">
        <f t="shared" ca="1" si="79"/>
        <v>0.12762048202182411</v>
      </c>
      <c r="DC42" s="109">
        <f t="shared" ca="1" si="80"/>
        <v>-1.466801707426784E-2</v>
      </c>
      <c r="DD42" s="109">
        <f t="shared" ca="1" si="81"/>
        <v>1.9484431635968347E-2</v>
      </c>
      <c r="DF42" s="82">
        <f t="shared" si="82"/>
        <v>0</v>
      </c>
      <c r="DG42" s="132">
        <f t="shared" si="83"/>
        <v>5.1782499999999994</v>
      </c>
      <c r="DH42" s="132">
        <f t="shared" si="84"/>
        <v>5.0782499999999997</v>
      </c>
      <c r="DI42" s="132">
        <f t="shared" si="85"/>
        <v>0</v>
      </c>
      <c r="DJ42" s="132">
        <f t="shared" si="86"/>
        <v>0</v>
      </c>
      <c r="DK42" s="234">
        <f t="shared" si="87"/>
        <v>0.56744999999999979</v>
      </c>
      <c r="DL42" s="234">
        <f t="shared" si="88"/>
        <v>0.58499999999999985</v>
      </c>
      <c r="DM42" s="106">
        <f t="shared" si="89"/>
        <v>0.82</v>
      </c>
      <c r="DN42" s="236">
        <f>IF(DF42=0,0,_xll.SPRDOPT(DG42,DH42,$AD42,$AM42,DK42,DL42,DM42,$F42,$F$19,0))</f>
        <v>0</v>
      </c>
      <c r="DO42" s="236">
        <f ca="1">IF(DG42=0,0,_xll.SPRDOPT(DG42,DH42,$AD42,$AM42,DK42,DL42,DM42,$F42,$F$19,1))</f>
        <v>-0.48231009746392406</v>
      </c>
      <c r="DP42" s="236">
        <f ca="1">IF(DH42=0,0,_xll.SPRDOPT(DG42,DH42,$AD42,$AM42,DK42,DL42,DM42,$F42,$F$19,2))</f>
        <v>0.5640460826521263</v>
      </c>
      <c r="DQ42" s="236">
        <f>IF(DI42=0,0,_xll.SPRDOPT(DG42,DH42,$AD42,$AM42,DK42,DL42,DM42,$F42,$F$19,3)/100)</f>
        <v>0</v>
      </c>
      <c r="DR42" s="236">
        <f>IF(DJ42=0,0,_xll.SPRDOPT(DG42,DH42,$AD42,$AM42,DK42,DL42,DM42,$F42,$F$19,4)/100)</f>
        <v>0</v>
      </c>
      <c r="DS42" s="236">
        <f ca="1">IF(DK42=0,0,_xll.SPRDOPT(DG42,DH42,$AD42,$AM42,DK42,DL42,DM42,$F42,$F$19,5)/100)</f>
        <v>3.8625663488835323E-3</v>
      </c>
      <c r="DT42" s="236">
        <f ca="1">IF(DL42=0,0,_xll.SPRDOPT(DG42,DH42,$AD42,$AM42,DK42,DL42,DM42,$F42,$F$19,6)/100)</f>
        <v>3.4000777422622404E-3</v>
      </c>
      <c r="DU42" s="236">
        <f ca="1">IF(DM42=0,0,_xll.SPRDOPT(DG42,DH42,$AD42,$AM42,DK42,DL42,DM42,$F42,$F$19,7)/100)</f>
        <v>-1.160512247019853E-2</v>
      </c>
      <c r="DV42" s="236">
        <f>IF(DN42=0,0,_xll.SPRDOPT(DG42,DH42,$AD42,$AM42,DK42,DL42,DM42,$F42,$F$19,9)/365)</f>
        <v>0</v>
      </c>
      <c r="DW42" s="236">
        <f t="shared" ca="1" si="90"/>
        <v>8.1735985188202243E-2</v>
      </c>
      <c r="DX42" s="236">
        <f t="shared" si="91"/>
        <v>0</v>
      </c>
      <c r="DY42" s="236">
        <f t="shared" ca="1" si="92"/>
        <v>7.1467671006792662E-3</v>
      </c>
      <c r="DZ42" s="205"/>
      <c r="EA42" s="109">
        <f t="shared" si="93"/>
        <v>0</v>
      </c>
      <c r="EB42" s="109">
        <f t="shared" ca="1" si="94"/>
        <v>0</v>
      </c>
      <c r="EC42" s="109">
        <f t="shared" ca="1" si="95"/>
        <v>0</v>
      </c>
      <c r="ED42" s="109">
        <f t="shared" si="96"/>
        <v>0</v>
      </c>
      <c r="EE42" s="109">
        <f t="shared" si="97"/>
        <v>0</v>
      </c>
      <c r="EF42" s="109">
        <f t="shared" ca="1" si="98"/>
        <v>0</v>
      </c>
      <c r="EG42" s="109">
        <f t="shared" ca="1" si="99"/>
        <v>0</v>
      </c>
      <c r="EH42" s="109">
        <f t="shared" ca="1" si="100"/>
        <v>0</v>
      </c>
      <c r="EI42" s="109">
        <f t="shared" si="101"/>
        <v>0</v>
      </c>
      <c r="EJ42" s="109">
        <f t="shared" ca="1" si="102"/>
        <v>0</v>
      </c>
      <c r="EK42" s="109">
        <f t="shared" si="103"/>
        <v>0</v>
      </c>
      <c r="EL42" s="109">
        <f t="shared" ca="1" si="104"/>
        <v>0</v>
      </c>
      <c r="EN42" s="82">
        <f t="shared" si="105"/>
        <v>0</v>
      </c>
      <c r="EO42" s="132">
        <f t="shared" si="106"/>
        <v>5.1782499999999994</v>
      </c>
      <c r="EP42" s="132">
        <f t="shared" si="107"/>
        <v>5.0782499999999997</v>
      </c>
      <c r="EQ42" s="132">
        <f t="shared" si="108"/>
        <v>0</v>
      </c>
      <c r="ER42" s="132">
        <f t="shared" si="109"/>
        <v>0</v>
      </c>
      <c r="ES42" s="234">
        <f t="shared" si="110"/>
        <v>0.56744999999999979</v>
      </c>
      <c r="ET42" s="234">
        <f t="shared" si="111"/>
        <v>0.58499999999999985</v>
      </c>
      <c r="EU42" s="106">
        <f t="shared" si="112"/>
        <v>0.82</v>
      </c>
      <c r="EV42" s="236">
        <f>IF(EN42=0,0,_xll.SPRDOPT(EO42,EP42,$AK42,$AM42,ES42,ET42,EU42,$F42,$H$19,0))</f>
        <v>0</v>
      </c>
      <c r="EW42" s="236">
        <f ca="1">IF(EO42=0,0,_xll.SPRDOPT(EO42,EP42,$AK42,$AM42,ES42,ET42,EU42,$F42,$H$19,1))</f>
        <v>0.35238653169151191</v>
      </c>
      <c r="EX42" s="236">
        <f ca="1">IF(EP42=0,0,_xll.SPRDOPT(EO42,EP42,$AK42,$AM42,ES42,ET42,EU42,$F42,$H$19,2))</f>
        <v>-0.27957308742948195</v>
      </c>
      <c r="EY42" s="236">
        <f>IF(EQ42=0,0,_xll.SPRDOPT(EO42,EP42,$AK42,$AM42,ES42,ET42,EU42,$F42,$H$19,3)/100)</f>
        <v>0</v>
      </c>
      <c r="EZ42" s="236">
        <f>IF(ER42=0,0,_xll.SPRDOPT(EO42,EP42,$AK42,$AM42,ES42,ET42,EU42,$F42,$H$19,4)/100)</f>
        <v>0</v>
      </c>
      <c r="FA42" s="236">
        <f ca="1">IF(ES42=0,0,_xll.SPRDOPT(EO42,EP42,$AK42,$AM42,ES42,ET42,EU42,$F42,$H$19,5)/100)</f>
        <v>4.914911065144213E-3</v>
      </c>
      <c r="FB42" s="236">
        <f ca="1">IF(ET42=0,0,_xll.SPRDOPT(EO42,EP42,$AK42,$AM42,ES42,ET42,EU42,$F42,$H$19,6)/100)</f>
        <v>1.774392343826097E-3</v>
      </c>
      <c r="FC42" s="236">
        <f ca="1">IF(EU42=0,0,_xll.SPRDOPT(EO42,EP42,$AK42,$AM42,ES42,ET42,EU42,$F42,$H$19,7)/100)</f>
        <v>-1.038351479132835E-2</v>
      </c>
      <c r="FD42" s="236">
        <f>IF(EV42=0,0,_xll.SPRDOPT(EO42,EP42,$AK42,$AM42,ES42,ET42,EU42,$F42,$H$19,9)/365)</f>
        <v>0</v>
      </c>
      <c r="FE42" s="236">
        <f t="shared" ca="1" si="113"/>
        <v>7.2813444262029958E-2</v>
      </c>
      <c r="FF42" s="236">
        <f t="shared" si="114"/>
        <v>0</v>
      </c>
      <c r="FG42" s="236">
        <f t="shared" ca="1" si="115"/>
        <v>6.5418560770159825E-3</v>
      </c>
      <c r="FH42" s="205"/>
      <c r="FI42" s="109">
        <f t="shared" si="116"/>
        <v>0</v>
      </c>
      <c r="FJ42" s="109">
        <f t="shared" ca="1" si="117"/>
        <v>0</v>
      </c>
      <c r="FK42" s="109">
        <f t="shared" ca="1" si="118"/>
        <v>0</v>
      </c>
      <c r="FL42" s="109">
        <f t="shared" si="119"/>
        <v>0</v>
      </c>
      <c r="FM42" s="109">
        <f t="shared" si="120"/>
        <v>0</v>
      </c>
      <c r="FN42" s="109">
        <f t="shared" ca="1" si="121"/>
        <v>0</v>
      </c>
      <c r="FO42" s="109">
        <f t="shared" ca="1" si="122"/>
        <v>0</v>
      </c>
      <c r="FP42" s="109">
        <f t="shared" ca="1" si="123"/>
        <v>0</v>
      </c>
      <c r="FQ42" s="109">
        <f t="shared" si="124"/>
        <v>0</v>
      </c>
      <c r="FR42" s="109">
        <f t="shared" ca="1" si="125"/>
        <v>0</v>
      </c>
      <c r="FS42" s="109">
        <f t="shared" si="126"/>
        <v>0</v>
      </c>
      <c r="FT42" s="109">
        <f t="shared" ca="1" si="127"/>
        <v>0</v>
      </c>
    </row>
    <row r="43" spans="1:176" x14ac:dyDescent="0.25">
      <c r="A43" s="101">
        <f t="shared" si="17"/>
        <v>36982</v>
      </c>
      <c r="B43" s="102">
        <f t="shared" si="18"/>
        <v>4.8028571428571434</v>
      </c>
      <c r="C43" s="80">
        <f t="shared" si="19"/>
        <v>0.46</v>
      </c>
      <c r="D43" s="102"/>
      <c r="E43" s="106"/>
      <c r="F43" s="105">
        <f t="shared" ca="1" si="20"/>
        <v>167</v>
      </c>
      <c r="G43" s="80"/>
      <c r="H43" s="80"/>
      <c r="I43" s="104"/>
      <c r="J43" s="233"/>
      <c r="K43" s="102">
        <f t="shared" si="21"/>
        <v>1.2500000000000001E-2</v>
      </c>
      <c r="L43" s="102">
        <f t="shared" si="22"/>
        <v>0</v>
      </c>
      <c r="M43" s="106">
        <f t="shared" si="23"/>
        <v>1</v>
      </c>
      <c r="N43" s="106">
        <f t="shared" si="24"/>
        <v>1</v>
      </c>
      <c r="O43" s="106">
        <f t="shared" si="25"/>
        <v>0.8</v>
      </c>
      <c r="P43" s="235">
        <f t="shared" si="26"/>
        <v>0.42</v>
      </c>
      <c r="Q43" s="106"/>
      <c r="R43" s="102">
        <f t="shared" si="4"/>
        <v>8.2500000000000004E-2</v>
      </c>
      <c r="S43" s="102">
        <f t="shared" si="5"/>
        <v>0</v>
      </c>
      <c r="T43" s="106">
        <f t="shared" si="6"/>
        <v>1</v>
      </c>
      <c r="U43" s="106">
        <f t="shared" si="27"/>
        <v>1</v>
      </c>
      <c r="V43" s="106">
        <f t="shared" si="28"/>
        <v>0.99407144019191562</v>
      </c>
      <c r="W43" s="235">
        <f t="shared" si="29"/>
        <v>0.3</v>
      </c>
      <c r="X43" s="106"/>
      <c r="Y43" s="102">
        <f t="shared" si="7"/>
        <v>1.2500000000000001E-2</v>
      </c>
      <c r="Z43" s="102">
        <f t="shared" si="8"/>
        <v>0</v>
      </c>
      <c r="AA43" s="106">
        <f t="shared" si="9"/>
        <v>1</v>
      </c>
      <c r="AB43" s="106">
        <f t="shared" si="30"/>
        <v>1</v>
      </c>
      <c r="AC43" s="106">
        <f t="shared" si="31"/>
        <v>0.8</v>
      </c>
      <c r="AD43" s="235">
        <f t="shared" si="32"/>
        <v>0.2</v>
      </c>
      <c r="AE43" s="106"/>
      <c r="AF43" s="102">
        <f t="shared" si="10"/>
        <v>1.2500000000000001E-2</v>
      </c>
      <c r="AG43" s="102">
        <f t="shared" si="11"/>
        <v>0</v>
      </c>
      <c r="AH43" s="106">
        <f t="shared" si="12"/>
        <v>1</v>
      </c>
      <c r="AI43" s="106">
        <f t="shared" si="33"/>
        <v>1</v>
      </c>
      <c r="AJ43" s="106">
        <f t="shared" si="13"/>
        <v>0.8</v>
      </c>
      <c r="AK43" s="235">
        <f t="shared" si="34"/>
        <v>0.6</v>
      </c>
      <c r="AM43" s="80">
        <f t="shared" si="35"/>
        <v>6.8660331219909013E-2</v>
      </c>
      <c r="AN43" s="181">
        <f t="shared" si="14"/>
        <v>30</v>
      </c>
      <c r="AP43" s="82">
        <f t="shared" si="36"/>
        <v>30</v>
      </c>
      <c r="AQ43" s="132">
        <f t="shared" si="37"/>
        <v>4.8153571428571436</v>
      </c>
      <c r="AR43" s="132">
        <f t="shared" si="38"/>
        <v>4.8028571428571434</v>
      </c>
      <c r="AS43" s="132">
        <f t="shared" si="39"/>
        <v>144.46071428571432</v>
      </c>
      <c r="AT43" s="132">
        <f t="shared" si="40"/>
        <v>144.08571428571429</v>
      </c>
      <c r="AU43" s="234">
        <f t="shared" si="41"/>
        <v>0.46</v>
      </c>
      <c r="AV43" s="234">
        <f t="shared" si="42"/>
        <v>0.46</v>
      </c>
      <c r="AW43" s="106">
        <f t="shared" si="43"/>
        <v>0.83000000000000007</v>
      </c>
      <c r="AX43" s="236">
        <f ca="1">IF(AP43=0,0,_xll.SPRDOPT(AQ43,AR43,$P43,$AM43,AU43,AV43,AW43,$F43,$B$19,0))</f>
        <v>0.57365962918216207</v>
      </c>
      <c r="AY43" s="236">
        <f ca="1">IF(AQ43=0,0,_xll.SPRDOPT(AQ43,AR43,$P43,$AM43,AU43,AV43,AW43,$F43,$B$19,1))</f>
        <v>-0.62580458243982984</v>
      </c>
      <c r="AZ43" s="236">
        <f ca="1">IF(AR43=0,0,_xll.SPRDOPT(AQ43,AR43,$P43,$AM43,AU43,AV43,AW43,$F43,$B$19,2))</f>
        <v>0.68807433599495504</v>
      </c>
      <c r="BA43" s="236">
        <f ca="1">IF(AS43=0,0,_xll.SPRDOPT(AQ43,AR43,$P43,$AM43,AU43,AV43,AW43,$F43,$B$19,3)/100)</f>
        <v>4.2613755944347076E-3</v>
      </c>
      <c r="BB43" s="236">
        <f ca="1">IF(AT43=0,0,_xll.SPRDOPT(AQ43,AR43,$P43,$AM43,AU43,AV43,AW43,$F43,$B$19,4)/100)</f>
        <v>3.6090406903264284E-3</v>
      </c>
      <c r="BC43" s="236">
        <f ca="1">IF(AU43=0,0,_xll.SPRDOPT(AQ43,AR43,$P43,$AM43,AU43,AV43,AW43,$F43,$B$19,5)/100)</f>
        <v>4.9544153838087966E-3</v>
      </c>
      <c r="BD43" s="236">
        <f ca="1">IF(AV43=0,0,_xll.SPRDOPT(AQ43,AR43,$P43,$AM43,AU43,AV43,AW43,$F43,$B$19,6)/100)</f>
        <v>1.6816568990863871E-3</v>
      </c>
      <c r="BE43" s="236">
        <f ca="1">IF(AW43=0,0,_xll.SPRDOPT(AQ43,AR43,$P43,$AM43,AU43,AV43,AW43,$F43,$B$19,7)/100)</f>
        <v>-8.7720039691407056E-3</v>
      </c>
      <c r="BF43" s="236">
        <f ca="1">IF(AX43=0,0,_xll.SPRDOPT(AQ43,AR43,$P43,$AM43,AU43,AV43,AW43,$F43,$B$19,9)/365)</f>
        <v>-8.0666467502297319E-4</v>
      </c>
      <c r="BG43" s="236">
        <f t="shared" ca="1" si="44"/>
        <v>6.2269753555125207E-2</v>
      </c>
      <c r="BH43" s="236">
        <f t="shared" ca="1" si="45"/>
        <v>-6.523349041082792E-4</v>
      </c>
      <c r="BI43" s="236">
        <f t="shared" ca="1" si="46"/>
        <v>6.6360722828951836E-3</v>
      </c>
      <c r="BJ43" s="205"/>
      <c r="BK43" s="109">
        <f t="shared" ca="1" si="47"/>
        <v>17.209788875464863</v>
      </c>
      <c r="BL43" s="109">
        <f t="shared" ca="1" si="48"/>
        <v>-18.774137473194894</v>
      </c>
      <c r="BM43" s="109">
        <f t="shared" ca="1" si="49"/>
        <v>20.642230079848652</v>
      </c>
      <c r="BN43" s="109">
        <f t="shared" ca="1" si="50"/>
        <v>0.12784126783304123</v>
      </c>
      <c r="BO43" s="109">
        <f t="shared" ca="1" si="51"/>
        <v>0.10827122070979285</v>
      </c>
      <c r="BP43" s="109">
        <f t="shared" ca="1" si="52"/>
        <v>0.1486324615142639</v>
      </c>
      <c r="BQ43" s="109">
        <f t="shared" ca="1" si="53"/>
        <v>5.0449706972591615E-2</v>
      </c>
      <c r="BR43" s="109">
        <f t="shared" ca="1" si="54"/>
        <v>-0.26316011907422115</v>
      </c>
      <c r="BS43" s="109">
        <f t="shared" ca="1" si="55"/>
        <v>-2.4199940250689195E-2</v>
      </c>
      <c r="BT43" s="109">
        <f t="shared" ca="1" si="56"/>
        <v>1.8680926066537562</v>
      </c>
      <c r="BU43" s="109">
        <f t="shared" ca="1" si="57"/>
        <v>-1.9570047123248377E-2</v>
      </c>
      <c r="BV43" s="109">
        <f t="shared" ca="1" si="58"/>
        <v>0.1990821684868555</v>
      </c>
      <c r="BX43" s="82">
        <f t="shared" si="59"/>
        <v>0</v>
      </c>
      <c r="BY43" s="132">
        <f t="shared" si="60"/>
        <v>4.885357142857143</v>
      </c>
      <c r="BZ43" s="132">
        <f t="shared" si="61"/>
        <v>4.8028571428571434</v>
      </c>
      <c r="CA43" s="132">
        <f t="shared" si="62"/>
        <v>0</v>
      </c>
      <c r="CB43" s="132">
        <f t="shared" si="63"/>
        <v>0</v>
      </c>
      <c r="CC43" s="234">
        <f t="shared" si="64"/>
        <v>0.46</v>
      </c>
      <c r="CD43" s="234">
        <f t="shared" si="65"/>
        <v>0.46</v>
      </c>
      <c r="CE43" s="106">
        <f t="shared" si="66"/>
        <v>0.99407144019191562</v>
      </c>
      <c r="CF43" s="236">
        <f>IF(BX43=0,0,_xll.SPRDOPT(BY43,BZ43,$W43,$AM43,CC43,CD43,CE43,$F43,$D$19,0))</f>
        <v>0</v>
      </c>
      <c r="CG43" s="236">
        <f ca="1">IF(BY43=0,0,_xll.SPRDOPT(BY43,BZ43,$W43,$AM43,CC43,CD43,CE43,$F43,$D$19,1))</f>
        <v>0.12265029054117899</v>
      </c>
      <c r="CH43" s="236">
        <f ca="1">IF(BZ43=0,0,_xll.SPRDOPT(BY43,BZ43,$W43,$AM43,CC43,CD43,CE43,$F43,$D$19,2))</f>
        <v>-0.11661357775259362</v>
      </c>
      <c r="CI43" s="236">
        <f>IF(CA43=0,0,_xll.SPRDOPT(BY43,BZ43,$W43,$AM43,CC43,CD43,CE43,$F43,$D$19,3)/100)</f>
        <v>0</v>
      </c>
      <c r="CJ43" s="236">
        <f>IF(CB43=0,0,_xll.SPRDOPT(BY43,BZ43,$W43,$AM43,CC43,CD43,CE43,$F43,$D$19,4)/100)</f>
        <v>0</v>
      </c>
      <c r="CK43" s="236">
        <f ca="1">IF(CC43=0,0,_xll.SPRDOPT(BY43,BZ43,$W43,$AM43,CC43,CD43,CE43,$F43,$D$19,5)/100)</f>
        <v>3.166980239198433E-3</v>
      </c>
      <c r="CL43" s="236">
        <f ca="1">IF(CD43=0,0,_xll.SPRDOPT(BY43,BZ43,$W43,$AM43,CC43,CD43,CE43,$F43,$D$19,6)/100)</f>
        <v>-2.37838738318974E-3</v>
      </c>
      <c r="CM43" s="236">
        <f ca="1">IF(CE43=0,0,_xll.SPRDOPT(BY43,BZ43,$W43,$AM43,CC43,CD43,CE43,$F43,$D$19,7)/100)</f>
        <v>-2.4648898504824161E-2</v>
      </c>
      <c r="CN43" s="236">
        <f>IF(CF43=0,0,_xll.SPRDOPT(BY43,BZ43,$W43,$AM43,CC43,CD43,CE43,$F43,$D$19,9)/365)</f>
        <v>0</v>
      </c>
      <c r="CO43" s="236">
        <f t="shared" ca="1" si="67"/>
        <v>6.0367127885853633E-3</v>
      </c>
      <c r="CP43" s="236">
        <f t="shared" si="68"/>
        <v>0</v>
      </c>
      <c r="CQ43" s="236">
        <f t="shared" ca="1" si="69"/>
        <v>7.8859285600869303E-4</v>
      </c>
      <c r="CR43" s="205"/>
      <c r="CS43" s="109">
        <f t="shared" si="70"/>
        <v>0</v>
      </c>
      <c r="CT43" s="109">
        <f t="shared" ca="1" si="71"/>
        <v>0</v>
      </c>
      <c r="CU43" s="109">
        <f t="shared" ca="1" si="72"/>
        <v>0</v>
      </c>
      <c r="CV43" s="109">
        <f t="shared" si="73"/>
        <v>0</v>
      </c>
      <c r="CW43" s="109">
        <f t="shared" si="74"/>
        <v>0</v>
      </c>
      <c r="CX43" s="109">
        <f t="shared" ca="1" si="75"/>
        <v>0</v>
      </c>
      <c r="CY43" s="109">
        <f t="shared" ca="1" si="76"/>
        <v>0</v>
      </c>
      <c r="CZ43" s="109">
        <f t="shared" ca="1" si="77"/>
        <v>0</v>
      </c>
      <c r="DA43" s="109">
        <f t="shared" si="78"/>
        <v>0</v>
      </c>
      <c r="DB43" s="109">
        <f t="shared" ca="1" si="79"/>
        <v>0</v>
      </c>
      <c r="DC43" s="109">
        <f t="shared" si="80"/>
        <v>0</v>
      </c>
      <c r="DD43" s="109">
        <f t="shared" ca="1" si="81"/>
        <v>0</v>
      </c>
      <c r="DF43" s="82">
        <f t="shared" si="82"/>
        <v>30</v>
      </c>
      <c r="DG43" s="132">
        <f t="shared" si="83"/>
        <v>4.8328571428571436</v>
      </c>
      <c r="DH43" s="132">
        <f t="shared" si="84"/>
        <v>4.8028571428571434</v>
      </c>
      <c r="DI43" s="132">
        <f t="shared" si="85"/>
        <v>144.98571428571432</v>
      </c>
      <c r="DJ43" s="132">
        <f t="shared" si="86"/>
        <v>144.08571428571429</v>
      </c>
      <c r="DK43" s="234">
        <f t="shared" si="87"/>
        <v>0.46</v>
      </c>
      <c r="DL43" s="234">
        <f t="shared" si="88"/>
        <v>0.46</v>
      </c>
      <c r="DM43" s="106">
        <f t="shared" si="89"/>
        <v>0.8</v>
      </c>
      <c r="DN43" s="236">
        <f ca="1">IF(DF43=0,0,_xll.SPRDOPT(DG43,DH43,$AD43,$AM43,DK43,DL43,DM43,$F43,$F$19,0))</f>
        <v>0.45485141180177657</v>
      </c>
      <c r="DO43" s="236">
        <f ca="1">IF(DG43=0,0,_xll.SPRDOPT(DG43,DH43,$AD43,$AM43,DK43,DL43,DM43,$F43,$F$19,1))</f>
        <v>-0.51613870897009506</v>
      </c>
      <c r="DP43" s="236">
        <f ca="1">IF(DH43=0,0,_xll.SPRDOPT(DG43,DH43,$AD43,$AM43,DK43,DL43,DM43,$F43,$F$19,2))</f>
        <v>0.59070489207405363</v>
      </c>
      <c r="DQ43" s="236">
        <f ca="1">IF(DI43=0,0,_xll.SPRDOPT(DG43,DH43,$AD43,$AM43,DK43,DL43,DM43,$F43,$F$19,3)/100)</f>
        <v>4.1288592150678823E-3</v>
      </c>
      <c r="DR43" s="236">
        <f ca="1">IF(DJ43=0,0,_xll.SPRDOPT(DG43,DH43,$AD43,$AM43,DK43,DL43,DM43,$F43,$F$19,4)/100)</f>
        <v>3.8473020577267352E-3</v>
      </c>
      <c r="DS43" s="236">
        <f ca="1">IF(DK43=0,0,_xll.SPRDOPT(DG43,DH43,$AD43,$AM43,DK43,DL43,DM43,$F43,$F$19,5)/100)</f>
        <v>4.7179486631085928E-3</v>
      </c>
      <c r="DT43" s="236">
        <f ca="1">IF(DL43=0,0,_xll.SPRDOPT(DG43,DH43,$AD43,$AM43,DK43,DL43,DM43,$F43,$F$19,6)/100)</f>
        <v>3.1009409079905616E-3</v>
      </c>
      <c r="DU43" s="236">
        <f ca="1">IF(DM43=0,0,_xll.SPRDOPT(DG43,DH43,$AD43,$AM43,DK43,DL43,DM43,$F43,$F$19,7)/100)</f>
        <v>-8.949629260781404E-3</v>
      </c>
      <c r="DV43" s="236">
        <f ca="1">IF(DN43=0,0,_xll.SPRDOPT(DG43,DH43,$AD43,$AM43,DK43,DL43,DM43,$F43,$F$19,9)/365)</f>
        <v>-9.9202830612116774E-4</v>
      </c>
      <c r="DW43" s="236">
        <f t="shared" ca="1" si="90"/>
        <v>7.4566183103958572E-2</v>
      </c>
      <c r="DX43" s="236">
        <f t="shared" ca="1" si="91"/>
        <v>-2.8155715734114704E-4</v>
      </c>
      <c r="DY43" s="236">
        <f t="shared" ca="1" si="92"/>
        <v>7.8188895710991548E-3</v>
      </c>
      <c r="DZ43" s="205"/>
      <c r="EA43" s="109">
        <f t="shared" ca="1" si="93"/>
        <v>13.645542354053298</v>
      </c>
      <c r="EB43" s="109">
        <f t="shared" ca="1" si="94"/>
        <v>-15.484161269102852</v>
      </c>
      <c r="EC43" s="109">
        <f t="shared" ca="1" si="95"/>
        <v>17.721146762221608</v>
      </c>
      <c r="ED43" s="109">
        <f t="shared" ca="1" si="96"/>
        <v>0.12386577645203647</v>
      </c>
      <c r="EE43" s="109">
        <f t="shared" ca="1" si="97"/>
        <v>0.11541906173180205</v>
      </c>
      <c r="EF43" s="109">
        <f t="shared" ca="1" si="98"/>
        <v>0.14153845989325778</v>
      </c>
      <c r="EG43" s="109">
        <f t="shared" ca="1" si="99"/>
        <v>9.3028227239716849E-2</v>
      </c>
      <c r="EH43" s="109">
        <f t="shared" ca="1" si="100"/>
        <v>-0.26848887782344211</v>
      </c>
      <c r="EI43" s="109">
        <f t="shared" ca="1" si="101"/>
        <v>-2.9760849183635033E-2</v>
      </c>
      <c r="EJ43" s="109">
        <f t="shared" ca="1" si="102"/>
        <v>2.2369854931187572</v>
      </c>
      <c r="EK43" s="109">
        <f t="shared" ca="1" si="103"/>
        <v>-8.4467147202344113E-3</v>
      </c>
      <c r="EL43" s="109">
        <f t="shared" ca="1" si="104"/>
        <v>0.23456668713297466</v>
      </c>
      <c r="EN43" s="82">
        <f t="shared" si="105"/>
        <v>30</v>
      </c>
      <c r="EO43" s="132">
        <f t="shared" si="106"/>
        <v>4.8328571428571436</v>
      </c>
      <c r="EP43" s="132">
        <f t="shared" si="107"/>
        <v>4.8028571428571434</v>
      </c>
      <c r="EQ43" s="132">
        <f t="shared" si="108"/>
        <v>144.98571428571432</v>
      </c>
      <c r="ER43" s="132">
        <f t="shared" si="109"/>
        <v>144.08571428571429</v>
      </c>
      <c r="ES43" s="234">
        <f t="shared" si="110"/>
        <v>0.46</v>
      </c>
      <c r="ET43" s="234">
        <f t="shared" si="111"/>
        <v>0.46</v>
      </c>
      <c r="EU43" s="106">
        <f t="shared" si="112"/>
        <v>0.8</v>
      </c>
      <c r="EV43" s="236">
        <f ca="1">IF(EN43=0,0,_xll.SPRDOPT(EO43,EP43,$AK43,$AM43,ES43,ET43,EU43,$F43,$H$19,0))</f>
        <v>0.15962741612680259</v>
      </c>
      <c r="EW43" s="236">
        <f ca="1">IF(EO43=0,0,_xll.SPRDOPT(EO43,EP43,$AK43,$AM43,ES43,ET43,EU43,$F43,$H$19,1))</f>
        <v>0.30039629192520323</v>
      </c>
      <c r="EX43" s="236">
        <f ca="1">IF(EP43=0,0,_xll.SPRDOPT(EO43,EP43,$AK43,$AM43,ES43,ET43,EU43,$F43,$H$19,2))</f>
        <v>-0.23770844072700975</v>
      </c>
      <c r="EY43" s="236">
        <f ca="1">IF(EQ43=0,0,_xll.SPRDOPT(EO43,EP43,$AK43,$AM43,ES43,ET43,EU43,$F43,$H$19,3)/100)</f>
        <v>3.7498677923152139E-3</v>
      </c>
      <c r="EZ43" s="236">
        <f ca="1">IF(ER43=0,0,_xll.SPRDOPT(EO43,EP43,$AK43,$AM43,ES43,ET43,EU43,$F43,$H$19,4)/100)</f>
        <v>2.9836357314501445E-3</v>
      </c>
      <c r="FA43" s="236">
        <f ca="1">IF(ES43=0,0,_xll.SPRDOPT(EO43,EP43,$AK43,$AM43,ES43,ET43,EU43,$F43,$H$19,5)/100)</f>
        <v>5.365293945815983E-3</v>
      </c>
      <c r="FB43" s="236">
        <f ca="1">IF(ET43=0,0,_xll.SPRDOPT(EO43,EP43,$AK43,$AM43,ES43,ET43,EU43,$F43,$H$19,6)/100)</f>
        <v>1.4197738419052101E-3</v>
      </c>
      <c r="FC43" s="236">
        <f ca="1">IF(EU43=0,0,_xll.SPRDOPT(EO43,EP43,$AK43,$AM43,ES43,ET43,EU43,$F43,$H$19,7)/100)</f>
        <v>-7.5069299114998243E-3</v>
      </c>
      <c r="FD43" s="236">
        <f ca="1">IF(EV43=0,0,_xll.SPRDOPT(EO43,EP43,$AK43,$AM43,ES43,ET43,EU43,$F43,$H$19,9)/365)</f>
        <v>-9.0508287287370613E-4</v>
      </c>
      <c r="FE43" s="236">
        <f t="shared" ca="1" si="113"/>
        <v>6.2687851198193478E-2</v>
      </c>
      <c r="FF43" s="236">
        <f t="shared" ca="1" si="114"/>
        <v>-7.6623206086506943E-4</v>
      </c>
      <c r="FG43" s="236">
        <f t="shared" ca="1" si="115"/>
        <v>6.7850677877211926E-3</v>
      </c>
      <c r="FH43" s="205"/>
      <c r="FI43" s="109">
        <f t="shared" ca="1" si="116"/>
        <v>4.7888224838040774</v>
      </c>
      <c r="FJ43" s="109">
        <f t="shared" ca="1" si="117"/>
        <v>9.0118887577560969</v>
      </c>
      <c r="FK43" s="109">
        <f t="shared" ca="1" si="118"/>
        <v>-7.1312532218102929</v>
      </c>
      <c r="FL43" s="109">
        <f t="shared" ca="1" si="119"/>
        <v>0.11249603376945641</v>
      </c>
      <c r="FM43" s="109">
        <f t="shared" ca="1" si="120"/>
        <v>8.950907194350434E-2</v>
      </c>
      <c r="FN43" s="109">
        <f t="shared" ca="1" si="121"/>
        <v>0.16095881837447948</v>
      </c>
      <c r="FO43" s="109">
        <f t="shared" ca="1" si="122"/>
        <v>4.25932152571563E-2</v>
      </c>
      <c r="FP43" s="109">
        <f t="shared" ca="1" si="123"/>
        <v>-0.22520789734499472</v>
      </c>
      <c r="FQ43" s="109">
        <f t="shared" ca="1" si="124"/>
        <v>-2.7152486186211185E-2</v>
      </c>
      <c r="FR43" s="109">
        <f t="shared" ca="1" si="125"/>
        <v>1.8806355359458045</v>
      </c>
      <c r="FS43" s="109">
        <f t="shared" ca="1" si="126"/>
        <v>-2.2986961825952085E-2</v>
      </c>
      <c r="FT43" s="109">
        <f t="shared" ca="1" si="127"/>
        <v>0.20355203363163576</v>
      </c>
    </row>
    <row r="44" spans="1:176" x14ac:dyDescent="0.25">
      <c r="A44" s="101">
        <f t="shared" si="17"/>
        <v>37012</v>
      </c>
      <c r="B44" s="102">
        <f t="shared" si="18"/>
        <v>4.6978571428571438</v>
      </c>
      <c r="C44" s="80">
        <f t="shared" si="19"/>
        <v>0.41000000000000003</v>
      </c>
      <c r="D44" s="102"/>
      <c r="E44" s="106"/>
      <c r="F44" s="105">
        <f t="shared" ca="1" si="20"/>
        <v>196</v>
      </c>
      <c r="G44" s="80"/>
      <c r="H44" s="80"/>
      <c r="I44" s="104"/>
      <c r="J44" s="233"/>
      <c r="K44" s="102">
        <f t="shared" si="21"/>
        <v>9.2499999999999999E-2</v>
      </c>
      <c r="L44" s="102">
        <f t="shared" si="22"/>
        <v>0</v>
      </c>
      <c r="M44" s="106">
        <f t="shared" si="23"/>
        <v>1</v>
      </c>
      <c r="N44" s="106">
        <f t="shared" si="24"/>
        <v>1</v>
      </c>
      <c r="O44" s="106">
        <f t="shared" si="25"/>
        <v>0.8</v>
      </c>
      <c r="P44" s="235">
        <f t="shared" si="26"/>
        <v>0.42</v>
      </c>
      <c r="Q44" s="106"/>
      <c r="R44" s="102">
        <f t="shared" si="4"/>
        <v>6.7500000000000004E-2</v>
      </c>
      <c r="S44" s="102">
        <f t="shared" si="5"/>
        <v>0</v>
      </c>
      <c r="T44" s="106">
        <f t="shared" si="6"/>
        <v>1</v>
      </c>
      <c r="U44" s="106">
        <f t="shared" si="27"/>
        <v>1</v>
      </c>
      <c r="V44" s="106">
        <f t="shared" si="28"/>
        <v>0.99407144019191562</v>
      </c>
      <c r="W44" s="235">
        <f t="shared" si="29"/>
        <v>0.3</v>
      </c>
      <c r="X44" s="106"/>
      <c r="Y44" s="102">
        <f t="shared" si="7"/>
        <v>9.2499999999999999E-2</v>
      </c>
      <c r="Z44" s="102">
        <f t="shared" si="8"/>
        <v>0</v>
      </c>
      <c r="AA44" s="106">
        <f t="shared" si="9"/>
        <v>1</v>
      </c>
      <c r="AB44" s="106">
        <f t="shared" si="30"/>
        <v>1</v>
      </c>
      <c r="AC44" s="106">
        <f t="shared" si="31"/>
        <v>0.8</v>
      </c>
      <c r="AD44" s="235">
        <f t="shared" si="32"/>
        <v>0.2</v>
      </c>
      <c r="AE44" s="106"/>
      <c r="AF44" s="102">
        <f t="shared" si="10"/>
        <v>9.2499999999999999E-2</v>
      </c>
      <c r="AG44" s="102">
        <f t="shared" si="11"/>
        <v>0</v>
      </c>
      <c r="AH44" s="106">
        <f t="shared" si="12"/>
        <v>1</v>
      </c>
      <c r="AI44" s="106">
        <f t="shared" si="33"/>
        <v>1</v>
      </c>
      <c r="AJ44" s="106">
        <f t="shared" si="13"/>
        <v>0.8</v>
      </c>
      <c r="AK44" s="235">
        <f t="shared" si="34"/>
        <v>0.6</v>
      </c>
      <c r="AM44" s="80">
        <f t="shared" si="35"/>
        <v>6.8423538768242004E-2</v>
      </c>
      <c r="AN44" s="181">
        <f t="shared" si="14"/>
        <v>31</v>
      </c>
      <c r="AP44" s="82">
        <f t="shared" si="36"/>
        <v>31</v>
      </c>
      <c r="AQ44" s="132">
        <f t="shared" si="37"/>
        <v>4.7903571428571441</v>
      </c>
      <c r="AR44" s="132">
        <f t="shared" si="38"/>
        <v>4.6978571428571438</v>
      </c>
      <c r="AS44" s="132">
        <f t="shared" si="39"/>
        <v>148.50107142857146</v>
      </c>
      <c r="AT44" s="132">
        <f t="shared" si="40"/>
        <v>145.63357142857146</v>
      </c>
      <c r="AU44" s="234">
        <f t="shared" si="41"/>
        <v>0.41000000000000003</v>
      </c>
      <c r="AV44" s="234">
        <f t="shared" si="42"/>
        <v>0.41000000000000003</v>
      </c>
      <c r="AW44" s="106">
        <f t="shared" si="43"/>
        <v>0.83000000000000007</v>
      </c>
      <c r="AX44" s="236">
        <f ca="1">IF(AP44=0,0,_xll.SPRDOPT(AQ44,AR44,$P44,$AM44,AU44,AV44,AW44,$F44,$B$19,0))</f>
        <v>0.50476566041774762</v>
      </c>
      <c r="AY44" s="236">
        <f ca="1">IF(AQ44=0,0,_xll.SPRDOPT(AQ44,AR44,$P44,$AM44,AU44,AV44,AW44,$F44,$B$19,1))</f>
        <v>-0.59732982886082486</v>
      </c>
      <c r="AZ44" s="236">
        <f ca="1">IF(AR44=0,0,_xll.SPRDOPT(AQ44,AR44,$P44,$AM44,AU44,AV44,AW44,$F44,$B$19,2))</f>
        <v>0.65899812239702649</v>
      </c>
      <c r="BA44" s="236">
        <f ca="1">IF(AS44=0,0,_xll.SPRDOPT(AQ44,AR44,$P44,$AM44,AU44,AV44,AW44,$F44,$B$19,3)/100)</f>
        <v>4.5193452896636274E-3</v>
      </c>
      <c r="BB44" s="236">
        <f ca="1">IF(AT44=0,0,_xll.SPRDOPT(AQ44,AR44,$P44,$AM44,AU44,AV44,AW44,$F44,$B$19,4)/100)</f>
        <v>3.9475077850074968E-3</v>
      </c>
      <c r="BC44" s="236">
        <f ca="1">IF(AU44=0,0,_xll.SPRDOPT(AQ44,AR44,$P44,$AM44,AU44,AV44,AW44,$F44,$B$19,5)/100)</f>
        <v>5.4647499336148231E-3</v>
      </c>
      <c r="BD44" s="236">
        <f ca="1">IF(AV44=0,0,_xll.SPRDOPT(AQ44,AR44,$P44,$AM44,AU44,AV44,AW44,$F44,$B$19,6)/100)</f>
        <v>1.8153527534584641E-3</v>
      </c>
      <c r="BE44" s="236">
        <f ca="1">IF(AW44=0,0,_xll.SPRDOPT(AQ44,AR44,$P44,$AM44,AU44,AV44,AW44,$F44,$B$19,7)/100)</f>
        <v>-8.5716411564098986E-3</v>
      </c>
      <c r="BF44" s="236">
        <f ca="1">IF(AX44=0,0,_xll.SPRDOPT(AQ44,AR44,$P44,$AM44,AU44,AV44,AW44,$F44,$B$19,9)/365)</f>
        <v>-6.6733659622495714E-4</v>
      </c>
      <c r="BG44" s="236">
        <f t="shared" ca="1" si="44"/>
        <v>6.1668293536201624E-2</v>
      </c>
      <c r="BH44" s="236">
        <f t="shared" ca="1" si="45"/>
        <v>-5.7183750465613064E-4</v>
      </c>
      <c r="BI44" s="236">
        <f t="shared" ca="1" si="46"/>
        <v>7.2801026870732873E-3</v>
      </c>
      <c r="BJ44" s="205"/>
      <c r="BK44" s="109">
        <f t="shared" ca="1" si="47"/>
        <v>15.647735472950176</v>
      </c>
      <c r="BL44" s="109">
        <f t="shared" ca="1" si="48"/>
        <v>-18.51722469468557</v>
      </c>
      <c r="BM44" s="109">
        <f t="shared" ca="1" si="49"/>
        <v>20.428941794307821</v>
      </c>
      <c r="BN44" s="109">
        <f t="shared" ca="1" si="50"/>
        <v>0.14009970397957244</v>
      </c>
      <c r="BO44" s="109">
        <f t="shared" ca="1" si="51"/>
        <v>0.1223727413352324</v>
      </c>
      <c r="BP44" s="109">
        <f t="shared" ca="1" si="52"/>
        <v>0.16940724794205952</v>
      </c>
      <c r="BQ44" s="109">
        <f t="shared" ca="1" si="53"/>
        <v>5.6275935357212391E-2</v>
      </c>
      <c r="BR44" s="109">
        <f t="shared" ca="1" si="54"/>
        <v>-0.26572087584870685</v>
      </c>
      <c r="BS44" s="109">
        <f t="shared" ca="1" si="55"/>
        <v>-2.0687434482973673E-2</v>
      </c>
      <c r="BT44" s="109">
        <f t="shared" ca="1" si="56"/>
        <v>1.9117170996222503</v>
      </c>
      <c r="BU44" s="109">
        <f t="shared" ca="1" si="57"/>
        <v>-1.7726962644340049E-2</v>
      </c>
      <c r="BV44" s="109">
        <f t="shared" ca="1" si="58"/>
        <v>0.22568318329927189</v>
      </c>
      <c r="BX44" s="82">
        <f t="shared" si="59"/>
        <v>0</v>
      </c>
      <c r="BY44" s="132">
        <f t="shared" si="60"/>
        <v>4.7653571428571437</v>
      </c>
      <c r="BZ44" s="132">
        <f t="shared" si="61"/>
        <v>4.6978571428571438</v>
      </c>
      <c r="CA44" s="132">
        <f t="shared" si="62"/>
        <v>0</v>
      </c>
      <c r="CB44" s="132">
        <f t="shared" si="63"/>
        <v>0</v>
      </c>
      <c r="CC44" s="234">
        <f t="shared" si="64"/>
        <v>0.41000000000000003</v>
      </c>
      <c r="CD44" s="234">
        <f t="shared" si="65"/>
        <v>0.41000000000000003</v>
      </c>
      <c r="CE44" s="106">
        <f t="shared" si="66"/>
        <v>0.99407144019191562</v>
      </c>
      <c r="CF44" s="236">
        <f>IF(BX44=0,0,_xll.SPRDOPT(BY44,BZ44,$W44,$AM44,CC44,CD44,CE44,$F44,$D$19,0))</f>
        <v>0</v>
      </c>
      <c r="CG44" s="236">
        <f ca="1">IF(BY44=0,0,_xll.SPRDOPT(BY44,BZ44,$W44,$AM44,CC44,CD44,CE44,$F44,$D$19,1))</f>
        <v>9.4051228492369979E-2</v>
      </c>
      <c r="CH44" s="236">
        <f ca="1">IF(BZ44=0,0,_xll.SPRDOPT(BY44,BZ44,$W44,$AM44,CC44,CD44,CE44,$F44,$D$19,2))</f>
        <v>-8.9253408701842743E-2</v>
      </c>
      <c r="CI44" s="236">
        <f>IF(CA44=0,0,_xll.SPRDOPT(BY44,BZ44,$W44,$AM44,CC44,CD44,CE44,$F44,$D$19,3)/100)</f>
        <v>0</v>
      </c>
      <c r="CJ44" s="236">
        <f>IF(CB44=0,0,_xll.SPRDOPT(BY44,BZ44,$W44,$AM44,CC44,CD44,CE44,$F44,$D$19,4)/100)</f>
        <v>0</v>
      </c>
      <c r="CK44" s="236">
        <f ca="1">IF(CC44=0,0,_xll.SPRDOPT(BY44,BZ44,$W44,$AM44,CC44,CD44,CE44,$F44,$D$19,5)/100)</f>
        <v>2.7819413401374673E-3</v>
      </c>
      <c r="CL44" s="236">
        <f ca="1">IF(CD44=0,0,_xll.SPRDOPT(BY44,BZ44,$W44,$AM44,CC44,CD44,CE44,$F44,$D$19,6)/100)</f>
        <v>-2.0932728763130093E-3</v>
      </c>
      <c r="CM44" s="236">
        <f ca="1">IF(CE44=0,0,_xll.SPRDOPT(BY44,BZ44,$W44,$AM44,CC44,CD44,CE44,$F44,$D$19,7)/100)</f>
        <v>-1.9135394501713289E-2</v>
      </c>
      <c r="CN44" s="236">
        <f>IF(CF44=0,0,_xll.SPRDOPT(BY44,BZ44,$W44,$AM44,CC44,CD44,CE44,$F44,$D$19,9)/365)</f>
        <v>0</v>
      </c>
      <c r="CO44" s="236">
        <f t="shared" ca="1" si="67"/>
        <v>4.7978197905272357E-3</v>
      </c>
      <c r="CP44" s="236">
        <f t="shared" si="68"/>
        <v>0</v>
      </c>
      <c r="CQ44" s="236">
        <f t="shared" ca="1" si="69"/>
        <v>6.8866846382445793E-4</v>
      </c>
      <c r="CR44" s="205"/>
      <c r="CS44" s="109">
        <f t="shared" si="70"/>
        <v>0</v>
      </c>
      <c r="CT44" s="109">
        <f t="shared" ca="1" si="71"/>
        <v>0</v>
      </c>
      <c r="CU44" s="109">
        <f t="shared" ca="1" si="72"/>
        <v>0</v>
      </c>
      <c r="CV44" s="109">
        <f t="shared" si="73"/>
        <v>0</v>
      </c>
      <c r="CW44" s="109">
        <f t="shared" si="74"/>
        <v>0</v>
      </c>
      <c r="CX44" s="109">
        <f t="shared" ca="1" si="75"/>
        <v>0</v>
      </c>
      <c r="CY44" s="109">
        <f t="shared" ca="1" si="76"/>
        <v>0</v>
      </c>
      <c r="CZ44" s="109">
        <f t="shared" ca="1" si="77"/>
        <v>0</v>
      </c>
      <c r="DA44" s="109">
        <f t="shared" si="78"/>
        <v>0</v>
      </c>
      <c r="DB44" s="109">
        <f t="shared" ca="1" si="79"/>
        <v>0</v>
      </c>
      <c r="DC44" s="109">
        <f t="shared" si="80"/>
        <v>0</v>
      </c>
      <c r="DD44" s="109">
        <f t="shared" ca="1" si="81"/>
        <v>0</v>
      </c>
      <c r="DF44" s="82">
        <f t="shared" si="82"/>
        <v>31</v>
      </c>
      <c r="DG44" s="132">
        <f t="shared" si="83"/>
        <v>4.8078571428571442</v>
      </c>
      <c r="DH44" s="132">
        <f t="shared" si="84"/>
        <v>4.6978571428571438</v>
      </c>
      <c r="DI44" s="132">
        <f t="shared" si="85"/>
        <v>149.04357142857148</v>
      </c>
      <c r="DJ44" s="132">
        <f t="shared" si="86"/>
        <v>145.63357142857146</v>
      </c>
      <c r="DK44" s="234">
        <f t="shared" si="87"/>
        <v>0.41000000000000003</v>
      </c>
      <c r="DL44" s="234">
        <f t="shared" si="88"/>
        <v>0.41000000000000003</v>
      </c>
      <c r="DM44" s="106">
        <f t="shared" si="89"/>
        <v>0.8</v>
      </c>
      <c r="DN44" s="236">
        <f ca="1">IF(DF44=0,0,_xll.SPRDOPT(DG44,DH44,$AD44,$AM44,DK44,DL44,DM44,$F44,$F$19,0))</f>
        <v>0.39251293274583909</v>
      </c>
      <c r="DO44" s="236">
        <f ca="1">IF(DG44=0,0,_xll.SPRDOPT(DG44,DH44,$AD44,$AM44,DK44,DL44,DM44,$F44,$F$19,1))</f>
        <v>-0.48414645662549688</v>
      </c>
      <c r="DP44" s="236">
        <f ca="1">IF(DH44=0,0,_xll.SPRDOPT(DG44,DH44,$AD44,$AM44,DK44,DL44,DM44,$F44,$F$19,2))</f>
        <v>0.55656926006217855</v>
      </c>
      <c r="DQ44" s="236">
        <f ca="1">IF(DI44=0,0,_xll.SPRDOPT(DG44,DH44,$AD44,$AM44,DK44,DL44,DM44,$F44,$F$19,3)/100)</f>
        <v>4.2907051564256456E-3</v>
      </c>
      <c r="DR44" s="236">
        <f ca="1">IF(DJ44=0,0,_xll.SPRDOPT(DG44,DH44,$AD44,$AM44,DK44,DL44,DM44,$F44,$F$19,4)/100)</f>
        <v>4.1305484683377908E-3</v>
      </c>
      <c r="DS44" s="236">
        <f ca="1">IF(DK44=0,0,_xll.SPRDOPT(DG44,DH44,$AD44,$AM44,DK44,DL44,DM44,$F44,$F$19,5)/100)</f>
        <v>5.0862874740504847E-3</v>
      </c>
      <c r="DT44" s="236">
        <f ca="1">IF(DL44=0,0,_xll.SPRDOPT(DG44,DH44,$AD44,$AM44,DK44,DL44,DM44,$F44,$F$19,6)/100)</f>
        <v>3.3215538970214819E-3</v>
      </c>
      <c r="DU44" s="236">
        <f ca="1">IF(DM44=0,0,_xll.SPRDOPT(DG44,DH44,$AD44,$AM44,DK44,DL44,DM44,$F44,$F$19,7)/100)</f>
        <v>-8.5767135514112271E-3</v>
      </c>
      <c r="DV44" s="236">
        <f ca="1">IF(DN44=0,0,_xll.SPRDOPT(DG44,DH44,$AD44,$AM44,DK44,DL44,DM44,$F44,$F$19,9)/365)</f>
        <v>-8.0641273943471588E-4</v>
      </c>
      <c r="DW44" s="236">
        <f t="shared" ca="1" si="90"/>
        <v>7.2422803436681671E-2</v>
      </c>
      <c r="DX44" s="236">
        <f t="shared" ca="1" si="91"/>
        <v>-1.6015668808785476E-4</v>
      </c>
      <c r="DY44" s="236">
        <f t="shared" ca="1" si="92"/>
        <v>8.4078413710719675E-3</v>
      </c>
      <c r="DZ44" s="205"/>
      <c r="EA44" s="109">
        <f t="shared" ca="1" si="93"/>
        <v>12.167900915121011</v>
      </c>
      <c r="EB44" s="109">
        <f t="shared" ca="1" si="94"/>
        <v>-15.008540155390403</v>
      </c>
      <c r="EC44" s="109">
        <f t="shared" ca="1" si="95"/>
        <v>17.253647061927534</v>
      </c>
      <c r="ED44" s="109">
        <f t="shared" ca="1" si="96"/>
        <v>0.133011859849195</v>
      </c>
      <c r="EE44" s="109">
        <f t="shared" ca="1" si="97"/>
        <v>0.12804700251847151</v>
      </c>
      <c r="EF44" s="109">
        <f t="shared" ca="1" si="98"/>
        <v>0.15767491169556502</v>
      </c>
      <c r="EG44" s="109">
        <f t="shared" ca="1" si="99"/>
        <v>0.10296817080766595</v>
      </c>
      <c r="EH44" s="109">
        <f t="shared" ca="1" si="100"/>
        <v>-0.26587812009374806</v>
      </c>
      <c r="EI44" s="109">
        <f t="shared" ca="1" si="101"/>
        <v>-2.4998794922476194E-2</v>
      </c>
      <c r="EJ44" s="109">
        <f t="shared" ca="1" si="102"/>
        <v>2.2451069065371319</v>
      </c>
      <c r="EK44" s="109">
        <f t="shared" ca="1" si="103"/>
        <v>-4.9648573307234977E-3</v>
      </c>
      <c r="EL44" s="109">
        <f t="shared" ca="1" si="104"/>
        <v>0.26064308250323098</v>
      </c>
      <c r="EN44" s="82">
        <f t="shared" si="105"/>
        <v>31</v>
      </c>
      <c r="EO44" s="132">
        <f t="shared" si="106"/>
        <v>4.8078571428571442</v>
      </c>
      <c r="EP44" s="132">
        <f t="shared" si="107"/>
        <v>4.6978571428571438</v>
      </c>
      <c r="EQ44" s="132">
        <f t="shared" si="108"/>
        <v>149.04357142857148</v>
      </c>
      <c r="ER44" s="132">
        <f t="shared" si="109"/>
        <v>145.63357142857146</v>
      </c>
      <c r="ES44" s="234">
        <f t="shared" si="110"/>
        <v>0.41000000000000003</v>
      </c>
      <c r="ET44" s="234">
        <f t="shared" si="111"/>
        <v>0.41000000000000003</v>
      </c>
      <c r="EU44" s="106">
        <f t="shared" si="112"/>
        <v>0.8</v>
      </c>
      <c r="EV44" s="236">
        <f ca="1">IF(EN44=0,0,_xll.SPRDOPT(EO44,EP44,$AK44,$AM44,ES44,ET44,EU44,$F44,$H$19,0))</f>
        <v>0.16609295556026935</v>
      </c>
      <c r="EW44" s="236">
        <f ca="1">IF(EO44=0,0,_xll.SPRDOPT(EO44,EP44,$AK44,$AM44,ES44,ET44,EU44,$F44,$H$19,1))</f>
        <v>0.31761414912697222</v>
      </c>
      <c r="EX44" s="236">
        <f ca="1">IF(EP44=0,0,_xll.SPRDOPT(EO44,EP44,$AK44,$AM44,ES44,ET44,EU44,$F44,$H$19,2))</f>
        <v>-0.25543865622239709</v>
      </c>
      <c r="EY44" s="236">
        <f ca="1">IF(EQ44=0,0,_xll.SPRDOPT(EO44,EP44,$AK44,$AM44,ES44,ET44,EU44,$F44,$H$19,3)/100)</f>
        <v>3.9853575045698279E-3</v>
      </c>
      <c r="EZ44" s="236">
        <f ca="1">IF(ER44=0,0,_xll.SPRDOPT(EO44,EP44,$AK44,$AM44,ES44,ET44,EU44,$F44,$H$19,4)/100)</f>
        <v>3.2664103898491525E-3</v>
      </c>
      <c r="FA44" s="236">
        <f ca="1">IF(ES44=0,0,_xll.SPRDOPT(EO44,EP44,$AK44,$AM44,ES44,ET44,EU44,$F44,$H$19,5)/100)</f>
        <v>5.9332476795167753E-3</v>
      </c>
      <c r="FB44" s="236">
        <f ca="1">IF(ET44=0,0,_xll.SPRDOPT(EO44,EP44,$AK44,$AM44,ES44,ET44,EU44,$F44,$H$19,6)/100)</f>
        <v>1.5252930789246171E-3</v>
      </c>
      <c r="FC44" s="236">
        <f ca="1">IF(EU44=0,0,_xll.SPRDOPT(EO44,EP44,$AK44,$AM44,ES44,ET44,EU44,$F44,$H$19,7)/100)</f>
        <v>-7.3467939377894727E-3</v>
      </c>
      <c r="FD44" s="236">
        <f ca="1">IF(EV44=0,0,_xll.SPRDOPT(EO44,EP44,$AK44,$AM44,ES44,ET44,EU44,$F44,$H$19,9)/365)</f>
        <v>-7.4950072157835539E-4</v>
      </c>
      <c r="FE44" s="236">
        <f t="shared" ca="1" si="113"/>
        <v>6.2175492904575136E-2</v>
      </c>
      <c r="FF44" s="236">
        <f t="shared" ca="1" si="114"/>
        <v>-7.189471147206754E-4</v>
      </c>
      <c r="FG44" s="236">
        <f t="shared" ca="1" si="115"/>
        <v>7.4585407584413926E-3</v>
      </c>
      <c r="FH44" s="205"/>
      <c r="FI44" s="109">
        <f t="shared" ca="1" si="116"/>
        <v>5.14888162236835</v>
      </c>
      <c r="FJ44" s="109">
        <f t="shared" ca="1" si="117"/>
        <v>9.8460386229361383</v>
      </c>
      <c r="FK44" s="109">
        <f t="shared" ca="1" si="118"/>
        <v>-7.9185983428943096</v>
      </c>
      <c r="FL44" s="109">
        <f t="shared" ca="1" si="119"/>
        <v>0.12354608264166467</v>
      </c>
      <c r="FM44" s="109">
        <f t="shared" ca="1" si="120"/>
        <v>0.10125872208532373</v>
      </c>
      <c r="FN44" s="109">
        <f t="shared" ca="1" si="121"/>
        <v>0.18393067806502003</v>
      </c>
      <c r="FO44" s="109">
        <f t="shared" ca="1" si="122"/>
        <v>4.7284085446663134E-2</v>
      </c>
      <c r="FP44" s="109">
        <f t="shared" ca="1" si="123"/>
        <v>-0.22775061207147365</v>
      </c>
      <c r="FQ44" s="109">
        <f t="shared" ca="1" si="124"/>
        <v>-2.3234522368929016E-2</v>
      </c>
      <c r="FR44" s="109">
        <f t="shared" ca="1" si="125"/>
        <v>1.9274402800418291</v>
      </c>
      <c r="FS44" s="109">
        <f t="shared" ca="1" si="126"/>
        <v>-2.2287360556340938E-2</v>
      </c>
      <c r="FT44" s="109">
        <f t="shared" ca="1" si="127"/>
        <v>0.23121476351168319</v>
      </c>
    </row>
    <row r="45" spans="1:176" x14ac:dyDescent="0.25">
      <c r="A45" s="101">
        <f t="shared" si="17"/>
        <v>37043</v>
      </c>
      <c r="B45" s="102">
        <f t="shared" si="18"/>
        <v>4.6778571428571434</v>
      </c>
      <c r="C45" s="80">
        <f t="shared" si="19"/>
        <v>0.4</v>
      </c>
      <c r="D45" s="102"/>
      <c r="E45" s="106"/>
      <c r="F45" s="105">
        <f t="shared" ca="1" si="20"/>
        <v>229</v>
      </c>
      <c r="G45" s="80"/>
      <c r="H45" s="80"/>
      <c r="I45" s="104"/>
      <c r="J45" s="233"/>
      <c r="K45" s="102">
        <f t="shared" si="21"/>
        <v>0.23749999999999999</v>
      </c>
      <c r="L45" s="102">
        <f t="shared" si="22"/>
        <v>0</v>
      </c>
      <c r="M45" s="106">
        <f t="shared" si="23"/>
        <v>1</v>
      </c>
      <c r="N45" s="106">
        <f t="shared" si="24"/>
        <v>1</v>
      </c>
      <c r="O45" s="106">
        <f t="shared" si="25"/>
        <v>0.8</v>
      </c>
      <c r="P45" s="235">
        <f t="shared" si="26"/>
        <v>0.42</v>
      </c>
      <c r="Q45" s="106"/>
      <c r="R45" s="102">
        <f t="shared" si="4"/>
        <v>5.7500000000000002E-2</v>
      </c>
      <c r="S45" s="102">
        <f t="shared" si="5"/>
        <v>0</v>
      </c>
      <c r="T45" s="106">
        <f t="shared" si="6"/>
        <v>1</v>
      </c>
      <c r="U45" s="106">
        <f t="shared" si="27"/>
        <v>1</v>
      </c>
      <c r="V45" s="106">
        <f t="shared" si="28"/>
        <v>0.99407144019191562</v>
      </c>
      <c r="W45" s="235">
        <f t="shared" si="29"/>
        <v>0.3</v>
      </c>
      <c r="X45" s="106"/>
      <c r="Y45" s="102">
        <f t="shared" si="7"/>
        <v>0.23749999999999999</v>
      </c>
      <c r="Z45" s="102">
        <f t="shared" si="8"/>
        <v>0</v>
      </c>
      <c r="AA45" s="106">
        <f t="shared" si="9"/>
        <v>1</v>
      </c>
      <c r="AB45" s="106">
        <f t="shared" si="30"/>
        <v>1</v>
      </c>
      <c r="AC45" s="106">
        <f t="shared" si="31"/>
        <v>0.8</v>
      </c>
      <c r="AD45" s="235">
        <f t="shared" si="32"/>
        <v>0.2</v>
      </c>
      <c r="AE45" s="106"/>
      <c r="AF45" s="102">
        <f t="shared" si="10"/>
        <v>0.23749999999999999</v>
      </c>
      <c r="AG45" s="102">
        <f t="shared" si="11"/>
        <v>0</v>
      </c>
      <c r="AH45" s="106">
        <f t="shared" si="12"/>
        <v>1</v>
      </c>
      <c r="AI45" s="106">
        <f t="shared" si="33"/>
        <v>1</v>
      </c>
      <c r="AJ45" s="106">
        <f t="shared" si="13"/>
        <v>0.8</v>
      </c>
      <c r="AK45" s="235">
        <f t="shared" si="34"/>
        <v>0.6</v>
      </c>
      <c r="AM45" s="80">
        <f t="shared" si="35"/>
        <v>6.8178853254346028E-2</v>
      </c>
      <c r="AN45" s="181">
        <f t="shared" si="14"/>
        <v>30</v>
      </c>
      <c r="AP45" s="82">
        <f t="shared" si="36"/>
        <v>30</v>
      </c>
      <c r="AQ45" s="132">
        <f t="shared" si="37"/>
        <v>4.9153571428571432</v>
      </c>
      <c r="AR45" s="132">
        <f t="shared" si="38"/>
        <v>4.6778571428571434</v>
      </c>
      <c r="AS45" s="132">
        <f t="shared" si="39"/>
        <v>147.46071428571429</v>
      </c>
      <c r="AT45" s="132">
        <f t="shared" si="40"/>
        <v>140.33571428571429</v>
      </c>
      <c r="AU45" s="234">
        <f t="shared" si="41"/>
        <v>0.4</v>
      </c>
      <c r="AV45" s="234">
        <f t="shared" si="42"/>
        <v>0.4</v>
      </c>
      <c r="AW45" s="106">
        <f t="shared" si="43"/>
        <v>0.83000000000000007</v>
      </c>
      <c r="AX45" s="236">
        <f ca="1">IF(AP45=0,0,_xll.SPRDOPT(AQ45,AR45,$P45,$AM45,AU45,AV45,AW45,$F45,$B$19,0))</f>
        <v>0.43636243814348913</v>
      </c>
      <c r="AY45" s="236">
        <f ca="1">IF(AQ45=0,0,_xll.SPRDOPT(AQ45,AR45,$P45,$AM45,AU45,AV45,AW45,$F45,$B$19,1))</f>
        <v>-0.52251558604260651</v>
      </c>
      <c r="AZ45" s="236">
        <f ca="1">IF(AR45=0,0,_xll.SPRDOPT(AQ45,AR45,$P45,$AM45,AU45,AV45,AW45,$F45,$B$19,2))</f>
        <v>0.5908267310276959</v>
      </c>
      <c r="BA45" s="236">
        <f ca="1">IF(AS45=0,0,_xll.SPRDOPT(AQ45,AR45,$P45,$AM45,AU45,AV45,AW45,$F45,$B$19,3)/100)</f>
        <v>4.3200571444444082E-3</v>
      </c>
      <c r="BB45" s="236">
        <f ca="1">IF(AT45=0,0,_xll.SPRDOPT(AQ45,AR45,$P45,$AM45,AU45,AV45,AW45,$F45,$B$19,4)/100)</f>
        <v>4.0092829464226662E-3</v>
      </c>
      <c r="BC45" s="236">
        <f ca="1">IF(AU45=0,0,_xll.SPRDOPT(AQ45,AR45,$P45,$AM45,AU45,AV45,AW45,$F45,$B$19,5)/100)</f>
        <v>6.2641232941052435E-3</v>
      </c>
      <c r="BD45" s="236">
        <f ca="1">IF(AV45=0,0,_xll.SPRDOPT(AQ45,AR45,$P45,$AM45,AU45,AV45,AW45,$F45,$B$19,6)/100)</f>
        <v>2.0903711951350112E-3</v>
      </c>
      <c r="BE45" s="236">
        <f ca="1">IF(AW45=0,0,_xll.SPRDOPT(AQ45,AR45,$P45,$AM45,AU45,AV45,AW45,$F45,$B$19,7)/100)</f>
        <v>-9.596123761467755E-3</v>
      </c>
      <c r="BF45" s="236">
        <f ca="1">IF(AX45=0,0,_xll.SPRDOPT(AQ45,AR45,$P45,$AM45,AU45,AV45,AW45,$F45,$B$19,9)/365)</f>
        <v>-6.4864119811346025E-4</v>
      </c>
      <c r="BG45" s="236">
        <f t="shared" ca="1" si="44"/>
        <v>6.8311144985089389E-2</v>
      </c>
      <c r="BH45" s="236">
        <f t="shared" ca="1" si="45"/>
        <v>-3.1077419802174201E-4</v>
      </c>
      <c r="BI45" s="236">
        <f t="shared" ca="1" si="46"/>
        <v>8.3544944892402547E-3</v>
      </c>
      <c r="BJ45" s="205"/>
      <c r="BK45" s="109">
        <f t="shared" ca="1" si="47"/>
        <v>13.090873144304673</v>
      </c>
      <c r="BL45" s="109">
        <f t="shared" ca="1" si="48"/>
        <v>-15.675467581278195</v>
      </c>
      <c r="BM45" s="109">
        <f t="shared" ca="1" si="49"/>
        <v>17.724801930830878</v>
      </c>
      <c r="BN45" s="109">
        <f t="shared" ca="1" si="50"/>
        <v>0.12960171433333226</v>
      </c>
      <c r="BO45" s="109">
        <f t="shared" ca="1" si="51"/>
        <v>0.12027848839267999</v>
      </c>
      <c r="BP45" s="109">
        <f t="shared" ca="1" si="52"/>
        <v>0.18792369882315729</v>
      </c>
      <c r="BQ45" s="109">
        <f t="shared" ca="1" si="53"/>
        <v>6.2711135854050332E-2</v>
      </c>
      <c r="BR45" s="109">
        <f t="shared" ca="1" si="54"/>
        <v>-0.28788371284403264</v>
      </c>
      <c r="BS45" s="109">
        <f t="shared" ca="1" si="55"/>
        <v>-1.9459235943403808E-2</v>
      </c>
      <c r="BT45" s="109">
        <f t="shared" ca="1" si="56"/>
        <v>2.0493343495526819</v>
      </c>
      <c r="BU45" s="109">
        <f t="shared" ca="1" si="57"/>
        <v>-9.3232259406522602E-3</v>
      </c>
      <c r="BV45" s="109">
        <f t="shared" ca="1" si="58"/>
        <v>0.25063483467720765</v>
      </c>
      <c r="BX45" s="82">
        <f t="shared" si="59"/>
        <v>0</v>
      </c>
      <c r="BY45" s="132">
        <f t="shared" si="60"/>
        <v>4.7353571428571435</v>
      </c>
      <c r="BZ45" s="132">
        <f t="shared" si="61"/>
        <v>4.6778571428571434</v>
      </c>
      <c r="CA45" s="132">
        <f t="shared" si="62"/>
        <v>0</v>
      </c>
      <c r="CB45" s="132">
        <f t="shared" si="63"/>
        <v>0</v>
      </c>
      <c r="CC45" s="234">
        <f t="shared" si="64"/>
        <v>0.4</v>
      </c>
      <c r="CD45" s="234">
        <f t="shared" si="65"/>
        <v>0.4</v>
      </c>
      <c r="CE45" s="106">
        <f t="shared" si="66"/>
        <v>0.99407144019191562</v>
      </c>
      <c r="CF45" s="236">
        <f>IF(BX45=0,0,_xll.SPRDOPT(BY45,BZ45,$W45,$AM45,CC45,CD45,CE45,$F45,$D$19,0))</f>
        <v>0</v>
      </c>
      <c r="CG45" s="236">
        <f ca="1">IF(BY45=0,0,_xll.SPRDOPT(BY45,BZ45,$W45,$AM45,CC45,CD45,CE45,$F45,$D$19,1))</f>
        <v>9.5087459968973678E-2</v>
      </c>
      <c r="CH45" s="236">
        <f ca="1">IF(BZ45=0,0,_xll.SPRDOPT(BY45,BZ45,$W45,$AM45,CC45,CD45,CE45,$F45,$D$19,2))</f>
        <v>-8.9996566889641583E-2</v>
      </c>
      <c r="CI45" s="236">
        <f>IF(CA45=0,0,_xll.SPRDOPT(BY45,BZ45,$W45,$AM45,CC45,CD45,CE45,$F45,$D$19,3)/100)</f>
        <v>0</v>
      </c>
      <c r="CJ45" s="236">
        <f>IF(CB45=0,0,_xll.SPRDOPT(BY45,BZ45,$W45,$AM45,CC45,CD45,CE45,$F45,$D$19,4)/100)</f>
        <v>0</v>
      </c>
      <c r="CK45" s="236">
        <f ca="1">IF(CC45=0,0,_xll.SPRDOPT(BY45,BZ45,$W45,$AM45,CC45,CD45,CE45,$F45,$D$19,5)/100)</f>
        <v>2.9967154277956379E-3</v>
      </c>
      <c r="CL45" s="236">
        <f ca="1">IF(CD45=0,0,_xll.SPRDOPT(BY45,BZ45,$W45,$AM45,CC45,CD45,CE45,$F45,$D$19,6)/100)</f>
        <v>-2.2521606010046853E-3</v>
      </c>
      <c r="CM45" s="236">
        <f ca="1">IF(CE45=0,0,_xll.SPRDOPT(BY45,BZ45,$W45,$AM45,CC45,CD45,CE45,$F45,$D$19,7)/100)</f>
        <v>-2.0196817987645197E-2</v>
      </c>
      <c r="CN45" s="236">
        <f>IF(CF45=0,0,_xll.SPRDOPT(BY45,BZ45,$W45,$AM45,CC45,CD45,CE45,$F45,$D$19,9)/365)</f>
        <v>0</v>
      </c>
      <c r="CO45" s="236">
        <f t="shared" ca="1" si="67"/>
        <v>5.0908930793320956E-3</v>
      </c>
      <c r="CP45" s="236">
        <f t="shared" si="68"/>
        <v>0</v>
      </c>
      <c r="CQ45" s="236">
        <f t="shared" ca="1" si="69"/>
        <v>7.4455482679095268E-4</v>
      </c>
      <c r="CR45" s="205"/>
      <c r="CS45" s="109">
        <f t="shared" si="70"/>
        <v>0</v>
      </c>
      <c r="CT45" s="109">
        <f t="shared" ca="1" si="71"/>
        <v>0</v>
      </c>
      <c r="CU45" s="109">
        <f t="shared" ca="1" si="72"/>
        <v>0</v>
      </c>
      <c r="CV45" s="109">
        <f t="shared" si="73"/>
        <v>0</v>
      </c>
      <c r="CW45" s="109">
        <f t="shared" si="74"/>
        <v>0</v>
      </c>
      <c r="CX45" s="109">
        <f t="shared" ca="1" si="75"/>
        <v>0</v>
      </c>
      <c r="CY45" s="109">
        <f t="shared" ca="1" si="76"/>
        <v>0</v>
      </c>
      <c r="CZ45" s="109">
        <f t="shared" ca="1" si="77"/>
        <v>0</v>
      </c>
      <c r="DA45" s="109">
        <f t="shared" si="78"/>
        <v>0</v>
      </c>
      <c r="DB45" s="109">
        <f t="shared" ca="1" si="79"/>
        <v>0</v>
      </c>
      <c r="DC45" s="109">
        <f t="shared" si="80"/>
        <v>0</v>
      </c>
      <c r="DD45" s="109">
        <f t="shared" ca="1" si="81"/>
        <v>0</v>
      </c>
      <c r="DF45" s="82">
        <f t="shared" si="82"/>
        <v>30</v>
      </c>
      <c r="DG45" s="132">
        <f t="shared" si="83"/>
        <v>4.9328571428571433</v>
      </c>
      <c r="DH45" s="132">
        <f t="shared" si="84"/>
        <v>4.6778571428571434</v>
      </c>
      <c r="DI45" s="132">
        <f t="shared" si="85"/>
        <v>147.98571428571429</v>
      </c>
      <c r="DJ45" s="132">
        <f t="shared" si="86"/>
        <v>140.33571428571429</v>
      </c>
      <c r="DK45" s="234">
        <f t="shared" si="87"/>
        <v>0.4</v>
      </c>
      <c r="DL45" s="234">
        <f t="shared" si="88"/>
        <v>0.4</v>
      </c>
      <c r="DM45" s="106">
        <f t="shared" si="89"/>
        <v>0.8</v>
      </c>
      <c r="DN45" s="236">
        <f ca="1">IF(DF45=0,0,_xll.SPRDOPT(DG45,DH45,$AD45,$AM45,DK45,DL45,DM45,$F45,$F$19,0))</f>
        <v>0.34231102047071604</v>
      </c>
      <c r="DO45" s="236">
        <f ca="1">IF(DG45=0,0,_xll.SPRDOPT(DG45,DH45,$AD45,$AM45,DK45,DL45,DM45,$F45,$F$19,1))</f>
        <v>-0.41969539940458922</v>
      </c>
      <c r="DP45" s="236">
        <f ca="1">IF(DH45=0,0,_xll.SPRDOPT(DG45,DH45,$AD45,$AM45,DK45,DL45,DM45,$F45,$F$19,2))</f>
        <v>0.49586169838552752</v>
      </c>
      <c r="DQ45" s="236">
        <f ca="1">IF(DI45=0,0,_xll.SPRDOPT(DG45,DH45,$AD45,$AM45,DK45,DL45,DM45,$F45,$F$19,3)/100)</f>
        <v>3.8937371760376514E-3</v>
      </c>
      <c r="DR45" s="236">
        <f ca="1">IF(DJ45=0,0,_xll.SPRDOPT(DG45,DH45,$AD45,$AM45,DK45,DL45,DM45,$F45,$F$19,4)/100)</f>
        <v>3.9820884332608178E-3</v>
      </c>
      <c r="DS45" s="236">
        <f ca="1">IF(DK45=0,0,_xll.SPRDOPT(DG45,DH45,$AD45,$AM45,DK45,DL45,DM45,$F45,$F$19,5)/100)</f>
        <v>5.533010684444957E-3</v>
      </c>
      <c r="DT45" s="236">
        <f ca="1">IF(DL45=0,0,_xll.SPRDOPT(DG45,DH45,$AD45,$AM45,DK45,DL45,DM45,$F45,$F$19,6)/100)</f>
        <v>3.6247729927255329E-3</v>
      </c>
      <c r="DU45" s="236">
        <f ca="1">IF(DM45=0,0,_xll.SPRDOPT(DG45,DH45,$AD45,$AM45,DK45,DL45,DM45,$F45,$F$19,7)/100)</f>
        <v>-9.1141043934362103E-3</v>
      </c>
      <c r="DV45" s="236">
        <f ca="1">IF(DN45=0,0,_xll.SPRDOPT(DG45,DH45,$AD45,$AM45,DK45,DL45,DM45,$F45,$F$19,9)/365)</f>
        <v>-7.3641350536043102E-4</v>
      </c>
      <c r="DW45" s="236">
        <f t="shared" ca="1" si="90"/>
        <v>7.6166298980938296E-2</v>
      </c>
      <c r="DX45" s="236">
        <f t="shared" ca="1" si="91"/>
        <v>8.8351257223166346E-5</v>
      </c>
      <c r="DY45" s="236">
        <f t="shared" ca="1" si="92"/>
        <v>9.157783677170489E-3</v>
      </c>
      <c r="DZ45" s="205"/>
      <c r="EA45" s="109">
        <f t="shared" ca="1" si="93"/>
        <v>10.269330614121481</v>
      </c>
      <c r="EB45" s="109">
        <f t="shared" ca="1" si="94"/>
        <v>-12.590861982137676</v>
      </c>
      <c r="EC45" s="109">
        <f t="shared" ca="1" si="95"/>
        <v>14.875850951565825</v>
      </c>
      <c r="ED45" s="109">
        <f t="shared" ca="1" si="96"/>
        <v>0.11681211528112954</v>
      </c>
      <c r="EE45" s="109">
        <f t="shared" ca="1" si="97"/>
        <v>0.11946265299782453</v>
      </c>
      <c r="EF45" s="109">
        <f t="shared" ca="1" si="98"/>
        <v>0.16599032053334872</v>
      </c>
      <c r="EG45" s="109">
        <f t="shared" ca="1" si="99"/>
        <v>0.10874318978176599</v>
      </c>
      <c r="EH45" s="109">
        <f t="shared" ca="1" si="100"/>
        <v>-0.27342313180308631</v>
      </c>
      <c r="EI45" s="109">
        <f t="shared" ca="1" si="101"/>
        <v>-2.2092405160812931E-2</v>
      </c>
      <c r="EJ45" s="109">
        <f t="shared" ca="1" si="102"/>
        <v>2.2849889694281487</v>
      </c>
      <c r="EK45" s="109">
        <f t="shared" ca="1" si="103"/>
        <v>2.6505377166949904E-3</v>
      </c>
      <c r="EL45" s="109">
        <f t="shared" ca="1" si="104"/>
        <v>0.27473351031511467</v>
      </c>
      <c r="EN45" s="82">
        <f t="shared" si="105"/>
        <v>30</v>
      </c>
      <c r="EO45" s="132">
        <f t="shared" si="106"/>
        <v>4.9328571428571433</v>
      </c>
      <c r="EP45" s="132">
        <f t="shared" si="107"/>
        <v>4.6778571428571434</v>
      </c>
      <c r="EQ45" s="132">
        <f t="shared" si="108"/>
        <v>147.98571428571429</v>
      </c>
      <c r="ER45" s="132">
        <f t="shared" si="109"/>
        <v>140.33571428571429</v>
      </c>
      <c r="ES45" s="234">
        <f t="shared" si="110"/>
        <v>0.4</v>
      </c>
      <c r="ET45" s="234">
        <f t="shared" si="111"/>
        <v>0.4</v>
      </c>
      <c r="EU45" s="106">
        <f t="shared" si="112"/>
        <v>0.8</v>
      </c>
      <c r="EV45" s="236">
        <f ca="1">IF(EN45=0,0,_xll.SPRDOPT(EO45,EP45,$AK45,$AM45,ES45,ET45,EU45,$F45,$H$19,0))</f>
        <v>0.23185092767753676</v>
      </c>
      <c r="EW45" s="236">
        <f ca="1">IF(EO45=0,0,_xll.SPRDOPT(EO45,EP45,$AK45,$AM45,ES45,ET45,EU45,$F45,$H$19,1))</f>
        <v>0.38249711633226563</v>
      </c>
      <c r="EX45" s="236">
        <f ca="1">IF(EP45=0,0,_xll.SPRDOPT(EO45,EP45,$AK45,$AM45,ES45,ET45,EU45,$F45,$H$19,2))</f>
        <v>-0.31189937883278956</v>
      </c>
      <c r="EY45" s="236">
        <f ca="1">IF(EQ45=0,0,_xll.SPRDOPT(EO45,EP45,$AK45,$AM45,ES45,ET45,EU45,$F45,$H$19,3)/100)</f>
        <v>3.9058196092497583E-3</v>
      </c>
      <c r="EZ45" s="236">
        <f ca="1">IF(ER45=0,0,_xll.SPRDOPT(EO45,EP45,$AK45,$AM45,ES45,ET45,EU45,$F45,$H$19,4)/100)</f>
        <v>3.400540162687868E-3</v>
      </c>
      <c r="FA45" s="236">
        <f ca="1">IF(ES45=0,0,_xll.SPRDOPT(EO45,EP45,$AK45,$AM45,ES45,ET45,EU45,$F45,$H$19,5)/100)</f>
        <v>6.9738794063410117E-3</v>
      </c>
      <c r="FB45" s="236">
        <f ca="1">IF(ET45=0,0,_xll.SPRDOPT(EO45,EP45,$AK45,$AM45,ES45,ET45,EU45,$F45,$H$19,6)/100)</f>
        <v>1.800400699953535E-3</v>
      </c>
      <c r="FC45" s="236">
        <f ca="1">IF(EU45=0,0,_xll.SPRDOPT(EO45,EP45,$AK45,$AM45,ES45,ET45,EU45,$F45,$H$19,7)/100)</f>
        <v>-8.4305193979898416E-3</v>
      </c>
      <c r="FD45" s="236">
        <f ca="1">IF(EV45=0,0,_xll.SPRDOPT(EO45,EP45,$AK45,$AM45,ES45,ET45,EU45,$F45,$H$19,9)/365)</f>
        <v>-7.235297946625815E-4</v>
      </c>
      <c r="FE45" s="236">
        <f t="shared" ca="1" si="113"/>
        <v>7.0597737499476065E-2</v>
      </c>
      <c r="FF45" s="236">
        <f t="shared" ca="1" si="114"/>
        <v>-5.052794465618903E-4</v>
      </c>
      <c r="FG45" s="236">
        <f t="shared" ca="1" si="115"/>
        <v>8.7742801062945467E-3</v>
      </c>
      <c r="FH45" s="205"/>
      <c r="FI45" s="109">
        <f t="shared" ca="1" si="116"/>
        <v>6.955527830326103</v>
      </c>
      <c r="FJ45" s="109">
        <f t="shared" ca="1" si="117"/>
        <v>11.474913489967969</v>
      </c>
      <c r="FK45" s="109">
        <f t="shared" ca="1" si="118"/>
        <v>-9.356981364983687</v>
      </c>
      <c r="FL45" s="109">
        <f t="shared" ca="1" si="119"/>
        <v>0.11717458827749275</v>
      </c>
      <c r="FM45" s="109">
        <f t="shared" ca="1" si="120"/>
        <v>0.10201620488063604</v>
      </c>
      <c r="FN45" s="109">
        <f t="shared" ca="1" si="121"/>
        <v>0.20921638219023037</v>
      </c>
      <c r="FO45" s="109">
        <f t="shared" ca="1" si="122"/>
        <v>5.4012020998606053E-2</v>
      </c>
      <c r="FP45" s="109">
        <f t="shared" ca="1" si="123"/>
        <v>-0.25291558193969527</v>
      </c>
      <c r="FQ45" s="109">
        <f t="shared" ca="1" si="124"/>
        <v>-2.1705893839877446E-2</v>
      </c>
      <c r="FR45" s="109">
        <f t="shared" ca="1" si="125"/>
        <v>2.1179321249842822</v>
      </c>
      <c r="FS45" s="109">
        <f t="shared" ca="1" si="126"/>
        <v>-1.5158383396856708E-2</v>
      </c>
      <c r="FT45" s="109">
        <f t="shared" ca="1" si="127"/>
        <v>0.26322840318883639</v>
      </c>
    </row>
    <row r="46" spans="1:176" x14ac:dyDescent="0.25">
      <c r="A46" s="101">
        <f t="shared" si="17"/>
        <v>37073</v>
      </c>
      <c r="B46" s="102">
        <f t="shared" si="18"/>
        <v>4.6578571428571438</v>
      </c>
      <c r="C46" s="80">
        <f t="shared" si="19"/>
        <v>0.4</v>
      </c>
      <c r="D46" s="102"/>
      <c r="E46" s="106"/>
      <c r="F46" s="105">
        <f t="shared" ca="1" si="20"/>
        <v>258</v>
      </c>
      <c r="G46" s="80"/>
      <c r="H46" s="80"/>
      <c r="I46" s="104"/>
      <c r="J46" s="233"/>
      <c r="K46" s="102">
        <f t="shared" si="21"/>
        <v>0.65749999999999997</v>
      </c>
      <c r="L46" s="102">
        <f t="shared" si="22"/>
        <v>0</v>
      </c>
      <c r="M46" s="106">
        <f t="shared" si="23"/>
        <v>1</v>
      </c>
      <c r="N46" s="106">
        <f t="shared" si="24"/>
        <v>1</v>
      </c>
      <c r="O46" s="106">
        <f t="shared" si="25"/>
        <v>0.8</v>
      </c>
      <c r="P46" s="235">
        <f t="shared" si="26"/>
        <v>0.42</v>
      </c>
      <c r="Q46" s="106"/>
      <c r="R46" s="102">
        <f t="shared" si="4"/>
        <v>5.2499999999999998E-2</v>
      </c>
      <c r="S46" s="102">
        <f t="shared" si="5"/>
        <v>0</v>
      </c>
      <c r="T46" s="106">
        <f t="shared" si="6"/>
        <v>1</v>
      </c>
      <c r="U46" s="106">
        <f t="shared" si="27"/>
        <v>1</v>
      </c>
      <c r="V46" s="106">
        <f t="shared" si="28"/>
        <v>0.99407144019191562</v>
      </c>
      <c r="W46" s="235">
        <f t="shared" si="29"/>
        <v>0.3</v>
      </c>
      <c r="X46" s="106"/>
      <c r="Y46" s="102">
        <f t="shared" si="7"/>
        <v>0.65749999999999997</v>
      </c>
      <c r="Z46" s="102">
        <f t="shared" si="8"/>
        <v>0</v>
      </c>
      <c r="AA46" s="106">
        <f t="shared" si="9"/>
        <v>1</v>
      </c>
      <c r="AB46" s="106">
        <f t="shared" si="30"/>
        <v>1</v>
      </c>
      <c r="AC46" s="106">
        <f t="shared" si="31"/>
        <v>0.8</v>
      </c>
      <c r="AD46" s="235">
        <f t="shared" si="32"/>
        <v>0.2</v>
      </c>
      <c r="AE46" s="106"/>
      <c r="AF46" s="102">
        <f t="shared" si="10"/>
        <v>0.65749999999999997</v>
      </c>
      <c r="AG46" s="102">
        <f t="shared" si="11"/>
        <v>0</v>
      </c>
      <c r="AH46" s="106">
        <f t="shared" si="12"/>
        <v>1</v>
      </c>
      <c r="AI46" s="106">
        <f t="shared" si="33"/>
        <v>1</v>
      </c>
      <c r="AJ46" s="106">
        <f t="shared" si="13"/>
        <v>0.8</v>
      </c>
      <c r="AK46" s="235">
        <f t="shared" si="34"/>
        <v>0.6</v>
      </c>
      <c r="AM46" s="80">
        <f t="shared" si="35"/>
        <v>6.7968845436110023E-2</v>
      </c>
      <c r="AN46" s="181">
        <f t="shared" si="14"/>
        <v>31</v>
      </c>
      <c r="AP46" s="82">
        <f t="shared" si="36"/>
        <v>31</v>
      </c>
      <c r="AQ46" s="132">
        <f t="shared" si="37"/>
        <v>5.3153571428571436</v>
      </c>
      <c r="AR46" s="132">
        <f t="shared" si="38"/>
        <v>4.6578571428571438</v>
      </c>
      <c r="AS46" s="132">
        <f t="shared" si="39"/>
        <v>164.77607142857144</v>
      </c>
      <c r="AT46" s="132">
        <f t="shared" si="40"/>
        <v>144.39357142857145</v>
      </c>
      <c r="AU46" s="234">
        <f t="shared" si="41"/>
        <v>0.4</v>
      </c>
      <c r="AV46" s="234">
        <f t="shared" si="42"/>
        <v>0.4</v>
      </c>
      <c r="AW46" s="106">
        <f t="shared" si="43"/>
        <v>0.83000000000000007</v>
      </c>
      <c r="AX46" s="236">
        <f ca="1">IF(AP46=0,0,_xll.SPRDOPT(AQ46,AR46,$P46,$AM46,AU46,AV46,AW46,$F46,$B$19,0))</f>
        <v>0.2722619433782803</v>
      </c>
      <c r="AY46" s="236">
        <f ca="1">IF(AQ46=0,0,_xll.SPRDOPT(AQ46,AR46,$P46,$AM46,AU46,AV46,AW46,$F46,$B$19,1))</f>
        <v>-0.35110179989202128</v>
      </c>
      <c r="AZ46" s="236">
        <f ca="1">IF(AR46=0,0,_xll.SPRDOPT(AQ46,AR46,$P46,$AM46,AU46,AV46,AW46,$F46,$B$19,2))</f>
        <v>0.42269613221063218</v>
      </c>
      <c r="BA46" s="236">
        <f ca="1">IF(AS46=0,0,_xll.SPRDOPT(AQ46,AR46,$P46,$AM46,AU46,AV46,AW46,$F46,$B$19,3)/100)</f>
        <v>3.5598765303310699E-3</v>
      </c>
      <c r="BB46" s="236">
        <f ca="1">IF(AT46=0,0,_xll.SPRDOPT(AQ46,AR46,$P46,$AM46,AU46,AV46,AW46,$F46,$B$19,4)/100)</f>
        <v>3.9076945374583285E-3</v>
      </c>
      <c r="BC46" s="236">
        <f ca="1">IF(AU46=0,0,_xll.SPRDOPT(AQ46,AR46,$P46,$AM46,AU46,AV46,AW46,$F46,$B$19,5)/100)</f>
        <v>6.7707833170758125E-3</v>
      </c>
      <c r="BD46" s="236">
        <f ca="1">IF(AV46=0,0,_xll.SPRDOPT(AQ46,AR46,$P46,$AM46,AU46,AV46,AW46,$F46,$B$19,6)/100)</f>
        <v>2.3074323377520844E-3</v>
      </c>
      <c r="BE46" s="236">
        <f ca="1">IF(AW46=0,0,_xll.SPRDOPT(AQ46,AR46,$P46,$AM46,AU46,AV46,AW46,$F46,$B$19,7)/100)</f>
        <v>-1.0432236263397737E-2</v>
      </c>
      <c r="BF46" s="236">
        <f ca="1">IF(AX46=0,0,_xll.SPRDOPT(AQ46,AR46,$P46,$AM46,AU46,AV46,AW46,$F46,$B$19,9)/365)</f>
        <v>-6.5352013096094217E-4</v>
      </c>
      <c r="BG46" s="236">
        <f t="shared" ca="1" si="44"/>
        <v>7.1594332318610898E-2</v>
      </c>
      <c r="BH46" s="236">
        <f t="shared" ca="1" si="45"/>
        <v>3.4781800712725859E-4</v>
      </c>
      <c r="BI46" s="236">
        <f t="shared" ca="1" si="46"/>
        <v>9.0782156548278974E-3</v>
      </c>
      <c r="BJ46" s="205"/>
      <c r="BK46" s="109">
        <f t="shared" ca="1" si="47"/>
        <v>8.440120244726689</v>
      </c>
      <c r="BL46" s="109">
        <f t="shared" ca="1" si="48"/>
        <v>-10.88415579665266</v>
      </c>
      <c r="BM46" s="109">
        <f t="shared" ca="1" si="49"/>
        <v>13.103580098529598</v>
      </c>
      <c r="BN46" s="109">
        <f t="shared" ca="1" si="50"/>
        <v>0.11035617244026316</v>
      </c>
      <c r="BO46" s="109">
        <f t="shared" ca="1" si="51"/>
        <v>0.12113853066120818</v>
      </c>
      <c r="BP46" s="109">
        <f t="shared" ca="1" si="52"/>
        <v>0.20989428282935019</v>
      </c>
      <c r="BQ46" s="109">
        <f t="shared" ca="1" si="53"/>
        <v>7.1530402470314614E-2</v>
      </c>
      <c r="BR46" s="109">
        <f t="shared" ca="1" si="54"/>
        <v>-0.32339932416532985</v>
      </c>
      <c r="BS46" s="109">
        <f t="shared" ca="1" si="55"/>
        <v>-2.0259124059789208E-2</v>
      </c>
      <c r="BT46" s="109">
        <f t="shared" ca="1" si="56"/>
        <v>2.2194243018769377</v>
      </c>
      <c r="BU46" s="109">
        <f t="shared" ca="1" si="57"/>
        <v>1.0782358220945016E-2</v>
      </c>
      <c r="BV46" s="109">
        <f t="shared" ca="1" si="58"/>
        <v>0.2814246852996648</v>
      </c>
      <c r="BX46" s="82">
        <f t="shared" si="59"/>
        <v>0</v>
      </c>
      <c r="BY46" s="132">
        <f t="shared" si="60"/>
        <v>4.710357142857144</v>
      </c>
      <c r="BZ46" s="132">
        <f t="shared" si="61"/>
        <v>4.6578571428571438</v>
      </c>
      <c r="CA46" s="132">
        <f t="shared" si="62"/>
        <v>0</v>
      </c>
      <c r="CB46" s="132">
        <f t="shared" si="63"/>
        <v>0</v>
      </c>
      <c r="CC46" s="234">
        <f t="shared" si="64"/>
        <v>0.4</v>
      </c>
      <c r="CD46" s="234">
        <f t="shared" si="65"/>
        <v>0.4</v>
      </c>
      <c r="CE46" s="106">
        <f t="shared" si="66"/>
        <v>0.99407144019191562</v>
      </c>
      <c r="CF46" s="236">
        <f>IF(BX46=0,0,_xll.SPRDOPT(BY46,BZ46,$W46,$AM46,CC46,CD46,CE46,$F46,$D$19,0))</f>
        <v>0</v>
      </c>
      <c r="CG46" s="236">
        <f ca="1">IF(BY46=0,0,_xll.SPRDOPT(BY46,BZ46,$W46,$AM46,CC46,CD46,CE46,$F46,$D$19,1))</f>
        <v>0.10271604860917717</v>
      </c>
      <c r="CH46" s="236">
        <f ca="1">IF(BZ46=0,0,_xll.SPRDOPT(BY46,BZ46,$W46,$AM46,CC46,CD46,CE46,$F46,$D$19,2))</f>
        <v>-9.7010926623245453E-2</v>
      </c>
      <c r="CI46" s="236">
        <f>IF(CA46=0,0,_xll.SPRDOPT(BY46,BZ46,$W46,$AM46,CC46,CD46,CE46,$F46,$D$19,3)/100)</f>
        <v>0</v>
      </c>
      <c r="CJ46" s="236">
        <f>IF(CB46=0,0,_xll.SPRDOPT(BY46,BZ46,$W46,$AM46,CC46,CD46,CE46,$F46,$D$19,4)/100)</f>
        <v>0</v>
      </c>
      <c r="CK46" s="236">
        <f ca="1">IF(CC46=0,0,_xll.SPRDOPT(BY46,BZ46,$W46,$AM46,CC46,CD46,CE46,$F46,$D$19,5)/100)</f>
        <v>3.3350654425721442E-3</v>
      </c>
      <c r="CL46" s="236">
        <f ca="1">IF(CD46=0,0,_xll.SPRDOPT(BY46,BZ46,$W46,$AM46,CC46,CD46,CE46,$F46,$D$19,6)/100)</f>
        <v>-2.5041959235146561E-3</v>
      </c>
      <c r="CM46" s="236">
        <f ca="1">IF(CE46=0,0,_xll.SPRDOPT(BY46,BZ46,$W46,$AM46,CC46,CD46,CE46,$F46,$D$19,7)/100)</f>
        <v>-2.2525083379378509E-2</v>
      </c>
      <c r="CN46" s="236">
        <f>IF(CF46=0,0,_xll.SPRDOPT(BY46,BZ46,$W46,$AM46,CC46,CD46,CE46,$F46,$D$19,9)/365)</f>
        <v>0</v>
      </c>
      <c r="CO46" s="236">
        <f t="shared" ca="1" si="67"/>
        <v>5.7051219859317187E-3</v>
      </c>
      <c r="CP46" s="236">
        <f t="shared" si="68"/>
        <v>0</v>
      </c>
      <c r="CQ46" s="236">
        <f t="shared" ca="1" si="69"/>
        <v>8.308695190574881E-4</v>
      </c>
      <c r="CR46" s="205"/>
      <c r="CS46" s="109">
        <f t="shared" si="70"/>
        <v>0</v>
      </c>
      <c r="CT46" s="109">
        <f t="shared" ca="1" si="71"/>
        <v>0</v>
      </c>
      <c r="CU46" s="109">
        <f t="shared" ca="1" si="72"/>
        <v>0</v>
      </c>
      <c r="CV46" s="109">
        <f t="shared" si="73"/>
        <v>0</v>
      </c>
      <c r="CW46" s="109">
        <f t="shared" si="74"/>
        <v>0</v>
      </c>
      <c r="CX46" s="109">
        <f t="shared" ca="1" si="75"/>
        <v>0</v>
      </c>
      <c r="CY46" s="109">
        <f t="shared" ca="1" si="76"/>
        <v>0</v>
      </c>
      <c r="CZ46" s="109">
        <f t="shared" ca="1" si="77"/>
        <v>0</v>
      </c>
      <c r="DA46" s="109">
        <f t="shared" si="78"/>
        <v>0</v>
      </c>
      <c r="DB46" s="109">
        <f t="shared" ca="1" si="79"/>
        <v>0</v>
      </c>
      <c r="DC46" s="109">
        <f t="shared" si="80"/>
        <v>0</v>
      </c>
      <c r="DD46" s="109">
        <f t="shared" ca="1" si="81"/>
        <v>0</v>
      </c>
      <c r="DF46" s="82">
        <f t="shared" si="82"/>
        <v>31</v>
      </c>
      <c r="DG46" s="132">
        <f t="shared" si="83"/>
        <v>5.3328571428571436</v>
      </c>
      <c r="DH46" s="132">
        <f t="shared" si="84"/>
        <v>4.6578571428571438</v>
      </c>
      <c r="DI46" s="132">
        <f t="shared" si="85"/>
        <v>165.31857142857146</v>
      </c>
      <c r="DJ46" s="132">
        <f t="shared" si="86"/>
        <v>144.39357142857145</v>
      </c>
      <c r="DK46" s="234">
        <f t="shared" si="87"/>
        <v>0.4</v>
      </c>
      <c r="DL46" s="234">
        <f t="shared" si="88"/>
        <v>0.4</v>
      </c>
      <c r="DM46" s="106">
        <f t="shared" si="89"/>
        <v>0.8</v>
      </c>
      <c r="DN46" s="236">
        <f ca="1">IF(DF46=0,0,_xll.SPRDOPT(DG46,DH46,$AD46,$AM46,DK46,DL46,DM46,$F46,$F$19,0))</f>
        <v>0.21678999853197753</v>
      </c>
      <c r="DO46" s="236">
        <f ca="1">IF(DG46=0,0,_xll.SPRDOPT(DG46,DH46,$AD46,$AM46,DK46,DL46,DM46,$F46,$F$19,1))</f>
        <v>-0.27686271390746775</v>
      </c>
      <c r="DP46" s="236">
        <f ca="1">IF(DH46=0,0,_xll.SPRDOPT(DG46,DH46,$AD46,$AM46,DK46,DL46,DM46,$F46,$F$19,2))</f>
        <v>0.34980686725671195</v>
      </c>
      <c r="DQ46" s="236">
        <f ca="1">IF(DI46=0,0,_xll.SPRDOPT(DG46,DH46,$AD46,$AM46,DK46,DL46,DM46,$F46,$F$19,3)/100)</f>
        <v>2.9325446791545846E-3</v>
      </c>
      <c r="DR46" s="236">
        <f ca="1">IF(DJ46=0,0,_xll.SPRDOPT(DG46,DH46,$AD46,$AM46,DK46,DL46,DM46,$F46,$F$19,4)/100)</f>
        <v>3.5436092487584887E-3</v>
      </c>
      <c r="DS46" s="236">
        <f ca="1">IF(DK46=0,0,_xll.SPRDOPT(DG46,DH46,$AD46,$AM46,DK46,DL46,DM46,$F46,$F$19,5)/100)</f>
        <v>5.4662348529184177E-3</v>
      </c>
      <c r="DT46" s="236">
        <f ca="1">IF(DL46=0,0,_xll.SPRDOPT(DG46,DH46,$AD46,$AM46,DK46,DL46,DM46,$F46,$F$19,6)/100)</f>
        <v>3.6242975562946968E-3</v>
      </c>
      <c r="DU46" s="236">
        <f ca="1">IF(DM46=0,0,_xll.SPRDOPT(DG46,DH46,$AD46,$AM46,DK46,DL46,DM46,$F46,$F$19,7)/100)</f>
        <v>-9.0490279082164112E-3</v>
      </c>
      <c r="DV46" s="236">
        <f ca="1">IF(DN46=0,0,_xll.SPRDOPT(DG46,DH46,$AD46,$AM46,DK46,DL46,DM46,$F46,$F$19,9)/365)</f>
        <v>-6.6480533527328827E-4</v>
      </c>
      <c r="DW46" s="236">
        <f t="shared" ca="1" si="90"/>
        <v>7.2944153349244201E-2</v>
      </c>
      <c r="DX46" s="236">
        <f t="shared" ca="1" si="91"/>
        <v>6.1106456960390411E-4</v>
      </c>
      <c r="DY46" s="236">
        <f t="shared" ca="1" si="92"/>
        <v>9.0905324092131149E-3</v>
      </c>
      <c r="DZ46" s="205"/>
      <c r="EA46" s="109">
        <f t="shared" ca="1" si="93"/>
        <v>6.7204899544913035</v>
      </c>
      <c r="EB46" s="109">
        <f t="shared" ca="1" si="94"/>
        <v>-8.5827441311315003</v>
      </c>
      <c r="EC46" s="109">
        <f t="shared" ca="1" si="95"/>
        <v>10.844012884958071</v>
      </c>
      <c r="ED46" s="109">
        <f t="shared" ca="1" si="96"/>
        <v>9.0908885053792118E-2</v>
      </c>
      <c r="EE46" s="109">
        <f t="shared" ca="1" si="97"/>
        <v>0.10985188671151315</v>
      </c>
      <c r="EF46" s="109">
        <f t="shared" ca="1" si="98"/>
        <v>0.16945328044047095</v>
      </c>
      <c r="EG46" s="109">
        <f t="shared" ca="1" si="99"/>
        <v>0.11235322424513559</v>
      </c>
      <c r="EH46" s="109">
        <f t="shared" ca="1" si="100"/>
        <v>-0.28051986515470873</v>
      </c>
      <c r="EI46" s="109">
        <f t="shared" ca="1" si="101"/>
        <v>-2.0608965393471936E-2</v>
      </c>
      <c r="EJ46" s="109">
        <f t="shared" ca="1" si="102"/>
        <v>2.2612687538265703</v>
      </c>
      <c r="EK46" s="109">
        <f t="shared" ca="1" si="103"/>
        <v>1.8943001657721028E-2</v>
      </c>
      <c r="EL46" s="109">
        <f t="shared" ca="1" si="104"/>
        <v>0.28180650468560658</v>
      </c>
      <c r="EN46" s="82">
        <f t="shared" si="105"/>
        <v>31</v>
      </c>
      <c r="EO46" s="132">
        <f t="shared" si="106"/>
        <v>5.3328571428571436</v>
      </c>
      <c r="EP46" s="132">
        <f t="shared" si="107"/>
        <v>4.6578571428571438</v>
      </c>
      <c r="EQ46" s="132">
        <f t="shared" si="108"/>
        <v>165.31857142857146</v>
      </c>
      <c r="ER46" s="132">
        <f t="shared" si="109"/>
        <v>144.39357142857145</v>
      </c>
      <c r="ES46" s="234">
        <f t="shared" si="110"/>
        <v>0.4</v>
      </c>
      <c r="ET46" s="234">
        <f t="shared" si="111"/>
        <v>0.4</v>
      </c>
      <c r="EU46" s="106">
        <f t="shared" si="112"/>
        <v>0.8</v>
      </c>
      <c r="EV46" s="236">
        <f ca="1">IF(EN46=0,0,_xll.SPRDOPT(EO46,EP46,$AK46,$AM46,ES46,ET46,EU46,$F46,$H$19,0))</f>
        <v>0.44661195562368033</v>
      </c>
      <c r="EW46" s="236">
        <f ca="1">IF(EO46=0,0,_xll.SPRDOPT(EO46,EP46,$AK46,$AM46,ES46,ET46,EU46,$F46,$H$19,1))</f>
        <v>0.54162363737279418</v>
      </c>
      <c r="EX46" s="236">
        <f ca="1">IF(EP46=0,0,_xll.SPRDOPT(EO46,EP46,$AK46,$AM46,ES46,ET46,EU46,$F46,$H$19,2))</f>
        <v>-0.46245254505021566</v>
      </c>
      <c r="EY46" s="236">
        <f ca="1">IF(EQ46=0,0,_xll.SPRDOPT(EO46,EP46,$AK46,$AM46,ES46,ET46,EU46,$F46,$H$19,3)/100)</f>
        <v>3.4454404094873547E-3</v>
      </c>
      <c r="EZ46" s="236">
        <f ca="1">IF(ER46=0,0,_xll.SPRDOPT(EO46,EP46,$AK46,$AM46,ES46,ET46,EU46,$F46,$H$19,4)/100)</f>
        <v>3.547219262698042E-3</v>
      </c>
      <c r="FA46" s="236">
        <f ca="1">IF(ES46=0,0,_xll.SPRDOPT(EO46,EP46,$AK46,$AM46,ES46,ET46,EU46,$F46,$H$19,5)/100)</f>
        <v>8.0714224448349466E-3</v>
      </c>
      <c r="FB46" s="236">
        <f ca="1">IF(ET46=0,0,_xll.SPRDOPT(EO46,EP46,$AK46,$AM46,ES46,ET46,EU46,$F46,$H$19,6)/100)</f>
        <v>2.130361399259944E-3</v>
      </c>
      <c r="FC46" s="236">
        <f ca="1">IF(EU46=0,0,_xll.SPRDOPT(EO46,EP46,$AK46,$AM46,ES46,ET46,EU46,$F46,$H$19,7)/100)</f>
        <v>-9.8070955246736605E-3</v>
      </c>
      <c r="FD46" s="236">
        <f ca="1">IF(EV46=0,0,_xll.SPRDOPT(EO46,EP46,$AK46,$AM46,ES46,ET46,EU46,$F46,$H$19,9)/365)</f>
        <v>-7.0821133187287655E-4</v>
      </c>
      <c r="FE46" s="236">
        <f t="shared" ca="1" si="113"/>
        <v>7.9171092322578518E-2</v>
      </c>
      <c r="FF46" s="236">
        <f t="shared" ca="1" si="114"/>
        <v>1.0177885321068728E-4</v>
      </c>
      <c r="FG46" s="236">
        <f t="shared" ca="1" si="115"/>
        <v>1.020178384409489E-2</v>
      </c>
      <c r="FH46" s="205"/>
      <c r="FI46" s="109">
        <f t="shared" ca="1" si="116"/>
        <v>13.84497062433409</v>
      </c>
      <c r="FJ46" s="109">
        <f t="shared" ca="1" si="117"/>
        <v>16.79033275855662</v>
      </c>
      <c r="FK46" s="109">
        <f t="shared" ca="1" si="118"/>
        <v>-14.336028896556686</v>
      </c>
      <c r="FL46" s="109">
        <f t="shared" ca="1" si="119"/>
        <v>0.106808652694108</v>
      </c>
      <c r="FM46" s="109">
        <f t="shared" ca="1" si="120"/>
        <v>0.1099637971436393</v>
      </c>
      <c r="FN46" s="109">
        <f t="shared" ca="1" si="121"/>
        <v>0.25021409578988335</v>
      </c>
      <c r="FO46" s="109">
        <f t="shared" ca="1" si="122"/>
        <v>6.6041203377058266E-2</v>
      </c>
      <c r="FP46" s="109">
        <f t="shared" ca="1" si="123"/>
        <v>-0.30401996126488345</v>
      </c>
      <c r="FQ46" s="109">
        <f t="shared" ca="1" si="124"/>
        <v>-2.1954551288059173E-2</v>
      </c>
      <c r="FR46" s="109">
        <f t="shared" ca="1" si="125"/>
        <v>2.454303861999934</v>
      </c>
      <c r="FS46" s="109">
        <f t="shared" ca="1" si="126"/>
        <v>3.1551444495313058E-3</v>
      </c>
      <c r="FT46" s="109">
        <f t="shared" ca="1" si="127"/>
        <v>0.31625529916694162</v>
      </c>
    </row>
    <row r="47" spans="1:176" x14ac:dyDescent="0.25">
      <c r="A47" s="101">
        <f t="shared" si="17"/>
        <v>37104</v>
      </c>
      <c r="B47" s="102">
        <f t="shared" si="18"/>
        <v>4.6578571428571438</v>
      </c>
      <c r="C47" s="80">
        <f t="shared" si="19"/>
        <v>0.4</v>
      </c>
      <c r="D47" s="102"/>
      <c r="E47" s="106"/>
      <c r="F47" s="105">
        <f t="shared" ca="1" si="20"/>
        <v>288</v>
      </c>
      <c r="G47" s="80"/>
      <c r="H47" s="80"/>
      <c r="I47" s="104"/>
      <c r="J47" s="233"/>
      <c r="K47" s="102">
        <f t="shared" si="21"/>
        <v>0.6925</v>
      </c>
      <c r="L47" s="102">
        <f t="shared" si="22"/>
        <v>0</v>
      </c>
      <c r="M47" s="106">
        <f t="shared" si="23"/>
        <v>1</v>
      </c>
      <c r="N47" s="106">
        <f t="shared" si="24"/>
        <v>1</v>
      </c>
      <c r="O47" s="106">
        <f t="shared" si="25"/>
        <v>0.8</v>
      </c>
      <c r="P47" s="235">
        <f t="shared" si="26"/>
        <v>0.42</v>
      </c>
      <c r="Q47" s="106"/>
      <c r="R47" s="102">
        <f t="shared" si="4"/>
        <v>6.25E-2</v>
      </c>
      <c r="S47" s="102">
        <f t="shared" si="5"/>
        <v>0</v>
      </c>
      <c r="T47" s="106">
        <f t="shared" si="6"/>
        <v>1</v>
      </c>
      <c r="U47" s="106">
        <f t="shared" si="27"/>
        <v>1</v>
      </c>
      <c r="V47" s="106">
        <f t="shared" si="28"/>
        <v>0.99407144019191562</v>
      </c>
      <c r="W47" s="235">
        <f t="shared" si="29"/>
        <v>0.3</v>
      </c>
      <c r="X47" s="106"/>
      <c r="Y47" s="102">
        <f t="shared" si="7"/>
        <v>0.6925</v>
      </c>
      <c r="Z47" s="102">
        <f t="shared" si="8"/>
        <v>0</v>
      </c>
      <c r="AA47" s="106">
        <f t="shared" si="9"/>
        <v>1</v>
      </c>
      <c r="AB47" s="106">
        <f t="shared" si="30"/>
        <v>1</v>
      </c>
      <c r="AC47" s="106">
        <f t="shared" si="31"/>
        <v>0.8</v>
      </c>
      <c r="AD47" s="235">
        <f t="shared" si="32"/>
        <v>0.2</v>
      </c>
      <c r="AE47" s="106"/>
      <c r="AF47" s="102">
        <f t="shared" si="10"/>
        <v>0.6925</v>
      </c>
      <c r="AG47" s="102">
        <f t="shared" si="11"/>
        <v>0</v>
      </c>
      <c r="AH47" s="106">
        <f t="shared" si="12"/>
        <v>1</v>
      </c>
      <c r="AI47" s="106">
        <f t="shared" si="33"/>
        <v>1</v>
      </c>
      <c r="AJ47" s="106">
        <f t="shared" si="13"/>
        <v>0.8</v>
      </c>
      <c r="AK47" s="235">
        <f t="shared" si="34"/>
        <v>0.6</v>
      </c>
      <c r="AM47" s="80">
        <f t="shared" si="35"/>
        <v>6.7801871192309029E-2</v>
      </c>
      <c r="AN47" s="181">
        <f t="shared" si="14"/>
        <v>31</v>
      </c>
      <c r="AP47" s="82">
        <f t="shared" si="36"/>
        <v>31</v>
      </c>
      <c r="AQ47" s="132">
        <f t="shared" si="37"/>
        <v>5.3503571428571437</v>
      </c>
      <c r="AR47" s="132">
        <f t="shared" si="38"/>
        <v>4.6578571428571438</v>
      </c>
      <c r="AS47" s="132">
        <f t="shared" si="39"/>
        <v>165.86107142857145</v>
      </c>
      <c r="AT47" s="132">
        <f t="shared" si="40"/>
        <v>144.39357142857145</v>
      </c>
      <c r="AU47" s="234">
        <f t="shared" si="41"/>
        <v>0.4</v>
      </c>
      <c r="AV47" s="234">
        <f t="shared" si="42"/>
        <v>0.4</v>
      </c>
      <c r="AW47" s="106">
        <f t="shared" si="43"/>
        <v>0.83000000000000007</v>
      </c>
      <c r="AX47" s="236">
        <f ca="1">IF(AP47=0,0,_xll.SPRDOPT(AQ47,AR47,$P47,$AM47,AU47,AV47,AW47,$F47,$B$19,0))</f>
        <v>0.27911905239784035</v>
      </c>
      <c r="AY47" s="236">
        <f ca="1">IF(AQ47=0,0,_xll.SPRDOPT(AQ47,AR47,$P47,$AM47,AU47,AV47,AW47,$F47,$B$19,1))</f>
        <v>-0.34022105815947468</v>
      </c>
      <c r="AZ47" s="236">
        <f ca="1">IF(AR47=0,0,_xll.SPRDOPT(AQ47,AR47,$P47,$AM47,AU47,AV47,AW47,$F47,$B$19,2))</f>
        <v>0.41506978618565538</v>
      </c>
      <c r="BA47" s="236">
        <f ca="1">IF(AS47=0,0,_xll.SPRDOPT(AQ47,AR47,$P47,$AM47,AU47,AV47,AW47,$F47,$B$19,3)/100)</f>
        <v>3.2997169129762301E-3</v>
      </c>
      <c r="BB47" s="236">
        <f ca="1">IF(AT47=0,0,_xll.SPRDOPT(AQ47,AR47,$P47,$AM47,AU47,AV47,AW47,$F47,$B$19,4)/100)</f>
        <v>3.6709309669045263E-3</v>
      </c>
      <c r="BC47" s="236">
        <f ca="1">IF(AU47=0,0,_xll.SPRDOPT(AQ47,AR47,$P47,$AM47,AU47,AV47,AW47,$F47,$B$19,5)/100)</f>
        <v>7.096402414041969E-3</v>
      </c>
      <c r="BD47" s="236">
        <f ca="1">IF(AV47=0,0,_xll.SPRDOPT(AQ47,AR47,$P47,$AM47,AU47,AV47,AW47,$F47,$B$19,6)/100)</f>
        <v>2.4236833551392984E-3</v>
      </c>
      <c r="BE47" s="236">
        <f ca="1">IF(AW47=0,0,_xll.SPRDOPT(AQ47,AR47,$P47,$AM47,AU47,AV47,AW47,$F47,$B$19,7)/100)</f>
        <v>-1.0937770172277247E-2</v>
      </c>
      <c r="BF47" s="236">
        <f ca="1">IF(AX47=0,0,_xll.SPRDOPT(AQ47,AR47,$P47,$AM47,AU47,AV47,AW47,$F47,$B$19,9)/365)</f>
        <v>-6.0972114134045304E-4</v>
      </c>
      <c r="BG47" s="236">
        <f t="shared" ca="1" si="44"/>
        <v>7.48487280261807E-2</v>
      </c>
      <c r="BH47" s="236">
        <f t="shared" ca="1" si="45"/>
        <v>3.7121405392829621E-4</v>
      </c>
      <c r="BI47" s="236">
        <f t="shared" ca="1" si="46"/>
        <v>9.5200857691812683E-3</v>
      </c>
      <c r="BJ47" s="205"/>
      <c r="BK47" s="109">
        <f t="shared" ca="1" si="47"/>
        <v>8.6526906243330508</v>
      </c>
      <c r="BL47" s="109">
        <f t="shared" ca="1" si="48"/>
        <v>-10.546852802943715</v>
      </c>
      <c r="BM47" s="109">
        <f t="shared" ca="1" si="49"/>
        <v>12.867163371755316</v>
      </c>
      <c r="BN47" s="109">
        <f t="shared" ca="1" si="50"/>
        <v>0.10229122430226313</v>
      </c>
      <c r="BO47" s="109">
        <f t="shared" ca="1" si="51"/>
        <v>0.11379885997404031</v>
      </c>
      <c r="BP47" s="109">
        <f t="shared" ca="1" si="52"/>
        <v>0.21998847483530104</v>
      </c>
      <c r="BQ47" s="109">
        <f t="shared" ca="1" si="53"/>
        <v>7.5134184009318247E-2</v>
      </c>
      <c r="BR47" s="109">
        <f t="shared" ca="1" si="54"/>
        <v>-0.33907087534059466</v>
      </c>
      <c r="BS47" s="109">
        <f t="shared" ca="1" si="55"/>
        <v>-1.8901355381554043E-2</v>
      </c>
      <c r="BT47" s="109">
        <f t="shared" ca="1" si="56"/>
        <v>2.3203105688116015</v>
      </c>
      <c r="BU47" s="109">
        <f t="shared" ca="1" si="57"/>
        <v>1.1507635671777183E-2</v>
      </c>
      <c r="BV47" s="109">
        <f t="shared" ca="1" si="58"/>
        <v>0.2951226588446193</v>
      </c>
      <c r="BX47" s="82">
        <f t="shared" si="59"/>
        <v>0</v>
      </c>
      <c r="BY47" s="132">
        <f t="shared" si="60"/>
        <v>4.7203571428571438</v>
      </c>
      <c r="BZ47" s="132">
        <f t="shared" si="61"/>
        <v>4.6578571428571438</v>
      </c>
      <c r="CA47" s="132">
        <f t="shared" si="62"/>
        <v>0</v>
      </c>
      <c r="CB47" s="132">
        <f t="shared" si="63"/>
        <v>0</v>
      </c>
      <c r="CC47" s="234">
        <f t="shared" si="64"/>
        <v>0.4</v>
      </c>
      <c r="CD47" s="234">
        <f t="shared" si="65"/>
        <v>0.4</v>
      </c>
      <c r="CE47" s="106">
        <f t="shared" si="66"/>
        <v>0.99407144019191562</v>
      </c>
      <c r="CF47" s="236">
        <f>IF(BX47=0,0,_xll.SPRDOPT(BY47,BZ47,$W47,$AM47,CC47,CD47,CE47,$F47,$D$19,0))</f>
        <v>0</v>
      </c>
      <c r="CG47" s="236">
        <f ca="1">IF(BY47=0,0,_xll.SPRDOPT(BY47,BZ47,$W47,$AM47,CC47,CD47,CE47,$F47,$D$19,1))</f>
        <v>0.12497868937333141</v>
      </c>
      <c r="CH47" s="236">
        <f ca="1">IF(BZ47=0,0,_xll.SPRDOPT(BY47,BZ47,$W47,$AM47,CC47,CD47,CE47,$F47,$D$19,2))</f>
        <v>-0.11806667115649896</v>
      </c>
      <c r="CI47" s="236">
        <f>IF(CA47=0,0,_xll.SPRDOPT(BY47,BZ47,$W47,$AM47,CC47,CD47,CE47,$F47,$D$19,3)/100)</f>
        <v>0</v>
      </c>
      <c r="CJ47" s="236">
        <f>IF(CB47=0,0,_xll.SPRDOPT(BY47,BZ47,$W47,$AM47,CC47,CD47,CE47,$F47,$D$19,4)/100)</f>
        <v>0</v>
      </c>
      <c r="CK47" s="236">
        <f ca="1">IF(CC47=0,0,_xll.SPRDOPT(BY47,BZ47,$W47,$AM47,CC47,CD47,CE47,$F47,$D$19,5)/100)</f>
        <v>4.0565789525405767E-3</v>
      </c>
      <c r="CL47" s="236">
        <f ca="1">IF(CD47=0,0,_xll.SPRDOPT(BY47,BZ47,$W47,$AM47,CC47,CD47,CE47,$F47,$D$19,6)/100)</f>
        <v>-3.0460102974103269E-3</v>
      </c>
      <c r="CM47" s="236">
        <f ca="1">IF(CE47=0,0,_xll.SPRDOPT(BY47,BZ47,$W47,$AM47,CC47,CD47,CE47,$F47,$D$19,7)/100)</f>
        <v>-2.7318771118053479E-2</v>
      </c>
      <c r="CN47" s="236">
        <f>IF(CF47=0,0,_xll.SPRDOPT(BY47,BZ47,$W47,$AM47,CC47,CD47,CE47,$F47,$D$19,9)/365)</f>
        <v>0</v>
      </c>
      <c r="CO47" s="236">
        <f t="shared" ca="1" si="67"/>
        <v>6.9120182168324468E-3</v>
      </c>
      <c r="CP47" s="236">
        <f t="shared" si="68"/>
        <v>0</v>
      </c>
      <c r="CQ47" s="236">
        <f t="shared" ca="1" si="69"/>
        <v>1.0105686551302498E-3</v>
      </c>
      <c r="CR47" s="205"/>
      <c r="CS47" s="109">
        <f t="shared" si="70"/>
        <v>0</v>
      </c>
      <c r="CT47" s="109">
        <f t="shared" ca="1" si="71"/>
        <v>0</v>
      </c>
      <c r="CU47" s="109">
        <f t="shared" ca="1" si="72"/>
        <v>0</v>
      </c>
      <c r="CV47" s="109">
        <f t="shared" si="73"/>
        <v>0</v>
      </c>
      <c r="CW47" s="109">
        <f t="shared" si="74"/>
        <v>0</v>
      </c>
      <c r="CX47" s="109">
        <f t="shared" ca="1" si="75"/>
        <v>0</v>
      </c>
      <c r="CY47" s="109">
        <f t="shared" ca="1" si="76"/>
        <v>0</v>
      </c>
      <c r="CZ47" s="109">
        <f t="shared" ca="1" si="77"/>
        <v>0</v>
      </c>
      <c r="DA47" s="109">
        <f t="shared" si="78"/>
        <v>0</v>
      </c>
      <c r="DB47" s="109">
        <f t="shared" ca="1" si="79"/>
        <v>0</v>
      </c>
      <c r="DC47" s="109">
        <f t="shared" si="80"/>
        <v>0</v>
      </c>
      <c r="DD47" s="109">
        <f t="shared" ca="1" si="81"/>
        <v>0</v>
      </c>
      <c r="DF47" s="82">
        <f t="shared" si="82"/>
        <v>31</v>
      </c>
      <c r="DG47" s="132">
        <f t="shared" si="83"/>
        <v>5.3678571428571438</v>
      </c>
      <c r="DH47" s="132">
        <f t="shared" si="84"/>
        <v>4.6578571428571438</v>
      </c>
      <c r="DI47" s="132">
        <f t="shared" si="85"/>
        <v>166.40357142857147</v>
      </c>
      <c r="DJ47" s="132">
        <f t="shared" si="86"/>
        <v>144.39357142857145</v>
      </c>
      <c r="DK47" s="234">
        <f t="shared" si="87"/>
        <v>0.4</v>
      </c>
      <c r="DL47" s="234">
        <f t="shared" si="88"/>
        <v>0.4</v>
      </c>
      <c r="DM47" s="106">
        <f t="shared" si="89"/>
        <v>0.8</v>
      </c>
      <c r="DN47" s="236">
        <f ca="1">IF(DF47=0,0,_xll.SPRDOPT(DG47,DH47,$AD47,$AM47,DK47,DL47,DM47,$F47,$F$19,0))</f>
        <v>0.22648924292624378</v>
      </c>
      <c r="DO47" s="236">
        <f ca="1">IF(DG47=0,0,_xll.SPRDOPT(DG47,DH47,$AD47,$AM47,DK47,DL47,DM47,$F47,$F$19,1))</f>
        <v>-0.27157922983428739</v>
      </c>
      <c r="DP47" s="236">
        <f ca="1">IF(DH47=0,0,_xll.SPRDOPT(DG47,DH47,$AD47,$AM47,DK47,DL47,DM47,$F47,$F$19,2))</f>
        <v>0.34802102075426367</v>
      </c>
      <c r="DQ47" s="236">
        <f ca="1">IF(DI47=0,0,_xll.SPRDOPT(DG47,DH47,$AD47,$AM47,DK47,DL47,DM47,$F47,$F$19,3)/100)</f>
        <v>2.7246110052151283E-3</v>
      </c>
      <c r="DR47" s="236">
        <f ca="1">IF(DJ47=0,0,_xll.SPRDOPT(DG47,DH47,$AD47,$AM47,DK47,DL47,DM47,$F47,$F$19,4)/100)</f>
        <v>3.3362557755400486E-3</v>
      </c>
      <c r="DS47" s="236">
        <f ca="1">IF(DK47=0,0,_xll.SPRDOPT(DG47,DH47,$AD47,$AM47,DK47,DL47,DM47,$F47,$F$19,5)/100)</f>
        <v>5.742482494469665E-3</v>
      </c>
      <c r="DT47" s="236">
        <f ca="1">IF(DL47=0,0,_xll.SPRDOPT(DG47,DH47,$AD47,$AM47,DK47,DL47,DM47,$F47,$F$19,6)/100)</f>
        <v>3.8107614224250552E-3</v>
      </c>
      <c r="DU47" s="236">
        <f ca="1">IF(DM47=0,0,_xll.SPRDOPT(DG47,DH47,$AD47,$AM47,DK47,DL47,DM47,$F47,$F$19,7)/100)</f>
        <v>-9.5092836762948954E-3</v>
      </c>
      <c r="DV47" s="236">
        <f ca="1">IF(DN47=0,0,_xll.SPRDOPT(DG47,DH47,$AD47,$AM47,DK47,DL47,DM47,$F47,$F$19,9)/365)</f>
        <v>-6.2180180359974811E-4</v>
      </c>
      <c r="DW47" s="236">
        <f t="shared" ca="1" si="90"/>
        <v>7.6441790919976271E-2</v>
      </c>
      <c r="DX47" s="236">
        <f t="shared" ca="1" si="91"/>
        <v>6.1164477032492033E-4</v>
      </c>
      <c r="DY47" s="236">
        <f t="shared" ca="1" si="92"/>
        <v>9.5532439168947193E-3</v>
      </c>
      <c r="DZ47" s="205"/>
      <c r="EA47" s="109">
        <f t="shared" ca="1" si="93"/>
        <v>7.0211665307135576</v>
      </c>
      <c r="EB47" s="109">
        <f t="shared" ca="1" si="94"/>
        <v>-8.418956124862909</v>
      </c>
      <c r="EC47" s="109">
        <f t="shared" ca="1" si="95"/>
        <v>10.788651643382174</v>
      </c>
      <c r="ED47" s="109">
        <f t="shared" ca="1" si="96"/>
        <v>8.4462941161668983E-2</v>
      </c>
      <c r="EE47" s="109">
        <f t="shared" ca="1" si="97"/>
        <v>0.10342392904174151</v>
      </c>
      <c r="EF47" s="109">
        <f t="shared" ca="1" si="98"/>
        <v>0.17801695732855963</v>
      </c>
      <c r="EG47" s="109">
        <f t="shared" ca="1" si="99"/>
        <v>0.11813360409517672</v>
      </c>
      <c r="EH47" s="109">
        <f t="shared" ca="1" si="100"/>
        <v>-0.29478779396514176</v>
      </c>
      <c r="EI47" s="109">
        <f t="shared" ca="1" si="101"/>
        <v>-1.9275855911592192E-2</v>
      </c>
      <c r="EJ47" s="109">
        <f t="shared" ca="1" si="102"/>
        <v>2.3696955185192645</v>
      </c>
      <c r="EK47" s="109">
        <f t="shared" ca="1" si="103"/>
        <v>1.8960987880072531E-2</v>
      </c>
      <c r="EL47" s="109">
        <f t="shared" ca="1" si="104"/>
        <v>0.2961505614237363</v>
      </c>
      <c r="EN47" s="82">
        <f t="shared" si="105"/>
        <v>31</v>
      </c>
      <c r="EO47" s="132">
        <f t="shared" si="106"/>
        <v>5.3678571428571438</v>
      </c>
      <c r="EP47" s="132">
        <f t="shared" si="107"/>
        <v>4.6578571428571438</v>
      </c>
      <c r="EQ47" s="132">
        <f t="shared" si="108"/>
        <v>166.40357142857147</v>
      </c>
      <c r="ER47" s="132">
        <f t="shared" si="109"/>
        <v>144.39357142857145</v>
      </c>
      <c r="ES47" s="234">
        <f t="shared" si="110"/>
        <v>0.4</v>
      </c>
      <c r="ET47" s="234">
        <f t="shared" si="111"/>
        <v>0.4</v>
      </c>
      <c r="EU47" s="106">
        <f t="shared" si="112"/>
        <v>0.8</v>
      </c>
      <c r="EV47" s="236">
        <f ca="1">IF(EN47=0,0,_xll.SPRDOPT(EO47,EP47,$AK47,$AM47,ES47,ET47,EU47,$F47,$H$19,0))</f>
        <v>0.48620917121174356</v>
      </c>
      <c r="EW47" s="236">
        <f ca="1">IF(EO47=0,0,_xll.SPRDOPT(EO47,EP47,$AK47,$AM47,ES47,ET47,EU47,$F47,$H$19,1))</f>
        <v>0.55073147238191145</v>
      </c>
      <c r="EX47" s="236">
        <f ca="1">IF(EP47=0,0,_xll.SPRDOPT(EO47,EP47,$AK47,$AM47,ES47,ET47,EU47,$F47,$H$19,2))</f>
        <v>-0.46773689980744898</v>
      </c>
      <c r="EY47" s="236">
        <f ca="1">IF(EQ47=0,0,_xll.SPRDOPT(EO47,EP47,$AK47,$AM47,ES47,ET47,EU47,$F47,$H$19,3)/100)</f>
        <v>3.2022220184982947E-3</v>
      </c>
      <c r="EZ47" s="236">
        <f ca="1">IF(ER47=0,0,_xll.SPRDOPT(EO47,EP47,$AK47,$AM47,ES47,ET47,EU47,$F47,$H$19,4)/100)</f>
        <v>3.3413921305234539E-3</v>
      </c>
      <c r="FA47" s="236">
        <f ca="1">IF(ES47=0,0,_xll.SPRDOPT(EO47,EP47,$AK47,$AM47,ES47,ET47,EU47,$F47,$H$19,5)/100)</f>
        <v>8.4824146889275961E-3</v>
      </c>
      <c r="FB47" s="236">
        <f ca="1">IF(ET47=0,0,_xll.SPRDOPT(EO47,EP47,$AK47,$AM47,ES47,ET47,EU47,$F47,$H$19,6)/100)</f>
        <v>2.2455243776788331E-3</v>
      </c>
      <c r="FC47" s="236">
        <f ca="1">IF(EU47=0,0,_xll.SPRDOPT(EO47,EP47,$AK47,$AM47,ES47,ET47,EU47,$F47,$H$19,7)/100)</f>
        <v>-1.0309544342530695E-2</v>
      </c>
      <c r="FD47" s="236">
        <f ca="1">IF(EV47=0,0,_xll.SPRDOPT(EO47,EP47,$AK47,$AM47,ES47,ET47,EU47,$F47,$H$19,9)/365)</f>
        <v>-6.5518853310053476E-4</v>
      </c>
      <c r="FE47" s="236">
        <f t="shared" ca="1" si="113"/>
        <v>8.2994572574462466E-2</v>
      </c>
      <c r="FF47" s="236">
        <f t="shared" ca="1" si="114"/>
        <v>1.3917011202515921E-4</v>
      </c>
      <c r="FG47" s="236">
        <f t="shared" ca="1" si="115"/>
        <v>1.0727939066606429E-2</v>
      </c>
      <c r="FH47" s="205"/>
      <c r="FI47" s="109">
        <f t="shared" ca="1" si="116"/>
        <v>15.07248430756405</v>
      </c>
      <c r="FJ47" s="109">
        <f t="shared" ca="1" si="117"/>
        <v>17.072675643839254</v>
      </c>
      <c r="FK47" s="109">
        <f t="shared" ca="1" si="118"/>
        <v>-14.499843894030919</v>
      </c>
      <c r="FL47" s="109">
        <f t="shared" ca="1" si="119"/>
        <v>9.926888257344714E-2</v>
      </c>
      <c r="FM47" s="109">
        <f t="shared" ca="1" si="120"/>
        <v>0.10358315604622707</v>
      </c>
      <c r="FN47" s="109">
        <f t="shared" ca="1" si="121"/>
        <v>0.2629548553567555</v>
      </c>
      <c r="FO47" s="109">
        <f t="shared" ca="1" si="122"/>
        <v>6.9611255708043829E-2</v>
      </c>
      <c r="FP47" s="109">
        <f t="shared" ca="1" si="123"/>
        <v>-0.31959587461845157</v>
      </c>
      <c r="FQ47" s="109">
        <f t="shared" ca="1" si="124"/>
        <v>-2.0310844526116579E-2</v>
      </c>
      <c r="FR47" s="109">
        <f t="shared" ca="1" si="125"/>
        <v>2.5728317498083366</v>
      </c>
      <c r="FS47" s="109">
        <f t="shared" ca="1" si="126"/>
        <v>4.3142734727799354E-3</v>
      </c>
      <c r="FT47" s="109">
        <f t="shared" ca="1" si="127"/>
        <v>0.33256611106479933</v>
      </c>
    </row>
    <row r="48" spans="1:176" x14ac:dyDescent="0.25">
      <c r="A48" s="101">
        <f t="shared" si="17"/>
        <v>37135</v>
      </c>
      <c r="B48" s="102">
        <f t="shared" si="18"/>
        <v>4.6478571428571431</v>
      </c>
      <c r="C48" s="80">
        <f t="shared" si="19"/>
        <v>0.40250000000000002</v>
      </c>
      <c r="D48" s="102"/>
      <c r="E48" s="106"/>
      <c r="F48" s="105">
        <f t="shared" ca="1" si="20"/>
        <v>321</v>
      </c>
      <c r="G48" s="80"/>
      <c r="H48" s="80"/>
      <c r="I48" s="104"/>
      <c r="J48" s="233"/>
      <c r="K48" s="102">
        <f t="shared" si="21"/>
        <v>0.67249999999999999</v>
      </c>
      <c r="L48" s="102">
        <f t="shared" si="22"/>
        <v>0</v>
      </c>
      <c r="M48" s="106">
        <f t="shared" si="23"/>
        <v>1</v>
      </c>
      <c r="N48" s="106">
        <f t="shared" si="24"/>
        <v>1</v>
      </c>
      <c r="O48" s="106">
        <f t="shared" si="25"/>
        <v>0.8</v>
      </c>
      <c r="P48" s="235">
        <f t="shared" si="26"/>
        <v>0.42</v>
      </c>
      <c r="Q48" s="106"/>
      <c r="R48" s="102">
        <f t="shared" si="4"/>
        <v>6.7500000000000004E-2</v>
      </c>
      <c r="S48" s="102">
        <f t="shared" si="5"/>
        <v>0</v>
      </c>
      <c r="T48" s="106">
        <f t="shared" si="6"/>
        <v>1</v>
      </c>
      <c r="U48" s="106">
        <f t="shared" si="27"/>
        <v>1</v>
      </c>
      <c r="V48" s="106">
        <f t="shared" si="28"/>
        <v>0.99407144019191562</v>
      </c>
      <c r="W48" s="235">
        <f t="shared" si="29"/>
        <v>0.3</v>
      </c>
      <c r="X48" s="106"/>
      <c r="Y48" s="102">
        <f t="shared" si="7"/>
        <v>0.67249999999999999</v>
      </c>
      <c r="Z48" s="102">
        <f t="shared" si="8"/>
        <v>0</v>
      </c>
      <c r="AA48" s="106">
        <f t="shared" si="9"/>
        <v>1</v>
      </c>
      <c r="AB48" s="106">
        <f t="shared" si="30"/>
        <v>1</v>
      </c>
      <c r="AC48" s="106">
        <f t="shared" si="31"/>
        <v>0.8</v>
      </c>
      <c r="AD48" s="235">
        <f t="shared" si="32"/>
        <v>0.2</v>
      </c>
      <c r="AE48" s="106"/>
      <c r="AF48" s="102">
        <f t="shared" si="10"/>
        <v>0.67249999999999999</v>
      </c>
      <c r="AG48" s="102">
        <f t="shared" si="11"/>
        <v>0</v>
      </c>
      <c r="AH48" s="106">
        <f t="shared" si="12"/>
        <v>1</v>
      </c>
      <c r="AI48" s="106">
        <f t="shared" si="33"/>
        <v>1</v>
      </c>
      <c r="AJ48" s="106">
        <f t="shared" si="13"/>
        <v>0.8</v>
      </c>
      <c r="AK48" s="235">
        <f t="shared" si="34"/>
        <v>0.6</v>
      </c>
      <c r="AM48" s="80">
        <f t="shared" si="35"/>
        <v>6.7634896957736015E-2</v>
      </c>
      <c r="AN48" s="181">
        <f t="shared" si="14"/>
        <v>30</v>
      </c>
      <c r="AP48" s="82">
        <f t="shared" si="36"/>
        <v>30</v>
      </c>
      <c r="AQ48" s="132">
        <f t="shared" si="37"/>
        <v>5.3203571428571435</v>
      </c>
      <c r="AR48" s="132">
        <f t="shared" si="38"/>
        <v>4.6478571428571431</v>
      </c>
      <c r="AS48" s="132">
        <f t="shared" si="39"/>
        <v>159.61071428571429</v>
      </c>
      <c r="AT48" s="132">
        <f t="shared" si="40"/>
        <v>139.43571428571428</v>
      </c>
      <c r="AU48" s="234">
        <f t="shared" si="41"/>
        <v>0.40250000000000002</v>
      </c>
      <c r="AV48" s="234">
        <f t="shared" si="42"/>
        <v>0.40250000000000002</v>
      </c>
      <c r="AW48" s="106">
        <f t="shared" si="43"/>
        <v>0.83000000000000007</v>
      </c>
      <c r="AX48" s="236">
        <f ca="1">IF(AP48=0,0,_xll.SPRDOPT(AQ48,AR48,$P48,$AM48,AU48,AV48,AW48,$F48,$B$19,0))</f>
        <v>0.30718677868598371</v>
      </c>
      <c r="AY48" s="236">
        <f ca="1">IF(AQ48=0,0,_xll.SPRDOPT(AQ48,AR48,$P48,$AM48,AU48,AV48,AW48,$F48,$B$19,1))</f>
        <v>-0.34744000892341498</v>
      </c>
      <c r="AZ48" s="236">
        <f ca="1">IF(AR48=0,0,_xll.SPRDOPT(AQ48,AR48,$P48,$AM48,AU48,AV48,AW48,$F48,$B$19,2))</f>
        <v>0.42707665488533142</v>
      </c>
      <c r="BA48" s="236">
        <f ca="1">IF(AS48=0,0,_xll.SPRDOPT(AQ48,AR48,$P48,$AM48,AU48,AV48,AW48,$F48,$B$19,3)/100)</f>
        <v>3.133403714686555E-3</v>
      </c>
      <c r="BB48" s="236">
        <f ca="1">IF(AT48=0,0,_xll.SPRDOPT(AQ48,AR48,$P48,$AM48,AU48,AV48,AW48,$F48,$B$19,4)/100)</f>
        <v>3.4599108098957655E-3</v>
      </c>
      <c r="BC48" s="236">
        <f ca="1">IF(AU48=0,0,_xll.SPRDOPT(AQ48,AR48,$P48,$AM48,AU48,AV48,AW48,$F48,$B$19,5)/100)</f>
        <v>7.4811961749555777E-3</v>
      </c>
      <c r="BD48" s="236">
        <f ca="1">IF(AV48=0,0,_xll.SPRDOPT(AQ48,AR48,$P48,$AM48,AU48,AV48,AW48,$F48,$B$19,6)/100)</f>
        <v>2.5460610761019352E-3</v>
      </c>
      <c r="BE48" s="236">
        <f ca="1">IF(AW48=0,0,_xll.SPRDOPT(AQ48,AR48,$P48,$AM48,AU48,AV48,AW48,$F48,$B$19,7)/100)</f>
        <v>-1.1586858622355979E-2</v>
      </c>
      <c r="BF48" s="236">
        <f ca="1">IF(AX48=0,0,_xll.SPRDOPT(AQ48,AR48,$P48,$AM48,AU48,AV48,AW48,$F48,$B$19,9)/365)</f>
        <v>-5.7216447246794726E-4</v>
      </c>
      <c r="BG48" s="236">
        <f t="shared" ca="1" si="44"/>
        <v>7.9636645961916441E-2</v>
      </c>
      <c r="BH48" s="236">
        <f t="shared" ca="1" si="45"/>
        <v>3.2650709520921049E-4</v>
      </c>
      <c r="BI48" s="236">
        <f t="shared" ca="1" si="46"/>
        <v>1.0027257251057513E-2</v>
      </c>
      <c r="BJ48" s="205"/>
      <c r="BK48" s="109">
        <f t="shared" ca="1" si="47"/>
        <v>9.2156033605795109</v>
      </c>
      <c r="BL48" s="109">
        <f t="shared" ca="1" si="48"/>
        <v>-10.42320026770245</v>
      </c>
      <c r="BM48" s="109">
        <f t="shared" ca="1" si="49"/>
        <v>12.812299646559943</v>
      </c>
      <c r="BN48" s="109">
        <f t="shared" ca="1" si="50"/>
        <v>9.4002111440596656E-2</v>
      </c>
      <c r="BO48" s="109">
        <f t="shared" ca="1" si="51"/>
        <v>0.10379732429687297</v>
      </c>
      <c r="BP48" s="109">
        <f t="shared" ca="1" si="52"/>
        <v>0.22443588524866734</v>
      </c>
      <c r="BQ48" s="109">
        <f t="shared" ca="1" si="53"/>
        <v>7.638183228305806E-2</v>
      </c>
      <c r="BR48" s="109">
        <f t="shared" ca="1" si="54"/>
        <v>-0.34760575867067939</v>
      </c>
      <c r="BS48" s="109">
        <f t="shared" ca="1" si="55"/>
        <v>-1.7164934174038419E-2</v>
      </c>
      <c r="BT48" s="109">
        <f t="shared" ca="1" si="56"/>
        <v>2.3890993788574932</v>
      </c>
      <c r="BU48" s="109">
        <f t="shared" ca="1" si="57"/>
        <v>9.7952128562763148E-3</v>
      </c>
      <c r="BV48" s="109">
        <f t="shared" ca="1" si="58"/>
        <v>0.30081771753172537</v>
      </c>
      <c r="BX48" s="82">
        <f t="shared" si="59"/>
        <v>0</v>
      </c>
      <c r="BY48" s="132">
        <f t="shared" si="60"/>
        <v>4.715357142857143</v>
      </c>
      <c r="BZ48" s="132">
        <f t="shared" si="61"/>
        <v>4.6478571428571431</v>
      </c>
      <c r="CA48" s="132">
        <f t="shared" si="62"/>
        <v>0</v>
      </c>
      <c r="CB48" s="132">
        <f t="shared" si="63"/>
        <v>0</v>
      </c>
      <c r="CC48" s="234">
        <f t="shared" si="64"/>
        <v>0.40250000000000002</v>
      </c>
      <c r="CD48" s="234">
        <f t="shared" si="65"/>
        <v>0.40250000000000002</v>
      </c>
      <c r="CE48" s="106">
        <f t="shared" si="66"/>
        <v>0.99407144019191562</v>
      </c>
      <c r="CF48" s="236">
        <f>IF(BX48=0,0,_xll.SPRDOPT(BY48,BZ48,$W48,$AM48,CC48,CD48,CE48,$F48,$D$19,0))</f>
        <v>0</v>
      </c>
      <c r="CG48" s="236">
        <f ca="1">IF(BY48=0,0,_xll.SPRDOPT(BY48,BZ48,$W48,$AM48,CC48,CD48,CE48,$F48,$D$19,1))</f>
        <v>0.1437292306342712</v>
      </c>
      <c r="CH48" s="236">
        <f ca="1">IF(BZ48=0,0,_xll.SPRDOPT(BY48,BZ48,$W48,$AM48,CC48,CD48,CE48,$F48,$D$19,2))</f>
        <v>-0.13567364513865141</v>
      </c>
      <c r="CI48" s="236">
        <f>IF(CA48=0,0,_xll.SPRDOPT(BY48,BZ48,$W48,$AM48,CC48,CD48,CE48,$F48,$D$19,3)/100)</f>
        <v>0</v>
      </c>
      <c r="CJ48" s="236">
        <f>IF(CB48=0,0,_xll.SPRDOPT(BY48,BZ48,$W48,$AM48,CC48,CD48,CE48,$F48,$D$19,4)/100)</f>
        <v>0</v>
      </c>
      <c r="CK48" s="236">
        <f ca="1">IF(CC48=0,0,_xll.SPRDOPT(BY48,BZ48,$W48,$AM48,CC48,CD48,CE48,$F48,$D$19,5)/100)</f>
        <v>4.6959733658541334E-3</v>
      </c>
      <c r="CL48" s="236">
        <f ca="1">IF(CD48=0,0,_xll.SPRDOPT(BY48,BZ48,$W48,$AM48,CC48,CD48,CE48,$F48,$D$19,6)/100)</f>
        <v>-3.5245777283195202E-3</v>
      </c>
      <c r="CM48" s="236">
        <f ca="1">IF(CE48=0,0,_xll.SPRDOPT(BY48,BZ48,$W48,$AM48,CC48,CD48,CE48,$F48,$D$19,7)/100)</f>
        <v>-3.1786926345003866E-2</v>
      </c>
      <c r="CN48" s="236">
        <f>IF(CF48=0,0,_xll.SPRDOPT(BY48,BZ48,$W48,$AM48,CC48,CD48,CE48,$F48,$D$19,9)/365)</f>
        <v>0</v>
      </c>
      <c r="CO48" s="236">
        <f t="shared" ca="1" si="67"/>
        <v>8.0555854956197992E-3</v>
      </c>
      <c r="CP48" s="236">
        <f t="shared" si="68"/>
        <v>0</v>
      </c>
      <c r="CQ48" s="236">
        <f t="shared" ca="1" si="69"/>
        <v>1.1713956375346132E-3</v>
      </c>
      <c r="CR48" s="205"/>
      <c r="CS48" s="109">
        <f t="shared" si="70"/>
        <v>0</v>
      </c>
      <c r="CT48" s="109">
        <f t="shared" ca="1" si="71"/>
        <v>0</v>
      </c>
      <c r="CU48" s="109">
        <f t="shared" ca="1" si="72"/>
        <v>0</v>
      </c>
      <c r="CV48" s="109">
        <f t="shared" si="73"/>
        <v>0</v>
      </c>
      <c r="CW48" s="109">
        <f t="shared" si="74"/>
        <v>0</v>
      </c>
      <c r="CX48" s="109">
        <f t="shared" ca="1" si="75"/>
        <v>0</v>
      </c>
      <c r="CY48" s="109">
        <f t="shared" ca="1" si="76"/>
        <v>0</v>
      </c>
      <c r="CZ48" s="109">
        <f t="shared" ca="1" si="77"/>
        <v>0</v>
      </c>
      <c r="DA48" s="109">
        <f t="shared" si="78"/>
        <v>0</v>
      </c>
      <c r="DB48" s="109">
        <f t="shared" ca="1" si="79"/>
        <v>0</v>
      </c>
      <c r="DC48" s="109">
        <f t="shared" si="80"/>
        <v>0</v>
      </c>
      <c r="DD48" s="109">
        <f t="shared" ca="1" si="81"/>
        <v>0</v>
      </c>
      <c r="DF48" s="82">
        <f t="shared" si="82"/>
        <v>30</v>
      </c>
      <c r="DG48" s="132">
        <f t="shared" si="83"/>
        <v>5.3378571428571435</v>
      </c>
      <c r="DH48" s="132">
        <f t="shared" si="84"/>
        <v>4.6478571428571431</v>
      </c>
      <c r="DI48" s="132">
        <f t="shared" si="85"/>
        <v>160.1357142857143</v>
      </c>
      <c r="DJ48" s="132">
        <f t="shared" si="86"/>
        <v>139.43571428571428</v>
      </c>
      <c r="DK48" s="234">
        <f t="shared" si="87"/>
        <v>0.40250000000000002</v>
      </c>
      <c r="DL48" s="234">
        <f t="shared" si="88"/>
        <v>0.40250000000000002</v>
      </c>
      <c r="DM48" s="106">
        <f t="shared" si="89"/>
        <v>0.8</v>
      </c>
      <c r="DN48" s="236">
        <f ca="1">IF(DF48=0,0,_xll.SPRDOPT(DG48,DH48,$AD48,$AM48,DK48,DL48,DM48,$F48,$F$19,0))</f>
        <v>0.25370768964367435</v>
      </c>
      <c r="DO48" s="236">
        <f ca="1">IF(DG48=0,0,_xll.SPRDOPT(DG48,DH48,$AD48,$AM48,DK48,DL48,DM48,$F48,$F$19,1))</f>
        <v>-0.28121551425941915</v>
      </c>
      <c r="DP48" s="236">
        <f ca="1">IF(DH48=0,0,_xll.SPRDOPT(DG48,DH48,$AD48,$AM48,DK48,DL48,DM48,$F48,$F$19,2))</f>
        <v>0.36337556086821876</v>
      </c>
      <c r="DQ48" s="236">
        <f ca="1">IF(DI48=0,0,_xll.SPRDOPT(DG48,DH48,$AD48,$AM48,DK48,DL48,DM48,$F48,$F$19,3)/100)</f>
        <v>2.6130772972558147E-3</v>
      </c>
      <c r="DR48" s="236">
        <f ca="1">IF(DJ48=0,0,_xll.SPRDOPT(DG48,DH48,$AD48,$AM48,DK48,DL48,DM48,$F48,$F$19,4)/100)</f>
        <v>3.1765321762680394E-3</v>
      </c>
      <c r="DS48" s="236">
        <f ca="1">IF(DK48=0,0,_xll.SPRDOPT(DG48,DH48,$AD48,$AM48,DK48,DL48,DM48,$F48,$F$19,5)/100)</f>
        <v>6.1118249049395869E-3</v>
      </c>
      <c r="DT48" s="236">
        <f ca="1">IF(DL48=0,0,_xll.SPRDOPT(DG48,DH48,$AD48,$AM48,DK48,DL48,DM48,$F48,$F$19,6)/100)</f>
        <v>4.048631710527658E-3</v>
      </c>
      <c r="DU48" s="236">
        <f ca="1">IF(DM48=0,0,_xll.SPRDOPT(DG48,DH48,$AD48,$AM48,DK48,DL48,DM48,$F48,$F$19,7)/100)</f>
        <v>-1.0175815546583089E-2</v>
      </c>
      <c r="DV48" s="236">
        <f ca="1">IF(DN48=0,0,_xll.SPRDOPT(DG48,DH48,$AD48,$AM48,DK48,DL48,DM48,$F48,$F$19,9)/365)</f>
        <v>-5.9043081942655338E-4</v>
      </c>
      <c r="DW48" s="236">
        <f t="shared" ca="1" si="90"/>
        <v>8.2160046608799608E-2</v>
      </c>
      <c r="DX48" s="236">
        <f t="shared" ca="1" si="91"/>
        <v>5.6345487901222468E-4</v>
      </c>
      <c r="DY48" s="236">
        <f t="shared" ca="1" si="92"/>
        <v>1.0160456615467245E-2</v>
      </c>
      <c r="DZ48" s="205"/>
      <c r="EA48" s="109">
        <f t="shared" ca="1" si="93"/>
        <v>7.6112306893102302</v>
      </c>
      <c r="EB48" s="109">
        <f t="shared" ca="1" si="94"/>
        <v>-8.4364654277825739</v>
      </c>
      <c r="EC48" s="109">
        <f t="shared" ca="1" si="95"/>
        <v>10.901266826046562</v>
      </c>
      <c r="ED48" s="109">
        <f t="shared" ca="1" si="96"/>
        <v>7.8392318917674439E-2</v>
      </c>
      <c r="EE48" s="109">
        <f t="shared" ca="1" si="97"/>
        <v>9.5295965288041184E-2</v>
      </c>
      <c r="EF48" s="109">
        <f t="shared" ca="1" si="98"/>
        <v>0.18335474714818761</v>
      </c>
      <c r="EG48" s="109">
        <f t="shared" ca="1" si="99"/>
        <v>0.12145895131582973</v>
      </c>
      <c r="EH48" s="109">
        <f t="shared" ca="1" si="100"/>
        <v>-0.30527446639749267</v>
      </c>
      <c r="EI48" s="109">
        <f t="shared" ca="1" si="101"/>
        <v>-1.7712924582796601E-2</v>
      </c>
      <c r="EJ48" s="109">
        <f t="shared" ca="1" si="102"/>
        <v>2.4648013982639885</v>
      </c>
      <c r="EK48" s="109">
        <f t="shared" ca="1" si="103"/>
        <v>1.6903646370366739E-2</v>
      </c>
      <c r="EL48" s="109">
        <f t="shared" ca="1" si="104"/>
        <v>0.30481369846401735</v>
      </c>
      <c r="EN48" s="82">
        <f t="shared" si="105"/>
        <v>30</v>
      </c>
      <c r="EO48" s="132">
        <f t="shared" si="106"/>
        <v>5.3378571428571435</v>
      </c>
      <c r="EP48" s="132">
        <f t="shared" si="107"/>
        <v>4.6478571428571431</v>
      </c>
      <c r="EQ48" s="132">
        <f t="shared" si="108"/>
        <v>160.1357142857143</v>
      </c>
      <c r="ER48" s="132">
        <f t="shared" si="109"/>
        <v>139.43571428571428</v>
      </c>
      <c r="ES48" s="234">
        <f t="shared" si="110"/>
        <v>0.40250000000000002</v>
      </c>
      <c r="ET48" s="234">
        <f t="shared" si="111"/>
        <v>0.40250000000000002</v>
      </c>
      <c r="EU48" s="106">
        <f t="shared" si="112"/>
        <v>0.8</v>
      </c>
      <c r="EV48" s="236">
        <f ca="1">IF(EN48=0,0,_xll.SPRDOPT(EO48,EP48,$AK48,$AM48,ES48,ET48,EU48,$F48,$H$19,0))</f>
        <v>0.49812800078395558</v>
      </c>
      <c r="EW48" s="236">
        <f ca="1">IF(EO48=0,0,_xll.SPRDOPT(EO48,EP48,$AK48,$AM48,ES48,ET48,EU48,$F48,$H$19,1))</f>
        <v>0.54189576929561489</v>
      </c>
      <c r="EX48" s="236">
        <f ca="1">IF(EP48=0,0,_xll.SPRDOPT(EO48,EP48,$AK48,$AM48,ES48,ET48,EU48,$F48,$H$19,2))</f>
        <v>-0.4541340863632663</v>
      </c>
      <c r="EY48" s="236">
        <f ca="1">IF(EQ48=0,0,_xll.SPRDOPT(EO48,EP48,$AK48,$AM48,ES48,ET48,EU48,$F48,$H$19,3)/100)</f>
        <v>3.0220539090025757E-3</v>
      </c>
      <c r="EZ48" s="236">
        <f ca="1">IF(ER48=0,0,_xll.SPRDOPT(EO48,EP48,$AK48,$AM48,ES48,ET48,EU48,$F48,$H$19,4)/100)</f>
        <v>3.1296712373242324E-3</v>
      </c>
      <c r="FA48" s="236">
        <f ca="1">IF(ES48=0,0,_xll.SPRDOPT(EO48,EP48,$AK48,$AM48,ES48,ET48,EU48,$F48,$H$19,5)/100)</f>
        <v>8.8875159242807374E-3</v>
      </c>
      <c r="FB48" s="236">
        <f ca="1">IF(ET48=0,0,_xll.SPRDOPT(EO48,EP48,$AK48,$AM48,ES48,ET48,EU48,$F48,$H$19,6)/100)</f>
        <v>2.3442868390437153E-3</v>
      </c>
      <c r="FC48" s="236">
        <f ca="1">IF(EU48=0,0,_xll.SPRDOPT(EO48,EP48,$AK48,$AM48,ES48,ET48,EU48,$F48,$H$19,7)/100)</f>
        <v>-1.0853194186755143E-2</v>
      </c>
      <c r="FD48" s="236">
        <f ca="1">IF(EV48=0,0,_xll.SPRDOPT(EO48,EP48,$AK48,$AM48,ES48,ET48,EU48,$F48,$H$19,9)/365)</f>
        <v>-6.1235320569597929E-4</v>
      </c>
      <c r="FE48" s="236">
        <f t="shared" ca="1" si="113"/>
        <v>8.7761682932348595E-2</v>
      </c>
      <c r="FF48" s="236">
        <f t="shared" ca="1" si="114"/>
        <v>1.0761732832165671E-4</v>
      </c>
      <c r="FG48" s="236">
        <f t="shared" ca="1" si="115"/>
        <v>1.1231802763324453E-2</v>
      </c>
      <c r="FH48" s="205"/>
      <c r="FI48" s="109">
        <f t="shared" ca="1" si="116"/>
        <v>14.943840023518668</v>
      </c>
      <c r="FJ48" s="109">
        <f t="shared" ca="1" si="117"/>
        <v>16.256873078868448</v>
      </c>
      <c r="FK48" s="109">
        <f t="shared" ca="1" si="118"/>
        <v>-13.624022590897988</v>
      </c>
      <c r="FL48" s="109">
        <f t="shared" ca="1" si="119"/>
        <v>9.0661617270077266E-2</v>
      </c>
      <c r="FM48" s="109">
        <f t="shared" ca="1" si="120"/>
        <v>9.3890137119726977E-2</v>
      </c>
      <c r="FN48" s="109">
        <f t="shared" ca="1" si="121"/>
        <v>0.2666254777284221</v>
      </c>
      <c r="FO48" s="109">
        <f t="shared" ca="1" si="122"/>
        <v>7.0328605171311454E-2</v>
      </c>
      <c r="FP48" s="109">
        <f t="shared" ca="1" si="123"/>
        <v>-0.32559582560265427</v>
      </c>
      <c r="FQ48" s="109">
        <f t="shared" ca="1" si="124"/>
        <v>-1.837059617087938E-2</v>
      </c>
      <c r="FR48" s="109">
        <f t="shared" ca="1" si="125"/>
        <v>2.6328504879704577</v>
      </c>
      <c r="FS48" s="109">
        <f t="shared" ca="1" si="126"/>
        <v>3.2285198496497013E-3</v>
      </c>
      <c r="FT48" s="109">
        <f t="shared" ca="1" si="127"/>
        <v>0.33695408289973361</v>
      </c>
    </row>
    <row r="49" spans="1:176" x14ac:dyDescent="0.25">
      <c r="A49" s="101">
        <f t="shared" si="17"/>
        <v>37165</v>
      </c>
      <c r="B49" s="102">
        <f t="shared" si="18"/>
        <v>4.652857142857143</v>
      </c>
      <c r="C49" s="80">
        <f t="shared" si="19"/>
        <v>0.41000000000000003</v>
      </c>
      <c r="D49" s="102"/>
      <c r="E49" s="106"/>
      <c r="F49" s="105">
        <f t="shared" ca="1" si="20"/>
        <v>349</v>
      </c>
      <c r="G49" s="80"/>
      <c r="H49" s="80"/>
      <c r="I49" s="104"/>
      <c r="J49" s="233"/>
      <c r="K49" s="102">
        <f t="shared" si="21"/>
        <v>0.27500000000000002</v>
      </c>
      <c r="L49" s="102">
        <f t="shared" si="22"/>
        <v>0</v>
      </c>
      <c r="M49" s="106">
        <f t="shared" si="23"/>
        <v>1</v>
      </c>
      <c r="N49" s="106">
        <f t="shared" si="24"/>
        <v>1</v>
      </c>
      <c r="O49" s="106">
        <f t="shared" si="25"/>
        <v>0.8</v>
      </c>
      <c r="P49" s="235">
        <f t="shared" si="26"/>
        <v>0.42</v>
      </c>
      <c r="Q49" s="106"/>
      <c r="R49" s="102">
        <f t="shared" si="4"/>
        <v>0.08</v>
      </c>
      <c r="S49" s="102">
        <f t="shared" si="5"/>
        <v>0</v>
      </c>
      <c r="T49" s="106">
        <f t="shared" si="6"/>
        <v>1</v>
      </c>
      <c r="U49" s="106">
        <f t="shared" si="27"/>
        <v>1</v>
      </c>
      <c r="V49" s="106">
        <f t="shared" si="28"/>
        <v>0.99407144019191562</v>
      </c>
      <c r="W49" s="235">
        <f t="shared" si="29"/>
        <v>0.3</v>
      </c>
      <c r="X49" s="106"/>
      <c r="Y49" s="102">
        <f t="shared" si="7"/>
        <v>0.27500000000000002</v>
      </c>
      <c r="Z49" s="102">
        <f t="shared" si="8"/>
        <v>0</v>
      </c>
      <c r="AA49" s="106">
        <f t="shared" si="9"/>
        <v>1</v>
      </c>
      <c r="AB49" s="106">
        <f t="shared" si="30"/>
        <v>1</v>
      </c>
      <c r="AC49" s="106">
        <f t="shared" si="31"/>
        <v>0.8</v>
      </c>
      <c r="AD49" s="235">
        <f t="shared" si="32"/>
        <v>0.2</v>
      </c>
      <c r="AE49" s="106"/>
      <c r="AF49" s="102">
        <f t="shared" si="10"/>
        <v>0.27500000000000002</v>
      </c>
      <c r="AG49" s="102">
        <f t="shared" si="11"/>
        <v>0</v>
      </c>
      <c r="AH49" s="106">
        <f t="shared" si="12"/>
        <v>1</v>
      </c>
      <c r="AI49" s="106">
        <f t="shared" si="33"/>
        <v>1</v>
      </c>
      <c r="AJ49" s="106">
        <f t="shared" si="13"/>
        <v>0.8</v>
      </c>
      <c r="AK49" s="235">
        <f t="shared" si="34"/>
        <v>0.6</v>
      </c>
      <c r="AM49" s="80">
        <f t="shared" si="35"/>
        <v>6.7495051666686026E-2</v>
      </c>
      <c r="AN49" s="181">
        <f t="shared" si="14"/>
        <v>31</v>
      </c>
      <c r="AP49" s="82">
        <f t="shared" si="36"/>
        <v>31</v>
      </c>
      <c r="AQ49" s="132">
        <f t="shared" si="37"/>
        <v>4.9278571428571434</v>
      </c>
      <c r="AR49" s="132">
        <f t="shared" si="38"/>
        <v>4.652857142857143</v>
      </c>
      <c r="AS49" s="132">
        <f t="shared" si="39"/>
        <v>152.76357142857145</v>
      </c>
      <c r="AT49" s="132">
        <f t="shared" si="40"/>
        <v>144.23857142857145</v>
      </c>
      <c r="AU49" s="234">
        <f t="shared" si="41"/>
        <v>0.41000000000000003</v>
      </c>
      <c r="AV49" s="234">
        <f t="shared" si="42"/>
        <v>0.41000000000000003</v>
      </c>
      <c r="AW49" s="106">
        <f t="shared" si="43"/>
        <v>0.83000000000000007</v>
      </c>
      <c r="AX49" s="236">
        <f ca="1">IF(AP49=0,0,_xll.SPRDOPT(AQ49,AR49,$P49,$AM49,AU49,AV49,AW49,$F49,$B$19,0))</f>
        <v>0.49391744732193893</v>
      </c>
      <c r="AY49" s="236">
        <f ca="1">IF(AQ49=0,0,_xll.SPRDOPT(AQ49,AR49,$P49,$AM49,AU49,AV49,AW49,$F49,$B$19,1))</f>
        <v>-0.47412703920294641</v>
      </c>
      <c r="AZ49" s="236">
        <f ca="1">IF(AR49=0,0,_xll.SPRDOPT(AQ49,AR49,$P49,$AM49,AU49,AV49,AW49,$F49,$B$19,2))</f>
        <v>0.5596795204309013</v>
      </c>
      <c r="BA49" s="236">
        <f ca="1">IF(AS49=0,0,_xll.SPRDOPT(AQ49,AR49,$P49,$AM49,AU49,AV49,AW49,$F49,$B$19,3)/100)</f>
        <v>3.3529531873991926E-3</v>
      </c>
      <c r="BB49" s="236">
        <f ca="1">IF(AT49=0,0,_xll.SPRDOPT(AQ49,AR49,$P49,$AM49,AU49,AV49,AW49,$F49,$B$19,4)/100)</f>
        <v>3.1594904177827247E-3</v>
      </c>
      <c r="BC49" s="236">
        <f ca="1">IF(AU49=0,0,_xll.SPRDOPT(AQ49,AR49,$P49,$AM49,AU49,AV49,AW49,$F49,$B$19,5)/100)</f>
        <v>7.6458825676827095E-3</v>
      </c>
      <c r="BD49" s="236">
        <f ca="1">IF(AV49=0,0,_xll.SPRDOPT(AQ49,AR49,$P49,$AM49,AU49,AV49,AW49,$F49,$B$19,6)/100)</f>
        <v>2.5442257835630762E-3</v>
      </c>
      <c r="BE49" s="236">
        <f ca="1">IF(AW49=0,0,_xll.SPRDOPT(AQ49,AR49,$P49,$AM49,AU49,AV49,AW49,$F49,$B$19,7)/100)</f>
        <v>-1.1979934189206797E-2</v>
      </c>
      <c r="BF49" s="236">
        <f ca="1">IF(AX49=0,0,_xll.SPRDOPT(AQ49,AR49,$P49,$AM49,AU49,AV49,AW49,$F49,$B$19,9)/365)</f>
        <v>-5.0763514789835121E-4</v>
      </c>
      <c r="BG49" s="236">
        <f t="shared" ca="1" si="44"/>
        <v>8.5552481227954891E-2</v>
      </c>
      <c r="BH49" s="236">
        <f t="shared" ca="1" si="45"/>
        <v>-1.9346276961646793E-4</v>
      </c>
      <c r="BI49" s="236">
        <f t="shared" ca="1" si="46"/>
        <v>1.0190108351245786E-2</v>
      </c>
      <c r="BJ49" s="205"/>
      <c r="BK49" s="109">
        <f t="shared" ca="1" si="47"/>
        <v>15.311440866980107</v>
      </c>
      <c r="BL49" s="109">
        <f t="shared" ca="1" si="48"/>
        <v>-14.697938215291339</v>
      </c>
      <c r="BM49" s="109">
        <f t="shared" ca="1" si="49"/>
        <v>17.350065133357941</v>
      </c>
      <c r="BN49" s="109">
        <f t="shared" ca="1" si="50"/>
        <v>0.10394154880937496</v>
      </c>
      <c r="BO49" s="109">
        <f t="shared" ca="1" si="51"/>
        <v>9.7944202951264464E-2</v>
      </c>
      <c r="BP49" s="109">
        <f t="shared" ca="1" si="52"/>
        <v>0.23702235959816401</v>
      </c>
      <c r="BQ49" s="109">
        <f t="shared" ca="1" si="53"/>
        <v>7.8870999290455365E-2</v>
      </c>
      <c r="BR49" s="109">
        <f t="shared" ca="1" si="54"/>
        <v>-0.37137795986541072</v>
      </c>
      <c r="BS49" s="109">
        <f t="shared" ca="1" si="55"/>
        <v>-1.5736689584848886E-2</v>
      </c>
      <c r="BT49" s="109">
        <f t="shared" ca="1" si="56"/>
        <v>2.6521269180666014</v>
      </c>
      <c r="BU49" s="109">
        <f t="shared" ca="1" si="57"/>
        <v>-5.9973458581105057E-3</v>
      </c>
      <c r="BV49" s="109">
        <f t="shared" ca="1" si="58"/>
        <v>0.31589335888861936</v>
      </c>
      <c r="BX49" s="82">
        <f t="shared" si="59"/>
        <v>0</v>
      </c>
      <c r="BY49" s="132">
        <f t="shared" si="60"/>
        <v>4.7328571428571431</v>
      </c>
      <c r="BZ49" s="132">
        <f t="shared" si="61"/>
        <v>4.652857142857143</v>
      </c>
      <c r="CA49" s="132">
        <f t="shared" si="62"/>
        <v>0</v>
      </c>
      <c r="CB49" s="132">
        <f t="shared" si="63"/>
        <v>0</v>
      </c>
      <c r="CC49" s="234">
        <f t="shared" si="64"/>
        <v>0.41000000000000003</v>
      </c>
      <c r="CD49" s="234">
        <f t="shared" si="65"/>
        <v>0.41000000000000003</v>
      </c>
      <c r="CE49" s="106">
        <f t="shared" si="66"/>
        <v>0.99407144019191562</v>
      </c>
      <c r="CF49" s="236">
        <f>IF(BX49=0,0,_xll.SPRDOPT(BY49,BZ49,$W49,$AM49,CC49,CD49,CE49,$F49,$D$19,0))</f>
        <v>0</v>
      </c>
      <c r="CG49" s="236">
        <f ca="1">IF(BY49=0,0,_xll.SPRDOPT(BY49,BZ49,$W49,$AM49,CC49,CD49,CE49,$F49,$D$19,1))</f>
        <v>0.17152831519344217</v>
      </c>
      <c r="CH49" s="236">
        <f ca="1">IF(BZ49=0,0,_xll.SPRDOPT(BY49,BZ49,$W49,$AM49,CC49,CD49,CE49,$F49,$D$19,2))</f>
        <v>-0.16195399749275521</v>
      </c>
      <c r="CI49" s="236">
        <f>IF(CA49=0,0,_xll.SPRDOPT(BY49,BZ49,$W49,$AM49,CC49,CD49,CE49,$F49,$D$19,3)/100)</f>
        <v>0</v>
      </c>
      <c r="CJ49" s="236">
        <f>IF(CB49=0,0,_xll.SPRDOPT(BY49,BZ49,$W49,$AM49,CC49,CD49,CE49,$F49,$D$19,4)/100)</f>
        <v>0</v>
      </c>
      <c r="CK49" s="236">
        <f ca="1">IF(CC49=0,0,_xll.SPRDOPT(BY49,BZ49,$W49,$AM49,CC49,CD49,CE49,$F49,$D$19,5)/100)</f>
        <v>5.506402700723609E-3</v>
      </c>
      <c r="CL49" s="236">
        <f ca="1">IF(CD49=0,0,_xll.SPRDOPT(BY49,BZ49,$W49,$AM49,CC49,CD49,CE49,$F49,$D$19,6)/100)</f>
        <v>-4.131743855975983E-3</v>
      </c>
      <c r="CM49" s="236">
        <f ca="1">IF(CE49=0,0,_xll.SPRDOPT(BY49,BZ49,$W49,$AM49,CC49,CD49,CE49,$F49,$D$19,7)/100)</f>
        <v>-3.7869474004876967E-2</v>
      </c>
      <c r="CN49" s="236">
        <f>IF(CF49=0,0,_xll.SPRDOPT(BY49,BZ49,$W49,$AM49,CC49,CD49,CE49,$F49,$D$19,9)/365)</f>
        <v>0</v>
      </c>
      <c r="CO49" s="236">
        <f t="shared" ca="1" si="67"/>
        <v>9.5743177006869518E-3</v>
      </c>
      <c r="CP49" s="236">
        <f t="shared" si="68"/>
        <v>0</v>
      </c>
      <c r="CQ49" s="236">
        <f t="shared" ca="1" si="69"/>
        <v>1.374658844747626E-3</v>
      </c>
      <c r="CR49" s="205"/>
      <c r="CS49" s="109">
        <f t="shared" si="70"/>
        <v>0</v>
      </c>
      <c r="CT49" s="109">
        <f t="shared" ca="1" si="71"/>
        <v>0</v>
      </c>
      <c r="CU49" s="109">
        <f t="shared" ca="1" si="72"/>
        <v>0</v>
      </c>
      <c r="CV49" s="109">
        <f t="shared" si="73"/>
        <v>0</v>
      </c>
      <c r="CW49" s="109">
        <f t="shared" si="74"/>
        <v>0</v>
      </c>
      <c r="CX49" s="109">
        <f t="shared" ca="1" si="75"/>
        <v>0</v>
      </c>
      <c r="CY49" s="109">
        <f t="shared" ca="1" si="76"/>
        <v>0</v>
      </c>
      <c r="CZ49" s="109">
        <f t="shared" ca="1" si="77"/>
        <v>0</v>
      </c>
      <c r="DA49" s="109">
        <f t="shared" si="78"/>
        <v>0</v>
      </c>
      <c r="DB49" s="109">
        <f t="shared" ca="1" si="79"/>
        <v>0</v>
      </c>
      <c r="DC49" s="109">
        <f t="shared" si="80"/>
        <v>0</v>
      </c>
      <c r="DD49" s="109">
        <f t="shared" ca="1" si="81"/>
        <v>0</v>
      </c>
      <c r="DF49" s="82">
        <f t="shared" si="82"/>
        <v>31</v>
      </c>
      <c r="DG49" s="132">
        <f t="shared" si="83"/>
        <v>4.9453571428571435</v>
      </c>
      <c r="DH49" s="132">
        <f t="shared" si="84"/>
        <v>4.652857142857143</v>
      </c>
      <c r="DI49" s="132">
        <f t="shared" si="85"/>
        <v>153.30607142857144</v>
      </c>
      <c r="DJ49" s="132">
        <f t="shared" si="86"/>
        <v>144.23857142857145</v>
      </c>
      <c r="DK49" s="234">
        <f t="shared" si="87"/>
        <v>0.41000000000000003</v>
      </c>
      <c r="DL49" s="234">
        <f t="shared" si="88"/>
        <v>0.41000000000000003</v>
      </c>
      <c r="DM49" s="106">
        <f t="shared" si="89"/>
        <v>0.8</v>
      </c>
      <c r="DN49" s="236">
        <f ca="1">IF(DF49=0,0,_xll.SPRDOPT(DG49,DH49,$AD49,$AM49,DK49,DL49,DM49,$F49,$F$19,0))</f>
        <v>0.41262554565272136</v>
      </c>
      <c r="DO49" s="236">
        <f ca="1">IF(DG49=0,0,_xll.SPRDOPT(DG49,DH49,$AD49,$AM49,DK49,DL49,DM49,$F49,$F$19,1))</f>
        <v>-0.39406066017573749</v>
      </c>
      <c r="DP49" s="236">
        <f ca="1">IF(DH49=0,0,_xll.SPRDOPT(DG49,DH49,$AD49,$AM49,DK49,DL49,DM49,$F49,$F$19,2))</f>
        <v>0.48815133811552475</v>
      </c>
      <c r="DQ49" s="236">
        <f ca="1">IF(DI49=0,0,_xll.SPRDOPT(DG49,DH49,$AD49,$AM49,DK49,DL49,DM49,$F49,$F$19,3)/100)</f>
        <v>2.9793676841412746E-3</v>
      </c>
      <c r="DR49" s="236">
        <f ca="1">IF(DJ49=0,0,_xll.SPRDOPT(DG49,DH49,$AD49,$AM49,DK49,DL49,DM49,$F49,$F$19,4)/100)</f>
        <v>3.0941936103087149E-3</v>
      </c>
      <c r="DS49" s="236">
        <f ca="1">IF(DK49=0,0,_xll.SPRDOPT(DG49,DH49,$AD49,$AM49,DK49,DL49,DM49,$F49,$F$19,5)/100)</f>
        <v>6.6526497219535517E-3</v>
      </c>
      <c r="DT49" s="236">
        <f ca="1">IF(DL49=0,0,_xll.SPRDOPT(DG49,DH49,$AD49,$AM49,DK49,DL49,DM49,$F49,$F$19,6)/100)</f>
        <v>4.3496927231406225E-3</v>
      </c>
      <c r="DU49" s="236">
        <f ca="1">IF(DM49=0,0,_xll.SPRDOPT(DG49,DH49,$AD49,$AM49,DK49,DL49,DM49,$F49,$F$19,7)/100)</f>
        <v>-1.1220108240614701E-2</v>
      </c>
      <c r="DV49" s="236">
        <f ca="1">IF(DN49=0,0,_xll.SPRDOPT(DG49,DH49,$AD49,$AM49,DK49,DL49,DM49,$F49,$F$19,9)/365)</f>
        <v>-5.7041018305142497E-4</v>
      </c>
      <c r="DW49" s="236">
        <f t="shared" ca="1" si="90"/>
        <v>9.4090677939787259E-2</v>
      </c>
      <c r="DX49" s="236">
        <f t="shared" ca="1" si="91"/>
        <v>1.1482592616744031E-4</v>
      </c>
      <c r="DY49" s="236">
        <f t="shared" ca="1" si="92"/>
        <v>1.1002342445094175E-2</v>
      </c>
      <c r="DZ49" s="205"/>
      <c r="EA49" s="109">
        <f t="shared" ca="1" si="93"/>
        <v>12.791391915234362</v>
      </c>
      <c r="EB49" s="109">
        <f t="shared" ca="1" si="94"/>
        <v>-12.215880465447862</v>
      </c>
      <c r="EC49" s="109">
        <f t="shared" ca="1" si="95"/>
        <v>15.132691481581267</v>
      </c>
      <c r="ED49" s="109">
        <f t="shared" ca="1" si="96"/>
        <v>9.2360398208379518E-2</v>
      </c>
      <c r="EE49" s="109">
        <f t="shared" ca="1" si="97"/>
        <v>9.5920001919570161E-2</v>
      </c>
      <c r="EF49" s="109">
        <f t="shared" ca="1" si="98"/>
        <v>0.20623214138056009</v>
      </c>
      <c r="EG49" s="109">
        <f t="shared" ca="1" si="99"/>
        <v>0.1348404744173593</v>
      </c>
      <c r="EH49" s="109">
        <f t="shared" ca="1" si="100"/>
        <v>-0.34782335545905574</v>
      </c>
      <c r="EI49" s="109">
        <f t="shared" ca="1" si="101"/>
        <v>-1.7682715674594174E-2</v>
      </c>
      <c r="EJ49" s="109">
        <f t="shared" ca="1" si="102"/>
        <v>2.9168110161334049</v>
      </c>
      <c r="EK49" s="109">
        <f t="shared" ca="1" si="103"/>
        <v>3.5596037111906495E-3</v>
      </c>
      <c r="EL49" s="109">
        <f t="shared" ca="1" si="104"/>
        <v>0.34107261579791942</v>
      </c>
      <c r="EN49" s="82">
        <f t="shared" si="105"/>
        <v>31</v>
      </c>
      <c r="EO49" s="132">
        <f t="shared" si="106"/>
        <v>4.9453571428571435</v>
      </c>
      <c r="EP49" s="132">
        <f t="shared" si="107"/>
        <v>4.652857142857143</v>
      </c>
      <c r="EQ49" s="132">
        <f t="shared" si="108"/>
        <v>153.30607142857144</v>
      </c>
      <c r="ER49" s="132">
        <f t="shared" si="109"/>
        <v>144.23857142857145</v>
      </c>
      <c r="ES49" s="234">
        <f t="shared" si="110"/>
        <v>0.41000000000000003</v>
      </c>
      <c r="ET49" s="234">
        <f t="shared" si="111"/>
        <v>0.41000000000000003</v>
      </c>
      <c r="EU49" s="106">
        <f t="shared" si="112"/>
        <v>0.8</v>
      </c>
      <c r="EV49" s="236">
        <f ca="1">IF(EN49=0,0,_xll.SPRDOPT(EO49,EP49,$AK49,$AM49,ES49,ET49,EU49,$F49,$H$19,0))</f>
        <v>0.33249076965925034</v>
      </c>
      <c r="EW49" s="236">
        <f ca="1">IF(EO49=0,0,_xll.SPRDOPT(EO49,EP49,$AK49,$AM49,ES49,ET49,EU49,$F49,$H$19,1))</f>
        <v>0.42178881256264311</v>
      </c>
      <c r="EX49" s="236">
        <f ca="1">IF(EP49=0,0,_xll.SPRDOPT(EO49,EP49,$AK49,$AM49,ES49,ET49,EU49,$F49,$H$19,2))</f>
        <v>-0.33173865717353757</v>
      </c>
      <c r="EY49" s="236">
        <f ca="1">IF(EQ49=0,0,_xll.SPRDOPT(EO49,EP49,$AK49,$AM49,ES49,ET49,EU49,$F49,$H$19,3)/100)</f>
        <v>3.0870934480803146E-3</v>
      </c>
      <c r="EZ49" s="236">
        <f ca="1">IF(ER49=0,0,_xll.SPRDOPT(EO49,EP49,$AK49,$AM49,ES49,ET49,EU49,$F49,$H$19,4)/100)</f>
        <v>2.7288153928388386E-3</v>
      </c>
      <c r="FA49" s="236">
        <f ca="1">IF(ES49=0,0,_xll.SPRDOPT(EO49,EP49,$AK49,$AM49,ES49,ET49,EU49,$F49,$H$19,5)/100)</f>
        <v>8.66906332238572E-3</v>
      </c>
      <c r="FB49" s="236">
        <f ca="1">IF(ET49=0,0,_xll.SPRDOPT(EO49,EP49,$AK49,$AM49,ES49,ET49,EU49,$F49,$H$19,6)/100)</f>
        <v>2.2353310646383005E-3</v>
      </c>
      <c r="FC49" s="236">
        <f ca="1">IF(EU49=0,0,_xll.SPRDOPT(EO49,EP49,$AK49,$AM49,ES49,ET49,EU49,$F49,$H$19,7)/100)</f>
        <v>-1.0715665855016161E-2</v>
      </c>
      <c r="FD49" s="236">
        <f ca="1">IF(EV49=0,0,_xll.SPRDOPT(EO49,EP49,$AK49,$AM49,ES49,ET49,EU49,$F49,$H$19,9)/365)</f>
        <v>-5.7947120439539842E-4</v>
      </c>
      <c r="FE49" s="236">
        <f t="shared" ca="1" si="113"/>
        <v>9.0050155389105546E-2</v>
      </c>
      <c r="FF49" s="236">
        <f t="shared" ca="1" si="114"/>
        <v>-3.5827805524147596E-4</v>
      </c>
      <c r="FG49" s="236">
        <f t="shared" ca="1" si="115"/>
        <v>1.090439438702402E-2</v>
      </c>
      <c r="FH49" s="205"/>
      <c r="FI49" s="109">
        <f t="shared" ca="1" si="116"/>
        <v>10.307213859436761</v>
      </c>
      <c r="FJ49" s="109">
        <f t="shared" ca="1" si="117"/>
        <v>13.075453189441937</v>
      </c>
      <c r="FK49" s="109">
        <f t="shared" ca="1" si="118"/>
        <v>-10.283898372379664</v>
      </c>
      <c r="FL49" s="109">
        <f t="shared" ca="1" si="119"/>
        <v>9.5699896890489758E-2</v>
      </c>
      <c r="FM49" s="109">
        <f t="shared" ca="1" si="120"/>
        <v>8.4593277178003995E-2</v>
      </c>
      <c r="FN49" s="109">
        <f t="shared" ca="1" si="121"/>
        <v>0.26874096299395733</v>
      </c>
      <c r="FO49" s="109">
        <f t="shared" ca="1" si="122"/>
        <v>6.9295263003787314E-2</v>
      </c>
      <c r="FP49" s="109">
        <f t="shared" ca="1" si="123"/>
        <v>-0.33218564150550101</v>
      </c>
      <c r="FQ49" s="109">
        <f t="shared" ca="1" si="124"/>
        <v>-1.7963607336257351E-2</v>
      </c>
      <c r="FR49" s="109">
        <f t="shared" ca="1" si="125"/>
        <v>2.7915548170622717</v>
      </c>
      <c r="FS49" s="109">
        <f t="shared" ca="1" si="126"/>
        <v>-1.1106619712485754E-2</v>
      </c>
      <c r="FT49" s="109">
        <f t="shared" ca="1" si="127"/>
        <v>0.33803622599774463</v>
      </c>
    </row>
    <row r="50" spans="1:176" x14ac:dyDescent="0.25">
      <c r="A50" s="101">
        <f t="shared" si="17"/>
        <v>37196</v>
      </c>
      <c r="B50" s="102">
        <f t="shared" si="18"/>
        <v>4.7292000000000005</v>
      </c>
      <c r="C50" s="80">
        <f t="shared" si="19"/>
        <v>0.41499999999999992</v>
      </c>
      <c r="D50" s="102"/>
      <c r="E50" s="106"/>
      <c r="F50" s="105">
        <f t="shared" ca="1" si="20"/>
        <v>382</v>
      </c>
      <c r="G50" s="80"/>
      <c r="H50" s="80"/>
      <c r="I50" s="104"/>
      <c r="J50" s="233"/>
      <c r="K50" s="102">
        <f t="shared" si="21"/>
        <v>0.26</v>
      </c>
      <c r="L50" s="102">
        <f t="shared" si="22"/>
        <v>0</v>
      </c>
      <c r="M50" s="106">
        <f t="shared" si="23"/>
        <v>1</v>
      </c>
      <c r="N50" s="106">
        <f t="shared" si="24"/>
        <v>1</v>
      </c>
      <c r="O50" s="106">
        <f t="shared" si="25"/>
        <v>0.98</v>
      </c>
      <c r="P50" s="235">
        <f t="shared" si="26"/>
        <v>0.42</v>
      </c>
      <c r="Q50" s="106"/>
      <c r="R50" s="102">
        <f t="shared" si="4"/>
        <v>0.12</v>
      </c>
      <c r="S50" s="102">
        <f t="shared" si="5"/>
        <v>0</v>
      </c>
      <c r="T50" s="106">
        <f t="shared" si="6"/>
        <v>1</v>
      </c>
      <c r="U50" s="106">
        <f t="shared" si="27"/>
        <v>1</v>
      </c>
      <c r="V50" s="106">
        <f t="shared" si="28"/>
        <v>0.98410764751845092</v>
      </c>
      <c r="W50" s="235">
        <f t="shared" si="29"/>
        <v>0.3</v>
      </c>
      <c r="X50" s="106"/>
      <c r="Y50" s="102">
        <f t="shared" si="7"/>
        <v>0.26</v>
      </c>
      <c r="Z50" s="102">
        <f t="shared" si="8"/>
        <v>0</v>
      </c>
      <c r="AA50" s="106">
        <f t="shared" si="9"/>
        <v>1</v>
      </c>
      <c r="AB50" s="106">
        <f t="shared" si="30"/>
        <v>1</v>
      </c>
      <c r="AC50" s="106">
        <f t="shared" si="31"/>
        <v>0.98</v>
      </c>
      <c r="AD50" s="235">
        <f t="shared" si="32"/>
        <v>0.2</v>
      </c>
      <c r="AE50" s="106"/>
      <c r="AF50" s="102">
        <f t="shared" si="10"/>
        <v>0.26</v>
      </c>
      <c r="AG50" s="102">
        <f t="shared" si="11"/>
        <v>0</v>
      </c>
      <c r="AH50" s="106">
        <f t="shared" si="12"/>
        <v>1</v>
      </c>
      <c r="AI50" s="106">
        <f t="shared" si="33"/>
        <v>1</v>
      </c>
      <c r="AJ50" s="106">
        <f t="shared" si="13"/>
        <v>0.98</v>
      </c>
      <c r="AK50" s="235">
        <f t="shared" si="34"/>
        <v>0.6</v>
      </c>
      <c r="AM50" s="80">
        <f t="shared" si="35"/>
        <v>6.7386024174300008E-2</v>
      </c>
      <c r="AN50" s="181">
        <f t="shared" si="14"/>
        <v>30</v>
      </c>
      <c r="AP50" s="82">
        <f t="shared" si="36"/>
        <v>0</v>
      </c>
      <c r="AQ50" s="132">
        <f t="shared" si="37"/>
        <v>4.9892000000000003</v>
      </c>
      <c r="AR50" s="132">
        <f t="shared" si="38"/>
        <v>4.7292000000000005</v>
      </c>
      <c r="AS50" s="132">
        <f t="shared" si="39"/>
        <v>0</v>
      </c>
      <c r="AT50" s="132">
        <f t="shared" si="40"/>
        <v>0</v>
      </c>
      <c r="AU50" s="234">
        <f t="shared" si="41"/>
        <v>0.41499999999999992</v>
      </c>
      <c r="AV50" s="234">
        <f t="shared" si="42"/>
        <v>0.41499999999999992</v>
      </c>
      <c r="AW50" s="106">
        <f t="shared" si="43"/>
        <v>1.01</v>
      </c>
      <c r="AX50" s="236">
        <f>IF(AP50=0,0,_xll.SPRDOPT(AQ50,AR50,$P50,$AM50,AU50,AV50,AW50,$F50,$B$19,0))</f>
        <v>0</v>
      </c>
      <c r="AY50" s="236">
        <f ca="1">IF(AQ50=0,0,_xll.SPRDOPT(AQ50,AR50,$P50,$AM50,AU50,AV50,AW50,$F50,$B$19,1))</f>
        <v>9.2152341770581021</v>
      </c>
      <c r="AZ50" s="236">
        <f ca="1">IF(AR50=0,0,_xll.SPRDOPT(AQ50,AR50,$P50,$AM50,AU50,AV50,AW50,$F50,$B$19,2))</f>
        <v>-9.2461632449322906</v>
      </c>
      <c r="BA50" s="236">
        <f>IF(AS50=0,0,_xll.SPRDOPT(AQ50,AR50,$P50,$AM50,AU50,AV50,AW50,$F50,$B$19,3)/100)</f>
        <v>0</v>
      </c>
      <c r="BB50" s="236">
        <f>IF(AT50=0,0,_xll.SPRDOPT(AQ50,AR50,$P50,$AM50,AU50,AV50,AW50,$F50,$B$19,4)/100)</f>
        <v>0</v>
      </c>
      <c r="BC50" s="236">
        <f ca="1">IF(AU50=0,0,_xll.SPRDOPT(AQ50,AR50,$P50,$AM50,AU50,AV50,AW50,$F50,$B$19,5)/100)</f>
        <v>0</v>
      </c>
      <c r="BD50" s="236">
        <f ca="1">IF(AV50=0,0,_xll.SPRDOPT(AQ50,AR50,$P50,$AM50,AU50,AV50,AW50,$F50,$B$19,6)/100)</f>
        <v>0</v>
      </c>
      <c r="BE50" s="236">
        <f ca="1">IF(AW50=0,0,_xll.SPRDOPT(AQ50,AR50,$P50,$AM50,AU50,AV50,AW50,$F50,$B$19,7)/100)</f>
        <v>-9.0993219224670532E-2</v>
      </c>
      <c r="BF50" s="236">
        <f>IF(AX50=0,0,_xll.SPRDOPT(AQ50,AR50,$P50,$AM50,AU50,AV50,AW50,$F50,$B$19,9)/365)</f>
        <v>0</v>
      </c>
      <c r="BG50" s="236">
        <f t="shared" ca="1" si="44"/>
        <v>-3.0929067874188476E-2</v>
      </c>
      <c r="BH50" s="236">
        <f t="shared" si="45"/>
        <v>0</v>
      </c>
      <c r="BI50" s="236">
        <f t="shared" ca="1" si="46"/>
        <v>0</v>
      </c>
      <c r="BJ50" s="205"/>
      <c r="BK50" s="109">
        <f t="shared" si="47"/>
        <v>0</v>
      </c>
      <c r="BL50" s="109">
        <f t="shared" ca="1" si="48"/>
        <v>0</v>
      </c>
      <c r="BM50" s="109">
        <f t="shared" ca="1" si="49"/>
        <v>0</v>
      </c>
      <c r="BN50" s="109">
        <f t="shared" si="50"/>
        <v>0</v>
      </c>
      <c r="BO50" s="109">
        <f t="shared" si="51"/>
        <v>0</v>
      </c>
      <c r="BP50" s="109">
        <f t="shared" ca="1" si="52"/>
        <v>0</v>
      </c>
      <c r="BQ50" s="109">
        <f t="shared" ca="1" si="53"/>
        <v>0</v>
      </c>
      <c r="BR50" s="109">
        <f t="shared" ca="1" si="54"/>
        <v>0</v>
      </c>
      <c r="BS50" s="109">
        <f t="shared" si="55"/>
        <v>0</v>
      </c>
      <c r="BT50" s="109">
        <f t="shared" ca="1" si="56"/>
        <v>0</v>
      </c>
      <c r="BU50" s="109">
        <f t="shared" si="57"/>
        <v>0</v>
      </c>
      <c r="BV50" s="109">
        <f t="shared" ca="1" si="58"/>
        <v>0</v>
      </c>
      <c r="BX50" s="82">
        <f t="shared" si="59"/>
        <v>0</v>
      </c>
      <c r="BY50" s="132">
        <f t="shared" si="60"/>
        <v>4.8492000000000006</v>
      </c>
      <c r="BZ50" s="132">
        <f t="shared" si="61"/>
        <v>4.7292000000000005</v>
      </c>
      <c r="CA50" s="132">
        <f t="shared" si="62"/>
        <v>0</v>
      </c>
      <c r="CB50" s="132">
        <f t="shared" si="63"/>
        <v>0</v>
      </c>
      <c r="CC50" s="234">
        <f t="shared" si="64"/>
        <v>0.41499999999999992</v>
      </c>
      <c r="CD50" s="234">
        <f t="shared" si="65"/>
        <v>0.41499999999999992</v>
      </c>
      <c r="CE50" s="106">
        <f t="shared" si="66"/>
        <v>0.98410764751845092</v>
      </c>
      <c r="CF50" s="236">
        <f>IF(BX50=0,0,_xll.SPRDOPT(BY50,BZ50,$W50,$AM50,CC50,CD50,CE50,$F50,$D$19,0))</f>
        <v>0</v>
      </c>
      <c r="CG50" s="236">
        <f ca="1">IF(BY50=0,0,_xll.SPRDOPT(BY50,BZ50,$W50,$AM50,CC50,CD50,CE50,$F50,$D$19,1))</f>
        <v>0.31219660542164174</v>
      </c>
      <c r="CH50" s="236">
        <f ca="1">IF(BZ50=0,0,_xll.SPRDOPT(BY50,BZ50,$W50,$AM50,CC50,CD50,CE50,$F50,$D$19,2))</f>
        <v>-0.28819566673282915</v>
      </c>
      <c r="CI50" s="236">
        <f>IF(CA50=0,0,_xll.SPRDOPT(BY50,BZ50,$W50,$AM50,CC50,CD50,CE50,$F50,$D$19,3)/100)</f>
        <v>0</v>
      </c>
      <c r="CJ50" s="236">
        <f>IF(CB50=0,0,_xll.SPRDOPT(BY50,BZ50,$W50,$AM50,CC50,CD50,CE50,$F50,$D$19,4)/100)</f>
        <v>0</v>
      </c>
      <c r="CK50" s="236">
        <f ca="1">IF(CC50=0,0,_xll.SPRDOPT(BY50,BZ50,$W50,$AM50,CC50,CD50,CE50,$F50,$D$19,5)/100)</f>
        <v>6.5454369830424399E-3</v>
      </c>
      <c r="CL50" s="236">
        <f ca="1">IF(CD50=0,0,_xll.SPRDOPT(BY50,BZ50,$W50,$AM50,CC50,CD50,CE50,$F50,$D$19,6)/100)</f>
        <v>-3.4480025536907911E-3</v>
      </c>
      <c r="CM50" s="236">
        <f ca="1">IF(CE50=0,0,_xll.SPRDOPT(BY50,BZ50,$W50,$AM50,CC50,CD50,CE50,$F50,$D$19,7)/100)</f>
        <v>-3.6124201500030331E-2</v>
      </c>
      <c r="CN50" s="236">
        <f>IF(CF50=0,0,_xll.SPRDOPT(BY50,BZ50,$W50,$AM50,CC50,CD50,CE50,$F50,$D$19,9)/365)</f>
        <v>0</v>
      </c>
      <c r="CO50" s="236">
        <f t="shared" ca="1" si="67"/>
        <v>2.400093868881259E-2</v>
      </c>
      <c r="CP50" s="236">
        <f t="shared" si="68"/>
        <v>0</v>
      </c>
      <c r="CQ50" s="236">
        <f t="shared" ca="1" si="69"/>
        <v>3.0974344293516489E-3</v>
      </c>
      <c r="CR50" s="205"/>
      <c r="CS50" s="109">
        <f t="shared" si="70"/>
        <v>0</v>
      </c>
      <c r="CT50" s="109">
        <f t="shared" ca="1" si="71"/>
        <v>0</v>
      </c>
      <c r="CU50" s="109">
        <f t="shared" ca="1" si="72"/>
        <v>0</v>
      </c>
      <c r="CV50" s="109">
        <f t="shared" si="73"/>
        <v>0</v>
      </c>
      <c r="CW50" s="109">
        <f t="shared" si="74"/>
        <v>0</v>
      </c>
      <c r="CX50" s="109">
        <f t="shared" ca="1" si="75"/>
        <v>0</v>
      </c>
      <c r="CY50" s="109">
        <f t="shared" ca="1" si="76"/>
        <v>0</v>
      </c>
      <c r="CZ50" s="109">
        <f t="shared" ca="1" si="77"/>
        <v>0</v>
      </c>
      <c r="DA50" s="109">
        <f t="shared" si="78"/>
        <v>0</v>
      </c>
      <c r="DB50" s="109">
        <f t="shared" ca="1" si="79"/>
        <v>0</v>
      </c>
      <c r="DC50" s="109">
        <f t="shared" si="80"/>
        <v>0</v>
      </c>
      <c r="DD50" s="109">
        <f t="shared" ca="1" si="81"/>
        <v>0</v>
      </c>
      <c r="DF50" s="82">
        <f t="shared" si="82"/>
        <v>0</v>
      </c>
      <c r="DG50" s="132">
        <f t="shared" si="83"/>
        <v>5.0067000000000004</v>
      </c>
      <c r="DH50" s="132">
        <f t="shared" si="84"/>
        <v>4.7292000000000005</v>
      </c>
      <c r="DI50" s="132">
        <f t="shared" si="85"/>
        <v>0</v>
      </c>
      <c r="DJ50" s="132">
        <f t="shared" si="86"/>
        <v>0</v>
      </c>
      <c r="DK50" s="234">
        <f t="shared" si="87"/>
        <v>0.41499999999999992</v>
      </c>
      <c r="DL50" s="234">
        <f t="shared" si="88"/>
        <v>0.41499999999999992</v>
      </c>
      <c r="DM50" s="106">
        <f t="shared" si="89"/>
        <v>0.98</v>
      </c>
      <c r="DN50" s="236">
        <f>IF(DF50=0,0,_xll.SPRDOPT(DG50,DH50,$AD50,$AM50,DK50,DL50,DM50,$F50,$F$19,0))</f>
        <v>0</v>
      </c>
      <c r="DO50" s="236">
        <f ca="1">IF(DG50=0,0,_xll.SPRDOPT(DG50,DH50,$AD50,$AM50,DK50,DL50,DM50,$F50,$F$19,1))</f>
        <v>-0.38243219420697516</v>
      </c>
      <c r="DP50" s="236">
        <f ca="1">IF(DH50=0,0,_xll.SPRDOPT(DG50,DH50,$AD50,$AM50,DK50,DL50,DM50,$F50,$F$19,2))</f>
        <v>0.41275984432244206</v>
      </c>
      <c r="DQ50" s="236">
        <f>IF(DI50=0,0,_xll.SPRDOPT(DG50,DH50,$AD50,$AM50,DK50,DL50,DM50,$F50,$F$19,3)/100)</f>
        <v>0</v>
      </c>
      <c r="DR50" s="236">
        <f>IF(DJ50=0,0,_xll.SPRDOPT(DG50,DH50,$AD50,$AM50,DK50,DL50,DM50,$F50,$F$19,4)/100)</f>
        <v>0</v>
      </c>
      <c r="DS50" s="236">
        <f ca="1">IF(DK50=0,0,_xll.SPRDOPT(DG50,DH50,$AD50,$AM50,DK50,DL50,DM50,$F50,$F$19,5)/100)</f>
        <v>5.5369917520000774E-3</v>
      </c>
      <c r="DT50" s="236">
        <f ca="1">IF(DL50=0,0,_xll.SPRDOPT(DG50,DH50,$AD50,$AM50,DK50,DL50,DM50,$F50,$F$19,6)/100)</f>
        <v>-1.8049413081690281E-3</v>
      </c>
      <c r="DU50" s="236">
        <f ca="1">IF(DM50=0,0,_xll.SPRDOPT(DG50,DH50,$AD50,$AM50,DK50,DL50,DM50,$F50,$F$19,7)/100)</f>
        <v>-3.6860960289192682E-2</v>
      </c>
      <c r="DV50" s="236">
        <f>IF(DN50=0,0,_xll.SPRDOPT(DG50,DH50,$AD50,$AM50,DK50,DL50,DM50,$F50,$F$19,9)/365)</f>
        <v>0</v>
      </c>
      <c r="DW50" s="236">
        <f t="shared" ca="1" si="90"/>
        <v>3.0327650115466898E-2</v>
      </c>
      <c r="DX50" s="236">
        <f t="shared" si="91"/>
        <v>0</v>
      </c>
      <c r="DY50" s="236">
        <f t="shared" ca="1" si="92"/>
        <v>3.7320504438310494E-3</v>
      </c>
      <c r="DZ50" s="205"/>
      <c r="EA50" s="109">
        <f t="shared" si="93"/>
        <v>0</v>
      </c>
      <c r="EB50" s="109">
        <f t="shared" ca="1" si="94"/>
        <v>0</v>
      </c>
      <c r="EC50" s="109">
        <f t="shared" ca="1" si="95"/>
        <v>0</v>
      </c>
      <c r="ED50" s="109">
        <f t="shared" si="96"/>
        <v>0</v>
      </c>
      <c r="EE50" s="109">
        <f t="shared" si="97"/>
        <v>0</v>
      </c>
      <c r="EF50" s="109">
        <f t="shared" ca="1" si="98"/>
        <v>0</v>
      </c>
      <c r="EG50" s="109">
        <f t="shared" ca="1" si="99"/>
        <v>0</v>
      </c>
      <c r="EH50" s="109">
        <f t="shared" ca="1" si="100"/>
        <v>0</v>
      </c>
      <c r="EI50" s="109">
        <f t="shared" si="101"/>
        <v>0</v>
      </c>
      <c r="EJ50" s="109">
        <f t="shared" ca="1" si="102"/>
        <v>0</v>
      </c>
      <c r="EK50" s="109">
        <f t="shared" si="103"/>
        <v>0</v>
      </c>
      <c r="EL50" s="109">
        <f t="shared" ca="1" si="104"/>
        <v>0</v>
      </c>
      <c r="EN50" s="82">
        <f t="shared" si="105"/>
        <v>0</v>
      </c>
      <c r="EO50" s="132">
        <f t="shared" si="106"/>
        <v>5.0067000000000004</v>
      </c>
      <c r="EP50" s="132">
        <f t="shared" si="107"/>
        <v>4.7292000000000005</v>
      </c>
      <c r="EQ50" s="132">
        <f t="shared" si="108"/>
        <v>0</v>
      </c>
      <c r="ER50" s="132">
        <f t="shared" si="109"/>
        <v>0</v>
      </c>
      <c r="ES50" s="234">
        <f t="shared" si="110"/>
        <v>0.41499999999999992</v>
      </c>
      <c r="ET50" s="234">
        <f t="shared" si="111"/>
        <v>0.41499999999999992</v>
      </c>
      <c r="EU50" s="106">
        <f t="shared" si="112"/>
        <v>0.98</v>
      </c>
      <c r="EV50" s="236">
        <f>IF(EN50=0,0,_xll.SPRDOPT(EO50,EP50,$AK50,$AM50,ES50,ET50,EU50,$F50,$H$19,0))</f>
        <v>0</v>
      </c>
      <c r="EW50" s="236">
        <f ca="1">IF(EO50=0,0,_xll.SPRDOPT(EO50,EP50,$AK50,$AM50,ES50,ET50,EU50,$F50,$H$19,1))</f>
        <v>0.25128592245060316</v>
      </c>
      <c r="EX50" s="236">
        <f ca="1">IF(EP50=0,0,_xll.SPRDOPT(EO50,EP50,$AK50,$AM50,ES50,ET50,EU50,$F50,$H$19,2))</f>
        <v>-0.2286843889398697</v>
      </c>
      <c r="EY50" s="236">
        <f>IF(EQ50=0,0,_xll.SPRDOPT(EO50,EP50,$AK50,$AM50,ES50,ET50,EU50,$F50,$H$19,3)/100)</f>
        <v>0</v>
      </c>
      <c r="EZ50" s="236">
        <f>IF(ER50=0,0,_xll.SPRDOPT(EO50,EP50,$AK50,$AM50,ES50,ET50,EU50,$F50,$H$19,4)/100)</f>
        <v>0</v>
      </c>
      <c r="FA50" s="236">
        <f ca="1">IF(ES50=0,0,_xll.SPRDOPT(EO50,EP50,$AK50,$AM50,ES50,ET50,EU50,$F50,$H$19,5)/100)</f>
        <v>8.5573371987593613E-3</v>
      </c>
      <c r="FB50" s="236">
        <f ca="1">IF(ET50=0,0,_xll.SPRDOPT(EO50,EP50,$AK50,$AM50,ES50,ET50,EU50,$F50,$H$19,6)/100)</f>
        <v>-5.1207198449665179E-3</v>
      </c>
      <c r="FC50" s="236">
        <f ca="1">IF(EU50=0,0,_xll.SPRDOPT(EO50,EP50,$AK50,$AM50,ES50,ET50,EU50,$F50,$H$19,7)/100)</f>
        <v>-2.743309619837439E-2</v>
      </c>
      <c r="FD50" s="236">
        <f>IF(EV50=0,0,_xll.SPRDOPT(EO50,EP50,$AK50,$AM50,ES50,ET50,EU50,$F50,$H$19,9)/365)</f>
        <v>0</v>
      </c>
      <c r="FE50" s="236">
        <f t="shared" ca="1" si="113"/>
        <v>2.2601533510733463E-2</v>
      </c>
      <c r="FF50" s="236">
        <f t="shared" si="114"/>
        <v>0</v>
      </c>
      <c r="FG50" s="236">
        <f t="shared" ca="1" si="115"/>
        <v>3.4366173537928434E-3</v>
      </c>
      <c r="FH50" s="205"/>
      <c r="FI50" s="109">
        <f t="shared" si="116"/>
        <v>0</v>
      </c>
      <c r="FJ50" s="109">
        <f t="shared" ca="1" si="117"/>
        <v>0</v>
      </c>
      <c r="FK50" s="109">
        <f t="shared" ca="1" si="118"/>
        <v>0</v>
      </c>
      <c r="FL50" s="109">
        <f t="shared" si="119"/>
        <v>0</v>
      </c>
      <c r="FM50" s="109">
        <f t="shared" si="120"/>
        <v>0</v>
      </c>
      <c r="FN50" s="109">
        <f t="shared" ca="1" si="121"/>
        <v>0</v>
      </c>
      <c r="FO50" s="109">
        <f t="shared" ca="1" si="122"/>
        <v>0</v>
      </c>
      <c r="FP50" s="109">
        <f t="shared" ca="1" si="123"/>
        <v>0</v>
      </c>
      <c r="FQ50" s="109">
        <f t="shared" si="124"/>
        <v>0</v>
      </c>
      <c r="FR50" s="109">
        <f t="shared" ca="1" si="125"/>
        <v>0</v>
      </c>
      <c r="FS50" s="109">
        <f t="shared" si="126"/>
        <v>0</v>
      </c>
      <c r="FT50" s="109">
        <f t="shared" ca="1" si="127"/>
        <v>0</v>
      </c>
    </row>
    <row r="51" spans="1:176" x14ac:dyDescent="0.25">
      <c r="A51" s="101">
        <f t="shared" si="17"/>
        <v>37226</v>
      </c>
      <c r="B51" s="102">
        <f t="shared" si="18"/>
        <v>4.8452000000000002</v>
      </c>
      <c r="C51" s="80">
        <f t="shared" si="19"/>
        <v>0.41749999999999993</v>
      </c>
      <c r="D51" s="102"/>
      <c r="E51" s="106"/>
      <c r="F51" s="105">
        <f t="shared" ca="1" si="20"/>
        <v>412</v>
      </c>
      <c r="G51" s="80"/>
      <c r="H51" s="80"/>
      <c r="I51" s="104"/>
      <c r="J51" s="233"/>
      <c r="K51" s="102">
        <f t="shared" si="21"/>
        <v>0.26</v>
      </c>
      <c r="L51" s="102">
        <f t="shared" si="22"/>
        <v>0</v>
      </c>
      <c r="M51" s="106">
        <f t="shared" si="23"/>
        <v>1</v>
      </c>
      <c r="N51" s="106">
        <f t="shared" si="24"/>
        <v>1</v>
      </c>
      <c r="O51" s="106">
        <f t="shared" si="25"/>
        <v>0.98</v>
      </c>
      <c r="P51" s="235">
        <f t="shared" si="26"/>
        <v>0.42</v>
      </c>
      <c r="Q51" s="106"/>
      <c r="R51" s="102">
        <f t="shared" si="4"/>
        <v>0.14000000000000001</v>
      </c>
      <c r="S51" s="102">
        <f t="shared" si="5"/>
        <v>0</v>
      </c>
      <c r="T51" s="106">
        <f t="shared" si="6"/>
        <v>1</v>
      </c>
      <c r="U51" s="106">
        <f t="shared" si="27"/>
        <v>1</v>
      </c>
      <c r="V51" s="106">
        <f t="shared" si="28"/>
        <v>0.98410764751845092</v>
      </c>
      <c r="W51" s="235">
        <f t="shared" si="29"/>
        <v>0.3</v>
      </c>
      <c r="X51" s="106"/>
      <c r="Y51" s="102">
        <f t="shared" si="7"/>
        <v>0.26</v>
      </c>
      <c r="Z51" s="102">
        <f t="shared" si="8"/>
        <v>0</v>
      </c>
      <c r="AA51" s="106">
        <f t="shared" si="9"/>
        <v>1</v>
      </c>
      <c r="AB51" s="106">
        <f t="shared" si="30"/>
        <v>1</v>
      </c>
      <c r="AC51" s="106">
        <f t="shared" si="31"/>
        <v>0.98</v>
      </c>
      <c r="AD51" s="235">
        <f t="shared" si="32"/>
        <v>0.2</v>
      </c>
      <c r="AE51" s="106"/>
      <c r="AF51" s="102">
        <f t="shared" si="10"/>
        <v>0.26</v>
      </c>
      <c r="AG51" s="102">
        <f t="shared" si="11"/>
        <v>0</v>
      </c>
      <c r="AH51" s="106">
        <f t="shared" si="12"/>
        <v>1</v>
      </c>
      <c r="AI51" s="106">
        <f t="shared" si="33"/>
        <v>1</v>
      </c>
      <c r="AJ51" s="106">
        <f t="shared" si="13"/>
        <v>0.98</v>
      </c>
      <c r="AK51" s="235">
        <f t="shared" si="34"/>
        <v>0.6</v>
      </c>
      <c r="AM51" s="80">
        <f t="shared" si="35"/>
        <v>6.7280513701545003E-2</v>
      </c>
      <c r="AN51" s="181">
        <f t="shared" si="14"/>
        <v>31</v>
      </c>
      <c r="AP51" s="82">
        <f t="shared" si="36"/>
        <v>0</v>
      </c>
      <c r="AQ51" s="132">
        <f t="shared" si="37"/>
        <v>5.1052</v>
      </c>
      <c r="AR51" s="132">
        <f t="shared" si="38"/>
        <v>4.8452000000000002</v>
      </c>
      <c r="AS51" s="132">
        <f t="shared" si="39"/>
        <v>0</v>
      </c>
      <c r="AT51" s="132">
        <f t="shared" si="40"/>
        <v>0</v>
      </c>
      <c r="AU51" s="234">
        <f t="shared" si="41"/>
        <v>0.41749999999999993</v>
      </c>
      <c r="AV51" s="234">
        <f t="shared" si="42"/>
        <v>0.41749999999999993</v>
      </c>
      <c r="AW51" s="106">
        <f t="shared" si="43"/>
        <v>1.01</v>
      </c>
      <c r="AX51" s="236">
        <f>IF(AP51=0,0,_xll.SPRDOPT(AQ51,AR51,$P51,$AM51,AU51,AV51,AW51,$F51,$B$19,0))</f>
        <v>0</v>
      </c>
      <c r="AY51" s="236">
        <f ca="1">IF(AQ51=0,0,_xll.SPRDOPT(AQ51,AR51,$P51,$AM51,AU51,AV51,AW51,$F51,$B$19,1))</f>
        <v>9.0838833712032443</v>
      </c>
      <c r="AZ51" s="236">
        <f ca="1">IF(AR51=0,0,_xll.SPRDOPT(AQ51,AR51,$P51,$AM51,AU51,AV51,AW51,$F51,$B$19,2))</f>
        <v>-9.117720107471369</v>
      </c>
      <c r="BA51" s="236">
        <f>IF(AS51=0,0,_xll.SPRDOPT(AQ51,AR51,$P51,$AM51,AU51,AV51,AW51,$F51,$B$19,3)/100)</f>
        <v>0</v>
      </c>
      <c r="BB51" s="236">
        <f>IF(AT51=0,0,_xll.SPRDOPT(AQ51,AR51,$P51,$AM51,AU51,AV51,AW51,$F51,$B$19,4)/100)</f>
        <v>0</v>
      </c>
      <c r="BC51" s="236">
        <f ca="1">IF(AU51=0,0,_xll.SPRDOPT(AQ51,AR51,$P51,$AM51,AU51,AV51,AW51,$F51,$B$19,5)/100)</f>
        <v>0</v>
      </c>
      <c r="BD51" s="236">
        <f ca="1">IF(AV51=0,0,_xll.SPRDOPT(AQ51,AR51,$P51,$AM51,AU51,AV51,AW51,$F51,$B$19,6)/100)</f>
        <v>0</v>
      </c>
      <c r="BE51" s="236">
        <f ca="1">IF(AW51=0,0,_xll.SPRDOPT(AQ51,AR51,$P51,$AM51,AU51,AV51,AW51,$F51,$B$19,7)/100)</f>
        <v>-0.10402015446688374</v>
      </c>
      <c r="BF51" s="236">
        <f>IF(AX51=0,0,_xll.SPRDOPT(AQ51,AR51,$P51,$AM51,AU51,AV51,AW51,$F51,$B$19,9)/365)</f>
        <v>0</v>
      </c>
      <c r="BG51" s="236">
        <f t="shared" ca="1" si="44"/>
        <v>-3.3836736268124668E-2</v>
      </c>
      <c r="BH51" s="236">
        <f t="shared" si="45"/>
        <v>0</v>
      </c>
      <c r="BI51" s="236">
        <f t="shared" ca="1" si="46"/>
        <v>0</v>
      </c>
      <c r="BJ51" s="205"/>
      <c r="BK51" s="109">
        <f t="shared" si="47"/>
        <v>0</v>
      </c>
      <c r="BL51" s="109">
        <f t="shared" ca="1" si="48"/>
        <v>0</v>
      </c>
      <c r="BM51" s="109">
        <f t="shared" ca="1" si="49"/>
        <v>0</v>
      </c>
      <c r="BN51" s="109">
        <f t="shared" si="50"/>
        <v>0</v>
      </c>
      <c r="BO51" s="109">
        <f t="shared" si="51"/>
        <v>0</v>
      </c>
      <c r="BP51" s="109">
        <f t="shared" ca="1" si="52"/>
        <v>0</v>
      </c>
      <c r="BQ51" s="109">
        <f t="shared" ca="1" si="53"/>
        <v>0</v>
      </c>
      <c r="BR51" s="109">
        <f t="shared" ca="1" si="54"/>
        <v>0</v>
      </c>
      <c r="BS51" s="109">
        <f t="shared" si="55"/>
        <v>0</v>
      </c>
      <c r="BT51" s="109">
        <f t="shared" ca="1" si="56"/>
        <v>0</v>
      </c>
      <c r="BU51" s="109">
        <f t="shared" si="57"/>
        <v>0</v>
      </c>
      <c r="BV51" s="109">
        <f t="shared" ca="1" si="58"/>
        <v>0</v>
      </c>
      <c r="BX51" s="82">
        <f t="shared" si="59"/>
        <v>0</v>
      </c>
      <c r="BY51" s="132">
        <f t="shared" si="60"/>
        <v>4.9851999999999999</v>
      </c>
      <c r="BZ51" s="132">
        <f t="shared" si="61"/>
        <v>4.8452000000000002</v>
      </c>
      <c r="CA51" s="132">
        <f t="shared" si="62"/>
        <v>0</v>
      </c>
      <c r="CB51" s="132">
        <f t="shared" si="63"/>
        <v>0</v>
      </c>
      <c r="CC51" s="234">
        <f t="shared" si="64"/>
        <v>0.41749999999999993</v>
      </c>
      <c r="CD51" s="234">
        <f t="shared" si="65"/>
        <v>0.41749999999999993</v>
      </c>
      <c r="CE51" s="106">
        <f t="shared" si="66"/>
        <v>0.98410764751845092</v>
      </c>
      <c r="CF51" s="236">
        <f>IF(BX51=0,0,_xll.SPRDOPT(BY51,BZ51,$W51,$AM51,CC51,CD51,CE51,$F51,$D$19,0))</f>
        <v>0</v>
      </c>
      <c r="CG51" s="236">
        <f ca="1">IF(BY51=0,0,_xll.SPRDOPT(BY51,BZ51,$W51,$AM51,CC51,CD51,CE51,$F51,$D$19,1))</f>
        <v>0.33835922269228946</v>
      </c>
      <c r="CH51" s="236">
        <f ca="1">IF(BZ51=0,0,_xll.SPRDOPT(BY51,BZ51,$W51,$AM51,CC51,CD51,CE51,$F51,$D$19,2))</f>
        <v>-0.3125298271400696</v>
      </c>
      <c r="CI51" s="236">
        <f>IF(CA51=0,0,_xll.SPRDOPT(BY51,BZ51,$W51,$AM51,CC51,CD51,CE51,$F51,$D$19,3)/100)</f>
        <v>0</v>
      </c>
      <c r="CJ51" s="236">
        <f>IF(CB51=0,0,_xll.SPRDOPT(BY51,BZ51,$W51,$AM51,CC51,CD51,CE51,$F51,$D$19,4)/100)</f>
        <v>0</v>
      </c>
      <c r="CK51" s="236">
        <f ca="1">IF(CC51=0,0,_xll.SPRDOPT(BY51,BZ51,$W51,$AM51,CC51,CD51,CE51,$F51,$D$19,5)/100)</f>
        <v>7.0803178397262599E-3</v>
      </c>
      <c r="CL51" s="236">
        <f ca="1">IF(CD51=0,0,_xll.SPRDOPT(BY51,BZ51,$W51,$AM51,CC51,CD51,CE51,$F51,$D$19,6)/100)</f>
        <v>-3.6882119470233649E-3</v>
      </c>
      <c r="CM51" s="236">
        <f ca="1">IF(CE51=0,0,_xll.SPRDOPT(BY51,BZ51,$W51,$AM51,CC51,CD51,CE51,$F51,$D$19,7)/100)</f>
        <v>-3.9897190791901488E-2</v>
      </c>
      <c r="CN51" s="236">
        <f>IF(CF51=0,0,_xll.SPRDOPT(BY51,BZ51,$W51,$AM51,CC51,CD51,CE51,$F51,$D$19,9)/365)</f>
        <v>0</v>
      </c>
      <c r="CO51" s="236">
        <f t="shared" ca="1" si="67"/>
        <v>2.5829395552219858E-2</v>
      </c>
      <c r="CP51" s="236">
        <f t="shared" si="68"/>
        <v>0</v>
      </c>
      <c r="CQ51" s="236">
        <f t="shared" ca="1" si="69"/>
        <v>3.392105892702895E-3</v>
      </c>
      <c r="CR51" s="205"/>
      <c r="CS51" s="109">
        <f t="shared" si="70"/>
        <v>0</v>
      </c>
      <c r="CT51" s="109">
        <f t="shared" ca="1" si="71"/>
        <v>0</v>
      </c>
      <c r="CU51" s="109">
        <f t="shared" ca="1" si="72"/>
        <v>0</v>
      </c>
      <c r="CV51" s="109">
        <f t="shared" si="73"/>
        <v>0</v>
      </c>
      <c r="CW51" s="109">
        <f t="shared" si="74"/>
        <v>0</v>
      </c>
      <c r="CX51" s="109">
        <f t="shared" ca="1" si="75"/>
        <v>0</v>
      </c>
      <c r="CY51" s="109">
        <f t="shared" ca="1" si="76"/>
        <v>0</v>
      </c>
      <c r="CZ51" s="109">
        <f t="shared" ca="1" si="77"/>
        <v>0</v>
      </c>
      <c r="DA51" s="109">
        <f t="shared" si="78"/>
        <v>0</v>
      </c>
      <c r="DB51" s="109">
        <f t="shared" ca="1" si="79"/>
        <v>0</v>
      </c>
      <c r="DC51" s="109">
        <f t="shared" si="80"/>
        <v>0</v>
      </c>
      <c r="DD51" s="109">
        <f t="shared" ca="1" si="81"/>
        <v>0</v>
      </c>
      <c r="DF51" s="82">
        <f t="shared" si="82"/>
        <v>0</v>
      </c>
      <c r="DG51" s="132">
        <f t="shared" si="83"/>
        <v>5.1227</v>
      </c>
      <c r="DH51" s="132">
        <f t="shared" si="84"/>
        <v>4.8452000000000002</v>
      </c>
      <c r="DI51" s="132">
        <f t="shared" si="85"/>
        <v>0</v>
      </c>
      <c r="DJ51" s="132">
        <f t="shared" si="86"/>
        <v>0</v>
      </c>
      <c r="DK51" s="234">
        <f t="shared" si="87"/>
        <v>0.41749999999999993</v>
      </c>
      <c r="DL51" s="234">
        <f t="shared" si="88"/>
        <v>0.41749999999999993</v>
      </c>
      <c r="DM51" s="106">
        <f t="shared" si="89"/>
        <v>0.98</v>
      </c>
      <c r="DN51" s="236">
        <f>IF(DF51=0,0,_xll.SPRDOPT(DG51,DH51,$AD51,$AM51,DK51,DL51,DM51,$F51,$F$19,0))</f>
        <v>0</v>
      </c>
      <c r="DO51" s="236">
        <f ca="1">IF(DG51=0,0,_xll.SPRDOPT(DG51,DH51,$AD51,$AM51,DK51,DL51,DM51,$F51,$F$19,1))</f>
        <v>-0.3839481293365048</v>
      </c>
      <c r="DP51" s="236">
        <f ca="1">IF(DH51=0,0,_xll.SPRDOPT(DG51,DH51,$AD51,$AM51,DK51,DL51,DM51,$F51,$F$19,2))</f>
        <v>0.41555739049905205</v>
      </c>
      <c r="DQ51" s="236">
        <f>IF(DI51=0,0,_xll.SPRDOPT(DG51,DH51,$AD51,$AM51,DK51,DL51,DM51,$F51,$F$19,3)/100)</f>
        <v>0</v>
      </c>
      <c r="DR51" s="236">
        <f>IF(DJ51=0,0,_xll.SPRDOPT(DG51,DH51,$AD51,$AM51,DK51,DL51,DM51,$F51,$F$19,4)/100)</f>
        <v>0</v>
      </c>
      <c r="DS51" s="236">
        <f ca="1">IF(DK51=0,0,_xll.SPRDOPT(DG51,DH51,$AD51,$AM51,DK51,DL51,DM51,$F51,$F$19,5)/100)</f>
        <v>5.7739665848810561E-3</v>
      </c>
      <c r="DT51" s="236">
        <f ca="1">IF(DL51=0,0,_xll.SPRDOPT(DG51,DH51,$AD51,$AM51,DK51,DL51,DM51,$F51,$F$19,6)/100)</f>
        <v>-1.8219512835311029E-3</v>
      </c>
      <c r="DU51" s="236">
        <f ca="1">IF(DM51=0,0,_xll.SPRDOPT(DG51,DH51,$AD51,$AM51,DK51,DL51,DM51,$F51,$F$19,7)/100)</f>
        <v>-3.9333084352270134E-2</v>
      </c>
      <c r="DV51" s="236">
        <f>IF(DN51=0,0,_xll.SPRDOPT(DG51,DH51,$AD51,$AM51,DK51,DL51,DM51,$F51,$F$19,9)/365)</f>
        <v>0</v>
      </c>
      <c r="DW51" s="236">
        <f t="shared" ca="1" si="90"/>
        <v>3.1609261162547253E-2</v>
      </c>
      <c r="DX51" s="236">
        <f t="shared" si="91"/>
        <v>0</v>
      </c>
      <c r="DY51" s="236">
        <f t="shared" ca="1" si="92"/>
        <v>3.9520153013499534E-3</v>
      </c>
      <c r="DZ51" s="205"/>
      <c r="EA51" s="109">
        <f t="shared" si="93"/>
        <v>0</v>
      </c>
      <c r="EB51" s="109">
        <f t="shared" ca="1" si="94"/>
        <v>0</v>
      </c>
      <c r="EC51" s="109">
        <f t="shared" ca="1" si="95"/>
        <v>0</v>
      </c>
      <c r="ED51" s="109">
        <f t="shared" si="96"/>
        <v>0</v>
      </c>
      <c r="EE51" s="109">
        <f t="shared" si="97"/>
        <v>0</v>
      </c>
      <c r="EF51" s="109">
        <f t="shared" ca="1" si="98"/>
        <v>0</v>
      </c>
      <c r="EG51" s="109">
        <f t="shared" ca="1" si="99"/>
        <v>0</v>
      </c>
      <c r="EH51" s="109">
        <f t="shared" ca="1" si="100"/>
        <v>0</v>
      </c>
      <c r="EI51" s="109">
        <f t="shared" si="101"/>
        <v>0</v>
      </c>
      <c r="EJ51" s="109">
        <f t="shared" ca="1" si="102"/>
        <v>0</v>
      </c>
      <c r="EK51" s="109">
        <f t="shared" si="103"/>
        <v>0</v>
      </c>
      <c r="EL51" s="109">
        <f t="shared" ca="1" si="104"/>
        <v>0</v>
      </c>
      <c r="EN51" s="82">
        <f t="shared" si="105"/>
        <v>0</v>
      </c>
      <c r="EO51" s="132">
        <f t="shared" si="106"/>
        <v>5.1227</v>
      </c>
      <c r="EP51" s="132">
        <f t="shared" si="107"/>
        <v>4.8452000000000002</v>
      </c>
      <c r="EQ51" s="132">
        <f t="shared" si="108"/>
        <v>0</v>
      </c>
      <c r="ER51" s="132">
        <f t="shared" si="109"/>
        <v>0</v>
      </c>
      <c r="ES51" s="234">
        <f t="shared" si="110"/>
        <v>0.41749999999999993</v>
      </c>
      <c r="ET51" s="234">
        <f t="shared" si="111"/>
        <v>0.41749999999999993</v>
      </c>
      <c r="EU51" s="106">
        <f t="shared" si="112"/>
        <v>0.98</v>
      </c>
      <c r="EV51" s="236">
        <f>IF(EN51=0,0,_xll.SPRDOPT(EO51,EP51,$AK51,$AM51,ES51,ET51,EU51,$F51,$H$19,0))</f>
        <v>0</v>
      </c>
      <c r="EW51" s="236">
        <f ca="1">IF(EO51=0,0,_xll.SPRDOPT(EO51,EP51,$AK51,$AM51,ES51,ET51,EU51,$F51,$H$19,1))</f>
        <v>0.26319504628478257</v>
      </c>
      <c r="EX51" s="236">
        <f ca="1">IF(EP51=0,0,_xll.SPRDOPT(EO51,EP51,$AK51,$AM51,ES51,ET51,EU51,$F51,$H$19,2))</f>
        <v>-0.23899328496210803</v>
      </c>
      <c r="EY51" s="236">
        <f>IF(EQ51=0,0,_xll.SPRDOPT(EO51,EP51,$AK51,$AM51,ES51,ET51,EU51,$F51,$H$19,3)/100)</f>
        <v>0</v>
      </c>
      <c r="EZ51" s="236">
        <f>IF(ER51=0,0,_xll.SPRDOPT(EO51,EP51,$AK51,$AM51,ES51,ET51,EU51,$F51,$H$19,4)/100)</f>
        <v>0</v>
      </c>
      <c r="FA51" s="236">
        <f ca="1">IF(ES51=0,0,_xll.SPRDOPT(EO51,EP51,$AK51,$AM51,ES51,ET51,EU51,$F51,$H$19,5)/100)</f>
        <v>9.1469566791257013E-3</v>
      </c>
      <c r="FB51" s="236">
        <f ca="1">IF(ET51=0,0,_xll.SPRDOPT(EO51,EP51,$AK51,$AM51,ES51,ET51,EU51,$F51,$H$19,6)/100)</f>
        <v>-5.4301062971699966E-3</v>
      </c>
      <c r="FC51" s="236">
        <f ca="1">IF(EU51=0,0,_xll.SPRDOPT(EO51,EP51,$AK51,$AM51,ES51,ET51,EU51,$F51,$H$19,7)/100)</f>
        <v>-3.0075795864388064E-2</v>
      </c>
      <c r="FD51" s="236">
        <f>IF(EV51=0,0,_xll.SPRDOPT(EO51,EP51,$AK51,$AM51,ES51,ET51,EU51,$F51,$H$19,9)/365)</f>
        <v>0</v>
      </c>
      <c r="FE51" s="236">
        <f t="shared" ca="1" si="113"/>
        <v>2.4201761322674542E-2</v>
      </c>
      <c r="FF51" s="236">
        <f t="shared" si="114"/>
        <v>0</v>
      </c>
      <c r="FG51" s="236">
        <f t="shared" ca="1" si="115"/>
        <v>3.7168503819557048E-3</v>
      </c>
      <c r="FH51" s="205"/>
      <c r="FI51" s="109">
        <f t="shared" si="116"/>
        <v>0</v>
      </c>
      <c r="FJ51" s="109">
        <f t="shared" ca="1" si="117"/>
        <v>0</v>
      </c>
      <c r="FK51" s="109">
        <f t="shared" ca="1" si="118"/>
        <v>0</v>
      </c>
      <c r="FL51" s="109">
        <f t="shared" si="119"/>
        <v>0</v>
      </c>
      <c r="FM51" s="109">
        <f t="shared" si="120"/>
        <v>0</v>
      </c>
      <c r="FN51" s="109">
        <f t="shared" ca="1" si="121"/>
        <v>0</v>
      </c>
      <c r="FO51" s="109">
        <f t="shared" ca="1" si="122"/>
        <v>0</v>
      </c>
      <c r="FP51" s="109">
        <f t="shared" ca="1" si="123"/>
        <v>0</v>
      </c>
      <c r="FQ51" s="109">
        <f t="shared" si="124"/>
        <v>0</v>
      </c>
      <c r="FR51" s="109">
        <f t="shared" ca="1" si="125"/>
        <v>0</v>
      </c>
      <c r="FS51" s="109">
        <f t="shared" si="126"/>
        <v>0</v>
      </c>
      <c r="FT51" s="109">
        <f t="shared" ca="1" si="127"/>
        <v>0</v>
      </c>
    </row>
    <row r="52" spans="1:176" x14ac:dyDescent="0.25">
      <c r="A52" s="101">
        <f t="shared" si="17"/>
        <v>37257</v>
      </c>
      <c r="B52" s="102">
        <f t="shared" si="18"/>
        <v>4.8252000000000006</v>
      </c>
      <c r="C52" s="80">
        <f t="shared" si="19"/>
        <v>0.42249999999999999</v>
      </c>
      <c r="D52" s="102"/>
      <c r="E52" s="106"/>
      <c r="F52" s="105">
        <f t="shared" ca="1" si="20"/>
        <v>441</v>
      </c>
      <c r="G52" s="80"/>
      <c r="H52" s="80"/>
      <c r="I52" s="104"/>
      <c r="J52" s="233"/>
      <c r="K52" s="102">
        <f t="shared" si="21"/>
        <v>0.26</v>
      </c>
      <c r="L52" s="102">
        <f t="shared" si="22"/>
        <v>0</v>
      </c>
      <c r="M52" s="106">
        <f t="shared" si="23"/>
        <v>1</v>
      </c>
      <c r="N52" s="106">
        <f t="shared" si="24"/>
        <v>1</v>
      </c>
      <c r="O52" s="106">
        <f t="shared" si="25"/>
        <v>0.98</v>
      </c>
      <c r="P52" s="235">
        <f t="shared" si="26"/>
        <v>0.42</v>
      </c>
      <c r="Q52" s="106"/>
      <c r="R52" s="102">
        <f t="shared" si="4"/>
        <v>0.155</v>
      </c>
      <c r="S52" s="102">
        <f t="shared" si="5"/>
        <v>0</v>
      </c>
      <c r="T52" s="106">
        <f t="shared" si="6"/>
        <v>1</v>
      </c>
      <c r="U52" s="106">
        <f t="shared" si="27"/>
        <v>1</v>
      </c>
      <c r="V52" s="106">
        <f t="shared" si="28"/>
        <v>0.98410764751845092</v>
      </c>
      <c r="W52" s="235">
        <f t="shared" si="29"/>
        <v>0.3</v>
      </c>
      <c r="X52" s="106"/>
      <c r="Y52" s="102">
        <f t="shared" si="7"/>
        <v>0.26</v>
      </c>
      <c r="Z52" s="102">
        <f t="shared" si="8"/>
        <v>0</v>
      </c>
      <c r="AA52" s="106">
        <f t="shared" si="9"/>
        <v>1</v>
      </c>
      <c r="AB52" s="106">
        <f t="shared" si="30"/>
        <v>1</v>
      </c>
      <c r="AC52" s="106">
        <f t="shared" si="31"/>
        <v>0.98</v>
      </c>
      <c r="AD52" s="235">
        <f t="shared" si="32"/>
        <v>0.2</v>
      </c>
      <c r="AE52" s="106"/>
      <c r="AF52" s="102">
        <f t="shared" si="10"/>
        <v>0.26</v>
      </c>
      <c r="AG52" s="102">
        <f t="shared" si="11"/>
        <v>0</v>
      </c>
      <c r="AH52" s="106">
        <f t="shared" si="12"/>
        <v>1</v>
      </c>
      <c r="AI52" s="106">
        <f t="shared" si="33"/>
        <v>1</v>
      </c>
      <c r="AJ52" s="106">
        <f t="shared" si="13"/>
        <v>0.98</v>
      </c>
      <c r="AK52" s="235">
        <f t="shared" si="34"/>
        <v>0.6</v>
      </c>
      <c r="AM52" s="80">
        <f t="shared" si="35"/>
        <v>6.7210917417546021E-2</v>
      </c>
      <c r="AN52" s="181">
        <f t="shared" si="14"/>
        <v>31</v>
      </c>
      <c r="AP52" s="82">
        <f t="shared" si="36"/>
        <v>0</v>
      </c>
      <c r="AQ52" s="132">
        <f t="shared" si="37"/>
        <v>5.0852000000000004</v>
      </c>
      <c r="AR52" s="132">
        <f t="shared" si="38"/>
        <v>4.8252000000000006</v>
      </c>
      <c r="AS52" s="132">
        <f t="shared" si="39"/>
        <v>0</v>
      </c>
      <c r="AT52" s="132">
        <f t="shared" si="40"/>
        <v>0</v>
      </c>
      <c r="AU52" s="234">
        <f t="shared" si="41"/>
        <v>0.42249999999999999</v>
      </c>
      <c r="AV52" s="234">
        <f t="shared" si="42"/>
        <v>0.42249999999999999</v>
      </c>
      <c r="AW52" s="106">
        <f t="shared" si="43"/>
        <v>1.01</v>
      </c>
      <c r="AX52" s="236">
        <f>IF(AP52=0,0,_xll.SPRDOPT(AQ52,AR52,$P52,$AM52,AU52,AV52,AW52,$F52,$B$19,0))</f>
        <v>0</v>
      </c>
      <c r="AY52" s="236">
        <f ca="1">IF(AQ52=0,0,_xll.SPRDOPT(AQ52,AR52,$P52,$AM52,AU52,AV52,AW52,$F52,$B$19,1))</f>
        <v>8.9716212453839006</v>
      </c>
      <c r="AZ52" s="236">
        <f ca="1">IF(AR52=0,0,_xll.SPRDOPT(AQ52,AR52,$P52,$AM52,AU52,AV52,AW52,$F52,$B$19,2))</f>
        <v>-9.0079869320272348</v>
      </c>
      <c r="BA52" s="236">
        <f>IF(AS52=0,0,_xll.SPRDOPT(AQ52,AR52,$P52,$AM52,AU52,AV52,AW52,$F52,$B$19,3)/100)</f>
        <v>0</v>
      </c>
      <c r="BB52" s="236">
        <f>IF(AT52=0,0,_xll.SPRDOPT(AQ52,AR52,$P52,$AM52,AU52,AV52,AW52,$F52,$B$19,4)/100)</f>
        <v>0</v>
      </c>
      <c r="BC52" s="236">
        <f ca="1">IF(AU52=0,0,_xll.SPRDOPT(AQ52,AR52,$P52,$AM52,AU52,AV52,AW52,$F52,$B$19,5)/100)</f>
        <v>0</v>
      </c>
      <c r="BD52" s="236">
        <f ca="1">IF(AV52=0,0,_xll.SPRDOPT(AQ52,AR52,$P52,$AM52,AU52,AV52,AW52,$F52,$B$19,6)/100)</f>
        <v>0</v>
      </c>
      <c r="BE52" s="236">
        <f ca="1">IF(AW52=0,0,_xll.SPRDOPT(AQ52,AR52,$P52,$AM52,AU52,AV52,AW52,$F52,$B$19,7)/100)</f>
        <v>-0.11273223476371008</v>
      </c>
      <c r="BF52" s="236">
        <f>IF(AX52=0,0,_xll.SPRDOPT(AQ52,AR52,$P52,$AM52,AU52,AV52,AW52,$F52,$B$19,9)/365)</f>
        <v>0</v>
      </c>
      <c r="BG52" s="236">
        <f t="shared" ca="1" si="44"/>
        <v>-3.6365686643334172E-2</v>
      </c>
      <c r="BH52" s="236">
        <f t="shared" si="45"/>
        <v>0</v>
      </c>
      <c r="BI52" s="236">
        <f t="shared" ca="1" si="46"/>
        <v>0</v>
      </c>
      <c r="BJ52" s="205"/>
      <c r="BK52" s="109">
        <f t="shared" si="47"/>
        <v>0</v>
      </c>
      <c r="BL52" s="109">
        <f t="shared" ca="1" si="48"/>
        <v>0</v>
      </c>
      <c r="BM52" s="109">
        <f t="shared" ca="1" si="49"/>
        <v>0</v>
      </c>
      <c r="BN52" s="109">
        <f t="shared" si="50"/>
        <v>0</v>
      </c>
      <c r="BO52" s="109">
        <f t="shared" si="51"/>
        <v>0</v>
      </c>
      <c r="BP52" s="109">
        <f t="shared" ca="1" si="52"/>
        <v>0</v>
      </c>
      <c r="BQ52" s="109">
        <f t="shared" ca="1" si="53"/>
        <v>0</v>
      </c>
      <c r="BR52" s="109">
        <f t="shared" ca="1" si="54"/>
        <v>0</v>
      </c>
      <c r="BS52" s="109">
        <f t="shared" si="55"/>
        <v>0</v>
      </c>
      <c r="BT52" s="109">
        <f t="shared" ca="1" si="56"/>
        <v>0</v>
      </c>
      <c r="BU52" s="109">
        <f t="shared" si="57"/>
        <v>0</v>
      </c>
      <c r="BV52" s="109">
        <f t="shared" ca="1" si="58"/>
        <v>0</v>
      </c>
      <c r="BX52" s="82">
        <f t="shared" si="59"/>
        <v>0</v>
      </c>
      <c r="BY52" s="132">
        <f t="shared" si="60"/>
        <v>4.9802000000000008</v>
      </c>
      <c r="BZ52" s="132">
        <f t="shared" si="61"/>
        <v>4.8252000000000006</v>
      </c>
      <c r="CA52" s="132">
        <f t="shared" si="62"/>
        <v>0</v>
      </c>
      <c r="CB52" s="132">
        <f t="shared" si="63"/>
        <v>0</v>
      </c>
      <c r="CC52" s="234">
        <f t="shared" si="64"/>
        <v>0.42249999999999999</v>
      </c>
      <c r="CD52" s="234">
        <f t="shared" si="65"/>
        <v>0.42249999999999999</v>
      </c>
      <c r="CE52" s="106">
        <f t="shared" si="66"/>
        <v>0.98410764751845092</v>
      </c>
      <c r="CF52" s="236">
        <f>IF(BX52=0,0,_xll.SPRDOPT(BY52,BZ52,$W52,$AM52,CC52,CD52,CE52,$F52,$D$19,0))</f>
        <v>0</v>
      </c>
      <c r="CG52" s="236">
        <f ca="1">IF(BY52=0,0,_xll.SPRDOPT(BY52,BZ52,$W52,$AM52,CC52,CD52,CE52,$F52,$D$19,1))</f>
        <v>0.35548252274715103</v>
      </c>
      <c r="CH52" s="236">
        <f ca="1">IF(BZ52=0,0,_xll.SPRDOPT(BY52,BZ52,$W52,$AM52,CC52,CD52,CE52,$F52,$D$19,2))</f>
        <v>-0.32809519052988367</v>
      </c>
      <c r="CI52" s="236">
        <f>IF(CA52=0,0,_xll.SPRDOPT(BY52,BZ52,$W52,$AM52,CC52,CD52,CE52,$F52,$D$19,3)/100)</f>
        <v>0</v>
      </c>
      <c r="CJ52" s="236">
        <f>IF(CB52=0,0,_xll.SPRDOPT(BY52,BZ52,$W52,$AM52,CC52,CD52,CE52,$F52,$D$19,4)/100)</f>
        <v>0</v>
      </c>
      <c r="CK52" s="236">
        <f ca="1">IF(CC52=0,0,_xll.SPRDOPT(BY52,BZ52,$W52,$AM52,CC52,CD52,CE52,$F52,$D$19,5)/100)</f>
        <v>7.4272623415011178E-3</v>
      </c>
      <c r="CL52" s="236">
        <f ca="1">IF(CD52=0,0,_xll.SPRDOPT(BY52,BZ52,$W52,$AM52,CC52,CD52,CE52,$F52,$D$19,6)/100)</f>
        <v>-3.8739119331894899E-3</v>
      </c>
      <c r="CM52" s="236">
        <f ca="1">IF(CE52=0,0,_xll.SPRDOPT(BY52,BZ52,$W52,$AM52,CC52,CD52,CE52,$F52,$D$19,7)/100)</f>
        <v>-4.2192581938115176E-2</v>
      </c>
      <c r="CN52" s="236">
        <f>IF(CF52=0,0,_xll.SPRDOPT(BY52,BZ52,$W52,$AM52,CC52,CD52,CE52,$F52,$D$19,9)/365)</f>
        <v>0</v>
      </c>
      <c r="CO52" s="236">
        <f t="shared" ca="1" si="67"/>
        <v>2.7387332217267357E-2</v>
      </c>
      <c r="CP52" s="236">
        <f t="shared" si="68"/>
        <v>0</v>
      </c>
      <c r="CQ52" s="236">
        <f t="shared" ca="1" si="69"/>
        <v>3.5533504083116278E-3</v>
      </c>
      <c r="CR52" s="205"/>
      <c r="CS52" s="109">
        <f t="shared" si="70"/>
        <v>0</v>
      </c>
      <c r="CT52" s="109">
        <f t="shared" ca="1" si="71"/>
        <v>0</v>
      </c>
      <c r="CU52" s="109">
        <f t="shared" ca="1" si="72"/>
        <v>0</v>
      </c>
      <c r="CV52" s="109">
        <f t="shared" si="73"/>
        <v>0</v>
      </c>
      <c r="CW52" s="109">
        <f t="shared" si="74"/>
        <v>0</v>
      </c>
      <c r="CX52" s="109">
        <f t="shared" ca="1" si="75"/>
        <v>0</v>
      </c>
      <c r="CY52" s="109">
        <f t="shared" ca="1" si="76"/>
        <v>0</v>
      </c>
      <c r="CZ52" s="109">
        <f t="shared" ca="1" si="77"/>
        <v>0</v>
      </c>
      <c r="DA52" s="109">
        <f t="shared" si="78"/>
        <v>0</v>
      </c>
      <c r="DB52" s="109">
        <f t="shared" ca="1" si="79"/>
        <v>0</v>
      </c>
      <c r="DC52" s="109">
        <f t="shared" si="80"/>
        <v>0</v>
      </c>
      <c r="DD52" s="109">
        <f t="shared" ca="1" si="81"/>
        <v>0</v>
      </c>
      <c r="DF52" s="82">
        <f t="shared" si="82"/>
        <v>0</v>
      </c>
      <c r="DG52" s="132">
        <f t="shared" si="83"/>
        <v>5.1027000000000005</v>
      </c>
      <c r="DH52" s="132">
        <f t="shared" si="84"/>
        <v>4.8252000000000006</v>
      </c>
      <c r="DI52" s="132">
        <f t="shared" si="85"/>
        <v>0</v>
      </c>
      <c r="DJ52" s="132">
        <f t="shared" si="86"/>
        <v>0</v>
      </c>
      <c r="DK52" s="234">
        <f t="shared" si="87"/>
        <v>0.42249999999999999</v>
      </c>
      <c r="DL52" s="234">
        <f t="shared" si="88"/>
        <v>0.42249999999999999</v>
      </c>
      <c r="DM52" s="106">
        <f t="shared" si="89"/>
        <v>0.98</v>
      </c>
      <c r="DN52" s="236">
        <f>IF(DF52=0,0,_xll.SPRDOPT(DG52,DH52,$AD52,$AM52,DK52,DL52,DM52,$F52,$F$19,0))</f>
        <v>0</v>
      </c>
      <c r="DO52" s="236">
        <f ca="1">IF(DG52=0,0,_xll.SPRDOPT(DG52,DH52,$AD52,$AM52,DK52,DL52,DM52,$F52,$F$19,1))</f>
        <v>-0.38370599398492766</v>
      </c>
      <c r="DP52" s="236">
        <f ca="1">IF(DH52=0,0,_xll.SPRDOPT(DG52,DH52,$AD52,$AM52,DK52,DL52,DM52,$F52,$F$19,2))</f>
        <v>0.41665545757504951</v>
      </c>
      <c r="DQ52" s="236">
        <f>IF(DI52=0,0,_xll.SPRDOPT(DG52,DH52,$AD52,$AM52,DK52,DL52,DM52,$F52,$F$19,3)/100)</f>
        <v>0</v>
      </c>
      <c r="DR52" s="236">
        <f>IF(DJ52=0,0,_xll.SPRDOPT(DG52,DH52,$AD52,$AM52,DK52,DL52,DM52,$F52,$F$19,4)/100)</f>
        <v>0</v>
      </c>
      <c r="DS52" s="236">
        <f ca="1">IF(DK52=0,0,_xll.SPRDOPT(DG52,DH52,$AD52,$AM52,DK52,DL52,DM52,$F52,$F$19,5)/100)</f>
        <v>5.9361578450513727E-3</v>
      </c>
      <c r="DT52" s="236">
        <f ca="1">IF(DL52=0,0,_xll.SPRDOPT(DG52,DH52,$AD52,$AM52,DK52,DL52,DM52,$F52,$F$19,6)/100)</f>
        <v>-1.8777685854816186E-3</v>
      </c>
      <c r="DU52" s="236">
        <f ca="1">IF(DM52=0,0,_xll.SPRDOPT(DG52,DH52,$AD52,$AM52,DK52,DL52,DM52,$F52,$F$19,7)/100)</f>
        <v>-4.0833252064051716E-2</v>
      </c>
      <c r="DV52" s="236">
        <f>IF(DN52=0,0,_xll.SPRDOPT(DG52,DH52,$AD52,$AM52,DK52,DL52,DM52,$F52,$F$19,9)/365)</f>
        <v>0</v>
      </c>
      <c r="DW52" s="236">
        <f t="shared" ca="1" si="90"/>
        <v>3.2949463590121852E-2</v>
      </c>
      <c r="DX52" s="236">
        <f t="shared" si="91"/>
        <v>0</v>
      </c>
      <c r="DY52" s="236">
        <f t="shared" ca="1" si="92"/>
        <v>4.0583892595697536E-3</v>
      </c>
      <c r="DZ52" s="205"/>
      <c r="EA52" s="109">
        <f t="shared" si="93"/>
        <v>0</v>
      </c>
      <c r="EB52" s="109">
        <f t="shared" ca="1" si="94"/>
        <v>0</v>
      </c>
      <c r="EC52" s="109">
        <f t="shared" ca="1" si="95"/>
        <v>0</v>
      </c>
      <c r="ED52" s="109">
        <f t="shared" si="96"/>
        <v>0</v>
      </c>
      <c r="EE52" s="109">
        <f t="shared" si="97"/>
        <v>0</v>
      </c>
      <c r="EF52" s="109">
        <f t="shared" ca="1" si="98"/>
        <v>0</v>
      </c>
      <c r="EG52" s="109">
        <f t="shared" ca="1" si="99"/>
        <v>0</v>
      </c>
      <c r="EH52" s="109">
        <f t="shared" ca="1" si="100"/>
        <v>0</v>
      </c>
      <c r="EI52" s="109">
        <f t="shared" si="101"/>
        <v>0</v>
      </c>
      <c r="EJ52" s="109">
        <f t="shared" ca="1" si="102"/>
        <v>0</v>
      </c>
      <c r="EK52" s="109">
        <f t="shared" si="103"/>
        <v>0</v>
      </c>
      <c r="EL52" s="109">
        <f t="shared" ca="1" si="104"/>
        <v>0</v>
      </c>
      <c r="EN52" s="82">
        <f t="shared" si="105"/>
        <v>0</v>
      </c>
      <c r="EO52" s="132">
        <f t="shared" si="106"/>
        <v>5.1027000000000005</v>
      </c>
      <c r="EP52" s="132">
        <f t="shared" si="107"/>
        <v>4.8252000000000006</v>
      </c>
      <c r="EQ52" s="132">
        <f t="shared" si="108"/>
        <v>0</v>
      </c>
      <c r="ER52" s="132">
        <f t="shared" si="109"/>
        <v>0</v>
      </c>
      <c r="ES52" s="234">
        <f t="shared" si="110"/>
        <v>0.42249999999999999</v>
      </c>
      <c r="ET52" s="234">
        <f t="shared" si="111"/>
        <v>0.42249999999999999</v>
      </c>
      <c r="EU52" s="106">
        <f t="shared" si="112"/>
        <v>0.98</v>
      </c>
      <c r="EV52" s="236">
        <f>IF(EN52=0,0,_xll.SPRDOPT(EO52,EP52,$AK52,$AM52,ES52,ET52,EU52,$F52,$H$19,0))</f>
        <v>0</v>
      </c>
      <c r="EW52" s="236">
        <f ca="1">IF(EO52=0,0,_xll.SPRDOPT(EO52,EP52,$AK52,$AM52,ES52,ET52,EU52,$F52,$H$19,1))</f>
        <v>0.27124113884093154</v>
      </c>
      <c r="EX52" s="236">
        <f ca="1">IF(EP52=0,0,_xll.SPRDOPT(EO52,EP52,$AK52,$AM52,ES52,ET52,EU52,$F52,$H$19,2))</f>
        <v>-0.24561532747835255</v>
      </c>
      <c r="EY52" s="236">
        <f>IF(EQ52=0,0,_xll.SPRDOPT(EO52,EP52,$AK52,$AM52,ES52,ET52,EU52,$F52,$H$19,3)/100)</f>
        <v>0</v>
      </c>
      <c r="EZ52" s="236">
        <f>IF(ER52=0,0,_xll.SPRDOPT(EO52,EP52,$AK52,$AM52,ES52,ET52,EU52,$F52,$H$19,4)/100)</f>
        <v>0</v>
      </c>
      <c r="FA52" s="236">
        <f ca="1">IF(ES52=0,0,_xll.SPRDOPT(EO52,EP52,$AK52,$AM52,ES52,ET52,EU52,$F52,$H$19,5)/100)</f>
        <v>9.5271874800414089E-3</v>
      </c>
      <c r="FB52" s="236">
        <f ca="1">IF(ET52=0,0,_xll.SPRDOPT(EO52,EP52,$AK52,$AM52,ES52,ET52,EU52,$F52,$H$19,6)/100)</f>
        <v>-5.6463095744239619E-3</v>
      </c>
      <c r="FC52" s="236">
        <f ca="1">IF(EU52=0,0,_xll.SPRDOPT(EO52,EP52,$AK52,$AM52,ES52,ET52,EU52,$F52,$H$19,7)/100)</f>
        <v>-3.1715037804532893E-2</v>
      </c>
      <c r="FD52" s="236">
        <f>IF(EV52=0,0,_xll.SPRDOPT(EO52,EP52,$AK52,$AM52,ES52,ET52,EU52,$F52,$H$19,9)/365)</f>
        <v>0</v>
      </c>
      <c r="FE52" s="236">
        <f t="shared" ca="1" si="113"/>
        <v>2.5625811362578993E-2</v>
      </c>
      <c r="FF52" s="236">
        <f t="shared" si="114"/>
        <v>0</v>
      </c>
      <c r="FG52" s="236">
        <f t="shared" ca="1" si="115"/>
        <v>3.8808779056174469E-3</v>
      </c>
      <c r="FH52" s="205"/>
      <c r="FI52" s="109">
        <f t="shared" si="116"/>
        <v>0</v>
      </c>
      <c r="FJ52" s="109">
        <f t="shared" ca="1" si="117"/>
        <v>0</v>
      </c>
      <c r="FK52" s="109">
        <f t="shared" ca="1" si="118"/>
        <v>0</v>
      </c>
      <c r="FL52" s="109">
        <f t="shared" si="119"/>
        <v>0</v>
      </c>
      <c r="FM52" s="109">
        <f t="shared" si="120"/>
        <v>0</v>
      </c>
      <c r="FN52" s="109">
        <f t="shared" ca="1" si="121"/>
        <v>0</v>
      </c>
      <c r="FO52" s="109">
        <f t="shared" ca="1" si="122"/>
        <v>0</v>
      </c>
      <c r="FP52" s="109">
        <f t="shared" ca="1" si="123"/>
        <v>0</v>
      </c>
      <c r="FQ52" s="109">
        <f t="shared" si="124"/>
        <v>0</v>
      </c>
      <c r="FR52" s="109">
        <f t="shared" ca="1" si="125"/>
        <v>0</v>
      </c>
      <c r="FS52" s="109">
        <f t="shared" si="126"/>
        <v>0</v>
      </c>
      <c r="FT52" s="109">
        <f t="shared" ca="1" si="127"/>
        <v>0</v>
      </c>
    </row>
    <row r="53" spans="1:176" x14ac:dyDescent="0.25">
      <c r="A53" s="101">
        <f t="shared" si="17"/>
        <v>37288</v>
      </c>
      <c r="B53" s="102">
        <f t="shared" si="18"/>
        <v>4.6202000000000005</v>
      </c>
      <c r="C53" s="80">
        <f t="shared" si="19"/>
        <v>0.41250000000000003</v>
      </c>
      <c r="D53" s="102"/>
      <c r="E53" s="106"/>
      <c r="F53" s="105">
        <f t="shared" ca="1" si="20"/>
        <v>474</v>
      </c>
      <c r="G53" s="80"/>
      <c r="H53" s="80"/>
      <c r="I53" s="104"/>
      <c r="J53" s="233"/>
      <c r="K53" s="102">
        <f t="shared" si="21"/>
        <v>0.26</v>
      </c>
      <c r="L53" s="102">
        <f t="shared" si="22"/>
        <v>0</v>
      </c>
      <c r="M53" s="106">
        <f t="shared" si="23"/>
        <v>1</v>
      </c>
      <c r="N53" s="106">
        <f t="shared" si="24"/>
        <v>1</v>
      </c>
      <c r="O53" s="106">
        <f t="shared" si="25"/>
        <v>0.98</v>
      </c>
      <c r="P53" s="235">
        <f t="shared" si="26"/>
        <v>0.42</v>
      </c>
      <c r="Q53" s="106"/>
      <c r="R53" s="102">
        <f t="shared" si="4"/>
        <v>0.14000000000000001</v>
      </c>
      <c r="S53" s="102">
        <f t="shared" si="5"/>
        <v>0</v>
      </c>
      <c r="T53" s="106">
        <f t="shared" si="6"/>
        <v>1</v>
      </c>
      <c r="U53" s="106">
        <f t="shared" si="27"/>
        <v>1</v>
      </c>
      <c r="V53" s="106">
        <f t="shared" si="28"/>
        <v>0.98410764751845092</v>
      </c>
      <c r="W53" s="235">
        <f t="shared" si="29"/>
        <v>0.3</v>
      </c>
      <c r="X53" s="106"/>
      <c r="Y53" s="102">
        <f t="shared" si="7"/>
        <v>0.26</v>
      </c>
      <c r="Z53" s="102">
        <f t="shared" si="8"/>
        <v>0</v>
      </c>
      <c r="AA53" s="106">
        <f t="shared" si="9"/>
        <v>1</v>
      </c>
      <c r="AB53" s="106">
        <f t="shared" si="30"/>
        <v>1</v>
      </c>
      <c r="AC53" s="106">
        <f t="shared" si="31"/>
        <v>0.98</v>
      </c>
      <c r="AD53" s="235">
        <f t="shared" si="32"/>
        <v>0.2</v>
      </c>
      <c r="AE53" s="106"/>
      <c r="AF53" s="102">
        <f t="shared" si="10"/>
        <v>0.26</v>
      </c>
      <c r="AG53" s="102">
        <f t="shared" si="11"/>
        <v>0</v>
      </c>
      <c r="AH53" s="106">
        <f t="shared" si="12"/>
        <v>1</v>
      </c>
      <c r="AI53" s="106">
        <f t="shared" si="33"/>
        <v>1</v>
      </c>
      <c r="AJ53" s="106">
        <f t="shared" si="13"/>
        <v>0.98</v>
      </c>
      <c r="AK53" s="235">
        <f t="shared" si="34"/>
        <v>0.6</v>
      </c>
      <c r="AM53" s="80">
        <f t="shared" si="35"/>
        <v>6.7195918181784026E-2</v>
      </c>
      <c r="AN53" s="181">
        <f t="shared" si="14"/>
        <v>28</v>
      </c>
      <c r="AP53" s="82">
        <f t="shared" si="36"/>
        <v>0</v>
      </c>
      <c r="AQ53" s="132">
        <f t="shared" si="37"/>
        <v>4.8802000000000003</v>
      </c>
      <c r="AR53" s="132">
        <f t="shared" si="38"/>
        <v>4.6202000000000005</v>
      </c>
      <c r="AS53" s="132">
        <f t="shared" si="39"/>
        <v>0</v>
      </c>
      <c r="AT53" s="132">
        <f t="shared" si="40"/>
        <v>0</v>
      </c>
      <c r="AU53" s="234">
        <f t="shared" si="41"/>
        <v>0.41250000000000003</v>
      </c>
      <c r="AV53" s="234">
        <f t="shared" si="42"/>
        <v>0.41250000000000003</v>
      </c>
      <c r="AW53" s="106">
        <f t="shared" si="43"/>
        <v>1.01</v>
      </c>
      <c r="AX53" s="236">
        <f>IF(AP53=0,0,_xll.SPRDOPT(AQ53,AR53,$P53,$AM53,AU53,AV53,AW53,$F53,$B$19,0))</f>
        <v>0</v>
      </c>
      <c r="AY53" s="236">
        <f ca="1">IF(AQ53=0,0,_xll.SPRDOPT(AQ53,AR53,$P53,$AM53,AU53,AV53,AW53,$F53,$B$19,1))</f>
        <v>8.9217955980482824</v>
      </c>
      <c r="AZ53" s="236">
        <f ca="1">IF(AR53=0,0,_xll.SPRDOPT(AQ53,AR53,$P53,$AM53,AU53,AV53,AW53,$F53,$B$19,2))</f>
        <v>-8.9577044749141859</v>
      </c>
      <c r="BA53" s="236">
        <f>IF(AS53=0,0,_xll.SPRDOPT(AQ53,AR53,$P53,$AM53,AU53,AV53,AW53,$F53,$B$19,3)/100)</f>
        <v>0</v>
      </c>
      <c r="BB53" s="236">
        <f>IF(AT53=0,0,_xll.SPRDOPT(AQ53,AR53,$P53,$AM53,AU53,AV53,AW53,$F53,$B$19,4)/100)</f>
        <v>0</v>
      </c>
      <c r="BC53" s="236">
        <f ca="1">IF(AU53=0,0,_xll.SPRDOPT(AQ53,AR53,$P53,$AM53,AU53,AV53,AW53,$F53,$B$19,5)/100)</f>
        <v>0</v>
      </c>
      <c r="BD53" s="236">
        <f ca="1">IF(AV53=0,0,_xll.SPRDOPT(AQ53,AR53,$P53,$AM53,AU53,AV53,AW53,$F53,$B$19,6)/100)</f>
        <v>0</v>
      </c>
      <c r="BE53" s="236">
        <f ca="1">IF(AW53=0,0,_xll.SPRDOPT(AQ53,AR53,$P53,$AM53,AU53,AV53,AW53,$F53,$B$19,7)/100)</f>
        <v>-0.10577069740341788</v>
      </c>
      <c r="BF53" s="236">
        <f>IF(AX53=0,0,_xll.SPRDOPT(AQ53,AR53,$P53,$AM53,AU53,AV53,AW53,$F53,$B$19,9)/365)</f>
        <v>0</v>
      </c>
      <c r="BG53" s="236">
        <f t="shared" ca="1" si="44"/>
        <v>-3.5908876865903494E-2</v>
      </c>
      <c r="BH53" s="236">
        <f t="shared" si="45"/>
        <v>0</v>
      </c>
      <c r="BI53" s="236">
        <f t="shared" ca="1" si="46"/>
        <v>0</v>
      </c>
      <c r="BJ53" s="205"/>
      <c r="BK53" s="109">
        <f t="shared" si="47"/>
        <v>0</v>
      </c>
      <c r="BL53" s="109">
        <f t="shared" ca="1" si="48"/>
        <v>0</v>
      </c>
      <c r="BM53" s="109">
        <f t="shared" ca="1" si="49"/>
        <v>0</v>
      </c>
      <c r="BN53" s="109">
        <f t="shared" si="50"/>
        <v>0</v>
      </c>
      <c r="BO53" s="109">
        <f t="shared" si="51"/>
        <v>0</v>
      </c>
      <c r="BP53" s="109">
        <f t="shared" ca="1" si="52"/>
        <v>0</v>
      </c>
      <c r="BQ53" s="109">
        <f t="shared" ca="1" si="53"/>
        <v>0</v>
      </c>
      <c r="BR53" s="109">
        <f t="shared" ca="1" si="54"/>
        <v>0</v>
      </c>
      <c r="BS53" s="109">
        <f t="shared" si="55"/>
        <v>0</v>
      </c>
      <c r="BT53" s="109">
        <f t="shared" ca="1" si="56"/>
        <v>0</v>
      </c>
      <c r="BU53" s="109">
        <f t="shared" si="57"/>
        <v>0</v>
      </c>
      <c r="BV53" s="109">
        <f t="shared" ca="1" si="58"/>
        <v>0</v>
      </c>
      <c r="BX53" s="82">
        <f t="shared" si="59"/>
        <v>0</v>
      </c>
      <c r="BY53" s="132">
        <f t="shared" si="60"/>
        <v>4.7602000000000002</v>
      </c>
      <c r="BZ53" s="132">
        <f t="shared" si="61"/>
        <v>4.6202000000000005</v>
      </c>
      <c r="CA53" s="132">
        <f t="shared" si="62"/>
        <v>0</v>
      </c>
      <c r="CB53" s="132">
        <f t="shared" si="63"/>
        <v>0</v>
      </c>
      <c r="CC53" s="234">
        <f t="shared" si="64"/>
        <v>0.41250000000000003</v>
      </c>
      <c r="CD53" s="234">
        <f t="shared" si="65"/>
        <v>0.41250000000000003</v>
      </c>
      <c r="CE53" s="106">
        <f t="shared" si="66"/>
        <v>0.98410764751845092</v>
      </c>
      <c r="CF53" s="236">
        <f>IF(BX53=0,0,_xll.SPRDOPT(BY53,BZ53,$W53,$AM53,CC53,CD53,CE53,$F53,$D$19,0))</f>
        <v>0</v>
      </c>
      <c r="CG53" s="236">
        <f ca="1">IF(BY53=0,0,_xll.SPRDOPT(BY53,BZ53,$W53,$AM53,CC53,CD53,CE53,$F53,$D$19,1))</f>
        <v>0.33793347227651965</v>
      </c>
      <c r="CH53" s="236">
        <f ca="1">IF(BZ53=0,0,_xll.SPRDOPT(BY53,BZ53,$W53,$AM53,CC53,CD53,CE53,$F53,$D$19,2))</f>
        <v>-0.31089802348057854</v>
      </c>
      <c r="CI53" s="236">
        <f>IF(CA53=0,0,_xll.SPRDOPT(BY53,BZ53,$W53,$AM53,CC53,CD53,CE53,$F53,$D$19,3)/100)</f>
        <v>0</v>
      </c>
      <c r="CJ53" s="236">
        <f>IF(CB53=0,0,_xll.SPRDOPT(BY53,BZ53,$W53,$AM53,CC53,CD53,CE53,$F53,$D$19,4)/100)</f>
        <v>0</v>
      </c>
      <c r="CK53" s="236">
        <f ca="1">IF(CC53=0,0,_xll.SPRDOPT(BY53,BZ53,$W53,$AM53,CC53,CD53,CE53,$F53,$D$19,5)/100)</f>
        <v>7.3798002692804267E-3</v>
      </c>
      <c r="CL53" s="236">
        <f ca="1">IF(CD53=0,0,_xll.SPRDOPT(BY53,BZ53,$W53,$AM53,CC53,CD53,CE53,$F53,$D$19,6)/100)</f>
        <v>-3.9174892418484802E-3</v>
      </c>
      <c r="CM53" s="236">
        <f ca="1">IF(CE53=0,0,_xll.SPRDOPT(BY53,BZ53,$W53,$AM53,CC53,CD53,CE53,$F53,$D$19,7)/100)</f>
        <v>-3.9843532104658665E-2</v>
      </c>
      <c r="CN53" s="236">
        <f>IF(CF53=0,0,_xll.SPRDOPT(BY53,BZ53,$W53,$AM53,CC53,CD53,CE53,$F53,$D$19,9)/365)</f>
        <v>0</v>
      </c>
      <c r="CO53" s="236">
        <f t="shared" ca="1" si="67"/>
        <v>2.7035448795941108E-2</v>
      </c>
      <c r="CP53" s="236">
        <f t="shared" si="68"/>
        <v>0</v>
      </c>
      <c r="CQ53" s="236">
        <f t="shared" ca="1" si="69"/>
        <v>3.4623110274319465E-3</v>
      </c>
      <c r="CR53" s="205"/>
      <c r="CS53" s="109">
        <f t="shared" si="70"/>
        <v>0</v>
      </c>
      <c r="CT53" s="109">
        <f t="shared" ca="1" si="71"/>
        <v>0</v>
      </c>
      <c r="CU53" s="109">
        <f t="shared" ca="1" si="72"/>
        <v>0</v>
      </c>
      <c r="CV53" s="109">
        <f t="shared" si="73"/>
        <v>0</v>
      </c>
      <c r="CW53" s="109">
        <f t="shared" si="74"/>
        <v>0</v>
      </c>
      <c r="CX53" s="109">
        <f t="shared" ca="1" si="75"/>
        <v>0</v>
      </c>
      <c r="CY53" s="109">
        <f t="shared" ca="1" si="76"/>
        <v>0</v>
      </c>
      <c r="CZ53" s="109">
        <f t="shared" ca="1" si="77"/>
        <v>0</v>
      </c>
      <c r="DA53" s="109">
        <f t="shared" si="78"/>
        <v>0</v>
      </c>
      <c r="DB53" s="109">
        <f t="shared" ca="1" si="79"/>
        <v>0</v>
      </c>
      <c r="DC53" s="109">
        <f t="shared" si="80"/>
        <v>0</v>
      </c>
      <c r="DD53" s="109">
        <f t="shared" ca="1" si="81"/>
        <v>0</v>
      </c>
      <c r="DF53" s="82">
        <f t="shared" si="82"/>
        <v>0</v>
      </c>
      <c r="DG53" s="132">
        <f t="shared" si="83"/>
        <v>4.8977000000000004</v>
      </c>
      <c r="DH53" s="132">
        <f t="shared" si="84"/>
        <v>4.6202000000000005</v>
      </c>
      <c r="DI53" s="132">
        <f t="shared" si="85"/>
        <v>0</v>
      </c>
      <c r="DJ53" s="132">
        <f t="shared" si="86"/>
        <v>0</v>
      </c>
      <c r="DK53" s="234">
        <f t="shared" si="87"/>
        <v>0.41250000000000003</v>
      </c>
      <c r="DL53" s="234">
        <f t="shared" si="88"/>
        <v>0.41250000000000003</v>
      </c>
      <c r="DM53" s="106">
        <f t="shared" si="89"/>
        <v>0.98</v>
      </c>
      <c r="DN53" s="236">
        <f>IF(DF53=0,0,_xll.SPRDOPT(DG53,DH53,$AD53,$AM53,DK53,DL53,DM53,$F53,$F$19,0))</f>
        <v>0</v>
      </c>
      <c r="DO53" s="236">
        <f ca="1">IF(DG53=0,0,_xll.SPRDOPT(DG53,DH53,$AD53,$AM53,DK53,DL53,DM53,$F53,$F$19,1))</f>
        <v>-0.37943687376894064</v>
      </c>
      <c r="DP53" s="236">
        <f ca="1">IF(DH53=0,0,_xll.SPRDOPT(DG53,DH53,$AD53,$AM53,DK53,DL53,DM53,$F53,$F$19,2))</f>
        <v>0.41249633559733734</v>
      </c>
      <c r="DQ53" s="236">
        <f>IF(DI53=0,0,_xll.SPRDOPT(DG53,DH53,$AD53,$AM53,DK53,DL53,DM53,$F53,$F$19,3)/100)</f>
        <v>0</v>
      </c>
      <c r="DR53" s="236">
        <f>IF(DJ53=0,0,_xll.SPRDOPT(DG53,DH53,$AD53,$AM53,DK53,DL53,DM53,$F53,$F$19,4)/100)</f>
        <v>0</v>
      </c>
      <c r="DS53" s="236">
        <f ca="1">IF(DK53=0,0,_xll.SPRDOPT(DG53,DH53,$AD53,$AM53,DK53,DL53,DM53,$F53,$F$19,5)/100)</f>
        <v>6.022059884577954E-3</v>
      </c>
      <c r="DT53" s="236">
        <f ca="1">IF(DL53=0,0,_xll.SPRDOPT(DG53,DH53,$AD53,$AM53,DK53,DL53,DM53,$F53,$F$19,6)/100)</f>
        <v>-2.0065913841764175E-3</v>
      </c>
      <c r="DU53" s="236">
        <f ca="1">IF(DM53=0,0,_xll.SPRDOPT(DG53,DH53,$AD53,$AM53,DK53,DL53,DM53,$F53,$F$19,7)/100)</f>
        <v>-3.9274561438348246E-2</v>
      </c>
      <c r="DV53" s="236">
        <f>IF(DN53=0,0,_xll.SPRDOPT(DG53,DH53,$AD53,$AM53,DK53,DL53,DM53,$F53,$F$19,9)/365)</f>
        <v>0</v>
      </c>
      <c r="DW53" s="236">
        <f t="shared" ca="1" si="90"/>
        <v>3.3059461828396697E-2</v>
      </c>
      <c r="DX53" s="236">
        <f t="shared" si="91"/>
        <v>0</v>
      </c>
      <c r="DY53" s="236">
        <f t="shared" ca="1" si="92"/>
        <v>4.0154685004015365E-3</v>
      </c>
      <c r="DZ53" s="205"/>
      <c r="EA53" s="109">
        <f t="shared" si="93"/>
        <v>0</v>
      </c>
      <c r="EB53" s="109">
        <f t="shared" ca="1" si="94"/>
        <v>0</v>
      </c>
      <c r="EC53" s="109">
        <f t="shared" ca="1" si="95"/>
        <v>0</v>
      </c>
      <c r="ED53" s="109">
        <f t="shared" si="96"/>
        <v>0</v>
      </c>
      <c r="EE53" s="109">
        <f t="shared" si="97"/>
        <v>0</v>
      </c>
      <c r="EF53" s="109">
        <f t="shared" ca="1" si="98"/>
        <v>0</v>
      </c>
      <c r="EG53" s="109">
        <f t="shared" ca="1" si="99"/>
        <v>0</v>
      </c>
      <c r="EH53" s="109">
        <f t="shared" ca="1" si="100"/>
        <v>0</v>
      </c>
      <c r="EI53" s="109">
        <f t="shared" si="101"/>
        <v>0</v>
      </c>
      <c r="EJ53" s="109">
        <f t="shared" ca="1" si="102"/>
        <v>0</v>
      </c>
      <c r="EK53" s="109">
        <f t="shared" si="103"/>
        <v>0</v>
      </c>
      <c r="EL53" s="109">
        <f t="shared" ca="1" si="104"/>
        <v>0</v>
      </c>
      <c r="EN53" s="82">
        <f t="shared" si="105"/>
        <v>0</v>
      </c>
      <c r="EO53" s="132">
        <f t="shared" si="106"/>
        <v>4.8977000000000004</v>
      </c>
      <c r="EP53" s="132">
        <f t="shared" si="107"/>
        <v>4.6202000000000005</v>
      </c>
      <c r="EQ53" s="132">
        <f t="shared" si="108"/>
        <v>0</v>
      </c>
      <c r="ER53" s="132">
        <f t="shared" si="109"/>
        <v>0</v>
      </c>
      <c r="ES53" s="234">
        <f t="shared" si="110"/>
        <v>0.41250000000000003</v>
      </c>
      <c r="ET53" s="234">
        <f t="shared" si="111"/>
        <v>0.41250000000000003</v>
      </c>
      <c r="EU53" s="106">
        <f t="shared" si="112"/>
        <v>0.98</v>
      </c>
      <c r="EV53" s="236">
        <f>IF(EN53=0,0,_xll.SPRDOPT(EO53,EP53,$AK53,$AM53,ES53,ET53,EU53,$F53,$H$19,0))</f>
        <v>0</v>
      </c>
      <c r="EW53" s="236">
        <f ca="1">IF(EO53=0,0,_xll.SPRDOPT(EO53,EP53,$AK53,$AM53,ES53,ET53,EU53,$F53,$H$19,1))</f>
        <v>0.2664316782602113</v>
      </c>
      <c r="EX53" s="236">
        <f ca="1">IF(EP53=0,0,_xll.SPRDOPT(EO53,EP53,$AK53,$AM53,ES53,ET53,EU53,$F53,$H$19,2))</f>
        <v>-0.24097702453687275</v>
      </c>
      <c r="EY53" s="236">
        <f>IF(EQ53=0,0,_xll.SPRDOPT(EO53,EP53,$AK53,$AM53,ES53,ET53,EU53,$F53,$H$19,3)/100)</f>
        <v>0</v>
      </c>
      <c r="EZ53" s="236">
        <f>IF(ER53=0,0,_xll.SPRDOPT(EO53,EP53,$AK53,$AM53,ES53,ET53,EU53,$F53,$H$19,4)/100)</f>
        <v>0</v>
      </c>
      <c r="FA53" s="236">
        <f ca="1">IF(ES53=0,0,_xll.SPRDOPT(EO53,EP53,$AK53,$AM53,ES53,ET53,EU53,$F53,$H$19,5)/100)</f>
        <v>9.5589644870950948E-3</v>
      </c>
      <c r="FB53" s="236">
        <f ca="1">IF(ET53=0,0,_xll.SPRDOPT(EO53,EP53,$AK53,$AM53,ES53,ET53,EU53,$F53,$H$19,6)/100)</f>
        <v>-5.7175750899315977E-3</v>
      </c>
      <c r="FC53" s="236">
        <f ca="1">IF(EU53=0,0,_xll.SPRDOPT(EO53,EP53,$AK53,$AM53,ES53,ET53,EU53,$F53,$H$19,7)/100)</f>
        <v>-3.0197486405348504E-2</v>
      </c>
      <c r="FD53" s="236">
        <f>IF(EV53=0,0,_xll.SPRDOPT(EO53,EP53,$AK53,$AM53,ES53,ET53,EU53,$F53,$H$19,9)/365)</f>
        <v>0</v>
      </c>
      <c r="FE53" s="236">
        <f t="shared" ca="1" si="113"/>
        <v>2.5454653723338549E-2</v>
      </c>
      <c r="FF53" s="236">
        <f t="shared" si="114"/>
        <v>0</v>
      </c>
      <c r="FG53" s="236">
        <f t="shared" ca="1" si="115"/>
        <v>3.8413893971634971E-3</v>
      </c>
      <c r="FH53" s="205"/>
      <c r="FI53" s="109">
        <f t="shared" si="116"/>
        <v>0</v>
      </c>
      <c r="FJ53" s="109">
        <f t="shared" ca="1" si="117"/>
        <v>0</v>
      </c>
      <c r="FK53" s="109">
        <f t="shared" ca="1" si="118"/>
        <v>0</v>
      </c>
      <c r="FL53" s="109">
        <f t="shared" si="119"/>
        <v>0</v>
      </c>
      <c r="FM53" s="109">
        <f t="shared" si="120"/>
        <v>0</v>
      </c>
      <c r="FN53" s="109">
        <f t="shared" ca="1" si="121"/>
        <v>0</v>
      </c>
      <c r="FO53" s="109">
        <f t="shared" ca="1" si="122"/>
        <v>0</v>
      </c>
      <c r="FP53" s="109">
        <f t="shared" ca="1" si="123"/>
        <v>0</v>
      </c>
      <c r="FQ53" s="109">
        <f t="shared" si="124"/>
        <v>0</v>
      </c>
      <c r="FR53" s="109">
        <f t="shared" ca="1" si="125"/>
        <v>0</v>
      </c>
      <c r="FS53" s="109">
        <f t="shared" si="126"/>
        <v>0</v>
      </c>
      <c r="FT53" s="109">
        <f t="shared" ca="1" si="127"/>
        <v>0</v>
      </c>
    </row>
    <row r="54" spans="1:176" x14ac:dyDescent="0.25">
      <c r="A54" s="101">
        <f t="shared" si="17"/>
        <v>37316</v>
      </c>
      <c r="B54" s="102">
        <f t="shared" si="18"/>
        <v>4.4052000000000007</v>
      </c>
      <c r="C54" s="80">
        <f t="shared" si="19"/>
        <v>0.375</v>
      </c>
      <c r="D54" s="102"/>
      <c r="E54" s="106"/>
      <c r="F54" s="105">
        <f t="shared" ca="1" si="20"/>
        <v>502</v>
      </c>
      <c r="G54" s="80"/>
      <c r="H54" s="80"/>
      <c r="I54" s="104"/>
      <c r="J54" s="233"/>
      <c r="K54" s="102">
        <f t="shared" si="21"/>
        <v>0.26</v>
      </c>
      <c r="L54" s="102">
        <f t="shared" si="22"/>
        <v>0</v>
      </c>
      <c r="M54" s="106">
        <f t="shared" si="23"/>
        <v>1</v>
      </c>
      <c r="N54" s="106">
        <f t="shared" si="24"/>
        <v>1</v>
      </c>
      <c r="O54" s="106">
        <f t="shared" si="25"/>
        <v>0.98</v>
      </c>
      <c r="P54" s="235">
        <f t="shared" si="26"/>
        <v>0.42</v>
      </c>
      <c r="Q54" s="106"/>
      <c r="R54" s="102">
        <f t="shared" si="4"/>
        <v>0.13500000000000001</v>
      </c>
      <c r="S54" s="102">
        <f t="shared" si="5"/>
        <v>0</v>
      </c>
      <c r="T54" s="106">
        <f t="shared" si="6"/>
        <v>1</v>
      </c>
      <c r="U54" s="106">
        <f t="shared" si="27"/>
        <v>1</v>
      </c>
      <c r="V54" s="106">
        <f t="shared" si="28"/>
        <v>0.98410764751845092</v>
      </c>
      <c r="W54" s="235">
        <f t="shared" si="29"/>
        <v>0.3</v>
      </c>
      <c r="X54" s="106"/>
      <c r="Y54" s="102">
        <f t="shared" si="7"/>
        <v>0.26</v>
      </c>
      <c r="Z54" s="102">
        <f t="shared" si="8"/>
        <v>0</v>
      </c>
      <c r="AA54" s="106">
        <f t="shared" si="9"/>
        <v>1</v>
      </c>
      <c r="AB54" s="106">
        <f t="shared" si="30"/>
        <v>1</v>
      </c>
      <c r="AC54" s="106">
        <f t="shared" si="31"/>
        <v>0.98</v>
      </c>
      <c r="AD54" s="235">
        <f t="shared" si="32"/>
        <v>0.2</v>
      </c>
      <c r="AE54" s="106"/>
      <c r="AF54" s="102">
        <f t="shared" si="10"/>
        <v>0.26</v>
      </c>
      <c r="AG54" s="102">
        <f t="shared" si="11"/>
        <v>0</v>
      </c>
      <c r="AH54" s="106">
        <f t="shared" si="12"/>
        <v>1</v>
      </c>
      <c r="AI54" s="106">
        <f t="shared" si="33"/>
        <v>1</v>
      </c>
      <c r="AJ54" s="106">
        <f t="shared" si="13"/>
        <v>0.98</v>
      </c>
      <c r="AK54" s="235">
        <f t="shared" si="34"/>
        <v>0.6</v>
      </c>
      <c r="AM54" s="80">
        <f t="shared" si="35"/>
        <v>6.718237048503102E-2</v>
      </c>
      <c r="AN54" s="181">
        <f t="shared" si="14"/>
        <v>31</v>
      </c>
      <c r="AP54" s="82">
        <f t="shared" si="36"/>
        <v>0</v>
      </c>
      <c r="AQ54" s="132">
        <f t="shared" si="37"/>
        <v>4.6652000000000005</v>
      </c>
      <c r="AR54" s="132">
        <f t="shared" si="38"/>
        <v>4.4052000000000007</v>
      </c>
      <c r="AS54" s="132">
        <f t="shared" si="39"/>
        <v>0</v>
      </c>
      <c r="AT54" s="132">
        <f t="shared" si="40"/>
        <v>0</v>
      </c>
      <c r="AU54" s="234">
        <f t="shared" si="41"/>
        <v>0.375</v>
      </c>
      <c r="AV54" s="234">
        <f t="shared" si="42"/>
        <v>0.375</v>
      </c>
      <c r="AW54" s="106">
        <f t="shared" si="43"/>
        <v>1.01</v>
      </c>
      <c r="AX54" s="236">
        <f>IF(AP54=0,0,_xll.SPRDOPT(AQ54,AR54,$P54,$AM54,AU54,AV54,AW54,$F54,$B$19,0))</f>
        <v>0</v>
      </c>
      <c r="AY54" s="236">
        <f ca="1">IF(AQ54=0,0,_xll.SPRDOPT(AQ54,AR54,$P54,$AM54,AU54,AV54,AW54,$F54,$B$19,1))</f>
        <v>8.9976499205173734</v>
      </c>
      <c r="AZ54" s="236">
        <f ca="1">IF(AR54=0,0,_xll.SPRDOPT(AQ54,AR54,$P54,$AM54,AU54,AV54,AW54,$F54,$B$19,2))</f>
        <v>-9.0284224108232731</v>
      </c>
      <c r="BA54" s="236">
        <f>IF(AS54=0,0,_xll.SPRDOPT(AQ54,AR54,$P54,$AM54,AU54,AV54,AW54,$F54,$B$19,3)/100)</f>
        <v>0</v>
      </c>
      <c r="BB54" s="236">
        <f>IF(AT54=0,0,_xll.SPRDOPT(AQ54,AR54,$P54,$AM54,AU54,AV54,AW54,$F54,$B$19,4)/100)</f>
        <v>0</v>
      </c>
      <c r="BC54" s="236">
        <f ca="1">IF(AU54=0,0,_xll.SPRDOPT(AQ54,AR54,$P54,$AM54,AU54,AV54,AW54,$F54,$B$19,5)/100)</f>
        <v>0</v>
      </c>
      <c r="BD54" s="236">
        <f ca="1">IF(AV54=0,0,_xll.SPRDOPT(AQ54,AR54,$P54,$AM54,AU54,AV54,AW54,$F54,$B$19,6)/100)</f>
        <v>0</v>
      </c>
      <c r="BE54" s="236">
        <f ca="1">IF(AW54=0,0,_xll.SPRDOPT(AQ54,AR54,$P54,$AM54,AU54,AV54,AW54,$F54,$B$19,7)/100)</f>
        <v>-8.3982498360537075E-2</v>
      </c>
      <c r="BF54" s="236">
        <f>IF(AX54=0,0,_xll.SPRDOPT(AQ54,AR54,$P54,$AM54,AU54,AV54,AW54,$F54,$B$19,9)/365)</f>
        <v>0</v>
      </c>
      <c r="BG54" s="236">
        <f t="shared" ca="1" si="44"/>
        <v>-3.077249030589968E-2</v>
      </c>
      <c r="BH54" s="236">
        <f t="shared" si="45"/>
        <v>0</v>
      </c>
      <c r="BI54" s="236">
        <f t="shared" ca="1" si="46"/>
        <v>0</v>
      </c>
      <c r="BJ54" s="205"/>
      <c r="BK54" s="109">
        <f t="shared" si="47"/>
        <v>0</v>
      </c>
      <c r="BL54" s="109">
        <f t="shared" ca="1" si="48"/>
        <v>0</v>
      </c>
      <c r="BM54" s="109">
        <f t="shared" ca="1" si="49"/>
        <v>0</v>
      </c>
      <c r="BN54" s="109">
        <f t="shared" si="50"/>
        <v>0</v>
      </c>
      <c r="BO54" s="109">
        <f t="shared" si="51"/>
        <v>0</v>
      </c>
      <c r="BP54" s="109">
        <f t="shared" ca="1" si="52"/>
        <v>0</v>
      </c>
      <c r="BQ54" s="109">
        <f t="shared" ca="1" si="53"/>
        <v>0</v>
      </c>
      <c r="BR54" s="109">
        <f t="shared" ca="1" si="54"/>
        <v>0</v>
      </c>
      <c r="BS54" s="109">
        <f t="shared" si="55"/>
        <v>0</v>
      </c>
      <c r="BT54" s="109">
        <f t="shared" ca="1" si="56"/>
        <v>0</v>
      </c>
      <c r="BU54" s="109">
        <f t="shared" si="57"/>
        <v>0</v>
      </c>
      <c r="BV54" s="109">
        <f t="shared" ca="1" si="58"/>
        <v>0</v>
      </c>
      <c r="BX54" s="82">
        <f t="shared" si="59"/>
        <v>0</v>
      </c>
      <c r="BY54" s="132">
        <f t="shared" si="60"/>
        <v>4.5402000000000005</v>
      </c>
      <c r="BZ54" s="132">
        <f t="shared" si="61"/>
        <v>4.4052000000000007</v>
      </c>
      <c r="CA54" s="132">
        <f t="shared" si="62"/>
        <v>0</v>
      </c>
      <c r="CB54" s="132">
        <f t="shared" si="63"/>
        <v>0</v>
      </c>
      <c r="CC54" s="234">
        <f t="shared" si="64"/>
        <v>0.375</v>
      </c>
      <c r="CD54" s="234">
        <f t="shared" si="65"/>
        <v>0.375</v>
      </c>
      <c r="CE54" s="106">
        <f t="shared" si="66"/>
        <v>0.98410764751845092</v>
      </c>
      <c r="CF54" s="236">
        <f>IF(BX54=0,0,_xll.SPRDOPT(BY54,BZ54,$W54,$AM54,CC54,CD54,CE54,$F54,$D$19,0))</f>
        <v>0</v>
      </c>
      <c r="CG54" s="236">
        <f ca="1">IF(BY54=0,0,_xll.SPRDOPT(BY54,BZ54,$W54,$AM54,CC54,CD54,CE54,$F54,$D$19,1))</f>
        <v>0.3157338551346528</v>
      </c>
      <c r="CH54" s="236">
        <f ca="1">IF(BZ54=0,0,_xll.SPRDOPT(BY54,BZ54,$W54,$AM54,CC54,CD54,CE54,$F54,$D$19,2))</f>
        <v>-0.29124612669402156</v>
      </c>
      <c r="CI54" s="236">
        <f>IF(CA54=0,0,_xll.SPRDOPT(BY54,BZ54,$W54,$AM54,CC54,CD54,CE54,$F54,$D$19,3)/100)</f>
        <v>0</v>
      </c>
      <c r="CJ54" s="236">
        <f>IF(CB54=0,0,_xll.SPRDOPT(BY54,BZ54,$W54,$AM54,CC54,CD54,CE54,$F54,$D$19,4)/100)</f>
        <v>0</v>
      </c>
      <c r="CK54" s="236">
        <f ca="1">IF(CC54=0,0,_xll.SPRDOPT(BY54,BZ54,$W54,$AM54,CC54,CD54,CE54,$F54,$D$19,5)/100)</f>
        <v>7.2633909872717338E-3</v>
      </c>
      <c r="CL54" s="236">
        <f ca="1">IF(CD54=0,0,_xll.SPRDOPT(BY54,BZ54,$W54,$AM54,CC54,CD54,CE54,$F54,$D$19,6)/100)</f>
        <v>-3.9487527548201862E-3</v>
      </c>
      <c r="CM54" s="236">
        <f ca="1">IF(CE54=0,0,_xll.SPRDOPT(BY54,BZ54,$W54,$AM54,CC54,CD54,CE54,$F54,$D$19,7)/100)</f>
        <v>-3.4416423457614427E-2</v>
      </c>
      <c r="CN54" s="236">
        <f>IF(CF54=0,0,_xll.SPRDOPT(BY54,BZ54,$W54,$AM54,CC54,CD54,CE54,$F54,$D$19,9)/365)</f>
        <v>0</v>
      </c>
      <c r="CO54" s="236">
        <f t="shared" ca="1" si="67"/>
        <v>2.448772844063124E-2</v>
      </c>
      <c r="CP54" s="236">
        <f t="shared" si="68"/>
        <v>0</v>
      </c>
      <c r="CQ54" s="236">
        <f t="shared" ca="1" si="69"/>
        <v>3.3146382324515476E-3</v>
      </c>
      <c r="CR54" s="205"/>
      <c r="CS54" s="109">
        <f t="shared" si="70"/>
        <v>0</v>
      </c>
      <c r="CT54" s="109">
        <f t="shared" ca="1" si="71"/>
        <v>0</v>
      </c>
      <c r="CU54" s="109">
        <f t="shared" ca="1" si="72"/>
        <v>0</v>
      </c>
      <c r="CV54" s="109">
        <f t="shared" si="73"/>
        <v>0</v>
      </c>
      <c r="CW54" s="109">
        <f t="shared" si="74"/>
        <v>0</v>
      </c>
      <c r="CX54" s="109">
        <f t="shared" ca="1" si="75"/>
        <v>0</v>
      </c>
      <c r="CY54" s="109">
        <f t="shared" ca="1" si="76"/>
        <v>0</v>
      </c>
      <c r="CZ54" s="109">
        <f t="shared" ca="1" si="77"/>
        <v>0</v>
      </c>
      <c r="DA54" s="109">
        <f t="shared" si="78"/>
        <v>0</v>
      </c>
      <c r="DB54" s="109">
        <f t="shared" ca="1" si="79"/>
        <v>0</v>
      </c>
      <c r="DC54" s="109">
        <f t="shared" si="80"/>
        <v>0</v>
      </c>
      <c r="DD54" s="109">
        <f t="shared" ca="1" si="81"/>
        <v>0</v>
      </c>
      <c r="DF54" s="82">
        <f t="shared" si="82"/>
        <v>0</v>
      </c>
      <c r="DG54" s="132">
        <f t="shared" si="83"/>
        <v>4.6827000000000005</v>
      </c>
      <c r="DH54" s="132">
        <f t="shared" si="84"/>
        <v>4.4052000000000007</v>
      </c>
      <c r="DI54" s="132">
        <f t="shared" si="85"/>
        <v>0</v>
      </c>
      <c r="DJ54" s="132">
        <f t="shared" si="86"/>
        <v>0</v>
      </c>
      <c r="DK54" s="234">
        <f t="shared" si="87"/>
        <v>0.375</v>
      </c>
      <c r="DL54" s="234">
        <f t="shared" si="88"/>
        <v>0.375</v>
      </c>
      <c r="DM54" s="106">
        <f t="shared" si="89"/>
        <v>0.98</v>
      </c>
      <c r="DN54" s="236">
        <f>IF(DF54=0,0,_xll.SPRDOPT(DG54,DH54,$AD54,$AM54,DK54,DL54,DM54,$F54,$F$19,0))</f>
        <v>0</v>
      </c>
      <c r="DO54" s="236">
        <f ca="1">IF(DG54=0,0,_xll.SPRDOPT(DG54,DH54,$AD54,$AM54,DK54,DL54,DM54,$F54,$F$19,1))</f>
        <v>-0.37149774531415625</v>
      </c>
      <c r="DP54" s="236">
        <f ca="1">IF(DH54=0,0,_xll.SPRDOPT(DG54,DH54,$AD54,$AM54,DK54,DL54,DM54,$F54,$F$19,2))</f>
        <v>0.40209605665605896</v>
      </c>
      <c r="DQ54" s="236">
        <f>IF(DI54=0,0,_xll.SPRDOPT(DG54,DH54,$AD54,$AM54,DK54,DL54,DM54,$F54,$F$19,3)/100)</f>
        <v>0</v>
      </c>
      <c r="DR54" s="236">
        <f>IF(DJ54=0,0,_xll.SPRDOPT(DG54,DH54,$AD54,$AM54,DK54,DL54,DM54,$F54,$F$19,4)/100)</f>
        <v>0</v>
      </c>
      <c r="DS54" s="236">
        <f ca="1">IF(DK54=0,0,_xll.SPRDOPT(DG54,DH54,$AD54,$AM54,DK54,DL54,DM54,$F54,$F$19,5)/100)</f>
        <v>6.0568342321453451E-3</v>
      </c>
      <c r="DT54" s="236">
        <f ca="1">IF(DL54=0,0,_xll.SPRDOPT(DG54,DH54,$AD54,$AM54,DK54,DL54,DM54,$F54,$F$19,6)/100)</f>
        <v>-2.1381115274928305E-3</v>
      </c>
      <c r="DU54" s="236">
        <f ca="1">IF(DM54=0,0,_xll.SPRDOPT(DG54,DH54,$AD54,$AM54,DK54,DL54,DM54,$F54,$F$19,7)/100)</f>
        <v>-3.4709478894328905E-2</v>
      </c>
      <c r="DV54" s="236">
        <f>IF(DN54=0,0,_xll.SPRDOPT(DG54,DH54,$AD54,$AM54,DK54,DL54,DM54,$F54,$F$19,9)/365)</f>
        <v>0</v>
      </c>
      <c r="DW54" s="236">
        <f t="shared" ca="1" si="90"/>
        <v>3.0598311341902718E-2</v>
      </c>
      <c r="DX54" s="236">
        <f t="shared" si="91"/>
        <v>0</v>
      </c>
      <c r="DY54" s="236">
        <f t="shared" ca="1" si="92"/>
        <v>3.9187227046525146E-3</v>
      </c>
      <c r="DZ54" s="205"/>
      <c r="EA54" s="109">
        <f t="shared" si="93"/>
        <v>0</v>
      </c>
      <c r="EB54" s="109">
        <f t="shared" ca="1" si="94"/>
        <v>0</v>
      </c>
      <c r="EC54" s="109">
        <f t="shared" ca="1" si="95"/>
        <v>0</v>
      </c>
      <c r="ED54" s="109">
        <f t="shared" si="96"/>
        <v>0</v>
      </c>
      <c r="EE54" s="109">
        <f t="shared" si="97"/>
        <v>0</v>
      </c>
      <c r="EF54" s="109">
        <f t="shared" ca="1" si="98"/>
        <v>0</v>
      </c>
      <c r="EG54" s="109">
        <f t="shared" ca="1" si="99"/>
        <v>0</v>
      </c>
      <c r="EH54" s="109">
        <f t="shared" ca="1" si="100"/>
        <v>0</v>
      </c>
      <c r="EI54" s="109">
        <f t="shared" si="101"/>
        <v>0</v>
      </c>
      <c r="EJ54" s="109">
        <f t="shared" ca="1" si="102"/>
        <v>0</v>
      </c>
      <c r="EK54" s="109">
        <f t="shared" si="103"/>
        <v>0</v>
      </c>
      <c r="EL54" s="109">
        <f t="shared" ca="1" si="104"/>
        <v>0</v>
      </c>
      <c r="EN54" s="82">
        <f t="shared" si="105"/>
        <v>0</v>
      </c>
      <c r="EO54" s="132">
        <f t="shared" si="106"/>
        <v>4.6827000000000005</v>
      </c>
      <c r="EP54" s="132">
        <f t="shared" si="107"/>
        <v>4.4052000000000007</v>
      </c>
      <c r="EQ54" s="132">
        <f t="shared" si="108"/>
        <v>0</v>
      </c>
      <c r="ER54" s="132">
        <f t="shared" si="109"/>
        <v>0</v>
      </c>
      <c r="ES54" s="234">
        <f t="shared" si="110"/>
        <v>0.375</v>
      </c>
      <c r="ET54" s="234">
        <f t="shared" si="111"/>
        <v>0.375</v>
      </c>
      <c r="EU54" s="106">
        <f t="shared" si="112"/>
        <v>0.98</v>
      </c>
      <c r="EV54" s="236">
        <f>IF(EN54=0,0,_xll.SPRDOPT(EO54,EP54,$AK54,$AM54,ES54,ET54,EU54,$F54,$H$19,0))</f>
        <v>0</v>
      </c>
      <c r="EW54" s="236">
        <f ca="1">IF(EO54=0,0,_xll.SPRDOPT(EO54,EP54,$AK54,$AM54,ES54,ET54,EU54,$F54,$H$19,1))</f>
        <v>0.24378216993642327</v>
      </c>
      <c r="EX54" s="236">
        <f ca="1">IF(EP54=0,0,_xll.SPRDOPT(EO54,EP54,$AK54,$AM54,ES54,ET54,EU54,$F54,$H$19,2))</f>
        <v>-0.22125079015905777</v>
      </c>
      <c r="EY54" s="236">
        <f>IF(EQ54=0,0,_xll.SPRDOPT(EO54,EP54,$AK54,$AM54,ES54,ET54,EU54,$F54,$H$19,3)/100)</f>
        <v>0</v>
      </c>
      <c r="EZ54" s="236">
        <f>IF(ER54=0,0,_xll.SPRDOPT(EO54,EP54,$AK54,$AM54,ES54,ET54,EU54,$F54,$H$19,4)/100)</f>
        <v>0</v>
      </c>
      <c r="FA54" s="236">
        <f ca="1">IF(ES54=0,0,_xll.SPRDOPT(EO54,EP54,$AK54,$AM54,ES54,ET54,EU54,$F54,$H$19,5)/100)</f>
        <v>9.2224837650978601E-3</v>
      </c>
      <c r="FB54" s="236">
        <f ca="1">IF(ET54=0,0,_xll.SPRDOPT(EO54,EP54,$AK54,$AM54,ES54,ET54,EU54,$F54,$H$19,6)/100)</f>
        <v>-5.5937232787645255E-3</v>
      </c>
      <c r="FC54" s="236">
        <f ca="1">IF(EU54=0,0,_xll.SPRDOPT(EO54,EP54,$AK54,$AM54,ES54,ET54,EU54,$F54,$H$19,7)/100)</f>
        <v>-2.5520495512895602E-2</v>
      </c>
      <c r="FD54" s="236">
        <f>IF(EV54=0,0,_xll.SPRDOPT(EO54,EP54,$AK54,$AM54,ES54,ET54,EU54,$F54,$H$19,9)/365)</f>
        <v>0</v>
      </c>
      <c r="FE54" s="236">
        <f t="shared" ca="1" si="113"/>
        <v>2.2531379777365496E-2</v>
      </c>
      <c r="FF54" s="236">
        <f t="shared" si="114"/>
        <v>0</v>
      </c>
      <c r="FG54" s="236">
        <f t="shared" ca="1" si="115"/>
        <v>3.6287604863333347E-3</v>
      </c>
      <c r="FH54" s="205"/>
      <c r="FI54" s="109">
        <f t="shared" si="116"/>
        <v>0</v>
      </c>
      <c r="FJ54" s="109">
        <f t="shared" ca="1" si="117"/>
        <v>0</v>
      </c>
      <c r="FK54" s="109">
        <f t="shared" ca="1" si="118"/>
        <v>0</v>
      </c>
      <c r="FL54" s="109">
        <f t="shared" si="119"/>
        <v>0</v>
      </c>
      <c r="FM54" s="109">
        <f t="shared" si="120"/>
        <v>0</v>
      </c>
      <c r="FN54" s="109">
        <f t="shared" ca="1" si="121"/>
        <v>0</v>
      </c>
      <c r="FO54" s="109">
        <f t="shared" ca="1" si="122"/>
        <v>0</v>
      </c>
      <c r="FP54" s="109">
        <f t="shared" ca="1" si="123"/>
        <v>0</v>
      </c>
      <c r="FQ54" s="109">
        <f t="shared" si="124"/>
        <v>0</v>
      </c>
      <c r="FR54" s="109">
        <f t="shared" ca="1" si="125"/>
        <v>0</v>
      </c>
      <c r="FS54" s="109">
        <f t="shared" si="126"/>
        <v>0</v>
      </c>
      <c r="FT54" s="109">
        <f t="shared" ca="1" si="127"/>
        <v>0</v>
      </c>
    </row>
    <row r="55" spans="1:176" x14ac:dyDescent="0.25">
      <c r="A55" s="101">
        <f t="shared" si="17"/>
        <v>37347</v>
      </c>
      <c r="B55" s="102">
        <f t="shared" si="18"/>
        <v>4.22</v>
      </c>
      <c r="C55" s="80">
        <f t="shared" si="19"/>
        <v>0.32250000000000001</v>
      </c>
      <c r="D55" s="102"/>
      <c r="E55" s="106"/>
      <c r="F55" s="105">
        <f t="shared" ca="1" si="20"/>
        <v>530</v>
      </c>
      <c r="G55" s="80"/>
      <c r="H55" s="80"/>
      <c r="I55" s="104"/>
      <c r="J55" s="233"/>
      <c r="K55" s="102">
        <f t="shared" si="21"/>
        <v>0.38500000000000001</v>
      </c>
      <c r="L55" s="102">
        <f t="shared" si="22"/>
        <v>0</v>
      </c>
      <c r="M55" s="106">
        <f t="shared" si="23"/>
        <v>1</v>
      </c>
      <c r="N55" s="106">
        <f t="shared" si="24"/>
        <v>1</v>
      </c>
      <c r="O55" s="106">
        <f t="shared" si="25"/>
        <v>0.99</v>
      </c>
      <c r="P55" s="235">
        <f t="shared" si="26"/>
        <v>0.42</v>
      </c>
      <c r="Q55" s="106"/>
      <c r="R55" s="102">
        <f t="shared" si="4"/>
        <v>8.2500000000000004E-2</v>
      </c>
      <c r="S55" s="102">
        <f t="shared" si="5"/>
        <v>0</v>
      </c>
      <c r="T55" s="106">
        <f t="shared" si="6"/>
        <v>1</v>
      </c>
      <c r="U55" s="106">
        <f t="shared" si="27"/>
        <v>1</v>
      </c>
      <c r="V55" s="106">
        <f t="shared" si="28"/>
        <v>0.99407144019191562</v>
      </c>
      <c r="W55" s="235">
        <f t="shared" si="29"/>
        <v>0.3</v>
      </c>
      <c r="X55" s="106"/>
      <c r="Y55" s="102">
        <f t="shared" si="7"/>
        <v>0.38500000000000001</v>
      </c>
      <c r="Z55" s="102">
        <f t="shared" si="8"/>
        <v>0</v>
      </c>
      <c r="AA55" s="106">
        <f t="shared" si="9"/>
        <v>1</v>
      </c>
      <c r="AB55" s="106">
        <f t="shared" si="30"/>
        <v>1</v>
      </c>
      <c r="AC55" s="106">
        <f t="shared" si="31"/>
        <v>0.99</v>
      </c>
      <c r="AD55" s="235">
        <f t="shared" si="32"/>
        <v>0.2</v>
      </c>
      <c r="AE55" s="106"/>
      <c r="AF55" s="102">
        <f t="shared" si="10"/>
        <v>0.38500000000000001</v>
      </c>
      <c r="AG55" s="102">
        <f t="shared" si="11"/>
        <v>0</v>
      </c>
      <c r="AH55" s="106">
        <f t="shared" si="12"/>
        <v>1</v>
      </c>
      <c r="AI55" s="106">
        <f t="shared" si="33"/>
        <v>1</v>
      </c>
      <c r="AJ55" s="106">
        <f t="shared" si="13"/>
        <v>0.99</v>
      </c>
      <c r="AK55" s="235">
        <f t="shared" si="34"/>
        <v>0.6</v>
      </c>
      <c r="AM55" s="80">
        <f t="shared" si="35"/>
        <v>6.7154701987139034E-2</v>
      </c>
      <c r="AN55" s="181">
        <f t="shared" si="14"/>
        <v>30</v>
      </c>
      <c r="AP55" s="82">
        <f t="shared" si="36"/>
        <v>0</v>
      </c>
      <c r="AQ55" s="132">
        <f t="shared" si="37"/>
        <v>4.6049999999999995</v>
      </c>
      <c r="AR55" s="132">
        <f t="shared" si="38"/>
        <v>4.22</v>
      </c>
      <c r="AS55" s="132">
        <f t="shared" si="39"/>
        <v>0</v>
      </c>
      <c r="AT55" s="132">
        <f t="shared" si="40"/>
        <v>0</v>
      </c>
      <c r="AU55" s="234">
        <f t="shared" si="41"/>
        <v>0.32250000000000001</v>
      </c>
      <c r="AV55" s="234">
        <f t="shared" si="42"/>
        <v>0.32250000000000001</v>
      </c>
      <c r="AW55" s="106">
        <f t="shared" si="43"/>
        <v>1.02</v>
      </c>
      <c r="AX55" s="236">
        <f>IF(AP55=0,0,_xll.SPRDOPT(AQ55,AR55,$P55,$AM55,AU55,AV55,AW55,$F55,$B$19,0))</f>
        <v>0</v>
      </c>
      <c r="AY55" s="236">
        <f ca="1">IF(AQ55=0,0,_xll.SPRDOPT(AQ55,AR55,$P55,$AM55,AU55,AV55,AW55,$F55,$B$19,1))</f>
        <v>19.272534714810519</v>
      </c>
      <c r="AZ55" s="236">
        <f ca="1">IF(AR55=0,0,_xll.SPRDOPT(AQ55,AR55,$P55,$AM55,AU55,AV55,AW55,$F55,$B$19,2))</f>
        <v>-19.330574933556083</v>
      </c>
      <c r="BA55" s="236">
        <f>IF(AS55=0,0,_xll.SPRDOPT(AQ55,AR55,$P55,$AM55,AU55,AV55,AW55,$F55,$B$19,3)/100)</f>
        <v>0</v>
      </c>
      <c r="BB55" s="236">
        <f>IF(AT55=0,0,_xll.SPRDOPT(AQ55,AR55,$P55,$AM55,AU55,AV55,AW55,$F55,$B$19,4)/100)</f>
        <v>0</v>
      </c>
      <c r="BC55" s="236">
        <f ca="1">IF(AU55=0,0,_xll.SPRDOPT(AQ55,AR55,$P55,$AM55,AU55,AV55,AW55,$F55,$B$19,5)/100)</f>
        <v>0</v>
      </c>
      <c r="BD55" s="236">
        <f ca="1">IF(AV55=0,0,_xll.SPRDOPT(AQ55,AR55,$P55,$AM55,AU55,AV55,AW55,$F55,$B$19,6)/100)</f>
        <v>0</v>
      </c>
      <c r="BE55" s="236">
        <f ca="1">IF(AW55=0,0,_xll.SPRDOPT(AQ55,AR55,$P55,$AM55,AU55,AV55,AW55,$F55,$B$19,7)/100)</f>
        <v>-7.0226720692620509E-2</v>
      </c>
      <c r="BF55" s="236">
        <f>IF(AX55=0,0,_xll.SPRDOPT(AQ55,AR55,$P55,$AM55,AU55,AV55,AW55,$F55,$B$19,9)/365)</f>
        <v>0</v>
      </c>
      <c r="BG55" s="236">
        <f t="shared" ca="1" si="44"/>
        <v>-5.8040218745563976E-2</v>
      </c>
      <c r="BH55" s="236">
        <f t="shared" si="45"/>
        <v>0</v>
      </c>
      <c r="BI55" s="236">
        <f t="shared" ca="1" si="46"/>
        <v>0</v>
      </c>
      <c r="BJ55" s="205"/>
      <c r="BK55" s="109">
        <f t="shared" si="47"/>
        <v>0</v>
      </c>
      <c r="BL55" s="109">
        <f t="shared" ca="1" si="48"/>
        <v>0</v>
      </c>
      <c r="BM55" s="109">
        <f t="shared" ca="1" si="49"/>
        <v>0</v>
      </c>
      <c r="BN55" s="109">
        <f t="shared" si="50"/>
        <v>0</v>
      </c>
      <c r="BO55" s="109">
        <f t="shared" si="51"/>
        <v>0</v>
      </c>
      <c r="BP55" s="109">
        <f t="shared" ca="1" si="52"/>
        <v>0</v>
      </c>
      <c r="BQ55" s="109">
        <f t="shared" ca="1" si="53"/>
        <v>0</v>
      </c>
      <c r="BR55" s="109">
        <f t="shared" ca="1" si="54"/>
        <v>0</v>
      </c>
      <c r="BS55" s="109">
        <f t="shared" si="55"/>
        <v>0</v>
      </c>
      <c r="BT55" s="109">
        <f t="shared" ca="1" si="56"/>
        <v>0</v>
      </c>
      <c r="BU55" s="109">
        <f t="shared" si="57"/>
        <v>0</v>
      </c>
      <c r="BV55" s="109">
        <f t="shared" ca="1" si="58"/>
        <v>0</v>
      </c>
      <c r="BX55" s="82">
        <f t="shared" si="59"/>
        <v>0</v>
      </c>
      <c r="BY55" s="132">
        <f t="shared" si="60"/>
        <v>4.3024999999999993</v>
      </c>
      <c r="BZ55" s="132">
        <f t="shared" si="61"/>
        <v>4.22</v>
      </c>
      <c r="CA55" s="132">
        <f t="shared" si="62"/>
        <v>0</v>
      </c>
      <c r="CB55" s="132">
        <f t="shared" si="63"/>
        <v>0</v>
      </c>
      <c r="CC55" s="234">
        <f t="shared" si="64"/>
        <v>0.32250000000000001</v>
      </c>
      <c r="CD55" s="234">
        <f t="shared" si="65"/>
        <v>0.32250000000000001</v>
      </c>
      <c r="CE55" s="106">
        <f t="shared" si="66"/>
        <v>0.99407144019191562</v>
      </c>
      <c r="CF55" s="236">
        <f>IF(BX55=0,0,_xll.SPRDOPT(BY55,BZ55,$W55,$AM55,CC55,CD55,CE55,$F55,$D$19,0))</f>
        <v>0</v>
      </c>
      <c r="CG55" s="236">
        <f ca="1">IF(BY55=0,0,_xll.SPRDOPT(BY55,BZ55,$W55,$AM55,CC55,CD55,CE55,$F55,$D$19,1))</f>
        <v>0.14455234920769511</v>
      </c>
      <c r="CH55" s="236">
        <f ca="1">IF(BZ55=0,0,_xll.SPRDOPT(BY55,BZ55,$W55,$AM55,CC55,CD55,CE55,$F55,$D$19,2))</f>
        <v>-0.13645958864991323</v>
      </c>
      <c r="CI55" s="236">
        <f>IF(CA55=0,0,_xll.SPRDOPT(BY55,BZ55,$W55,$AM55,CC55,CD55,CE55,$F55,$D$19,3)/100)</f>
        <v>0</v>
      </c>
      <c r="CJ55" s="236">
        <f>IF(CB55=0,0,_xll.SPRDOPT(BY55,BZ55,$W55,$AM55,CC55,CD55,CE55,$F55,$D$19,4)/100)</f>
        <v>0</v>
      </c>
      <c r="CK55" s="236">
        <f ca="1">IF(CC55=0,0,_xll.SPRDOPT(BY55,BZ55,$W55,$AM55,CC55,CD55,CE55,$F55,$D$19,5)/100)</f>
        <v>5.7579848267151953E-3</v>
      </c>
      <c r="CL55" s="236">
        <f ca="1">IF(CD55=0,0,_xll.SPRDOPT(BY55,BZ55,$W55,$AM55,CC55,CD55,CE55,$F55,$D$19,6)/100)</f>
        <v>-4.3759918577307745E-3</v>
      </c>
      <c r="CM55" s="236">
        <f ca="1">IF(CE55=0,0,_xll.SPRDOPT(BY55,BZ55,$W55,$AM55,CC55,CD55,CE55,$F55,$D$19,7)/100)</f>
        <v>-2.9063663173700759E-2</v>
      </c>
      <c r="CN55" s="236">
        <f>IF(CF55=0,0,_xll.SPRDOPT(BY55,BZ55,$W55,$AM55,CC55,CD55,CE55,$F55,$D$19,9)/365)</f>
        <v>0</v>
      </c>
      <c r="CO55" s="236">
        <f t="shared" ca="1" si="67"/>
        <v>8.0927605577818806E-3</v>
      </c>
      <c r="CP55" s="236">
        <f t="shared" si="68"/>
        <v>0</v>
      </c>
      <c r="CQ55" s="236">
        <f t="shared" ca="1" si="69"/>
        <v>1.3819929689844208E-3</v>
      </c>
      <c r="CR55" s="205"/>
      <c r="CS55" s="109">
        <f t="shared" si="70"/>
        <v>0</v>
      </c>
      <c r="CT55" s="109">
        <f t="shared" ca="1" si="71"/>
        <v>0</v>
      </c>
      <c r="CU55" s="109">
        <f t="shared" ca="1" si="72"/>
        <v>0</v>
      </c>
      <c r="CV55" s="109">
        <f t="shared" si="73"/>
        <v>0</v>
      </c>
      <c r="CW55" s="109">
        <f t="shared" si="74"/>
        <v>0</v>
      </c>
      <c r="CX55" s="109">
        <f t="shared" ca="1" si="75"/>
        <v>0</v>
      </c>
      <c r="CY55" s="109">
        <f t="shared" ca="1" si="76"/>
        <v>0</v>
      </c>
      <c r="CZ55" s="109">
        <f t="shared" ca="1" si="77"/>
        <v>0</v>
      </c>
      <c r="DA55" s="109">
        <f t="shared" si="78"/>
        <v>0</v>
      </c>
      <c r="DB55" s="109">
        <f t="shared" ca="1" si="79"/>
        <v>0</v>
      </c>
      <c r="DC55" s="109">
        <f t="shared" si="80"/>
        <v>0</v>
      </c>
      <c r="DD55" s="109">
        <f t="shared" ca="1" si="81"/>
        <v>0</v>
      </c>
      <c r="DF55" s="82">
        <f t="shared" si="82"/>
        <v>0</v>
      </c>
      <c r="DG55" s="132">
        <f t="shared" si="83"/>
        <v>4.6224999999999996</v>
      </c>
      <c r="DH55" s="132">
        <f t="shared" si="84"/>
        <v>4.22</v>
      </c>
      <c r="DI55" s="132">
        <f t="shared" si="85"/>
        <v>0</v>
      </c>
      <c r="DJ55" s="132">
        <f t="shared" si="86"/>
        <v>0</v>
      </c>
      <c r="DK55" s="234">
        <f t="shared" si="87"/>
        <v>0.32250000000000001</v>
      </c>
      <c r="DL55" s="234">
        <f t="shared" si="88"/>
        <v>0.32250000000000001</v>
      </c>
      <c r="DM55" s="106">
        <f t="shared" si="89"/>
        <v>0.99</v>
      </c>
      <c r="DN55" s="236">
        <f>IF(DF55=0,0,_xll.SPRDOPT(DG55,DH55,$AD55,$AM55,DK55,DL55,DM55,$F55,$F$19,0))</f>
        <v>0</v>
      </c>
      <c r="DO55" s="236">
        <f ca="1">IF(DG55=0,0,_xll.SPRDOPT(DG55,DH55,$AD55,$AM55,DK55,DL55,DM55,$F55,$F$19,1))</f>
        <v>-0.18657780316523953</v>
      </c>
      <c r="DP55" s="236">
        <f ca="1">IF(DH55=0,0,_xll.SPRDOPT(DG55,DH55,$AD55,$AM55,DK55,DL55,DM55,$F55,$F$19,2))</f>
        <v>0.20022106841000153</v>
      </c>
      <c r="DQ55" s="236">
        <f>IF(DI55=0,0,_xll.SPRDOPT(DG55,DH55,$AD55,$AM55,DK55,DL55,DM55,$F55,$F$19,3)/100)</f>
        <v>0</v>
      </c>
      <c r="DR55" s="236">
        <f>IF(DJ55=0,0,_xll.SPRDOPT(DG55,DH55,$AD55,$AM55,DK55,DL55,DM55,$F55,$F$19,4)/100)</f>
        <v>0</v>
      </c>
      <c r="DS55" s="236">
        <f ca="1">IF(DK55=0,0,_xll.SPRDOPT(DG55,DH55,$AD55,$AM55,DK55,DL55,DM55,$F55,$F$19,5)/100)</f>
        <v>5.6489464763331424E-3</v>
      </c>
      <c r="DT55" s="236">
        <f ca="1">IF(DL55=0,0,_xll.SPRDOPT(DG55,DH55,$AD55,$AM55,DK55,DL55,DM55,$F55,$F$19,6)/100)</f>
        <v>-3.5235027804408499E-3</v>
      </c>
      <c r="DU55" s="236">
        <f ca="1">IF(DM55=0,0,_xll.SPRDOPT(DG55,DH55,$AD55,$AM55,DK55,DL55,DM55,$F55,$F$19,7)/100)</f>
        <v>-3.0108385994441891E-2</v>
      </c>
      <c r="DV55" s="236">
        <f>IF(DN55=0,0,_xll.SPRDOPT(DG55,DH55,$AD55,$AM55,DK55,DL55,DM55,$F55,$F$19,9)/365)</f>
        <v>0</v>
      </c>
      <c r="DW55" s="236">
        <f t="shared" ca="1" si="90"/>
        <v>1.3643265244762004E-2</v>
      </c>
      <c r="DX55" s="236">
        <f t="shared" si="91"/>
        <v>0</v>
      </c>
      <c r="DY55" s="236">
        <f t="shared" ca="1" si="92"/>
        <v>2.1254436958922924E-3</v>
      </c>
      <c r="DZ55" s="205"/>
      <c r="EA55" s="109">
        <f t="shared" si="93"/>
        <v>0</v>
      </c>
      <c r="EB55" s="109">
        <f t="shared" ca="1" si="94"/>
        <v>0</v>
      </c>
      <c r="EC55" s="109">
        <f t="shared" ca="1" si="95"/>
        <v>0</v>
      </c>
      <c r="ED55" s="109">
        <f t="shared" si="96"/>
        <v>0</v>
      </c>
      <c r="EE55" s="109">
        <f t="shared" si="97"/>
        <v>0</v>
      </c>
      <c r="EF55" s="109">
        <f t="shared" ca="1" si="98"/>
        <v>0</v>
      </c>
      <c r="EG55" s="109">
        <f t="shared" ca="1" si="99"/>
        <v>0</v>
      </c>
      <c r="EH55" s="109">
        <f t="shared" ca="1" si="100"/>
        <v>0</v>
      </c>
      <c r="EI55" s="109">
        <f t="shared" si="101"/>
        <v>0</v>
      </c>
      <c r="EJ55" s="109">
        <f t="shared" ca="1" si="102"/>
        <v>0</v>
      </c>
      <c r="EK55" s="109">
        <f t="shared" si="103"/>
        <v>0</v>
      </c>
      <c r="EL55" s="109">
        <f t="shared" ca="1" si="104"/>
        <v>0</v>
      </c>
      <c r="EN55" s="82">
        <f t="shared" si="105"/>
        <v>0</v>
      </c>
      <c r="EO55" s="132">
        <f t="shared" si="106"/>
        <v>4.6224999999999996</v>
      </c>
      <c r="EP55" s="132">
        <f t="shared" si="107"/>
        <v>4.22</v>
      </c>
      <c r="EQ55" s="132">
        <f t="shared" si="108"/>
        <v>0</v>
      </c>
      <c r="ER55" s="132">
        <f t="shared" si="109"/>
        <v>0</v>
      </c>
      <c r="ES55" s="234">
        <f t="shared" si="110"/>
        <v>0.32250000000000001</v>
      </c>
      <c r="ET55" s="234">
        <f t="shared" si="111"/>
        <v>0.32250000000000001</v>
      </c>
      <c r="EU55" s="106">
        <f t="shared" si="112"/>
        <v>0.99</v>
      </c>
      <c r="EV55" s="236">
        <f>IF(EN55=0,0,_xll.SPRDOPT(EO55,EP55,$AK55,$AM55,ES55,ET55,EU55,$F55,$H$19,0))</f>
        <v>0</v>
      </c>
      <c r="EW55" s="236">
        <f ca="1">IF(EO55=0,0,_xll.SPRDOPT(EO55,EP55,$AK55,$AM55,ES55,ET55,EU55,$F55,$H$19,1))</f>
        <v>0.26879470354500595</v>
      </c>
      <c r="EX55" s="236">
        <f ca="1">IF(EP55=0,0,_xll.SPRDOPT(EO55,EP55,$AK55,$AM55,ES55,ET55,EU55,$F55,$H$19,2))</f>
        <v>-0.25546446749283036</v>
      </c>
      <c r="EY55" s="236">
        <f>IF(EQ55=0,0,_xll.SPRDOPT(EO55,EP55,$AK55,$AM55,ES55,ET55,EU55,$F55,$H$19,3)/100)</f>
        <v>0</v>
      </c>
      <c r="EZ55" s="236">
        <f>IF(ER55=0,0,_xll.SPRDOPT(EO55,EP55,$AK55,$AM55,ES55,ET55,EU55,$F55,$H$19,4)/100)</f>
        <v>0</v>
      </c>
      <c r="FA55" s="236">
        <f ca="1">IF(ES55=0,0,_xll.SPRDOPT(EO55,EP55,$AK55,$AM55,ES55,ET55,EU55,$F55,$H$19,5)/100)</f>
        <v>1.1708488358243549E-2</v>
      </c>
      <c r="FB55" s="236">
        <f ca="1">IF(ET55=0,0,_xll.SPRDOPT(EO55,EP55,$AK55,$AM55,ES55,ET55,EU55,$F55,$H$19,6)/100)</f>
        <v>-8.6592912887002299E-3</v>
      </c>
      <c r="FC55" s="236">
        <f ca="1">IF(EU55=0,0,_xll.SPRDOPT(EO55,EP55,$AK55,$AM55,ES55,ET55,EU55,$F55,$H$19,7)/100)</f>
        <v>-2.9379059684264668E-2</v>
      </c>
      <c r="FD55" s="236">
        <f>IF(EV55=0,0,_xll.SPRDOPT(EO55,EP55,$AK55,$AM55,ES55,ET55,EU55,$F55,$H$19,9)/365)</f>
        <v>0</v>
      </c>
      <c r="FE55" s="236">
        <f t="shared" ca="1" si="113"/>
        <v>1.3330236052175592E-2</v>
      </c>
      <c r="FF55" s="236">
        <f t="shared" si="114"/>
        <v>0</v>
      </c>
      <c r="FG55" s="236">
        <f t="shared" ca="1" si="115"/>
        <v>3.049197069543319E-3</v>
      </c>
      <c r="FH55" s="205"/>
      <c r="FI55" s="109">
        <f t="shared" si="116"/>
        <v>0</v>
      </c>
      <c r="FJ55" s="109">
        <f t="shared" ca="1" si="117"/>
        <v>0</v>
      </c>
      <c r="FK55" s="109">
        <f t="shared" ca="1" si="118"/>
        <v>0</v>
      </c>
      <c r="FL55" s="109">
        <f t="shared" si="119"/>
        <v>0</v>
      </c>
      <c r="FM55" s="109">
        <f t="shared" si="120"/>
        <v>0</v>
      </c>
      <c r="FN55" s="109">
        <f t="shared" ca="1" si="121"/>
        <v>0</v>
      </c>
      <c r="FO55" s="109">
        <f t="shared" ca="1" si="122"/>
        <v>0</v>
      </c>
      <c r="FP55" s="109">
        <f t="shared" ca="1" si="123"/>
        <v>0</v>
      </c>
      <c r="FQ55" s="109">
        <f t="shared" si="124"/>
        <v>0</v>
      </c>
      <c r="FR55" s="109">
        <f t="shared" ca="1" si="125"/>
        <v>0</v>
      </c>
      <c r="FS55" s="109">
        <f t="shared" si="126"/>
        <v>0</v>
      </c>
      <c r="FT55" s="109">
        <f t="shared" ca="1" si="127"/>
        <v>0</v>
      </c>
    </row>
    <row r="56" spans="1:176" x14ac:dyDescent="0.25">
      <c r="A56" s="101">
        <f t="shared" si="17"/>
        <v>37377</v>
      </c>
      <c r="B56" s="102">
        <f t="shared" si="18"/>
        <v>4.1470000000000002</v>
      </c>
      <c r="C56" s="80">
        <f t="shared" si="19"/>
        <v>0.31</v>
      </c>
      <c r="D56" s="102"/>
      <c r="E56" s="106"/>
      <c r="F56" s="105">
        <f t="shared" ca="1" si="20"/>
        <v>561</v>
      </c>
      <c r="G56" s="80"/>
      <c r="H56" s="80"/>
      <c r="I56" s="104"/>
      <c r="J56" s="233"/>
      <c r="K56" s="102">
        <f t="shared" si="21"/>
        <v>0.38500000000000001</v>
      </c>
      <c r="L56" s="102">
        <f t="shared" si="22"/>
        <v>0</v>
      </c>
      <c r="M56" s="106">
        <f t="shared" si="23"/>
        <v>1</v>
      </c>
      <c r="N56" s="106">
        <f t="shared" si="24"/>
        <v>1</v>
      </c>
      <c r="O56" s="106">
        <f t="shared" si="25"/>
        <v>0.99</v>
      </c>
      <c r="P56" s="235">
        <f t="shared" si="26"/>
        <v>0.42</v>
      </c>
      <c r="Q56" s="106"/>
      <c r="R56" s="102">
        <f t="shared" si="4"/>
        <v>7.2499999999999995E-2</v>
      </c>
      <c r="S56" s="102">
        <f t="shared" si="5"/>
        <v>0</v>
      </c>
      <c r="T56" s="106">
        <f t="shared" si="6"/>
        <v>1</v>
      </c>
      <c r="U56" s="106">
        <f t="shared" si="27"/>
        <v>1</v>
      </c>
      <c r="V56" s="106">
        <f t="shared" si="28"/>
        <v>0.99407144019191562</v>
      </c>
      <c r="W56" s="235">
        <f t="shared" si="29"/>
        <v>0.3</v>
      </c>
      <c r="X56" s="106"/>
      <c r="Y56" s="102">
        <f t="shared" si="7"/>
        <v>0.38500000000000001</v>
      </c>
      <c r="Z56" s="102">
        <f t="shared" si="8"/>
        <v>0</v>
      </c>
      <c r="AA56" s="106">
        <f t="shared" si="9"/>
        <v>1</v>
      </c>
      <c r="AB56" s="106">
        <f t="shared" si="30"/>
        <v>1</v>
      </c>
      <c r="AC56" s="106">
        <f t="shared" si="31"/>
        <v>0.99</v>
      </c>
      <c r="AD56" s="235">
        <f t="shared" si="32"/>
        <v>0.2</v>
      </c>
      <c r="AE56" s="106"/>
      <c r="AF56" s="102">
        <f t="shared" si="10"/>
        <v>0.38500000000000001</v>
      </c>
      <c r="AG56" s="102">
        <f t="shared" si="11"/>
        <v>0</v>
      </c>
      <c r="AH56" s="106">
        <f t="shared" si="12"/>
        <v>1</v>
      </c>
      <c r="AI56" s="106">
        <f t="shared" si="33"/>
        <v>1</v>
      </c>
      <c r="AJ56" s="106">
        <f t="shared" si="13"/>
        <v>0.99</v>
      </c>
      <c r="AK56" s="235">
        <f t="shared" si="34"/>
        <v>0.6</v>
      </c>
      <c r="AM56" s="80">
        <f t="shared" si="35"/>
        <v>6.7109170785683001E-2</v>
      </c>
      <c r="AN56" s="181">
        <f t="shared" si="14"/>
        <v>31</v>
      </c>
      <c r="AP56" s="82">
        <f t="shared" si="36"/>
        <v>0</v>
      </c>
      <c r="AQ56" s="132">
        <f t="shared" si="37"/>
        <v>4.532</v>
      </c>
      <c r="AR56" s="132">
        <f t="shared" si="38"/>
        <v>4.1470000000000002</v>
      </c>
      <c r="AS56" s="132">
        <f t="shared" si="39"/>
        <v>0</v>
      </c>
      <c r="AT56" s="132">
        <f t="shared" si="40"/>
        <v>0</v>
      </c>
      <c r="AU56" s="234">
        <f t="shared" si="41"/>
        <v>0.31</v>
      </c>
      <c r="AV56" s="234">
        <f t="shared" si="42"/>
        <v>0.31</v>
      </c>
      <c r="AW56" s="106">
        <f t="shared" si="43"/>
        <v>1.02</v>
      </c>
      <c r="AX56" s="236">
        <f>IF(AP56=0,0,_xll.SPRDOPT(AQ56,AR56,$P56,$AM56,AU56,AV56,AW56,$F56,$B$19,0))</f>
        <v>0</v>
      </c>
      <c r="AY56" s="236">
        <f ca="1">IF(AQ56=0,0,_xll.SPRDOPT(AQ56,AR56,$P56,$AM56,AU56,AV56,AW56,$F56,$B$19,1))</f>
        <v>19.154093020677379</v>
      </c>
      <c r="AZ56" s="236">
        <f ca="1">IF(AR56=0,0,_xll.SPRDOPT(AQ56,AR56,$P56,$AM56,AU56,AV56,AW56,$F56,$B$19,2))</f>
        <v>-19.210372694199219</v>
      </c>
      <c r="BA56" s="236">
        <f>IF(AS56=0,0,_xll.SPRDOPT(AQ56,AR56,$P56,$AM56,AU56,AV56,AW56,$F56,$B$19,3)/100)</f>
        <v>0</v>
      </c>
      <c r="BB56" s="236">
        <f>IF(AT56=0,0,_xll.SPRDOPT(AQ56,AR56,$P56,$AM56,AU56,AV56,AW56,$F56,$B$19,4)/100)</f>
        <v>0</v>
      </c>
      <c r="BC56" s="236">
        <f ca="1">IF(AU56=0,0,_xll.SPRDOPT(AQ56,AR56,$P56,$AM56,AU56,AV56,AW56,$F56,$B$19,5)/100)</f>
        <v>0</v>
      </c>
      <c r="BD56" s="236">
        <f ca="1">IF(AV56=0,0,_xll.SPRDOPT(AQ56,AR56,$P56,$AM56,AU56,AV56,AW56,$F56,$B$19,6)/100)</f>
        <v>0</v>
      </c>
      <c r="BE56" s="236">
        <f ca="1">IF(AW56=0,0,_xll.SPRDOPT(AQ56,AR56,$P56,$AM56,AU56,AV56,AW56,$F56,$B$19,7)/100)</f>
        <v>-6.678881503675374E-2</v>
      </c>
      <c r="BF56" s="236">
        <f>IF(AX56=0,0,_xll.SPRDOPT(AQ56,AR56,$P56,$AM56,AU56,AV56,AW56,$F56,$B$19,9)/365)</f>
        <v>0</v>
      </c>
      <c r="BG56" s="236">
        <f t="shared" ca="1" si="44"/>
        <v>-5.6279673521839158E-2</v>
      </c>
      <c r="BH56" s="236">
        <f t="shared" si="45"/>
        <v>0</v>
      </c>
      <c r="BI56" s="236">
        <f t="shared" ca="1" si="46"/>
        <v>0</v>
      </c>
      <c r="BJ56" s="205"/>
      <c r="BK56" s="109">
        <f t="shared" si="47"/>
        <v>0</v>
      </c>
      <c r="BL56" s="109">
        <f t="shared" ca="1" si="48"/>
        <v>0</v>
      </c>
      <c r="BM56" s="109">
        <f t="shared" ca="1" si="49"/>
        <v>0</v>
      </c>
      <c r="BN56" s="109">
        <f t="shared" si="50"/>
        <v>0</v>
      </c>
      <c r="BO56" s="109">
        <f t="shared" si="51"/>
        <v>0</v>
      </c>
      <c r="BP56" s="109">
        <f t="shared" ca="1" si="52"/>
        <v>0</v>
      </c>
      <c r="BQ56" s="109">
        <f t="shared" ca="1" si="53"/>
        <v>0</v>
      </c>
      <c r="BR56" s="109">
        <f t="shared" ca="1" si="54"/>
        <v>0</v>
      </c>
      <c r="BS56" s="109">
        <f t="shared" si="55"/>
        <v>0</v>
      </c>
      <c r="BT56" s="109">
        <f t="shared" ca="1" si="56"/>
        <v>0</v>
      </c>
      <c r="BU56" s="109">
        <f t="shared" si="57"/>
        <v>0</v>
      </c>
      <c r="BV56" s="109">
        <f t="shared" ca="1" si="58"/>
        <v>0</v>
      </c>
      <c r="BX56" s="82">
        <f t="shared" si="59"/>
        <v>0</v>
      </c>
      <c r="BY56" s="132">
        <f t="shared" si="60"/>
        <v>4.2195</v>
      </c>
      <c r="BZ56" s="132">
        <f t="shared" si="61"/>
        <v>4.1470000000000002</v>
      </c>
      <c r="CA56" s="132">
        <f t="shared" si="62"/>
        <v>0</v>
      </c>
      <c r="CB56" s="132">
        <f t="shared" si="63"/>
        <v>0</v>
      </c>
      <c r="CC56" s="234">
        <f t="shared" si="64"/>
        <v>0.31</v>
      </c>
      <c r="CD56" s="234">
        <f t="shared" si="65"/>
        <v>0.31</v>
      </c>
      <c r="CE56" s="106">
        <f t="shared" si="66"/>
        <v>0.99407144019191562</v>
      </c>
      <c r="CF56" s="236">
        <f>IF(BX56=0,0,_xll.SPRDOPT(BY56,BZ56,$W56,$AM56,CC56,CD56,CE56,$F56,$D$19,0))</f>
        <v>0</v>
      </c>
      <c r="CG56" s="236">
        <f ca="1">IF(BY56=0,0,_xll.SPRDOPT(BY56,BZ56,$W56,$AM56,CC56,CD56,CE56,$F56,$D$19,1))</f>
        <v>0.12751279844851354</v>
      </c>
      <c r="CH56" s="236">
        <f ca="1">IF(BZ56=0,0,_xll.SPRDOPT(BY56,BZ56,$W56,$AM56,CC56,CD56,CE56,$F56,$D$19,2))</f>
        <v>-0.12018315300892111</v>
      </c>
      <c r="CI56" s="236">
        <f>IF(CA56=0,0,_xll.SPRDOPT(BY56,BZ56,$W56,$AM56,CC56,CD56,CE56,$F56,$D$19,3)/100)</f>
        <v>0</v>
      </c>
      <c r="CJ56" s="236">
        <f>IF(CB56=0,0,_xll.SPRDOPT(BY56,BZ56,$W56,$AM56,CC56,CD56,CE56,$F56,$D$19,4)/100)</f>
        <v>0</v>
      </c>
      <c r="CK56" s="236">
        <f ca="1">IF(CC56=0,0,_xll.SPRDOPT(BY56,BZ56,$W56,$AM56,CC56,CD56,CE56,$F56,$D$19,5)/100)</f>
        <v>5.3581282845735221E-3</v>
      </c>
      <c r="CL56" s="236">
        <f ca="1">IF(CD56=0,0,_xll.SPRDOPT(BY56,BZ56,$W56,$AM56,CC56,CD56,CE56,$F56,$D$19,6)/100)</f>
        <v>-4.0768789264802674E-3</v>
      </c>
      <c r="CM56" s="236">
        <f ca="1">IF(CE56=0,0,_xll.SPRDOPT(BY56,BZ56,$W56,$AM56,CC56,CD56,CE56,$F56,$D$19,7)/100)</f>
        <v>-2.5841265633998699E-2</v>
      </c>
      <c r="CN56" s="236">
        <f>IF(CF56=0,0,_xll.SPRDOPT(BY56,BZ56,$W56,$AM56,CC56,CD56,CE56,$F56,$D$19,9)/365)</f>
        <v>0</v>
      </c>
      <c r="CO56" s="236">
        <f t="shared" ca="1" si="67"/>
        <v>7.3296454395924276E-3</v>
      </c>
      <c r="CP56" s="236">
        <f t="shared" si="68"/>
        <v>0</v>
      </c>
      <c r="CQ56" s="236">
        <f t="shared" ca="1" si="69"/>
        <v>1.2812493580932546E-3</v>
      </c>
      <c r="CR56" s="205"/>
      <c r="CS56" s="109">
        <f t="shared" si="70"/>
        <v>0</v>
      </c>
      <c r="CT56" s="109">
        <f t="shared" ca="1" si="71"/>
        <v>0</v>
      </c>
      <c r="CU56" s="109">
        <f t="shared" ca="1" si="72"/>
        <v>0</v>
      </c>
      <c r="CV56" s="109">
        <f t="shared" si="73"/>
        <v>0</v>
      </c>
      <c r="CW56" s="109">
        <f t="shared" si="74"/>
        <v>0</v>
      </c>
      <c r="CX56" s="109">
        <f t="shared" ca="1" si="75"/>
        <v>0</v>
      </c>
      <c r="CY56" s="109">
        <f t="shared" ca="1" si="76"/>
        <v>0</v>
      </c>
      <c r="CZ56" s="109">
        <f t="shared" ca="1" si="77"/>
        <v>0</v>
      </c>
      <c r="DA56" s="109">
        <f t="shared" si="78"/>
        <v>0</v>
      </c>
      <c r="DB56" s="109">
        <f t="shared" ca="1" si="79"/>
        <v>0</v>
      </c>
      <c r="DC56" s="109">
        <f t="shared" si="80"/>
        <v>0</v>
      </c>
      <c r="DD56" s="109">
        <f t="shared" ca="1" si="81"/>
        <v>0</v>
      </c>
      <c r="DF56" s="82">
        <f t="shared" si="82"/>
        <v>0</v>
      </c>
      <c r="DG56" s="132">
        <f t="shared" si="83"/>
        <v>4.5495000000000001</v>
      </c>
      <c r="DH56" s="132">
        <f t="shared" si="84"/>
        <v>4.1470000000000002</v>
      </c>
      <c r="DI56" s="132">
        <f t="shared" si="85"/>
        <v>0</v>
      </c>
      <c r="DJ56" s="132">
        <f t="shared" si="86"/>
        <v>0</v>
      </c>
      <c r="DK56" s="234">
        <f t="shared" si="87"/>
        <v>0.31</v>
      </c>
      <c r="DL56" s="234">
        <f t="shared" si="88"/>
        <v>0.31</v>
      </c>
      <c r="DM56" s="106">
        <f t="shared" si="89"/>
        <v>0.99</v>
      </c>
      <c r="DN56" s="236">
        <f>IF(DF56=0,0,_xll.SPRDOPT(DG56,DH56,$AD56,$AM56,DK56,DL56,DM56,$F56,$F$19,0))</f>
        <v>0</v>
      </c>
      <c r="DO56" s="236">
        <f ca="1">IF(DG56=0,0,_xll.SPRDOPT(DG56,DH56,$AD56,$AM56,DK56,DL56,DM56,$F56,$F$19,1))</f>
        <v>-0.18028240928001726</v>
      </c>
      <c r="DP56" s="236">
        <f ca="1">IF(DH56=0,0,_xll.SPRDOPT(DG56,DH56,$AD56,$AM56,DK56,DL56,DM56,$F56,$F$19,2))</f>
        <v>0.19344580910904385</v>
      </c>
      <c r="DQ56" s="236">
        <f>IF(DI56=0,0,_xll.SPRDOPT(DG56,DH56,$AD56,$AM56,DK56,DL56,DM56,$F56,$F$19,3)/100)</f>
        <v>0</v>
      </c>
      <c r="DR56" s="236">
        <f>IF(DJ56=0,0,_xll.SPRDOPT(DG56,DH56,$AD56,$AM56,DK56,DL56,DM56,$F56,$F$19,4)/100)</f>
        <v>0</v>
      </c>
      <c r="DS56" s="236">
        <f ca="1">IF(DK56=0,0,_xll.SPRDOPT(DG56,DH56,$AD56,$AM56,DK56,DL56,DM56,$F56,$F$19,5)/100)</f>
        <v>5.6716097973702438E-3</v>
      </c>
      <c r="DT56" s="236">
        <f ca="1">IF(DL56=0,0,_xll.SPRDOPT(DG56,DH56,$AD56,$AM56,DK56,DL56,DM56,$F56,$F$19,6)/100)</f>
        <v>-3.5641052772153498E-3</v>
      </c>
      <c r="DU56" s="236">
        <f ca="1">IF(DM56=0,0,_xll.SPRDOPT(DG56,DH56,$AD56,$AM56,DK56,DL56,DM56,$F56,$F$19,7)/100)</f>
        <v>-2.8568470167360478E-2</v>
      </c>
      <c r="DV56" s="236">
        <f>IF(DN56=0,0,_xll.SPRDOPT(DG56,DH56,$AD56,$AM56,DK56,DL56,DM56,$F56,$F$19,9)/365)</f>
        <v>0</v>
      </c>
      <c r="DW56" s="236">
        <f t="shared" ca="1" si="90"/>
        <v>1.316339982902659E-2</v>
      </c>
      <c r="DX56" s="236">
        <f t="shared" si="91"/>
        <v>0</v>
      </c>
      <c r="DY56" s="236">
        <f t="shared" ca="1" si="92"/>
        <v>2.107504520154894E-3</v>
      </c>
      <c r="DZ56" s="205"/>
      <c r="EA56" s="109">
        <f t="shared" si="93"/>
        <v>0</v>
      </c>
      <c r="EB56" s="109">
        <f t="shared" ca="1" si="94"/>
        <v>0</v>
      </c>
      <c r="EC56" s="109">
        <f t="shared" ca="1" si="95"/>
        <v>0</v>
      </c>
      <c r="ED56" s="109">
        <f t="shared" si="96"/>
        <v>0</v>
      </c>
      <c r="EE56" s="109">
        <f t="shared" si="97"/>
        <v>0</v>
      </c>
      <c r="EF56" s="109">
        <f t="shared" ca="1" si="98"/>
        <v>0</v>
      </c>
      <c r="EG56" s="109">
        <f t="shared" ca="1" si="99"/>
        <v>0</v>
      </c>
      <c r="EH56" s="109">
        <f t="shared" ca="1" si="100"/>
        <v>0</v>
      </c>
      <c r="EI56" s="109">
        <f t="shared" si="101"/>
        <v>0</v>
      </c>
      <c r="EJ56" s="109">
        <f t="shared" ca="1" si="102"/>
        <v>0</v>
      </c>
      <c r="EK56" s="109">
        <f t="shared" si="103"/>
        <v>0</v>
      </c>
      <c r="EL56" s="109">
        <f t="shared" ca="1" si="104"/>
        <v>0</v>
      </c>
      <c r="EN56" s="82">
        <f t="shared" si="105"/>
        <v>0</v>
      </c>
      <c r="EO56" s="132">
        <f t="shared" si="106"/>
        <v>4.5495000000000001</v>
      </c>
      <c r="EP56" s="132">
        <f t="shared" si="107"/>
        <v>4.1470000000000002</v>
      </c>
      <c r="EQ56" s="132">
        <f t="shared" si="108"/>
        <v>0</v>
      </c>
      <c r="ER56" s="132">
        <f t="shared" si="109"/>
        <v>0</v>
      </c>
      <c r="ES56" s="234">
        <f t="shared" si="110"/>
        <v>0.31</v>
      </c>
      <c r="ET56" s="234">
        <f t="shared" si="111"/>
        <v>0.31</v>
      </c>
      <c r="EU56" s="106">
        <f t="shared" si="112"/>
        <v>0.99</v>
      </c>
      <c r="EV56" s="236">
        <f>IF(EN56=0,0,_xll.SPRDOPT(EO56,EP56,$AK56,$AM56,ES56,ET56,EU56,$F56,$H$19,0))</f>
        <v>0</v>
      </c>
      <c r="EW56" s="236">
        <f ca="1">IF(EO56=0,0,_xll.SPRDOPT(EO56,EP56,$AK56,$AM56,ES56,ET56,EU56,$F56,$H$19,1))</f>
        <v>0.2633694014061353</v>
      </c>
      <c r="EX56" s="236">
        <f ca="1">IF(EP56=0,0,_xll.SPRDOPT(EO56,EP56,$AK56,$AM56,ES56,ET56,EU56,$F56,$H$19,2))</f>
        <v>-0.25042259195687178</v>
      </c>
      <c r="EY56" s="236">
        <f>IF(EQ56=0,0,_xll.SPRDOPT(EO56,EP56,$AK56,$AM56,ES56,ET56,EU56,$F56,$H$19,3)/100)</f>
        <v>0</v>
      </c>
      <c r="EZ56" s="236">
        <f>IF(ER56=0,0,_xll.SPRDOPT(EO56,EP56,$AK56,$AM56,ES56,ET56,EU56,$F56,$H$19,4)/100)</f>
        <v>0</v>
      </c>
      <c r="FA56" s="236">
        <f ca="1">IF(ES56=0,0,_xll.SPRDOPT(EO56,EP56,$AK56,$AM56,ES56,ET56,EU56,$F56,$H$19,5)/100)</f>
        <v>1.1801819133587077E-2</v>
      </c>
      <c r="FB56" s="236">
        <f ca="1">IF(ET56=0,0,_xll.SPRDOPT(EO56,EP56,$AK56,$AM56,ES56,ET56,EU56,$F56,$H$19,6)/100)</f>
        <v>-8.7385590925534821E-3</v>
      </c>
      <c r="FC56" s="236">
        <f ca="1">IF(EU56=0,0,_xll.SPRDOPT(EO56,EP56,$AK56,$AM56,ES56,ET56,EU56,$F56,$H$19,7)/100)</f>
        <v>-2.8060757420384559E-2</v>
      </c>
      <c r="FD56" s="236">
        <f>IF(EV56=0,0,_xll.SPRDOPT(EO56,EP56,$AK56,$AM56,ES56,ET56,EU56,$F56,$H$19,9)/365)</f>
        <v>0</v>
      </c>
      <c r="FE56" s="236">
        <f t="shared" ca="1" si="113"/>
        <v>1.2946809449263519E-2</v>
      </c>
      <c r="FF56" s="236">
        <f t="shared" si="114"/>
        <v>0</v>
      </c>
      <c r="FG56" s="236">
        <f t="shared" ca="1" si="115"/>
        <v>3.0632600410335949E-3</v>
      </c>
      <c r="FH56" s="205"/>
      <c r="FI56" s="109">
        <f t="shared" si="116"/>
        <v>0</v>
      </c>
      <c r="FJ56" s="109">
        <f t="shared" ca="1" si="117"/>
        <v>0</v>
      </c>
      <c r="FK56" s="109">
        <f t="shared" ca="1" si="118"/>
        <v>0</v>
      </c>
      <c r="FL56" s="109">
        <f t="shared" si="119"/>
        <v>0</v>
      </c>
      <c r="FM56" s="109">
        <f t="shared" si="120"/>
        <v>0</v>
      </c>
      <c r="FN56" s="109">
        <f t="shared" ca="1" si="121"/>
        <v>0</v>
      </c>
      <c r="FO56" s="109">
        <f t="shared" ca="1" si="122"/>
        <v>0</v>
      </c>
      <c r="FP56" s="109">
        <f t="shared" ca="1" si="123"/>
        <v>0</v>
      </c>
      <c r="FQ56" s="109">
        <f t="shared" si="124"/>
        <v>0</v>
      </c>
      <c r="FR56" s="109">
        <f t="shared" ca="1" si="125"/>
        <v>0</v>
      </c>
      <c r="FS56" s="109">
        <f t="shared" si="126"/>
        <v>0</v>
      </c>
      <c r="FT56" s="109">
        <f t="shared" ca="1" si="127"/>
        <v>0</v>
      </c>
    </row>
    <row r="57" spans="1:176" x14ac:dyDescent="0.25">
      <c r="A57" s="101">
        <f t="shared" si="17"/>
        <v>37408</v>
      </c>
      <c r="B57" s="102">
        <f t="shared" si="18"/>
        <v>4.1269999999999998</v>
      </c>
      <c r="C57" s="80">
        <f t="shared" si="19"/>
        <v>0.31</v>
      </c>
      <c r="D57" s="102"/>
      <c r="E57" s="106"/>
      <c r="F57" s="105">
        <f t="shared" ca="1" si="20"/>
        <v>594</v>
      </c>
      <c r="G57" s="80"/>
      <c r="H57" s="80"/>
      <c r="I57" s="104"/>
      <c r="J57" s="233"/>
      <c r="K57" s="102">
        <f t="shared" si="21"/>
        <v>0.38500000000000001</v>
      </c>
      <c r="L57" s="102">
        <f t="shared" si="22"/>
        <v>0</v>
      </c>
      <c r="M57" s="106">
        <f t="shared" si="23"/>
        <v>1</v>
      </c>
      <c r="N57" s="106">
        <f t="shared" si="24"/>
        <v>1</v>
      </c>
      <c r="O57" s="106">
        <f t="shared" si="25"/>
        <v>0.99</v>
      </c>
      <c r="P57" s="235">
        <f t="shared" si="26"/>
        <v>0.42</v>
      </c>
      <c r="Q57" s="106"/>
      <c r="R57" s="102">
        <f t="shared" si="4"/>
        <v>6.7500000000000004E-2</v>
      </c>
      <c r="S57" s="102">
        <f t="shared" si="5"/>
        <v>0</v>
      </c>
      <c r="T57" s="106">
        <f t="shared" si="6"/>
        <v>1</v>
      </c>
      <c r="U57" s="106">
        <f t="shared" si="27"/>
        <v>1</v>
      </c>
      <c r="V57" s="106">
        <f t="shared" si="28"/>
        <v>0.99407144019191562</v>
      </c>
      <c r="W57" s="235">
        <f t="shared" si="29"/>
        <v>0.3</v>
      </c>
      <c r="X57" s="106"/>
      <c r="Y57" s="102">
        <f t="shared" si="7"/>
        <v>0.38500000000000001</v>
      </c>
      <c r="Z57" s="102">
        <f t="shared" si="8"/>
        <v>0</v>
      </c>
      <c r="AA57" s="106">
        <f t="shared" si="9"/>
        <v>1</v>
      </c>
      <c r="AB57" s="106">
        <f t="shared" si="30"/>
        <v>1</v>
      </c>
      <c r="AC57" s="106">
        <f t="shared" si="31"/>
        <v>0.99</v>
      </c>
      <c r="AD57" s="235">
        <f t="shared" si="32"/>
        <v>0.2</v>
      </c>
      <c r="AE57" s="106"/>
      <c r="AF57" s="102">
        <f t="shared" si="10"/>
        <v>0.38500000000000001</v>
      </c>
      <c r="AG57" s="102">
        <f t="shared" si="11"/>
        <v>0</v>
      </c>
      <c r="AH57" s="106">
        <f t="shared" si="12"/>
        <v>1</v>
      </c>
      <c r="AI57" s="106">
        <f t="shared" si="33"/>
        <v>1</v>
      </c>
      <c r="AJ57" s="106">
        <f t="shared" si="13"/>
        <v>0.99</v>
      </c>
      <c r="AK57" s="235">
        <f t="shared" si="34"/>
        <v>0.6</v>
      </c>
      <c r="AM57" s="80">
        <f t="shared" si="35"/>
        <v>6.7062121878233016E-2</v>
      </c>
      <c r="AN57" s="181">
        <f t="shared" si="14"/>
        <v>30</v>
      </c>
      <c r="AP57" s="82">
        <f t="shared" si="36"/>
        <v>0</v>
      </c>
      <c r="AQ57" s="132">
        <f t="shared" si="37"/>
        <v>4.5119999999999996</v>
      </c>
      <c r="AR57" s="132">
        <f t="shared" si="38"/>
        <v>4.1269999999999998</v>
      </c>
      <c r="AS57" s="132">
        <f t="shared" si="39"/>
        <v>0</v>
      </c>
      <c r="AT57" s="132">
        <f t="shared" si="40"/>
        <v>0</v>
      </c>
      <c r="AU57" s="234">
        <f t="shared" si="41"/>
        <v>0.31</v>
      </c>
      <c r="AV57" s="234">
        <f t="shared" si="42"/>
        <v>0.31</v>
      </c>
      <c r="AW57" s="106">
        <f t="shared" si="43"/>
        <v>1.02</v>
      </c>
      <c r="AX57" s="236">
        <f>IF(AP57=0,0,_xll.SPRDOPT(AQ57,AR57,$P57,$AM57,AU57,AV57,AW57,$F57,$B$19,0))</f>
        <v>0</v>
      </c>
      <c r="AY57" s="236">
        <f ca="1">IF(AQ57=0,0,_xll.SPRDOPT(AQ57,AR57,$P57,$AM57,AU57,AV57,AW57,$F57,$B$19,1))</f>
        <v>19.052995473532896</v>
      </c>
      <c r="AZ57" s="236">
        <f ca="1">IF(AR57=0,0,_xll.SPRDOPT(AQ57,AR57,$P57,$AM57,AU57,AV57,AW57,$F57,$B$19,2))</f>
        <v>-19.110475058440219</v>
      </c>
      <c r="BA57" s="236">
        <f>IF(AS57=0,0,_xll.SPRDOPT(AQ57,AR57,$P57,$AM57,AU57,AV57,AW57,$F57,$B$19,3)/100)</f>
        <v>0</v>
      </c>
      <c r="BB57" s="236">
        <f>IF(AT57=0,0,_xll.SPRDOPT(AQ57,AR57,$P57,$AM57,AU57,AV57,AW57,$F57,$B$19,4)/100)</f>
        <v>0</v>
      </c>
      <c r="BC57" s="236">
        <f ca="1">IF(AU57=0,0,_xll.SPRDOPT(AQ57,AR57,$P57,$AM57,AU57,AV57,AW57,$F57,$B$19,5)/100)</f>
        <v>0</v>
      </c>
      <c r="BD57" s="236">
        <f ca="1">IF(AV57=0,0,_xll.SPRDOPT(AQ57,AR57,$P57,$AM57,AU57,AV57,AW57,$F57,$B$19,6)/100)</f>
        <v>0</v>
      </c>
      <c r="BE57" s="236">
        <f ca="1">IF(AW57=0,0,_xll.SPRDOPT(AQ57,AR57,$P57,$AM57,AU57,AV57,AW57,$F57,$B$19,7)/100)</f>
        <v>-6.7736115801047145E-2</v>
      </c>
      <c r="BF57" s="236">
        <f>IF(AX57=0,0,_xll.SPRDOPT(AQ57,AR57,$P57,$AM57,AU57,AV57,AW57,$F57,$B$19,9)/365)</f>
        <v>0</v>
      </c>
      <c r="BG57" s="236">
        <f t="shared" ca="1" si="44"/>
        <v>-5.74795849073233E-2</v>
      </c>
      <c r="BH57" s="236">
        <f t="shared" si="45"/>
        <v>0</v>
      </c>
      <c r="BI57" s="236">
        <f t="shared" ca="1" si="46"/>
        <v>0</v>
      </c>
      <c r="BJ57" s="205"/>
      <c r="BK57" s="109">
        <f t="shared" si="47"/>
        <v>0</v>
      </c>
      <c r="BL57" s="109">
        <f t="shared" ca="1" si="48"/>
        <v>0</v>
      </c>
      <c r="BM57" s="109">
        <f t="shared" ca="1" si="49"/>
        <v>0</v>
      </c>
      <c r="BN57" s="109">
        <f t="shared" si="50"/>
        <v>0</v>
      </c>
      <c r="BO57" s="109">
        <f t="shared" si="51"/>
        <v>0</v>
      </c>
      <c r="BP57" s="109">
        <f t="shared" ca="1" si="52"/>
        <v>0</v>
      </c>
      <c r="BQ57" s="109">
        <f t="shared" ca="1" si="53"/>
        <v>0</v>
      </c>
      <c r="BR57" s="109">
        <f t="shared" ca="1" si="54"/>
        <v>0</v>
      </c>
      <c r="BS57" s="109">
        <f t="shared" si="55"/>
        <v>0</v>
      </c>
      <c r="BT57" s="109">
        <f t="shared" ca="1" si="56"/>
        <v>0</v>
      </c>
      <c r="BU57" s="109">
        <f t="shared" si="57"/>
        <v>0</v>
      </c>
      <c r="BV57" s="109">
        <f t="shared" ca="1" si="58"/>
        <v>0</v>
      </c>
      <c r="BX57" s="82">
        <f t="shared" si="59"/>
        <v>0</v>
      </c>
      <c r="BY57" s="132">
        <f t="shared" si="60"/>
        <v>4.1944999999999997</v>
      </c>
      <c r="BZ57" s="132">
        <f t="shared" si="61"/>
        <v>4.1269999999999998</v>
      </c>
      <c r="CA57" s="132">
        <f t="shared" si="62"/>
        <v>0</v>
      </c>
      <c r="CB57" s="132">
        <f t="shared" si="63"/>
        <v>0</v>
      </c>
      <c r="CC57" s="234">
        <f t="shared" si="64"/>
        <v>0.31</v>
      </c>
      <c r="CD57" s="234">
        <f t="shared" si="65"/>
        <v>0.31</v>
      </c>
      <c r="CE57" s="106">
        <f t="shared" si="66"/>
        <v>0.99407144019191562</v>
      </c>
      <c r="CF57" s="236">
        <f>IF(BX57=0,0,_xll.SPRDOPT(BY57,BZ57,$W57,$AM57,CC57,CD57,CE57,$F57,$D$19,0))</f>
        <v>0</v>
      </c>
      <c r="CG57" s="236">
        <f ca="1">IF(BY57=0,0,_xll.SPRDOPT(BY57,BZ57,$W57,$AM57,CC57,CD57,CE57,$F57,$D$19,1))</f>
        <v>0.12750884677272953</v>
      </c>
      <c r="CH57" s="236">
        <f ca="1">IF(BZ57=0,0,_xll.SPRDOPT(BY57,BZ57,$W57,$AM57,CC57,CD57,CE57,$F57,$D$19,2))</f>
        <v>-0.11998358182153986</v>
      </c>
      <c r="CI57" s="236">
        <f>IF(CA57=0,0,_xll.SPRDOPT(BY57,BZ57,$W57,$AM57,CC57,CD57,CE57,$F57,$D$19,3)/100)</f>
        <v>0</v>
      </c>
      <c r="CJ57" s="236">
        <f>IF(CB57=0,0,_xll.SPRDOPT(BY57,BZ57,$W57,$AM57,CC57,CD57,CE57,$F57,$D$19,4)/100)</f>
        <v>0</v>
      </c>
      <c r="CK57" s="236">
        <f ca="1">IF(CC57=0,0,_xll.SPRDOPT(BY57,BZ57,$W57,$AM57,CC57,CD57,CE57,$F57,$D$19,5)/100)</f>
        <v>5.4622374247311253E-3</v>
      </c>
      <c r="CL57" s="236">
        <f ca="1">IF(CD57=0,0,_xll.SPRDOPT(BY57,BZ57,$W57,$AM57,CC57,CD57,CE57,$F57,$D$19,6)/100)</f>
        <v>-4.1535873192821001E-3</v>
      </c>
      <c r="CM57" s="236">
        <f ca="1">IF(CE57=0,0,_xll.SPRDOPT(BY57,BZ57,$W57,$AM57,CC57,CD57,CE57,$F57,$D$19,7)/100)</f>
        <v>-2.6388018753731597E-2</v>
      </c>
      <c r="CN57" s="236">
        <f>IF(CF57=0,0,_xll.SPRDOPT(BY57,BZ57,$W57,$AM57,CC57,CD57,CE57,$F57,$D$19,9)/365)</f>
        <v>0</v>
      </c>
      <c r="CO57" s="236">
        <f t="shared" ca="1" si="67"/>
        <v>7.5252649511896724E-3</v>
      </c>
      <c r="CP57" s="236">
        <f t="shared" si="68"/>
        <v>0</v>
      </c>
      <c r="CQ57" s="236">
        <f t="shared" ca="1" si="69"/>
        <v>1.3086501054490251E-3</v>
      </c>
      <c r="CR57" s="205"/>
      <c r="CS57" s="109">
        <f t="shared" si="70"/>
        <v>0</v>
      </c>
      <c r="CT57" s="109">
        <f t="shared" ca="1" si="71"/>
        <v>0</v>
      </c>
      <c r="CU57" s="109">
        <f t="shared" ca="1" si="72"/>
        <v>0</v>
      </c>
      <c r="CV57" s="109">
        <f t="shared" si="73"/>
        <v>0</v>
      </c>
      <c r="CW57" s="109">
        <f t="shared" si="74"/>
        <v>0</v>
      </c>
      <c r="CX57" s="109">
        <f t="shared" ca="1" si="75"/>
        <v>0</v>
      </c>
      <c r="CY57" s="109">
        <f t="shared" ca="1" si="76"/>
        <v>0</v>
      </c>
      <c r="CZ57" s="109">
        <f t="shared" ca="1" si="77"/>
        <v>0</v>
      </c>
      <c r="DA57" s="109">
        <f t="shared" si="78"/>
        <v>0</v>
      </c>
      <c r="DB57" s="109">
        <f t="shared" ca="1" si="79"/>
        <v>0</v>
      </c>
      <c r="DC57" s="109">
        <f t="shared" si="80"/>
        <v>0</v>
      </c>
      <c r="DD57" s="109">
        <f t="shared" ca="1" si="81"/>
        <v>0</v>
      </c>
      <c r="DF57" s="82">
        <f t="shared" si="82"/>
        <v>0</v>
      </c>
      <c r="DG57" s="132">
        <f t="shared" si="83"/>
        <v>4.5294999999999996</v>
      </c>
      <c r="DH57" s="132">
        <f t="shared" si="84"/>
        <v>4.1269999999999998</v>
      </c>
      <c r="DI57" s="132">
        <f t="shared" si="85"/>
        <v>0</v>
      </c>
      <c r="DJ57" s="132">
        <f t="shared" si="86"/>
        <v>0</v>
      </c>
      <c r="DK57" s="234">
        <f t="shared" si="87"/>
        <v>0.31</v>
      </c>
      <c r="DL57" s="234">
        <f t="shared" si="88"/>
        <v>0.31</v>
      </c>
      <c r="DM57" s="106">
        <f t="shared" si="89"/>
        <v>0.99</v>
      </c>
      <c r="DN57" s="236">
        <f>IF(DF57=0,0,_xll.SPRDOPT(DG57,DH57,$AD57,$AM57,DK57,DL57,DM57,$F57,$F$19,0))</f>
        <v>0</v>
      </c>
      <c r="DO57" s="236">
        <f ca="1">IF(DG57=0,0,_xll.SPRDOPT(DG57,DH57,$AD57,$AM57,DK57,DL57,DM57,$F57,$F$19,1))</f>
        <v>-0.18391671001525323</v>
      </c>
      <c r="DP57" s="236">
        <f ca="1">IF(DH57=0,0,_xll.SPRDOPT(DG57,DH57,$AD57,$AM57,DK57,DL57,DM57,$F57,$F$19,2))</f>
        <v>0.19758370730629105</v>
      </c>
      <c r="DQ57" s="236">
        <f>IF(DI57=0,0,_xll.SPRDOPT(DG57,DH57,$AD57,$AM57,DK57,DL57,DM57,$F57,$F$19,3)/100)</f>
        <v>0</v>
      </c>
      <c r="DR57" s="236">
        <f>IF(DJ57=0,0,_xll.SPRDOPT(DG57,DH57,$AD57,$AM57,DK57,DL57,DM57,$F57,$F$19,4)/100)</f>
        <v>0</v>
      </c>
      <c r="DS57" s="236">
        <f ca="1">IF(DK57=0,0,_xll.SPRDOPT(DG57,DH57,$AD57,$AM57,DK57,DL57,DM57,$F57,$F$19,5)/100)</f>
        <v>5.8826587502358819E-3</v>
      </c>
      <c r="DT57" s="236">
        <f ca="1">IF(DL57=0,0,_xll.SPRDOPT(DG57,DH57,$AD57,$AM57,DK57,DL57,DM57,$F57,$F$19,6)/100)</f>
        <v>-3.7004633849630044E-3</v>
      </c>
      <c r="DU57" s="236">
        <f ca="1">IF(DM57=0,0,_xll.SPRDOPT(DG57,DH57,$AD57,$AM57,DK57,DL57,DM57,$F57,$F$19,7)/100)</f>
        <v>-2.9524065320040305E-2</v>
      </c>
      <c r="DV57" s="236">
        <f>IF(DN57=0,0,_xll.SPRDOPT(DG57,DH57,$AD57,$AM57,DK57,DL57,DM57,$F57,$F$19,9)/365)</f>
        <v>0</v>
      </c>
      <c r="DW57" s="236">
        <f t="shared" ca="1" si="90"/>
        <v>1.3666997291037819E-2</v>
      </c>
      <c r="DX57" s="236">
        <f t="shared" si="91"/>
        <v>0</v>
      </c>
      <c r="DY57" s="236">
        <f t="shared" ca="1" si="92"/>
        <v>2.1821953652728775E-3</v>
      </c>
      <c r="DZ57" s="205"/>
      <c r="EA57" s="109">
        <f t="shared" si="93"/>
        <v>0</v>
      </c>
      <c r="EB57" s="109">
        <f t="shared" ca="1" si="94"/>
        <v>0</v>
      </c>
      <c r="EC57" s="109">
        <f t="shared" ca="1" si="95"/>
        <v>0</v>
      </c>
      <c r="ED57" s="109">
        <f t="shared" si="96"/>
        <v>0</v>
      </c>
      <c r="EE57" s="109">
        <f t="shared" si="97"/>
        <v>0</v>
      </c>
      <c r="EF57" s="109">
        <f t="shared" ca="1" si="98"/>
        <v>0</v>
      </c>
      <c r="EG57" s="109">
        <f t="shared" ca="1" si="99"/>
        <v>0</v>
      </c>
      <c r="EH57" s="109">
        <f t="shared" ca="1" si="100"/>
        <v>0</v>
      </c>
      <c r="EI57" s="109">
        <f t="shared" si="101"/>
        <v>0</v>
      </c>
      <c r="EJ57" s="109">
        <f t="shared" ca="1" si="102"/>
        <v>0</v>
      </c>
      <c r="EK57" s="109">
        <f t="shared" si="103"/>
        <v>0</v>
      </c>
      <c r="EL57" s="109">
        <f t="shared" ca="1" si="104"/>
        <v>0</v>
      </c>
      <c r="EN57" s="82">
        <f t="shared" si="105"/>
        <v>0</v>
      </c>
      <c r="EO57" s="132">
        <f t="shared" si="106"/>
        <v>4.5294999999999996</v>
      </c>
      <c r="EP57" s="132">
        <f t="shared" si="107"/>
        <v>4.1269999999999998</v>
      </c>
      <c r="EQ57" s="132">
        <f t="shared" si="108"/>
        <v>0</v>
      </c>
      <c r="ER57" s="132">
        <f t="shared" si="109"/>
        <v>0</v>
      </c>
      <c r="ES57" s="234">
        <f t="shared" si="110"/>
        <v>0.31</v>
      </c>
      <c r="ET57" s="234">
        <f t="shared" si="111"/>
        <v>0.31</v>
      </c>
      <c r="EU57" s="106">
        <f t="shared" si="112"/>
        <v>0.99</v>
      </c>
      <c r="EV57" s="236">
        <f>IF(EN57=0,0,_xll.SPRDOPT(EO57,EP57,$AK57,$AM57,ES57,ET57,EU57,$F57,$H$19,0))</f>
        <v>0</v>
      </c>
      <c r="EW57" s="236">
        <f ca="1">IF(EO57=0,0,_xll.SPRDOPT(EO57,EP57,$AK57,$AM57,ES57,ET57,EU57,$F57,$H$19,1))</f>
        <v>0.26744243750056546</v>
      </c>
      <c r="EX57" s="236">
        <f ca="1">IF(EP57=0,0,_xll.SPRDOPT(EO57,EP57,$AK57,$AM57,ES57,ET57,EU57,$F57,$H$19,2))</f>
        <v>-0.25407770659262147</v>
      </c>
      <c r="EY57" s="236">
        <f>IF(EQ57=0,0,_xll.SPRDOPT(EO57,EP57,$AK57,$AM57,ES57,ET57,EU57,$F57,$H$19,3)/100)</f>
        <v>0</v>
      </c>
      <c r="EZ57" s="236">
        <f>IF(ER57=0,0,_xll.SPRDOPT(EO57,EP57,$AK57,$AM57,ES57,ET57,EU57,$F57,$H$19,4)/100)</f>
        <v>0</v>
      </c>
      <c r="FA57" s="236">
        <f ca="1">IF(ES57=0,0,_xll.SPRDOPT(EO57,EP57,$AK57,$AM57,ES57,ET57,EU57,$F57,$H$19,5)/100)</f>
        <v>1.2143382277777576E-2</v>
      </c>
      <c r="FB57" s="236">
        <f ca="1">IF(ET57=0,0,_xll.SPRDOPT(EO57,EP57,$AK57,$AM57,ES57,ET57,EU57,$F57,$H$19,6)/100)</f>
        <v>-8.987534537526121E-3</v>
      </c>
      <c r="FC57" s="236">
        <f ca="1">IF(EU57=0,0,_xll.SPRDOPT(EO57,EP57,$AK57,$AM57,ES57,ET57,EU57,$F57,$H$19,7)/100)</f>
        <v>-2.8832231094021433E-2</v>
      </c>
      <c r="FD57" s="236">
        <f>IF(EV57=0,0,_xll.SPRDOPT(EO57,EP57,$AK57,$AM57,ES57,ET57,EU57,$F57,$H$19,9)/365)</f>
        <v>0</v>
      </c>
      <c r="FE57" s="236">
        <f t="shared" ca="1" si="113"/>
        <v>1.3364730907943989E-2</v>
      </c>
      <c r="FF57" s="236">
        <f t="shared" si="114"/>
        <v>0</v>
      </c>
      <c r="FG57" s="236">
        <f t="shared" ca="1" si="115"/>
        <v>3.1558477402514554E-3</v>
      </c>
      <c r="FH57" s="205"/>
      <c r="FI57" s="109">
        <f t="shared" si="116"/>
        <v>0</v>
      </c>
      <c r="FJ57" s="109">
        <f t="shared" ca="1" si="117"/>
        <v>0</v>
      </c>
      <c r="FK57" s="109">
        <f t="shared" ca="1" si="118"/>
        <v>0</v>
      </c>
      <c r="FL57" s="109">
        <f t="shared" si="119"/>
        <v>0</v>
      </c>
      <c r="FM57" s="109">
        <f t="shared" si="120"/>
        <v>0</v>
      </c>
      <c r="FN57" s="109">
        <f t="shared" ca="1" si="121"/>
        <v>0</v>
      </c>
      <c r="FO57" s="109">
        <f t="shared" ca="1" si="122"/>
        <v>0</v>
      </c>
      <c r="FP57" s="109">
        <f t="shared" ca="1" si="123"/>
        <v>0</v>
      </c>
      <c r="FQ57" s="109">
        <f t="shared" si="124"/>
        <v>0</v>
      </c>
      <c r="FR57" s="109">
        <f t="shared" ca="1" si="125"/>
        <v>0</v>
      </c>
      <c r="FS57" s="109">
        <f t="shared" si="126"/>
        <v>0</v>
      </c>
      <c r="FT57" s="109">
        <f t="shared" ca="1" si="127"/>
        <v>0</v>
      </c>
    </row>
    <row r="58" spans="1:176" x14ac:dyDescent="0.25">
      <c r="A58" s="101">
        <f t="shared" si="17"/>
        <v>37438</v>
      </c>
      <c r="B58" s="102">
        <f t="shared" si="18"/>
        <v>4.1349999999999998</v>
      </c>
      <c r="C58" s="80">
        <f t="shared" si="19"/>
        <v>0.31</v>
      </c>
      <c r="D58" s="102"/>
      <c r="E58" s="106"/>
      <c r="F58" s="105">
        <f t="shared" ca="1" si="20"/>
        <v>622</v>
      </c>
      <c r="G58" s="80"/>
      <c r="H58" s="80"/>
      <c r="I58" s="104"/>
      <c r="J58" s="233"/>
      <c r="K58" s="102">
        <f t="shared" si="21"/>
        <v>0.38500000000000001</v>
      </c>
      <c r="L58" s="102">
        <f t="shared" si="22"/>
        <v>0</v>
      </c>
      <c r="M58" s="106">
        <f t="shared" si="23"/>
        <v>1</v>
      </c>
      <c r="N58" s="106">
        <f t="shared" si="24"/>
        <v>1</v>
      </c>
      <c r="O58" s="106">
        <f t="shared" si="25"/>
        <v>0.99</v>
      </c>
      <c r="P58" s="235">
        <f t="shared" si="26"/>
        <v>0.42</v>
      </c>
      <c r="Q58" s="106"/>
      <c r="R58" s="102">
        <f t="shared" si="4"/>
        <v>5.7500000000000002E-2</v>
      </c>
      <c r="S58" s="102">
        <f t="shared" si="5"/>
        <v>0</v>
      </c>
      <c r="T58" s="106">
        <f t="shared" si="6"/>
        <v>1</v>
      </c>
      <c r="U58" s="106">
        <f t="shared" si="27"/>
        <v>1</v>
      </c>
      <c r="V58" s="106">
        <f t="shared" si="28"/>
        <v>0.99407144019191562</v>
      </c>
      <c r="W58" s="235">
        <f t="shared" si="29"/>
        <v>0.3</v>
      </c>
      <c r="X58" s="106"/>
      <c r="Y58" s="102">
        <f t="shared" si="7"/>
        <v>0.38500000000000001</v>
      </c>
      <c r="Z58" s="102">
        <f t="shared" si="8"/>
        <v>0</v>
      </c>
      <c r="AA58" s="106">
        <f t="shared" si="9"/>
        <v>1</v>
      </c>
      <c r="AB58" s="106">
        <f t="shared" si="30"/>
        <v>1</v>
      </c>
      <c r="AC58" s="106">
        <f t="shared" si="31"/>
        <v>0.99</v>
      </c>
      <c r="AD58" s="235">
        <f t="shared" si="32"/>
        <v>0.2</v>
      </c>
      <c r="AE58" s="106"/>
      <c r="AF58" s="102">
        <f t="shared" si="10"/>
        <v>0.38500000000000001</v>
      </c>
      <c r="AG58" s="102">
        <f t="shared" si="11"/>
        <v>0</v>
      </c>
      <c r="AH58" s="106">
        <f t="shared" si="12"/>
        <v>1</v>
      </c>
      <c r="AI58" s="106">
        <f t="shared" si="33"/>
        <v>1</v>
      </c>
      <c r="AJ58" s="106">
        <f t="shared" si="13"/>
        <v>0.99</v>
      </c>
      <c r="AK58" s="235">
        <f t="shared" si="34"/>
        <v>0.6</v>
      </c>
      <c r="AM58" s="80">
        <f t="shared" si="35"/>
        <v>6.7026404688942012E-2</v>
      </c>
      <c r="AN58" s="181">
        <f t="shared" si="14"/>
        <v>31</v>
      </c>
      <c r="AP58" s="82">
        <f t="shared" si="36"/>
        <v>0</v>
      </c>
      <c r="AQ58" s="132">
        <f t="shared" si="37"/>
        <v>4.5199999999999996</v>
      </c>
      <c r="AR58" s="132">
        <f t="shared" si="38"/>
        <v>4.1349999999999998</v>
      </c>
      <c r="AS58" s="132">
        <f t="shared" si="39"/>
        <v>0</v>
      </c>
      <c r="AT58" s="132">
        <f t="shared" si="40"/>
        <v>0</v>
      </c>
      <c r="AU58" s="234">
        <f t="shared" si="41"/>
        <v>0.31</v>
      </c>
      <c r="AV58" s="234">
        <f t="shared" si="42"/>
        <v>0.31</v>
      </c>
      <c r="AW58" s="106">
        <f t="shared" si="43"/>
        <v>1.02</v>
      </c>
      <c r="AX58" s="236">
        <f>IF(AP58=0,0,_xll.SPRDOPT(AQ58,AR58,$P58,$AM58,AU58,AV58,AW58,$F58,$B$19,0))</f>
        <v>0</v>
      </c>
      <c r="AY58" s="236">
        <f ca="1">IF(AQ58=0,0,_xll.SPRDOPT(AQ58,AR58,$P58,$AM58,AU58,AV58,AW58,$F58,$B$19,1))</f>
        <v>18.970668344937888</v>
      </c>
      <c r="AZ58" s="236">
        <f ca="1">IF(AR58=0,0,_xll.SPRDOPT(AQ58,AR58,$P58,$AM58,AU58,AV58,AW58,$F58,$B$19,2))</f>
        <v>-19.029378633449724</v>
      </c>
      <c r="BA58" s="236">
        <f>IF(AS58=0,0,_xll.SPRDOPT(AQ58,AR58,$P58,$AM58,AU58,AV58,AW58,$F58,$B$19,3)/100)</f>
        <v>0</v>
      </c>
      <c r="BB58" s="236">
        <f>IF(AT58=0,0,_xll.SPRDOPT(AQ58,AR58,$P58,$AM58,AU58,AV58,AW58,$F58,$B$19,4)/100)</f>
        <v>0</v>
      </c>
      <c r="BC58" s="236">
        <f ca="1">IF(AU58=0,0,_xll.SPRDOPT(AQ58,AR58,$P58,$AM58,AU58,AV58,AW58,$F58,$B$19,5)/100)</f>
        <v>0</v>
      </c>
      <c r="BD58" s="236">
        <f ca="1">IF(AV58=0,0,_xll.SPRDOPT(AQ58,AR58,$P58,$AM58,AU58,AV58,AW58,$F58,$B$19,6)/100)</f>
        <v>0</v>
      </c>
      <c r="BE58" s="236">
        <f ca="1">IF(AW58=0,0,_xll.SPRDOPT(AQ58,AR58,$P58,$AM58,AU58,AV58,AW58,$F58,$B$19,7)/100)</f>
        <v>-6.9249552667645736E-2</v>
      </c>
      <c r="BF58" s="236">
        <f>IF(AX58=0,0,_xll.SPRDOPT(AQ58,AR58,$P58,$AM58,AU58,AV58,AW58,$F58,$B$19,9)/365)</f>
        <v>0</v>
      </c>
      <c r="BG58" s="236">
        <f t="shared" ca="1" si="44"/>
        <v>-5.8710288511836239E-2</v>
      </c>
      <c r="BH58" s="236">
        <f t="shared" si="45"/>
        <v>0</v>
      </c>
      <c r="BI58" s="236">
        <f t="shared" ca="1" si="46"/>
        <v>0</v>
      </c>
      <c r="BJ58" s="205"/>
      <c r="BK58" s="109">
        <f t="shared" si="47"/>
        <v>0</v>
      </c>
      <c r="BL58" s="109">
        <f t="shared" ca="1" si="48"/>
        <v>0</v>
      </c>
      <c r="BM58" s="109">
        <f t="shared" ca="1" si="49"/>
        <v>0</v>
      </c>
      <c r="BN58" s="109">
        <f t="shared" si="50"/>
        <v>0</v>
      </c>
      <c r="BO58" s="109">
        <f t="shared" si="51"/>
        <v>0</v>
      </c>
      <c r="BP58" s="109">
        <f t="shared" ca="1" si="52"/>
        <v>0</v>
      </c>
      <c r="BQ58" s="109">
        <f t="shared" ca="1" si="53"/>
        <v>0</v>
      </c>
      <c r="BR58" s="109">
        <f t="shared" ca="1" si="54"/>
        <v>0</v>
      </c>
      <c r="BS58" s="109">
        <f t="shared" si="55"/>
        <v>0</v>
      </c>
      <c r="BT58" s="109">
        <f t="shared" ca="1" si="56"/>
        <v>0</v>
      </c>
      <c r="BU58" s="109">
        <f t="shared" si="57"/>
        <v>0</v>
      </c>
      <c r="BV58" s="109">
        <f t="shared" ca="1" si="58"/>
        <v>0</v>
      </c>
      <c r="BX58" s="82">
        <f t="shared" si="59"/>
        <v>0</v>
      </c>
      <c r="BY58" s="132">
        <f t="shared" si="60"/>
        <v>4.1924999999999999</v>
      </c>
      <c r="BZ58" s="132">
        <f t="shared" si="61"/>
        <v>4.1349999999999998</v>
      </c>
      <c r="CA58" s="132">
        <f t="shared" si="62"/>
        <v>0</v>
      </c>
      <c r="CB58" s="132">
        <f t="shared" si="63"/>
        <v>0</v>
      </c>
      <c r="CC58" s="234">
        <f t="shared" si="64"/>
        <v>0.31</v>
      </c>
      <c r="CD58" s="234">
        <f t="shared" si="65"/>
        <v>0.31</v>
      </c>
      <c r="CE58" s="106">
        <f t="shared" si="66"/>
        <v>0.99407144019191562</v>
      </c>
      <c r="CF58" s="236">
        <f>IF(BX58=0,0,_xll.SPRDOPT(BY58,BZ58,$W58,$AM58,CC58,CD58,CE58,$F58,$D$19,0))</f>
        <v>0</v>
      </c>
      <c r="CG58" s="236">
        <f ca="1">IF(BY58=0,0,_xll.SPRDOPT(BY58,BZ58,$W58,$AM58,CC58,CD58,CE58,$F58,$D$19,1))</f>
        <v>0.12265610926968815</v>
      </c>
      <c r="CH58" s="236">
        <f ca="1">IF(BZ58=0,0,_xll.SPRDOPT(BY58,BZ58,$W58,$AM58,CC58,CD58,CE58,$F58,$D$19,2))</f>
        <v>-0.1151607932446851</v>
      </c>
      <c r="CI58" s="236">
        <f>IF(CA58=0,0,_xll.SPRDOPT(BY58,BZ58,$W58,$AM58,CC58,CD58,CE58,$F58,$D$19,3)/100)</f>
        <v>0</v>
      </c>
      <c r="CJ58" s="236">
        <f>IF(CB58=0,0,_xll.SPRDOPT(BY58,BZ58,$W58,$AM58,CC58,CD58,CE58,$F58,$D$19,4)/100)</f>
        <v>0</v>
      </c>
      <c r="CK58" s="236">
        <f ca="1">IF(CC58=0,0,_xll.SPRDOPT(BY58,BZ58,$W58,$AM58,CC58,CD58,CE58,$F58,$D$19,5)/100)</f>
        <v>5.3958350403009638E-3</v>
      </c>
      <c r="CL58" s="236">
        <f ca="1">IF(CD58=0,0,_xll.SPRDOPT(BY58,BZ58,$W58,$AM58,CC58,CD58,CE58,$F58,$D$19,6)/100)</f>
        <v>-4.0959480619398138E-3</v>
      </c>
      <c r="CM58" s="236">
        <f ca="1">IF(CE58=0,0,_xll.SPRDOPT(BY58,BZ58,$W58,$AM58,CC58,CD58,CE58,$F58,$D$19,7)/100)</f>
        <v>-2.6301995660909488E-2</v>
      </c>
      <c r="CN58" s="236">
        <f>IF(CF58=0,0,_xll.SPRDOPT(BY58,BZ58,$W58,$AM58,CC58,CD58,CE58,$F58,$D$19,9)/365)</f>
        <v>0</v>
      </c>
      <c r="CO58" s="236">
        <f t="shared" ca="1" si="67"/>
        <v>7.4953160250030432E-3</v>
      </c>
      <c r="CP58" s="236">
        <f t="shared" si="68"/>
        <v>0</v>
      </c>
      <c r="CQ58" s="236">
        <f t="shared" ca="1" si="69"/>
        <v>1.29988697836115E-3</v>
      </c>
      <c r="CR58" s="205"/>
      <c r="CS58" s="109">
        <f t="shared" si="70"/>
        <v>0</v>
      </c>
      <c r="CT58" s="109">
        <f t="shared" ca="1" si="71"/>
        <v>0</v>
      </c>
      <c r="CU58" s="109">
        <f t="shared" ca="1" si="72"/>
        <v>0</v>
      </c>
      <c r="CV58" s="109">
        <f t="shared" si="73"/>
        <v>0</v>
      </c>
      <c r="CW58" s="109">
        <f t="shared" si="74"/>
        <v>0</v>
      </c>
      <c r="CX58" s="109">
        <f t="shared" ca="1" si="75"/>
        <v>0</v>
      </c>
      <c r="CY58" s="109">
        <f t="shared" ca="1" si="76"/>
        <v>0</v>
      </c>
      <c r="CZ58" s="109">
        <f t="shared" ca="1" si="77"/>
        <v>0</v>
      </c>
      <c r="DA58" s="109">
        <f t="shared" si="78"/>
        <v>0</v>
      </c>
      <c r="DB58" s="109">
        <f t="shared" ca="1" si="79"/>
        <v>0</v>
      </c>
      <c r="DC58" s="109">
        <f t="shared" si="80"/>
        <v>0</v>
      </c>
      <c r="DD58" s="109">
        <f t="shared" ca="1" si="81"/>
        <v>0</v>
      </c>
      <c r="DF58" s="82">
        <f t="shared" si="82"/>
        <v>0</v>
      </c>
      <c r="DG58" s="132">
        <f t="shared" si="83"/>
        <v>4.5374999999999996</v>
      </c>
      <c r="DH58" s="132">
        <f t="shared" si="84"/>
        <v>4.1349999999999998</v>
      </c>
      <c r="DI58" s="132">
        <f t="shared" si="85"/>
        <v>0</v>
      </c>
      <c r="DJ58" s="132">
        <f t="shared" si="86"/>
        <v>0</v>
      </c>
      <c r="DK58" s="234">
        <f t="shared" si="87"/>
        <v>0.31</v>
      </c>
      <c r="DL58" s="234">
        <f t="shared" si="88"/>
        <v>0.31</v>
      </c>
      <c r="DM58" s="106">
        <f t="shared" si="89"/>
        <v>0.99</v>
      </c>
      <c r="DN58" s="236">
        <f>IF(DF58=0,0,_xll.SPRDOPT(DG58,DH58,$AD58,$AM58,DK58,DL58,DM58,$F58,$F$19,0))</f>
        <v>0</v>
      </c>
      <c r="DO58" s="236">
        <f ca="1">IF(DG58=0,0,_xll.SPRDOPT(DG58,DH58,$AD58,$AM58,DK58,DL58,DM58,$F58,$F$19,1))</f>
        <v>-0.18772037766914873</v>
      </c>
      <c r="DP58" s="236">
        <f ca="1">IF(DH58=0,0,_xll.SPRDOPT(DG58,DH58,$AD58,$AM58,DK58,DL58,DM58,$F58,$F$19,2))</f>
        <v>0.20184949783666739</v>
      </c>
      <c r="DQ58" s="236">
        <f>IF(DI58=0,0,_xll.SPRDOPT(DG58,DH58,$AD58,$AM58,DK58,DL58,DM58,$F58,$F$19,3)/100)</f>
        <v>0</v>
      </c>
      <c r="DR58" s="236">
        <f>IF(DJ58=0,0,_xll.SPRDOPT(DG58,DH58,$AD58,$AM58,DK58,DL58,DM58,$F58,$F$19,4)/100)</f>
        <v>0</v>
      </c>
      <c r="DS58" s="236">
        <f ca="1">IF(DK58=0,0,_xll.SPRDOPT(DG58,DH58,$AD58,$AM58,DK58,DL58,DM58,$F58,$F$19,5)/100)</f>
        <v>6.07640740151326E-3</v>
      </c>
      <c r="DT58" s="236">
        <f ca="1">IF(DL58=0,0,_xll.SPRDOPT(DG58,DH58,$AD58,$AM58,DK58,DL58,DM58,$F58,$F$19,6)/100)</f>
        <v>-3.8163743238880977E-3</v>
      </c>
      <c r="DU58" s="236">
        <f ca="1">IF(DM58=0,0,_xll.SPRDOPT(DG58,DH58,$AD58,$AM58,DK58,DL58,DM58,$F58,$F$19,7)/100)</f>
        <v>-3.0578515081049383E-2</v>
      </c>
      <c r="DV58" s="236">
        <f>IF(DN58=0,0,_xll.SPRDOPT(DG58,DH58,$AD58,$AM58,DK58,DL58,DM58,$F58,$F$19,9)/365)</f>
        <v>0</v>
      </c>
      <c r="DW58" s="236">
        <f t="shared" ca="1" si="90"/>
        <v>1.4129120167518661E-2</v>
      </c>
      <c r="DX58" s="236">
        <f t="shared" si="91"/>
        <v>0</v>
      </c>
      <c r="DY58" s="236">
        <f t="shared" ca="1" si="92"/>
        <v>2.2600330776251622E-3</v>
      </c>
      <c r="DZ58" s="205"/>
      <c r="EA58" s="109">
        <f t="shared" si="93"/>
        <v>0</v>
      </c>
      <c r="EB58" s="109">
        <f t="shared" ca="1" si="94"/>
        <v>0</v>
      </c>
      <c r="EC58" s="109">
        <f t="shared" ca="1" si="95"/>
        <v>0</v>
      </c>
      <c r="ED58" s="109">
        <f t="shared" si="96"/>
        <v>0</v>
      </c>
      <c r="EE58" s="109">
        <f t="shared" si="97"/>
        <v>0</v>
      </c>
      <c r="EF58" s="109">
        <f t="shared" ca="1" si="98"/>
        <v>0</v>
      </c>
      <c r="EG58" s="109">
        <f t="shared" ca="1" si="99"/>
        <v>0</v>
      </c>
      <c r="EH58" s="109">
        <f t="shared" ca="1" si="100"/>
        <v>0</v>
      </c>
      <c r="EI58" s="109">
        <f t="shared" si="101"/>
        <v>0</v>
      </c>
      <c r="EJ58" s="109">
        <f t="shared" ca="1" si="102"/>
        <v>0</v>
      </c>
      <c r="EK58" s="109">
        <f t="shared" si="103"/>
        <v>0</v>
      </c>
      <c r="EL58" s="109">
        <f t="shared" ca="1" si="104"/>
        <v>0</v>
      </c>
      <c r="EN58" s="82">
        <f t="shared" si="105"/>
        <v>0</v>
      </c>
      <c r="EO58" s="132">
        <f t="shared" si="106"/>
        <v>4.5374999999999996</v>
      </c>
      <c r="EP58" s="132">
        <f t="shared" si="107"/>
        <v>4.1349999999999998</v>
      </c>
      <c r="EQ58" s="132">
        <f t="shared" si="108"/>
        <v>0</v>
      </c>
      <c r="ER58" s="132">
        <f t="shared" si="109"/>
        <v>0</v>
      </c>
      <c r="ES58" s="234">
        <f t="shared" si="110"/>
        <v>0.31</v>
      </c>
      <c r="ET58" s="234">
        <f t="shared" si="111"/>
        <v>0.31</v>
      </c>
      <c r="EU58" s="106">
        <f t="shared" si="112"/>
        <v>0.99</v>
      </c>
      <c r="EV58" s="236">
        <f>IF(EN58=0,0,_xll.SPRDOPT(EO58,EP58,$AK58,$AM58,ES58,ET58,EU58,$F58,$H$19,0))</f>
        <v>0</v>
      </c>
      <c r="EW58" s="236">
        <f ca="1">IF(EO58=0,0,_xll.SPRDOPT(EO58,EP58,$AK58,$AM58,ES58,ET58,EU58,$F58,$H$19,1))</f>
        <v>0.27106229264873377</v>
      </c>
      <c r="EX58" s="236">
        <f ca="1">IF(EP58=0,0,_xll.SPRDOPT(EO58,EP58,$AK58,$AM58,ES58,ET58,EU58,$F58,$H$19,2))</f>
        <v>-0.25732356371670406</v>
      </c>
      <c r="EY58" s="236">
        <f>IF(EQ58=0,0,_xll.SPRDOPT(EO58,EP58,$AK58,$AM58,ES58,ET58,EU58,$F58,$H$19,3)/100)</f>
        <v>0</v>
      </c>
      <c r="EZ58" s="236">
        <f>IF(ER58=0,0,_xll.SPRDOPT(EO58,EP58,$AK58,$AM58,ES58,ET58,EU58,$F58,$H$19,4)/100)</f>
        <v>0</v>
      </c>
      <c r="FA58" s="236">
        <f ca="1">IF(ES58=0,0,_xll.SPRDOPT(EO58,EP58,$AK58,$AM58,ES58,ET58,EU58,$F58,$H$19,5)/100)</f>
        <v>1.2463183875001414E-2</v>
      </c>
      <c r="FB58" s="236">
        <f ca="1">IF(ET58=0,0,_xll.SPRDOPT(EO58,EP58,$AK58,$AM58,ES58,ET58,EU58,$F58,$H$19,6)/100)</f>
        <v>-9.2180116455266581E-3</v>
      </c>
      <c r="FC58" s="236">
        <f ca="1">IF(EU58=0,0,_xll.SPRDOPT(EO58,EP58,$AK58,$AM58,ES58,ET58,EU58,$F58,$H$19,7)/100)</f>
        <v>-2.9693746868728232E-2</v>
      </c>
      <c r="FD58" s="236">
        <f>IF(EV58=0,0,_xll.SPRDOPT(EO58,EP58,$AK58,$AM58,ES58,ET58,EU58,$F58,$H$19,9)/365)</f>
        <v>0</v>
      </c>
      <c r="FE58" s="236">
        <f t="shared" ca="1" si="113"/>
        <v>1.3738728932029709E-2</v>
      </c>
      <c r="FF58" s="236">
        <f t="shared" si="114"/>
        <v>0</v>
      </c>
      <c r="FG58" s="236">
        <f t="shared" ca="1" si="115"/>
        <v>3.2451722294747562E-3</v>
      </c>
      <c r="FH58" s="205"/>
      <c r="FI58" s="109">
        <f t="shared" si="116"/>
        <v>0</v>
      </c>
      <c r="FJ58" s="109">
        <f t="shared" ca="1" si="117"/>
        <v>0</v>
      </c>
      <c r="FK58" s="109">
        <f t="shared" ca="1" si="118"/>
        <v>0</v>
      </c>
      <c r="FL58" s="109">
        <f t="shared" si="119"/>
        <v>0</v>
      </c>
      <c r="FM58" s="109">
        <f t="shared" si="120"/>
        <v>0</v>
      </c>
      <c r="FN58" s="109">
        <f t="shared" ca="1" si="121"/>
        <v>0</v>
      </c>
      <c r="FO58" s="109">
        <f t="shared" ca="1" si="122"/>
        <v>0</v>
      </c>
      <c r="FP58" s="109">
        <f t="shared" ca="1" si="123"/>
        <v>0</v>
      </c>
      <c r="FQ58" s="109">
        <f t="shared" si="124"/>
        <v>0</v>
      </c>
      <c r="FR58" s="109">
        <f t="shared" ca="1" si="125"/>
        <v>0</v>
      </c>
      <c r="FS58" s="109">
        <f t="shared" si="126"/>
        <v>0</v>
      </c>
      <c r="FT58" s="109">
        <f t="shared" ca="1" si="127"/>
        <v>0</v>
      </c>
    </row>
    <row r="59" spans="1:176" x14ac:dyDescent="0.25">
      <c r="A59" s="101">
        <f t="shared" si="17"/>
        <v>37469</v>
      </c>
      <c r="B59" s="102">
        <f t="shared" si="18"/>
        <v>4.1449999999999996</v>
      </c>
      <c r="C59" s="80">
        <f t="shared" si="19"/>
        <v>0.31</v>
      </c>
      <c r="D59" s="102"/>
      <c r="E59" s="106"/>
      <c r="F59" s="105">
        <f t="shared" ca="1" si="20"/>
        <v>655</v>
      </c>
      <c r="G59" s="80"/>
      <c r="H59" s="80"/>
      <c r="I59" s="104"/>
      <c r="J59" s="233"/>
      <c r="K59" s="102">
        <f t="shared" si="21"/>
        <v>0.38500000000000001</v>
      </c>
      <c r="L59" s="102">
        <f t="shared" si="22"/>
        <v>0</v>
      </c>
      <c r="M59" s="106">
        <f t="shared" si="23"/>
        <v>1</v>
      </c>
      <c r="N59" s="106">
        <f t="shared" si="24"/>
        <v>1</v>
      </c>
      <c r="O59" s="106">
        <f t="shared" si="25"/>
        <v>0.99</v>
      </c>
      <c r="P59" s="235">
        <f t="shared" si="26"/>
        <v>0.42</v>
      </c>
      <c r="Q59" s="106"/>
      <c r="R59" s="102">
        <f t="shared" si="4"/>
        <v>5.5E-2</v>
      </c>
      <c r="S59" s="102">
        <f t="shared" si="5"/>
        <v>0</v>
      </c>
      <c r="T59" s="106">
        <f t="shared" si="6"/>
        <v>1</v>
      </c>
      <c r="U59" s="106">
        <f t="shared" si="27"/>
        <v>1</v>
      </c>
      <c r="V59" s="106">
        <f t="shared" si="28"/>
        <v>0.99407144019191562</v>
      </c>
      <c r="W59" s="235">
        <f t="shared" si="29"/>
        <v>0.3</v>
      </c>
      <c r="X59" s="106"/>
      <c r="Y59" s="102">
        <f t="shared" si="7"/>
        <v>0.38500000000000001</v>
      </c>
      <c r="Z59" s="102">
        <f t="shared" si="8"/>
        <v>0</v>
      </c>
      <c r="AA59" s="106">
        <f t="shared" si="9"/>
        <v>1</v>
      </c>
      <c r="AB59" s="106">
        <f t="shared" si="30"/>
        <v>1</v>
      </c>
      <c r="AC59" s="106">
        <f t="shared" si="31"/>
        <v>0.99</v>
      </c>
      <c r="AD59" s="235">
        <f t="shared" si="32"/>
        <v>0.2</v>
      </c>
      <c r="AE59" s="106"/>
      <c r="AF59" s="102">
        <f t="shared" si="10"/>
        <v>0.38500000000000001</v>
      </c>
      <c r="AG59" s="102">
        <f t="shared" si="11"/>
        <v>0</v>
      </c>
      <c r="AH59" s="106">
        <f t="shared" si="12"/>
        <v>1</v>
      </c>
      <c r="AI59" s="106">
        <f t="shared" si="33"/>
        <v>1</v>
      </c>
      <c r="AJ59" s="106">
        <f t="shared" si="13"/>
        <v>0.99</v>
      </c>
      <c r="AK59" s="235">
        <f t="shared" si="34"/>
        <v>0.6</v>
      </c>
      <c r="AM59" s="80">
        <f t="shared" si="35"/>
        <v>6.700563728235201E-2</v>
      </c>
      <c r="AN59" s="181">
        <f t="shared" si="14"/>
        <v>31</v>
      </c>
      <c r="AP59" s="82">
        <f t="shared" si="36"/>
        <v>0</v>
      </c>
      <c r="AQ59" s="132">
        <f t="shared" si="37"/>
        <v>4.5299999999999994</v>
      </c>
      <c r="AR59" s="132">
        <f t="shared" si="38"/>
        <v>4.1449999999999996</v>
      </c>
      <c r="AS59" s="132">
        <f t="shared" si="39"/>
        <v>0</v>
      </c>
      <c r="AT59" s="132">
        <f t="shared" si="40"/>
        <v>0</v>
      </c>
      <c r="AU59" s="234">
        <f t="shared" si="41"/>
        <v>0.31</v>
      </c>
      <c r="AV59" s="234">
        <f t="shared" si="42"/>
        <v>0.31</v>
      </c>
      <c r="AW59" s="106">
        <f t="shared" si="43"/>
        <v>1.02</v>
      </c>
      <c r="AX59" s="236">
        <f>IF(AP59=0,0,_xll.SPRDOPT(AQ59,AR59,$P59,$AM59,AU59,AV59,AW59,$F59,$B$19,0))</f>
        <v>0</v>
      </c>
      <c r="AY59" s="236">
        <f ca="1">IF(AQ59=0,0,_xll.SPRDOPT(AQ59,AR59,$P59,$AM59,AU59,AV59,AW59,$F59,$B$19,1))</f>
        <v>18.874979951722135</v>
      </c>
      <c r="AZ59" s="236">
        <f ca="1">IF(AR59=0,0,_xll.SPRDOPT(AQ59,AR59,$P59,$AM59,AU59,AV59,AW59,$F59,$B$19,2))</f>
        <v>-18.935095504086991</v>
      </c>
      <c r="BA59" s="236">
        <f>IF(AS59=0,0,_xll.SPRDOPT(AQ59,AR59,$P59,$AM59,AU59,AV59,AW59,$F59,$B$19,3)/100)</f>
        <v>0</v>
      </c>
      <c r="BB59" s="236">
        <f>IF(AT59=0,0,_xll.SPRDOPT(AQ59,AR59,$P59,$AM59,AU59,AV59,AW59,$F59,$B$19,4)/100)</f>
        <v>0</v>
      </c>
      <c r="BC59" s="236">
        <f ca="1">IF(AU59=0,0,_xll.SPRDOPT(AQ59,AR59,$P59,$AM59,AU59,AV59,AW59,$F59,$B$19,5)/100)</f>
        <v>0</v>
      </c>
      <c r="BD59" s="236">
        <f ca="1">IF(AV59=0,0,_xll.SPRDOPT(AQ59,AR59,$P59,$AM59,AU59,AV59,AW59,$F59,$B$19,6)/100)</f>
        <v>0</v>
      </c>
      <c r="BE59" s="236">
        <f ca="1">IF(AW59=0,0,_xll.SPRDOPT(AQ59,AR59,$P59,$AM59,AU59,AV59,AW59,$F59,$B$19,7)/100)</f>
        <v>-7.0992437388975635E-2</v>
      </c>
      <c r="BF59" s="236">
        <f>IF(AX59=0,0,_xll.SPRDOPT(AQ59,AR59,$P59,$AM59,AU59,AV59,AW59,$F59,$B$19,9)/365)</f>
        <v>0</v>
      </c>
      <c r="BG59" s="236">
        <f t="shared" ca="1" si="44"/>
        <v>-6.0115552364855773E-2</v>
      </c>
      <c r="BH59" s="236">
        <f t="shared" si="45"/>
        <v>0</v>
      </c>
      <c r="BI59" s="236">
        <f t="shared" ca="1" si="46"/>
        <v>0</v>
      </c>
      <c r="BJ59" s="205"/>
      <c r="BK59" s="109">
        <f t="shared" si="47"/>
        <v>0</v>
      </c>
      <c r="BL59" s="109">
        <f t="shared" ca="1" si="48"/>
        <v>0</v>
      </c>
      <c r="BM59" s="109">
        <f t="shared" ca="1" si="49"/>
        <v>0</v>
      </c>
      <c r="BN59" s="109">
        <f t="shared" si="50"/>
        <v>0</v>
      </c>
      <c r="BO59" s="109">
        <f t="shared" si="51"/>
        <v>0</v>
      </c>
      <c r="BP59" s="109">
        <f t="shared" ca="1" si="52"/>
        <v>0</v>
      </c>
      <c r="BQ59" s="109">
        <f t="shared" ca="1" si="53"/>
        <v>0</v>
      </c>
      <c r="BR59" s="109">
        <f t="shared" ca="1" si="54"/>
        <v>0</v>
      </c>
      <c r="BS59" s="109">
        <f t="shared" si="55"/>
        <v>0</v>
      </c>
      <c r="BT59" s="109">
        <f t="shared" ca="1" si="56"/>
        <v>0</v>
      </c>
      <c r="BU59" s="109">
        <f t="shared" si="57"/>
        <v>0</v>
      </c>
      <c r="BV59" s="109">
        <f t="shared" ca="1" si="58"/>
        <v>0</v>
      </c>
      <c r="BX59" s="82">
        <f t="shared" si="59"/>
        <v>0</v>
      </c>
      <c r="BY59" s="132">
        <f t="shared" si="60"/>
        <v>4.1999999999999993</v>
      </c>
      <c r="BZ59" s="132">
        <f t="shared" si="61"/>
        <v>4.1449999999999996</v>
      </c>
      <c r="CA59" s="132">
        <f t="shared" si="62"/>
        <v>0</v>
      </c>
      <c r="CB59" s="132">
        <f t="shared" si="63"/>
        <v>0</v>
      </c>
      <c r="CC59" s="234">
        <f t="shared" si="64"/>
        <v>0.31</v>
      </c>
      <c r="CD59" s="234">
        <f t="shared" si="65"/>
        <v>0.31</v>
      </c>
      <c r="CE59" s="106">
        <f t="shared" si="66"/>
        <v>0.99407144019191562</v>
      </c>
      <c r="CF59" s="236">
        <f>IF(BX59=0,0,_xll.SPRDOPT(BY59,BZ59,$W59,$AM59,CC59,CD59,CE59,$F59,$D$19,0))</f>
        <v>0</v>
      </c>
      <c r="CG59" s="236">
        <f ca="1">IF(BY59=0,0,_xll.SPRDOPT(BY59,BZ59,$W59,$AM59,CC59,CD59,CE59,$F59,$D$19,1))</f>
        <v>0.12590853563627558</v>
      </c>
      <c r="CH59" s="236">
        <f ca="1">IF(BZ59=0,0,_xll.SPRDOPT(BY59,BZ59,$W59,$AM59,CC59,CD59,CE59,$F59,$D$19,2))</f>
        <v>-0.11808822828969481</v>
      </c>
      <c r="CI59" s="236">
        <f>IF(CA59=0,0,_xll.SPRDOPT(BY59,BZ59,$W59,$AM59,CC59,CD59,CE59,$F59,$D$19,3)/100)</f>
        <v>0</v>
      </c>
      <c r="CJ59" s="236">
        <f>IF(CB59=0,0,_xll.SPRDOPT(BY59,BZ59,$W59,$AM59,CC59,CD59,CE59,$F59,$D$19,4)/100)</f>
        <v>0</v>
      </c>
      <c r="CK59" s="236">
        <f ca="1">IF(CC59=0,0,_xll.SPRDOPT(BY59,BZ59,$W59,$AM59,CC59,CD59,CE59,$F59,$D$19,5)/100)</f>
        <v>5.6146181995563784E-3</v>
      </c>
      <c r="CL59" s="236">
        <f ca="1">IF(CD59=0,0,_xll.SPRDOPT(BY59,BZ59,$W59,$AM59,CC59,CD59,CE59,$F59,$D$19,6)/100)</f>
        <v>-4.2571742584266463E-3</v>
      </c>
      <c r="CM59" s="236">
        <f ca="1">IF(CE59=0,0,_xll.SPRDOPT(BY59,BZ59,$W59,$AM59,CC59,CD59,CE59,$F59,$D$19,7)/100)</f>
        <v>-2.7499936294906501E-2</v>
      </c>
      <c r="CN59" s="236">
        <f>IF(CF59=0,0,_xll.SPRDOPT(BY59,BZ59,$W59,$AM59,CC59,CD59,CE59,$F59,$D$19,9)/365)</f>
        <v>0</v>
      </c>
      <c r="CO59" s="236">
        <f t="shared" ca="1" si="67"/>
        <v>7.8203073465807627E-3</v>
      </c>
      <c r="CP59" s="236">
        <f t="shared" si="68"/>
        <v>0</v>
      </c>
      <c r="CQ59" s="236">
        <f t="shared" ca="1" si="69"/>
        <v>1.3574439411297321E-3</v>
      </c>
      <c r="CR59" s="205"/>
      <c r="CS59" s="109">
        <f t="shared" si="70"/>
        <v>0</v>
      </c>
      <c r="CT59" s="109">
        <f t="shared" ca="1" si="71"/>
        <v>0</v>
      </c>
      <c r="CU59" s="109">
        <f t="shared" ca="1" si="72"/>
        <v>0</v>
      </c>
      <c r="CV59" s="109">
        <f t="shared" si="73"/>
        <v>0</v>
      </c>
      <c r="CW59" s="109">
        <f t="shared" si="74"/>
        <v>0</v>
      </c>
      <c r="CX59" s="109">
        <f t="shared" ca="1" si="75"/>
        <v>0</v>
      </c>
      <c r="CY59" s="109">
        <f t="shared" ca="1" si="76"/>
        <v>0</v>
      </c>
      <c r="CZ59" s="109">
        <f t="shared" ca="1" si="77"/>
        <v>0</v>
      </c>
      <c r="DA59" s="109">
        <f t="shared" si="78"/>
        <v>0</v>
      </c>
      <c r="DB59" s="109">
        <f t="shared" ca="1" si="79"/>
        <v>0</v>
      </c>
      <c r="DC59" s="109">
        <f t="shared" si="80"/>
        <v>0</v>
      </c>
      <c r="DD59" s="109">
        <f t="shared" ca="1" si="81"/>
        <v>0</v>
      </c>
      <c r="DF59" s="82">
        <f t="shared" si="82"/>
        <v>0</v>
      </c>
      <c r="DG59" s="132">
        <f t="shared" si="83"/>
        <v>4.5474999999999994</v>
      </c>
      <c r="DH59" s="132">
        <f t="shared" si="84"/>
        <v>4.1449999999999996</v>
      </c>
      <c r="DI59" s="132">
        <f t="shared" si="85"/>
        <v>0</v>
      </c>
      <c r="DJ59" s="132">
        <f t="shared" si="86"/>
        <v>0</v>
      </c>
      <c r="DK59" s="234">
        <f t="shared" si="87"/>
        <v>0.31</v>
      </c>
      <c r="DL59" s="234">
        <f t="shared" si="88"/>
        <v>0.31</v>
      </c>
      <c r="DM59" s="106">
        <f t="shared" si="89"/>
        <v>0.99</v>
      </c>
      <c r="DN59" s="236">
        <f>IF(DF59=0,0,_xll.SPRDOPT(DG59,DH59,$AD59,$AM59,DK59,DL59,DM59,$F59,$F$19,0))</f>
        <v>0</v>
      </c>
      <c r="DO59" s="236">
        <f ca="1">IF(DG59=0,0,_xll.SPRDOPT(DG59,DH59,$AD59,$AM59,DK59,DL59,DM59,$F59,$F$19,1))</f>
        <v>-0.19185089171895631</v>
      </c>
      <c r="DP59" s="236">
        <f ca="1">IF(DH59=0,0,_xll.SPRDOPT(DG59,DH59,$AD59,$AM59,DK59,DL59,DM59,$F59,$F$19,2))</f>
        <v>0.20650216312835512</v>
      </c>
      <c r="DQ59" s="236">
        <f>IF(DI59=0,0,_xll.SPRDOPT(DG59,DH59,$AD59,$AM59,DK59,DL59,DM59,$F59,$F$19,3)/100)</f>
        <v>0</v>
      </c>
      <c r="DR59" s="236">
        <f>IF(DJ59=0,0,_xll.SPRDOPT(DG59,DH59,$AD59,$AM59,DK59,DL59,DM59,$F59,$F$19,4)/100)</f>
        <v>0</v>
      </c>
      <c r="DS59" s="236">
        <f ca="1">IF(DK59=0,0,_xll.SPRDOPT(DG59,DH59,$AD59,$AM59,DK59,DL59,DM59,$F59,$F$19,5)/100)</f>
        <v>6.294696536164622E-3</v>
      </c>
      <c r="DT59" s="236">
        <f ca="1">IF(DL59=0,0,_xll.SPRDOPT(DG59,DH59,$AD59,$AM59,DK59,DL59,DM59,$F59,$F$19,6)/100)</f>
        <v>-3.9459790341249221E-3</v>
      </c>
      <c r="DU59" s="236">
        <f ca="1">IF(DM59=0,0,_xll.SPRDOPT(DG59,DH59,$AD59,$AM59,DK59,DL59,DM59,$F59,$F$19,7)/100)</f>
        <v>-3.1781382897433735E-2</v>
      </c>
      <c r="DV59" s="236">
        <f>IF(DN59=0,0,_xll.SPRDOPT(DG59,DH59,$AD59,$AM59,DK59,DL59,DM59,$F59,$F$19,9)/365)</f>
        <v>0</v>
      </c>
      <c r="DW59" s="236">
        <f t="shared" ca="1" si="90"/>
        <v>1.4651271409398814E-2</v>
      </c>
      <c r="DX59" s="236">
        <f t="shared" si="91"/>
        <v>0</v>
      </c>
      <c r="DY59" s="236">
        <f t="shared" ca="1" si="92"/>
        <v>2.3487175020396999E-3</v>
      </c>
      <c r="DZ59" s="205"/>
      <c r="EA59" s="109">
        <f t="shared" si="93"/>
        <v>0</v>
      </c>
      <c r="EB59" s="109">
        <f t="shared" ca="1" si="94"/>
        <v>0</v>
      </c>
      <c r="EC59" s="109">
        <f t="shared" ca="1" si="95"/>
        <v>0</v>
      </c>
      <c r="ED59" s="109">
        <f t="shared" si="96"/>
        <v>0</v>
      </c>
      <c r="EE59" s="109">
        <f t="shared" si="97"/>
        <v>0</v>
      </c>
      <c r="EF59" s="109">
        <f t="shared" ca="1" si="98"/>
        <v>0</v>
      </c>
      <c r="EG59" s="109">
        <f t="shared" ca="1" si="99"/>
        <v>0</v>
      </c>
      <c r="EH59" s="109">
        <f t="shared" ca="1" si="100"/>
        <v>0</v>
      </c>
      <c r="EI59" s="109">
        <f t="shared" si="101"/>
        <v>0</v>
      </c>
      <c r="EJ59" s="109">
        <f t="shared" ca="1" si="102"/>
        <v>0</v>
      </c>
      <c r="EK59" s="109">
        <f t="shared" si="103"/>
        <v>0</v>
      </c>
      <c r="EL59" s="109">
        <f t="shared" ca="1" si="104"/>
        <v>0</v>
      </c>
      <c r="EN59" s="82">
        <f t="shared" si="105"/>
        <v>0</v>
      </c>
      <c r="EO59" s="132">
        <f t="shared" si="106"/>
        <v>4.5474999999999994</v>
      </c>
      <c r="EP59" s="132">
        <f t="shared" si="107"/>
        <v>4.1449999999999996</v>
      </c>
      <c r="EQ59" s="132">
        <f t="shared" si="108"/>
        <v>0</v>
      </c>
      <c r="ER59" s="132">
        <f t="shared" si="109"/>
        <v>0</v>
      </c>
      <c r="ES59" s="234">
        <f t="shared" si="110"/>
        <v>0.31</v>
      </c>
      <c r="ET59" s="234">
        <f t="shared" si="111"/>
        <v>0.31</v>
      </c>
      <c r="EU59" s="106">
        <f t="shared" si="112"/>
        <v>0.99</v>
      </c>
      <c r="EV59" s="236">
        <f>IF(EN59=0,0,_xll.SPRDOPT(EO59,EP59,$AK59,$AM59,ES59,ET59,EU59,$F59,$H$19,0))</f>
        <v>0</v>
      </c>
      <c r="EW59" s="236">
        <f ca="1">IF(EO59=0,0,_xll.SPRDOPT(EO59,EP59,$AK59,$AM59,ES59,ET59,EU59,$F59,$H$19,1))</f>
        <v>0.2749384737949121</v>
      </c>
      <c r="EX59" s="236">
        <f ca="1">IF(EP59=0,0,_xll.SPRDOPT(EO59,EP59,$AK59,$AM59,ES59,ET59,EU59,$F59,$H$19,2))</f>
        <v>-0.26077704543415664</v>
      </c>
      <c r="EY59" s="236">
        <f>IF(EQ59=0,0,_xll.SPRDOPT(EO59,EP59,$AK59,$AM59,ES59,ET59,EU59,$F59,$H$19,3)/100)</f>
        <v>0</v>
      </c>
      <c r="EZ59" s="236">
        <f>IF(ER59=0,0,_xll.SPRDOPT(EO59,EP59,$AK59,$AM59,ES59,ET59,EU59,$F59,$H$19,4)/100)</f>
        <v>0</v>
      </c>
      <c r="FA59" s="236">
        <f ca="1">IF(ES59=0,0,_xll.SPRDOPT(EO59,EP59,$AK59,$AM59,ES59,ET59,EU59,$F59,$H$19,5)/100)</f>
        <v>1.2822837934885279E-2</v>
      </c>
      <c r="FB59" s="236">
        <f ca="1">IF(ET59=0,0,_xll.SPRDOPT(EO59,EP59,$AK59,$AM59,ES59,ET59,EU59,$F59,$H$19,6)/100)</f>
        <v>-9.4764052942408854E-3</v>
      </c>
      <c r="FC59" s="236">
        <f ca="1">IF(EU59=0,0,_xll.SPRDOPT(EO59,EP59,$AK59,$AM59,ES59,ET59,EU59,$F59,$H$19,7)/100)</f>
        <v>-3.0677806301039938E-2</v>
      </c>
      <c r="FD59" s="236">
        <f>IF(EV59=0,0,_xll.SPRDOPT(EO59,EP59,$AK59,$AM59,ES59,ET59,EU59,$F59,$H$19,9)/365)</f>
        <v>0</v>
      </c>
      <c r="FE59" s="236">
        <f t="shared" ca="1" si="113"/>
        <v>1.4161428360755457E-2</v>
      </c>
      <c r="FF59" s="236">
        <f t="shared" si="114"/>
        <v>0</v>
      </c>
      <c r="FG59" s="236">
        <f t="shared" ca="1" si="115"/>
        <v>3.3464326406443933E-3</v>
      </c>
      <c r="FH59" s="205"/>
      <c r="FI59" s="109">
        <f t="shared" si="116"/>
        <v>0</v>
      </c>
      <c r="FJ59" s="109">
        <f t="shared" ca="1" si="117"/>
        <v>0</v>
      </c>
      <c r="FK59" s="109">
        <f t="shared" ca="1" si="118"/>
        <v>0</v>
      </c>
      <c r="FL59" s="109">
        <f t="shared" si="119"/>
        <v>0</v>
      </c>
      <c r="FM59" s="109">
        <f t="shared" si="120"/>
        <v>0</v>
      </c>
      <c r="FN59" s="109">
        <f t="shared" ca="1" si="121"/>
        <v>0</v>
      </c>
      <c r="FO59" s="109">
        <f t="shared" ca="1" si="122"/>
        <v>0</v>
      </c>
      <c r="FP59" s="109">
        <f t="shared" ca="1" si="123"/>
        <v>0</v>
      </c>
      <c r="FQ59" s="109">
        <f t="shared" si="124"/>
        <v>0</v>
      </c>
      <c r="FR59" s="109">
        <f t="shared" ca="1" si="125"/>
        <v>0</v>
      </c>
      <c r="FS59" s="109">
        <f t="shared" si="126"/>
        <v>0</v>
      </c>
      <c r="FT59" s="109">
        <f t="shared" ca="1" si="127"/>
        <v>0</v>
      </c>
    </row>
    <row r="60" spans="1:176" x14ac:dyDescent="0.25">
      <c r="A60" s="101">
        <f t="shared" si="17"/>
        <v>37500</v>
      </c>
      <c r="B60" s="102">
        <f t="shared" si="18"/>
        <v>4.16</v>
      </c>
      <c r="C60" s="80">
        <f t="shared" si="19"/>
        <v>0.31</v>
      </c>
      <c r="D60" s="102"/>
      <c r="E60" s="106"/>
      <c r="F60" s="105">
        <f t="shared" ca="1" si="20"/>
        <v>685</v>
      </c>
      <c r="G60" s="80"/>
      <c r="H60" s="80"/>
      <c r="I60" s="104"/>
      <c r="J60" s="233"/>
      <c r="K60" s="102">
        <f t="shared" si="21"/>
        <v>0.38500000000000001</v>
      </c>
      <c r="L60" s="102">
        <f t="shared" si="22"/>
        <v>0</v>
      </c>
      <c r="M60" s="106">
        <f t="shared" si="23"/>
        <v>1</v>
      </c>
      <c r="N60" s="106">
        <f t="shared" si="24"/>
        <v>1</v>
      </c>
      <c r="O60" s="106">
        <f t="shared" si="25"/>
        <v>0.99</v>
      </c>
      <c r="P60" s="235">
        <f t="shared" si="26"/>
        <v>0.42</v>
      </c>
      <c r="Q60" s="106"/>
      <c r="R60" s="102">
        <f t="shared" si="4"/>
        <v>5.2499999999999998E-2</v>
      </c>
      <c r="S60" s="102">
        <f t="shared" si="5"/>
        <v>0</v>
      </c>
      <c r="T60" s="106">
        <f t="shared" si="6"/>
        <v>1</v>
      </c>
      <c r="U60" s="106">
        <f t="shared" si="27"/>
        <v>1</v>
      </c>
      <c r="V60" s="106">
        <f t="shared" si="28"/>
        <v>0.99407144019191562</v>
      </c>
      <c r="W60" s="235">
        <f t="shared" si="29"/>
        <v>0.3</v>
      </c>
      <c r="X60" s="106"/>
      <c r="Y60" s="102">
        <f t="shared" si="7"/>
        <v>0.38500000000000001</v>
      </c>
      <c r="Z60" s="102">
        <f t="shared" si="8"/>
        <v>0</v>
      </c>
      <c r="AA60" s="106">
        <f t="shared" si="9"/>
        <v>1</v>
      </c>
      <c r="AB60" s="106">
        <f t="shared" si="30"/>
        <v>1</v>
      </c>
      <c r="AC60" s="106">
        <f t="shared" si="31"/>
        <v>0.99</v>
      </c>
      <c r="AD60" s="235">
        <f t="shared" si="32"/>
        <v>0.2</v>
      </c>
      <c r="AE60" s="106"/>
      <c r="AF60" s="102">
        <f t="shared" si="10"/>
        <v>0.38500000000000001</v>
      </c>
      <c r="AG60" s="102">
        <f t="shared" si="11"/>
        <v>0</v>
      </c>
      <c r="AH60" s="106">
        <f t="shared" si="12"/>
        <v>1</v>
      </c>
      <c r="AI60" s="106">
        <f t="shared" si="33"/>
        <v>1</v>
      </c>
      <c r="AJ60" s="106">
        <f t="shared" si="13"/>
        <v>0.99</v>
      </c>
      <c r="AK60" s="235">
        <f t="shared" si="34"/>
        <v>0.6</v>
      </c>
      <c r="AM60" s="80">
        <f t="shared" si="35"/>
        <v>6.6984869875904018E-2</v>
      </c>
      <c r="AN60" s="181">
        <f t="shared" si="14"/>
        <v>30</v>
      </c>
      <c r="AP60" s="82">
        <f t="shared" si="36"/>
        <v>0</v>
      </c>
      <c r="AQ60" s="132">
        <f t="shared" si="37"/>
        <v>4.5449999999999999</v>
      </c>
      <c r="AR60" s="132">
        <f t="shared" si="38"/>
        <v>4.16</v>
      </c>
      <c r="AS60" s="132">
        <f t="shared" si="39"/>
        <v>0</v>
      </c>
      <c r="AT60" s="132">
        <f t="shared" si="40"/>
        <v>0</v>
      </c>
      <c r="AU60" s="234">
        <f t="shared" si="41"/>
        <v>0.31</v>
      </c>
      <c r="AV60" s="234">
        <f t="shared" si="42"/>
        <v>0.31</v>
      </c>
      <c r="AW60" s="106">
        <f t="shared" si="43"/>
        <v>1.02</v>
      </c>
      <c r="AX60" s="236">
        <f>IF(AP60=0,0,_xll.SPRDOPT(AQ60,AR60,$P60,$AM60,AU60,AV60,AW60,$F60,$B$19,0))</f>
        <v>0</v>
      </c>
      <c r="AY60" s="236">
        <f ca="1">IF(AQ60=0,0,_xll.SPRDOPT(AQ60,AR60,$P60,$AM60,AU60,AV60,AW60,$F60,$B$19,1))</f>
        <v>18.790169419980273</v>
      </c>
      <c r="AZ60" s="236">
        <f ca="1">IF(AR60=0,0,_xll.SPRDOPT(AQ60,AR60,$P60,$AM60,AU60,AV60,AW60,$F60,$B$19,2))</f>
        <v>-18.851586078734574</v>
      </c>
      <c r="BA60" s="236">
        <f>IF(AS60=0,0,_xll.SPRDOPT(AQ60,AR60,$P60,$AM60,AU60,AV60,AW60,$F60,$B$19,3)/100)</f>
        <v>0</v>
      </c>
      <c r="BB60" s="236">
        <f>IF(AT60=0,0,_xll.SPRDOPT(AQ60,AR60,$P60,$AM60,AU60,AV60,AW60,$F60,$B$19,4)/100)</f>
        <v>0</v>
      </c>
      <c r="BC60" s="236">
        <f ca="1">IF(AU60=0,0,_xll.SPRDOPT(AQ60,AR60,$P60,$AM60,AU60,AV60,AW60,$F60,$B$19,5)/100)</f>
        <v>0</v>
      </c>
      <c r="BD60" s="236">
        <f ca="1">IF(AV60=0,0,_xll.SPRDOPT(AQ60,AR60,$P60,$AM60,AU60,AV60,AW60,$F60,$B$19,6)/100)</f>
        <v>0</v>
      </c>
      <c r="BE60" s="236">
        <f ca="1">IF(AW60=0,0,_xll.SPRDOPT(AQ60,AR60,$P60,$AM60,AU60,AV60,AW60,$F60,$B$19,7)/100)</f>
        <v>-7.2724332233019176E-2</v>
      </c>
      <c r="BF60" s="236">
        <f>IF(AX60=0,0,_xll.SPRDOPT(AQ60,AR60,$P60,$AM60,AU60,AV60,AW60,$F60,$B$19,9)/365)</f>
        <v>0</v>
      </c>
      <c r="BG60" s="236">
        <f t="shared" ca="1" si="44"/>
        <v>-6.1416658754300357E-2</v>
      </c>
      <c r="BH60" s="236">
        <f t="shared" si="45"/>
        <v>0</v>
      </c>
      <c r="BI60" s="236">
        <f t="shared" ca="1" si="46"/>
        <v>0</v>
      </c>
      <c r="BJ60" s="205"/>
      <c r="BK60" s="109">
        <f t="shared" si="47"/>
        <v>0</v>
      </c>
      <c r="BL60" s="109">
        <f t="shared" ca="1" si="48"/>
        <v>0</v>
      </c>
      <c r="BM60" s="109">
        <f t="shared" ca="1" si="49"/>
        <v>0</v>
      </c>
      <c r="BN60" s="109">
        <f t="shared" si="50"/>
        <v>0</v>
      </c>
      <c r="BO60" s="109">
        <f t="shared" si="51"/>
        <v>0</v>
      </c>
      <c r="BP60" s="109">
        <f t="shared" ca="1" si="52"/>
        <v>0</v>
      </c>
      <c r="BQ60" s="109">
        <f t="shared" ca="1" si="53"/>
        <v>0</v>
      </c>
      <c r="BR60" s="109">
        <f t="shared" ca="1" si="54"/>
        <v>0</v>
      </c>
      <c r="BS60" s="109">
        <f t="shared" si="55"/>
        <v>0</v>
      </c>
      <c r="BT60" s="109">
        <f t="shared" ca="1" si="56"/>
        <v>0</v>
      </c>
      <c r="BU60" s="109">
        <f t="shared" si="57"/>
        <v>0</v>
      </c>
      <c r="BV60" s="109">
        <f t="shared" ca="1" si="58"/>
        <v>0</v>
      </c>
      <c r="BX60" s="82">
        <f t="shared" si="59"/>
        <v>0</v>
      </c>
      <c r="BY60" s="132">
        <f t="shared" si="60"/>
        <v>4.2125000000000004</v>
      </c>
      <c r="BZ60" s="132">
        <f t="shared" si="61"/>
        <v>4.16</v>
      </c>
      <c r="CA60" s="132">
        <f t="shared" si="62"/>
        <v>0</v>
      </c>
      <c r="CB60" s="132">
        <f t="shared" si="63"/>
        <v>0</v>
      </c>
      <c r="CC60" s="234">
        <f t="shared" si="64"/>
        <v>0.31</v>
      </c>
      <c r="CD60" s="234">
        <f t="shared" si="65"/>
        <v>0.31</v>
      </c>
      <c r="CE60" s="106">
        <f t="shared" si="66"/>
        <v>0.99407144019191562</v>
      </c>
      <c r="CF60" s="236">
        <f>IF(BX60=0,0,_xll.SPRDOPT(BY60,BZ60,$W60,$AM60,CC60,CD60,CE60,$F60,$D$19,0))</f>
        <v>0</v>
      </c>
      <c r="CG60" s="236">
        <f ca="1">IF(BY60=0,0,_xll.SPRDOPT(BY60,BZ60,$W60,$AM60,CC60,CD60,CE60,$F60,$D$19,1))</f>
        <v>0.12863549090246612</v>
      </c>
      <c r="CH60" s="236">
        <f ca="1">IF(BZ60=0,0,_xll.SPRDOPT(BY60,BZ60,$W60,$AM60,CC60,CD60,CE60,$F60,$D$19,2))</f>
        <v>-0.12052891742475028</v>
      </c>
      <c r="CI60" s="236">
        <f>IF(CA60=0,0,_xll.SPRDOPT(BY60,BZ60,$W60,$AM60,CC60,CD60,CE60,$F60,$D$19,3)/100)</f>
        <v>0</v>
      </c>
      <c r="CJ60" s="236">
        <f>IF(CB60=0,0,_xll.SPRDOPT(BY60,BZ60,$W60,$AM60,CC60,CD60,CE60,$F60,$D$19,4)/100)</f>
        <v>0</v>
      </c>
      <c r="CK60" s="236">
        <f ca="1">IF(CC60=0,0,_xll.SPRDOPT(BY60,BZ60,$W60,$AM60,CC60,CD60,CE60,$F60,$D$19,5)/100)</f>
        <v>5.8079724836023264E-3</v>
      </c>
      <c r="CL60" s="236">
        <f ca="1">IF(CD60=0,0,_xll.SPRDOPT(BY60,BZ60,$W60,$AM60,CC60,CD60,CE60,$F60,$D$19,6)/100)</f>
        <v>-4.39843697527636E-3</v>
      </c>
      <c r="CM60" s="236">
        <f ca="1">IF(CE60=0,0,_xll.SPRDOPT(BY60,BZ60,$W60,$AM60,CC60,CD60,CE60,$F60,$D$19,7)/100)</f>
        <v>-2.8600401005075625E-2</v>
      </c>
      <c r="CN60" s="236">
        <f>IF(CF60=0,0,_xll.SPRDOPT(BY60,BZ60,$W60,$AM60,CC60,CD60,CE60,$F60,$D$19,9)/365)</f>
        <v>0</v>
      </c>
      <c r="CO60" s="236">
        <f t="shared" ca="1" si="67"/>
        <v>8.1065734777158449E-3</v>
      </c>
      <c r="CP60" s="236">
        <f t="shared" si="68"/>
        <v>0</v>
      </c>
      <c r="CQ60" s="236">
        <f t="shared" ca="1" si="69"/>
        <v>1.4095355083259663E-3</v>
      </c>
      <c r="CR60" s="205"/>
      <c r="CS60" s="109">
        <f t="shared" si="70"/>
        <v>0</v>
      </c>
      <c r="CT60" s="109">
        <f t="shared" ca="1" si="71"/>
        <v>0</v>
      </c>
      <c r="CU60" s="109">
        <f t="shared" ca="1" si="72"/>
        <v>0</v>
      </c>
      <c r="CV60" s="109">
        <f t="shared" si="73"/>
        <v>0</v>
      </c>
      <c r="CW60" s="109">
        <f t="shared" si="74"/>
        <v>0</v>
      </c>
      <c r="CX60" s="109">
        <f t="shared" ca="1" si="75"/>
        <v>0</v>
      </c>
      <c r="CY60" s="109">
        <f t="shared" ca="1" si="76"/>
        <v>0</v>
      </c>
      <c r="CZ60" s="109">
        <f t="shared" ca="1" si="77"/>
        <v>0</v>
      </c>
      <c r="DA60" s="109">
        <f t="shared" si="78"/>
        <v>0</v>
      </c>
      <c r="DB60" s="109">
        <f t="shared" ca="1" si="79"/>
        <v>0</v>
      </c>
      <c r="DC60" s="109">
        <f t="shared" si="80"/>
        <v>0</v>
      </c>
      <c r="DD60" s="109">
        <f t="shared" ca="1" si="81"/>
        <v>0</v>
      </c>
      <c r="DF60" s="82">
        <f t="shared" si="82"/>
        <v>0</v>
      </c>
      <c r="DG60" s="132">
        <f t="shared" si="83"/>
        <v>4.5625</v>
      </c>
      <c r="DH60" s="132">
        <f t="shared" si="84"/>
        <v>4.16</v>
      </c>
      <c r="DI60" s="132">
        <f t="shared" si="85"/>
        <v>0</v>
      </c>
      <c r="DJ60" s="132">
        <f t="shared" si="86"/>
        <v>0</v>
      </c>
      <c r="DK60" s="234">
        <f t="shared" si="87"/>
        <v>0.31</v>
      </c>
      <c r="DL60" s="234">
        <f t="shared" si="88"/>
        <v>0.31</v>
      </c>
      <c r="DM60" s="106">
        <f t="shared" si="89"/>
        <v>0.99</v>
      </c>
      <c r="DN60" s="236">
        <f>IF(DF60=0,0,_xll.SPRDOPT(DG60,DH60,$AD60,$AM60,DK60,DL60,DM60,$F60,$F$19,0))</f>
        <v>0</v>
      </c>
      <c r="DO60" s="236">
        <f ca="1">IF(DG60=0,0,_xll.SPRDOPT(DG60,DH60,$AD60,$AM60,DK60,DL60,DM60,$F60,$F$19,1))</f>
        <v>-0.19552673730456438</v>
      </c>
      <c r="DP60" s="236">
        <f ca="1">IF(DH60=0,0,_xll.SPRDOPT(DG60,DH60,$AD60,$AM60,DK60,DL60,DM60,$F60,$F$19,2))</f>
        <v>0.21064507601700067</v>
      </c>
      <c r="DQ60" s="236">
        <f>IF(DI60=0,0,_xll.SPRDOPT(DG60,DH60,$AD60,$AM60,DK60,DL60,DM60,$F60,$F$19,3)/100)</f>
        <v>0</v>
      </c>
      <c r="DR60" s="236">
        <f>IF(DJ60=0,0,_xll.SPRDOPT(DG60,DH60,$AD60,$AM60,DK60,DL60,DM60,$F60,$F$19,4)/100)</f>
        <v>0</v>
      </c>
      <c r="DS60" s="236">
        <f ca="1">IF(DK60=0,0,_xll.SPRDOPT(DG60,DH60,$AD60,$AM60,DK60,DL60,DM60,$F60,$F$19,5)/100)</f>
        <v>6.4895558984176087E-3</v>
      </c>
      <c r="DT60" s="236">
        <f ca="1">IF(DL60=0,0,_xll.SPRDOPT(DG60,DH60,$AD60,$AM60,DK60,DL60,DM60,$F60,$F$19,6)/100)</f>
        <v>-4.0587770556405542E-3</v>
      </c>
      <c r="DU60" s="236">
        <f ca="1">IF(DM60=0,0,_xll.SPRDOPT(DG60,DH60,$AD60,$AM60,DK60,DL60,DM60,$F60,$F$19,7)/100)</f>
        <v>-3.2907587066308724E-2</v>
      </c>
      <c r="DV60" s="236">
        <f>IF(DN60=0,0,_xll.SPRDOPT(DG60,DH60,$AD60,$AM60,DK60,DL60,DM60,$F60,$F$19,9)/365)</f>
        <v>0</v>
      </c>
      <c r="DW60" s="236">
        <f t="shared" ca="1" si="90"/>
        <v>1.5118338712436286E-2</v>
      </c>
      <c r="DX60" s="236">
        <f t="shared" si="91"/>
        <v>0</v>
      </c>
      <c r="DY60" s="236">
        <f t="shared" ca="1" si="92"/>
        <v>2.4307788427770545E-3</v>
      </c>
      <c r="DZ60" s="205"/>
      <c r="EA60" s="109">
        <f t="shared" si="93"/>
        <v>0</v>
      </c>
      <c r="EB60" s="109">
        <f t="shared" ca="1" si="94"/>
        <v>0</v>
      </c>
      <c r="EC60" s="109">
        <f t="shared" ca="1" si="95"/>
        <v>0</v>
      </c>
      <c r="ED60" s="109">
        <f t="shared" si="96"/>
        <v>0</v>
      </c>
      <c r="EE60" s="109">
        <f t="shared" si="97"/>
        <v>0</v>
      </c>
      <c r="EF60" s="109">
        <f t="shared" ca="1" si="98"/>
        <v>0</v>
      </c>
      <c r="EG60" s="109">
        <f t="shared" ca="1" si="99"/>
        <v>0</v>
      </c>
      <c r="EH60" s="109">
        <f t="shared" ca="1" si="100"/>
        <v>0</v>
      </c>
      <c r="EI60" s="109">
        <f t="shared" si="101"/>
        <v>0</v>
      </c>
      <c r="EJ60" s="109">
        <f t="shared" ca="1" si="102"/>
        <v>0</v>
      </c>
      <c r="EK60" s="109">
        <f t="shared" si="103"/>
        <v>0</v>
      </c>
      <c r="EL60" s="109">
        <f t="shared" ca="1" si="104"/>
        <v>0</v>
      </c>
      <c r="EN60" s="82">
        <f t="shared" si="105"/>
        <v>0</v>
      </c>
      <c r="EO60" s="132">
        <f t="shared" si="106"/>
        <v>4.5625</v>
      </c>
      <c r="EP60" s="132">
        <f t="shared" si="107"/>
        <v>4.16</v>
      </c>
      <c r="EQ60" s="132">
        <f t="shared" si="108"/>
        <v>0</v>
      </c>
      <c r="ER60" s="132">
        <f t="shared" si="109"/>
        <v>0</v>
      </c>
      <c r="ES60" s="234">
        <f t="shared" si="110"/>
        <v>0.31</v>
      </c>
      <c r="ET60" s="234">
        <f t="shared" si="111"/>
        <v>0.31</v>
      </c>
      <c r="EU60" s="106">
        <f t="shared" si="112"/>
        <v>0.99</v>
      </c>
      <c r="EV60" s="236">
        <f>IF(EN60=0,0,_xll.SPRDOPT(EO60,EP60,$AK60,$AM60,ES60,ET60,EU60,$F60,$H$19,0))</f>
        <v>0</v>
      </c>
      <c r="EW60" s="236">
        <f ca="1">IF(EO60=0,0,_xll.SPRDOPT(EO60,EP60,$AK60,$AM60,ES60,ET60,EU60,$F60,$H$19,1))</f>
        <v>0.27824107541783688</v>
      </c>
      <c r="EX60" s="236">
        <f ca="1">IF(EP60=0,0,_xll.SPRDOPT(EO60,EP60,$AK60,$AM60,ES60,ET60,EU60,$F60,$H$19,2))</f>
        <v>-0.26370278997093854</v>
      </c>
      <c r="EY60" s="236">
        <f>IF(EQ60=0,0,_xll.SPRDOPT(EO60,EP60,$AK60,$AM60,ES60,ET60,EU60,$F60,$H$19,3)/100)</f>
        <v>0</v>
      </c>
      <c r="EZ60" s="236">
        <f>IF(ER60=0,0,_xll.SPRDOPT(EO60,EP60,$AK60,$AM60,ES60,ET60,EU60,$F60,$H$19,4)/100)</f>
        <v>0</v>
      </c>
      <c r="FA60" s="236">
        <f ca="1">IF(ES60=0,0,_xll.SPRDOPT(EO60,EP60,$AK60,$AM60,ES60,ET60,EU60,$F60,$H$19,5)/100)</f>
        <v>1.3145603995193272E-2</v>
      </c>
      <c r="FB60" s="236">
        <f ca="1">IF(ET60=0,0,_xll.SPRDOPT(EO60,EP60,$AK60,$AM60,ES60,ET60,EU60,$F60,$H$19,6)/100)</f>
        <v>-9.7071024784543773E-3</v>
      </c>
      <c r="FC60" s="236">
        <f ca="1">IF(EU60=0,0,_xll.SPRDOPT(EO60,EP60,$AK60,$AM60,ES60,ET60,EU60,$F60,$H$19,7)/100)</f>
        <v>-3.1602985757554228E-2</v>
      </c>
      <c r="FD60" s="236">
        <f>IF(EV60=0,0,_xll.SPRDOPT(EO60,EP60,$AK60,$AM60,ES60,ET60,EU60,$F60,$H$19,9)/365)</f>
        <v>0</v>
      </c>
      <c r="FE60" s="236">
        <f t="shared" ca="1" si="113"/>
        <v>1.4538285446898336E-2</v>
      </c>
      <c r="FF60" s="236">
        <f t="shared" si="114"/>
        <v>0</v>
      </c>
      <c r="FG60" s="236">
        <f t="shared" ca="1" si="115"/>
        <v>3.4385015167388948E-3</v>
      </c>
      <c r="FH60" s="205"/>
      <c r="FI60" s="109">
        <f t="shared" si="116"/>
        <v>0</v>
      </c>
      <c r="FJ60" s="109">
        <f t="shared" ca="1" si="117"/>
        <v>0</v>
      </c>
      <c r="FK60" s="109">
        <f t="shared" ca="1" si="118"/>
        <v>0</v>
      </c>
      <c r="FL60" s="109">
        <f t="shared" si="119"/>
        <v>0</v>
      </c>
      <c r="FM60" s="109">
        <f t="shared" si="120"/>
        <v>0</v>
      </c>
      <c r="FN60" s="109">
        <f t="shared" ca="1" si="121"/>
        <v>0</v>
      </c>
      <c r="FO60" s="109">
        <f t="shared" ca="1" si="122"/>
        <v>0</v>
      </c>
      <c r="FP60" s="109">
        <f t="shared" ca="1" si="123"/>
        <v>0</v>
      </c>
      <c r="FQ60" s="109">
        <f t="shared" si="124"/>
        <v>0</v>
      </c>
      <c r="FR60" s="109">
        <f t="shared" ca="1" si="125"/>
        <v>0</v>
      </c>
      <c r="FS60" s="109">
        <f t="shared" si="126"/>
        <v>0</v>
      </c>
      <c r="FT60" s="109">
        <f t="shared" ca="1" si="127"/>
        <v>0</v>
      </c>
    </row>
    <row r="61" spans="1:176" x14ac:dyDescent="0.25">
      <c r="A61" s="101">
        <f t="shared" si="17"/>
        <v>37530</v>
      </c>
      <c r="B61" s="102">
        <f t="shared" si="18"/>
        <v>4.16</v>
      </c>
      <c r="C61" s="80">
        <f t="shared" si="19"/>
        <v>0.3175</v>
      </c>
      <c r="D61" s="102"/>
      <c r="E61" s="106"/>
      <c r="F61" s="105">
        <f t="shared" ca="1" si="20"/>
        <v>714</v>
      </c>
      <c r="G61" s="80"/>
      <c r="H61" s="80"/>
      <c r="I61" s="104"/>
      <c r="J61" s="233"/>
      <c r="K61" s="102">
        <f t="shared" si="21"/>
        <v>0.38500000000000001</v>
      </c>
      <c r="L61" s="102">
        <f t="shared" si="22"/>
        <v>0</v>
      </c>
      <c r="M61" s="106">
        <f t="shared" si="23"/>
        <v>1</v>
      </c>
      <c r="N61" s="106">
        <f t="shared" si="24"/>
        <v>1</v>
      </c>
      <c r="O61" s="106">
        <f t="shared" si="25"/>
        <v>0.99</v>
      </c>
      <c r="P61" s="235">
        <f t="shared" si="26"/>
        <v>0.42</v>
      </c>
      <c r="Q61" s="106"/>
      <c r="R61" s="102">
        <f t="shared" si="4"/>
        <v>6.7500000000000004E-2</v>
      </c>
      <c r="S61" s="102">
        <f t="shared" si="5"/>
        <v>0</v>
      </c>
      <c r="T61" s="106">
        <f t="shared" si="6"/>
        <v>1</v>
      </c>
      <c r="U61" s="106">
        <f t="shared" si="27"/>
        <v>1</v>
      </c>
      <c r="V61" s="106">
        <f t="shared" si="28"/>
        <v>0.99407144019191562</v>
      </c>
      <c r="W61" s="235">
        <f t="shared" si="29"/>
        <v>0.3</v>
      </c>
      <c r="X61" s="106"/>
      <c r="Y61" s="102">
        <f t="shared" si="7"/>
        <v>0.38500000000000001</v>
      </c>
      <c r="Z61" s="102">
        <f t="shared" si="8"/>
        <v>0</v>
      </c>
      <c r="AA61" s="106">
        <f t="shared" si="9"/>
        <v>1</v>
      </c>
      <c r="AB61" s="106">
        <f t="shared" si="30"/>
        <v>1</v>
      </c>
      <c r="AC61" s="106">
        <f t="shared" si="31"/>
        <v>0.99</v>
      </c>
      <c r="AD61" s="235">
        <f t="shared" si="32"/>
        <v>0.2</v>
      </c>
      <c r="AE61" s="106"/>
      <c r="AF61" s="102">
        <f t="shared" si="10"/>
        <v>0.38500000000000001</v>
      </c>
      <c r="AG61" s="102">
        <f t="shared" si="11"/>
        <v>0</v>
      </c>
      <c r="AH61" s="106">
        <f t="shared" si="12"/>
        <v>1</v>
      </c>
      <c r="AI61" s="106">
        <f t="shared" si="33"/>
        <v>1</v>
      </c>
      <c r="AJ61" s="106">
        <f t="shared" si="13"/>
        <v>0.99</v>
      </c>
      <c r="AK61" s="235">
        <f t="shared" si="34"/>
        <v>0.6</v>
      </c>
      <c r="AM61" s="80">
        <f t="shared" si="35"/>
        <v>6.6970040815954021E-2</v>
      </c>
      <c r="AN61" s="181">
        <f t="shared" si="14"/>
        <v>31</v>
      </c>
      <c r="AP61" s="82">
        <f t="shared" si="36"/>
        <v>0</v>
      </c>
      <c r="AQ61" s="132">
        <f t="shared" si="37"/>
        <v>4.5449999999999999</v>
      </c>
      <c r="AR61" s="132">
        <f t="shared" si="38"/>
        <v>4.16</v>
      </c>
      <c r="AS61" s="132">
        <f t="shared" si="39"/>
        <v>0</v>
      </c>
      <c r="AT61" s="132">
        <f t="shared" si="40"/>
        <v>0</v>
      </c>
      <c r="AU61" s="234">
        <f t="shared" si="41"/>
        <v>0.3175</v>
      </c>
      <c r="AV61" s="234">
        <f t="shared" si="42"/>
        <v>0.3175</v>
      </c>
      <c r="AW61" s="106">
        <f t="shared" si="43"/>
        <v>1.02</v>
      </c>
      <c r="AX61" s="236">
        <f>IF(AP61=0,0,_xll.SPRDOPT(AQ61,AR61,$P61,$AM61,AU61,AV61,AW61,$F61,$B$19,0))</f>
        <v>0</v>
      </c>
      <c r="AY61" s="236">
        <f ca="1">IF(AQ61=0,0,_xll.SPRDOPT(AQ61,AR61,$P61,$AM61,AU61,AV61,AW61,$F61,$B$19,1))</f>
        <v>18.729482497551022</v>
      </c>
      <c r="AZ61" s="236">
        <f ca="1">IF(AR61=0,0,_xll.SPRDOPT(AQ61,AR61,$P61,$AM61,AU61,AV61,AW61,$F61,$B$19,2))</f>
        <v>-18.793587749098684</v>
      </c>
      <c r="BA61" s="236">
        <f>IF(AS61=0,0,_xll.SPRDOPT(AQ61,AR61,$P61,$AM61,AU61,AV61,AW61,$F61,$B$19,3)/100)</f>
        <v>0</v>
      </c>
      <c r="BB61" s="236">
        <f>IF(AT61=0,0,_xll.SPRDOPT(AQ61,AR61,$P61,$AM61,AU61,AV61,AW61,$F61,$B$19,4)/100)</f>
        <v>0</v>
      </c>
      <c r="BC61" s="236">
        <f ca="1">IF(AU61=0,0,_xll.SPRDOPT(AQ61,AR61,$P61,$AM61,AU61,AV61,AW61,$F61,$B$19,5)/100)</f>
        <v>0</v>
      </c>
      <c r="BD61" s="236">
        <f ca="1">IF(AV61=0,0,_xll.SPRDOPT(AQ61,AR61,$P61,$AM61,AU61,AV61,AW61,$F61,$B$19,6)/100)</f>
        <v>0</v>
      </c>
      <c r="BE61" s="236">
        <f ca="1">IF(AW61=0,0,_xll.SPRDOPT(AQ61,AR61,$P61,$AM61,AU61,AV61,AW61,$F61,$B$19,7)/100)</f>
        <v>-7.5672542455884007E-2</v>
      </c>
      <c r="BF61" s="236">
        <f>IF(AX61=0,0,_xll.SPRDOPT(AQ61,AR61,$P61,$AM61,AU61,AV61,AW61,$F61,$B$19,9)/365)</f>
        <v>0</v>
      </c>
      <c r="BG61" s="236">
        <f t="shared" ca="1" si="44"/>
        <v>-6.4105251547662334E-2</v>
      </c>
      <c r="BH61" s="236">
        <f t="shared" si="45"/>
        <v>0</v>
      </c>
      <c r="BI61" s="236">
        <f t="shared" ca="1" si="46"/>
        <v>0</v>
      </c>
      <c r="BJ61" s="205"/>
      <c r="BK61" s="109">
        <f t="shared" si="47"/>
        <v>0</v>
      </c>
      <c r="BL61" s="109">
        <f t="shared" ca="1" si="48"/>
        <v>0</v>
      </c>
      <c r="BM61" s="109">
        <f t="shared" ca="1" si="49"/>
        <v>0</v>
      </c>
      <c r="BN61" s="109">
        <f t="shared" si="50"/>
        <v>0</v>
      </c>
      <c r="BO61" s="109">
        <f t="shared" si="51"/>
        <v>0</v>
      </c>
      <c r="BP61" s="109">
        <f t="shared" ca="1" si="52"/>
        <v>0</v>
      </c>
      <c r="BQ61" s="109">
        <f t="shared" ca="1" si="53"/>
        <v>0</v>
      </c>
      <c r="BR61" s="109">
        <f t="shared" ca="1" si="54"/>
        <v>0</v>
      </c>
      <c r="BS61" s="109">
        <f t="shared" si="55"/>
        <v>0</v>
      </c>
      <c r="BT61" s="109">
        <f t="shared" ca="1" si="56"/>
        <v>0</v>
      </c>
      <c r="BU61" s="109">
        <f t="shared" si="57"/>
        <v>0</v>
      </c>
      <c r="BV61" s="109">
        <f t="shared" ca="1" si="58"/>
        <v>0</v>
      </c>
      <c r="BX61" s="82">
        <f t="shared" si="59"/>
        <v>0</v>
      </c>
      <c r="BY61" s="132">
        <f t="shared" si="60"/>
        <v>4.2275</v>
      </c>
      <c r="BZ61" s="132">
        <f t="shared" si="61"/>
        <v>4.16</v>
      </c>
      <c r="CA61" s="132">
        <f t="shared" si="62"/>
        <v>0</v>
      </c>
      <c r="CB61" s="132">
        <f t="shared" si="63"/>
        <v>0</v>
      </c>
      <c r="CC61" s="234">
        <f t="shared" si="64"/>
        <v>0.3175</v>
      </c>
      <c r="CD61" s="234">
        <f t="shared" si="65"/>
        <v>0.3175</v>
      </c>
      <c r="CE61" s="106">
        <f t="shared" si="66"/>
        <v>0.99407144019191562</v>
      </c>
      <c r="CF61" s="236">
        <f>IF(BX61=0,0,_xll.SPRDOPT(BY61,BZ61,$W61,$AM61,CC61,CD61,CE61,$F61,$D$19,0))</f>
        <v>0</v>
      </c>
      <c r="CG61" s="236">
        <f ca="1">IF(BY61=0,0,_xll.SPRDOPT(BY61,BZ61,$W61,$AM61,CC61,CD61,CE61,$F61,$D$19,1))</f>
        <v>0.15298000105803994</v>
      </c>
      <c r="CH61" s="236">
        <f ca="1">IF(BZ61=0,0,_xll.SPRDOPT(BY61,BZ61,$W61,$AM61,CC61,CD61,CE61,$F61,$D$19,2))</f>
        <v>-0.1435042879880476</v>
      </c>
      <c r="CI61" s="236">
        <f>IF(CA61=0,0,_xll.SPRDOPT(BY61,BZ61,$W61,$AM61,CC61,CD61,CE61,$F61,$D$19,3)/100)</f>
        <v>0</v>
      </c>
      <c r="CJ61" s="236">
        <f>IF(CB61=0,0,_xll.SPRDOPT(BY61,BZ61,$W61,$AM61,CC61,CD61,CE61,$F61,$D$19,4)/100)</f>
        <v>0</v>
      </c>
      <c r="CK61" s="236">
        <f ca="1">IF(CC61=0,0,_xll.SPRDOPT(BY61,BZ61,$W61,$AM61,CC61,CD61,CE61,$F61,$D$19,5)/100)</f>
        <v>6.6798468045910116E-3</v>
      </c>
      <c r="CL61" s="236">
        <f ca="1">IF(CD61=0,0,_xll.SPRDOPT(BY61,BZ61,$W61,$AM61,CC61,CD61,CE61,$F61,$D$19,6)/100)</f>
        <v>-5.0601688072246746E-3</v>
      </c>
      <c r="CM61" s="236">
        <f ca="1">IF(CE61=0,0,_xll.SPRDOPT(BY61,BZ61,$W61,$AM61,CC61,CD61,CE61,$F61,$D$19,7)/100)</f>
        <v>-3.3489702312941412E-2</v>
      </c>
      <c r="CN61" s="236">
        <f>IF(CF61=0,0,_xll.SPRDOPT(BY61,BZ61,$W61,$AM61,CC61,CD61,CE61,$F61,$D$19,9)/365)</f>
        <v>0</v>
      </c>
      <c r="CO61" s="236">
        <f t="shared" ca="1" si="67"/>
        <v>9.475713069992342E-3</v>
      </c>
      <c r="CP61" s="236">
        <f t="shared" si="68"/>
        <v>0</v>
      </c>
      <c r="CQ61" s="236">
        <f t="shared" ca="1" si="69"/>
        <v>1.619677997366337E-3</v>
      </c>
      <c r="CR61" s="205"/>
      <c r="CS61" s="109">
        <f t="shared" si="70"/>
        <v>0</v>
      </c>
      <c r="CT61" s="109">
        <f t="shared" ca="1" si="71"/>
        <v>0</v>
      </c>
      <c r="CU61" s="109">
        <f t="shared" ca="1" si="72"/>
        <v>0</v>
      </c>
      <c r="CV61" s="109">
        <f t="shared" si="73"/>
        <v>0</v>
      </c>
      <c r="CW61" s="109">
        <f t="shared" si="74"/>
        <v>0</v>
      </c>
      <c r="CX61" s="109">
        <f t="shared" ca="1" si="75"/>
        <v>0</v>
      </c>
      <c r="CY61" s="109">
        <f t="shared" ca="1" si="76"/>
        <v>0</v>
      </c>
      <c r="CZ61" s="109">
        <f t="shared" ca="1" si="77"/>
        <v>0</v>
      </c>
      <c r="DA61" s="109">
        <f t="shared" si="78"/>
        <v>0</v>
      </c>
      <c r="DB61" s="109">
        <f t="shared" ca="1" si="79"/>
        <v>0</v>
      </c>
      <c r="DC61" s="109">
        <f t="shared" si="80"/>
        <v>0</v>
      </c>
      <c r="DD61" s="109">
        <f t="shared" ca="1" si="81"/>
        <v>0</v>
      </c>
      <c r="DF61" s="82">
        <f t="shared" si="82"/>
        <v>0</v>
      </c>
      <c r="DG61" s="132">
        <f t="shared" si="83"/>
        <v>4.5625</v>
      </c>
      <c r="DH61" s="132">
        <f t="shared" si="84"/>
        <v>4.16</v>
      </c>
      <c r="DI61" s="132">
        <f t="shared" si="85"/>
        <v>0</v>
      </c>
      <c r="DJ61" s="132">
        <f t="shared" si="86"/>
        <v>0</v>
      </c>
      <c r="DK61" s="234">
        <f t="shared" si="87"/>
        <v>0.3175</v>
      </c>
      <c r="DL61" s="234">
        <f t="shared" si="88"/>
        <v>0.3175</v>
      </c>
      <c r="DM61" s="106">
        <f t="shared" si="89"/>
        <v>0.99</v>
      </c>
      <c r="DN61" s="236">
        <f>IF(DF61=0,0,_xll.SPRDOPT(DG61,DH61,$AD61,$AM61,DK61,DL61,DM61,$F61,$F$19,0))</f>
        <v>0</v>
      </c>
      <c r="DO61" s="236">
        <f ca="1">IF(DG61=0,0,_xll.SPRDOPT(DG61,DH61,$AD61,$AM61,DK61,DL61,DM61,$F61,$F$19,1))</f>
        <v>-0.20249507053779192</v>
      </c>
      <c r="DP61" s="236">
        <f ca="1">IF(DH61=0,0,_xll.SPRDOPT(DG61,DH61,$AD61,$AM61,DK61,DL61,DM61,$F61,$F$19,2))</f>
        <v>0.21858224117864289</v>
      </c>
      <c r="DQ61" s="236">
        <f>IF(DI61=0,0,_xll.SPRDOPT(DG61,DH61,$AD61,$AM61,DK61,DL61,DM61,$F61,$F$19,3)/100)</f>
        <v>0</v>
      </c>
      <c r="DR61" s="236">
        <f>IF(DJ61=0,0,_xll.SPRDOPT(DG61,DH61,$AD61,$AM61,DK61,DL61,DM61,$F61,$F$19,4)/100)</f>
        <v>0</v>
      </c>
      <c r="DS61" s="236">
        <f ca="1">IF(DK61=0,0,_xll.SPRDOPT(DG61,DH61,$AD61,$AM61,DK61,DL61,DM61,$F61,$F$19,5)/100)</f>
        <v>6.7290139701874276E-3</v>
      </c>
      <c r="DT61" s="236">
        <f ca="1">IF(DL61=0,0,_xll.SPRDOPT(DG61,DH61,$AD61,$AM61,DK61,DL61,DM61,$F61,$F$19,6)/100)</f>
        <v>-4.2009121045347422E-3</v>
      </c>
      <c r="DU61" s="236">
        <f ca="1">IF(DM61=0,0,_xll.SPRDOPT(DG61,DH61,$AD61,$AM61,DK61,DL61,DM61,$F61,$F$19,7)/100)</f>
        <v>-3.5015259391946718E-2</v>
      </c>
      <c r="DV61" s="236">
        <f>IF(DN61=0,0,_xll.SPRDOPT(DG61,DH61,$AD61,$AM61,DK61,DL61,DM61,$F61,$F$19,9)/365)</f>
        <v>0</v>
      </c>
      <c r="DW61" s="236">
        <f t="shared" ca="1" si="90"/>
        <v>1.6087170640850967E-2</v>
      </c>
      <c r="DX61" s="236">
        <f t="shared" si="91"/>
        <v>0</v>
      </c>
      <c r="DY61" s="236">
        <f t="shared" ca="1" si="92"/>
        <v>2.5281018656526854E-3</v>
      </c>
      <c r="DZ61" s="205"/>
      <c r="EA61" s="109">
        <f t="shared" si="93"/>
        <v>0</v>
      </c>
      <c r="EB61" s="109">
        <f t="shared" ca="1" si="94"/>
        <v>0</v>
      </c>
      <c r="EC61" s="109">
        <f t="shared" ca="1" si="95"/>
        <v>0</v>
      </c>
      <c r="ED61" s="109">
        <f t="shared" si="96"/>
        <v>0</v>
      </c>
      <c r="EE61" s="109">
        <f t="shared" si="97"/>
        <v>0</v>
      </c>
      <c r="EF61" s="109">
        <f t="shared" ca="1" si="98"/>
        <v>0</v>
      </c>
      <c r="EG61" s="109">
        <f t="shared" ca="1" si="99"/>
        <v>0</v>
      </c>
      <c r="EH61" s="109">
        <f t="shared" ca="1" si="100"/>
        <v>0</v>
      </c>
      <c r="EI61" s="109">
        <f t="shared" si="101"/>
        <v>0</v>
      </c>
      <c r="EJ61" s="109">
        <f t="shared" ca="1" si="102"/>
        <v>0</v>
      </c>
      <c r="EK61" s="109">
        <f t="shared" si="103"/>
        <v>0</v>
      </c>
      <c r="EL61" s="109">
        <f t="shared" ca="1" si="104"/>
        <v>0</v>
      </c>
      <c r="EN61" s="82">
        <f t="shared" si="105"/>
        <v>0</v>
      </c>
      <c r="EO61" s="132">
        <f t="shared" si="106"/>
        <v>4.5625</v>
      </c>
      <c r="EP61" s="132">
        <f t="shared" si="107"/>
        <v>4.16</v>
      </c>
      <c r="EQ61" s="132">
        <f t="shared" si="108"/>
        <v>0</v>
      </c>
      <c r="ER61" s="132">
        <f t="shared" si="109"/>
        <v>0</v>
      </c>
      <c r="ES61" s="234">
        <f t="shared" si="110"/>
        <v>0.3175</v>
      </c>
      <c r="ET61" s="234">
        <f t="shared" si="111"/>
        <v>0.3175</v>
      </c>
      <c r="EU61" s="106">
        <f t="shared" si="112"/>
        <v>0.99</v>
      </c>
      <c r="EV61" s="236">
        <f>IF(EN61=0,0,_xll.SPRDOPT(EO61,EP61,$AK61,$AM61,ES61,ET61,EU61,$F61,$H$19,0))</f>
        <v>0</v>
      </c>
      <c r="EW61" s="236">
        <f ca="1">IF(EO61=0,0,_xll.SPRDOPT(EO61,EP61,$AK61,$AM61,ES61,ET61,EU61,$F61,$H$19,1))</f>
        <v>0.28558596804171837</v>
      </c>
      <c r="EX61" s="236">
        <f ca="1">IF(EP61=0,0,_xll.SPRDOPT(EO61,EP61,$AK61,$AM61,ES61,ET61,EU61,$F61,$H$19,2))</f>
        <v>-0.27024098213141279</v>
      </c>
      <c r="EY61" s="236">
        <f>IF(EQ61=0,0,_xll.SPRDOPT(EO61,EP61,$AK61,$AM61,ES61,ET61,EU61,$F61,$H$19,3)/100)</f>
        <v>0</v>
      </c>
      <c r="EZ61" s="236">
        <f>IF(ER61=0,0,_xll.SPRDOPT(EO61,EP61,$AK61,$AM61,ES61,ET61,EU61,$F61,$H$19,4)/100)</f>
        <v>0</v>
      </c>
      <c r="FA61" s="236">
        <f ca="1">IF(ES61=0,0,_xll.SPRDOPT(EO61,EP61,$AK61,$AM61,ES61,ET61,EU61,$F61,$H$19,5)/100)</f>
        <v>1.3487224164635403E-2</v>
      </c>
      <c r="FB61" s="236">
        <f ca="1">IF(ET61=0,0,_xll.SPRDOPT(EO61,EP61,$AK61,$AM61,ES61,ET61,EU61,$F61,$H$19,6)/100)</f>
        <v>-9.9462451167443549E-3</v>
      </c>
      <c r="FC61" s="236">
        <f ca="1">IF(EU61=0,0,_xll.SPRDOPT(EO61,EP61,$AK61,$AM61,ES61,ET61,EU61,$F61,$H$19,7)/100)</f>
        <v>-3.3355614536840966E-2</v>
      </c>
      <c r="FD61" s="236">
        <f>IF(EV61=0,0,_xll.SPRDOPT(EO61,EP61,$AK61,$AM61,ES61,ET61,EU61,$F61,$H$19,9)/365)</f>
        <v>0</v>
      </c>
      <c r="FE61" s="236">
        <f t="shared" ca="1" si="113"/>
        <v>1.5344985910305586E-2</v>
      </c>
      <c r="FF61" s="236">
        <f t="shared" si="114"/>
        <v>0</v>
      </c>
      <c r="FG61" s="236">
        <f t="shared" ca="1" si="115"/>
        <v>3.5409790478910484E-3</v>
      </c>
      <c r="FH61" s="205"/>
      <c r="FI61" s="109">
        <f t="shared" si="116"/>
        <v>0</v>
      </c>
      <c r="FJ61" s="109">
        <f t="shared" ca="1" si="117"/>
        <v>0</v>
      </c>
      <c r="FK61" s="109">
        <f t="shared" ca="1" si="118"/>
        <v>0</v>
      </c>
      <c r="FL61" s="109">
        <f t="shared" si="119"/>
        <v>0</v>
      </c>
      <c r="FM61" s="109">
        <f t="shared" si="120"/>
        <v>0</v>
      </c>
      <c r="FN61" s="109">
        <f t="shared" ca="1" si="121"/>
        <v>0</v>
      </c>
      <c r="FO61" s="109">
        <f t="shared" ca="1" si="122"/>
        <v>0</v>
      </c>
      <c r="FP61" s="109">
        <f t="shared" ca="1" si="123"/>
        <v>0</v>
      </c>
      <c r="FQ61" s="109">
        <f t="shared" si="124"/>
        <v>0</v>
      </c>
      <c r="FR61" s="109">
        <f t="shared" ca="1" si="125"/>
        <v>0</v>
      </c>
      <c r="FS61" s="109">
        <f t="shared" si="126"/>
        <v>0</v>
      </c>
      <c r="FT61" s="109">
        <f t="shared" ca="1" si="127"/>
        <v>0</v>
      </c>
    </row>
    <row r="62" spans="1:176" x14ac:dyDescent="0.25">
      <c r="A62" s="101">
        <f t="shared" si="17"/>
        <v>37561</v>
      </c>
      <c r="B62" s="102"/>
      <c r="C62" s="80"/>
      <c r="D62" s="102"/>
      <c r="E62" s="106"/>
      <c r="F62" s="105"/>
      <c r="G62" s="80"/>
      <c r="H62" s="80"/>
      <c r="I62" s="104"/>
      <c r="J62" s="233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1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3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1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3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1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3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1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3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1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3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1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3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1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3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1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3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1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3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1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3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1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3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1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3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1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3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1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3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1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3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1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3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1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3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1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3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1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3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1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3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1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3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1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3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1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3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1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3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1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3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1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3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1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3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1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3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1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3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1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3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1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3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1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3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1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3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1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3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1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3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1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3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1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3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1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3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1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3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1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3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1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3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1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3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1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3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1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3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1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3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1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3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1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3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1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3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1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3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1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3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1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3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1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3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1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3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1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rintOptions headings="1" gridLines="1"/>
  <pageMargins left="0.75" right="0.75" top="1" bottom="1" header="0.5" footer="0.5"/>
  <pageSetup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FT187"/>
  <sheetViews>
    <sheetView workbookViewId="0">
      <selection activeCell="D5" sqref="D5"/>
    </sheetView>
  </sheetViews>
  <sheetFormatPr defaultRowHeight="13.2" x14ac:dyDescent="0.25"/>
  <cols>
    <col min="1" max="1" width="18.6640625" style="77" customWidth="1"/>
    <col min="2" max="2" width="9.5546875" style="77" customWidth="1"/>
    <col min="3" max="4" width="9.109375" style="77" customWidth="1"/>
    <col min="5" max="5" width="10.109375" style="77" customWidth="1"/>
    <col min="6" max="42" width="9.109375" style="77" customWidth="1"/>
    <col min="76" max="76" width="9.109375" style="77" customWidth="1"/>
    <col min="110" max="110" width="9.109375" style="77" customWidth="1"/>
    <col min="144" max="144" width="9.109375" style="77" customWidth="1"/>
  </cols>
  <sheetData>
    <row r="1" spans="1:144" x14ac:dyDescent="0.25">
      <c r="A1" s="76"/>
      <c r="B1" s="158"/>
      <c r="C1" s="80"/>
      <c r="D1" s="57" t="s">
        <v>151</v>
      </c>
      <c r="E1" s="57">
        <f>summerstrip</f>
        <v>5.5596250000000005</v>
      </c>
      <c r="F1" s="57"/>
      <c r="G1" s="187" t="s">
        <v>34</v>
      </c>
      <c r="I1"/>
      <c r="J1" t="s">
        <v>193</v>
      </c>
      <c r="K1"/>
      <c r="L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144" x14ac:dyDescent="0.25">
      <c r="A2" s="76" t="s">
        <v>17</v>
      </c>
      <c r="B2" s="159">
        <f ca="1">TODAY()</f>
        <v>36811</v>
      </c>
      <c r="C2" s="80"/>
      <c r="D2" s="57" t="s">
        <v>152</v>
      </c>
      <c r="E2" s="57">
        <f>winterstrip</f>
        <v>5.41</v>
      </c>
      <c r="F2" s="57"/>
      <c r="G2" s="57"/>
      <c r="I2"/>
      <c r="K2" t="s">
        <v>187</v>
      </c>
      <c r="L2" t="s">
        <v>188</v>
      </c>
      <c r="O2"/>
      <c r="P2"/>
      <c r="Q2"/>
      <c r="S2"/>
      <c r="T2"/>
      <c r="U2"/>
      <c r="V2"/>
      <c r="W2"/>
      <c r="X2"/>
      <c r="Z2"/>
      <c r="AA2"/>
      <c r="AB2"/>
      <c r="AC2"/>
      <c r="AD2"/>
      <c r="AE2"/>
      <c r="AG2"/>
      <c r="AH2"/>
      <c r="AI2"/>
      <c r="AJ2"/>
      <c r="AK2"/>
      <c r="AL2"/>
      <c r="AP2" s="83"/>
      <c r="BX2" s="83"/>
      <c r="DF2" s="83"/>
      <c r="EN2" s="83"/>
    </row>
    <row r="3" spans="1:144" x14ac:dyDescent="0.25">
      <c r="A3" s="57" t="s">
        <v>115</v>
      </c>
      <c r="B3" s="160" t="s">
        <v>94</v>
      </c>
      <c r="C3" s="131"/>
      <c r="D3" s="160" t="s">
        <v>94</v>
      </c>
      <c r="E3" s="160" t="s">
        <v>94</v>
      </c>
      <c r="F3" s="160" t="s">
        <v>76</v>
      </c>
      <c r="G3" s="131"/>
      <c r="H3" s="160" t="s">
        <v>78</v>
      </c>
      <c r="I3" s="137"/>
      <c r="J3" s="77">
        <v>-1</v>
      </c>
      <c r="K3" s="231" t="e">
        <f>#REF!</f>
        <v>#REF!</v>
      </c>
      <c r="L3" s="231" t="e">
        <f>#REF!</f>
        <v>#REF!</v>
      </c>
      <c r="O3" s="137"/>
      <c r="P3" s="137"/>
      <c r="Q3" s="137"/>
      <c r="S3" s="137"/>
      <c r="T3" s="137"/>
      <c r="U3" s="137"/>
      <c r="V3" s="137"/>
      <c r="W3" s="137"/>
      <c r="X3" s="137"/>
      <c r="Z3" s="137"/>
      <c r="AA3" s="137"/>
      <c r="AB3" s="137"/>
      <c r="AC3" s="137"/>
      <c r="AD3" s="137"/>
      <c r="AE3" s="137"/>
      <c r="AG3" s="137"/>
      <c r="AH3" s="137"/>
      <c r="AI3" s="137"/>
      <c r="AJ3" s="137"/>
      <c r="AK3" s="137"/>
      <c r="AL3" s="137"/>
      <c r="AP3" s="83"/>
      <c r="BX3" s="83"/>
      <c r="DF3" s="83"/>
      <c r="EN3" s="83"/>
    </row>
    <row r="4" spans="1:144" x14ac:dyDescent="0.25">
      <c r="A4" s="57"/>
      <c r="B4" s="160" t="s">
        <v>139</v>
      </c>
      <c r="C4" s="131"/>
      <c r="D4" s="160" t="s">
        <v>139</v>
      </c>
      <c r="E4" s="57"/>
      <c r="F4" s="160" t="s">
        <v>139</v>
      </c>
      <c r="G4" s="57"/>
      <c r="H4" s="160" t="s">
        <v>61</v>
      </c>
      <c r="I4" s="137"/>
      <c r="K4" s="231"/>
      <c r="L4" s="231"/>
      <c r="O4" s="137"/>
      <c r="P4" s="137"/>
      <c r="Q4" s="137"/>
      <c r="S4" s="137"/>
      <c r="T4" s="137"/>
      <c r="U4" s="137"/>
      <c r="V4" s="137"/>
      <c r="W4" s="137"/>
      <c r="X4" s="137"/>
      <c r="Z4" s="137"/>
      <c r="AA4" s="137"/>
      <c r="AB4" s="137"/>
      <c r="AC4" s="137"/>
      <c r="AD4" s="137"/>
      <c r="AE4" s="137"/>
      <c r="AG4" s="137"/>
      <c r="AH4" s="137"/>
      <c r="AI4" s="137"/>
      <c r="AJ4" s="137"/>
      <c r="AK4" s="137"/>
      <c r="AL4" s="137"/>
      <c r="AP4" s="83"/>
      <c r="BX4" s="83"/>
      <c r="DF4" s="83"/>
      <c r="EN4" s="83"/>
    </row>
    <row r="5" spans="1:144" x14ac:dyDescent="0.25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231" t="e">
        <f>#REF!</f>
        <v>#REF!</v>
      </c>
      <c r="L5" s="231" t="e">
        <f>#REF!</f>
        <v>#REF!</v>
      </c>
      <c r="AP5" s="83"/>
      <c r="BX5" s="83"/>
      <c r="DF5" s="83"/>
      <c r="EN5" s="83"/>
    </row>
    <row r="6" spans="1:144" x14ac:dyDescent="0.25">
      <c r="A6" s="57" t="s">
        <v>35</v>
      </c>
      <c r="B6" s="229">
        <v>36831</v>
      </c>
      <c r="C6" s="230"/>
      <c r="D6" s="229">
        <v>36861</v>
      </c>
      <c r="E6" s="230"/>
      <c r="F6" s="229">
        <v>36831</v>
      </c>
      <c r="G6" s="230"/>
      <c r="H6" s="229">
        <v>36831</v>
      </c>
      <c r="K6" s="231" t="e">
        <f>#REF!</f>
        <v>#REF!</v>
      </c>
      <c r="L6" s="231" t="e">
        <f>#REF!</f>
        <v>#REF!</v>
      </c>
      <c r="M6" s="57"/>
      <c r="N6" s="194"/>
      <c r="AP6" s="83"/>
      <c r="BX6" s="83"/>
      <c r="DF6" s="83"/>
      <c r="EN6" s="83"/>
    </row>
    <row r="7" spans="1:144" x14ac:dyDescent="0.25">
      <c r="A7" s="76" t="s">
        <v>53</v>
      </c>
      <c r="B7" s="229">
        <v>36831</v>
      </c>
      <c r="C7" s="230"/>
      <c r="D7" s="229">
        <v>36923</v>
      </c>
      <c r="E7" s="230"/>
      <c r="F7" s="229">
        <v>36951</v>
      </c>
      <c r="G7" s="230"/>
      <c r="H7" s="229">
        <v>36951</v>
      </c>
      <c r="K7" s="183"/>
      <c r="L7" s="176"/>
      <c r="M7" s="76"/>
      <c r="N7" s="194"/>
      <c r="AP7" s="83"/>
      <c r="BX7" s="83"/>
      <c r="DF7" s="83"/>
      <c r="EN7" s="83"/>
    </row>
    <row r="8" spans="1:144" x14ac:dyDescent="0.25">
      <c r="A8" s="75"/>
      <c r="B8" s="195"/>
      <c r="C8" s="196"/>
      <c r="D8" s="195"/>
      <c r="E8" s="196"/>
      <c r="F8" s="195"/>
      <c r="G8" s="196"/>
      <c r="H8" s="195"/>
      <c r="I8" s="196"/>
      <c r="M8" s="75"/>
      <c r="N8" s="197"/>
      <c r="O8" s="196"/>
      <c r="P8" s="196"/>
      <c r="Q8" s="196"/>
      <c r="S8" s="196"/>
      <c r="T8" s="196"/>
      <c r="U8" s="196"/>
      <c r="V8" s="196"/>
      <c r="W8" s="196"/>
      <c r="X8" s="196"/>
      <c r="Z8" s="196"/>
      <c r="AA8" s="196"/>
      <c r="AB8" s="196"/>
      <c r="AC8" s="196"/>
      <c r="AD8" s="196"/>
      <c r="AE8" s="196"/>
      <c r="AG8" s="196"/>
      <c r="AH8" s="196"/>
      <c r="AI8" s="196"/>
      <c r="AJ8" s="196"/>
      <c r="AK8" s="196"/>
      <c r="AP8" s="83"/>
      <c r="BX8" s="83"/>
      <c r="DF8" s="83"/>
      <c r="EN8" s="83"/>
    </row>
    <row r="9" spans="1:144" x14ac:dyDescent="0.25">
      <c r="A9" s="75" t="s">
        <v>36</v>
      </c>
      <c r="B9" s="195">
        <f>AS31-AT31</f>
        <v>0.73499999999999943</v>
      </c>
      <c r="C9" s="196"/>
      <c r="D9" s="195">
        <f>CA31-CB31</f>
        <v>1.980999999999999</v>
      </c>
      <c r="E9" s="196"/>
      <c r="F9" s="195">
        <f>DI31-DJ31</f>
        <v>0.16288079470198724</v>
      </c>
      <c r="G9" s="196"/>
      <c r="H9" s="195">
        <f>EQ31-ER31</f>
        <v>0.29377483443708741</v>
      </c>
      <c r="I9" s="196"/>
      <c r="J9" s="160"/>
      <c r="L9" s="160"/>
      <c r="M9" s="75"/>
      <c r="N9" s="197"/>
      <c r="O9" s="196"/>
      <c r="P9" s="196"/>
      <c r="Q9" s="196"/>
      <c r="S9" s="196"/>
      <c r="T9" s="196"/>
      <c r="U9" s="196"/>
      <c r="V9" s="196"/>
      <c r="W9" s="196"/>
      <c r="X9" s="196"/>
      <c r="Z9" s="196"/>
      <c r="AA9" s="196"/>
      <c r="AB9" s="196"/>
      <c r="AC9" s="196"/>
      <c r="AD9" s="196"/>
      <c r="AE9" s="196"/>
      <c r="AG9" s="196"/>
      <c r="AH9" s="196"/>
      <c r="AI9" s="196"/>
      <c r="AJ9" s="196"/>
      <c r="AK9" s="196"/>
      <c r="AP9" s="83"/>
      <c r="BX9" s="83"/>
      <c r="DF9" s="83"/>
      <c r="EN9" s="83"/>
    </row>
    <row r="10" spans="1:144" x14ac:dyDescent="0.25">
      <c r="A10" s="75" t="s">
        <v>196</v>
      </c>
      <c r="B10" s="195">
        <f>AT31</f>
        <v>5.5</v>
      </c>
      <c r="C10" s="196"/>
      <c r="D10" s="195">
        <f>CB31</f>
        <v>5.4962277777777775</v>
      </c>
      <c r="E10" s="196"/>
      <c r="F10" s="195">
        <f>DJ31</f>
        <v>5.4111672185430457</v>
      </c>
      <c r="G10" s="196"/>
      <c r="H10" s="195">
        <f>ER31</f>
        <v>5.4111672185430457</v>
      </c>
      <c r="I10"/>
      <c r="M10" s="62"/>
      <c r="N10" s="200"/>
      <c r="O10" s="196"/>
      <c r="P10" s="196"/>
      <c r="Q10" s="196"/>
      <c r="S10" s="196"/>
      <c r="T10" s="196"/>
      <c r="U10" s="196"/>
      <c r="V10" s="196"/>
      <c r="W10" s="196"/>
      <c r="X10" s="196"/>
      <c r="Z10" s="196"/>
      <c r="AA10" s="196"/>
      <c r="AB10" s="196"/>
      <c r="AC10" s="196"/>
      <c r="AD10" s="196"/>
      <c r="AE10" s="196"/>
      <c r="AG10" s="196"/>
      <c r="AH10" s="196"/>
      <c r="AI10" s="196"/>
      <c r="AJ10" s="196"/>
      <c r="AK10" s="196"/>
      <c r="AP10" s="83"/>
      <c r="BX10" s="83"/>
      <c r="DF10" s="83"/>
      <c r="EN10" s="83"/>
    </row>
    <row r="11" spans="1:144" x14ac:dyDescent="0.25">
      <c r="I11"/>
      <c r="J11" s="160"/>
      <c r="K11" s="160" t="s">
        <v>95</v>
      </c>
      <c r="L11" s="160"/>
      <c r="M11" s="62"/>
      <c r="N11" s="200"/>
      <c r="O11" s="196"/>
      <c r="P11" s="196"/>
      <c r="Q11" s="196"/>
      <c r="S11" s="196"/>
      <c r="T11" s="196"/>
      <c r="U11" s="196"/>
      <c r="V11" s="196"/>
      <c r="W11" s="196"/>
      <c r="X11" s="196"/>
      <c r="Z11" s="196"/>
      <c r="AA11" s="196"/>
      <c r="AB11" s="196"/>
      <c r="AC11" s="196"/>
      <c r="AD11" s="196"/>
      <c r="AE11" s="196"/>
      <c r="AG11" s="196"/>
      <c r="AH11" s="196"/>
      <c r="AI11" s="196"/>
      <c r="AJ11" s="196"/>
      <c r="AK11" s="196"/>
      <c r="AP11" s="83"/>
      <c r="BX11" s="83"/>
      <c r="DF11" s="83"/>
      <c r="EN11" s="83"/>
    </row>
    <row r="12" spans="1:144" x14ac:dyDescent="0.25">
      <c r="A12" s="75" t="s">
        <v>120</v>
      </c>
      <c r="B12" s="221">
        <v>0.01</v>
      </c>
      <c r="C12" s="222"/>
      <c r="D12" s="221">
        <v>0.02</v>
      </c>
      <c r="E12" s="222"/>
      <c r="F12" s="221">
        <v>0</v>
      </c>
      <c r="G12" s="222"/>
      <c r="H12" s="221">
        <v>-0.01</v>
      </c>
      <c r="I12"/>
      <c r="J12" s="160"/>
      <c r="K12" s="160" t="s">
        <v>82</v>
      </c>
      <c r="L12" s="160"/>
      <c r="M12" s="62"/>
      <c r="N12" s="201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P12" s="83"/>
      <c r="BX12" s="83"/>
      <c r="DF12" s="83"/>
      <c r="EN12" s="83"/>
    </row>
    <row r="13" spans="1:144" x14ac:dyDescent="0.25">
      <c r="A13" s="75" t="s">
        <v>197</v>
      </c>
      <c r="B13" s="221">
        <v>0</v>
      </c>
      <c r="C13" s="222"/>
      <c r="D13" s="221">
        <v>0</v>
      </c>
      <c r="E13" s="222"/>
      <c r="F13" s="221">
        <v>0</v>
      </c>
      <c r="G13" s="222"/>
      <c r="H13" s="221">
        <v>0</v>
      </c>
      <c r="I13"/>
      <c r="J13" s="160"/>
      <c r="K13" s="160" t="s">
        <v>95</v>
      </c>
      <c r="L13" s="160"/>
      <c r="M13" s="62"/>
      <c r="N13" s="201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O13" s="137"/>
      <c r="AP13" s="83"/>
      <c r="BX13" s="83"/>
      <c r="DF13" s="83"/>
      <c r="EN13" s="83"/>
    </row>
    <row r="14" spans="1:144" x14ac:dyDescent="0.25">
      <c r="A14" s="62" t="s">
        <v>198</v>
      </c>
      <c r="B14" s="223">
        <v>0</v>
      </c>
      <c r="C14" s="223"/>
      <c r="D14" s="223">
        <v>0</v>
      </c>
      <c r="E14" s="223"/>
      <c r="F14" s="223">
        <v>0</v>
      </c>
      <c r="G14" s="223"/>
      <c r="H14" s="223">
        <v>0</v>
      </c>
      <c r="I14"/>
      <c r="J14" s="83"/>
      <c r="K14" s="160" t="s">
        <v>78</v>
      </c>
      <c r="L14" s="160"/>
      <c r="M14" s="62"/>
      <c r="N14" s="201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O14" s="137"/>
      <c r="AP14" s="83"/>
      <c r="BX14" s="83"/>
      <c r="DF14" s="83"/>
      <c r="EN14" s="83"/>
    </row>
    <row r="15" spans="1:144" x14ac:dyDescent="0.25">
      <c r="A15" s="62" t="s">
        <v>199</v>
      </c>
      <c r="B15" s="223">
        <v>0</v>
      </c>
      <c r="C15" s="223"/>
      <c r="D15" s="223">
        <v>0</v>
      </c>
      <c r="E15" s="223"/>
      <c r="F15" s="223">
        <v>0</v>
      </c>
      <c r="G15" s="223"/>
      <c r="H15" s="223">
        <v>0</v>
      </c>
      <c r="I15"/>
      <c r="J15" s="83"/>
      <c r="K15" s="160"/>
      <c r="L15" s="160"/>
      <c r="M15" s="62"/>
      <c r="N15" s="201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O15" s="137"/>
      <c r="AP15" s="83"/>
      <c r="BX15" s="83"/>
      <c r="DF15" s="83"/>
      <c r="EN15" s="83"/>
    </row>
    <row r="16" spans="1:144" x14ac:dyDescent="0.25">
      <c r="A16" s="62" t="s">
        <v>175</v>
      </c>
      <c r="B16" s="223">
        <v>0</v>
      </c>
      <c r="C16" s="225"/>
      <c r="D16" s="223">
        <v>0.04</v>
      </c>
      <c r="E16" s="226"/>
      <c r="F16" s="223">
        <v>0</v>
      </c>
      <c r="G16" s="226"/>
      <c r="H16" s="223">
        <v>-0.01</v>
      </c>
      <c r="I16"/>
      <c r="K16" s="160" t="s">
        <v>98</v>
      </c>
      <c r="M16" s="56"/>
      <c r="N16" s="202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P16" s="83"/>
      <c r="BX16" s="83"/>
      <c r="DF16" s="83"/>
      <c r="EN16" s="83"/>
    </row>
    <row r="17" spans="1:176" x14ac:dyDescent="0.25">
      <c r="A17" s="75"/>
      <c r="B17" s="221"/>
      <c r="C17" s="222"/>
      <c r="D17" s="221"/>
      <c r="E17" s="222"/>
      <c r="F17" s="221"/>
      <c r="G17" s="222"/>
      <c r="H17" s="221"/>
      <c r="I17"/>
      <c r="K17" s="160" t="s">
        <v>70</v>
      </c>
      <c r="L17" s="160"/>
      <c r="M17" s="62"/>
      <c r="N17" s="193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P17" s="83"/>
      <c r="BX17" s="83"/>
      <c r="DF17" s="83"/>
      <c r="EN17" s="83"/>
    </row>
    <row r="18" spans="1:176" x14ac:dyDescent="0.25">
      <c r="A18" s="62" t="s">
        <v>119</v>
      </c>
      <c r="B18" s="254">
        <v>0.95</v>
      </c>
      <c r="C18" s="226"/>
      <c r="D18" s="254">
        <v>0.95</v>
      </c>
      <c r="E18" s="226"/>
      <c r="F18" s="227">
        <v>0.2</v>
      </c>
      <c r="G18" s="226"/>
      <c r="H18" s="227">
        <v>0.3</v>
      </c>
      <c r="I18"/>
      <c r="J18" s="160"/>
      <c r="K18" s="160" t="s">
        <v>100</v>
      </c>
      <c r="L18" s="160"/>
      <c r="M18" s="62"/>
      <c r="N18" s="193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P18" s="83"/>
      <c r="BX18" s="83"/>
      <c r="DF18" s="83"/>
      <c r="EN18" s="83"/>
    </row>
    <row r="19" spans="1:176" x14ac:dyDescent="0.25">
      <c r="A19" s="62" t="s">
        <v>125</v>
      </c>
      <c r="B19" s="228">
        <v>1</v>
      </c>
      <c r="C19" s="226"/>
      <c r="D19" s="228">
        <v>0</v>
      </c>
      <c r="E19" s="226"/>
      <c r="F19" s="228">
        <v>1</v>
      </c>
      <c r="G19" s="226"/>
      <c r="H19" s="228">
        <v>1</v>
      </c>
      <c r="I19"/>
      <c r="K19" s="160" t="s">
        <v>76</v>
      </c>
      <c r="N19" s="193"/>
    </row>
    <row r="20" spans="1:176" x14ac:dyDescent="0.25">
      <c r="A20" s="131"/>
      <c r="I20"/>
      <c r="K20" s="160" t="s">
        <v>102</v>
      </c>
      <c r="N20" s="193"/>
    </row>
    <row r="21" spans="1:176" x14ac:dyDescent="0.25">
      <c r="A21" s="62" t="s">
        <v>38</v>
      </c>
      <c r="B21" s="193">
        <f ca="1">BK$31</f>
        <v>6.301503080871397E-2</v>
      </c>
      <c r="C21" s="198"/>
      <c r="D21" s="193">
        <f ca="1">CS$31</f>
        <v>0.2232291617519401</v>
      </c>
      <c r="E21" s="198"/>
      <c r="F21" s="193">
        <f ca="1">EA$31</f>
        <v>2.3285401112892703E-2</v>
      </c>
      <c r="G21" s="198"/>
      <c r="H21" s="193">
        <f ca="1">FI$31</f>
        <v>0.11427402683526618</v>
      </c>
      <c r="I21"/>
      <c r="K21" s="160" t="s">
        <v>74</v>
      </c>
      <c r="N21" s="193"/>
      <c r="AM21" s="193">
        <f>FH$31</f>
        <v>0</v>
      </c>
    </row>
    <row r="22" spans="1:176" x14ac:dyDescent="0.25">
      <c r="A22" s="62" t="s">
        <v>200</v>
      </c>
      <c r="B22" s="193">
        <f ca="1">BL$31</f>
        <v>0.28780570545169454</v>
      </c>
      <c r="C22" s="198"/>
      <c r="D22" s="193">
        <f ca="1">CT$31</f>
        <v>-0.22253519330878496</v>
      </c>
      <c r="E22" s="198"/>
      <c r="F22" s="193">
        <f ca="1">EB$31</f>
        <v>0.31485144045752206</v>
      </c>
      <c r="G22" s="198"/>
      <c r="H22" s="193">
        <f ca="1">FJ$31</f>
        <v>0.48658789207808445</v>
      </c>
      <c r="K22" s="160" t="s">
        <v>94</v>
      </c>
      <c r="AM22" s="193">
        <f ca="1">FI$31</f>
        <v>0.11427402683526618</v>
      </c>
    </row>
    <row r="23" spans="1:176" x14ac:dyDescent="0.25">
      <c r="A23" s="62" t="s">
        <v>201</v>
      </c>
      <c r="B23" s="193">
        <f ca="1">BM$31</f>
        <v>-0.26892489875009207</v>
      </c>
      <c r="C23" s="198"/>
      <c r="D23" s="193">
        <f ca="1">CU$31</f>
        <v>0.28796487398558601</v>
      </c>
      <c r="E23" s="198"/>
      <c r="F23" s="193">
        <f ca="1">EC$31</f>
        <v>-0.31061215045416146</v>
      </c>
      <c r="G23" s="198"/>
      <c r="H23" s="193">
        <f ca="1">FK$31</f>
        <v>-0.46686944434116406</v>
      </c>
      <c r="K23" s="160" t="s">
        <v>79</v>
      </c>
      <c r="AM23" s="193">
        <f ca="1">FJ$31</f>
        <v>0.48658789207808445</v>
      </c>
    </row>
    <row r="24" spans="1:176" x14ac:dyDescent="0.25">
      <c r="A24" s="62" t="s">
        <v>202</v>
      </c>
      <c r="B24" s="193">
        <f ca="1">BN$31</f>
        <v>9.4501360420820302E-3</v>
      </c>
      <c r="C24" s="198"/>
      <c r="D24" s="193">
        <f ca="1">CV$31</f>
        <v>1.9899823885081197E-3</v>
      </c>
      <c r="E24" s="198"/>
      <c r="F24" s="193">
        <f ca="1">ED$31</f>
        <v>3.5704485069787885E-2</v>
      </c>
      <c r="G24" s="198"/>
      <c r="H24" s="193">
        <f ca="1">FL$31</f>
        <v>1.5784546065535966E-2</v>
      </c>
      <c r="K24" s="160" t="s">
        <v>99</v>
      </c>
      <c r="AM24" s="193">
        <f ca="1">FK$31</f>
        <v>-0.46686944434116406</v>
      </c>
    </row>
    <row r="25" spans="1:176" x14ac:dyDescent="0.25">
      <c r="A25" s="62" t="s">
        <v>203</v>
      </c>
      <c r="B25" s="193">
        <f ca="1">BO$31</f>
        <v>8.84942607288133E-3</v>
      </c>
      <c r="C25" s="198"/>
      <c r="D25" s="193">
        <f ca="1">CW$31</f>
        <v>2.560398177820662E-3</v>
      </c>
      <c r="E25" s="198"/>
      <c r="F25" s="193">
        <f ca="1">EE$31</f>
        <v>3.5405966210073983E-2</v>
      </c>
      <c r="G25" s="198"/>
      <c r="H25" s="193">
        <f ca="1">FM$31</f>
        <v>1.5738108108630283E-2</v>
      </c>
      <c r="K25" s="160" t="s">
        <v>177</v>
      </c>
      <c r="AM25" s="193">
        <f ca="1">FL$31</f>
        <v>1.5784546065535966E-2</v>
      </c>
    </row>
    <row r="26" spans="1:176" x14ac:dyDescent="0.25">
      <c r="A26" s="62" t="s">
        <v>204</v>
      </c>
      <c r="B26" s="193">
        <f ca="1">BP$31</f>
        <v>2.5266212963099689E-3</v>
      </c>
      <c r="C26" s="198"/>
      <c r="D26" s="193">
        <f ca="1">CX$31</f>
        <v>7.0524716549832511E-3</v>
      </c>
      <c r="E26" s="198"/>
      <c r="F26" s="193">
        <f ca="1">EF$31</f>
        <v>4.5937564869614148E-3</v>
      </c>
      <c r="G26" s="198"/>
      <c r="H26" s="193">
        <f ca="1">FN$31</f>
        <v>3.4103043025682238E-3</v>
      </c>
      <c r="K26" s="160"/>
      <c r="AM26" s="193">
        <f ca="1">FM$31</f>
        <v>1.5738108108630283E-2</v>
      </c>
    </row>
    <row r="27" spans="1:176" x14ac:dyDescent="0.25">
      <c r="A27" s="62" t="s">
        <v>205</v>
      </c>
      <c r="B27" s="193">
        <f ca="1">BQ$31</f>
        <v>-3.3629634365341896E-4</v>
      </c>
      <c r="C27" s="198"/>
      <c r="D27" s="193">
        <f ca="1">CY$31</f>
        <v>-1.1260553891631491E-3</v>
      </c>
      <c r="E27" s="198"/>
      <c r="F27" s="193">
        <f ca="1">EG$31</f>
        <v>-4.056375293400514E-3</v>
      </c>
      <c r="G27" s="198"/>
      <c r="H27" s="193">
        <f ca="1">FO$31</f>
        <v>-1.4608688257276988E-3</v>
      </c>
      <c r="K27" s="160"/>
      <c r="AM27" s="193">
        <f ca="1">FN$31</f>
        <v>3.4103043025682238E-3</v>
      </c>
    </row>
    <row r="28" spans="1:176" x14ac:dyDescent="0.25">
      <c r="A28" s="62" t="s">
        <v>206</v>
      </c>
      <c r="B28" s="193">
        <f ca="1">BR$31</f>
        <v>-3.7981153618315052E-3</v>
      </c>
      <c r="C28" s="198"/>
      <c r="D28" s="193">
        <f ca="1">CZ$31</f>
        <v>-8.0337013825845516E-3</v>
      </c>
      <c r="E28" s="198"/>
      <c r="F28" s="193">
        <f ca="1">EH$31</f>
        <v>-7.6753997355939949E-2</v>
      </c>
      <c r="G28" s="198"/>
      <c r="H28" s="193">
        <f ca="1">FP$31</f>
        <v>-2.7152424037216679E-2</v>
      </c>
      <c r="K28" s="160">
        <v>0.7</v>
      </c>
      <c r="AM28" s="193">
        <f ca="1">FO$31</f>
        <v>-1.4608688257276988E-3</v>
      </c>
    </row>
    <row r="29" spans="1:176" x14ac:dyDescent="0.25">
      <c r="A29" s="62" t="s">
        <v>33</v>
      </c>
      <c r="B29" s="193">
        <f ca="1">BS$31</f>
        <v>-4.083838035935726E-3</v>
      </c>
      <c r="C29" s="198"/>
      <c r="D29" s="193">
        <f ca="1">DA$31</f>
        <v>-3.1866194722326257E-3</v>
      </c>
      <c r="E29" s="198"/>
      <c r="F29" s="193">
        <f ca="1">EI$31</f>
        <v>-2.1258743384468102E-4</v>
      </c>
      <c r="G29" s="198"/>
      <c r="H29" s="193">
        <f ca="1">FQ$31</f>
        <v>-9.4442094531891599E-4</v>
      </c>
      <c r="K29" s="160">
        <v>1.72</v>
      </c>
      <c r="AM29" s="193">
        <f ca="1">FP$31</f>
        <v>-2.7152424037216679E-2</v>
      </c>
    </row>
    <row r="30" spans="1:176" x14ac:dyDescent="0.25">
      <c r="A30" s="62" t="s">
        <v>208</v>
      </c>
      <c r="B30" s="193">
        <f ca="1">BT$31</f>
        <v>1.8880806701602415E-2</v>
      </c>
      <c r="C30" s="198"/>
      <c r="D30" s="193">
        <f ca="1">DB$31</f>
        <v>6.5429680676801022E-2</v>
      </c>
      <c r="E30" s="198"/>
      <c r="F30" s="193">
        <f ca="1">EJ$31</f>
        <v>4.239290003360637E-3</v>
      </c>
      <c r="G30" s="198"/>
      <c r="H30" s="193">
        <f ca="1">FR$31</f>
        <v>1.9718447736920407E-2</v>
      </c>
      <c r="AM30" s="193">
        <f ca="1">FQ$31</f>
        <v>-9.4442094531891599E-4</v>
      </c>
    </row>
    <row r="31" spans="1:176" x14ac:dyDescent="0.25">
      <c r="A31" s="62" t="s">
        <v>209</v>
      </c>
      <c r="B31" s="193">
        <f ca="1">BU$31</f>
        <v>-6.0070996920070022E-4</v>
      </c>
      <c r="C31" s="83"/>
      <c r="D31" s="193">
        <f ca="1">DC$31</f>
        <v>5.7041578931254263E-4</v>
      </c>
      <c r="E31" s="83"/>
      <c r="F31" s="193">
        <f ca="1">EK$31</f>
        <v>-2.9851885971389708E-4</v>
      </c>
      <c r="G31" s="83"/>
      <c r="H31" s="193">
        <f ca="1">FS$31</f>
        <v>-4.6437956905679955E-5</v>
      </c>
      <c r="I31" s="83"/>
      <c r="J31" s="83"/>
      <c r="K31" s="83">
        <f>((K29*4)+K28)/5</f>
        <v>1.516</v>
      </c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K31" s="83"/>
      <c r="AM31" s="193">
        <f ca="1">FR$31</f>
        <v>1.9718447736920407E-2</v>
      </c>
      <c r="AP31" s="83"/>
      <c r="AQ31" s="109"/>
      <c r="AR31" s="77"/>
      <c r="AS31" s="77">
        <f>AS33/AP35</f>
        <v>6.2349999999999994</v>
      </c>
      <c r="AT31" s="77">
        <f>AT33/AP35</f>
        <v>5.5</v>
      </c>
      <c r="AU31" s="83"/>
      <c r="AV31" s="84"/>
      <c r="AW31" s="93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132">
        <f ca="1">BK33/AP35</f>
        <v>6.301503080871397E-2</v>
      </c>
      <c r="BL31" s="132">
        <f ca="1">BL33/AP35</f>
        <v>0.28780570545169454</v>
      </c>
      <c r="BM31" s="132">
        <f ca="1">BM33/AP35</f>
        <v>-0.26892489875009207</v>
      </c>
      <c r="BN31" s="132">
        <f ca="1">BN33/AP35</f>
        <v>9.4501360420820302E-3</v>
      </c>
      <c r="BO31" s="132">
        <f ca="1">BO33/AP35</f>
        <v>8.84942607288133E-3</v>
      </c>
      <c r="BP31" s="132">
        <f ca="1">BP33/AP35</f>
        <v>2.5266212963099689E-3</v>
      </c>
      <c r="BQ31" s="132">
        <f ca="1">BQ33/AP35</f>
        <v>-3.3629634365341896E-4</v>
      </c>
      <c r="BR31" s="132">
        <f ca="1">BR33/AP35</f>
        <v>-3.7981153618315052E-3</v>
      </c>
      <c r="BS31" s="132">
        <f ca="1">BS33/AP35</f>
        <v>-4.083838035935726E-3</v>
      </c>
      <c r="BT31" s="132">
        <f ca="1">BT33/AP35</f>
        <v>1.8880806701602415E-2</v>
      </c>
      <c r="BU31" s="132">
        <f ca="1">BU33/AP35</f>
        <v>-6.0070996920070022E-4</v>
      </c>
      <c r="BV31" s="132">
        <f ca="1">BV33/AP35</f>
        <v>2.316656017472048E-3</v>
      </c>
      <c r="BX31" s="83"/>
      <c r="BY31" s="109"/>
      <c r="BZ31" s="77"/>
      <c r="CA31" s="77">
        <f>CA33/BX35</f>
        <v>7.4772277777777765</v>
      </c>
      <c r="CB31" s="77">
        <f>CB33/BX35</f>
        <v>5.4962277777777775</v>
      </c>
      <c r="CC31" s="83"/>
      <c r="CD31" s="84"/>
      <c r="CE31" s="93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132">
        <f ca="1">CS33/BX35</f>
        <v>0.2232291617519401</v>
      </c>
      <c r="CT31" s="132">
        <f ca="1">CT33/BX35</f>
        <v>-0.22253519330878496</v>
      </c>
      <c r="CU31" s="132">
        <f ca="1">CU33/BX35</f>
        <v>0.28796487398558601</v>
      </c>
      <c r="CV31" s="132">
        <f ca="1">CV33/BX35</f>
        <v>1.9899823885081197E-3</v>
      </c>
      <c r="CW31" s="132">
        <f ca="1">CW33/BX35</f>
        <v>2.560398177820662E-3</v>
      </c>
      <c r="CX31" s="132">
        <f ca="1">CX33/BX35</f>
        <v>7.0524716549832511E-3</v>
      </c>
      <c r="CY31" s="132">
        <f ca="1">CY33/BX35</f>
        <v>-1.1260553891631491E-3</v>
      </c>
      <c r="CZ31" s="132">
        <f ca="1">CZ33/BX35</f>
        <v>-8.0337013825845516E-3</v>
      </c>
      <c r="DA31" s="132">
        <f ca="1">DA33/BX35</f>
        <v>-3.1866194722326257E-3</v>
      </c>
      <c r="DB31" s="132">
        <f ca="1">DB33/BX35</f>
        <v>6.5429680676801022E-2</v>
      </c>
      <c r="DC31" s="132">
        <f ca="1">DC33/BX35</f>
        <v>5.7041578931254263E-4</v>
      </c>
      <c r="DD31" s="132">
        <f ca="1">DD33/BX35</f>
        <v>7.5454534138511848E-3</v>
      </c>
      <c r="DF31" s="83"/>
      <c r="DG31" s="109"/>
      <c r="DH31" s="77"/>
      <c r="DI31" s="77">
        <f>DI33/DF35</f>
        <v>5.574048013245033</v>
      </c>
      <c r="DJ31" s="77">
        <f>DJ33/DF35</f>
        <v>5.4111672185430457</v>
      </c>
      <c r="DK31" s="83"/>
      <c r="DL31" s="84"/>
      <c r="DM31" s="93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132">
        <f ca="1">EA33/DF35</f>
        <v>2.3285401112892703E-2</v>
      </c>
      <c r="EB31" s="132">
        <f ca="1">EB33/DF35</f>
        <v>0.31485144045752206</v>
      </c>
      <c r="EC31" s="132">
        <f ca="1">EC33/DF35</f>
        <v>-0.31061215045416146</v>
      </c>
      <c r="ED31" s="132">
        <f ca="1">ED33/DF35</f>
        <v>3.5704485069787885E-2</v>
      </c>
      <c r="EE31" s="132">
        <f ca="1">EE33/DF35</f>
        <v>3.5405966210073983E-2</v>
      </c>
      <c r="EF31" s="132">
        <f ca="1">EF33/DF35</f>
        <v>4.5937564869614148E-3</v>
      </c>
      <c r="EG31" s="132">
        <f ca="1">EG33/DF35</f>
        <v>-4.056375293400514E-3</v>
      </c>
      <c r="EH31" s="132">
        <f ca="1">EH33/DF35</f>
        <v>-7.6753997355939949E-2</v>
      </c>
      <c r="EI31" s="132">
        <f ca="1">EI33/DF35</f>
        <v>-2.1258743384468102E-4</v>
      </c>
      <c r="EJ31" s="132">
        <f ca="1">EJ33/DF35</f>
        <v>4.239290003360637E-3</v>
      </c>
      <c r="EK31" s="132">
        <f ca="1">EK33/DF35</f>
        <v>-2.9851885971389708E-4</v>
      </c>
      <c r="EL31" s="132">
        <f ca="1">EL33/DF35</f>
        <v>5.3738119356090143E-4</v>
      </c>
      <c r="EN31" s="83"/>
      <c r="EO31" s="109"/>
      <c r="EP31" s="77"/>
      <c r="EQ31" s="77">
        <f>EQ33/EN35</f>
        <v>5.7049420529801331</v>
      </c>
      <c r="ER31" s="77">
        <f>ER33/EN35</f>
        <v>5.4111672185430457</v>
      </c>
      <c r="ES31" s="83"/>
      <c r="ET31" s="84"/>
      <c r="EU31" s="93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132">
        <f ca="1">FI33/EN35</f>
        <v>0.11427402683526618</v>
      </c>
      <c r="FJ31" s="132">
        <f ca="1">FJ33/EN35</f>
        <v>0.48658789207808445</v>
      </c>
      <c r="FK31" s="132">
        <f ca="1">FK33/EN35</f>
        <v>-0.46686944434116406</v>
      </c>
      <c r="FL31" s="132">
        <f ca="1">FL33/EN35</f>
        <v>1.5784546065535966E-2</v>
      </c>
      <c r="FM31" s="132">
        <f ca="1">FM33/EN35</f>
        <v>1.5738108108630283E-2</v>
      </c>
      <c r="FN31" s="132">
        <f ca="1">FN33/EN35</f>
        <v>3.4103043025682238E-3</v>
      </c>
      <c r="FO31" s="132">
        <f ca="1">FO33/EN35</f>
        <v>-1.4608688257276988E-3</v>
      </c>
      <c r="FP31" s="132">
        <f ca="1">FP33/EN35</f>
        <v>-2.7152424037216679E-2</v>
      </c>
      <c r="FQ31" s="132">
        <f ca="1">FQ33/EN35</f>
        <v>-9.4442094531891599E-4</v>
      </c>
      <c r="FR31" s="132">
        <f ca="1">FR33/EN35</f>
        <v>1.9718447736920407E-2</v>
      </c>
      <c r="FS31" s="132">
        <f ca="1">FS33/EN35</f>
        <v>-4.6437956905679955E-5</v>
      </c>
      <c r="FT31" s="132">
        <f ca="1">FT33/EN35</f>
        <v>1.9494354768405252E-3</v>
      </c>
    </row>
    <row r="32" spans="1:176" x14ac:dyDescent="0.25">
      <c r="A32" s="62" t="s">
        <v>210</v>
      </c>
      <c r="B32" s="193">
        <f ca="1">BV$31</f>
        <v>2.316656017472048E-3</v>
      </c>
      <c r="C32" s="83"/>
      <c r="D32" s="193">
        <f ca="1">DD$31</f>
        <v>7.5454534138511848E-3</v>
      </c>
      <c r="E32" s="83"/>
      <c r="F32" s="193">
        <f ca="1">EL$31</f>
        <v>5.3738119356090143E-4</v>
      </c>
      <c r="G32" s="83"/>
      <c r="H32" s="193">
        <f ca="1">FT$31</f>
        <v>1.9494354768405252E-3</v>
      </c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K32" s="83"/>
      <c r="AM32" s="193">
        <f ca="1">FS$31</f>
        <v>-4.6437956905679955E-5</v>
      </c>
      <c r="AP32" s="83"/>
      <c r="AQ32" s="83"/>
      <c r="AR32" s="78">
        <f>B6</f>
        <v>36831</v>
      </c>
      <c r="AS32" s="77"/>
      <c r="AT32" s="77"/>
      <c r="AU32" s="83"/>
      <c r="AV32" s="84"/>
      <c r="AW32" s="93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X32" s="83"/>
      <c r="BY32" s="83"/>
      <c r="BZ32" s="78">
        <f>D6</f>
        <v>36861</v>
      </c>
      <c r="CA32" s="77"/>
      <c r="CB32" s="77"/>
      <c r="CC32" s="83"/>
      <c r="CD32" s="84"/>
      <c r="CE32" s="93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F32" s="83"/>
      <c r="DG32" s="83"/>
      <c r="DH32" s="78">
        <f>F6</f>
        <v>36831</v>
      </c>
      <c r="DI32" s="77"/>
      <c r="DJ32" s="77"/>
      <c r="DK32" s="83"/>
      <c r="DL32" s="84"/>
      <c r="DM32" s="93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N32" s="83"/>
      <c r="EO32" s="83"/>
      <c r="EP32" s="78">
        <f>H6</f>
        <v>36831</v>
      </c>
      <c r="EQ32" s="77"/>
      <c r="ER32" s="77"/>
      <c r="ES32" s="83"/>
      <c r="ET32" s="84"/>
      <c r="EU32" s="93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</row>
    <row r="33" spans="1:176" x14ac:dyDescent="0.25">
      <c r="A33" s="83"/>
      <c r="B33" s="214"/>
      <c r="C33" s="83"/>
      <c r="D33" s="214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5"/>
      <c r="AM33" s="87"/>
      <c r="AN33" s="90"/>
      <c r="AO33" s="91"/>
      <c r="AP33" s="83" t="s">
        <v>155</v>
      </c>
      <c r="AQ33" s="83"/>
      <c r="AR33" s="78">
        <f>B7</f>
        <v>36831</v>
      </c>
      <c r="AS33" s="108">
        <f>SUM(AS38:AS61)</f>
        <v>187.04999999999998</v>
      </c>
      <c r="AT33" s="108">
        <f>SUM(AT38:AT61)</f>
        <v>165</v>
      </c>
      <c r="AU33" s="83"/>
      <c r="AV33" s="84"/>
      <c r="AW33" s="94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>
        <f ca="1">SUM(BK38:BK61)</f>
        <v>1.8904509242614191</v>
      </c>
      <c r="BL33" s="108">
        <f t="shared" ref="BL33:BV33" ca="1" si="0">SUM(BL38:BL61)</f>
        <v>8.6341711635508354</v>
      </c>
      <c r="BM33" s="108">
        <f t="shared" ca="1" si="0"/>
        <v>-8.0677469625027616</v>
      </c>
      <c r="BN33" s="108">
        <f t="shared" ca="1" si="0"/>
        <v>0.28350408126246091</v>
      </c>
      <c r="BO33" s="108">
        <f t="shared" ca="1" si="0"/>
        <v>0.26548278218643989</v>
      </c>
      <c r="BP33" s="108">
        <f t="shared" ca="1" si="0"/>
        <v>7.5798638889299066E-2</v>
      </c>
      <c r="BQ33" s="108">
        <f t="shared" ca="1" si="0"/>
        <v>-1.0088890309602569E-2</v>
      </c>
      <c r="BR33" s="108">
        <f t="shared" ca="1" si="0"/>
        <v>-0.11394346085494515</v>
      </c>
      <c r="BS33" s="108">
        <f t="shared" ca="1" si="0"/>
        <v>-0.12251514107807178</v>
      </c>
      <c r="BT33" s="108">
        <f t="shared" ca="1" si="0"/>
        <v>0.56642420104807245</v>
      </c>
      <c r="BU33" s="108">
        <f t="shared" ca="1" si="0"/>
        <v>-1.8021299076021007E-2</v>
      </c>
      <c r="BV33" s="108">
        <f t="shared" ca="1" si="0"/>
        <v>6.9499680524161445E-2</v>
      </c>
      <c r="BX33" s="83" t="s">
        <v>170</v>
      </c>
      <c r="BY33" s="83"/>
      <c r="BZ33" s="78">
        <f>D7</f>
        <v>36923</v>
      </c>
      <c r="CA33" s="108">
        <f>SUM(CA38:CA61)</f>
        <v>672.95049999999992</v>
      </c>
      <c r="CB33" s="108">
        <f>SUM(CB38:CB61)</f>
        <v>494.66050000000001</v>
      </c>
      <c r="CC33" s="83"/>
      <c r="CD33" s="84"/>
      <c r="CE33" s="94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>
        <f ca="1">SUM(CS38:CS61)</f>
        <v>20.090624557674609</v>
      </c>
      <c r="CT33" s="108">
        <f t="shared" ref="CT33:DD33" ca="1" si="1">SUM(CT38:CT61)</f>
        <v>-20.028167397790646</v>
      </c>
      <c r="CU33" s="108">
        <f t="shared" ca="1" si="1"/>
        <v>25.916838658702741</v>
      </c>
      <c r="CV33" s="108">
        <f t="shared" ca="1" si="1"/>
        <v>0.17909841496573076</v>
      </c>
      <c r="CW33" s="108">
        <f t="shared" ca="1" si="1"/>
        <v>0.23043583600385958</v>
      </c>
      <c r="CX33" s="108">
        <f t="shared" ca="1" si="1"/>
        <v>0.63472244894849261</v>
      </c>
      <c r="CY33" s="108">
        <f t="shared" ca="1" si="1"/>
        <v>-0.10134498502468342</v>
      </c>
      <c r="CZ33" s="108">
        <f t="shared" ca="1" si="1"/>
        <v>-0.72303312443260959</v>
      </c>
      <c r="DA33" s="108">
        <f t="shared" ca="1" si="1"/>
        <v>-0.28679575250093631</v>
      </c>
      <c r="DB33" s="108">
        <f t="shared" ca="1" si="1"/>
        <v>5.8886712609120915</v>
      </c>
      <c r="DC33" s="108">
        <f t="shared" ca="1" si="1"/>
        <v>5.1337421038128835E-2</v>
      </c>
      <c r="DD33" s="108">
        <f t="shared" ca="1" si="1"/>
        <v>0.67909080724660664</v>
      </c>
      <c r="DF33" s="83" t="s">
        <v>171</v>
      </c>
      <c r="DG33" s="83"/>
      <c r="DH33" s="78">
        <f>F7</f>
        <v>36951</v>
      </c>
      <c r="DI33" s="108">
        <f>SUM(DI38:DI61)</f>
        <v>841.68124999999998</v>
      </c>
      <c r="DJ33" s="108">
        <f>SUM(DJ38:DJ61)</f>
        <v>817.08624999999995</v>
      </c>
      <c r="DK33" s="83"/>
      <c r="DL33" s="84"/>
      <c r="DM33" s="94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>
        <f ca="1">SUM(EA38:EA61)</f>
        <v>3.516095568046798</v>
      </c>
      <c r="EB33" s="108">
        <f t="shared" ref="EB33:EL33" ca="1" si="2">SUM(EB38:EB61)</f>
        <v>47.542567509085835</v>
      </c>
      <c r="EC33" s="108">
        <f t="shared" ca="1" si="2"/>
        <v>-46.902434718578384</v>
      </c>
      <c r="ED33" s="108">
        <f t="shared" ca="1" si="2"/>
        <v>5.3913772455379707</v>
      </c>
      <c r="EE33" s="108">
        <f t="shared" ca="1" si="2"/>
        <v>5.3463008977211715</v>
      </c>
      <c r="EF33" s="108">
        <f t="shared" ca="1" si="2"/>
        <v>0.6936572295311737</v>
      </c>
      <c r="EG33" s="108">
        <f t="shared" ca="1" si="2"/>
        <v>-0.61251266930347759</v>
      </c>
      <c r="EH33" s="108">
        <f t="shared" ca="1" si="2"/>
        <v>-11.589853600746933</v>
      </c>
      <c r="EI33" s="108">
        <f t="shared" ca="1" si="2"/>
        <v>-3.2100702510546836E-2</v>
      </c>
      <c r="EJ33" s="108">
        <f t="shared" ca="1" si="2"/>
        <v>0.6401327905074562</v>
      </c>
      <c r="EK33" s="108">
        <f t="shared" ca="1" si="2"/>
        <v>-4.5076347816798458E-2</v>
      </c>
      <c r="EL33" s="108">
        <f t="shared" ca="1" si="2"/>
        <v>8.1144560227696116E-2</v>
      </c>
      <c r="EN33" s="83" t="s">
        <v>172</v>
      </c>
      <c r="EO33" s="83"/>
      <c r="EP33" s="78">
        <f>H7</f>
        <v>36951</v>
      </c>
      <c r="EQ33" s="108">
        <f>SUM(EQ38:EQ61)</f>
        <v>861.44625000000008</v>
      </c>
      <c r="ER33" s="108">
        <f>SUM(ER38:ER61)</f>
        <v>817.08624999999995</v>
      </c>
      <c r="ES33" s="83"/>
      <c r="ET33" s="84"/>
      <c r="EU33" s="94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>
        <f ca="1">SUM(FI38:FI61)</f>
        <v>17.255378052125192</v>
      </c>
      <c r="FJ33" s="108">
        <f t="shared" ref="FJ33:FT33" ca="1" si="3">SUM(FJ38:FJ61)</f>
        <v>73.474771703790751</v>
      </c>
      <c r="FK33" s="108">
        <f t="shared" ca="1" si="3"/>
        <v>-70.497286095515776</v>
      </c>
      <c r="FL33" s="108">
        <f t="shared" ca="1" si="3"/>
        <v>2.3834664558959306</v>
      </c>
      <c r="FM33" s="108">
        <f t="shared" ca="1" si="3"/>
        <v>2.3764543244031726</v>
      </c>
      <c r="FN33" s="108">
        <f t="shared" ca="1" si="3"/>
        <v>0.51495594968780178</v>
      </c>
      <c r="FO33" s="108">
        <f t="shared" ca="1" si="3"/>
        <v>-0.22059119268488253</v>
      </c>
      <c r="FP33" s="108">
        <f t="shared" ca="1" si="3"/>
        <v>-4.1000160296197183</v>
      </c>
      <c r="FQ33" s="108">
        <f t="shared" ca="1" si="3"/>
        <v>-0.14260756274315631</v>
      </c>
      <c r="FR33" s="108">
        <f t="shared" ca="1" si="3"/>
        <v>2.9774856082749812</v>
      </c>
      <c r="FS33" s="108">
        <f t="shared" ca="1" si="3"/>
        <v>-7.0121314927576728E-3</v>
      </c>
      <c r="FT33" s="108">
        <f t="shared" ca="1" si="3"/>
        <v>0.29436475700291931</v>
      </c>
    </row>
    <row r="34" spans="1:176" x14ac:dyDescent="0.25">
      <c r="A34" s="83"/>
      <c r="B34" s="213">
        <f ca="1">B21-D21</f>
        <v>-0.16021413094322612</v>
      </c>
      <c r="C34" s="83"/>
      <c r="D34" s="57"/>
      <c r="E34" s="83"/>
      <c r="F34" s="213">
        <f ca="1">F21-H21</f>
        <v>-9.098862572237347E-2</v>
      </c>
      <c r="G34" s="83"/>
      <c r="H34" s="213"/>
      <c r="I34" s="83"/>
      <c r="J34" s="83"/>
      <c r="K34" s="57" t="s">
        <v>51</v>
      </c>
      <c r="L34" s="83" t="str">
        <f>B3</f>
        <v>IF-TRANSCO/Z6</v>
      </c>
      <c r="M34" s="83"/>
      <c r="N34" s="83"/>
      <c r="O34" s="83"/>
      <c r="P34" s="83"/>
      <c r="Q34" s="83"/>
      <c r="R34" s="57" t="s">
        <v>52</v>
      </c>
      <c r="S34" s="83" t="str">
        <f>D3</f>
        <v>IF-TRANSCO/Z6</v>
      </c>
      <c r="T34" s="83"/>
      <c r="U34" s="83"/>
      <c r="V34" s="83"/>
      <c r="W34" s="83"/>
      <c r="X34" s="83"/>
      <c r="Y34" s="57" t="s">
        <v>154</v>
      </c>
      <c r="Z34" s="83" t="str">
        <f>F3</f>
        <v>NGI/CHI. GATE</v>
      </c>
      <c r="AA34" s="83"/>
      <c r="AB34" s="83"/>
      <c r="AC34" s="83"/>
      <c r="AD34" s="83"/>
      <c r="AE34" s="83"/>
      <c r="AF34" s="57" t="s">
        <v>153</v>
      </c>
      <c r="AG34" s="83" t="str">
        <f>H3</f>
        <v>IF-CGT/APPALAC</v>
      </c>
      <c r="AH34" s="83"/>
      <c r="AI34" s="83"/>
      <c r="AJ34" s="83"/>
      <c r="AK34" s="83"/>
      <c r="AM34" s="106"/>
      <c r="AP34" s="83"/>
      <c r="AQ34" s="83"/>
      <c r="AR34" s="77"/>
      <c r="AS34" s="77"/>
      <c r="AT34" s="77"/>
      <c r="AU34" s="83"/>
      <c r="AV34" s="84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X34" s="83"/>
      <c r="BY34" s="83"/>
      <c r="BZ34" s="77"/>
      <c r="CA34" s="77"/>
      <c r="CB34" s="77"/>
      <c r="CC34" s="83"/>
      <c r="CD34" s="84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DF34" s="83"/>
      <c r="DG34" s="83"/>
      <c r="DH34" s="77"/>
      <c r="DI34" s="77"/>
      <c r="DJ34" s="77"/>
      <c r="DK34" s="83"/>
      <c r="DL34" s="84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N34" s="83"/>
      <c r="EO34" s="83"/>
      <c r="EP34" s="77"/>
      <c r="EQ34" s="77"/>
      <c r="ER34" s="77"/>
      <c r="ES34" s="83"/>
      <c r="ET34" s="84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</row>
    <row r="35" spans="1:176" x14ac:dyDescent="0.25">
      <c r="A35" s="83"/>
      <c r="B35" s="139"/>
      <c r="C35" s="139"/>
      <c r="D35" s="160"/>
      <c r="AM35" s="133"/>
      <c r="AP35" s="136">
        <f>SUM(AP38:AP61)</f>
        <v>30</v>
      </c>
      <c r="AQ35" s="136"/>
      <c r="AR35" s="77"/>
      <c r="AS35" s="77"/>
      <c r="AT35" s="77"/>
      <c r="AU35" s="77"/>
      <c r="AV35" s="84"/>
      <c r="AW35" s="94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X35" s="136">
        <f>SUM(BX38:BX61)</f>
        <v>90</v>
      </c>
      <c r="BY35" s="136"/>
      <c r="BZ35" s="77"/>
      <c r="CA35" s="77"/>
      <c r="CB35" s="77"/>
      <c r="CC35" s="77"/>
      <c r="CD35" s="84"/>
      <c r="CE35" s="94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DF35" s="136">
        <f>SUM(DF38:DF61)</f>
        <v>151</v>
      </c>
      <c r="DG35" s="136"/>
      <c r="DH35" s="77"/>
      <c r="DI35" s="77"/>
      <c r="DJ35" s="77"/>
      <c r="DK35" s="77"/>
      <c r="DL35" s="84"/>
      <c r="DM35" s="94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N35" s="136">
        <f>SUM(EN38:EN61)</f>
        <v>151</v>
      </c>
      <c r="EO35" s="136"/>
      <c r="EP35" s="77"/>
      <c r="EQ35" s="77"/>
      <c r="ER35" s="77"/>
      <c r="ES35" s="77"/>
      <c r="ET35" s="84"/>
      <c r="EU35" s="94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</row>
    <row r="36" spans="1:176" ht="13.8" thickBot="1" x14ac:dyDescent="0.3">
      <c r="B36" s="185"/>
      <c r="C36" s="185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5"/>
      <c r="AN36" s="83"/>
      <c r="AO36" s="83"/>
      <c r="AQ36" s="77"/>
      <c r="AR36" s="77"/>
      <c r="AS36" s="96" t="s">
        <v>37</v>
      </c>
      <c r="AT36" s="96" t="s">
        <v>162</v>
      </c>
      <c r="AU36" s="77" t="s">
        <v>117</v>
      </c>
      <c r="AV36" s="77" t="s">
        <v>118</v>
      </c>
      <c r="AW36" s="83" t="s">
        <v>176</v>
      </c>
      <c r="AX36" s="96" t="s">
        <v>38</v>
      </c>
      <c r="AY36" s="96" t="s">
        <v>200</v>
      </c>
      <c r="AZ36" s="96" t="s">
        <v>201</v>
      </c>
      <c r="BA36" s="96" t="s">
        <v>202</v>
      </c>
      <c r="BB36" s="96" t="s">
        <v>203</v>
      </c>
      <c r="BC36" s="96" t="s">
        <v>204</v>
      </c>
      <c r="BD36" s="96" t="s">
        <v>205</v>
      </c>
      <c r="BE36" s="96" t="s">
        <v>206</v>
      </c>
      <c r="BF36" s="96" t="s">
        <v>33</v>
      </c>
      <c r="BG36" s="96" t="s">
        <v>208</v>
      </c>
      <c r="BH36" s="96" t="s">
        <v>209</v>
      </c>
      <c r="BI36" s="96" t="s">
        <v>210</v>
      </c>
      <c r="BJ36" s="96"/>
      <c r="BK36" s="96" t="s">
        <v>38</v>
      </c>
      <c r="BL36" s="96" t="s">
        <v>200</v>
      </c>
      <c r="BM36" s="96" t="s">
        <v>201</v>
      </c>
      <c r="BN36" s="96" t="s">
        <v>202</v>
      </c>
      <c r="BO36" s="96" t="s">
        <v>203</v>
      </c>
      <c r="BP36" s="96" t="s">
        <v>204</v>
      </c>
      <c r="BQ36" s="96" t="s">
        <v>205</v>
      </c>
      <c r="BR36" s="96" t="s">
        <v>206</v>
      </c>
      <c r="BS36" s="96" t="s">
        <v>33</v>
      </c>
      <c r="BT36" s="96" t="s">
        <v>208</v>
      </c>
      <c r="BU36" s="96" t="s">
        <v>209</v>
      </c>
      <c r="BV36" s="96" t="s">
        <v>210</v>
      </c>
      <c r="BY36" s="77"/>
      <c r="BZ36" s="77"/>
      <c r="CA36" s="96" t="s">
        <v>37</v>
      </c>
      <c r="CB36" s="96" t="s">
        <v>162</v>
      </c>
      <c r="CC36" s="77" t="s">
        <v>117</v>
      </c>
      <c r="CD36" s="77" t="s">
        <v>118</v>
      </c>
      <c r="CE36" s="83" t="s">
        <v>176</v>
      </c>
      <c r="CF36" s="96" t="s">
        <v>38</v>
      </c>
      <c r="CG36" s="96" t="s">
        <v>200</v>
      </c>
      <c r="CH36" s="96" t="s">
        <v>201</v>
      </c>
      <c r="CI36" s="96" t="s">
        <v>202</v>
      </c>
      <c r="CJ36" s="96" t="s">
        <v>203</v>
      </c>
      <c r="CK36" s="96" t="s">
        <v>204</v>
      </c>
      <c r="CL36" s="96" t="s">
        <v>205</v>
      </c>
      <c r="CM36" s="96" t="s">
        <v>206</v>
      </c>
      <c r="CN36" s="96" t="s">
        <v>33</v>
      </c>
      <c r="CO36" s="96" t="s">
        <v>208</v>
      </c>
      <c r="CP36" s="96" t="s">
        <v>209</v>
      </c>
      <c r="CQ36" s="96" t="s">
        <v>210</v>
      </c>
      <c r="CR36" s="96"/>
      <c r="CS36" s="96" t="s">
        <v>38</v>
      </c>
      <c r="CT36" s="96" t="s">
        <v>200</v>
      </c>
      <c r="CU36" s="96" t="s">
        <v>201</v>
      </c>
      <c r="CV36" s="96" t="s">
        <v>202</v>
      </c>
      <c r="CW36" s="96" t="s">
        <v>203</v>
      </c>
      <c r="CX36" s="96" t="s">
        <v>204</v>
      </c>
      <c r="CY36" s="96" t="s">
        <v>205</v>
      </c>
      <c r="CZ36" s="96" t="s">
        <v>206</v>
      </c>
      <c r="DA36" s="96" t="s">
        <v>33</v>
      </c>
      <c r="DB36" s="96" t="s">
        <v>208</v>
      </c>
      <c r="DC36" s="96" t="s">
        <v>209</v>
      </c>
      <c r="DD36" s="96" t="s">
        <v>210</v>
      </c>
      <c r="DG36" s="77"/>
      <c r="DH36" s="77"/>
      <c r="DI36" s="96" t="s">
        <v>37</v>
      </c>
      <c r="DJ36" s="96" t="s">
        <v>162</v>
      </c>
      <c r="DK36" s="77" t="s">
        <v>117</v>
      </c>
      <c r="DL36" s="77" t="s">
        <v>118</v>
      </c>
      <c r="DM36" s="83" t="s">
        <v>176</v>
      </c>
      <c r="DN36" s="96" t="s">
        <v>38</v>
      </c>
      <c r="DO36" s="96" t="s">
        <v>200</v>
      </c>
      <c r="DP36" s="96" t="s">
        <v>201</v>
      </c>
      <c r="DQ36" s="96" t="s">
        <v>202</v>
      </c>
      <c r="DR36" s="96" t="s">
        <v>203</v>
      </c>
      <c r="DS36" s="96" t="s">
        <v>204</v>
      </c>
      <c r="DT36" s="96" t="s">
        <v>205</v>
      </c>
      <c r="DU36" s="96" t="s">
        <v>206</v>
      </c>
      <c r="DV36" s="96" t="s">
        <v>33</v>
      </c>
      <c r="DW36" s="96" t="s">
        <v>208</v>
      </c>
      <c r="DX36" s="96" t="s">
        <v>209</v>
      </c>
      <c r="DY36" s="96" t="s">
        <v>210</v>
      </c>
      <c r="DZ36" s="96"/>
      <c r="EA36" s="96" t="s">
        <v>38</v>
      </c>
      <c r="EB36" s="96" t="s">
        <v>200</v>
      </c>
      <c r="EC36" s="96" t="s">
        <v>201</v>
      </c>
      <c r="ED36" s="96" t="s">
        <v>202</v>
      </c>
      <c r="EE36" s="96" t="s">
        <v>203</v>
      </c>
      <c r="EF36" s="96" t="s">
        <v>204</v>
      </c>
      <c r="EG36" s="96" t="s">
        <v>205</v>
      </c>
      <c r="EH36" s="96" t="s">
        <v>206</v>
      </c>
      <c r="EI36" s="96" t="s">
        <v>33</v>
      </c>
      <c r="EJ36" s="96" t="s">
        <v>208</v>
      </c>
      <c r="EK36" s="96" t="s">
        <v>209</v>
      </c>
      <c r="EL36" s="96" t="s">
        <v>210</v>
      </c>
      <c r="EO36" s="77"/>
      <c r="EP36" s="77"/>
      <c r="EQ36" s="96" t="s">
        <v>37</v>
      </c>
      <c r="ER36" s="96" t="s">
        <v>162</v>
      </c>
      <c r="ES36" s="77" t="s">
        <v>117</v>
      </c>
      <c r="ET36" s="77" t="s">
        <v>118</v>
      </c>
      <c r="EU36" s="83" t="s">
        <v>176</v>
      </c>
      <c r="EV36" s="96" t="s">
        <v>38</v>
      </c>
      <c r="EW36" s="96" t="s">
        <v>200</v>
      </c>
      <c r="EX36" s="96" t="s">
        <v>201</v>
      </c>
      <c r="EY36" s="96" t="s">
        <v>202</v>
      </c>
      <c r="EZ36" s="96" t="s">
        <v>203</v>
      </c>
      <c r="FA36" s="96" t="s">
        <v>204</v>
      </c>
      <c r="FB36" s="96" t="s">
        <v>205</v>
      </c>
      <c r="FC36" s="96" t="s">
        <v>206</v>
      </c>
      <c r="FD36" s="96" t="s">
        <v>33</v>
      </c>
      <c r="FE36" s="96" t="s">
        <v>208</v>
      </c>
      <c r="FF36" s="96" t="s">
        <v>209</v>
      </c>
      <c r="FG36" s="96" t="s">
        <v>210</v>
      </c>
      <c r="FH36" s="96"/>
      <c r="FI36" s="96" t="s">
        <v>38</v>
      </c>
      <c r="FJ36" s="96" t="s">
        <v>200</v>
      </c>
      <c r="FK36" s="96" t="s">
        <v>201</v>
      </c>
      <c r="FL36" s="96" t="s">
        <v>202</v>
      </c>
      <c r="FM36" s="96" t="s">
        <v>203</v>
      </c>
      <c r="FN36" s="96" t="s">
        <v>204</v>
      </c>
      <c r="FO36" s="96" t="s">
        <v>205</v>
      </c>
      <c r="FP36" s="96" t="s">
        <v>206</v>
      </c>
      <c r="FQ36" s="96" t="s">
        <v>33</v>
      </c>
      <c r="FR36" s="96" t="s">
        <v>208</v>
      </c>
      <c r="FS36" s="96" t="s">
        <v>209</v>
      </c>
      <c r="FT36" s="96" t="s">
        <v>210</v>
      </c>
    </row>
    <row r="37" spans="1:176" ht="14.4" thickTop="1" thickBot="1" x14ac:dyDescent="0.3">
      <c r="A37" s="100" t="s">
        <v>24</v>
      </c>
      <c r="B37" s="100" t="s">
        <v>61</v>
      </c>
      <c r="C37" s="100" t="s">
        <v>28</v>
      </c>
      <c r="D37" s="100" t="s">
        <v>36</v>
      </c>
      <c r="E37" s="100" t="s">
        <v>57</v>
      </c>
      <c r="F37" s="100" t="s">
        <v>25</v>
      </c>
      <c r="G37" s="100"/>
      <c r="H37" s="100"/>
      <c r="I37" s="100"/>
      <c r="J37" s="192"/>
      <c r="K37" s="100" t="s">
        <v>36</v>
      </c>
      <c r="L37" s="100" t="s">
        <v>36</v>
      </c>
      <c r="M37" s="100" t="s">
        <v>57</v>
      </c>
      <c r="N37" s="100" t="s">
        <v>57</v>
      </c>
      <c r="O37" s="100" t="s">
        <v>116</v>
      </c>
      <c r="P37" s="100" t="s">
        <v>119</v>
      </c>
      <c r="Q37"/>
      <c r="R37" s="100" t="s">
        <v>36</v>
      </c>
      <c r="S37" s="100" t="s">
        <v>36</v>
      </c>
      <c r="T37" s="100" t="s">
        <v>57</v>
      </c>
      <c r="U37" s="100" t="s">
        <v>57</v>
      </c>
      <c r="V37" s="100" t="s">
        <v>116</v>
      </c>
      <c r="W37" s="100" t="s">
        <v>119</v>
      </c>
      <c r="X37" s="192"/>
      <c r="Y37" s="100" t="s">
        <v>36</v>
      </c>
      <c r="Z37" s="100" t="s">
        <v>36</v>
      </c>
      <c r="AA37" s="100" t="s">
        <v>57</v>
      </c>
      <c r="AB37" s="100" t="s">
        <v>57</v>
      </c>
      <c r="AC37" s="100" t="s">
        <v>116</v>
      </c>
      <c r="AD37" s="100" t="s">
        <v>119</v>
      </c>
      <c r="AE37" s="192"/>
      <c r="AF37" s="100" t="s">
        <v>36</v>
      </c>
      <c r="AG37" s="100" t="s">
        <v>36</v>
      </c>
      <c r="AH37" s="100" t="s">
        <v>57</v>
      </c>
      <c r="AI37" s="100" t="s">
        <v>57</v>
      </c>
      <c r="AJ37" s="100" t="s">
        <v>116</v>
      </c>
      <c r="AK37" s="100" t="s">
        <v>119</v>
      </c>
      <c r="AM37" s="100" t="s">
        <v>27</v>
      </c>
      <c r="AN37" s="83"/>
      <c r="AP37" s="77" t="s">
        <v>46</v>
      </c>
      <c r="AQ37" s="77" t="s">
        <v>173</v>
      </c>
      <c r="AR37" s="77" t="s">
        <v>174</v>
      </c>
      <c r="AS37" s="77"/>
      <c r="AT37" s="84"/>
      <c r="AU37" s="77"/>
      <c r="AV37" s="77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77"/>
      <c r="BL37" s="77"/>
      <c r="BM37" s="77"/>
      <c r="BN37" s="77"/>
      <c r="BO37" s="77"/>
      <c r="BX37" s="77" t="s">
        <v>46</v>
      </c>
      <c r="BY37" s="77" t="s">
        <v>173</v>
      </c>
      <c r="BZ37" s="77" t="s">
        <v>174</v>
      </c>
      <c r="CA37" s="77"/>
      <c r="CB37" s="84"/>
      <c r="CC37" s="77"/>
      <c r="CD37" s="77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77"/>
      <c r="CT37" s="77"/>
      <c r="CU37" s="77"/>
      <c r="CV37" s="77"/>
      <c r="CW37" s="77"/>
      <c r="DF37" s="77" t="s">
        <v>46</v>
      </c>
      <c r="DG37" s="77" t="s">
        <v>173</v>
      </c>
      <c r="DH37" s="77" t="s">
        <v>174</v>
      </c>
      <c r="DI37" s="77"/>
      <c r="DJ37" s="84"/>
      <c r="DK37" s="77"/>
      <c r="DL37" s="77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77"/>
      <c r="EB37" s="77"/>
      <c r="EC37" s="77"/>
      <c r="ED37" s="77"/>
      <c r="EE37" s="77"/>
      <c r="EN37" s="77" t="s">
        <v>46</v>
      </c>
      <c r="EO37" s="77" t="s">
        <v>173</v>
      </c>
      <c r="EP37" s="77" t="s">
        <v>174</v>
      </c>
      <c r="EQ37" s="77"/>
      <c r="ER37" s="84"/>
      <c r="ES37" s="77"/>
      <c r="ET37" s="77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77"/>
      <c r="FJ37" s="77"/>
      <c r="FK37" s="77"/>
      <c r="FL37" s="77"/>
      <c r="FM37" s="77"/>
    </row>
    <row r="38" spans="1:176" ht="13.8" thickTop="1" x14ac:dyDescent="0.25">
      <c r="A38" s="101">
        <v>36831</v>
      </c>
      <c r="B38" s="102">
        <f>VLOOKUP(A38,STRADDLE,5,FALSE)</f>
        <v>5.5</v>
      </c>
      <c r="C38" s="80">
        <f>VLOOKUP(A38,STRADDLE,8,FALSE)</f>
        <v>0.53</v>
      </c>
      <c r="D38" s="102"/>
      <c r="E38" s="106"/>
      <c r="F38" s="105">
        <f ca="1">VLOOKUP(A38,expiration,2,FALSE)-$B$2</f>
        <v>15</v>
      </c>
      <c r="G38" s="80"/>
      <c r="H38" s="80"/>
      <c r="I38" s="104"/>
      <c r="J38" s="233"/>
      <c r="K38" s="102">
        <f>IF($B$3="NYMEX",0,VLOOKUP($A38,curvesettle,HLOOKUP($B$3,curvesettle,2,FALSE),FALSE))</f>
        <v>0.72499999999999998</v>
      </c>
      <c r="L38" s="102">
        <f>IF($B$4="NYMEX",0,VLOOKUP($A38,curvesettle,HLOOKUP($B$4,curvesettle,2,FALSE),FALSE))</f>
        <v>0</v>
      </c>
      <c r="M38" s="106">
        <f>IF(ISNUMBER(VLOOKUP($A38,VOLCURVES,HLOOKUP($B$3,VOLCURVES,2,FALSE),FALSE)),VLOOKUP($A38,VOLCURVES,HLOOKUP($B$3,VOLCURVES,2,FALSE),FALSE),1)</f>
        <v>1.05</v>
      </c>
      <c r="N38" s="106">
        <f>IF(ISNUMBER(VLOOKUP($A38,VOLCURVES,HLOOKUP($B$4,VOLCURVES,2,FALSE),FALSE)),VLOOKUP($A38,VOLCURVES,HLOOKUP($B$4,VOLCURVES,2,FALSE),FALSE),1)</f>
        <v>1</v>
      </c>
      <c r="O38" s="106">
        <f>IF(ISNUMBER(VLOOKUP($A38,CORETABLE,HLOOKUP($B$3,CORETABLE,2,FALSE),FALSE)),VLOOKUP($A38,CORETABLE,HLOOKUP($B$3,CORETABLE,2,FALSE),FALSE),0.99)</f>
        <v>0.86</v>
      </c>
      <c r="P38" s="235">
        <f>B$18</f>
        <v>0.95</v>
      </c>
      <c r="Q38" s="235"/>
      <c r="R38" s="102">
        <f t="shared" ref="R38:R61" si="4">IF($D$3="NYMEX",0,VLOOKUP($A38,curvesettle,HLOOKUP($D$3,curvesettle,2,FALSE),FALSE))</f>
        <v>0.72499999999999998</v>
      </c>
      <c r="S38" s="102">
        <f t="shared" ref="S38:S61" si="5">IF($D$4="NYMEX",0,VLOOKUP($A38,curvesettle,HLOOKUP($D$4,curvesettle,2,FALSE),FALSE))</f>
        <v>0</v>
      </c>
      <c r="T38" s="106">
        <f t="shared" ref="T38:T61" si="6">IF(ISNUMBER(VLOOKUP($A38,VOLCURVES,HLOOKUP($D$3,VOLCURVES,2,FALSE),FALSE)),VLOOKUP($A38,VOLCURVES,HLOOKUP($D$3,VOLCURVES,2,FALSE),FALSE),1)</f>
        <v>1.05</v>
      </c>
      <c r="U38" s="106">
        <f>IF(ISNUMBER(VLOOKUP($A38,VOLCURVES,HLOOKUP($D$4,VOLCURVES,2,FALSE),FALSE)),VLOOKUP($A38,VOLCURVES,HLOOKUP($D$4,VOLCURVES,2,FALSE),FALSE),1)</f>
        <v>1</v>
      </c>
      <c r="V38" s="106">
        <f>IF(ISNUMBER(VLOOKUP($A38,CORETABLE,HLOOKUP($D$3,CORETABLE,2,FALSE),FALSE)),VLOOKUP($A38,CORETABLE,HLOOKUP($D$3,CORETABLE,2,FALSE),FALSE),0.99)</f>
        <v>0.86</v>
      </c>
      <c r="W38" s="235">
        <f>D$18</f>
        <v>0.95</v>
      </c>
      <c r="X38" s="106"/>
      <c r="Y38" s="102">
        <f t="shared" ref="Y38:Y61" si="7">IF($F$3="NYMEX",0,VLOOKUP($A38,curvesettle,HLOOKUP($F$3,curvesettle,2,FALSE),FALSE))</f>
        <v>0.14499999999999999</v>
      </c>
      <c r="Z38" s="102">
        <f t="shared" ref="Z38:Z61" si="8">IF($F$4="NYMEX",0,VLOOKUP($A38,curvesettle,HLOOKUP($F$4,curvesettle,2,FALSE),FALSE))</f>
        <v>0</v>
      </c>
      <c r="AA38" s="106">
        <f t="shared" ref="AA38:AA61" si="9">IF(ISNUMBER(VLOOKUP($A38,VOLCURVES,HLOOKUP($F$3,VOLCURVES,2,FALSE),FALSE)),VLOOKUP($A38,VOLCURVES,HLOOKUP($F$3,VOLCURVES,2,FALSE),FALSE),1)</f>
        <v>1</v>
      </c>
      <c r="AB38" s="106">
        <f>IF(ISNUMBER(VLOOKUP($A38,VOLCURVES,HLOOKUP($F$4,VOLCURVES,2,FALSE),FALSE)),VLOOKUP($A38,VOLCURVES,HLOOKUP($F$4,VOLCURVES,2,FALSE),FALSE),1)</f>
        <v>1</v>
      </c>
      <c r="AC38" s="106">
        <f t="shared" ref="AC38:AC61" si="10">IF(ISNUMBER(VLOOKUP($A38,CORETABLE,HLOOKUP($F$3,CORETABLE,2,FALSE),FALSE)),VLOOKUP($A38,CORETABLE,HLOOKUP($F$3,CORETABLE,2,FALSE),FALSE),1)</f>
        <v>0.99850000000000005</v>
      </c>
      <c r="AD38" s="235">
        <f>F$18</f>
        <v>0.2</v>
      </c>
      <c r="AE38" s="106"/>
      <c r="AF38" s="102">
        <f t="shared" ref="AF38:AF61" si="11">IF($H$3="NYMEX",0,VLOOKUP($A38,curvesettle,HLOOKUP($H$3,curvesettle,2,FALSE),FALSE))</f>
        <v>0.28999999999999998</v>
      </c>
      <c r="AG38" s="102">
        <f t="shared" ref="AG38:AG61" si="12">IF($H$4="NYMEX",0,VLOOKUP($A38,curvesettle,HLOOKUP($H$4,curvesettle,2,FALSE),FALSE))</f>
        <v>0</v>
      </c>
      <c r="AH38" s="106">
        <f t="shared" ref="AH38:AH61" si="13">IF(ISNUMBER(VLOOKUP($A38,VOLCURVES,HLOOKUP($H$3,VOLCURVES,2,FALSE),FALSE)),VLOOKUP($A38,VOLCURVES,HLOOKUP($H$3,VOLCURVES,2,FALSE),FALSE),1)</f>
        <v>1</v>
      </c>
      <c r="AI38" s="106">
        <f>IF(ISNUMBER(VLOOKUP($A38,VOLCURVES,HLOOKUP($H$4,VOLCURVES,2,FALSE),FALSE)),VLOOKUP($A38,VOLCURVES,HLOOKUP($H$4,VOLCURVES,2,FALSE),FALSE),1)</f>
        <v>1</v>
      </c>
      <c r="AJ38" s="106">
        <f t="shared" ref="AJ38:AJ61" si="14">IF(ISNUMBER(VLOOKUP($A38,CORETABLE,HLOOKUP($H$3,CORETABLE,2,FALSE),FALSE)),VLOOKUP($A38,CORETABLE,HLOOKUP($H$3,CORETABLE,2,FALSE),FALSE),1)</f>
        <v>0.99</v>
      </c>
      <c r="AK38" s="235">
        <f>H$18</f>
        <v>0.3</v>
      </c>
      <c r="AM38" s="80">
        <f>VLOOKUP($A38,STRADDLE,12,FALSE)</f>
        <v>6.7910289826999995E-2</v>
      </c>
      <c r="AN38" s="181">
        <f t="shared" ref="AN38:AN61" si="15">A39-A38</f>
        <v>30</v>
      </c>
      <c r="AP38" s="82">
        <f>IF($A38&gt;=AR$32,IF($A38&lt;=AR$33,$AN38,0),0)</f>
        <v>30</v>
      </c>
      <c r="AQ38" s="132">
        <f>$B38+$K38+$B$12</f>
        <v>6.2349999999999994</v>
      </c>
      <c r="AR38" s="132">
        <f>$B38+$L38+$B$13</f>
        <v>5.5</v>
      </c>
      <c r="AS38" s="132">
        <f>AQ38*AP38</f>
        <v>187.04999999999998</v>
      </c>
      <c r="AT38" s="132">
        <f>AR38*AP38</f>
        <v>165</v>
      </c>
      <c r="AU38" s="234">
        <f>($C38*$M38)+$B$14</f>
        <v>0.55650000000000011</v>
      </c>
      <c r="AV38" s="234">
        <f>($C38*$N38)+$B$15</f>
        <v>0.53</v>
      </c>
      <c r="AW38" s="106">
        <f>O38+B$16</f>
        <v>0.86</v>
      </c>
      <c r="AX38" s="236">
        <f ca="1">IF(AP38=0,0,_xll.SPRDOPT(AQ38,AR38,$P38,$AM38,AU38,AV38,AW38,$F38,$B$19,0))</f>
        <v>6.301503080871397E-2</v>
      </c>
      <c r="AY38" s="236">
        <f ca="1">IF(AQ38=0,0,_xll.SPRDOPT(AQ38,AR38,$P38,$AM38,AU38,AV38,AW38,$F38,$B$19,1))</f>
        <v>0.28780570545169448</v>
      </c>
      <c r="AZ38" s="236">
        <f ca="1">IF(AR38=0,0,_xll.SPRDOPT(AQ38,AR38,$P38,$AM38,AU38,AV38,AW38,$F38,$B$19,2))</f>
        <v>-0.26892489875009207</v>
      </c>
      <c r="BA38" s="236">
        <f ca="1">IF(AS38=0,0,_xll.SPRDOPT(AQ38,AR38,$P38,$AM38,AU38,AV38,AW38,$F38,$B$19,3)/100)</f>
        <v>9.4501360420820302E-3</v>
      </c>
      <c r="BB38" s="236">
        <f ca="1">IF(AT38=0,0,_xll.SPRDOPT(AQ38,AR38,$P38,$AM38,AU38,AV38,AW38,$F38,$B$19,4)/100)</f>
        <v>8.84942607288133E-3</v>
      </c>
      <c r="BC38" s="236">
        <f ca="1">IF(AU38=0,0,_xll.SPRDOPT(AQ38,AR38,$P38,$AM38,AU38,AV38,AW38,$F38,$B$19,5)/100)</f>
        <v>2.5266212963099689E-3</v>
      </c>
      <c r="BD38" s="236">
        <f ca="1">IF(AV38=0,0,_xll.SPRDOPT(AQ38,AR38,$P38,$AM38,AU38,AV38,AW38,$F38,$B$19,6)/100)</f>
        <v>-3.3629634365341896E-4</v>
      </c>
      <c r="BE38" s="236">
        <f ca="1">IF(AW38=0,0,_xll.SPRDOPT(AQ38,AR38,$P38,$AM38,AU38,AV38,AW38,$F38,$B$19,7)/100)</f>
        <v>-3.7981153618315052E-3</v>
      </c>
      <c r="BF38" s="236">
        <f ca="1">IF(AX38=0,0,_xll.SPRDOPT(AQ38,AR38,$P38,$AM38,AU38,AV38,AW38,$F38,$B$19,9)/365)</f>
        <v>-4.083838035935726E-3</v>
      </c>
      <c r="BG38" s="236">
        <f ca="1">AY38+AZ38</f>
        <v>1.8880806701602415E-2</v>
      </c>
      <c r="BH38" s="236">
        <f ca="1">BB38-BA38</f>
        <v>-6.0070996920070022E-4</v>
      </c>
      <c r="BI38" s="236">
        <f ca="1">((AU38/AV38)*BC38)+BD38</f>
        <v>2.3166560174720484E-3</v>
      </c>
      <c r="BJ38" s="205"/>
      <c r="BK38" s="109">
        <f t="shared" ref="BK38:BK61" ca="1" si="16">$AP38*AX38</f>
        <v>1.8904509242614191</v>
      </c>
      <c r="BL38" s="109">
        <f t="shared" ref="BL38:BV53" ca="1" si="17">$AP38*AY38</f>
        <v>8.6341711635508354</v>
      </c>
      <c r="BM38" s="109">
        <f t="shared" ca="1" si="17"/>
        <v>-8.0677469625027616</v>
      </c>
      <c r="BN38" s="109">
        <f t="shared" ca="1" si="17"/>
        <v>0.28350408126246091</v>
      </c>
      <c r="BO38" s="109">
        <f t="shared" ca="1" si="17"/>
        <v>0.26548278218643989</v>
      </c>
      <c r="BP38" s="109">
        <f t="shared" ca="1" si="17"/>
        <v>7.5798638889299066E-2</v>
      </c>
      <c r="BQ38" s="109">
        <f t="shared" ca="1" si="17"/>
        <v>-1.0088890309602569E-2</v>
      </c>
      <c r="BR38" s="109">
        <f t="shared" ca="1" si="17"/>
        <v>-0.11394346085494515</v>
      </c>
      <c r="BS38" s="109">
        <f t="shared" ca="1" si="17"/>
        <v>-0.12251514107807178</v>
      </c>
      <c r="BT38" s="109">
        <f t="shared" ca="1" si="17"/>
        <v>0.56642420104807245</v>
      </c>
      <c r="BU38" s="109">
        <f t="shared" ca="1" si="17"/>
        <v>-1.8021299076021007E-2</v>
      </c>
      <c r="BV38" s="109">
        <f t="shared" ca="1" si="17"/>
        <v>6.9499680524161445E-2</v>
      </c>
      <c r="BX38" s="82">
        <f>IF($A38&gt;=BZ$32,IF($A38&lt;=BZ$33,$AN38,0),0)</f>
        <v>0</v>
      </c>
      <c r="BY38" s="132">
        <f>$B38+$R38+$D$12</f>
        <v>6.2449999999999992</v>
      </c>
      <c r="BZ38" s="132">
        <f>$B38+$S38+$D$13</f>
        <v>5.5</v>
      </c>
      <c r="CA38" s="132">
        <f>BY38*BX38</f>
        <v>0</v>
      </c>
      <c r="CB38" s="132">
        <f>BZ38*BX38</f>
        <v>0</v>
      </c>
      <c r="CC38" s="234">
        <f>($C38*$T38)+$D$14</f>
        <v>0.55650000000000011</v>
      </c>
      <c r="CD38" s="234">
        <f>($C38*$U38)+$D$15</f>
        <v>0.53</v>
      </c>
      <c r="CE38" s="106">
        <f>$V38+D$16</f>
        <v>0.9</v>
      </c>
      <c r="CF38" s="236">
        <f>IF(BX38=0,0,_xll.SPRDOPT(BY38,BZ38,$W38,$AM38,CC38,CD38,CE38,$F38,$D$19,0))</f>
        <v>0</v>
      </c>
      <c r="CG38" s="236">
        <f ca="1">IF(BY38=0,0,_xll.SPRDOPT(BY38,BZ38,$W38,$AM38,CC38,CD38,CE38,$F38,$D$19,1))</f>
        <v>-0.72986697755903029</v>
      </c>
      <c r="CH38" s="236">
        <f ca="1">IF(BZ38=0,0,_xll.SPRDOPT(BY38,BZ38,$W38,$AM38,CC38,CD38,CE38,$F38,$D$19,2))</f>
        <v>0.74510499201821734</v>
      </c>
      <c r="CI38" s="236">
        <f>IF(CA38=0,0,_xll.SPRDOPT(BY38,BZ38,$W38,$AM38,CC38,CD38,CE38,$F38,$D$19,3)/100)</f>
        <v>0</v>
      </c>
      <c r="CJ38" s="236">
        <f>IF(CB38=0,0,_xll.SPRDOPT(BY38,BZ38,$W38,$AM38,CC38,CD38,CE38,$F38,$D$19,4)/100)</f>
        <v>0</v>
      </c>
      <c r="CK38" s="236">
        <f ca="1">IF(CC38=0,0,_xll.SPRDOPT(BY38,BZ38,$W38,$AM38,CC38,CD38,CE38,$F38,$D$19,5)/100)</f>
        <v>2.5031151000670607E-3</v>
      </c>
      <c r="CL38" s="236">
        <f ca="1">IF(CD38=0,0,_xll.SPRDOPT(BY38,BZ38,$W38,$AM38,CC38,CD38,CE38,$F38,$D$19,6)/100)</f>
        <v>-6.8723993776096792E-4</v>
      </c>
      <c r="CM38" s="236">
        <f ca="1">IF(CE38=0,0,_xll.SPRDOPT(BY38,BZ38,$W38,$AM38,CC38,CD38,CE38,$F38,$D$19,7)/100)</f>
        <v>-4.2377078029313658E-3</v>
      </c>
      <c r="CN38" s="236">
        <f>IF(CF38=0,0,_xll.SPRDOPT(BY38,BZ38,$W38,$AM38,CC38,CD38,CE38,$F38,$D$19,9)/365)</f>
        <v>0</v>
      </c>
      <c r="CO38" s="236">
        <f ca="1">CG38+CH38</f>
        <v>1.5238014459187044E-2</v>
      </c>
      <c r="CP38" s="236">
        <f>CJ38-CI38</f>
        <v>0</v>
      </c>
      <c r="CQ38" s="236">
        <f ca="1">((CC38/CD38)*CK38)+CL38</f>
        <v>1.9410309173094461E-3</v>
      </c>
      <c r="CR38" s="205"/>
      <c r="CS38" s="109">
        <f>BX38*CF38</f>
        <v>0</v>
      </c>
      <c r="CT38" s="109">
        <f ca="1">BX38*CG38</f>
        <v>0</v>
      </c>
      <c r="CU38" s="109">
        <f ca="1">BX38*CH38</f>
        <v>0</v>
      </c>
      <c r="CV38" s="109">
        <f>BX38*CI38</f>
        <v>0</v>
      </c>
      <c r="CW38" s="109">
        <f>BX38*CJ38</f>
        <v>0</v>
      </c>
      <c r="CX38" s="109">
        <f ca="1">BX38*CK38</f>
        <v>0</v>
      </c>
      <c r="CY38" s="109">
        <f ca="1">BX38*CL38</f>
        <v>0</v>
      </c>
      <c r="CZ38" s="109">
        <f ca="1">BX38*CM38</f>
        <v>0</v>
      </c>
      <c r="DA38" s="109">
        <f>BX38*CN38</f>
        <v>0</v>
      </c>
      <c r="DB38" s="109">
        <f ca="1">BX38*CO38</f>
        <v>0</v>
      </c>
      <c r="DC38" s="109">
        <f>BX38*CP38</f>
        <v>0</v>
      </c>
      <c r="DD38" s="109">
        <f ca="1">BX38*CQ38</f>
        <v>0</v>
      </c>
      <c r="DF38" s="82">
        <f>IF($A38&gt;=DH$32,IF($A38&lt;=DH$33,$AN38,0),0)</f>
        <v>30</v>
      </c>
      <c r="DG38" s="132">
        <f>$B38+$Y38+$F$12</f>
        <v>5.6449999999999996</v>
      </c>
      <c r="DH38" s="132">
        <f>$B38+$Z38+$F$13</f>
        <v>5.5</v>
      </c>
      <c r="DI38" s="132">
        <f>DG38*DF38</f>
        <v>169.35</v>
      </c>
      <c r="DJ38" s="132">
        <f>DH38*DF38</f>
        <v>165</v>
      </c>
      <c r="DK38" s="234">
        <f>($C38*$AA38)+$F$14</f>
        <v>0.53</v>
      </c>
      <c r="DL38" s="234">
        <f>($C38*$AB38)+$F$15</f>
        <v>0.53</v>
      </c>
      <c r="DM38" s="106">
        <f>$AC38+$F$16</f>
        <v>0.99850000000000005</v>
      </c>
      <c r="DN38" s="236">
        <f ca="1">IF(DF38=0,0,_xll.SPRDOPT(DG38,DH38,$AD38,$AM38,DK38,DL38,DM38,$F38,$F$19,0))</f>
        <v>1.3573364592876561E-3</v>
      </c>
      <c r="DO38" s="236">
        <f ca="1">IF(DG38=0,0,_xll.SPRDOPT(DG38,DH38,$AD38,$AM38,DK38,DL38,DM38,$F38,$F$19,1))</f>
        <v>7.9151959004295211E-2</v>
      </c>
      <c r="DP38" s="236">
        <f ca="1">IF(DH38=0,0,_xll.SPRDOPT(DG38,DH38,$AD38,$AM38,DK38,DL38,DM38,$F38,$F$19,2))</f>
        <v>-7.8412540737448688E-2</v>
      </c>
      <c r="DQ38" s="236">
        <f ca="1">IF(DI38=0,0,_xll.SPRDOPT(DG38,DH38,$AD38,$AM38,DK38,DL38,DM38,$F38,$F$19,3)/100)</f>
        <v>3.8609961045842939E-2</v>
      </c>
      <c r="DR38" s="236">
        <f ca="1">IF(DJ38=0,0,_xll.SPRDOPT(DG38,DH38,$AD38,$AM38,DK38,DL38,DM38,$F38,$F$19,4)/100)</f>
        <v>3.8070270467090613E-2</v>
      </c>
      <c r="DS38" s="236">
        <f ca="1">IF(DK38=0,0,_xll.SPRDOPT(DG38,DH38,$AD38,$AM38,DK38,DL38,DM38,$F38,$F$19,5)/100)</f>
        <v>9.0984393304520655E-4</v>
      </c>
      <c r="DT38" s="236">
        <f ca="1">IF(DL38=0,0,_xll.SPRDOPT(DG38,DH38,$AD38,$AM38,DK38,DL38,DM38,$F38,$F$19,6)/100)</f>
        <v>-8.0357192384777172E-4</v>
      </c>
      <c r="DU38" s="236">
        <f ca="1">IF(DM38=0,0,_xll.SPRDOPT(DG38,DH38,$AD38,$AM38,DK38,DL38,DM38,$F38,$F$19,7)/100)</f>
        <v>-1.3731582006740451E-2</v>
      </c>
      <c r="DV38" s="236">
        <f ca="1">IF(DN38=0,0,_xll.SPRDOPT(DG38,DH38,$AD38,$AM38,DK38,DL38,DM38,$F38,$F$19,9)/365)</f>
        <v>-1.8762323075481629E-4</v>
      </c>
      <c r="DW38" s="236">
        <f ca="1">DO38+DP38</f>
        <v>7.3941826684652268E-4</v>
      </c>
      <c r="DX38" s="236">
        <f ca="1">DR38-DQ38</f>
        <v>-5.3969057875232623E-4</v>
      </c>
      <c r="DY38" s="236">
        <f ca="1">((DK38/DL38)*DS38)+DT38</f>
        <v>1.0627200919743483E-4</v>
      </c>
      <c r="DZ38" s="205"/>
      <c r="EA38" s="109">
        <f ca="1">DF38*DN38</f>
        <v>4.072009377862968E-2</v>
      </c>
      <c r="EB38" s="109">
        <f ca="1">DF38*DO38</f>
        <v>2.3745587701288562</v>
      </c>
      <c r="EC38" s="109">
        <f ca="1">DF38*DP38</f>
        <v>-2.3523762221234605</v>
      </c>
      <c r="ED38" s="109">
        <f ca="1">DF38*DQ38</f>
        <v>1.1582988313752882</v>
      </c>
      <c r="EE38" s="109">
        <f ca="1">DF38*DR38</f>
        <v>1.1421081140127183</v>
      </c>
      <c r="EF38" s="109">
        <f ca="1">DF38*DS38</f>
        <v>2.7295317991356198E-2</v>
      </c>
      <c r="EG38" s="109">
        <f ca="1">DF38*DT38</f>
        <v>-2.4107157715433151E-2</v>
      </c>
      <c r="EH38" s="109">
        <f ca="1">DF38*DU38</f>
        <v>-0.41194746020221351</v>
      </c>
      <c r="EI38" s="109">
        <f ca="1">DF38*DV38</f>
        <v>-5.6286969226444885E-3</v>
      </c>
      <c r="EJ38" s="109">
        <f ca="1">DF38*DW38</f>
        <v>2.218254800539568E-2</v>
      </c>
      <c r="EK38" s="109">
        <f ca="1">DF38*DX38</f>
        <v>-1.6190717362569787E-2</v>
      </c>
      <c r="EL38" s="109">
        <f ca="1">DF38*DY38</f>
        <v>3.188160275923045E-3</v>
      </c>
      <c r="EN38" s="82">
        <f>IF($A38&gt;=EP$32,IF($A38&lt;=EP$33,$AN38,0),0)</f>
        <v>30</v>
      </c>
      <c r="EO38" s="132">
        <f>$B38+$AF38+$H$12</f>
        <v>5.78</v>
      </c>
      <c r="EP38" s="132">
        <f>$B38+$AG38+$H$13</f>
        <v>5.5</v>
      </c>
      <c r="EQ38" s="132">
        <f>EO38*EN38</f>
        <v>173.4</v>
      </c>
      <c r="ER38" s="132">
        <f>EP38*EN38</f>
        <v>165</v>
      </c>
      <c r="ES38" s="234">
        <f>($C38*$AH38)+$H$14</f>
        <v>0.53</v>
      </c>
      <c r="ET38" s="234">
        <f>($C38*$AI38)+$H$15</f>
        <v>0.53</v>
      </c>
      <c r="EU38" s="106">
        <f>$AJ38+$H$16</f>
        <v>0.98</v>
      </c>
      <c r="EV38" s="236">
        <f ca="1">IF(EN38=0,0,_xll.SPRDOPT(EO38,EP38,$AK38,$AM38,ES38,ET38,EU38,$F38,$H$19,0))</f>
        <v>4.0519721856772342E-2</v>
      </c>
      <c r="EW38" s="236">
        <f ca="1">IF(EO38=0,0,_xll.SPRDOPT(EO38,EP38,$AK38,$AM38,ES38,ET38,EU38,$F38,$H$19,1))</f>
        <v>0.43977310462475472</v>
      </c>
      <c r="EX38" s="236">
        <f ca="1">IF(EP38=0,0,_xll.SPRDOPT(EO38,EP38,$AK38,$AM38,ES38,ET38,EU38,$F38,$H$19,2))</f>
        <v>-0.43161371203409099</v>
      </c>
      <c r="EY38" s="236">
        <f ca="1">IF(EQ38=0,0,_xll.SPRDOPT(EO38,EP38,$AK38,$AM38,ES38,ET38,EU38,$F38,$H$19,3)/100)</f>
        <v>3.1452162472602907E-2</v>
      </c>
      <c r="EZ38" s="236">
        <f ca="1">IF(ER38=0,0,_xll.SPRDOPT(EO38,EP38,$AK38,$AM38,ES38,ET38,EU38,$F38,$H$19,4)/100)</f>
        <v>3.1247669523787477E-2</v>
      </c>
      <c r="FA38" s="236">
        <f ca="1">IF(ES38=0,0,_xll.SPRDOPT(EO38,EP38,$AK38,$AM38,ES38,ET38,EU38,$F38,$H$19,5)/100)</f>
        <v>1.6129565711372781E-3</v>
      </c>
      <c r="FB38" s="236">
        <f ca="1">IF(ET38=0,0,_xll.SPRDOPT(EO38,EP38,$AK38,$AM38,ES38,ET38,EU38,$F38,$H$19,6)/100)</f>
        <v>-6.8388167702132464E-4</v>
      </c>
      <c r="FC38" s="236">
        <f ca="1">IF(EU38=0,0,_xll.SPRDOPT(EO38,EP38,$AK38,$AM38,ES38,ET38,EU38,$F38,$H$19,7)/100)</f>
        <v>-1.1496639922327585E-2</v>
      </c>
      <c r="FD38" s="236">
        <f ca="1">IF(EV38=0,0,_xll.SPRDOPT(EO38,EP38,$AK38,$AM38,ES38,ET38,EU38,$F38,$H$19,9)/365)</f>
        <v>-1.6349511155096467E-3</v>
      </c>
      <c r="FE38" s="236">
        <f ca="1">EW38+EX38</f>
        <v>8.1593925906637277E-3</v>
      </c>
      <c r="FF38" s="236">
        <f ca="1">EZ38-EY38</f>
        <v>-2.0449294881542956E-4</v>
      </c>
      <c r="FG38" s="236">
        <f ca="1">((ES38/ET38)*FA38)+FB38</f>
        <v>9.2907489411595348E-4</v>
      </c>
      <c r="FH38" s="205"/>
      <c r="FI38" s="109">
        <f t="shared" ref="FI38:FT53" ca="1" si="18">$EN38*EV38</f>
        <v>1.2155916557031703</v>
      </c>
      <c r="FJ38" s="109">
        <f t="shared" ca="1" si="18"/>
        <v>13.193193138742641</v>
      </c>
      <c r="FK38" s="109">
        <f t="shared" ca="1" si="18"/>
        <v>-12.94841136102273</v>
      </c>
      <c r="FL38" s="109">
        <f t="shared" ca="1" si="18"/>
        <v>0.94356487417808721</v>
      </c>
      <c r="FM38" s="109">
        <f t="shared" ca="1" si="18"/>
        <v>0.93743008571362429</v>
      </c>
      <c r="FN38" s="109">
        <f t="shared" ca="1" si="18"/>
        <v>4.8388697134118343E-2</v>
      </c>
      <c r="FO38" s="109">
        <f t="shared" ca="1" si="18"/>
        <v>-2.0516450310639738E-2</v>
      </c>
      <c r="FP38" s="109">
        <f t="shared" ca="1" si="18"/>
        <v>-0.34489919766982757</v>
      </c>
      <c r="FQ38" s="109">
        <f t="shared" ca="1" si="18"/>
        <v>-4.9048533465289403E-2</v>
      </c>
      <c r="FR38" s="109">
        <f t="shared" ca="1" si="18"/>
        <v>0.24478177771991183</v>
      </c>
      <c r="FS38" s="109">
        <f t="shared" ca="1" si="18"/>
        <v>-6.1347884644628869E-3</v>
      </c>
      <c r="FT38" s="109">
        <f t="shared" ca="1" si="18"/>
        <v>2.7872246823478605E-2</v>
      </c>
    </row>
    <row r="39" spans="1:176" x14ac:dyDescent="0.25">
      <c r="A39" s="101">
        <f t="shared" ref="A39:A62" si="19">DATE(YEAR(A38),MONTH(A38)+1,1)</f>
        <v>36861</v>
      </c>
      <c r="B39" s="102">
        <f t="shared" ref="B39:B61" si="20">VLOOKUP(A39,STRADDLE,5,FALSE)</f>
        <v>5.6192500000000001</v>
      </c>
      <c r="C39" s="80">
        <f t="shared" ref="C39:C61" si="21">VLOOKUP(A39,STRADDLE,8,FALSE)</f>
        <v>0.57750000000000001</v>
      </c>
      <c r="D39" s="102"/>
      <c r="E39" s="106"/>
      <c r="F39" s="105">
        <f t="shared" ref="F39:F61" ca="1" si="22">VLOOKUP(A39,expiration,2,FALSE)-$B$2</f>
        <v>47</v>
      </c>
      <c r="G39" s="80"/>
      <c r="H39" s="80"/>
      <c r="I39" s="104"/>
      <c r="J39" s="233"/>
      <c r="K39" s="102">
        <f t="shared" ref="K39:K61" si="23">IF($B$3="NYMEX",0,VLOOKUP($A39,curvesettle,HLOOKUP($B$3,curvesettle,2,FALSE),FALSE))</f>
        <v>1.42</v>
      </c>
      <c r="L39" s="102">
        <f t="shared" ref="L39:L61" si="24">IF($B$4="NYMEX",0,VLOOKUP($A39,curvesettle,HLOOKUP($B$4,curvesettle,2,FALSE),FALSE))</f>
        <v>0</v>
      </c>
      <c r="M39" s="106">
        <f t="shared" ref="M39:M61" si="25">IF(ISNUMBER(VLOOKUP($A39,VOLCURVES,HLOOKUP($B$3,VOLCURVES,2,FALSE),FALSE)),VLOOKUP($A39,VOLCURVES,HLOOKUP($B$3,VOLCURVES,2,FALSE),FALSE),1)</f>
        <v>1.18</v>
      </c>
      <c r="N39" s="106">
        <f t="shared" ref="N39:N61" si="26">IF(ISNUMBER(VLOOKUP($A39,VOLCURVES,HLOOKUP($B$4,VOLCURVES,2,FALSE),FALSE)),VLOOKUP($A39,VOLCURVES,HLOOKUP($B$4,VOLCURVES,2,FALSE),FALSE),1)</f>
        <v>1</v>
      </c>
      <c r="O39" s="106">
        <f t="shared" ref="O39:O61" si="27">IF(ISNUMBER(VLOOKUP($A39,CORETABLE,HLOOKUP($B$3,CORETABLE,2,FALSE),FALSE)),VLOOKUP($A39,CORETABLE,HLOOKUP($B$3,CORETABLE,2,FALSE),FALSE),0.99)</f>
        <v>0.74</v>
      </c>
      <c r="P39" s="235">
        <f t="shared" ref="P39:P61" si="28">B$18</f>
        <v>0.95</v>
      </c>
      <c r="Q39" s="106"/>
      <c r="R39" s="102">
        <f t="shared" si="4"/>
        <v>1.42</v>
      </c>
      <c r="S39" s="102">
        <f t="shared" si="5"/>
        <v>0</v>
      </c>
      <c r="T39" s="106">
        <f t="shared" si="6"/>
        <v>1.18</v>
      </c>
      <c r="U39" s="106">
        <f t="shared" ref="U39:U61" si="29">IF(ISNUMBER(VLOOKUP($A39,VOLCURVES,HLOOKUP($D$4,VOLCURVES,2,FALSE),FALSE)),VLOOKUP($A39,VOLCURVES,HLOOKUP($D$4,VOLCURVES,2,FALSE),FALSE),1)</f>
        <v>1</v>
      </c>
      <c r="V39" s="106">
        <f t="shared" ref="V39:V61" si="30">IF(ISNUMBER(VLOOKUP($A39,CORETABLE,HLOOKUP($D$3,CORETABLE,2,FALSE),FALSE)),VLOOKUP($A39,CORETABLE,HLOOKUP($D$3,CORETABLE,2,FALSE),FALSE),0.99)</f>
        <v>0.74</v>
      </c>
      <c r="W39" s="235">
        <f t="shared" ref="W39:W61" si="31">D$18</f>
        <v>0.95</v>
      </c>
      <c r="X39" s="106"/>
      <c r="Y39" s="102">
        <f t="shared" si="7"/>
        <v>0.14000000000000001</v>
      </c>
      <c r="Z39" s="102">
        <f t="shared" si="8"/>
        <v>0</v>
      </c>
      <c r="AA39" s="106">
        <f t="shared" si="9"/>
        <v>1</v>
      </c>
      <c r="AB39" s="106">
        <f t="shared" ref="AB39:AB61" si="32">IF(ISNUMBER(VLOOKUP($A39,VOLCURVES,HLOOKUP($F$4,VOLCURVES,2,FALSE),FALSE)),VLOOKUP($A39,VOLCURVES,HLOOKUP($F$4,VOLCURVES,2,FALSE),FALSE),1)</f>
        <v>1</v>
      </c>
      <c r="AC39" s="106">
        <f t="shared" si="10"/>
        <v>0.99850000000000005</v>
      </c>
      <c r="AD39" s="235">
        <f t="shared" ref="AD39:AD61" si="33">F$18</f>
        <v>0.2</v>
      </c>
      <c r="AE39" s="106"/>
      <c r="AF39" s="102">
        <f t="shared" si="11"/>
        <v>0.28999999999999998</v>
      </c>
      <c r="AG39" s="102">
        <f t="shared" si="12"/>
        <v>0</v>
      </c>
      <c r="AH39" s="106">
        <f t="shared" si="13"/>
        <v>1</v>
      </c>
      <c r="AI39" s="106">
        <f t="shared" ref="AI39:AI61" si="34">IF(ISNUMBER(VLOOKUP($A39,VOLCURVES,HLOOKUP($H$4,VOLCURVES,2,FALSE),FALSE)),VLOOKUP($A39,VOLCURVES,HLOOKUP($H$4,VOLCURVES,2,FALSE),FALSE),1)</f>
        <v>1</v>
      </c>
      <c r="AJ39" s="106">
        <f t="shared" si="14"/>
        <v>0.99</v>
      </c>
      <c r="AK39" s="235">
        <f t="shared" ref="AK39:AK61" si="35">H$18</f>
        <v>0.3</v>
      </c>
      <c r="AM39" s="80">
        <f t="shared" ref="AM39:AM61" si="36">VLOOKUP($A39,STRADDLE,12,FALSE)</f>
        <v>6.8072990494705027E-2</v>
      </c>
      <c r="AN39" s="181">
        <f t="shared" si="15"/>
        <v>31</v>
      </c>
      <c r="AP39" s="82">
        <f t="shared" ref="AP39:AP61" si="37">IF($A39&gt;=AR$32,IF($A39&lt;=AR$33,$AN39,0),0)</f>
        <v>0</v>
      </c>
      <c r="AQ39" s="132">
        <f t="shared" ref="AQ39:AQ61" si="38">$B39+$K39+$B$12</f>
        <v>7.0492499999999998</v>
      </c>
      <c r="AR39" s="132">
        <f t="shared" ref="AR39:AR61" si="39">$B39+$L39+$B$13</f>
        <v>5.6192500000000001</v>
      </c>
      <c r="AS39" s="132">
        <f t="shared" ref="AS39:AS61" si="40">AQ39*AP39</f>
        <v>0</v>
      </c>
      <c r="AT39" s="132">
        <f t="shared" ref="AT39:AT61" si="41">AR39*AP39</f>
        <v>0</v>
      </c>
      <c r="AU39" s="234">
        <f t="shared" ref="AU39:AU61" si="42">($C39*$M39)+$B$14</f>
        <v>0.68145</v>
      </c>
      <c r="AV39" s="234">
        <f t="shared" ref="AV39:AV61" si="43">($C39*$N39)+$B$15</f>
        <v>0.57750000000000001</v>
      </c>
      <c r="AW39" s="106">
        <f t="shared" ref="AW39:AW61" si="44">O39+B$16</f>
        <v>0.74</v>
      </c>
      <c r="AX39" s="236">
        <f>IF(AP39=0,0,_xll.SPRDOPT(AQ39,AR39,$P39,$AM39,AU39,AV39,AW39,$F39,$B$19,0))</f>
        <v>0</v>
      </c>
      <c r="AY39" s="236">
        <f ca="1">IF(AQ39=0,0,_xll.SPRDOPT(AQ39,AR39,$P39,$AM39,AU39,AV39,AW39,$F39,$B$19,1))</f>
        <v>0.68924720506111925</v>
      </c>
      <c r="AZ39" s="236">
        <f ca="1">IF(AR39=0,0,_xll.SPRDOPT(AQ39,AR39,$P39,$AM39,AU39,AV39,AW39,$F39,$B$19,2))</f>
        <v>-0.6302385516295842</v>
      </c>
      <c r="BA39" s="236">
        <f>IF(AS39=0,0,_xll.SPRDOPT(AQ39,AR39,$P39,$AM39,AU39,AV39,AW39,$F39,$B$19,3)/100)</f>
        <v>0</v>
      </c>
      <c r="BB39" s="236">
        <f>IF(AT39=0,0,_xll.SPRDOPT(AQ39,AR39,$P39,$AM39,AU39,AV39,AW39,$F39,$B$19,4)/100)</f>
        <v>0</v>
      </c>
      <c r="BC39" s="236">
        <f ca="1">IF(AU39=0,0,_xll.SPRDOPT(AQ39,AR39,$P39,$AM39,AU39,AV39,AW39,$F39,$B$19,5)/100)</f>
        <v>6.0471734714325253E-3</v>
      </c>
      <c r="BD39" s="236">
        <f ca="1">IF(AV39=0,0,_xll.SPRDOPT(AQ39,AR39,$P39,$AM39,AU39,AV39,AW39,$F39,$B$19,6)/100)</f>
        <v>-1.6284128152555251E-4</v>
      </c>
      <c r="BE39" s="236">
        <f ca="1">IF(AW39=0,0,_xll.SPRDOPT(AQ39,AR39,$P39,$AM39,AU39,AV39,AW39,$F39,$B$19,7)/100)</f>
        <v>-6.4407305531760184E-3</v>
      </c>
      <c r="BF39" s="236">
        <f>IF(AX39=0,0,_xll.SPRDOPT(AQ39,AR39,$P39,$AM39,AU39,AV39,AW39,$F39,$B$19,9)/365)</f>
        <v>0</v>
      </c>
      <c r="BG39" s="236">
        <f t="shared" ref="BG39:BG61" ca="1" si="45">AY39+AZ39</f>
        <v>5.9008653431535052E-2</v>
      </c>
      <c r="BH39" s="236">
        <f t="shared" ref="BH39:BH61" si="46">BB39-BA39</f>
        <v>0</v>
      </c>
      <c r="BI39" s="236">
        <f t="shared" ref="BI39:BI61" ca="1" si="47">((AU39/AV39)*BC39)+BD39</f>
        <v>6.972823414764827E-3</v>
      </c>
      <c r="BJ39" s="205"/>
      <c r="BK39" s="109">
        <f t="shared" si="16"/>
        <v>0</v>
      </c>
      <c r="BL39" s="109">
        <f t="shared" ca="1" si="17"/>
        <v>0</v>
      </c>
      <c r="BM39" s="109">
        <f t="shared" ca="1" si="17"/>
        <v>0</v>
      </c>
      <c r="BN39" s="109">
        <f t="shared" si="17"/>
        <v>0</v>
      </c>
      <c r="BO39" s="109">
        <f t="shared" si="17"/>
        <v>0</v>
      </c>
      <c r="BP39" s="109">
        <f t="shared" ca="1" si="17"/>
        <v>0</v>
      </c>
      <c r="BQ39" s="109">
        <f t="shared" ca="1" si="17"/>
        <v>0</v>
      </c>
      <c r="BR39" s="109">
        <f t="shared" ca="1" si="17"/>
        <v>0</v>
      </c>
      <c r="BS39" s="109">
        <f t="shared" si="17"/>
        <v>0</v>
      </c>
      <c r="BT39" s="109">
        <f t="shared" ca="1" si="17"/>
        <v>0</v>
      </c>
      <c r="BU39" s="109">
        <f t="shared" si="17"/>
        <v>0</v>
      </c>
      <c r="BV39" s="109">
        <f t="shared" ca="1" si="17"/>
        <v>0</v>
      </c>
      <c r="BX39" s="82">
        <f t="shared" ref="BX39:BX61" si="48">IF($A39&gt;=BZ$32,IF($A39&lt;=BZ$33,$AN39,0),0)</f>
        <v>31</v>
      </c>
      <c r="BY39" s="132">
        <f t="shared" ref="BY39:BY61" si="49">$B39+$R39+$D$12</f>
        <v>7.0592499999999996</v>
      </c>
      <c r="BZ39" s="132">
        <f t="shared" ref="BZ39:BZ61" si="50">$B39+$S39+$D$13</f>
        <v>5.6192500000000001</v>
      </c>
      <c r="CA39" s="132">
        <f t="shared" ref="CA39:CA61" si="51">BY39*BX39</f>
        <v>218.83674999999999</v>
      </c>
      <c r="CB39" s="132">
        <f t="shared" ref="CB39:CB61" si="52">BZ39*BX39</f>
        <v>174.19675000000001</v>
      </c>
      <c r="CC39" s="234">
        <f t="shared" ref="CC39:CC61" si="53">($C39*$T39)+$D$14</f>
        <v>0.68145</v>
      </c>
      <c r="CD39" s="234">
        <f t="shared" ref="CD39:CD61" si="54">($C39*$U39)+$D$15</f>
        <v>0.57750000000000001</v>
      </c>
      <c r="CE39" s="106">
        <f t="shared" ref="CE39:CE61" si="55">$V39+D$16</f>
        <v>0.78</v>
      </c>
      <c r="CF39" s="236">
        <f ca="1">IF(BX39=0,0,_xll.SPRDOPT(BY39,BZ39,$W39,$AM39,CC39,CD39,CE39,$F39,$D$19,0))</f>
        <v>0.21512046286780218</v>
      </c>
      <c r="CG39" s="236">
        <f ca="1">IF(BY39=0,0,_xll.SPRDOPT(BY39,BZ39,$W39,$AM39,CC39,CD39,CE39,$F39,$D$19,1))</f>
        <v>-0.29023293736557221</v>
      </c>
      <c r="CH39" s="236">
        <f ca="1">IF(BZ39=0,0,_xll.SPRDOPT(BY39,BZ39,$W39,$AM39,CC39,CD39,CE39,$F39,$D$19,2))</f>
        <v>0.34362360063042618</v>
      </c>
      <c r="CI39" s="236">
        <f ca="1">IF(CA39=0,0,_xll.SPRDOPT(BY39,BZ39,$W39,$AM39,CC39,CD39,CE39,$F39,$D$19,3)/100)</f>
        <v>3.1428793926916586E-3</v>
      </c>
      <c r="CJ39" s="236">
        <f ca="1">IF(CB39=0,0,_xll.SPRDOPT(BY39,BZ39,$W39,$AM39,CC39,CD39,CE39,$F39,$D$19,4)/100)</f>
        <v>3.6255891037119555E-3</v>
      </c>
      <c r="CK39" s="236">
        <f ca="1">IF(CC39=0,0,_xll.SPRDOPT(BY39,BZ39,$W39,$AM39,CC39,CD39,CE39,$F39,$D$19,5)/100)</f>
        <v>5.9756999605187662E-3</v>
      </c>
      <c r="CL39" s="236">
        <f ca="1">IF(CD39=0,0,_xll.SPRDOPT(BY39,BZ39,$W39,$AM39,CC39,CD39,CE39,$F39,$D$19,6)/100)</f>
        <v>-6.4694682861540331E-4</v>
      </c>
      <c r="CM39" s="236">
        <f ca="1">IF(CE39=0,0,_xll.SPRDOPT(BY39,BZ39,$W39,$AM39,CC39,CD39,CE39,$F39,$D$19,7)/100)</f>
        <v>-6.7777822438336403E-3</v>
      </c>
      <c r="CN39" s="236">
        <f ca="1">IF(CF39=0,0,_xll.SPRDOPT(BY39,BZ39,$W39,$AM39,CC39,CD39,CE39,$F39,$D$19,9)/365)</f>
        <v>-3.8971799609647784E-3</v>
      </c>
      <c r="CO39" s="236">
        <f t="shared" ref="CO39:CO61" ca="1" si="56">CG39+CH39</f>
        <v>5.3390663264853977E-2</v>
      </c>
      <c r="CP39" s="236">
        <f t="shared" ref="CP39:CP61" ca="1" si="57">CJ39-CI39</f>
        <v>4.827097110202969E-4</v>
      </c>
      <c r="CQ39" s="236">
        <f t="shared" ref="CQ39:CQ61" ca="1" si="58">((CC39/CD39)*CK39)+CL39</f>
        <v>6.4043791247967406E-3</v>
      </c>
      <c r="CR39" s="205"/>
      <c r="CS39" s="109">
        <f t="shared" ref="CS39:CS61" ca="1" si="59">BX39*CF39</f>
        <v>6.6687343489018671</v>
      </c>
      <c r="CT39" s="109">
        <f t="shared" ref="CT39:CT61" ca="1" si="60">BX39*CG39</f>
        <v>-8.9972210583327392</v>
      </c>
      <c r="CU39" s="109">
        <f t="shared" ref="CU39:CU61" ca="1" si="61">BX39*CH39</f>
        <v>10.652331619543212</v>
      </c>
      <c r="CV39" s="109">
        <f t="shared" ref="CV39:CV61" ca="1" si="62">BX39*CI39</f>
        <v>9.7429261173441417E-2</v>
      </c>
      <c r="CW39" s="109">
        <f t="shared" ref="CW39:CW61" ca="1" si="63">BX39*CJ39</f>
        <v>0.11239326221507062</v>
      </c>
      <c r="CX39" s="109">
        <f t="shared" ref="CX39:CX61" ca="1" si="64">BX39*CK39</f>
        <v>0.18524669877608174</v>
      </c>
      <c r="CY39" s="109">
        <f t="shared" ref="CY39:CY61" ca="1" si="65">BX39*CL39</f>
        <v>-2.0055351687077502E-2</v>
      </c>
      <c r="CZ39" s="109">
        <f t="shared" ref="CZ39:CZ61" ca="1" si="66">BX39*CM39</f>
        <v>-0.21011124955884286</v>
      </c>
      <c r="DA39" s="109">
        <f t="shared" ref="DA39:DA61" ca="1" si="67">BX39*CN39</f>
        <v>-0.12081257878990813</v>
      </c>
      <c r="DB39" s="109">
        <f t="shared" ref="DB39:DB61" ca="1" si="68">BX39*CO39</f>
        <v>1.6551105612104733</v>
      </c>
      <c r="DC39" s="109">
        <f t="shared" ref="DC39:DC61" ca="1" si="69">BX39*CP39</f>
        <v>1.4964001041629205E-2</v>
      </c>
      <c r="DD39" s="109">
        <f t="shared" ref="DD39:DD61" ca="1" si="70">BX39*CQ39</f>
        <v>0.19853575286869896</v>
      </c>
      <c r="DF39" s="82">
        <f t="shared" ref="DF39:DF61" si="71">IF($A39&gt;=DH$32,IF($A39&lt;=DH$33,$AN39,0),0)</f>
        <v>31</v>
      </c>
      <c r="DG39" s="132">
        <f t="shared" ref="DG39:DG61" si="72">$B39+$Y39+$F$12</f>
        <v>5.7592499999999998</v>
      </c>
      <c r="DH39" s="132">
        <f t="shared" ref="DH39:DH61" si="73">$B39+$Z39+$F$13</f>
        <v>5.6192500000000001</v>
      </c>
      <c r="DI39" s="132">
        <f t="shared" ref="DI39:DI61" si="74">DG39*DF39</f>
        <v>178.53674999999998</v>
      </c>
      <c r="DJ39" s="132">
        <f t="shared" ref="DJ39:DJ61" si="75">DH39*DF39</f>
        <v>174.19675000000001</v>
      </c>
      <c r="DK39" s="234">
        <f t="shared" ref="DK39:DK61" si="76">($C39*$AA39)+$F$14</f>
        <v>0.57750000000000001</v>
      </c>
      <c r="DL39" s="234">
        <f t="shared" ref="DL39:DL61" si="77">($C39*$AB39)+$F$15</f>
        <v>0.57750000000000001</v>
      </c>
      <c r="DM39" s="106">
        <f t="shared" ref="DM39:DM61" si="78">$AC39+$F$16</f>
        <v>0.99850000000000005</v>
      </c>
      <c r="DN39" s="236">
        <f ca="1">IF(DF39=0,0,_xll.SPRDOPT(DG39,DH39,$AD39,$AM39,DK39,DL39,DM39,$F39,$F$19,0))</f>
        <v>9.1882919082470239E-3</v>
      </c>
      <c r="DO39" s="236">
        <f ca="1">IF(DG39=0,0,_xll.SPRDOPT(DG39,DH39,$AD39,$AM39,DK39,DL39,DM39,$F39,$F$19,1))</f>
        <v>0.2181452804181287</v>
      </c>
      <c r="DP39" s="236">
        <f ca="1">IF(DH39=0,0,_xll.SPRDOPT(DG39,DH39,$AD39,$AM39,DK39,DL39,DM39,$F39,$F$19,2))</f>
        <v>-0.21528296914499806</v>
      </c>
      <c r="DQ39" s="236">
        <f ca="1">IF(DI39=0,0,_xll.SPRDOPT(DG39,DH39,$AD39,$AM39,DK39,DL39,DM39,$F39,$F$19,3)/100)</f>
        <v>3.9364194194100088E-2</v>
      </c>
      <c r="DR39" s="236">
        <f ca="1">IF(DJ39=0,0,_xll.SPRDOPT(DG39,DH39,$AD39,$AM39,DK39,DL39,DM39,$F39,$F$19,4)/100)</f>
        <v>3.8789046286304966E-2</v>
      </c>
      <c r="DS39" s="236">
        <f ca="1">IF(DK39=0,0,_xll.SPRDOPT(DG39,DH39,$AD39,$AM39,DK39,DL39,DM39,$F39,$F$19,5)/100)</f>
        <v>3.1951675952189267E-3</v>
      </c>
      <c r="DT39" s="236">
        <f ca="1">IF(DL39=0,0,_xll.SPRDOPT(DG39,DH39,$AD39,$AM39,DK39,DL39,DM39,$F39,$F$19,6)/100)</f>
        <v>-2.8143363480378973E-3</v>
      </c>
      <c r="DU39" s="236">
        <f ca="1">IF(DM39=0,0,_xll.SPRDOPT(DG39,DH39,$AD39,$AM39,DK39,DL39,DM39,$F39,$F$19,7)/100)</f>
        <v>-5.4269332973149308E-2</v>
      </c>
      <c r="DV39" s="236">
        <f ca="1">IF(DN39=0,0,_xll.SPRDOPT(DG39,DH39,$AD39,$AM39,DK39,DL39,DM39,$F39,$F$19,9)/365)</f>
        <v>-2.3241480650002094E-4</v>
      </c>
      <c r="DW39" s="236">
        <f t="shared" ref="DW39:DW61" ca="1" si="79">DO39+DP39</f>
        <v>2.8623112731306355E-3</v>
      </c>
      <c r="DX39" s="236">
        <f t="shared" ref="DX39:DX61" ca="1" si="80">DR39-DQ39</f>
        <v>-5.7514790779512187E-4</v>
      </c>
      <c r="DY39" s="236">
        <f t="shared" ref="DY39:DY61" ca="1" si="81">((DK39/DL39)*DS39)+DT39</f>
        <v>3.8083124718102943E-4</v>
      </c>
      <c r="DZ39" s="205"/>
      <c r="EA39" s="109">
        <f t="shared" ref="EA39:EA61" ca="1" si="82">DF39*DN39</f>
        <v>0.28483704915565772</v>
      </c>
      <c r="EB39" s="109">
        <f t="shared" ref="EB39:EB61" ca="1" si="83">DF39*DO39</f>
        <v>6.7625036929619897</v>
      </c>
      <c r="EC39" s="109">
        <f t="shared" ref="EC39:EC61" ca="1" si="84">DF39*DP39</f>
        <v>-6.6737720434949397</v>
      </c>
      <c r="ED39" s="109">
        <f t="shared" ref="ED39:ED61" ca="1" si="85">DF39*DQ39</f>
        <v>1.2202900200171027</v>
      </c>
      <c r="EE39" s="109">
        <f t="shared" ref="EE39:EE61" ca="1" si="86">DF39*DR39</f>
        <v>1.202460434875454</v>
      </c>
      <c r="EF39" s="109">
        <f t="shared" ref="EF39:EF61" ca="1" si="87">DF39*DS39</f>
        <v>9.9050195451786727E-2</v>
      </c>
      <c r="EG39" s="109">
        <f t="shared" ref="EG39:EG61" ca="1" si="88">DF39*DT39</f>
        <v>-8.7244426789174823E-2</v>
      </c>
      <c r="EH39" s="109">
        <f t="shared" ref="EH39:EH61" ca="1" si="89">DF39*DU39</f>
        <v>-1.6823493221676284</v>
      </c>
      <c r="EI39" s="109">
        <f t="shared" ref="EI39:EI61" ca="1" si="90">DF39*DV39</f>
        <v>-7.2048590015006495E-3</v>
      </c>
      <c r="EJ39" s="109">
        <f t="shared" ref="EJ39:EJ61" ca="1" si="91">DF39*DW39</f>
        <v>8.87316494670497E-2</v>
      </c>
      <c r="EK39" s="109">
        <f t="shared" ref="EK39:EK61" ca="1" si="92">DF39*DX39</f>
        <v>-1.7829585141648778E-2</v>
      </c>
      <c r="EL39" s="109">
        <f t="shared" ref="EL39:EL61" ca="1" si="93">DF39*DY39</f>
        <v>1.1805768662611913E-2</v>
      </c>
      <c r="EN39" s="82">
        <f t="shared" ref="EN39:EN61" si="94">IF($A39&gt;=EP$32,IF($A39&lt;=EP$33,$AN39,0),0)</f>
        <v>31</v>
      </c>
      <c r="EO39" s="132">
        <f t="shared" ref="EO39:EO61" si="95">$B39+$AF39+$H$12</f>
        <v>5.8992500000000003</v>
      </c>
      <c r="EP39" s="132">
        <f t="shared" ref="EP39:EP61" si="96">$B39+$AG39+$H$13</f>
        <v>5.6192500000000001</v>
      </c>
      <c r="EQ39" s="132">
        <f t="shared" ref="EQ39:EQ61" si="97">EO39*EN39</f>
        <v>182.87675000000002</v>
      </c>
      <c r="ER39" s="132">
        <f t="shared" ref="ER39:ER61" si="98">EP39*EN39</f>
        <v>174.19675000000001</v>
      </c>
      <c r="ES39" s="234">
        <f t="shared" ref="ES39:ES61" si="99">($C39*$AH39)+$H$14</f>
        <v>0.57750000000000001</v>
      </c>
      <c r="ET39" s="234">
        <f t="shared" ref="ET39:ET61" si="100">($C39*$AI39)+$H$15</f>
        <v>0.57750000000000001</v>
      </c>
      <c r="EU39" s="106">
        <f t="shared" ref="EU39:EU61" si="101">$AJ39+$H$16</f>
        <v>0.98</v>
      </c>
      <c r="EV39" s="236">
        <f ca="1">IF(EN39=0,0,_xll.SPRDOPT(EO39,EP39,$AK39,$AM39,ES39,ET39,EU39,$F39,$H$19,0))</f>
        <v>8.7926101236633428E-2</v>
      </c>
      <c r="EW39" s="236">
        <f ca="1">IF(EO39=0,0,_xll.SPRDOPT(EO39,EP39,$AK39,$AM39,ES39,ET39,EU39,$F39,$H$19,1))</f>
        <v>0.47207669971170596</v>
      </c>
      <c r="EX39" s="236">
        <f ca="1">IF(EP39=0,0,_xll.SPRDOPT(EO39,EP39,$AK39,$AM39,ES39,ET39,EU39,$F39,$H$19,2))</f>
        <v>-0.45626830367179066</v>
      </c>
      <c r="EY39" s="236">
        <f ca="1">IF(EQ39=0,0,_xll.SPRDOPT(EO39,EP39,$AK39,$AM39,ES39,ET39,EU39,$F39,$H$19,3)/100)</f>
        <v>1.6036744735481695E-2</v>
      </c>
      <c r="EZ39" s="236">
        <f ca="1">IF(ER39=0,0,_xll.SPRDOPT(EO39,EP39,$AK39,$AM39,ES39,ET39,EU39,$F39,$H$19,4)/100)</f>
        <v>1.5938827428447721E-2</v>
      </c>
      <c r="FA39" s="236">
        <f ca="1">IF(ES39=0,0,_xll.SPRDOPT(EO39,EP39,$AK39,$AM39,ES39,ET39,EU39,$F39,$H$19,5)/100)</f>
        <v>2.8789386491400275E-3</v>
      </c>
      <c r="FB39" s="236">
        <f ca="1">IF(ET39=0,0,_xll.SPRDOPT(EO39,EP39,$AK39,$AM39,ES39,ET39,EU39,$F39,$H$19,6)/100)</f>
        <v>-1.1942007160381247E-3</v>
      </c>
      <c r="FC39" s="236">
        <f ca="1">IF(EU39=0,0,_xll.SPRDOPT(EO39,EP39,$AK39,$AM39,ES39,ET39,EU39,$F39,$H$19,7)/100)</f>
        <v>-2.2743182505860715E-2</v>
      </c>
      <c r="FD39" s="236">
        <f ca="1">IF(EV39=0,0,_xll.SPRDOPT(EO39,EP39,$AK39,$AM39,ES39,ET39,EU39,$F39,$H$19,9)/365)</f>
        <v>-1.0193490972016106E-3</v>
      </c>
      <c r="FE39" s="236">
        <f t="shared" ref="FE39:FE61" ca="1" si="102">EW39+EX39</f>
        <v>1.5808396039915296E-2</v>
      </c>
      <c r="FF39" s="236">
        <f t="shared" ref="FF39:FF61" ca="1" si="103">EZ39-EY39</f>
        <v>-9.7917307033974083E-5</v>
      </c>
      <c r="FG39" s="236">
        <f t="shared" ref="FG39:FG61" ca="1" si="104">((ES39/ET39)*FA39)+FB39</f>
        <v>1.6847379331019028E-3</v>
      </c>
      <c r="FH39" s="205"/>
      <c r="FI39" s="109">
        <f t="shared" ca="1" si="18"/>
        <v>2.7257091383356364</v>
      </c>
      <c r="FJ39" s="109">
        <f t="shared" ca="1" si="18"/>
        <v>14.634377691062884</v>
      </c>
      <c r="FK39" s="109">
        <f t="shared" ca="1" si="18"/>
        <v>-14.14431741382551</v>
      </c>
      <c r="FL39" s="109">
        <f t="shared" ca="1" si="18"/>
        <v>0.49713908679993257</v>
      </c>
      <c r="FM39" s="109">
        <f t="shared" ca="1" si="18"/>
        <v>0.49410365028187936</v>
      </c>
      <c r="FN39" s="109">
        <f t="shared" ca="1" si="18"/>
        <v>8.9247098123340848E-2</v>
      </c>
      <c r="FO39" s="109">
        <f t="shared" ca="1" si="18"/>
        <v>-3.7020222197181867E-2</v>
      </c>
      <c r="FP39" s="109">
        <f t="shared" ca="1" si="18"/>
        <v>-0.70503865768168217</v>
      </c>
      <c r="FQ39" s="109">
        <f t="shared" ca="1" si="18"/>
        <v>-3.1599822013249929E-2</v>
      </c>
      <c r="FR39" s="109">
        <f t="shared" ca="1" si="18"/>
        <v>0.49006027723737416</v>
      </c>
      <c r="FS39" s="109">
        <f t="shared" ca="1" si="18"/>
        <v>-3.0354365180531966E-3</v>
      </c>
      <c r="FT39" s="109">
        <f t="shared" ca="1" si="18"/>
        <v>5.2226875926158989E-2</v>
      </c>
    </row>
    <row r="40" spans="1:176" x14ac:dyDescent="0.25">
      <c r="A40" s="101">
        <f t="shared" si="19"/>
        <v>36892</v>
      </c>
      <c r="B40" s="102">
        <f t="shared" si="20"/>
        <v>5.53125</v>
      </c>
      <c r="C40" s="80">
        <f t="shared" si="21"/>
        <v>0.63500000000000001</v>
      </c>
      <c r="D40" s="102"/>
      <c r="E40" s="106"/>
      <c r="F40" s="105">
        <f t="shared" ca="1" si="22"/>
        <v>76</v>
      </c>
      <c r="G40" s="80"/>
      <c r="H40" s="80"/>
      <c r="I40" s="104"/>
      <c r="J40" s="233"/>
      <c r="K40" s="102">
        <f t="shared" si="23"/>
        <v>2.25</v>
      </c>
      <c r="L40" s="102">
        <f t="shared" si="24"/>
        <v>0</v>
      </c>
      <c r="M40" s="106">
        <f t="shared" si="25"/>
        <v>1.25</v>
      </c>
      <c r="N40" s="106">
        <f t="shared" si="26"/>
        <v>1</v>
      </c>
      <c r="O40" s="106">
        <f t="shared" si="27"/>
        <v>0.74</v>
      </c>
      <c r="P40" s="235">
        <f t="shared" si="28"/>
        <v>0.95</v>
      </c>
      <c r="Q40" s="106"/>
      <c r="R40" s="102">
        <f t="shared" si="4"/>
        <v>2.25</v>
      </c>
      <c r="S40" s="102">
        <f t="shared" si="5"/>
        <v>0</v>
      </c>
      <c r="T40" s="106">
        <f t="shared" si="6"/>
        <v>1.25</v>
      </c>
      <c r="U40" s="106">
        <f t="shared" si="29"/>
        <v>1</v>
      </c>
      <c r="V40" s="106">
        <f t="shared" si="30"/>
        <v>0.74</v>
      </c>
      <c r="W40" s="235">
        <f t="shared" si="31"/>
        <v>0.95</v>
      </c>
      <c r="X40" s="106"/>
      <c r="Y40" s="102">
        <f t="shared" si="7"/>
        <v>0.18</v>
      </c>
      <c r="Z40" s="102">
        <f t="shared" si="8"/>
        <v>0</v>
      </c>
      <c r="AA40" s="106">
        <f t="shared" si="9"/>
        <v>1</v>
      </c>
      <c r="AB40" s="106">
        <f t="shared" si="32"/>
        <v>1</v>
      </c>
      <c r="AC40" s="106">
        <f t="shared" si="10"/>
        <v>0.99850000000000005</v>
      </c>
      <c r="AD40" s="235">
        <f t="shared" si="33"/>
        <v>0.2</v>
      </c>
      <c r="AE40" s="106"/>
      <c r="AF40" s="102">
        <f t="shared" si="11"/>
        <v>0.32</v>
      </c>
      <c r="AG40" s="102">
        <f t="shared" si="12"/>
        <v>0</v>
      </c>
      <c r="AH40" s="106">
        <f t="shared" si="13"/>
        <v>1</v>
      </c>
      <c r="AI40" s="106">
        <f t="shared" si="34"/>
        <v>1</v>
      </c>
      <c r="AJ40" s="106">
        <f t="shared" si="14"/>
        <v>0.99</v>
      </c>
      <c r="AK40" s="235">
        <f t="shared" si="35"/>
        <v>0.3</v>
      </c>
      <c r="AM40" s="80">
        <f t="shared" si="36"/>
        <v>6.9105661664927015E-2</v>
      </c>
      <c r="AN40" s="181">
        <f t="shared" si="15"/>
        <v>31</v>
      </c>
      <c r="AP40" s="82">
        <f t="shared" si="37"/>
        <v>0</v>
      </c>
      <c r="AQ40" s="132">
        <f t="shared" si="38"/>
        <v>7.7912499999999998</v>
      </c>
      <c r="AR40" s="132">
        <f t="shared" si="39"/>
        <v>5.53125</v>
      </c>
      <c r="AS40" s="132">
        <f t="shared" si="40"/>
        <v>0</v>
      </c>
      <c r="AT40" s="132">
        <f t="shared" si="41"/>
        <v>0</v>
      </c>
      <c r="AU40" s="234">
        <f t="shared" si="42"/>
        <v>0.79374999999999996</v>
      </c>
      <c r="AV40" s="234">
        <f t="shared" si="43"/>
        <v>0.63500000000000001</v>
      </c>
      <c r="AW40" s="106">
        <f t="shared" si="44"/>
        <v>0.74</v>
      </c>
      <c r="AX40" s="236">
        <f>IF(AP40=0,0,_xll.SPRDOPT(AQ40,AR40,$P40,$AM40,AU40,AV40,AW40,$F40,$B$19,0))</f>
        <v>0</v>
      </c>
      <c r="AY40" s="236">
        <f ca="1">IF(AQ40=0,0,_xll.SPRDOPT(AQ40,AR40,$P40,$AM40,AU40,AV40,AW40,$F40,$B$19,1))</f>
        <v>0.79772032909508162</v>
      </c>
      <c r="AZ40" s="236">
        <f ca="1">IF(AR40=0,0,_xll.SPRDOPT(AQ40,AR40,$P40,$AM40,AU40,AV40,AW40,$F40,$B$19,2))</f>
        <v>-0.72662550962045136</v>
      </c>
      <c r="BA40" s="236">
        <f>IF(AS40=0,0,_xll.SPRDOPT(AQ40,AR40,$P40,$AM40,AU40,AV40,AW40,$F40,$B$19,3)/100)</f>
        <v>0</v>
      </c>
      <c r="BB40" s="236">
        <f>IF(AT40=0,0,_xll.SPRDOPT(AQ40,AR40,$P40,$AM40,AU40,AV40,AW40,$F40,$B$19,4)/100)</f>
        <v>0</v>
      </c>
      <c r="BC40" s="236">
        <f ca="1">IF(AU40=0,0,_xll.SPRDOPT(AQ40,AR40,$P40,$AM40,AU40,AV40,AW40,$F40,$B$19,5)/100)</f>
        <v>6.9956118705658474E-3</v>
      </c>
      <c r="BD40" s="236">
        <f ca="1">IF(AV40=0,0,_xll.SPRDOPT(AQ40,AR40,$P40,$AM40,AU40,AV40,AW40,$F40,$B$19,6)/100)</f>
        <v>-6.9070504334385217E-4</v>
      </c>
      <c r="BE40" s="236">
        <f ca="1">IF(AW40=0,0,_xll.SPRDOPT(AQ40,AR40,$P40,$AM40,AU40,AV40,AW40,$F40,$B$19,7)/100)</f>
        <v>-7.6276052766164016E-3</v>
      </c>
      <c r="BF40" s="236">
        <f>IF(AX40=0,0,_xll.SPRDOPT(AQ40,AR40,$P40,$AM40,AU40,AV40,AW40,$F40,$B$19,9)/365)</f>
        <v>0</v>
      </c>
      <c r="BG40" s="236">
        <f t="shared" ca="1" si="45"/>
        <v>7.1094819474630255E-2</v>
      </c>
      <c r="BH40" s="236">
        <f t="shared" si="46"/>
        <v>0</v>
      </c>
      <c r="BI40" s="236">
        <f t="shared" ca="1" si="47"/>
        <v>8.0538097948634566E-3</v>
      </c>
      <c r="BJ40" s="205"/>
      <c r="BK40" s="109">
        <f t="shared" si="16"/>
        <v>0</v>
      </c>
      <c r="BL40" s="109">
        <f t="shared" ca="1" si="17"/>
        <v>0</v>
      </c>
      <c r="BM40" s="109">
        <f t="shared" ca="1" si="17"/>
        <v>0</v>
      </c>
      <c r="BN40" s="109">
        <f t="shared" si="17"/>
        <v>0</v>
      </c>
      <c r="BO40" s="109">
        <f t="shared" si="17"/>
        <v>0</v>
      </c>
      <c r="BP40" s="109">
        <f t="shared" ca="1" si="17"/>
        <v>0</v>
      </c>
      <c r="BQ40" s="109">
        <f t="shared" ca="1" si="17"/>
        <v>0</v>
      </c>
      <c r="BR40" s="109">
        <f t="shared" ca="1" si="17"/>
        <v>0</v>
      </c>
      <c r="BS40" s="109">
        <f t="shared" si="17"/>
        <v>0</v>
      </c>
      <c r="BT40" s="109">
        <f t="shared" ca="1" si="17"/>
        <v>0</v>
      </c>
      <c r="BU40" s="109">
        <f t="shared" si="17"/>
        <v>0</v>
      </c>
      <c r="BV40" s="109">
        <f t="shared" ca="1" si="17"/>
        <v>0</v>
      </c>
      <c r="BX40" s="82">
        <f t="shared" si="48"/>
        <v>31</v>
      </c>
      <c r="BY40" s="132">
        <f t="shared" si="49"/>
        <v>7.8012499999999996</v>
      </c>
      <c r="BZ40" s="132">
        <f t="shared" si="50"/>
        <v>5.53125</v>
      </c>
      <c r="CA40" s="132">
        <f t="shared" si="51"/>
        <v>241.83874999999998</v>
      </c>
      <c r="CB40" s="132">
        <f t="shared" si="52"/>
        <v>171.46875</v>
      </c>
      <c r="CC40" s="234">
        <f t="shared" si="53"/>
        <v>0.79374999999999996</v>
      </c>
      <c r="CD40" s="234">
        <f t="shared" si="54"/>
        <v>0.63500000000000001</v>
      </c>
      <c r="CE40" s="106">
        <f t="shared" si="55"/>
        <v>0.78</v>
      </c>
      <c r="CF40" s="236">
        <f ca="1">IF(BX40=0,0,_xll.SPRDOPT(BY40,BZ40,$W40,$AM40,CC40,CD40,CE40,$F40,$D$19,0))</f>
        <v>0.19002366553352623</v>
      </c>
      <c r="CG40" s="236">
        <f ca="1">IF(BY40=0,0,_xll.SPRDOPT(BY40,BZ40,$W40,$AM40,CC40,CD40,CE40,$F40,$D$19,1))</f>
        <v>-0.17544328924934194</v>
      </c>
      <c r="CH40" s="236">
        <f ca="1">IF(BZ40=0,0,_xll.SPRDOPT(BY40,BZ40,$W40,$AM40,CC40,CD40,CE40,$F40,$D$19,2))</f>
        <v>0.23833366327529903</v>
      </c>
      <c r="CI40" s="236">
        <f ca="1">IF(CA40=0,0,_xll.SPRDOPT(BY40,BZ40,$W40,$AM40,CC40,CD40,CE40,$F40,$D$19,3)/100)</f>
        <v>1.4339160368358999E-3</v>
      </c>
      <c r="CJ40" s="236">
        <f ca="1">IF(CB40=0,0,_xll.SPRDOPT(BY40,BZ40,$W40,$AM40,CC40,CD40,CE40,$F40,$D$19,4)/100)</f>
        <v>2.0632107076552935E-3</v>
      </c>
      <c r="CK40" s="236">
        <f ca="1">IF(CC40=0,0,_xll.SPRDOPT(BY40,BZ40,$W40,$AM40,CC40,CD40,CE40,$F40,$D$19,5)/100)</f>
        <v>6.7713460782112111E-3</v>
      </c>
      <c r="CL40" s="236">
        <f ca="1">IF(CD40=0,0,_xll.SPRDOPT(BY40,BZ40,$W40,$AM40,CC40,CD40,CE40,$F40,$D$19,6)/100)</f>
        <v>-1.211910834407207E-3</v>
      </c>
      <c r="CM40" s="236">
        <f ca="1">IF(CE40=0,0,_xll.SPRDOPT(BY40,BZ40,$W40,$AM40,CC40,CD40,CE40,$F40,$D$19,7)/100)</f>
        <v>-7.7765705812757923E-3</v>
      </c>
      <c r="CN40" s="236">
        <f ca="1">IF(CF40=0,0,_xll.SPRDOPT(BY40,BZ40,$W40,$AM40,CC40,CD40,CE40,$F40,$D$19,9)/365)</f>
        <v>-2.9958298229274998E-3</v>
      </c>
      <c r="CO40" s="236">
        <f t="shared" ca="1" si="56"/>
        <v>6.2890374025957096E-2</v>
      </c>
      <c r="CP40" s="236">
        <f t="shared" ca="1" si="57"/>
        <v>6.292946708193936E-4</v>
      </c>
      <c r="CQ40" s="236">
        <f t="shared" ca="1" si="58"/>
        <v>7.2522717633568077E-3</v>
      </c>
      <c r="CR40" s="205"/>
      <c r="CS40" s="109">
        <f t="shared" ca="1" si="59"/>
        <v>5.8907336315393133</v>
      </c>
      <c r="CT40" s="109">
        <f t="shared" ca="1" si="60"/>
        <v>-5.4387419667295998</v>
      </c>
      <c r="CU40" s="109">
        <f t="shared" ca="1" si="61"/>
        <v>7.3883435615342705</v>
      </c>
      <c r="CV40" s="109">
        <f t="shared" ca="1" si="62"/>
        <v>4.4451397141912895E-2</v>
      </c>
      <c r="CW40" s="109">
        <f t="shared" ca="1" si="63"/>
        <v>6.3959531937314101E-2</v>
      </c>
      <c r="CX40" s="109">
        <f t="shared" ca="1" si="64"/>
        <v>0.20991172842454756</v>
      </c>
      <c r="CY40" s="109">
        <f t="shared" ca="1" si="65"/>
        <v>-3.7569235866623418E-2</v>
      </c>
      <c r="CZ40" s="109">
        <f t="shared" ca="1" si="66"/>
        <v>-0.24107368801954956</v>
      </c>
      <c r="DA40" s="109">
        <f t="shared" ca="1" si="67"/>
        <v>-9.2870724510752498E-2</v>
      </c>
      <c r="DB40" s="109">
        <f t="shared" ca="1" si="68"/>
        <v>1.9496015948046699</v>
      </c>
      <c r="DC40" s="109">
        <f t="shared" ca="1" si="69"/>
        <v>1.9508134795401203E-2</v>
      </c>
      <c r="DD40" s="109">
        <f t="shared" ca="1" si="70"/>
        <v>0.22482042466406105</v>
      </c>
      <c r="DF40" s="82">
        <f t="shared" si="71"/>
        <v>31</v>
      </c>
      <c r="DG40" s="132">
        <f t="shared" si="72"/>
        <v>5.7112499999999997</v>
      </c>
      <c r="DH40" s="132">
        <f t="shared" si="73"/>
        <v>5.53125</v>
      </c>
      <c r="DI40" s="132">
        <f t="shared" si="74"/>
        <v>177.04874999999998</v>
      </c>
      <c r="DJ40" s="132">
        <f t="shared" si="75"/>
        <v>171.46875</v>
      </c>
      <c r="DK40" s="234">
        <f t="shared" si="76"/>
        <v>0.63500000000000001</v>
      </c>
      <c r="DL40" s="234">
        <f t="shared" si="77"/>
        <v>0.63500000000000001</v>
      </c>
      <c r="DM40" s="106">
        <f t="shared" si="78"/>
        <v>0.99850000000000005</v>
      </c>
      <c r="DN40" s="236">
        <f ca="1">IF(DF40=0,0,_xll.SPRDOPT(DG40,DH40,$AD40,$AM40,DK40,DL40,DM40,$F40,$F$19,0))</f>
        <v>3.2603243111325918E-2</v>
      </c>
      <c r="DO40" s="236">
        <f ca="1">IF(DG40=0,0,_xll.SPRDOPT(DG40,DH40,$AD40,$AM40,DK40,DL40,DM40,$F40,$F$19,1))</f>
        <v>0.43036513651354408</v>
      </c>
      <c r="DP40" s="236">
        <f ca="1">IF(DH40=0,0,_xll.SPRDOPT(DG40,DH40,$AD40,$AM40,DK40,DL40,DM40,$F40,$F$19,2))</f>
        <v>-0.42513923959824379</v>
      </c>
      <c r="DQ40" s="236">
        <f ca="1">IF(DI40=0,0,_xll.SPRDOPT(DG40,DH40,$AD40,$AM40,DK40,DL40,DM40,$F40,$F$19,3)/100)</f>
        <v>3.6996991994873399E-2</v>
      </c>
      <c r="DR40" s="236">
        <f ca="1">IF(DJ40=0,0,_xll.SPRDOPT(DG40,DH40,$AD40,$AM40,DK40,DL40,DM40,$F40,$F$19,4)/100)</f>
        <v>3.6871803523454538E-2</v>
      </c>
      <c r="DS40" s="236">
        <f ca="1">IF(DK40=0,0,_xll.SPRDOPT(DG40,DH40,$AD40,$AM40,DK40,DL40,DM40,$F40,$F$19,5)/100)</f>
        <v>5.5232077526914279E-3</v>
      </c>
      <c r="DT40" s="236">
        <f ca="1">IF(DL40=0,0,_xll.SPRDOPT(DG40,DH40,$AD40,$AM40,DK40,DL40,DM40,$F40,$F$19,6)/100)</f>
        <v>-4.8752330506864183E-3</v>
      </c>
      <c r="DU40" s="236">
        <f ca="1">IF(DM40=0,0,_xll.SPRDOPT(DG40,DH40,$AD40,$AM40,DK40,DL40,DM40,$F40,$F$19,7)/100)</f>
        <v>-9.7890663471331935E-2</v>
      </c>
      <c r="DV40" s="236">
        <f ca="1">IF(DN40=0,0,_xll.SPRDOPT(DG40,DH40,$AD40,$AM40,DK40,DL40,DM40,$F40,$F$19,9)/365)</f>
        <v>-2.6471263015002001E-4</v>
      </c>
      <c r="DW40" s="236">
        <f t="shared" ca="1" si="79"/>
        <v>5.2258969153002877E-3</v>
      </c>
      <c r="DX40" s="236">
        <f t="shared" ca="1" si="80"/>
        <v>-1.2518847141886058E-4</v>
      </c>
      <c r="DY40" s="236">
        <f t="shared" ca="1" si="81"/>
        <v>6.4797470200500962E-4</v>
      </c>
      <c r="DZ40" s="205"/>
      <c r="EA40" s="109">
        <f t="shared" ca="1" si="82"/>
        <v>1.0107005364511035</v>
      </c>
      <c r="EB40" s="109">
        <f t="shared" ca="1" si="83"/>
        <v>13.341319231919867</v>
      </c>
      <c r="EC40" s="109">
        <f t="shared" ca="1" si="84"/>
        <v>-13.179316427545558</v>
      </c>
      <c r="ED40" s="109">
        <f t="shared" ca="1" si="85"/>
        <v>1.1469067518410754</v>
      </c>
      <c r="EE40" s="109">
        <f t="shared" ca="1" si="86"/>
        <v>1.1430259092270907</v>
      </c>
      <c r="EF40" s="109">
        <f t="shared" ca="1" si="87"/>
        <v>0.17121944033343425</v>
      </c>
      <c r="EG40" s="109">
        <f t="shared" ca="1" si="88"/>
        <v>-0.15113222457127898</v>
      </c>
      <c r="EH40" s="109">
        <f t="shared" ca="1" si="89"/>
        <v>-3.0346105676112898</v>
      </c>
      <c r="EI40" s="109">
        <f t="shared" ca="1" si="90"/>
        <v>-8.2060915346506211E-3</v>
      </c>
      <c r="EJ40" s="109">
        <f t="shared" ca="1" si="91"/>
        <v>0.16200280437430892</v>
      </c>
      <c r="EK40" s="109">
        <f t="shared" ca="1" si="92"/>
        <v>-3.880842613984678E-3</v>
      </c>
      <c r="EL40" s="109">
        <f t="shared" ca="1" si="93"/>
        <v>2.0087215762155299E-2</v>
      </c>
      <c r="EN40" s="82">
        <f t="shared" si="94"/>
        <v>31</v>
      </c>
      <c r="EO40" s="132">
        <f t="shared" si="95"/>
        <v>5.8412500000000005</v>
      </c>
      <c r="EP40" s="132">
        <f t="shared" si="96"/>
        <v>5.53125</v>
      </c>
      <c r="EQ40" s="132">
        <f t="shared" si="97"/>
        <v>181.07875000000001</v>
      </c>
      <c r="ER40" s="132">
        <f t="shared" si="98"/>
        <v>171.46875</v>
      </c>
      <c r="ES40" s="234">
        <f t="shared" si="99"/>
        <v>0.63500000000000001</v>
      </c>
      <c r="ET40" s="234">
        <f t="shared" si="100"/>
        <v>0.63500000000000001</v>
      </c>
      <c r="EU40" s="106">
        <f t="shared" si="101"/>
        <v>0.98</v>
      </c>
      <c r="EV40" s="236">
        <f ca="1">IF(EN40=0,0,_xll.SPRDOPT(EO40,EP40,$AK40,$AM40,ES40,ET40,EU40,$F40,$H$19,0))</f>
        <v>0.13905631400807658</v>
      </c>
      <c r="EW40" s="236">
        <f ca="1">IF(EO40=0,0,_xll.SPRDOPT(EO40,EP40,$AK40,$AM40,ES40,ET40,EU40,$F40,$H$19,1))</f>
        <v>0.51625836477099973</v>
      </c>
      <c r="EX40" s="236">
        <f ca="1">IF(EP40=0,0,_xll.SPRDOPT(EO40,EP40,$AK40,$AM40,ES40,ET40,EU40,$F40,$H$19,2))</f>
        <v>-0.49425485440599604</v>
      </c>
      <c r="EY40" s="236">
        <f ca="1">IF(EQ40=0,0,_xll.SPRDOPT(EO40,EP40,$AK40,$AM40,ES40,ET40,EU40,$F40,$H$19,3)/100)</f>
        <v>1.1504555317112973E-2</v>
      </c>
      <c r="EZ40" s="236">
        <f ca="1">IF(ER40=0,0,_xll.SPRDOPT(EO40,EP40,$AK40,$AM40,ES40,ET40,EU40,$F40,$H$19,4)/100)</f>
        <v>1.1551732985420114E-2</v>
      </c>
      <c r="FA40" s="236">
        <f ca="1">IF(ES40=0,0,_xll.SPRDOPT(EO40,EP40,$AK40,$AM40,ES40,ET40,EU40,$F40,$H$19,5)/100)</f>
        <v>3.6414534901815327E-3</v>
      </c>
      <c r="FB40" s="236">
        <f ca="1">IF(ET40=0,0,_xll.SPRDOPT(EO40,EP40,$AK40,$AM40,ES40,ET40,EU40,$F40,$H$19,6)/100)</f>
        <v>-1.5268258966424739E-3</v>
      </c>
      <c r="FC40" s="236">
        <f ca="1">IF(EU40=0,0,_xll.SPRDOPT(EO40,EP40,$AK40,$AM40,ES40,ET40,EU40,$F40,$H$19,7)/100)</f>
        <v>-3.1247221862837772E-2</v>
      </c>
      <c r="FD40" s="236">
        <f ca="1">IF(EV40=0,0,_xll.SPRDOPT(EO40,EP40,$AK40,$AM40,ES40,ET40,EU40,$F40,$H$19,9)/365)</f>
        <v>-8.5769099079779768E-4</v>
      </c>
      <c r="FE40" s="236">
        <f t="shared" ca="1" si="102"/>
        <v>2.2003510365003698E-2</v>
      </c>
      <c r="FF40" s="236">
        <f t="shared" ca="1" si="103"/>
        <v>4.7177668307141207E-5</v>
      </c>
      <c r="FG40" s="236">
        <f t="shared" ca="1" si="104"/>
        <v>2.114627593539059E-3</v>
      </c>
      <c r="FH40" s="205"/>
      <c r="FI40" s="109">
        <f t="shared" ca="1" si="18"/>
        <v>4.3107457342503741</v>
      </c>
      <c r="FJ40" s="109">
        <f t="shared" ca="1" si="18"/>
        <v>16.004009307900994</v>
      </c>
      <c r="FK40" s="109">
        <f t="shared" ca="1" si="18"/>
        <v>-15.321900486585877</v>
      </c>
      <c r="FL40" s="109">
        <f t="shared" ca="1" si="18"/>
        <v>0.35664121483050215</v>
      </c>
      <c r="FM40" s="109">
        <f t="shared" ca="1" si="18"/>
        <v>0.35810372254802353</v>
      </c>
      <c r="FN40" s="109">
        <f t="shared" ca="1" si="18"/>
        <v>0.11288505819562751</v>
      </c>
      <c r="FO40" s="109">
        <f t="shared" ca="1" si="18"/>
        <v>-4.7331602795916694E-2</v>
      </c>
      <c r="FP40" s="109">
        <f t="shared" ca="1" si="18"/>
        <v>-0.96866387774797091</v>
      </c>
      <c r="FQ40" s="109">
        <f t="shared" ca="1" si="18"/>
        <v>-2.6588420714731727E-2</v>
      </c>
      <c r="FR40" s="109">
        <f t="shared" ca="1" si="18"/>
        <v>0.68210882131511463</v>
      </c>
      <c r="FS40" s="109">
        <f t="shared" ca="1" si="18"/>
        <v>1.4625077175213774E-3</v>
      </c>
      <c r="FT40" s="109">
        <f t="shared" ca="1" si="18"/>
        <v>6.555345539971083E-2</v>
      </c>
    </row>
    <row r="41" spans="1:176" x14ac:dyDescent="0.25">
      <c r="A41" s="101">
        <f t="shared" si="19"/>
        <v>36923</v>
      </c>
      <c r="B41" s="102">
        <f t="shared" si="20"/>
        <v>5.32125</v>
      </c>
      <c r="C41" s="80">
        <f t="shared" si="21"/>
        <v>0.63500000000000001</v>
      </c>
      <c r="D41" s="102"/>
      <c r="E41" s="106"/>
      <c r="F41" s="105">
        <f t="shared" ca="1" si="22"/>
        <v>109</v>
      </c>
      <c r="G41" s="80"/>
      <c r="H41" s="80"/>
      <c r="I41" s="104"/>
      <c r="J41" s="233"/>
      <c r="K41" s="102">
        <f t="shared" si="23"/>
        <v>2.2400000000000002</v>
      </c>
      <c r="L41" s="102">
        <f t="shared" si="24"/>
        <v>0</v>
      </c>
      <c r="M41" s="106">
        <f t="shared" si="25"/>
        <v>1.25</v>
      </c>
      <c r="N41" s="106">
        <f t="shared" si="26"/>
        <v>1</v>
      </c>
      <c r="O41" s="106">
        <f t="shared" si="27"/>
        <v>0.74</v>
      </c>
      <c r="P41" s="235">
        <f t="shared" si="28"/>
        <v>0.95</v>
      </c>
      <c r="Q41" s="106"/>
      <c r="R41" s="102">
        <f t="shared" si="4"/>
        <v>2.2400000000000002</v>
      </c>
      <c r="S41" s="102">
        <f t="shared" si="5"/>
        <v>0</v>
      </c>
      <c r="T41" s="106">
        <f t="shared" si="6"/>
        <v>1.25</v>
      </c>
      <c r="U41" s="106">
        <f t="shared" si="29"/>
        <v>1</v>
      </c>
      <c r="V41" s="106">
        <f t="shared" si="30"/>
        <v>0.74</v>
      </c>
      <c r="W41" s="235">
        <f t="shared" si="31"/>
        <v>0.95</v>
      </c>
      <c r="X41" s="106"/>
      <c r="Y41" s="102">
        <f t="shared" si="7"/>
        <v>0.17499999999999999</v>
      </c>
      <c r="Z41" s="102">
        <f t="shared" si="8"/>
        <v>0</v>
      </c>
      <c r="AA41" s="106">
        <f t="shared" si="9"/>
        <v>1</v>
      </c>
      <c r="AB41" s="106">
        <f t="shared" si="32"/>
        <v>1</v>
      </c>
      <c r="AC41" s="106">
        <f t="shared" si="10"/>
        <v>0.99850000000000005</v>
      </c>
      <c r="AD41" s="235">
        <f t="shared" si="33"/>
        <v>0.2</v>
      </c>
      <c r="AE41" s="106"/>
      <c r="AF41" s="102">
        <f t="shared" si="11"/>
        <v>0.32</v>
      </c>
      <c r="AG41" s="102">
        <f t="shared" si="12"/>
        <v>0</v>
      </c>
      <c r="AH41" s="106">
        <f t="shared" si="13"/>
        <v>1</v>
      </c>
      <c r="AI41" s="106">
        <f t="shared" si="34"/>
        <v>1</v>
      </c>
      <c r="AJ41" s="106">
        <f t="shared" si="14"/>
        <v>0.99</v>
      </c>
      <c r="AK41" s="235">
        <f t="shared" si="35"/>
        <v>0.3</v>
      </c>
      <c r="AM41" s="80">
        <f t="shared" si="36"/>
        <v>6.9309377444934012E-2</v>
      </c>
      <c r="AN41" s="181">
        <f t="shared" si="15"/>
        <v>28</v>
      </c>
      <c r="AP41" s="82">
        <f t="shared" si="37"/>
        <v>0</v>
      </c>
      <c r="AQ41" s="132">
        <f t="shared" si="38"/>
        <v>7.57125</v>
      </c>
      <c r="AR41" s="132">
        <f t="shared" si="39"/>
        <v>5.32125</v>
      </c>
      <c r="AS41" s="132">
        <f t="shared" si="40"/>
        <v>0</v>
      </c>
      <c r="AT41" s="132">
        <f t="shared" si="41"/>
        <v>0</v>
      </c>
      <c r="AU41" s="234">
        <f t="shared" si="42"/>
        <v>0.79374999999999996</v>
      </c>
      <c r="AV41" s="234">
        <f t="shared" si="43"/>
        <v>0.63500000000000001</v>
      </c>
      <c r="AW41" s="106">
        <f t="shared" si="44"/>
        <v>0.74</v>
      </c>
      <c r="AX41" s="236">
        <f>IF(AP41=0,0,_xll.SPRDOPT(AQ41,AR41,$P41,$AM41,AU41,AV41,AW41,$F41,$B$19,0))</f>
        <v>0</v>
      </c>
      <c r="AY41" s="236">
        <f ca="1">IF(AQ41=0,0,_xll.SPRDOPT(AQ41,AR41,$P41,$AM41,AU41,AV41,AW41,$F41,$B$19,1))</f>
        <v>0.76903791433464708</v>
      </c>
      <c r="AZ41" s="236">
        <f ca="1">IF(AR41=0,0,_xll.SPRDOPT(AQ41,AR41,$P41,$AM41,AU41,AV41,AW41,$F41,$B$19,2))</f>
        <v>-0.67789979386096044</v>
      </c>
      <c r="BA41" s="236">
        <f>IF(AS41=0,0,_xll.SPRDOPT(AQ41,AR41,$P41,$AM41,AU41,AV41,AW41,$F41,$B$19,3)/100)</f>
        <v>0</v>
      </c>
      <c r="BB41" s="236">
        <f>IF(AT41=0,0,_xll.SPRDOPT(AQ41,AR41,$P41,$AM41,AU41,AV41,AW41,$F41,$B$19,4)/100)</f>
        <v>0</v>
      </c>
      <c r="BC41" s="236">
        <f ca="1">IF(AU41=0,0,_xll.SPRDOPT(AQ41,AR41,$P41,$AM41,AU41,AV41,AW41,$F41,$B$19,5)/100)</f>
        <v>8.7320024719872349E-3</v>
      </c>
      <c r="BD41" s="236">
        <f ca="1">IF(AV41=0,0,_xll.SPRDOPT(AQ41,AR41,$P41,$AM41,AU41,AV41,AW41,$F41,$B$19,6)/100)</f>
        <v>-9.0024300495726421E-4</v>
      </c>
      <c r="BE41" s="236">
        <f ca="1">IF(AW41=0,0,_xll.SPRDOPT(AQ41,AR41,$P41,$AM41,AU41,AV41,AW41,$F41,$B$19,7)/100)</f>
        <v>-9.4113320833093886E-3</v>
      </c>
      <c r="BF41" s="236">
        <f>IF(AX41=0,0,_xll.SPRDOPT(AQ41,AR41,$P41,$AM41,AU41,AV41,AW41,$F41,$B$19,9)/365)</f>
        <v>0</v>
      </c>
      <c r="BG41" s="236">
        <f t="shared" ca="1" si="45"/>
        <v>9.1138120473686635E-2</v>
      </c>
      <c r="BH41" s="236">
        <f t="shared" si="46"/>
        <v>0</v>
      </c>
      <c r="BI41" s="236">
        <f t="shared" ca="1" si="47"/>
        <v>1.001476008502678E-2</v>
      </c>
      <c r="BJ41" s="205"/>
      <c r="BK41" s="109">
        <f t="shared" si="16"/>
        <v>0</v>
      </c>
      <c r="BL41" s="109">
        <f t="shared" ca="1" si="17"/>
        <v>0</v>
      </c>
      <c r="BM41" s="109">
        <f t="shared" ca="1" si="17"/>
        <v>0</v>
      </c>
      <c r="BN41" s="109">
        <f t="shared" si="17"/>
        <v>0</v>
      </c>
      <c r="BO41" s="109">
        <f t="shared" si="17"/>
        <v>0</v>
      </c>
      <c r="BP41" s="109">
        <f t="shared" ca="1" si="17"/>
        <v>0</v>
      </c>
      <c r="BQ41" s="109">
        <f t="shared" ca="1" si="17"/>
        <v>0</v>
      </c>
      <c r="BR41" s="109">
        <f t="shared" ca="1" si="17"/>
        <v>0</v>
      </c>
      <c r="BS41" s="109">
        <f t="shared" si="17"/>
        <v>0</v>
      </c>
      <c r="BT41" s="109">
        <f t="shared" ca="1" si="17"/>
        <v>0</v>
      </c>
      <c r="BU41" s="109">
        <f t="shared" si="17"/>
        <v>0</v>
      </c>
      <c r="BV41" s="109">
        <f t="shared" ca="1" si="17"/>
        <v>0</v>
      </c>
      <c r="BX41" s="82">
        <f t="shared" si="48"/>
        <v>28</v>
      </c>
      <c r="BY41" s="132">
        <f t="shared" si="49"/>
        <v>7.5812499999999998</v>
      </c>
      <c r="BZ41" s="132">
        <f t="shared" si="50"/>
        <v>5.32125</v>
      </c>
      <c r="CA41" s="132">
        <f t="shared" si="51"/>
        <v>212.27500000000001</v>
      </c>
      <c r="CB41" s="132">
        <f t="shared" si="52"/>
        <v>148.995</v>
      </c>
      <c r="CC41" s="234">
        <f t="shared" si="53"/>
        <v>0.79374999999999996</v>
      </c>
      <c r="CD41" s="234">
        <f t="shared" si="54"/>
        <v>0.63500000000000001</v>
      </c>
      <c r="CE41" s="106">
        <f t="shared" si="55"/>
        <v>0.78</v>
      </c>
      <c r="CF41" s="236">
        <f ca="1">IF(BX41=0,0,_xll.SPRDOPT(BY41,BZ41,$W41,$AM41,CC41,CD41,CE41,$F41,$D$19,0))</f>
        <v>0.26896987775833681</v>
      </c>
      <c r="CG41" s="236">
        <f ca="1">IF(BY41=0,0,_xll.SPRDOPT(BY41,BZ41,$W41,$AM41,CC41,CD41,CE41,$F41,$D$19,1))</f>
        <v>-0.19972158474029678</v>
      </c>
      <c r="CH41" s="236">
        <f ca="1">IF(BZ41=0,0,_xll.SPRDOPT(BY41,BZ41,$W41,$AM41,CC41,CD41,CE41,$F41,$D$19,2))</f>
        <v>0.28129155277233064</v>
      </c>
      <c r="CI41" s="236">
        <f ca="1">IF(CA41=0,0,_xll.SPRDOPT(BY41,BZ41,$W41,$AM41,CC41,CD41,CE41,$F41,$D$19,3)/100)</f>
        <v>1.3292055946563014E-3</v>
      </c>
      <c r="CJ41" s="236">
        <f ca="1">IF(CB41=0,0,_xll.SPRDOPT(BY41,BZ41,$W41,$AM41,CC41,CD41,CE41,$F41,$D$19,4)/100)</f>
        <v>1.9315372089812454E-3</v>
      </c>
      <c r="CK41" s="236">
        <f ca="1">IF(CC41=0,0,_xll.SPRDOPT(BY41,BZ41,$W41,$AM41,CC41,CD41,CE41,$F41,$D$19,5)/100)</f>
        <v>8.5558579195665445E-3</v>
      </c>
      <c r="CL41" s="236">
        <f ca="1">IF(CD41=0,0,_xll.SPRDOPT(BY41,BZ41,$W41,$AM41,CC41,CD41,CE41,$F41,$D$19,6)/100)</f>
        <v>-1.5614427668208032E-3</v>
      </c>
      <c r="CM41" s="236">
        <f ca="1">IF(CE41=0,0,_xll.SPRDOPT(BY41,BZ41,$W41,$AM41,CC41,CD41,CE41,$F41,$D$19,7)/100)</f>
        <v>-9.7088638162220412E-3</v>
      </c>
      <c r="CN41" s="236">
        <f ca="1">IF(CF41=0,0,_xll.SPRDOPT(BY41,BZ41,$W41,$AM41,CC41,CD41,CE41,$F41,$D$19,9)/365)</f>
        <v>-2.6111589000098463E-3</v>
      </c>
      <c r="CO41" s="236">
        <f t="shared" ca="1" si="56"/>
        <v>8.1569968032033868E-2</v>
      </c>
      <c r="CP41" s="236">
        <f t="shared" ca="1" si="57"/>
        <v>6.02331614324944E-4</v>
      </c>
      <c r="CQ41" s="236">
        <f t="shared" ca="1" si="58"/>
        <v>9.1333796326373787E-3</v>
      </c>
      <c r="CR41" s="205"/>
      <c r="CS41" s="109">
        <f t="shared" ca="1" si="59"/>
        <v>7.5311565772334301</v>
      </c>
      <c r="CT41" s="109">
        <f t="shared" ca="1" si="60"/>
        <v>-5.5922043727283093</v>
      </c>
      <c r="CU41" s="109">
        <f t="shared" ca="1" si="61"/>
        <v>7.8761634776252585</v>
      </c>
      <c r="CV41" s="109">
        <f t="shared" ca="1" si="62"/>
        <v>3.7217756650376438E-2</v>
      </c>
      <c r="CW41" s="109">
        <f t="shared" ca="1" si="63"/>
        <v>5.4083041851474868E-2</v>
      </c>
      <c r="CX41" s="109">
        <f t="shared" ca="1" si="64"/>
        <v>0.23956402174786323</v>
      </c>
      <c r="CY41" s="109">
        <f t="shared" ca="1" si="65"/>
        <v>-4.372039747098249E-2</v>
      </c>
      <c r="CZ41" s="109">
        <f t="shared" ca="1" si="66"/>
        <v>-0.27184818685421713</v>
      </c>
      <c r="DA41" s="109">
        <f t="shared" ca="1" si="67"/>
        <v>-7.3112449200275695E-2</v>
      </c>
      <c r="DB41" s="109">
        <f t="shared" ca="1" si="68"/>
        <v>2.2839591048969483</v>
      </c>
      <c r="DC41" s="109">
        <f t="shared" ca="1" si="69"/>
        <v>1.686528520109843E-2</v>
      </c>
      <c r="DD41" s="109">
        <f t="shared" ca="1" si="70"/>
        <v>0.25573462971384658</v>
      </c>
      <c r="DF41" s="82">
        <f t="shared" si="71"/>
        <v>28</v>
      </c>
      <c r="DG41" s="132">
        <f t="shared" si="72"/>
        <v>5.4962499999999999</v>
      </c>
      <c r="DH41" s="132">
        <f t="shared" si="73"/>
        <v>5.32125</v>
      </c>
      <c r="DI41" s="132">
        <f t="shared" si="74"/>
        <v>153.89499999999998</v>
      </c>
      <c r="DJ41" s="132">
        <f t="shared" si="75"/>
        <v>148.995</v>
      </c>
      <c r="DK41" s="234">
        <f t="shared" si="76"/>
        <v>0.63500000000000001</v>
      </c>
      <c r="DL41" s="234">
        <f t="shared" si="77"/>
        <v>0.63500000000000001</v>
      </c>
      <c r="DM41" s="106">
        <f t="shared" si="78"/>
        <v>0.99850000000000005</v>
      </c>
      <c r="DN41" s="236">
        <f ca="1">IF(DF41=0,0,_xll.SPRDOPT(DG41,DH41,$AD41,$AM41,DK41,DL41,DM41,$F41,$F$19,0))</f>
        <v>3.7036051773039591E-2</v>
      </c>
      <c r="DO41" s="236">
        <f ca="1">IF(DG41=0,0,_xll.SPRDOPT(DG41,DH41,$AD41,$AM41,DK41,DL41,DM41,$F41,$F$19,1))</f>
        <v>0.42519885162763377</v>
      </c>
      <c r="DP41" s="236">
        <f ca="1">IF(DH41=0,0,_xll.SPRDOPT(DG41,DH41,$AD41,$AM41,DK41,DL41,DM41,$F41,$F$19,2))</f>
        <v>-0.41902658389014924</v>
      </c>
      <c r="DQ41" s="236">
        <f ca="1">IF(DI41=0,0,_xll.SPRDOPT(DG41,DH41,$AD41,$AM41,DK41,DL41,DM41,$F41,$F$19,3)/100)</f>
        <v>3.167378698814733E-2</v>
      </c>
      <c r="DR41" s="236">
        <f ca="1">IF(DJ41=0,0,_xll.SPRDOPT(DG41,DH41,$AD41,$AM41,DK41,DL41,DM41,$F41,$F$19,4)/100)</f>
        <v>3.1548110527187236E-2</v>
      </c>
      <c r="DS41" s="236">
        <f ca="1">IF(DK41=0,0,_xll.SPRDOPT(DG41,DH41,$AD41,$AM41,DK41,DL41,DM41,$F41,$F$19,5)/100)</f>
        <v>6.3929859593857543E-3</v>
      </c>
      <c r="DT41" s="236">
        <f ca="1">IF(DL41=0,0,_xll.SPRDOPT(DG41,DH41,$AD41,$AM41,DK41,DL41,DM41,$F41,$F$19,6)/100)</f>
        <v>-5.6439085248679906E-3</v>
      </c>
      <c r="DU41" s="236">
        <f ca="1">IF(DM41=0,0,_xll.SPRDOPT(DG41,DH41,$AD41,$AM41,DK41,DL41,DM41,$F41,$F$19,7)/100)</f>
        <v>-0.11124478458065724</v>
      </c>
      <c r="DV41" s="236">
        <f ca="1">IF(DN41=0,0,_xll.SPRDOPT(DG41,DH41,$AD41,$AM41,DK41,DL41,DM41,$F41,$F$19,9)/365)</f>
        <v>-2.1131133482868067E-4</v>
      </c>
      <c r="DW41" s="236">
        <f t="shared" ca="1" si="79"/>
        <v>6.172267737484527E-3</v>
      </c>
      <c r="DX41" s="236">
        <f t="shared" ca="1" si="80"/>
        <v>-1.2567646096009466E-4</v>
      </c>
      <c r="DY41" s="236">
        <f t="shared" ca="1" si="81"/>
        <v>7.4907743451776369E-4</v>
      </c>
      <c r="DZ41" s="205"/>
      <c r="EA41" s="109">
        <f t="shared" ca="1" si="82"/>
        <v>1.0370094496451085</v>
      </c>
      <c r="EB41" s="109">
        <f t="shared" ca="1" si="83"/>
        <v>11.905567845573746</v>
      </c>
      <c r="EC41" s="109">
        <f t="shared" ca="1" si="84"/>
        <v>-11.732744348924179</v>
      </c>
      <c r="ED41" s="109">
        <f t="shared" ca="1" si="85"/>
        <v>0.88686603566812527</v>
      </c>
      <c r="EE41" s="109">
        <f t="shared" ca="1" si="86"/>
        <v>0.88334709476124262</v>
      </c>
      <c r="EF41" s="109">
        <f t="shared" ca="1" si="87"/>
        <v>0.17900360686280112</v>
      </c>
      <c r="EG41" s="109">
        <f t="shared" ca="1" si="88"/>
        <v>-0.15802943869630373</v>
      </c>
      <c r="EH41" s="109">
        <f t="shared" ca="1" si="89"/>
        <v>-3.1148539682584029</v>
      </c>
      <c r="EI41" s="109">
        <f t="shared" ca="1" si="90"/>
        <v>-5.9167173752030589E-3</v>
      </c>
      <c r="EJ41" s="109">
        <f t="shared" ca="1" si="91"/>
        <v>0.17282349664956675</v>
      </c>
      <c r="EK41" s="109">
        <f t="shared" ca="1" si="92"/>
        <v>-3.5189409068826505E-3</v>
      </c>
      <c r="EL41" s="109">
        <f t="shared" ca="1" si="93"/>
        <v>2.0974168166497383E-2</v>
      </c>
      <c r="EN41" s="82">
        <f t="shared" si="94"/>
        <v>28</v>
      </c>
      <c r="EO41" s="132">
        <f t="shared" si="95"/>
        <v>5.6312500000000005</v>
      </c>
      <c r="EP41" s="132">
        <f t="shared" si="96"/>
        <v>5.32125</v>
      </c>
      <c r="EQ41" s="132">
        <f t="shared" si="97"/>
        <v>157.67500000000001</v>
      </c>
      <c r="ER41" s="132">
        <f t="shared" si="98"/>
        <v>148.995</v>
      </c>
      <c r="ES41" s="234">
        <f t="shared" si="99"/>
        <v>0.63500000000000001</v>
      </c>
      <c r="ET41" s="234">
        <f t="shared" si="100"/>
        <v>0.63500000000000001</v>
      </c>
      <c r="EU41" s="106">
        <f t="shared" si="101"/>
        <v>0.98</v>
      </c>
      <c r="EV41" s="236">
        <f ca="1">IF(EN41=0,0,_xll.SPRDOPT(EO41,EP41,$AK41,$AM41,ES41,ET41,EU41,$F41,$H$19,0))</f>
        <v>0.1590744412340746</v>
      </c>
      <c r="EW41" s="236">
        <f ca="1">IF(EO41=0,0,_xll.SPRDOPT(EO41,EP41,$AK41,$AM41,ES41,ET41,EU41,$F41,$H$19,1))</f>
        <v>0.51391801025645278</v>
      </c>
      <c r="EX41" s="236">
        <f ca="1">IF(EP41=0,0,_xll.SPRDOPT(EO41,EP41,$AK41,$AM41,ES41,ET41,EU41,$F41,$H$19,2))</f>
        <v>-0.48780423728334982</v>
      </c>
      <c r="EY41" s="236">
        <f ca="1">IF(EQ41=0,0,_xll.SPRDOPT(EO41,EP41,$AK41,$AM41,ES41,ET41,EU41,$F41,$H$19,3)/100)</f>
        <v>9.8812373399507231E-3</v>
      </c>
      <c r="EZ41" s="236">
        <f ca="1">IF(ER41=0,0,_xll.SPRDOPT(EO41,EP41,$AK41,$AM41,ES41,ET41,EU41,$F41,$H$19,4)/100)</f>
        <v>9.9277925634507994E-3</v>
      </c>
      <c r="FA41" s="236">
        <f ca="1">IF(ES41=0,0,_xll.SPRDOPT(EO41,EP41,$AK41,$AM41,ES41,ET41,EU41,$F41,$H$19,5)/100)</f>
        <v>4.2707764120615112E-3</v>
      </c>
      <c r="FB41" s="236">
        <f ca="1">IF(ET41=0,0,_xll.SPRDOPT(EO41,EP41,$AK41,$AM41,ES41,ET41,EU41,$F41,$H$19,6)/100)</f>
        <v>-1.8370407332085027E-3</v>
      </c>
      <c r="FC41" s="236">
        <f ca="1">IF(EU41=0,0,_xll.SPRDOPT(EO41,EP41,$AK41,$AM41,ES41,ET41,EU41,$F41,$H$19,7)/100)</f>
        <v>-3.5707719825892874E-2</v>
      </c>
      <c r="FD41" s="236">
        <f ca="1">IF(EV41=0,0,_xll.SPRDOPT(EO41,EP41,$AK41,$AM41,ES41,ET41,EU41,$F41,$H$19,9)/365)</f>
        <v>-6.7918837892226201E-4</v>
      </c>
      <c r="FE41" s="236">
        <f t="shared" ca="1" si="102"/>
        <v>2.6113772973102967E-2</v>
      </c>
      <c r="FF41" s="236">
        <f t="shared" ca="1" si="103"/>
        <v>4.6555223500076293E-5</v>
      </c>
      <c r="FG41" s="236">
        <f t="shared" ca="1" si="104"/>
        <v>2.4337356788530088E-3</v>
      </c>
      <c r="FH41" s="205"/>
      <c r="FI41" s="109">
        <f t="shared" ca="1" si="18"/>
        <v>4.4540843545540891</v>
      </c>
      <c r="FJ41" s="109">
        <f t="shared" ca="1" si="18"/>
        <v>14.389704287180678</v>
      </c>
      <c r="FK41" s="109">
        <f t="shared" ca="1" si="18"/>
        <v>-13.658518643933794</v>
      </c>
      <c r="FL41" s="109">
        <f t="shared" ca="1" si="18"/>
        <v>0.27667464551862025</v>
      </c>
      <c r="FM41" s="109">
        <f t="shared" ca="1" si="18"/>
        <v>0.27797819177662236</v>
      </c>
      <c r="FN41" s="109">
        <f t="shared" ca="1" si="18"/>
        <v>0.11958173953772232</v>
      </c>
      <c r="FO41" s="109">
        <f t="shared" ca="1" si="18"/>
        <v>-5.1437140529838075E-2</v>
      </c>
      <c r="FP41" s="109">
        <f t="shared" ca="1" si="18"/>
        <v>-0.99981615512500044</v>
      </c>
      <c r="FQ41" s="109">
        <f t="shared" ca="1" si="18"/>
        <v>-1.9017274609823335E-2</v>
      </c>
      <c r="FR41" s="109">
        <f t="shared" ca="1" si="18"/>
        <v>0.73118564324688307</v>
      </c>
      <c r="FS41" s="109">
        <f t="shared" ca="1" si="18"/>
        <v>1.3035462580021362E-3</v>
      </c>
      <c r="FT41" s="109">
        <f t="shared" ca="1" si="18"/>
        <v>6.8144599007884249E-2</v>
      </c>
    </row>
    <row r="42" spans="1:176" x14ac:dyDescent="0.25">
      <c r="A42" s="101">
        <f t="shared" si="19"/>
        <v>36951</v>
      </c>
      <c r="B42" s="102">
        <f t="shared" si="20"/>
        <v>5.0782499999999997</v>
      </c>
      <c r="C42" s="80">
        <f t="shared" si="21"/>
        <v>0.58499999999999985</v>
      </c>
      <c r="D42" s="102"/>
      <c r="E42" s="106"/>
      <c r="F42" s="105">
        <f t="shared" ca="1" si="22"/>
        <v>137</v>
      </c>
      <c r="G42" s="80"/>
      <c r="H42" s="80"/>
      <c r="I42" s="104"/>
      <c r="J42" s="233"/>
      <c r="K42" s="102">
        <f t="shared" si="23"/>
        <v>1.0900000000000001</v>
      </c>
      <c r="L42" s="102">
        <f t="shared" si="24"/>
        <v>0</v>
      </c>
      <c r="M42" s="106">
        <f t="shared" si="25"/>
        <v>1.18</v>
      </c>
      <c r="N42" s="106">
        <f t="shared" si="26"/>
        <v>1</v>
      </c>
      <c r="O42" s="106">
        <f t="shared" si="27"/>
        <v>0.77</v>
      </c>
      <c r="P42" s="235">
        <f t="shared" si="28"/>
        <v>0.95</v>
      </c>
      <c r="Q42" s="106"/>
      <c r="R42" s="102">
        <f t="shared" si="4"/>
        <v>1.0900000000000001</v>
      </c>
      <c r="S42" s="102">
        <f t="shared" si="5"/>
        <v>0</v>
      </c>
      <c r="T42" s="106">
        <f t="shared" si="6"/>
        <v>1.18</v>
      </c>
      <c r="U42" s="106">
        <f t="shared" si="29"/>
        <v>1</v>
      </c>
      <c r="V42" s="106">
        <f t="shared" si="30"/>
        <v>0.77</v>
      </c>
      <c r="W42" s="235">
        <f t="shared" si="31"/>
        <v>0.95</v>
      </c>
      <c r="X42" s="106"/>
      <c r="Y42" s="102">
        <f t="shared" si="7"/>
        <v>0.17499999999999999</v>
      </c>
      <c r="Z42" s="102">
        <f t="shared" si="8"/>
        <v>0</v>
      </c>
      <c r="AA42" s="106">
        <f t="shared" si="9"/>
        <v>1</v>
      </c>
      <c r="AB42" s="106">
        <f t="shared" si="32"/>
        <v>1</v>
      </c>
      <c r="AC42" s="106">
        <f t="shared" si="10"/>
        <v>0.99850000000000005</v>
      </c>
      <c r="AD42" s="235">
        <f t="shared" si="33"/>
        <v>0.2</v>
      </c>
      <c r="AE42" s="106"/>
      <c r="AF42" s="102">
        <f t="shared" si="11"/>
        <v>0.3</v>
      </c>
      <c r="AG42" s="102">
        <f t="shared" si="12"/>
        <v>0</v>
      </c>
      <c r="AH42" s="106">
        <f t="shared" si="13"/>
        <v>1</v>
      </c>
      <c r="AI42" s="106">
        <f t="shared" si="34"/>
        <v>1</v>
      </c>
      <c r="AJ42" s="106">
        <f t="shared" si="14"/>
        <v>0.99</v>
      </c>
      <c r="AK42" s="235">
        <f t="shared" si="35"/>
        <v>0.3</v>
      </c>
      <c r="AM42" s="80">
        <f t="shared" si="36"/>
        <v>6.8979786635393017E-2</v>
      </c>
      <c r="AN42" s="181">
        <f t="shared" si="15"/>
        <v>31</v>
      </c>
      <c r="AP42" s="82">
        <f t="shared" si="37"/>
        <v>0</v>
      </c>
      <c r="AQ42" s="132">
        <f t="shared" si="38"/>
        <v>6.1782499999999994</v>
      </c>
      <c r="AR42" s="132">
        <f t="shared" si="39"/>
        <v>5.0782499999999997</v>
      </c>
      <c r="AS42" s="132">
        <f t="shared" si="40"/>
        <v>0</v>
      </c>
      <c r="AT42" s="132">
        <f t="shared" si="41"/>
        <v>0</v>
      </c>
      <c r="AU42" s="234">
        <f t="shared" si="42"/>
        <v>0.6902999999999998</v>
      </c>
      <c r="AV42" s="234">
        <f t="shared" si="43"/>
        <v>0.58499999999999985</v>
      </c>
      <c r="AW42" s="106">
        <f t="shared" si="44"/>
        <v>0.77</v>
      </c>
      <c r="AX42" s="236">
        <f>IF(AP42=0,0,_xll.SPRDOPT(AQ42,AR42,$P42,$AM42,AU42,AV42,AW42,$F42,$B$19,0))</f>
        <v>0</v>
      </c>
      <c r="AY42" s="236">
        <f ca="1">IF(AQ42=0,0,_xll.SPRDOPT(AQ42,AR42,$P42,$AM42,AU42,AV42,AW42,$F42,$B$19,1))</f>
        <v>0.57454295454929782</v>
      </c>
      <c r="AZ42" s="236">
        <f ca="1">IF(AR42=0,0,_xll.SPRDOPT(AQ42,AR42,$P42,$AM42,AU42,AV42,AW42,$F42,$B$19,2))</f>
        <v>-0.47199109269321893</v>
      </c>
      <c r="BA42" s="236">
        <f>IF(AS42=0,0,_xll.SPRDOPT(AQ42,AR42,$P42,$AM42,AU42,AV42,AW42,$F42,$B$19,3)/100)</f>
        <v>0</v>
      </c>
      <c r="BB42" s="236">
        <f>IF(AT42=0,0,_xll.SPRDOPT(AQ42,AR42,$P42,$AM42,AU42,AV42,AW42,$F42,$B$19,4)/100)</f>
        <v>0</v>
      </c>
      <c r="BC42" s="236">
        <f ca="1">IF(AU42=0,0,_xll.SPRDOPT(AQ42,AR42,$P42,$AM42,AU42,AV42,AW42,$F42,$B$19,5)/100)</f>
        <v>1.0062331157429914E-2</v>
      </c>
      <c r="BD42" s="236">
        <f ca="1">IF(AV42=0,0,_xll.SPRDOPT(AQ42,AR42,$P42,$AM42,AU42,AV42,AW42,$F42,$B$19,6)/100)</f>
        <v>-1.0064101976860968E-3</v>
      </c>
      <c r="BE42" s="236">
        <f ca="1">IF(AW42=0,0,_xll.SPRDOPT(AQ42,AR42,$P42,$AM42,AU42,AV42,AW42,$F42,$B$19,7)/100)</f>
        <v>-1.1028439546114113E-2</v>
      </c>
      <c r="BF42" s="236">
        <f>IF(AX42=0,0,_xll.SPRDOPT(AQ42,AR42,$P42,$AM42,AU42,AV42,AW42,$F42,$B$19,9)/365)</f>
        <v>0</v>
      </c>
      <c r="BG42" s="236">
        <f t="shared" ca="1" si="45"/>
        <v>0.1025518618560789</v>
      </c>
      <c r="BH42" s="236">
        <f t="shared" si="46"/>
        <v>0</v>
      </c>
      <c r="BI42" s="236">
        <f t="shared" ca="1" si="47"/>
        <v>1.0867140568081201E-2</v>
      </c>
      <c r="BJ42" s="205"/>
      <c r="BK42" s="109">
        <f t="shared" si="16"/>
        <v>0</v>
      </c>
      <c r="BL42" s="109">
        <f t="shared" ca="1" si="17"/>
        <v>0</v>
      </c>
      <c r="BM42" s="109">
        <f t="shared" ca="1" si="17"/>
        <v>0</v>
      </c>
      <c r="BN42" s="109">
        <f t="shared" si="17"/>
        <v>0</v>
      </c>
      <c r="BO42" s="109">
        <f t="shared" si="17"/>
        <v>0</v>
      </c>
      <c r="BP42" s="109">
        <f t="shared" ca="1" si="17"/>
        <v>0</v>
      </c>
      <c r="BQ42" s="109">
        <f t="shared" ca="1" si="17"/>
        <v>0</v>
      </c>
      <c r="BR42" s="109">
        <f t="shared" ca="1" si="17"/>
        <v>0</v>
      </c>
      <c r="BS42" s="109">
        <f t="shared" si="17"/>
        <v>0</v>
      </c>
      <c r="BT42" s="109">
        <f t="shared" ca="1" si="17"/>
        <v>0</v>
      </c>
      <c r="BU42" s="109">
        <f t="shared" si="17"/>
        <v>0</v>
      </c>
      <c r="BV42" s="109">
        <f t="shared" ca="1" si="17"/>
        <v>0</v>
      </c>
      <c r="BX42" s="82">
        <f t="shared" si="48"/>
        <v>0</v>
      </c>
      <c r="BY42" s="132">
        <f t="shared" si="49"/>
        <v>6.1882499999999991</v>
      </c>
      <c r="BZ42" s="132">
        <f t="shared" si="50"/>
        <v>5.0782499999999997</v>
      </c>
      <c r="CA42" s="132">
        <f t="shared" si="51"/>
        <v>0</v>
      </c>
      <c r="CB42" s="132">
        <f t="shared" si="52"/>
        <v>0</v>
      </c>
      <c r="CC42" s="234">
        <f t="shared" si="53"/>
        <v>0.6902999999999998</v>
      </c>
      <c r="CD42" s="234">
        <f t="shared" si="54"/>
        <v>0.58499999999999985</v>
      </c>
      <c r="CE42" s="106">
        <f t="shared" si="55"/>
        <v>0.81</v>
      </c>
      <c r="CF42" s="236">
        <f>IF(BX42=0,0,_xll.SPRDOPT(BY42,BZ42,$W42,$AM42,CC42,CD42,CE42,$F42,$D$19,0))</f>
        <v>0</v>
      </c>
      <c r="CG42" s="236">
        <f ca="1">IF(BY42=0,0,_xll.SPRDOPT(BY42,BZ42,$W42,$AM42,CC42,CD42,CE42,$F42,$D$19,1))</f>
        <v>-0.39825376376931199</v>
      </c>
      <c r="CH42" s="236">
        <f ca="1">IF(BZ42=0,0,_xll.SPRDOPT(BY42,BZ42,$W42,$AM42,CC42,CD42,CE42,$F42,$D$19,2))</f>
        <v>0.49154696013098692</v>
      </c>
      <c r="CI42" s="236">
        <f>IF(CA42=0,0,_xll.SPRDOPT(BY42,BZ42,$W42,$AM42,CC42,CD42,CE42,$F42,$D$19,3)/100)</f>
        <v>0</v>
      </c>
      <c r="CJ42" s="236">
        <f>IF(CB42=0,0,_xll.SPRDOPT(BY42,BZ42,$W42,$AM42,CC42,CD42,CE42,$F42,$D$19,4)/100)</f>
        <v>0</v>
      </c>
      <c r="CK42" s="236">
        <f ca="1">IF(CC42=0,0,_xll.SPRDOPT(BY42,BZ42,$W42,$AM42,CC42,CD42,CE42,$F42,$D$19,5)/100)</f>
        <v>1.0158054346789756E-2</v>
      </c>
      <c r="CL42" s="236">
        <f ca="1">IF(CD42=0,0,_xll.SPRDOPT(BY42,BZ42,$W42,$AM42,CC42,CD42,CE42,$F42,$D$19,6)/100)</f>
        <v>-1.8951838221971486E-3</v>
      </c>
      <c r="CM42" s="236">
        <f ca="1">IF(CE42=0,0,_xll.SPRDOPT(BY42,BZ42,$W42,$AM42,CC42,CD42,CE42,$F42,$D$19,7)/100)</f>
        <v>-1.1898931492368821E-2</v>
      </c>
      <c r="CN42" s="236">
        <f>IF(CF42=0,0,_xll.SPRDOPT(BY42,BZ42,$W42,$AM42,CC42,CD42,CE42,$F42,$D$19,9)/365)</f>
        <v>0</v>
      </c>
      <c r="CO42" s="236">
        <f t="shared" ca="1" si="56"/>
        <v>9.3293196361674935E-2</v>
      </c>
      <c r="CP42" s="236">
        <f t="shared" si="57"/>
        <v>0</v>
      </c>
      <c r="CQ42" s="236">
        <f t="shared" ca="1" si="58"/>
        <v>1.0091320307014763E-2</v>
      </c>
      <c r="CR42" s="205"/>
      <c r="CS42" s="109">
        <f t="shared" si="59"/>
        <v>0</v>
      </c>
      <c r="CT42" s="109">
        <f t="shared" ca="1" si="60"/>
        <v>0</v>
      </c>
      <c r="CU42" s="109">
        <f t="shared" ca="1" si="61"/>
        <v>0</v>
      </c>
      <c r="CV42" s="109">
        <f t="shared" si="62"/>
        <v>0</v>
      </c>
      <c r="CW42" s="109">
        <f t="shared" si="63"/>
        <v>0</v>
      </c>
      <c r="CX42" s="109">
        <f t="shared" ca="1" si="64"/>
        <v>0</v>
      </c>
      <c r="CY42" s="109">
        <f t="shared" ca="1" si="65"/>
        <v>0</v>
      </c>
      <c r="CZ42" s="109">
        <f t="shared" ca="1" si="66"/>
        <v>0</v>
      </c>
      <c r="DA42" s="109">
        <f t="shared" si="67"/>
        <v>0</v>
      </c>
      <c r="DB42" s="109">
        <f t="shared" ca="1" si="68"/>
        <v>0</v>
      </c>
      <c r="DC42" s="109">
        <f t="shared" si="69"/>
        <v>0</v>
      </c>
      <c r="DD42" s="109">
        <f t="shared" ca="1" si="70"/>
        <v>0</v>
      </c>
      <c r="DF42" s="82">
        <f t="shared" si="71"/>
        <v>31</v>
      </c>
      <c r="DG42" s="132">
        <f t="shared" si="72"/>
        <v>5.2532499999999995</v>
      </c>
      <c r="DH42" s="132">
        <f t="shared" si="73"/>
        <v>5.0782499999999997</v>
      </c>
      <c r="DI42" s="132">
        <f t="shared" si="74"/>
        <v>162.85074999999998</v>
      </c>
      <c r="DJ42" s="132">
        <f t="shared" si="75"/>
        <v>157.42574999999999</v>
      </c>
      <c r="DK42" s="234">
        <f t="shared" si="76"/>
        <v>0.58499999999999985</v>
      </c>
      <c r="DL42" s="234">
        <f t="shared" si="77"/>
        <v>0.58499999999999985</v>
      </c>
      <c r="DM42" s="106">
        <f t="shared" si="78"/>
        <v>0.99850000000000005</v>
      </c>
      <c r="DN42" s="236">
        <f ca="1">IF(DF42=0,0,_xll.SPRDOPT(DG42,DH42,$AD42,$AM42,DK42,DL42,DM42,$F42,$F$19,0))</f>
        <v>3.6865433516654798E-2</v>
      </c>
      <c r="DO42" s="236">
        <f ca="1">IF(DG42=0,0,_xll.SPRDOPT(DG42,DH42,$AD42,$AM42,DK42,DL42,DM42,$F42,$F$19,1))</f>
        <v>0.42447154737101239</v>
      </c>
      <c r="DP42" s="236">
        <f ca="1">IF(DH42=0,0,_xll.SPRDOPT(DG42,DH42,$AD42,$AM42,DK42,DL42,DM42,$F42,$F$19,2))</f>
        <v>-0.418200828273879</v>
      </c>
      <c r="DQ42" s="236">
        <f ca="1">IF(DI42=0,0,_xll.SPRDOPT(DG42,DH42,$AD42,$AM42,DK42,DL42,DM42,$F42,$F$19,3)/100)</f>
        <v>3.158114860117351E-2</v>
      </c>
      <c r="DR42" s="236">
        <f ca="1">IF(DJ42=0,0,_xll.SPRDOPT(DG42,DH42,$AD42,$AM42,DK42,DL42,DM42,$F42,$F$19,4)/100)</f>
        <v>3.1463204672408589E-2</v>
      </c>
      <c r="DS42" s="236">
        <f ca="1">IF(DK42=0,0,_xll.SPRDOPT(DG42,DH42,$AD42,$AM42,DK42,DL42,DM42,$F42,$F$19,5)/100)</f>
        <v>7.0028602868321081E-3</v>
      </c>
      <c r="DT42" s="236">
        <f ca="1">IF(DL42=0,0,_xll.SPRDOPT(DG42,DH42,$AD42,$AM42,DK42,DL42,DM42,$F42,$F$19,6)/100)</f>
        <v>-6.1935297268157054E-3</v>
      </c>
      <c r="DU42" s="236">
        <f ca="1">IF(DM42=0,0,_xll.SPRDOPT(DG42,DH42,$AD42,$AM42,DK42,DL42,DM42,$F42,$F$19,7)/100)</f>
        <v>-0.10793846072604507</v>
      </c>
      <c r="DV42" s="236">
        <f ca="1">IF(DN42=0,0,_xll.SPRDOPT(DG42,DH42,$AD42,$AM42,DK42,DL42,DM42,$F42,$F$19,9)/365)</f>
        <v>-1.6594637666283928E-4</v>
      </c>
      <c r="DW42" s="236">
        <f t="shared" ca="1" si="79"/>
        <v>6.2707190971333926E-3</v>
      </c>
      <c r="DX42" s="236">
        <f t="shared" ca="1" si="80"/>
        <v>-1.1794392876492144E-4</v>
      </c>
      <c r="DY42" s="236">
        <f t="shared" ca="1" si="81"/>
        <v>8.0933056001640264E-4</v>
      </c>
      <c r="DZ42" s="205"/>
      <c r="EA42" s="109">
        <f t="shared" ca="1" si="82"/>
        <v>1.1428284390162988</v>
      </c>
      <c r="EB42" s="109">
        <f t="shared" ca="1" si="83"/>
        <v>13.158617968501384</v>
      </c>
      <c r="EC42" s="109">
        <f t="shared" ca="1" si="84"/>
        <v>-12.964225676490249</v>
      </c>
      <c r="ED42" s="109">
        <f t="shared" ca="1" si="85"/>
        <v>0.97901560663637877</v>
      </c>
      <c r="EE42" s="109">
        <f t="shared" ca="1" si="86"/>
        <v>0.97535934484466624</v>
      </c>
      <c r="EF42" s="109">
        <f t="shared" ca="1" si="87"/>
        <v>0.21708866889179534</v>
      </c>
      <c r="EG42" s="109">
        <f t="shared" ca="1" si="88"/>
        <v>-0.19199942153128688</v>
      </c>
      <c r="EH42" s="109">
        <f t="shared" ca="1" si="89"/>
        <v>-3.3460922825073971</v>
      </c>
      <c r="EI42" s="109">
        <f t="shared" ca="1" si="90"/>
        <v>-5.1443376765480178E-3</v>
      </c>
      <c r="EJ42" s="109">
        <f t="shared" ca="1" si="91"/>
        <v>0.19439229201113517</v>
      </c>
      <c r="EK42" s="109">
        <f t="shared" ca="1" si="92"/>
        <v>-3.6562617917125645E-3</v>
      </c>
      <c r="EL42" s="109">
        <f t="shared" ca="1" si="93"/>
        <v>2.5089247360508483E-2</v>
      </c>
      <c r="EN42" s="82">
        <f t="shared" si="94"/>
        <v>31</v>
      </c>
      <c r="EO42" s="132">
        <f t="shared" si="95"/>
        <v>5.3682499999999997</v>
      </c>
      <c r="EP42" s="132">
        <f t="shared" si="96"/>
        <v>5.0782499999999997</v>
      </c>
      <c r="EQ42" s="132">
        <f t="shared" si="97"/>
        <v>166.41575</v>
      </c>
      <c r="ER42" s="132">
        <f t="shared" si="98"/>
        <v>157.42574999999999</v>
      </c>
      <c r="ES42" s="234">
        <f t="shared" si="99"/>
        <v>0.58499999999999985</v>
      </c>
      <c r="ET42" s="234">
        <f t="shared" si="100"/>
        <v>0.58499999999999985</v>
      </c>
      <c r="EU42" s="106">
        <f t="shared" si="101"/>
        <v>0.98</v>
      </c>
      <c r="EV42" s="236">
        <f ca="1">IF(EN42=0,0,_xll.SPRDOPT(EO42,EP42,$AK42,$AM42,ES42,ET42,EU42,$F42,$H$19,0))</f>
        <v>0.14674990868651361</v>
      </c>
      <c r="EW42" s="236">
        <f ca="1">IF(EO42=0,0,_xll.SPRDOPT(EO42,EP42,$AK42,$AM42,ES42,ET42,EU42,$F42,$H$19,1))</f>
        <v>0.49204797673882444</v>
      </c>
      <c r="EX42" s="236">
        <f ca="1">IF(EP42=0,0,_xll.SPRDOPT(EO42,EP42,$AK42,$AM42,ES42,ET42,EU42,$F42,$H$19,2))</f>
        <v>-0.46529478032735033</v>
      </c>
      <c r="EY42" s="236">
        <f ca="1">IF(EQ42=0,0,_xll.SPRDOPT(EO42,EP42,$AK42,$AM42,ES42,ET42,EU42,$F42,$H$19,3)/100)</f>
        <v>9.9821495022189809E-3</v>
      </c>
      <c r="EZ42" s="236">
        <f ca="1">IF(ER42=0,0,_xll.SPRDOPT(EO42,EP42,$AK42,$AM42,ES42,ET42,EU42,$F42,$H$19,4)/100)</f>
        <v>9.962537873645913E-3</v>
      </c>
      <c r="FA42" s="236">
        <f ca="1">IF(ES42=0,0,_xll.SPRDOPT(EO42,EP42,$AK42,$AM42,ES42,ET42,EU42,$F42,$H$19,5)/100)</f>
        <v>4.6726889257094444E-3</v>
      </c>
      <c r="FB42" s="236">
        <f ca="1">IF(ET42=0,0,_xll.SPRDOPT(EO42,EP42,$AK42,$AM42,ES42,ET42,EU42,$F42,$H$19,6)/100)</f>
        <v>-2.0737347371389079E-3</v>
      </c>
      <c r="FC42" s="236">
        <f ca="1">IF(EU42=0,0,_xll.SPRDOPT(EO42,EP42,$AK42,$AM42,ES42,ET42,EU42,$F42,$H$19,7)/100)</f>
        <v>-3.4890262625652826E-2</v>
      </c>
      <c r="FD42" s="236">
        <f ca="1">IF(EV42=0,0,_xll.SPRDOPT(EO42,EP42,$AK42,$AM42,ES42,ET42,EU42,$F42,$H$19,9)/365)</f>
        <v>-5.2753264322780429E-4</v>
      </c>
      <c r="FE42" s="236">
        <f t="shared" ca="1" si="102"/>
        <v>2.6753196411474112E-2</v>
      </c>
      <c r="FF42" s="236">
        <f t="shared" ca="1" si="103"/>
        <v>-1.9611628573067835E-5</v>
      </c>
      <c r="FG42" s="236">
        <f t="shared" ca="1" si="104"/>
        <v>2.5989541885705365E-3</v>
      </c>
      <c r="FH42" s="205"/>
      <c r="FI42" s="109">
        <f t="shared" ca="1" si="18"/>
        <v>4.5492471692819221</v>
      </c>
      <c r="FJ42" s="109">
        <f t="shared" ca="1" si="18"/>
        <v>15.253487278903558</v>
      </c>
      <c r="FK42" s="109">
        <f t="shared" ca="1" si="18"/>
        <v>-14.424138190147861</v>
      </c>
      <c r="FL42" s="109">
        <f t="shared" ca="1" si="18"/>
        <v>0.3094466345687884</v>
      </c>
      <c r="FM42" s="109">
        <f t="shared" ca="1" si="18"/>
        <v>0.30883867408302329</v>
      </c>
      <c r="FN42" s="109">
        <f t="shared" ca="1" si="18"/>
        <v>0.14485335669699279</v>
      </c>
      <c r="FO42" s="109">
        <f t="shared" ca="1" si="18"/>
        <v>-6.428577685130614E-2</v>
      </c>
      <c r="FP42" s="109">
        <f t="shared" ca="1" si="18"/>
        <v>-1.0815981413952376</v>
      </c>
      <c r="FQ42" s="109">
        <f t="shared" ca="1" si="18"/>
        <v>-1.6353511940061932E-2</v>
      </c>
      <c r="FR42" s="109">
        <f t="shared" ca="1" si="18"/>
        <v>0.82934908875569746</v>
      </c>
      <c r="FS42" s="109">
        <f t="shared" ca="1" si="18"/>
        <v>-6.0796048576510289E-4</v>
      </c>
      <c r="FT42" s="109">
        <f t="shared" ca="1" si="18"/>
        <v>8.0567579845686632E-2</v>
      </c>
    </row>
    <row r="43" spans="1:176" x14ac:dyDescent="0.25">
      <c r="A43" s="101">
        <f t="shared" si="19"/>
        <v>36982</v>
      </c>
      <c r="B43" s="102">
        <f t="shared" si="20"/>
        <v>4.8028571428571434</v>
      </c>
      <c r="C43" s="80">
        <f t="shared" si="21"/>
        <v>0.46</v>
      </c>
      <c r="D43" s="102"/>
      <c r="E43" s="106"/>
      <c r="F43" s="105">
        <f t="shared" ca="1" si="22"/>
        <v>167</v>
      </c>
      <c r="G43" s="80"/>
      <c r="H43" s="80"/>
      <c r="I43" s="104"/>
      <c r="J43" s="233"/>
      <c r="K43" s="102">
        <f t="shared" si="23"/>
        <v>0.53</v>
      </c>
      <c r="L43" s="102">
        <f t="shared" si="24"/>
        <v>0</v>
      </c>
      <c r="M43" s="106">
        <f t="shared" si="25"/>
        <v>0.98</v>
      </c>
      <c r="N43" s="106">
        <f t="shared" si="26"/>
        <v>1</v>
      </c>
      <c r="O43" s="106">
        <f t="shared" si="27"/>
        <v>0.98250000000000004</v>
      </c>
      <c r="P43" s="235">
        <f t="shared" si="28"/>
        <v>0.95</v>
      </c>
      <c r="Q43" s="106"/>
      <c r="R43" s="102">
        <f t="shared" si="4"/>
        <v>0.53</v>
      </c>
      <c r="S43" s="102">
        <f t="shared" si="5"/>
        <v>0</v>
      </c>
      <c r="T43" s="106">
        <f t="shared" si="6"/>
        <v>0.98</v>
      </c>
      <c r="U43" s="106">
        <f t="shared" si="29"/>
        <v>1</v>
      </c>
      <c r="V43" s="106">
        <f t="shared" si="30"/>
        <v>0.98250000000000004</v>
      </c>
      <c r="W43" s="235">
        <f t="shared" si="31"/>
        <v>0.95</v>
      </c>
      <c r="X43" s="106"/>
      <c r="Y43" s="102">
        <f t="shared" si="7"/>
        <v>8.2500000000000004E-2</v>
      </c>
      <c r="Z43" s="102">
        <f t="shared" si="8"/>
        <v>0</v>
      </c>
      <c r="AA43" s="106">
        <f t="shared" si="9"/>
        <v>1</v>
      </c>
      <c r="AB43" s="106">
        <f t="shared" si="32"/>
        <v>1</v>
      </c>
      <c r="AC43" s="106">
        <f t="shared" si="10"/>
        <v>0.99407144019191562</v>
      </c>
      <c r="AD43" s="235">
        <f t="shared" si="33"/>
        <v>0.2</v>
      </c>
      <c r="AE43" s="106"/>
      <c r="AF43" s="102">
        <f t="shared" si="11"/>
        <v>0.23</v>
      </c>
      <c r="AG43" s="102">
        <f t="shared" si="12"/>
        <v>0</v>
      </c>
      <c r="AH43" s="106">
        <f t="shared" si="13"/>
        <v>0.98</v>
      </c>
      <c r="AI43" s="106">
        <f t="shared" si="34"/>
        <v>1</v>
      </c>
      <c r="AJ43" s="106">
        <f t="shared" si="14"/>
        <v>0.99</v>
      </c>
      <c r="AK43" s="235">
        <f t="shared" si="35"/>
        <v>0.3</v>
      </c>
      <c r="AM43" s="80">
        <f t="shared" si="36"/>
        <v>6.8660331219909013E-2</v>
      </c>
      <c r="AN43" s="181">
        <f t="shared" si="15"/>
        <v>30</v>
      </c>
      <c r="AP43" s="82">
        <f t="shared" si="37"/>
        <v>0</v>
      </c>
      <c r="AQ43" s="132">
        <f t="shared" si="38"/>
        <v>5.3428571428571434</v>
      </c>
      <c r="AR43" s="132">
        <f t="shared" si="39"/>
        <v>4.8028571428571434</v>
      </c>
      <c r="AS43" s="132">
        <f t="shared" si="40"/>
        <v>0</v>
      </c>
      <c r="AT43" s="132">
        <f t="shared" si="41"/>
        <v>0</v>
      </c>
      <c r="AU43" s="234">
        <f t="shared" si="42"/>
        <v>0.45080000000000003</v>
      </c>
      <c r="AV43" s="234">
        <f t="shared" si="43"/>
        <v>0.46</v>
      </c>
      <c r="AW43" s="106">
        <f t="shared" si="44"/>
        <v>0.98250000000000004</v>
      </c>
      <c r="AX43" s="236">
        <f>IF(AP43=0,0,_xll.SPRDOPT(AQ43,AR43,$P43,$AM43,AU43,AV43,AW43,$F43,$B$19,0))</f>
        <v>0</v>
      </c>
      <c r="AY43" s="236">
        <f ca="1">IF(AQ43=0,0,_xll.SPRDOPT(AQ43,AR43,$P43,$AM43,AU43,AV43,AW43,$F43,$B$19,1))</f>
        <v>0.14489670843581576</v>
      </c>
      <c r="AZ43" s="236">
        <f ca="1">IF(AR43=0,0,_xll.SPRDOPT(AQ43,AR43,$P43,$AM43,AU43,AV43,AW43,$F43,$B$19,2))</f>
        <v>-0.13525414089334187</v>
      </c>
      <c r="BA43" s="236">
        <f>IF(AS43=0,0,_xll.SPRDOPT(AQ43,AR43,$P43,$AM43,AU43,AV43,AW43,$F43,$B$19,3)/100)</f>
        <v>0</v>
      </c>
      <c r="BB43" s="236">
        <f>IF(AT43=0,0,_xll.SPRDOPT(AQ43,AR43,$P43,$AM43,AU43,AV43,AW43,$F43,$B$19,4)/100)</f>
        <v>0</v>
      </c>
      <c r="BC43" s="236">
        <f ca="1">IF(AU43=0,0,_xll.SPRDOPT(AQ43,AR43,$P43,$AM43,AU43,AV43,AW43,$F43,$B$19,5)/100)</f>
        <v>5.2240899136592059E-3</v>
      </c>
      <c r="BD43" s="236">
        <f ca="1">IF(AV43=0,0,_xll.SPRDOPT(AQ43,AR43,$P43,$AM43,AU43,AV43,AW43,$F43,$B$19,6)/100)</f>
        <v>-3.3854981291117675E-3</v>
      </c>
      <c r="BE43" s="236">
        <f ca="1">IF(AW43=0,0,_xll.SPRDOPT(AQ43,AR43,$P43,$AM43,AU43,AV43,AW43,$F43,$B$19,7)/100)</f>
        <v>-1.5032094442559691E-2</v>
      </c>
      <c r="BF43" s="236">
        <f>IF(AX43=0,0,_xll.SPRDOPT(AQ43,AR43,$P43,$AM43,AU43,AV43,AW43,$F43,$B$19,9)/365)</f>
        <v>0</v>
      </c>
      <c r="BG43" s="236">
        <f t="shared" ca="1" si="45"/>
        <v>9.6425675424738899E-3</v>
      </c>
      <c r="BH43" s="236">
        <f t="shared" si="46"/>
        <v>0</v>
      </c>
      <c r="BI43" s="236">
        <f t="shared" ca="1" si="47"/>
        <v>1.7341099862742538E-3</v>
      </c>
      <c r="BJ43" s="205"/>
      <c r="BK43" s="109">
        <f t="shared" si="16"/>
        <v>0</v>
      </c>
      <c r="BL43" s="109">
        <f t="shared" ca="1" si="17"/>
        <v>0</v>
      </c>
      <c r="BM43" s="109">
        <f t="shared" ca="1" si="17"/>
        <v>0</v>
      </c>
      <c r="BN43" s="109">
        <f t="shared" si="17"/>
        <v>0</v>
      </c>
      <c r="BO43" s="109">
        <f t="shared" si="17"/>
        <v>0</v>
      </c>
      <c r="BP43" s="109">
        <f t="shared" ca="1" si="17"/>
        <v>0</v>
      </c>
      <c r="BQ43" s="109">
        <f t="shared" ca="1" si="17"/>
        <v>0</v>
      </c>
      <c r="BR43" s="109">
        <f t="shared" ca="1" si="17"/>
        <v>0</v>
      </c>
      <c r="BS43" s="109">
        <f t="shared" si="17"/>
        <v>0</v>
      </c>
      <c r="BT43" s="109">
        <f t="shared" ca="1" si="17"/>
        <v>0</v>
      </c>
      <c r="BU43" s="109">
        <f t="shared" si="17"/>
        <v>0</v>
      </c>
      <c r="BV43" s="109">
        <f t="shared" ca="1" si="17"/>
        <v>0</v>
      </c>
      <c r="BX43" s="82">
        <f t="shared" si="48"/>
        <v>0</v>
      </c>
      <c r="BY43" s="132">
        <f t="shared" si="49"/>
        <v>5.3528571428571432</v>
      </c>
      <c r="BZ43" s="132">
        <f t="shared" si="50"/>
        <v>4.8028571428571434</v>
      </c>
      <c r="CA43" s="132">
        <f t="shared" si="51"/>
        <v>0</v>
      </c>
      <c r="CB43" s="132">
        <f t="shared" si="52"/>
        <v>0</v>
      </c>
      <c r="CC43" s="234">
        <f t="shared" si="53"/>
        <v>0.45080000000000003</v>
      </c>
      <c r="CD43" s="234">
        <f t="shared" si="54"/>
        <v>0.46</v>
      </c>
      <c r="CE43" s="106">
        <f t="shared" si="55"/>
        <v>1.0225</v>
      </c>
      <c r="CF43" s="236">
        <f>IF(BX43=0,0,_xll.SPRDOPT(BY43,BZ43,$W43,$AM43,CC43,CD43,CE43,$F43,$D$19,0))</f>
        <v>0</v>
      </c>
      <c r="CG43" s="236">
        <f ca="1">IF(BY43=0,0,_xll.SPRDOPT(BY43,BZ43,$W43,$AM43,CC43,CD43,CE43,$F43,$D$19,1))</f>
        <v>21.613502547305945</v>
      </c>
      <c r="CH43" s="236">
        <f ca="1">IF(BZ43=0,0,_xll.SPRDOPT(BY43,BZ43,$W43,$AM43,CC43,CD43,CE43,$F43,$D$19,2))</f>
        <v>-21.623146942448056</v>
      </c>
      <c r="CI43" s="236">
        <f>IF(CA43=0,0,_xll.SPRDOPT(BY43,BZ43,$W43,$AM43,CC43,CD43,CE43,$F43,$D$19,3)/100)</f>
        <v>0</v>
      </c>
      <c r="CJ43" s="236">
        <f>IF(CB43=0,0,_xll.SPRDOPT(BY43,BZ43,$W43,$AM43,CC43,CD43,CE43,$F43,$D$19,4)/100)</f>
        <v>0</v>
      </c>
      <c r="CK43" s="236">
        <f ca="1">IF(CC43=0,0,_xll.SPRDOPT(BY43,BZ43,$W43,$AM43,CC43,CD43,CE43,$F43,$D$19,5)/100)</f>
        <v>0</v>
      </c>
      <c r="CL43" s="236">
        <f ca="1">IF(CD43=0,0,_xll.SPRDOPT(BY43,BZ43,$W43,$AM43,CC43,CD43,CE43,$F43,$D$19,6)/100)</f>
        <v>0</v>
      </c>
      <c r="CM43" s="236">
        <f ca="1">IF(CE43=0,0,_xll.SPRDOPT(BY43,BZ43,$W43,$AM43,CC43,CD43,CE43,$F43,$D$19,7)/100)</f>
        <v>-1.0523160287447028E-2</v>
      </c>
      <c r="CN43" s="236">
        <f>IF(CF43=0,0,_xll.SPRDOPT(BY43,BZ43,$W43,$AM43,CC43,CD43,CE43,$F43,$D$19,9)/365)</f>
        <v>0</v>
      </c>
      <c r="CO43" s="236">
        <f t="shared" ca="1" si="56"/>
        <v>-9.6443951421107954E-3</v>
      </c>
      <c r="CP43" s="236">
        <f t="shared" si="57"/>
        <v>0</v>
      </c>
      <c r="CQ43" s="236">
        <f t="shared" ca="1" si="58"/>
        <v>0</v>
      </c>
      <c r="CR43" s="205"/>
      <c r="CS43" s="109">
        <f t="shared" si="59"/>
        <v>0</v>
      </c>
      <c r="CT43" s="109">
        <f t="shared" ca="1" si="60"/>
        <v>0</v>
      </c>
      <c r="CU43" s="109">
        <f t="shared" ca="1" si="61"/>
        <v>0</v>
      </c>
      <c r="CV43" s="109">
        <f t="shared" si="62"/>
        <v>0</v>
      </c>
      <c r="CW43" s="109">
        <f t="shared" si="63"/>
        <v>0</v>
      </c>
      <c r="CX43" s="109">
        <f t="shared" ca="1" si="64"/>
        <v>0</v>
      </c>
      <c r="CY43" s="109">
        <f t="shared" ca="1" si="65"/>
        <v>0</v>
      </c>
      <c r="CZ43" s="109">
        <f t="shared" ca="1" si="66"/>
        <v>0</v>
      </c>
      <c r="DA43" s="109">
        <f t="shared" si="67"/>
        <v>0</v>
      </c>
      <c r="DB43" s="109">
        <f t="shared" ca="1" si="68"/>
        <v>0</v>
      </c>
      <c r="DC43" s="109">
        <f t="shared" si="69"/>
        <v>0</v>
      </c>
      <c r="DD43" s="109">
        <f t="shared" ca="1" si="70"/>
        <v>0</v>
      </c>
      <c r="DF43" s="82">
        <f t="shared" si="71"/>
        <v>0</v>
      </c>
      <c r="DG43" s="132">
        <f t="shared" si="72"/>
        <v>4.885357142857143</v>
      </c>
      <c r="DH43" s="132">
        <f t="shared" si="73"/>
        <v>4.8028571428571434</v>
      </c>
      <c r="DI43" s="132">
        <f t="shared" si="74"/>
        <v>0</v>
      </c>
      <c r="DJ43" s="132">
        <f t="shared" si="75"/>
        <v>0</v>
      </c>
      <c r="DK43" s="234">
        <f t="shared" si="76"/>
        <v>0.46</v>
      </c>
      <c r="DL43" s="234">
        <f t="shared" si="77"/>
        <v>0.46</v>
      </c>
      <c r="DM43" s="106">
        <f t="shared" si="78"/>
        <v>0.99407144019191562</v>
      </c>
      <c r="DN43" s="236">
        <f>IF(DF43=0,0,_xll.SPRDOPT(DG43,DH43,$AD43,$AM43,DK43,DL43,DM43,$F43,$F$19,0))</f>
        <v>0</v>
      </c>
      <c r="DO43" s="236">
        <f ca="1">IF(DG43=0,0,_xll.SPRDOPT(DG43,DH43,$AD43,$AM43,DK43,DL43,DM43,$F43,$F$19,1))</f>
        <v>0.25007251726996105</v>
      </c>
      <c r="DP43" s="236">
        <f ca="1">IF(DH43=0,0,_xll.SPRDOPT(DG43,DH43,$AD43,$AM43,DK43,DL43,DM43,$F43,$F$19,2))</f>
        <v>-0.24017894257269759</v>
      </c>
      <c r="DQ43" s="236">
        <f>IF(DI43=0,0,_xll.SPRDOPT(DG43,DH43,$AD43,$AM43,DK43,DL43,DM43,$F43,$F$19,3)/100)</f>
        <v>0</v>
      </c>
      <c r="DR43" s="236">
        <f>IF(DJ43=0,0,_xll.SPRDOPT(DG43,DH43,$AD43,$AM43,DK43,DL43,DM43,$F43,$F$19,4)/100)</f>
        <v>0</v>
      </c>
      <c r="DS43" s="236">
        <f ca="1">IF(DK43=0,0,_xll.SPRDOPT(DG43,DH43,$AD43,$AM43,DK43,DL43,DM43,$F43,$F$19,5)/100)</f>
        <v>3.9216818940187676E-3</v>
      </c>
      <c r="DT43" s="236">
        <f ca="1">IF(DL43=0,0,_xll.SPRDOPT(DG43,DH43,$AD43,$AM43,DK43,DL43,DM43,$F43,$F$19,6)/100)</f>
        <v>-2.7435507792473606E-3</v>
      </c>
      <c r="DU43" s="236">
        <f ca="1">IF(DM43=0,0,_xll.SPRDOPT(DG43,DH43,$AD43,$AM43,DK43,DL43,DM43,$F43,$F$19,7)/100)</f>
        <v>-4.0405112153492774E-2</v>
      </c>
      <c r="DV43" s="236">
        <f>IF(DN43=0,0,_xll.SPRDOPT(DG43,DH43,$AD43,$AM43,DK43,DL43,DM43,$F43,$F$19,9)/365)</f>
        <v>0</v>
      </c>
      <c r="DW43" s="236">
        <f t="shared" ca="1" si="79"/>
        <v>9.8935746972634575E-3</v>
      </c>
      <c r="DX43" s="236">
        <f t="shared" si="80"/>
        <v>0</v>
      </c>
      <c r="DY43" s="236">
        <f t="shared" ca="1" si="81"/>
        <v>1.178131114771407E-3</v>
      </c>
      <c r="DZ43" s="205"/>
      <c r="EA43" s="109">
        <f t="shared" si="82"/>
        <v>0</v>
      </c>
      <c r="EB43" s="109">
        <f t="shared" ca="1" si="83"/>
        <v>0</v>
      </c>
      <c r="EC43" s="109">
        <f t="shared" ca="1" si="84"/>
        <v>0</v>
      </c>
      <c r="ED43" s="109">
        <f t="shared" si="85"/>
        <v>0</v>
      </c>
      <c r="EE43" s="109">
        <f t="shared" si="86"/>
        <v>0</v>
      </c>
      <c r="EF43" s="109">
        <f t="shared" ca="1" si="87"/>
        <v>0</v>
      </c>
      <c r="EG43" s="109">
        <f t="shared" ca="1" si="88"/>
        <v>0</v>
      </c>
      <c r="EH43" s="109">
        <f t="shared" ca="1" si="89"/>
        <v>0</v>
      </c>
      <c r="EI43" s="109">
        <f t="shared" si="90"/>
        <v>0</v>
      </c>
      <c r="EJ43" s="109">
        <f t="shared" ca="1" si="91"/>
        <v>0</v>
      </c>
      <c r="EK43" s="109">
        <f t="shared" si="92"/>
        <v>0</v>
      </c>
      <c r="EL43" s="109">
        <f t="shared" ca="1" si="93"/>
        <v>0</v>
      </c>
      <c r="EN43" s="82">
        <f t="shared" si="94"/>
        <v>0</v>
      </c>
      <c r="EO43" s="132">
        <f t="shared" si="95"/>
        <v>5.022857142857144</v>
      </c>
      <c r="EP43" s="132">
        <f t="shared" si="96"/>
        <v>4.8028571428571434</v>
      </c>
      <c r="EQ43" s="132">
        <f t="shared" si="97"/>
        <v>0</v>
      </c>
      <c r="ER43" s="132">
        <f t="shared" si="98"/>
        <v>0</v>
      </c>
      <c r="ES43" s="234">
        <f t="shared" si="99"/>
        <v>0.45080000000000003</v>
      </c>
      <c r="ET43" s="234">
        <f t="shared" si="100"/>
        <v>0.46</v>
      </c>
      <c r="EU43" s="106">
        <f t="shared" si="101"/>
        <v>0.98</v>
      </c>
      <c r="EV43" s="236">
        <f>IF(EN43=0,0,_xll.SPRDOPT(EO43,EP43,$AK43,$AM43,ES43,ET43,EU43,$F43,$H$19,0))</f>
        <v>0</v>
      </c>
      <c r="EW43" s="236">
        <f ca="1">IF(EO43=0,0,_xll.SPRDOPT(EO43,EP43,$AK43,$AM43,ES43,ET43,EU43,$F43,$H$19,1))</f>
        <v>0.39727713691403621</v>
      </c>
      <c r="EX43" s="236">
        <f ca="1">IF(EP43=0,0,_xll.SPRDOPT(EO43,EP43,$AK43,$AM43,ES43,ET43,EU43,$F43,$H$19,2))</f>
        <v>-0.37516161237386875</v>
      </c>
      <c r="EY43" s="236">
        <f>IF(EQ43=0,0,_xll.SPRDOPT(EO43,EP43,$AK43,$AM43,ES43,ET43,EU43,$F43,$H$19,3)/100)</f>
        <v>0</v>
      </c>
      <c r="EZ43" s="236">
        <f>IF(ER43=0,0,_xll.SPRDOPT(EO43,EP43,$AK43,$AM43,ES43,ET43,EU43,$F43,$H$19,4)/100)</f>
        <v>0</v>
      </c>
      <c r="FA43" s="236">
        <f ca="1">IF(ES43=0,0,_xll.SPRDOPT(EO43,EP43,$AK43,$AM43,ES43,ET43,EU43,$F43,$H$19,5)/100)</f>
        <v>3.7107970743816771E-3</v>
      </c>
      <c r="FB43" s="236">
        <f ca="1">IF(ET43=0,0,_xll.SPRDOPT(EO43,EP43,$AK43,$AM43,ES43,ET43,EU43,$F43,$H$19,6)/100)</f>
        <v>-1.1161904927045217E-3</v>
      </c>
      <c r="FC43" s="236">
        <f ca="1">IF(EU43=0,0,_xll.SPRDOPT(EO43,EP43,$AK43,$AM43,ES43,ET43,EU43,$F43,$H$19,7)/100)</f>
        <v>-2.7685057597702522E-2</v>
      </c>
      <c r="FD43" s="236">
        <f>IF(EV43=0,0,_xll.SPRDOPT(EO43,EP43,$AK43,$AM43,ES43,ET43,EU43,$F43,$H$19,9)/365)</f>
        <v>0</v>
      </c>
      <c r="FE43" s="236">
        <f t="shared" ca="1" si="102"/>
        <v>2.2115524540167464E-2</v>
      </c>
      <c r="FF43" s="236">
        <f t="shared" si="103"/>
        <v>0</v>
      </c>
      <c r="FG43" s="236">
        <f t="shared" ca="1" si="104"/>
        <v>2.5203906401895216E-3</v>
      </c>
      <c r="FH43" s="205"/>
      <c r="FI43" s="109">
        <f t="shared" si="18"/>
        <v>0</v>
      </c>
      <c r="FJ43" s="109">
        <f t="shared" ca="1" si="18"/>
        <v>0</v>
      </c>
      <c r="FK43" s="109">
        <f t="shared" ca="1" si="18"/>
        <v>0</v>
      </c>
      <c r="FL43" s="109">
        <f t="shared" si="18"/>
        <v>0</v>
      </c>
      <c r="FM43" s="109">
        <f t="shared" si="18"/>
        <v>0</v>
      </c>
      <c r="FN43" s="109">
        <f t="shared" ca="1" si="18"/>
        <v>0</v>
      </c>
      <c r="FO43" s="109">
        <f t="shared" ca="1" si="18"/>
        <v>0</v>
      </c>
      <c r="FP43" s="109">
        <f t="shared" ca="1" si="18"/>
        <v>0</v>
      </c>
      <c r="FQ43" s="109">
        <f t="shared" si="18"/>
        <v>0</v>
      </c>
      <c r="FR43" s="109">
        <f t="shared" ca="1" si="18"/>
        <v>0</v>
      </c>
      <c r="FS43" s="109">
        <f t="shared" si="18"/>
        <v>0</v>
      </c>
      <c r="FT43" s="109">
        <f t="shared" ca="1" si="18"/>
        <v>0</v>
      </c>
    </row>
    <row r="44" spans="1:176" x14ac:dyDescent="0.25">
      <c r="A44" s="101">
        <f t="shared" si="19"/>
        <v>37012</v>
      </c>
      <c r="B44" s="102">
        <f t="shared" si="20"/>
        <v>4.6978571428571438</v>
      </c>
      <c r="C44" s="80">
        <f t="shared" si="21"/>
        <v>0.41000000000000003</v>
      </c>
      <c r="D44" s="102"/>
      <c r="E44" s="106"/>
      <c r="F44" s="105">
        <f t="shared" ca="1" si="22"/>
        <v>196</v>
      </c>
      <c r="G44" s="80"/>
      <c r="H44" s="80"/>
      <c r="I44" s="104"/>
      <c r="J44" s="233"/>
      <c r="K44" s="102">
        <f t="shared" si="23"/>
        <v>0.41499999999999998</v>
      </c>
      <c r="L44" s="102">
        <f t="shared" si="24"/>
        <v>0</v>
      </c>
      <c r="M44" s="106">
        <f t="shared" si="25"/>
        <v>0.98</v>
      </c>
      <c r="N44" s="106">
        <f t="shared" si="26"/>
        <v>1</v>
      </c>
      <c r="O44" s="106">
        <f t="shared" si="27"/>
        <v>0.98250000000000004</v>
      </c>
      <c r="P44" s="235">
        <f t="shared" si="28"/>
        <v>0.95</v>
      </c>
      <c r="Q44" s="106"/>
      <c r="R44" s="102">
        <f t="shared" si="4"/>
        <v>0.41499999999999998</v>
      </c>
      <c r="S44" s="102">
        <f t="shared" si="5"/>
        <v>0</v>
      </c>
      <c r="T44" s="106">
        <f t="shared" si="6"/>
        <v>0.98</v>
      </c>
      <c r="U44" s="106">
        <f t="shared" si="29"/>
        <v>1</v>
      </c>
      <c r="V44" s="106">
        <f t="shared" si="30"/>
        <v>0.98250000000000004</v>
      </c>
      <c r="W44" s="235">
        <f t="shared" si="31"/>
        <v>0.95</v>
      </c>
      <c r="X44" s="106"/>
      <c r="Y44" s="102">
        <f t="shared" si="7"/>
        <v>6.7500000000000004E-2</v>
      </c>
      <c r="Z44" s="102">
        <f t="shared" si="8"/>
        <v>0</v>
      </c>
      <c r="AA44" s="106">
        <f t="shared" si="9"/>
        <v>1</v>
      </c>
      <c r="AB44" s="106">
        <f t="shared" si="32"/>
        <v>1</v>
      </c>
      <c r="AC44" s="106">
        <f t="shared" si="10"/>
        <v>0.99407144019191562</v>
      </c>
      <c r="AD44" s="235">
        <f t="shared" si="33"/>
        <v>0.2</v>
      </c>
      <c r="AE44" s="106"/>
      <c r="AF44" s="102">
        <f t="shared" si="11"/>
        <v>0.21</v>
      </c>
      <c r="AG44" s="102">
        <f t="shared" si="12"/>
        <v>0</v>
      </c>
      <c r="AH44" s="106">
        <f t="shared" si="13"/>
        <v>0.98</v>
      </c>
      <c r="AI44" s="106">
        <f t="shared" si="34"/>
        <v>1</v>
      </c>
      <c r="AJ44" s="106">
        <f t="shared" si="14"/>
        <v>0.99</v>
      </c>
      <c r="AK44" s="235">
        <f t="shared" si="35"/>
        <v>0.3</v>
      </c>
      <c r="AM44" s="80">
        <f t="shared" si="36"/>
        <v>6.8423538768242004E-2</v>
      </c>
      <c r="AN44" s="181">
        <f t="shared" si="15"/>
        <v>31</v>
      </c>
      <c r="AP44" s="82">
        <f t="shared" si="37"/>
        <v>0</v>
      </c>
      <c r="AQ44" s="132">
        <f t="shared" si="38"/>
        <v>5.1228571428571437</v>
      </c>
      <c r="AR44" s="132">
        <f t="shared" si="39"/>
        <v>4.6978571428571438</v>
      </c>
      <c r="AS44" s="132">
        <f t="shared" si="40"/>
        <v>0</v>
      </c>
      <c r="AT44" s="132">
        <f t="shared" si="41"/>
        <v>0</v>
      </c>
      <c r="AU44" s="234">
        <f t="shared" si="42"/>
        <v>0.40180000000000005</v>
      </c>
      <c r="AV44" s="234">
        <f t="shared" si="43"/>
        <v>0.41000000000000003</v>
      </c>
      <c r="AW44" s="106">
        <f t="shared" si="44"/>
        <v>0.98250000000000004</v>
      </c>
      <c r="AX44" s="236">
        <f>IF(AP44=0,0,_xll.SPRDOPT(AQ44,AR44,$P44,$AM44,AU44,AV44,AW44,$F44,$B$19,0))</f>
        <v>0</v>
      </c>
      <c r="AY44" s="236">
        <f ca="1">IF(AQ44=0,0,_xll.SPRDOPT(AQ44,AR44,$P44,$AM44,AU44,AV44,AW44,$F44,$B$19,1))</f>
        <v>7.1497363184367058E-2</v>
      </c>
      <c r="AZ44" s="236">
        <f ca="1">IF(AR44=0,0,_xll.SPRDOPT(AQ44,AR44,$P44,$AM44,AU44,AV44,AW44,$F44,$B$19,2))</f>
        <v>-6.5896061118028856E-2</v>
      </c>
      <c r="BA44" s="236">
        <f>IF(AS44=0,0,_xll.SPRDOPT(AQ44,AR44,$P44,$AM44,AU44,AV44,AW44,$F44,$B$19,3)/100)</f>
        <v>0</v>
      </c>
      <c r="BB44" s="236">
        <f>IF(AT44=0,0,_xll.SPRDOPT(AQ44,AR44,$P44,$AM44,AU44,AV44,AW44,$F44,$B$19,4)/100)</f>
        <v>0</v>
      </c>
      <c r="BC44" s="236">
        <f ca="1">IF(AU44=0,0,_xll.SPRDOPT(AQ44,AR44,$P44,$AM44,AU44,AV44,AW44,$F44,$B$19,5)/100)</f>
        <v>3.21018227575661E-3</v>
      </c>
      <c r="BD44" s="236">
        <f ca="1">IF(AV44=0,0,_xll.SPRDOPT(AQ44,AR44,$P44,$AM44,AU44,AV44,AW44,$F44,$B$19,6)/100)</f>
        <v>-2.0742494807868984E-3</v>
      </c>
      <c r="BE44" s="236">
        <f ca="1">IF(AW44=0,0,_xll.SPRDOPT(AQ44,AR44,$P44,$AM44,AU44,AV44,AW44,$F44,$B$19,7)/100)</f>
        <v>-8.4399315763544654E-3</v>
      </c>
      <c r="BF44" s="236">
        <f>IF(AX44=0,0,_xll.SPRDOPT(AQ44,AR44,$P44,$AM44,AU44,AV44,AW44,$F44,$B$19,9)/365)</f>
        <v>0</v>
      </c>
      <c r="BG44" s="236">
        <f t="shared" ca="1" si="45"/>
        <v>5.6013020663382013E-3</v>
      </c>
      <c r="BH44" s="236">
        <f t="shared" si="46"/>
        <v>0</v>
      </c>
      <c r="BI44" s="236">
        <f t="shared" ca="1" si="47"/>
        <v>1.0717291494545798E-3</v>
      </c>
      <c r="BJ44" s="205"/>
      <c r="BK44" s="109">
        <f t="shared" si="16"/>
        <v>0</v>
      </c>
      <c r="BL44" s="109">
        <f t="shared" ca="1" si="17"/>
        <v>0</v>
      </c>
      <c r="BM44" s="109">
        <f t="shared" ca="1" si="17"/>
        <v>0</v>
      </c>
      <c r="BN44" s="109">
        <f t="shared" si="17"/>
        <v>0</v>
      </c>
      <c r="BO44" s="109">
        <f t="shared" si="17"/>
        <v>0</v>
      </c>
      <c r="BP44" s="109">
        <f t="shared" ca="1" si="17"/>
        <v>0</v>
      </c>
      <c r="BQ44" s="109">
        <f t="shared" ca="1" si="17"/>
        <v>0</v>
      </c>
      <c r="BR44" s="109">
        <f t="shared" ca="1" si="17"/>
        <v>0</v>
      </c>
      <c r="BS44" s="109">
        <f t="shared" si="17"/>
        <v>0</v>
      </c>
      <c r="BT44" s="109">
        <f t="shared" ca="1" si="17"/>
        <v>0</v>
      </c>
      <c r="BU44" s="109">
        <f t="shared" si="17"/>
        <v>0</v>
      </c>
      <c r="BV44" s="109">
        <f t="shared" ca="1" si="17"/>
        <v>0</v>
      </c>
      <c r="BX44" s="82">
        <f t="shared" si="48"/>
        <v>0</v>
      </c>
      <c r="BY44" s="132">
        <f t="shared" si="49"/>
        <v>5.1328571428571435</v>
      </c>
      <c r="BZ44" s="132">
        <f t="shared" si="50"/>
        <v>4.6978571428571438</v>
      </c>
      <c r="CA44" s="132">
        <f t="shared" si="51"/>
        <v>0</v>
      </c>
      <c r="CB44" s="132">
        <f t="shared" si="52"/>
        <v>0</v>
      </c>
      <c r="CC44" s="234">
        <f t="shared" si="53"/>
        <v>0.40180000000000005</v>
      </c>
      <c r="CD44" s="234">
        <f t="shared" si="54"/>
        <v>0.41000000000000003</v>
      </c>
      <c r="CE44" s="106">
        <f t="shared" si="55"/>
        <v>1.0225</v>
      </c>
      <c r="CF44" s="236">
        <f>IF(BX44=0,0,_xll.SPRDOPT(BY44,BZ44,$W44,$AM44,CC44,CD44,CE44,$F44,$D$19,0))</f>
        <v>0</v>
      </c>
      <c r="CG44" s="236">
        <f ca="1">IF(BY44=0,0,_xll.SPRDOPT(BY44,BZ44,$W44,$AM44,CC44,CD44,CE44,$F44,$D$19,1))</f>
        <v>21.628438369809206</v>
      </c>
      <c r="CH44" s="236">
        <f ca="1">IF(BZ44=0,0,_xll.SPRDOPT(BY44,BZ44,$W44,$AM44,CC44,CD44,CE44,$F44,$D$19,2))</f>
        <v>-21.629003141946011</v>
      </c>
      <c r="CI44" s="236">
        <f>IF(CA44=0,0,_xll.SPRDOPT(BY44,BZ44,$W44,$AM44,CC44,CD44,CE44,$F44,$D$19,3)/100)</f>
        <v>0</v>
      </c>
      <c r="CJ44" s="236">
        <f>IF(CB44=0,0,_xll.SPRDOPT(BY44,BZ44,$W44,$AM44,CC44,CD44,CE44,$F44,$D$19,4)/100)</f>
        <v>0</v>
      </c>
      <c r="CK44" s="236">
        <f ca="1">IF(CC44=0,0,_xll.SPRDOPT(BY44,BZ44,$W44,$AM44,CC44,CD44,CE44,$F44,$D$19,5)/100)</f>
        <v>0</v>
      </c>
      <c r="CL44" s="236">
        <f ca="1">IF(CD44=0,0,_xll.SPRDOPT(BY44,BZ44,$W44,$AM44,CC44,CD44,CE44,$F44,$D$19,6)/100)</f>
        <v>0</v>
      </c>
      <c r="CM44" s="236">
        <f ca="1">IF(CE44=0,0,_xll.SPRDOPT(BY44,BZ44,$W44,$AM44,CC44,CD44,CE44,$F44,$D$19,7)/100)</f>
        <v>-5.5201371167395183E-4</v>
      </c>
      <c r="CN44" s="236">
        <f>IF(CF44=0,0,_xll.SPRDOPT(BY44,BZ44,$W44,$AM44,CC44,CD44,CE44,$F44,$D$19,9)/365)</f>
        <v>0</v>
      </c>
      <c r="CO44" s="236">
        <f t="shared" ca="1" si="56"/>
        <v>-5.6477213680494742E-4</v>
      </c>
      <c r="CP44" s="236">
        <f t="shared" si="57"/>
        <v>0</v>
      </c>
      <c r="CQ44" s="236">
        <f t="shared" ca="1" si="58"/>
        <v>0</v>
      </c>
      <c r="CR44" s="205"/>
      <c r="CS44" s="109">
        <f t="shared" si="59"/>
        <v>0</v>
      </c>
      <c r="CT44" s="109">
        <f t="shared" ca="1" si="60"/>
        <v>0</v>
      </c>
      <c r="CU44" s="109">
        <f t="shared" ca="1" si="61"/>
        <v>0</v>
      </c>
      <c r="CV44" s="109">
        <f t="shared" si="62"/>
        <v>0</v>
      </c>
      <c r="CW44" s="109">
        <f t="shared" si="63"/>
        <v>0</v>
      </c>
      <c r="CX44" s="109">
        <f t="shared" ca="1" si="64"/>
        <v>0</v>
      </c>
      <c r="CY44" s="109">
        <f t="shared" ca="1" si="65"/>
        <v>0</v>
      </c>
      <c r="CZ44" s="109">
        <f t="shared" ca="1" si="66"/>
        <v>0</v>
      </c>
      <c r="DA44" s="109">
        <f t="shared" si="67"/>
        <v>0</v>
      </c>
      <c r="DB44" s="109">
        <f t="shared" ca="1" si="68"/>
        <v>0</v>
      </c>
      <c r="DC44" s="109">
        <f t="shared" si="69"/>
        <v>0</v>
      </c>
      <c r="DD44" s="109">
        <f t="shared" ca="1" si="70"/>
        <v>0</v>
      </c>
      <c r="DF44" s="82">
        <f t="shared" si="71"/>
        <v>0</v>
      </c>
      <c r="DG44" s="132">
        <f t="shared" si="72"/>
        <v>4.7653571428571437</v>
      </c>
      <c r="DH44" s="132">
        <f t="shared" si="73"/>
        <v>4.6978571428571438</v>
      </c>
      <c r="DI44" s="132">
        <f t="shared" si="74"/>
        <v>0</v>
      </c>
      <c r="DJ44" s="132">
        <f t="shared" si="75"/>
        <v>0</v>
      </c>
      <c r="DK44" s="234">
        <f t="shared" si="76"/>
        <v>0.41000000000000003</v>
      </c>
      <c r="DL44" s="234">
        <f t="shared" si="77"/>
        <v>0.41000000000000003</v>
      </c>
      <c r="DM44" s="106">
        <f t="shared" si="78"/>
        <v>0.99407144019191562</v>
      </c>
      <c r="DN44" s="236">
        <f>IF(DF44=0,0,_xll.SPRDOPT(DG44,DH44,$AD44,$AM44,DK44,DL44,DM44,$F44,$F$19,0))</f>
        <v>0</v>
      </c>
      <c r="DO44" s="236">
        <f ca="1">IF(DG44=0,0,_xll.SPRDOPT(DG44,DH44,$AD44,$AM44,DK44,DL44,DM44,$F44,$F$19,1))</f>
        <v>0.20993663756641251</v>
      </c>
      <c r="DP44" s="236">
        <f ca="1">IF(DH44=0,0,_xll.SPRDOPT(DG44,DH44,$AD44,$AM44,DK44,DL44,DM44,$F44,$F$19,2))</f>
        <v>-0.2013040848740669</v>
      </c>
      <c r="DQ44" s="236">
        <f>IF(DI44=0,0,_xll.SPRDOPT(DG44,DH44,$AD44,$AM44,DK44,DL44,DM44,$F44,$F$19,3)/100)</f>
        <v>0</v>
      </c>
      <c r="DR44" s="236">
        <f>IF(DJ44=0,0,_xll.SPRDOPT(DG44,DH44,$AD44,$AM44,DK44,DL44,DM44,$F44,$F$19,4)/100)</f>
        <v>0</v>
      </c>
      <c r="DS44" s="236">
        <f ca="1">IF(DK44=0,0,_xll.SPRDOPT(DG44,DH44,$AD44,$AM44,DK44,DL44,DM44,$F44,$F$19,5)/100)</f>
        <v>3.7924604620491629E-3</v>
      </c>
      <c r="DT44" s="236">
        <f ca="1">IF(DL44=0,0,_xll.SPRDOPT(DG44,DH44,$AD44,$AM44,DK44,DL44,DM44,$F44,$F$19,6)/100)</f>
        <v>-2.6633096740387558E-3</v>
      </c>
      <c r="DU44" s="236">
        <f ca="1">IF(DM44=0,0,_xll.SPRDOPT(DG44,DH44,$AD44,$AM44,DK44,DL44,DM44,$F44,$F$19,7)/100)</f>
        <v>-3.4436593889109413E-2</v>
      </c>
      <c r="DV44" s="236">
        <f>IF(DN44=0,0,_xll.SPRDOPT(DG44,DH44,$AD44,$AM44,DK44,DL44,DM44,$F44,$F$19,9)/365)</f>
        <v>0</v>
      </c>
      <c r="DW44" s="236">
        <f t="shared" ca="1" si="79"/>
        <v>8.6325526923456131E-3</v>
      </c>
      <c r="DX44" s="236">
        <f t="shared" si="80"/>
        <v>0</v>
      </c>
      <c r="DY44" s="236">
        <f t="shared" ca="1" si="81"/>
        <v>1.1291507880104071E-3</v>
      </c>
      <c r="DZ44" s="205"/>
      <c r="EA44" s="109">
        <f t="shared" si="82"/>
        <v>0</v>
      </c>
      <c r="EB44" s="109">
        <f t="shared" ca="1" si="83"/>
        <v>0</v>
      </c>
      <c r="EC44" s="109">
        <f t="shared" ca="1" si="84"/>
        <v>0</v>
      </c>
      <c r="ED44" s="109">
        <f t="shared" si="85"/>
        <v>0</v>
      </c>
      <c r="EE44" s="109">
        <f t="shared" si="86"/>
        <v>0</v>
      </c>
      <c r="EF44" s="109">
        <f t="shared" ca="1" si="87"/>
        <v>0</v>
      </c>
      <c r="EG44" s="109">
        <f t="shared" ca="1" si="88"/>
        <v>0</v>
      </c>
      <c r="EH44" s="109">
        <f t="shared" ca="1" si="89"/>
        <v>0</v>
      </c>
      <c r="EI44" s="109">
        <f t="shared" si="90"/>
        <v>0</v>
      </c>
      <c r="EJ44" s="109">
        <f t="shared" ca="1" si="91"/>
        <v>0</v>
      </c>
      <c r="EK44" s="109">
        <f t="shared" si="92"/>
        <v>0</v>
      </c>
      <c r="EL44" s="109">
        <f t="shared" ca="1" si="93"/>
        <v>0</v>
      </c>
      <c r="EN44" s="82">
        <f t="shared" si="94"/>
        <v>0</v>
      </c>
      <c r="EO44" s="132">
        <f t="shared" si="95"/>
        <v>4.897857142857144</v>
      </c>
      <c r="EP44" s="132">
        <f t="shared" si="96"/>
        <v>4.6978571428571438</v>
      </c>
      <c r="EQ44" s="132">
        <f t="shared" si="97"/>
        <v>0</v>
      </c>
      <c r="ER44" s="132">
        <f t="shared" si="98"/>
        <v>0</v>
      </c>
      <c r="ES44" s="234">
        <f t="shared" si="99"/>
        <v>0.40180000000000005</v>
      </c>
      <c r="ET44" s="234">
        <f t="shared" si="100"/>
        <v>0.41000000000000003</v>
      </c>
      <c r="EU44" s="106">
        <f t="shared" si="101"/>
        <v>0.98</v>
      </c>
      <c r="EV44" s="236">
        <f>IF(EN44=0,0,_xll.SPRDOPT(EO44,EP44,$AK44,$AM44,ES44,ET44,EU44,$F44,$H$19,0))</f>
        <v>0</v>
      </c>
      <c r="EW44" s="236">
        <f ca="1">IF(EO44=0,0,_xll.SPRDOPT(EO44,EP44,$AK44,$AM44,ES44,ET44,EU44,$F44,$H$19,1))</f>
        <v>0.36371412075927317</v>
      </c>
      <c r="EX44" s="236">
        <f ca="1">IF(EP44=0,0,_xll.SPRDOPT(EO44,EP44,$AK44,$AM44,ES44,ET44,EU44,$F44,$H$19,2))</f>
        <v>-0.34303113455210521</v>
      </c>
      <c r="EY44" s="236">
        <f>IF(EQ44=0,0,_xll.SPRDOPT(EO44,EP44,$AK44,$AM44,ES44,ET44,EU44,$F44,$H$19,3)/100)</f>
        <v>0</v>
      </c>
      <c r="EZ44" s="236">
        <f>IF(ER44=0,0,_xll.SPRDOPT(EO44,EP44,$AK44,$AM44,ES44,ET44,EU44,$F44,$H$19,4)/100)</f>
        <v>0</v>
      </c>
      <c r="FA44" s="236">
        <f ca="1">IF(ES44=0,0,_xll.SPRDOPT(EO44,EP44,$AK44,$AM44,ES44,ET44,EU44,$F44,$H$19,5)/100)</f>
        <v>3.8791838995985589E-3</v>
      </c>
      <c r="FB44" s="236">
        <f ca="1">IF(ET44=0,0,_xll.SPRDOPT(EO44,EP44,$AK44,$AM44,ES44,ET44,EU44,$F44,$H$19,6)/100)</f>
        <v>-1.2124991098217729E-3</v>
      </c>
      <c r="FC44" s="236">
        <f ca="1">IF(EU44=0,0,_xll.SPRDOPT(EO44,EP44,$AK44,$AM44,ES44,ET44,EU44,$F44,$H$19,7)/100)</f>
        <v>-2.5301400499043673E-2</v>
      </c>
      <c r="FD44" s="236">
        <f>IF(EV44=0,0,_xll.SPRDOPT(EO44,EP44,$AK44,$AM44,ES44,ET44,EU44,$F44,$H$19,9)/365)</f>
        <v>0</v>
      </c>
      <c r="FE44" s="236">
        <f t="shared" ca="1" si="102"/>
        <v>2.0682986207167964E-2</v>
      </c>
      <c r="FF44" s="236">
        <f t="shared" si="103"/>
        <v>0</v>
      </c>
      <c r="FG44" s="236">
        <f t="shared" ca="1" si="104"/>
        <v>2.5891011117848152E-3</v>
      </c>
      <c r="FH44" s="205"/>
      <c r="FI44" s="109">
        <f t="shared" si="18"/>
        <v>0</v>
      </c>
      <c r="FJ44" s="109">
        <f t="shared" ca="1" si="18"/>
        <v>0</v>
      </c>
      <c r="FK44" s="109">
        <f t="shared" ca="1" si="18"/>
        <v>0</v>
      </c>
      <c r="FL44" s="109">
        <f t="shared" si="18"/>
        <v>0</v>
      </c>
      <c r="FM44" s="109">
        <f t="shared" si="18"/>
        <v>0</v>
      </c>
      <c r="FN44" s="109">
        <f t="shared" ca="1" si="18"/>
        <v>0</v>
      </c>
      <c r="FO44" s="109">
        <f t="shared" ca="1" si="18"/>
        <v>0</v>
      </c>
      <c r="FP44" s="109">
        <f t="shared" ca="1" si="18"/>
        <v>0</v>
      </c>
      <c r="FQ44" s="109">
        <f t="shared" si="18"/>
        <v>0</v>
      </c>
      <c r="FR44" s="109">
        <f t="shared" ca="1" si="18"/>
        <v>0</v>
      </c>
      <c r="FS44" s="109">
        <f t="shared" si="18"/>
        <v>0</v>
      </c>
      <c r="FT44" s="109">
        <f t="shared" ca="1" si="18"/>
        <v>0</v>
      </c>
    </row>
    <row r="45" spans="1:176" x14ac:dyDescent="0.25">
      <c r="A45" s="101">
        <f t="shared" si="19"/>
        <v>37043</v>
      </c>
      <c r="B45" s="102">
        <f t="shared" si="20"/>
        <v>4.6778571428571434</v>
      </c>
      <c r="C45" s="80">
        <f t="shared" si="21"/>
        <v>0.4</v>
      </c>
      <c r="D45" s="102"/>
      <c r="E45" s="106"/>
      <c r="F45" s="105">
        <f t="shared" ca="1" si="22"/>
        <v>229</v>
      </c>
      <c r="G45" s="80"/>
      <c r="H45" s="80"/>
      <c r="I45" s="104"/>
      <c r="J45" s="233"/>
      <c r="K45" s="102">
        <f t="shared" si="23"/>
        <v>0.40500000000000003</v>
      </c>
      <c r="L45" s="102">
        <f t="shared" si="24"/>
        <v>0</v>
      </c>
      <c r="M45" s="106">
        <f t="shared" si="25"/>
        <v>0.98</v>
      </c>
      <c r="N45" s="106">
        <f t="shared" si="26"/>
        <v>1</v>
      </c>
      <c r="O45" s="106">
        <f t="shared" si="27"/>
        <v>0.98250000000000004</v>
      </c>
      <c r="P45" s="235">
        <f t="shared" si="28"/>
        <v>0.95</v>
      </c>
      <c r="Q45" s="106"/>
      <c r="R45" s="102">
        <f t="shared" si="4"/>
        <v>0.40500000000000003</v>
      </c>
      <c r="S45" s="102">
        <f t="shared" si="5"/>
        <v>0</v>
      </c>
      <c r="T45" s="106">
        <f t="shared" si="6"/>
        <v>0.98</v>
      </c>
      <c r="U45" s="106">
        <f t="shared" si="29"/>
        <v>1</v>
      </c>
      <c r="V45" s="106">
        <f t="shared" si="30"/>
        <v>0.98250000000000004</v>
      </c>
      <c r="W45" s="235">
        <f t="shared" si="31"/>
        <v>0.95</v>
      </c>
      <c r="X45" s="106"/>
      <c r="Y45" s="102">
        <f t="shared" si="7"/>
        <v>5.7500000000000002E-2</v>
      </c>
      <c r="Z45" s="102">
        <f t="shared" si="8"/>
        <v>0</v>
      </c>
      <c r="AA45" s="106">
        <f t="shared" si="9"/>
        <v>1</v>
      </c>
      <c r="AB45" s="106">
        <f t="shared" si="32"/>
        <v>1</v>
      </c>
      <c r="AC45" s="106">
        <f t="shared" si="10"/>
        <v>0.99407144019191562</v>
      </c>
      <c r="AD45" s="235">
        <f t="shared" si="33"/>
        <v>0.2</v>
      </c>
      <c r="AE45" s="106"/>
      <c r="AF45" s="102">
        <f t="shared" si="11"/>
        <v>0.22</v>
      </c>
      <c r="AG45" s="102">
        <f t="shared" si="12"/>
        <v>0</v>
      </c>
      <c r="AH45" s="106">
        <f t="shared" si="13"/>
        <v>0.98</v>
      </c>
      <c r="AI45" s="106">
        <f t="shared" si="34"/>
        <v>1</v>
      </c>
      <c r="AJ45" s="106">
        <f t="shared" si="14"/>
        <v>0.99</v>
      </c>
      <c r="AK45" s="235">
        <f t="shared" si="35"/>
        <v>0.3</v>
      </c>
      <c r="AM45" s="80">
        <f t="shared" si="36"/>
        <v>6.8178853254346028E-2</v>
      </c>
      <c r="AN45" s="181">
        <f t="shared" si="15"/>
        <v>30</v>
      </c>
      <c r="AP45" s="82">
        <f t="shared" si="37"/>
        <v>0</v>
      </c>
      <c r="AQ45" s="132">
        <f t="shared" si="38"/>
        <v>5.0928571428571434</v>
      </c>
      <c r="AR45" s="132">
        <f t="shared" si="39"/>
        <v>4.6778571428571434</v>
      </c>
      <c r="AS45" s="132">
        <f t="shared" si="40"/>
        <v>0</v>
      </c>
      <c r="AT45" s="132">
        <f t="shared" si="41"/>
        <v>0</v>
      </c>
      <c r="AU45" s="234">
        <f t="shared" si="42"/>
        <v>0.39200000000000002</v>
      </c>
      <c r="AV45" s="234">
        <f t="shared" si="43"/>
        <v>0.4</v>
      </c>
      <c r="AW45" s="106">
        <f t="shared" si="44"/>
        <v>0.98250000000000004</v>
      </c>
      <c r="AX45" s="236">
        <f>IF(AP45=0,0,_xll.SPRDOPT(AQ45,AR45,$P45,$AM45,AU45,AV45,AW45,$F45,$B$19,0))</f>
        <v>0</v>
      </c>
      <c r="AY45" s="236">
        <f ca="1">IF(AQ45=0,0,_xll.SPRDOPT(AQ45,AR45,$P45,$AM45,AU45,AV45,AW45,$F45,$B$19,1))</f>
        <v>7.7711271665198464E-2</v>
      </c>
      <c r="AZ45" s="236">
        <f ca="1">IF(AR45=0,0,_xll.SPRDOPT(AQ45,AR45,$P45,$AM45,AU45,AV45,AW45,$F45,$B$19,2))</f>
        <v>-7.1424784895284615E-2</v>
      </c>
      <c r="BA45" s="236">
        <f>IF(AS45=0,0,_xll.SPRDOPT(AQ45,AR45,$P45,$AM45,AU45,AV45,AW45,$F45,$B$19,3)/100)</f>
        <v>0</v>
      </c>
      <c r="BB45" s="236">
        <f>IF(AT45=0,0,_xll.SPRDOPT(AQ45,AR45,$P45,$AM45,AU45,AV45,AW45,$F45,$B$19,4)/100)</f>
        <v>0</v>
      </c>
      <c r="BC45" s="236">
        <f ca="1">IF(AU45=0,0,_xll.SPRDOPT(AQ45,AR45,$P45,$AM45,AU45,AV45,AW45,$F45,$B$19,5)/100)</f>
        <v>3.6614509958419537E-3</v>
      </c>
      <c r="BD45" s="236">
        <f ca="1">IF(AV45=0,0,_xll.SPRDOPT(AQ45,AR45,$P45,$AM45,AU45,AV45,AW45,$F45,$B$19,6)/100)</f>
        <v>-2.3622799851343223E-3</v>
      </c>
      <c r="BE45" s="236">
        <f ca="1">IF(AW45=0,0,_xll.SPRDOPT(AQ45,AR45,$P45,$AM45,AU45,AV45,AW45,$F45,$B$19,7)/100)</f>
        <v>-9.4213293294038974E-3</v>
      </c>
      <c r="BF45" s="236">
        <f>IF(AX45=0,0,_xll.SPRDOPT(AQ45,AR45,$P45,$AM45,AU45,AV45,AW45,$F45,$B$19,9)/365)</f>
        <v>0</v>
      </c>
      <c r="BG45" s="236">
        <f t="shared" ca="1" si="45"/>
        <v>6.2864867699138488E-3</v>
      </c>
      <c r="BH45" s="236">
        <f t="shared" si="46"/>
        <v>0</v>
      </c>
      <c r="BI45" s="236">
        <f t="shared" ca="1" si="47"/>
        <v>1.2259419907907922E-3</v>
      </c>
      <c r="BJ45" s="205"/>
      <c r="BK45" s="109">
        <f t="shared" si="16"/>
        <v>0</v>
      </c>
      <c r="BL45" s="109">
        <f t="shared" ca="1" si="17"/>
        <v>0</v>
      </c>
      <c r="BM45" s="109">
        <f t="shared" ca="1" si="17"/>
        <v>0</v>
      </c>
      <c r="BN45" s="109">
        <f t="shared" si="17"/>
        <v>0</v>
      </c>
      <c r="BO45" s="109">
        <f t="shared" si="17"/>
        <v>0</v>
      </c>
      <c r="BP45" s="109">
        <f t="shared" ca="1" si="17"/>
        <v>0</v>
      </c>
      <c r="BQ45" s="109">
        <f t="shared" ca="1" si="17"/>
        <v>0</v>
      </c>
      <c r="BR45" s="109">
        <f t="shared" ca="1" si="17"/>
        <v>0</v>
      </c>
      <c r="BS45" s="109">
        <f t="shared" si="17"/>
        <v>0</v>
      </c>
      <c r="BT45" s="109">
        <f t="shared" ca="1" si="17"/>
        <v>0</v>
      </c>
      <c r="BU45" s="109">
        <f t="shared" si="17"/>
        <v>0</v>
      </c>
      <c r="BV45" s="109">
        <f t="shared" ca="1" si="17"/>
        <v>0</v>
      </c>
      <c r="BX45" s="82">
        <f t="shared" si="48"/>
        <v>0</v>
      </c>
      <c r="BY45" s="132">
        <f t="shared" si="49"/>
        <v>5.1028571428571432</v>
      </c>
      <c r="BZ45" s="132">
        <f t="shared" si="50"/>
        <v>4.6778571428571434</v>
      </c>
      <c r="CA45" s="132">
        <f t="shared" si="51"/>
        <v>0</v>
      </c>
      <c r="CB45" s="132">
        <f t="shared" si="52"/>
        <v>0</v>
      </c>
      <c r="CC45" s="234">
        <f t="shared" si="53"/>
        <v>0.39200000000000002</v>
      </c>
      <c r="CD45" s="234">
        <f t="shared" si="54"/>
        <v>0.4</v>
      </c>
      <c r="CE45" s="106">
        <f t="shared" si="55"/>
        <v>1.0225</v>
      </c>
      <c r="CF45" s="236">
        <f>IF(BX45=0,0,_xll.SPRDOPT(BY45,BZ45,$W45,$AM45,CC45,CD45,CE45,$F45,$D$19,0))</f>
        <v>0</v>
      </c>
      <c r="CG45" s="236">
        <f ca="1">IF(BY45=0,0,_xll.SPRDOPT(BY45,BZ45,$W45,$AM45,CC45,CD45,CE45,$F45,$D$19,1))</f>
        <v>21.481484568477541</v>
      </c>
      <c r="CH45" s="236">
        <f ca="1">IF(BZ45=0,0,_xll.SPRDOPT(BY45,BZ45,$W45,$AM45,CC45,CD45,CE45,$F45,$D$19,2))</f>
        <v>-21.482212781846219</v>
      </c>
      <c r="CI45" s="236">
        <f>IF(CA45=0,0,_xll.SPRDOPT(BY45,BZ45,$W45,$AM45,CC45,CD45,CE45,$F45,$D$19,3)/100)</f>
        <v>0</v>
      </c>
      <c r="CJ45" s="236">
        <f>IF(CB45=0,0,_xll.SPRDOPT(BY45,BZ45,$W45,$AM45,CC45,CD45,CE45,$F45,$D$19,4)/100)</f>
        <v>0</v>
      </c>
      <c r="CK45" s="236">
        <f ca="1">IF(CC45=0,0,_xll.SPRDOPT(BY45,BZ45,$W45,$AM45,CC45,CD45,CE45,$F45,$D$19,5)/100)</f>
        <v>0</v>
      </c>
      <c r="CL45" s="236">
        <f ca="1">IF(CD45=0,0,_xll.SPRDOPT(BY45,BZ45,$W45,$AM45,CC45,CD45,CE45,$F45,$D$19,6)/100)</f>
        <v>0</v>
      </c>
      <c r="CM45" s="236">
        <f ca="1">IF(CE45=0,0,_xll.SPRDOPT(BY45,BZ45,$W45,$AM45,CC45,CD45,CE45,$F45,$D$19,7)/100)</f>
        <v>-7.4685877548076726E-4</v>
      </c>
      <c r="CN45" s="236">
        <f>IF(CF45=0,0,_xll.SPRDOPT(BY45,BZ45,$W45,$AM45,CC45,CD45,CE45,$F45,$D$19,9)/365)</f>
        <v>0</v>
      </c>
      <c r="CO45" s="236">
        <f t="shared" ca="1" si="56"/>
        <v>-7.282133686778991E-4</v>
      </c>
      <c r="CP45" s="236">
        <f t="shared" si="57"/>
        <v>0</v>
      </c>
      <c r="CQ45" s="236">
        <f t="shared" ca="1" si="58"/>
        <v>0</v>
      </c>
      <c r="CR45" s="205"/>
      <c r="CS45" s="109">
        <f t="shared" si="59"/>
        <v>0</v>
      </c>
      <c r="CT45" s="109">
        <f t="shared" ca="1" si="60"/>
        <v>0</v>
      </c>
      <c r="CU45" s="109">
        <f t="shared" ca="1" si="61"/>
        <v>0</v>
      </c>
      <c r="CV45" s="109">
        <f t="shared" si="62"/>
        <v>0</v>
      </c>
      <c r="CW45" s="109">
        <f t="shared" si="63"/>
        <v>0</v>
      </c>
      <c r="CX45" s="109">
        <f t="shared" ca="1" si="64"/>
        <v>0</v>
      </c>
      <c r="CY45" s="109">
        <f t="shared" ca="1" si="65"/>
        <v>0</v>
      </c>
      <c r="CZ45" s="109">
        <f t="shared" ca="1" si="66"/>
        <v>0</v>
      </c>
      <c r="DA45" s="109">
        <f t="shared" si="67"/>
        <v>0</v>
      </c>
      <c r="DB45" s="109">
        <f t="shared" ca="1" si="68"/>
        <v>0</v>
      </c>
      <c r="DC45" s="109">
        <f t="shared" si="69"/>
        <v>0</v>
      </c>
      <c r="DD45" s="109">
        <f t="shared" ca="1" si="70"/>
        <v>0</v>
      </c>
      <c r="DF45" s="82">
        <f t="shared" si="71"/>
        <v>0</v>
      </c>
      <c r="DG45" s="132">
        <f t="shared" si="72"/>
        <v>4.7353571428571435</v>
      </c>
      <c r="DH45" s="132">
        <f t="shared" si="73"/>
        <v>4.6778571428571434</v>
      </c>
      <c r="DI45" s="132">
        <f t="shared" si="74"/>
        <v>0</v>
      </c>
      <c r="DJ45" s="132">
        <f t="shared" si="75"/>
        <v>0</v>
      </c>
      <c r="DK45" s="234">
        <f t="shared" si="76"/>
        <v>0.4</v>
      </c>
      <c r="DL45" s="234">
        <f t="shared" si="77"/>
        <v>0.4</v>
      </c>
      <c r="DM45" s="106">
        <f t="shared" si="78"/>
        <v>0.99407144019191562</v>
      </c>
      <c r="DN45" s="236">
        <f>IF(DF45=0,0,_xll.SPRDOPT(DG45,DH45,$AD45,$AM45,DK45,DL45,DM45,$F45,$F$19,0))</f>
        <v>0</v>
      </c>
      <c r="DO45" s="236">
        <f ca="1">IF(DG45=0,0,_xll.SPRDOPT(DG45,DH45,$AD45,$AM45,DK45,DL45,DM45,$F45,$F$19,1))</f>
        <v>0.20343933784148363</v>
      </c>
      <c r="DP45" s="236">
        <f ca="1">IF(DH45=0,0,_xll.SPRDOPT(DG45,DH45,$AD45,$AM45,DK45,DL45,DM45,$F45,$F$19,2))</f>
        <v>-0.19453054290655311</v>
      </c>
      <c r="DQ45" s="236">
        <f>IF(DI45=0,0,_xll.SPRDOPT(DG45,DH45,$AD45,$AM45,DK45,DL45,DM45,$F45,$F$19,3)/100)</f>
        <v>0</v>
      </c>
      <c r="DR45" s="236">
        <f>IF(DJ45=0,0,_xll.SPRDOPT(DG45,DH45,$AD45,$AM45,DK45,DL45,DM45,$F45,$F$19,4)/100)</f>
        <v>0</v>
      </c>
      <c r="DS45" s="236">
        <f ca="1">IF(DK45=0,0,_xll.SPRDOPT(DG45,DH45,$AD45,$AM45,DK45,DL45,DM45,$F45,$F$19,5)/100)</f>
        <v>3.9809604419615251E-3</v>
      </c>
      <c r="DT45" s="236">
        <f ca="1">IF(DL45=0,0,_xll.SPRDOPT(DG45,DH45,$AD45,$AM45,DK45,DL45,DM45,$F45,$F$19,6)/100)</f>
        <v>-2.7926228037234856E-3</v>
      </c>
      <c r="DU45" s="236">
        <f ca="1">IF(DM45=0,0,_xll.SPRDOPT(DG45,DH45,$AD45,$AM45,DK45,DL45,DM45,$F45,$F$19,7)/100)</f>
        <v>-3.5350509103788313E-2</v>
      </c>
      <c r="DV45" s="236">
        <f>IF(DN45=0,0,_xll.SPRDOPT(DG45,DH45,$AD45,$AM45,DK45,DL45,DM45,$F45,$F$19,9)/365)</f>
        <v>0</v>
      </c>
      <c r="DW45" s="236">
        <f t="shared" ca="1" si="79"/>
        <v>8.9087949349305195E-3</v>
      </c>
      <c r="DX45" s="236">
        <f t="shared" si="80"/>
        <v>0</v>
      </c>
      <c r="DY45" s="236">
        <f t="shared" ca="1" si="81"/>
        <v>1.1883376382380395E-3</v>
      </c>
      <c r="DZ45" s="205"/>
      <c r="EA45" s="109">
        <f t="shared" si="82"/>
        <v>0</v>
      </c>
      <c r="EB45" s="109">
        <f t="shared" ca="1" si="83"/>
        <v>0</v>
      </c>
      <c r="EC45" s="109">
        <f t="shared" ca="1" si="84"/>
        <v>0</v>
      </c>
      <c r="ED45" s="109">
        <f t="shared" si="85"/>
        <v>0</v>
      </c>
      <c r="EE45" s="109">
        <f t="shared" si="86"/>
        <v>0</v>
      </c>
      <c r="EF45" s="109">
        <f t="shared" ca="1" si="87"/>
        <v>0</v>
      </c>
      <c r="EG45" s="109">
        <f t="shared" ca="1" si="88"/>
        <v>0</v>
      </c>
      <c r="EH45" s="109">
        <f t="shared" ca="1" si="89"/>
        <v>0</v>
      </c>
      <c r="EI45" s="109">
        <f t="shared" si="90"/>
        <v>0</v>
      </c>
      <c r="EJ45" s="109">
        <f t="shared" ca="1" si="91"/>
        <v>0</v>
      </c>
      <c r="EK45" s="109">
        <f t="shared" si="92"/>
        <v>0</v>
      </c>
      <c r="EL45" s="109">
        <f t="shared" ca="1" si="93"/>
        <v>0</v>
      </c>
      <c r="EN45" s="82">
        <f t="shared" si="94"/>
        <v>0</v>
      </c>
      <c r="EO45" s="132">
        <f t="shared" si="95"/>
        <v>4.8878571428571433</v>
      </c>
      <c r="EP45" s="132">
        <f t="shared" si="96"/>
        <v>4.6778571428571434</v>
      </c>
      <c r="EQ45" s="132">
        <f t="shared" si="97"/>
        <v>0</v>
      </c>
      <c r="ER45" s="132">
        <f t="shared" si="98"/>
        <v>0</v>
      </c>
      <c r="ES45" s="234">
        <f t="shared" si="99"/>
        <v>0.39200000000000002</v>
      </c>
      <c r="ET45" s="234">
        <f t="shared" si="100"/>
        <v>0.4</v>
      </c>
      <c r="EU45" s="106">
        <f t="shared" si="101"/>
        <v>0.98</v>
      </c>
      <c r="EV45" s="236">
        <f>IF(EN45=0,0,_xll.SPRDOPT(EO45,EP45,$AK45,$AM45,ES45,ET45,EU45,$F45,$H$19,0))</f>
        <v>0</v>
      </c>
      <c r="EW45" s="236">
        <f ca="1">IF(EO45=0,0,_xll.SPRDOPT(EO45,EP45,$AK45,$AM45,ES45,ET45,EU45,$F45,$H$19,1))</f>
        <v>0.38028085447712434</v>
      </c>
      <c r="EX45" s="236">
        <f ca="1">IF(EP45=0,0,_xll.SPRDOPT(EO45,EP45,$AK45,$AM45,ES45,ET45,EU45,$F45,$H$19,2))</f>
        <v>-0.35827103781861847</v>
      </c>
      <c r="EY45" s="236">
        <f>IF(EQ45=0,0,_xll.SPRDOPT(EO45,EP45,$AK45,$AM45,ES45,ET45,EU45,$F45,$H$19,3)/100)</f>
        <v>0</v>
      </c>
      <c r="EZ45" s="236">
        <f>IF(ER45=0,0,_xll.SPRDOPT(EO45,EP45,$AK45,$AM45,ES45,ET45,EU45,$F45,$H$19,4)/100)</f>
        <v>0</v>
      </c>
      <c r="FA45" s="236">
        <f ca="1">IF(ES45=0,0,_xll.SPRDOPT(EO45,EP45,$AK45,$AM45,ES45,ET45,EU45,$F45,$H$19,5)/100)</f>
        <v>4.237289412572909E-3</v>
      </c>
      <c r="FB45" s="236">
        <f ca="1">IF(ET45=0,0,_xll.SPRDOPT(EO45,EP45,$AK45,$AM45,ES45,ET45,EU45,$F45,$H$19,6)/100)</f>
        <v>-1.3332076007825902E-3</v>
      </c>
      <c r="FC45" s="236">
        <f ca="1">IF(EU45=0,0,_xll.SPRDOPT(EO45,EP45,$AK45,$AM45,ES45,ET45,EU45,$F45,$H$19,7)/100)</f>
        <v>-2.6842028836957257E-2</v>
      </c>
      <c r="FD45" s="236">
        <f>IF(EV45=0,0,_xll.SPRDOPT(EO45,EP45,$AK45,$AM45,ES45,ET45,EU45,$F45,$H$19,9)/365)</f>
        <v>0</v>
      </c>
      <c r="FE45" s="236">
        <f t="shared" ca="1" si="102"/>
        <v>2.2009816658505876E-2</v>
      </c>
      <c r="FF45" s="236">
        <f t="shared" si="103"/>
        <v>0</v>
      </c>
      <c r="FG45" s="236">
        <f t="shared" ca="1" si="104"/>
        <v>2.8193360235388601E-3</v>
      </c>
      <c r="FH45" s="205"/>
      <c r="FI45" s="109">
        <f t="shared" si="18"/>
        <v>0</v>
      </c>
      <c r="FJ45" s="109">
        <f t="shared" ca="1" si="18"/>
        <v>0</v>
      </c>
      <c r="FK45" s="109">
        <f t="shared" ca="1" si="18"/>
        <v>0</v>
      </c>
      <c r="FL45" s="109">
        <f t="shared" si="18"/>
        <v>0</v>
      </c>
      <c r="FM45" s="109">
        <f t="shared" si="18"/>
        <v>0</v>
      </c>
      <c r="FN45" s="109">
        <f t="shared" ca="1" si="18"/>
        <v>0</v>
      </c>
      <c r="FO45" s="109">
        <f t="shared" ca="1" si="18"/>
        <v>0</v>
      </c>
      <c r="FP45" s="109">
        <f t="shared" ca="1" si="18"/>
        <v>0</v>
      </c>
      <c r="FQ45" s="109">
        <f t="shared" si="18"/>
        <v>0</v>
      </c>
      <c r="FR45" s="109">
        <f t="shared" ca="1" si="18"/>
        <v>0</v>
      </c>
      <c r="FS45" s="109">
        <f t="shared" si="18"/>
        <v>0</v>
      </c>
      <c r="FT45" s="109">
        <f t="shared" ca="1" si="18"/>
        <v>0</v>
      </c>
    </row>
    <row r="46" spans="1:176" x14ac:dyDescent="0.25">
      <c r="A46" s="101">
        <f t="shared" si="19"/>
        <v>37073</v>
      </c>
      <c r="B46" s="102">
        <f t="shared" si="20"/>
        <v>4.6578571428571438</v>
      </c>
      <c r="C46" s="80">
        <f t="shared" si="21"/>
        <v>0.4</v>
      </c>
      <c r="D46" s="102"/>
      <c r="E46" s="106"/>
      <c r="F46" s="105">
        <f t="shared" ca="1" si="22"/>
        <v>258</v>
      </c>
      <c r="G46" s="80"/>
      <c r="H46" s="80"/>
      <c r="I46" s="104"/>
      <c r="J46" s="233"/>
      <c r="K46" s="102">
        <f t="shared" si="23"/>
        <v>0.47</v>
      </c>
      <c r="L46" s="102">
        <f t="shared" si="24"/>
        <v>0</v>
      </c>
      <c r="M46" s="106">
        <f t="shared" si="25"/>
        <v>0.98</v>
      </c>
      <c r="N46" s="106">
        <f t="shared" si="26"/>
        <v>1</v>
      </c>
      <c r="O46" s="106">
        <f t="shared" si="27"/>
        <v>0.98250000000000004</v>
      </c>
      <c r="P46" s="235">
        <f t="shared" si="28"/>
        <v>0.95</v>
      </c>
      <c r="Q46" s="106"/>
      <c r="R46" s="102">
        <f t="shared" si="4"/>
        <v>0.47</v>
      </c>
      <c r="S46" s="102">
        <f t="shared" si="5"/>
        <v>0</v>
      </c>
      <c r="T46" s="106">
        <f t="shared" si="6"/>
        <v>0.98</v>
      </c>
      <c r="U46" s="106">
        <f t="shared" si="29"/>
        <v>1</v>
      </c>
      <c r="V46" s="106">
        <f t="shared" si="30"/>
        <v>0.98250000000000004</v>
      </c>
      <c r="W46" s="235">
        <f t="shared" si="31"/>
        <v>0.95</v>
      </c>
      <c r="X46" s="106"/>
      <c r="Y46" s="102">
        <f t="shared" si="7"/>
        <v>5.2499999999999998E-2</v>
      </c>
      <c r="Z46" s="102">
        <f t="shared" si="8"/>
        <v>0</v>
      </c>
      <c r="AA46" s="106">
        <f t="shared" si="9"/>
        <v>1</v>
      </c>
      <c r="AB46" s="106">
        <f t="shared" si="32"/>
        <v>1</v>
      </c>
      <c r="AC46" s="106">
        <f t="shared" si="10"/>
        <v>0.99407144019191562</v>
      </c>
      <c r="AD46" s="235">
        <f t="shared" si="33"/>
        <v>0.2</v>
      </c>
      <c r="AE46" s="106"/>
      <c r="AF46" s="102">
        <f t="shared" si="11"/>
        <v>0.22</v>
      </c>
      <c r="AG46" s="102">
        <f t="shared" si="12"/>
        <v>0</v>
      </c>
      <c r="AH46" s="106">
        <f t="shared" si="13"/>
        <v>0.98</v>
      </c>
      <c r="AI46" s="106">
        <f t="shared" si="34"/>
        <v>1</v>
      </c>
      <c r="AJ46" s="106">
        <f t="shared" si="14"/>
        <v>0.99</v>
      </c>
      <c r="AK46" s="235">
        <f t="shared" si="35"/>
        <v>0.3</v>
      </c>
      <c r="AM46" s="80">
        <f t="shared" si="36"/>
        <v>6.7968845436110023E-2</v>
      </c>
      <c r="AN46" s="181">
        <f t="shared" si="15"/>
        <v>31</v>
      </c>
      <c r="AP46" s="82">
        <f t="shared" si="37"/>
        <v>0</v>
      </c>
      <c r="AQ46" s="132">
        <f t="shared" si="38"/>
        <v>5.1378571428571433</v>
      </c>
      <c r="AR46" s="132">
        <f t="shared" si="39"/>
        <v>4.6578571428571438</v>
      </c>
      <c r="AS46" s="132">
        <f t="shared" si="40"/>
        <v>0</v>
      </c>
      <c r="AT46" s="132">
        <f t="shared" si="41"/>
        <v>0</v>
      </c>
      <c r="AU46" s="234">
        <f t="shared" si="42"/>
        <v>0.39200000000000002</v>
      </c>
      <c r="AV46" s="234">
        <f t="shared" si="43"/>
        <v>0.4</v>
      </c>
      <c r="AW46" s="106">
        <f t="shared" si="44"/>
        <v>0.98250000000000004</v>
      </c>
      <c r="AX46" s="236">
        <f>IF(AP46=0,0,_xll.SPRDOPT(AQ46,AR46,$P46,$AM46,AU46,AV46,AW46,$F46,$B$19,0))</f>
        <v>0</v>
      </c>
      <c r="AY46" s="236">
        <f ca="1">IF(AQ46=0,0,_xll.SPRDOPT(AQ46,AR46,$P46,$AM46,AU46,AV46,AW46,$F46,$B$19,1))</f>
        <v>0.12278687882230581</v>
      </c>
      <c r="AZ46" s="236">
        <f ca="1">IF(AR46=0,0,_xll.SPRDOPT(AQ46,AR46,$P46,$AM46,AU46,AV46,AW46,$F46,$B$19,2))</f>
        <v>-0.11355173949323001</v>
      </c>
      <c r="BA46" s="236">
        <f>IF(AS46=0,0,_xll.SPRDOPT(AQ46,AR46,$P46,$AM46,AU46,AV46,AW46,$F46,$B$19,3)/100)</f>
        <v>0</v>
      </c>
      <c r="BB46" s="236">
        <f>IF(AT46=0,0,_xll.SPRDOPT(AQ46,AR46,$P46,$AM46,AU46,AV46,AW46,$F46,$B$19,4)/100)</f>
        <v>0</v>
      </c>
      <c r="BC46" s="236">
        <f ca="1">IF(AU46=0,0,_xll.SPRDOPT(AQ46,AR46,$P46,$AM46,AU46,AV46,AW46,$F46,$B$19,5)/100)</f>
        <v>5.5351622200427745E-3</v>
      </c>
      <c r="BD46" s="236">
        <f ca="1">IF(AV46=0,0,_xll.SPRDOPT(AQ46,AR46,$P46,$AM46,AU46,AV46,AW46,$F46,$B$19,6)/100)</f>
        <v>-3.5800762832335297E-3</v>
      </c>
      <c r="BE46" s="236">
        <f ca="1">IF(AW46=0,0,_xll.SPRDOPT(AQ46,AR46,$P46,$AM46,AU46,AV46,AW46,$F46,$B$19,7)/100)</f>
        <v>-1.3897364043868011E-2</v>
      </c>
      <c r="BF46" s="236">
        <f>IF(AX46=0,0,_xll.SPRDOPT(AQ46,AR46,$P46,$AM46,AU46,AV46,AW46,$F46,$B$19,9)/365)</f>
        <v>0</v>
      </c>
      <c r="BG46" s="236">
        <f t="shared" ca="1" si="45"/>
        <v>9.2351393290757977E-3</v>
      </c>
      <c r="BH46" s="236">
        <f t="shared" si="46"/>
        <v>0</v>
      </c>
      <c r="BI46" s="236">
        <f t="shared" ca="1" si="47"/>
        <v>1.8443826924083892E-3</v>
      </c>
      <c r="BJ46" s="205"/>
      <c r="BK46" s="109">
        <f t="shared" si="16"/>
        <v>0</v>
      </c>
      <c r="BL46" s="109">
        <f t="shared" ca="1" si="17"/>
        <v>0</v>
      </c>
      <c r="BM46" s="109">
        <f t="shared" ca="1" si="17"/>
        <v>0</v>
      </c>
      <c r="BN46" s="109">
        <f t="shared" si="17"/>
        <v>0</v>
      </c>
      <c r="BO46" s="109">
        <f t="shared" si="17"/>
        <v>0</v>
      </c>
      <c r="BP46" s="109">
        <f t="shared" ca="1" si="17"/>
        <v>0</v>
      </c>
      <c r="BQ46" s="109">
        <f t="shared" ca="1" si="17"/>
        <v>0</v>
      </c>
      <c r="BR46" s="109">
        <f t="shared" ca="1" si="17"/>
        <v>0</v>
      </c>
      <c r="BS46" s="109">
        <f t="shared" si="17"/>
        <v>0</v>
      </c>
      <c r="BT46" s="109">
        <f t="shared" ca="1" si="17"/>
        <v>0</v>
      </c>
      <c r="BU46" s="109">
        <f t="shared" si="17"/>
        <v>0</v>
      </c>
      <c r="BV46" s="109">
        <f t="shared" ca="1" si="17"/>
        <v>0</v>
      </c>
      <c r="BX46" s="82">
        <f t="shared" si="48"/>
        <v>0</v>
      </c>
      <c r="BY46" s="132">
        <f t="shared" si="49"/>
        <v>5.1478571428571431</v>
      </c>
      <c r="BZ46" s="132">
        <f t="shared" si="50"/>
        <v>4.6578571428571438</v>
      </c>
      <c r="CA46" s="132">
        <f t="shared" si="51"/>
        <v>0</v>
      </c>
      <c r="CB46" s="132">
        <f t="shared" si="52"/>
        <v>0</v>
      </c>
      <c r="CC46" s="234">
        <f t="shared" si="53"/>
        <v>0.39200000000000002</v>
      </c>
      <c r="CD46" s="234">
        <f t="shared" si="54"/>
        <v>0.4</v>
      </c>
      <c r="CE46" s="106">
        <f t="shared" si="55"/>
        <v>1.0225</v>
      </c>
      <c r="CF46" s="236">
        <f>IF(BX46=0,0,_xll.SPRDOPT(BY46,BZ46,$W46,$AM46,CC46,CD46,CE46,$F46,$D$19,0))</f>
        <v>0</v>
      </c>
      <c r="CG46" s="236">
        <f ca="1">IF(BY46=0,0,_xll.SPRDOPT(BY46,BZ46,$W46,$AM46,CC46,CD46,CE46,$F46,$D$19,1))</f>
        <v>21.17392777015035</v>
      </c>
      <c r="CH46" s="236">
        <f ca="1">IF(BZ46=0,0,_xll.SPRDOPT(BY46,BZ46,$W46,$AM46,CC46,CD46,CE46,$F46,$D$19,2))</f>
        <v>-21.17874024903599</v>
      </c>
      <c r="CI46" s="236">
        <f>IF(CA46=0,0,_xll.SPRDOPT(BY46,BZ46,$W46,$AM46,CC46,CD46,CE46,$F46,$D$19,3)/100)</f>
        <v>0</v>
      </c>
      <c r="CJ46" s="236">
        <f>IF(CB46=0,0,_xll.SPRDOPT(BY46,BZ46,$W46,$AM46,CC46,CD46,CE46,$F46,$D$19,4)/100)</f>
        <v>0</v>
      </c>
      <c r="CK46" s="236">
        <f ca="1">IF(CC46=0,0,_xll.SPRDOPT(BY46,BZ46,$W46,$AM46,CC46,CD46,CE46,$F46,$D$19,5)/100)</f>
        <v>0</v>
      </c>
      <c r="CL46" s="236">
        <f ca="1">IF(CD46=0,0,_xll.SPRDOPT(BY46,BZ46,$W46,$AM46,CC46,CD46,CE46,$F46,$D$19,6)/100)</f>
        <v>0</v>
      </c>
      <c r="CM46" s="236">
        <f ca="1">IF(CE46=0,0,_xll.SPRDOPT(BY46,BZ46,$W46,$AM46,CC46,CD46,CE46,$F46,$D$19,7)/100)</f>
        <v>-6.5749534471395907E-3</v>
      </c>
      <c r="CN46" s="236">
        <f>IF(CF46=0,0,_xll.SPRDOPT(BY46,BZ46,$W46,$AM46,CC46,CD46,CE46,$F46,$D$19,9)/365)</f>
        <v>0</v>
      </c>
      <c r="CO46" s="236">
        <f t="shared" ca="1" si="56"/>
        <v>-4.8124788856398482E-3</v>
      </c>
      <c r="CP46" s="236">
        <f t="shared" si="57"/>
        <v>0</v>
      </c>
      <c r="CQ46" s="236">
        <f t="shared" ca="1" si="58"/>
        <v>0</v>
      </c>
      <c r="CR46" s="205"/>
      <c r="CS46" s="109">
        <f t="shared" si="59"/>
        <v>0</v>
      </c>
      <c r="CT46" s="109">
        <f t="shared" ca="1" si="60"/>
        <v>0</v>
      </c>
      <c r="CU46" s="109">
        <f t="shared" ca="1" si="61"/>
        <v>0</v>
      </c>
      <c r="CV46" s="109">
        <f t="shared" si="62"/>
        <v>0</v>
      </c>
      <c r="CW46" s="109">
        <f t="shared" si="63"/>
        <v>0</v>
      </c>
      <c r="CX46" s="109">
        <f t="shared" ca="1" si="64"/>
        <v>0</v>
      </c>
      <c r="CY46" s="109">
        <f t="shared" ca="1" si="65"/>
        <v>0</v>
      </c>
      <c r="CZ46" s="109">
        <f t="shared" ca="1" si="66"/>
        <v>0</v>
      </c>
      <c r="DA46" s="109">
        <f t="shared" si="67"/>
        <v>0</v>
      </c>
      <c r="DB46" s="109">
        <f t="shared" ca="1" si="68"/>
        <v>0</v>
      </c>
      <c r="DC46" s="109">
        <f t="shared" si="69"/>
        <v>0</v>
      </c>
      <c r="DD46" s="109">
        <f t="shared" ca="1" si="70"/>
        <v>0</v>
      </c>
      <c r="DF46" s="82">
        <f t="shared" si="71"/>
        <v>0</v>
      </c>
      <c r="DG46" s="132">
        <f t="shared" si="72"/>
        <v>4.710357142857144</v>
      </c>
      <c r="DH46" s="132">
        <f t="shared" si="73"/>
        <v>4.6578571428571438</v>
      </c>
      <c r="DI46" s="132">
        <f t="shared" si="74"/>
        <v>0</v>
      </c>
      <c r="DJ46" s="132">
        <f t="shared" si="75"/>
        <v>0</v>
      </c>
      <c r="DK46" s="234">
        <f t="shared" si="76"/>
        <v>0.4</v>
      </c>
      <c r="DL46" s="234">
        <f t="shared" si="77"/>
        <v>0.4</v>
      </c>
      <c r="DM46" s="106">
        <f t="shared" si="78"/>
        <v>0.99407144019191562</v>
      </c>
      <c r="DN46" s="236">
        <f>IF(DF46=0,0,_xll.SPRDOPT(DG46,DH46,$AD46,$AM46,DK46,DL46,DM46,$F46,$F$19,0))</f>
        <v>0</v>
      </c>
      <c r="DO46" s="236">
        <f ca="1">IF(DG46=0,0,_xll.SPRDOPT(DG46,DH46,$AD46,$AM46,DK46,DL46,DM46,$F46,$F$19,1))</f>
        <v>0.20751299531080689</v>
      </c>
      <c r="DP46" s="236">
        <f ca="1">IF(DH46=0,0,_xll.SPRDOPT(DG46,DH46,$AD46,$AM46,DK46,DL46,DM46,$F46,$F$19,2))</f>
        <v>-0.19797442876034943</v>
      </c>
      <c r="DQ46" s="236">
        <f>IF(DI46=0,0,_xll.SPRDOPT(DG46,DH46,$AD46,$AM46,DK46,DL46,DM46,$F46,$F$19,3)/100)</f>
        <v>0</v>
      </c>
      <c r="DR46" s="236">
        <f>IF(DJ46=0,0,_xll.SPRDOPT(DG46,DH46,$AD46,$AM46,DK46,DL46,DM46,$F46,$F$19,4)/100)</f>
        <v>0</v>
      </c>
      <c r="DS46" s="236">
        <f ca="1">IF(DK46=0,0,_xll.SPRDOPT(DG46,DH46,$AD46,$AM46,DK46,DL46,DM46,$F46,$F$19,5)/100)</f>
        <v>4.2392668403772333E-3</v>
      </c>
      <c r="DT46" s="236">
        <f ca="1">IF(DL46=0,0,_xll.SPRDOPT(DG46,DH46,$AD46,$AM46,DK46,DL46,DM46,$F46,$F$19,6)/100)</f>
        <v>-2.9718871781624339E-3</v>
      </c>
      <c r="DU46" s="236">
        <f ca="1">IF(DM46=0,0,_xll.SPRDOPT(DG46,DH46,$AD46,$AM46,DK46,DL46,DM46,$F46,$F$19,7)/100)</f>
        <v>-3.7668014399474849E-2</v>
      </c>
      <c r="DV46" s="236">
        <f>IF(DN46=0,0,_xll.SPRDOPT(DG46,DH46,$AD46,$AM46,DK46,DL46,DM46,$F46,$F$19,9)/365)</f>
        <v>0</v>
      </c>
      <c r="DW46" s="236">
        <f t="shared" ca="1" si="79"/>
        <v>9.5385665504574557E-3</v>
      </c>
      <c r="DX46" s="236">
        <f t="shared" si="80"/>
        <v>0</v>
      </c>
      <c r="DY46" s="236">
        <f t="shared" ca="1" si="81"/>
        <v>1.2673796622147994E-3</v>
      </c>
      <c r="DZ46" s="205"/>
      <c r="EA46" s="109">
        <f t="shared" si="82"/>
        <v>0</v>
      </c>
      <c r="EB46" s="109">
        <f t="shared" ca="1" si="83"/>
        <v>0</v>
      </c>
      <c r="EC46" s="109">
        <f t="shared" ca="1" si="84"/>
        <v>0</v>
      </c>
      <c r="ED46" s="109">
        <f t="shared" si="85"/>
        <v>0</v>
      </c>
      <c r="EE46" s="109">
        <f t="shared" si="86"/>
        <v>0</v>
      </c>
      <c r="EF46" s="109">
        <f t="shared" ca="1" si="87"/>
        <v>0</v>
      </c>
      <c r="EG46" s="109">
        <f t="shared" ca="1" si="88"/>
        <v>0</v>
      </c>
      <c r="EH46" s="109">
        <f t="shared" ca="1" si="89"/>
        <v>0</v>
      </c>
      <c r="EI46" s="109">
        <f t="shared" si="90"/>
        <v>0</v>
      </c>
      <c r="EJ46" s="109">
        <f t="shared" ca="1" si="91"/>
        <v>0</v>
      </c>
      <c r="EK46" s="109">
        <f t="shared" si="92"/>
        <v>0</v>
      </c>
      <c r="EL46" s="109">
        <f t="shared" ca="1" si="93"/>
        <v>0</v>
      </c>
      <c r="EN46" s="82">
        <f t="shared" si="94"/>
        <v>0</v>
      </c>
      <c r="EO46" s="132">
        <f t="shared" si="95"/>
        <v>4.8678571428571438</v>
      </c>
      <c r="EP46" s="132">
        <f t="shared" si="96"/>
        <v>4.6578571428571438</v>
      </c>
      <c r="EQ46" s="132">
        <f t="shared" si="97"/>
        <v>0</v>
      </c>
      <c r="ER46" s="132">
        <f t="shared" si="98"/>
        <v>0</v>
      </c>
      <c r="ES46" s="234">
        <f t="shared" si="99"/>
        <v>0.39200000000000002</v>
      </c>
      <c r="ET46" s="234">
        <f t="shared" si="100"/>
        <v>0.4</v>
      </c>
      <c r="EU46" s="106">
        <f t="shared" si="101"/>
        <v>0.98</v>
      </c>
      <c r="EV46" s="236">
        <f>IF(EN46=0,0,_xll.SPRDOPT(EO46,EP46,$AK46,$AM46,ES46,ET46,EU46,$F46,$H$19,0))</f>
        <v>0</v>
      </c>
      <c r="EW46" s="236">
        <f ca="1">IF(EO46=0,0,_xll.SPRDOPT(EO46,EP46,$AK46,$AM46,ES46,ET46,EU46,$F46,$H$19,1))</f>
        <v>0.38490078468622074</v>
      </c>
      <c r="EX46" s="236">
        <f ca="1">IF(EP46=0,0,_xll.SPRDOPT(EO46,EP46,$AK46,$AM46,ES46,ET46,EU46,$F46,$H$19,2))</f>
        <v>-0.36156694445128085</v>
      </c>
      <c r="EY46" s="236">
        <f>IF(EQ46=0,0,_xll.SPRDOPT(EO46,EP46,$AK46,$AM46,ES46,ET46,EU46,$F46,$H$19,3)/100)</f>
        <v>0</v>
      </c>
      <c r="EZ46" s="236">
        <f>IF(ER46=0,0,_xll.SPRDOPT(EO46,EP46,$AK46,$AM46,ES46,ET46,EU46,$F46,$H$19,4)/100)</f>
        <v>0</v>
      </c>
      <c r="FA46" s="236">
        <f ca="1">IF(ES46=0,0,_xll.SPRDOPT(EO46,EP46,$AK46,$AM46,ES46,ET46,EU46,$F46,$H$19,5)/100)</f>
        <v>4.4879664203819371E-3</v>
      </c>
      <c r="FB46" s="236">
        <f ca="1">IF(ET46=0,0,_xll.SPRDOPT(EO46,EP46,$AK46,$AM46,ES46,ET46,EU46,$F46,$H$19,6)/100)</f>
        <v>-1.4174391202536614E-3</v>
      </c>
      <c r="FC46" s="236">
        <f ca="1">IF(EU46=0,0,_xll.SPRDOPT(EO46,EP46,$AK46,$AM46,ES46,ET46,EU46,$F46,$H$19,7)/100)</f>
        <v>-2.8338661555133669E-2</v>
      </c>
      <c r="FD46" s="236">
        <f>IF(EV46=0,0,_xll.SPRDOPT(EO46,EP46,$AK46,$AM46,ES46,ET46,EU46,$F46,$H$19,9)/365)</f>
        <v>0</v>
      </c>
      <c r="FE46" s="236">
        <f t="shared" ca="1" si="102"/>
        <v>2.3333840234939895E-2</v>
      </c>
      <c r="FF46" s="236">
        <f t="shared" si="103"/>
        <v>0</v>
      </c>
      <c r="FG46" s="236">
        <f t="shared" ca="1" si="104"/>
        <v>2.9807679717206367E-3</v>
      </c>
      <c r="FH46" s="205"/>
      <c r="FI46" s="109">
        <f t="shared" si="18"/>
        <v>0</v>
      </c>
      <c r="FJ46" s="109">
        <f t="shared" ca="1" si="18"/>
        <v>0</v>
      </c>
      <c r="FK46" s="109">
        <f t="shared" ca="1" si="18"/>
        <v>0</v>
      </c>
      <c r="FL46" s="109">
        <f t="shared" si="18"/>
        <v>0</v>
      </c>
      <c r="FM46" s="109">
        <f t="shared" si="18"/>
        <v>0</v>
      </c>
      <c r="FN46" s="109">
        <f t="shared" ca="1" si="18"/>
        <v>0</v>
      </c>
      <c r="FO46" s="109">
        <f t="shared" ca="1" si="18"/>
        <v>0</v>
      </c>
      <c r="FP46" s="109">
        <f t="shared" ca="1" si="18"/>
        <v>0</v>
      </c>
      <c r="FQ46" s="109">
        <f t="shared" si="18"/>
        <v>0</v>
      </c>
      <c r="FR46" s="109">
        <f t="shared" ca="1" si="18"/>
        <v>0</v>
      </c>
      <c r="FS46" s="109">
        <f t="shared" si="18"/>
        <v>0</v>
      </c>
      <c r="FT46" s="109">
        <f t="shared" ca="1" si="18"/>
        <v>0</v>
      </c>
    </row>
    <row r="47" spans="1:176" x14ac:dyDescent="0.25">
      <c r="A47" s="101">
        <f t="shared" si="19"/>
        <v>37104</v>
      </c>
      <c r="B47" s="102">
        <f t="shared" si="20"/>
        <v>4.6578571428571438</v>
      </c>
      <c r="C47" s="80">
        <f t="shared" si="21"/>
        <v>0.4</v>
      </c>
      <c r="D47" s="102"/>
      <c r="E47" s="106"/>
      <c r="F47" s="105">
        <f t="shared" ca="1" si="22"/>
        <v>288</v>
      </c>
      <c r="G47" s="80"/>
      <c r="H47" s="80"/>
      <c r="I47" s="104"/>
      <c r="J47" s="233"/>
      <c r="K47" s="102">
        <f t="shared" si="23"/>
        <v>0.47</v>
      </c>
      <c r="L47" s="102">
        <f t="shared" si="24"/>
        <v>0</v>
      </c>
      <c r="M47" s="106">
        <f t="shared" si="25"/>
        <v>0.98</v>
      </c>
      <c r="N47" s="106">
        <f t="shared" si="26"/>
        <v>1</v>
      </c>
      <c r="O47" s="106">
        <f t="shared" si="27"/>
        <v>0.98250000000000004</v>
      </c>
      <c r="P47" s="235">
        <f t="shared" si="28"/>
        <v>0.95</v>
      </c>
      <c r="Q47" s="106"/>
      <c r="R47" s="102">
        <f t="shared" si="4"/>
        <v>0.47</v>
      </c>
      <c r="S47" s="102">
        <f t="shared" si="5"/>
        <v>0</v>
      </c>
      <c r="T47" s="106">
        <f t="shared" si="6"/>
        <v>0.98</v>
      </c>
      <c r="U47" s="106">
        <f t="shared" si="29"/>
        <v>1</v>
      </c>
      <c r="V47" s="106">
        <f t="shared" si="30"/>
        <v>0.98250000000000004</v>
      </c>
      <c r="W47" s="235">
        <f t="shared" si="31"/>
        <v>0.95</v>
      </c>
      <c r="X47" s="106"/>
      <c r="Y47" s="102">
        <f t="shared" si="7"/>
        <v>6.25E-2</v>
      </c>
      <c r="Z47" s="102">
        <f t="shared" si="8"/>
        <v>0</v>
      </c>
      <c r="AA47" s="106">
        <f t="shared" si="9"/>
        <v>1</v>
      </c>
      <c r="AB47" s="106">
        <f t="shared" si="32"/>
        <v>1</v>
      </c>
      <c r="AC47" s="106">
        <f t="shared" si="10"/>
        <v>0.99407144019191562</v>
      </c>
      <c r="AD47" s="235">
        <f t="shared" si="33"/>
        <v>0.2</v>
      </c>
      <c r="AE47" s="106"/>
      <c r="AF47" s="102">
        <f t="shared" si="11"/>
        <v>0.22</v>
      </c>
      <c r="AG47" s="102">
        <f t="shared" si="12"/>
        <v>0</v>
      </c>
      <c r="AH47" s="106">
        <f t="shared" si="13"/>
        <v>0.98</v>
      </c>
      <c r="AI47" s="106">
        <f t="shared" si="34"/>
        <v>1</v>
      </c>
      <c r="AJ47" s="106">
        <f t="shared" si="14"/>
        <v>0.99</v>
      </c>
      <c r="AK47" s="235">
        <f t="shared" si="35"/>
        <v>0.3</v>
      </c>
      <c r="AM47" s="80">
        <f t="shared" si="36"/>
        <v>6.7801871192309029E-2</v>
      </c>
      <c r="AN47" s="181">
        <f t="shared" si="15"/>
        <v>31</v>
      </c>
      <c r="AP47" s="82">
        <f t="shared" si="37"/>
        <v>0</v>
      </c>
      <c r="AQ47" s="132">
        <f t="shared" si="38"/>
        <v>5.1378571428571433</v>
      </c>
      <c r="AR47" s="132">
        <f t="shared" si="39"/>
        <v>4.6578571428571438</v>
      </c>
      <c r="AS47" s="132">
        <f t="shared" si="40"/>
        <v>0</v>
      </c>
      <c r="AT47" s="132">
        <f t="shared" si="41"/>
        <v>0</v>
      </c>
      <c r="AU47" s="234">
        <f t="shared" si="42"/>
        <v>0.39200000000000002</v>
      </c>
      <c r="AV47" s="234">
        <f t="shared" si="43"/>
        <v>0.4</v>
      </c>
      <c r="AW47" s="106">
        <f t="shared" si="44"/>
        <v>0.98250000000000004</v>
      </c>
      <c r="AX47" s="236">
        <f>IF(AP47=0,0,_xll.SPRDOPT(AQ47,AR47,$P47,$AM47,AU47,AV47,AW47,$F47,$B$19,0))</f>
        <v>0</v>
      </c>
      <c r="AY47" s="236">
        <f ca="1">IF(AQ47=0,0,_xll.SPRDOPT(AQ47,AR47,$P47,$AM47,AU47,AV47,AW47,$F47,$B$19,1))</f>
        <v>0.13614254368431972</v>
      </c>
      <c r="AZ47" s="236">
        <f ca="1">IF(AR47=0,0,_xll.SPRDOPT(AQ47,AR47,$P47,$AM47,AU47,AV47,AW47,$F47,$B$19,2))</f>
        <v>-0.12567510574784432</v>
      </c>
      <c r="BA47" s="236">
        <f>IF(AS47=0,0,_xll.SPRDOPT(AQ47,AR47,$P47,$AM47,AU47,AV47,AW47,$F47,$B$19,3)/100)</f>
        <v>0</v>
      </c>
      <c r="BB47" s="236">
        <f>IF(AT47=0,0,_xll.SPRDOPT(AQ47,AR47,$P47,$AM47,AU47,AV47,AW47,$F47,$B$19,4)/100)</f>
        <v>0</v>
      </c>
      <c r="BC47" s="236">
        <f ca="1">IF(AU47=0,0,_xll.SPRDOPT(AQ47,AR47,$P47,$AM47,AU47,AV47,AW47,$F47,$B$19,5)/100)</f>
        <v>6.2503857525369457E-3</v>
      </c>
      <c r="BD47" s="236">
        <f ca="1">IF(AV47=0,0,_xll.SPRDOPT(AQ47,AR47,$P47,$AM47,AU47,AV47,AW47,$F47,$B$19,6)/100)</f>
        <v>-4.0352124400557356E-3</v>
      </c>
      <c r="BE47" s="236">
        <f ca="1">IF(AW47=0,0,_xll.SPRDOPT(AQ47,AR47,$P47,$AM47,AU47,AV47,AW47,$F47,$B$19,7)/100)</f>
        <v>-1.5745916280258572E-2</v>
      </c>
      <c r="BF47" s="236">
        <f>IF(AX47=0,0,_xll.SPRDOPT(AQ47,AR47,$P47,$AM47,AU47,AV47,AW47,$F47,$B$19,9)/365)</f>
        <v>0</v>
      </c>
      <c r="BG47" s="236">
        <f t="shared" ca="1" si="45"/>
        <v>1.0467437936475393E-2</v>
      </c>
      <c r="BH47" s="236">
        <f t="shared" si="46"/>
        <v>0</v>
      </c>
      <c r="BI47" s="236">
        <f t="shared" ca="1" si="47"/>
        <v>2.0901655974304711E-3</v>
      </c>
      <c r="BJ47" s="205"/>
      <c r="BK47" s="109">
        <f t="shared" si="16"/>
        <v>0</v>
      </c>
      <c r="BL47" s="109">
        <f t="shared" ca="1" si="17"/>
        <v>0</v>
      </c>
      <c r="BM47" s="109">
        <f t="shared" ca="1" si="17"/>
        <v>0</v>
      </c>
      <c r="BN47" s="109">
        <f t="shared" si="17"/>
        <v>0</v>
      </c>
      <c r="BO47" s="109">
        <f t="shared" si="17"/>
        <v>0</v>
      </c>
      <c r="BP47" s="109">
        <f t="shared" ca="1" si="17"/>
        <v>0</v>
      </c>
      <c r="BQ47" s="109">
        <f t="shared" ca="1" si="17"/>
        <v>0</v>
      </c>
      <c r="BR47" s="109">
        <f t="shared" ca="1" si="17"/>
        <v>0</v>
      </c>
      <c r="BS47" s="109">
        <f t="shared" si="17"/>
        <v>0</v>
      </c>
      <c r="BT47" s="109">
        <f t="shared" ca="1" si="17"/>
        <v>0</v>
      </c>
      <c r="BU47" s="109">
        <f t="shared" si="17"/>
        <v>0</v>
      </c>
      <c r="BV47" s="109">
        <f t="shared" ca="1" si="17"/>
        <v>0</v>
      </c>
      <c r="BX47" s="82">
        <f t="shared" si="48"/>
        <v>0</v>
      </c>
      <c r="BY47" s="132">
        <f t="shared" si="49"/>
        <v>5.1478571428571431</v>
      </c>
      <c r="BZ47" s="132">
        <f t="shared" si="50"/>
        <v>4.6578571428571438</v>
      </c>
      <c r="CA47" s="132">
        <f t="shared" si="51"/>
        <v>0</v>
      </c>
      <c r="CB47" s="132">
        <f t="shared" si="52"/>
        <v>0</v>
      </c>
      <c r="CC47" s="234">
        <f t="shared" si="53"/>
        <v>0.39200000000000002</v>
      </c>
      <c r="CD47" s="234">
        <f t="shared" si="54"/>
        <v>0.4</v>
      </c>
      <c r="CE47" s="106">
        <f t="shared" si="55"/>
        <v>1.0225</v>
      </c>
      <c r="CF47" s="236">
        <f>IF(BX47=0,0,_xll.SPRDOPT(BY47,BZ47,$W47,$AM47,CC47,CD47,CE47,$F47,$D$19,0))</f>
        <v>0</v>
      </c>
      <c r="CG47" s="236">
        <f ca="1">IF(BY47=0,0,_xll.SPRDOPT(BY47,BZ47,$W47,$AM47,CC47,CD47,CE47,$F47,$D$19,1))</f>
        <v>21.078989218076192</v>
      </c>
      <c r="CH47" s="236">
        <f ca="1">IF(BZ47=0,0,_xll.SPRDOPT(BY47,BZ47,$W47,$AM47,CC47,CD47,CE47,$F47,$D$19,2))</f>
        <v>-21.087306224522813</v>
      </c>
      <c r="CI47" s="236">
        <f>IF(CA47=0,0,_xll.SPRDOPT(BY47,BZ47,$W47,$AM47,CC47,CD47,CE47,$F47,$D$19,3)/100)</f>
        <v>0</v>
      </c>
      <c r="CJ47" s="236">
        <f>IF(CB47=0,0,_xll.SPRDOPT(BY47,BZ47,$W47,$AM47,CC47,CD47,CE47,$F47,$D$19,4)/100)</f>
        <v>0</v>
      </c>
      <c r="CK47" s="236">
        <f ca="1">IF(CC47=0,0,_xll.SPRDOPT(BY47,BZ47,$W47,$AM47,CC47,CD47,CE47,$F47,$D$19,5)/100)</f>
        <v>0</v>
      </c>
      <c r="CL47" s="236">
        <f ca="1">IF(CD47=0,0,_xll.SPRDOPT(BY47,BZ47,$W47,$AM47,CC47,CD47,CE47,$F47,$D$19,6)/100)</f>
        <v>0</v>
      </c>
      <c r="CM47" s="236">
        <f ca="1">IF(CE47=0,0,_xll.SPRDOPT(BY47,BZ47,$W47,$AM47,CC47,CD47,CE47,$F47,$D$19,7)/100)</f>
        <v>-9.5249619492244631E-3</v>
      </c>
      <c r="CN47" s="236">
        <f>IF(CF47=0,0,_xll.SPRDOPT(BY47,BZ47,$W47,$AM47,CC47,CD47,CE47,$F47,$D$19,9)/365)</f>
        <v>0</v>
      </c>
      <c r="CO47" s="236">
        <f t="shared" ca="1" si="56"/>
        <v>-8.3170064466209226E-3</v>
      </c>
      <c r="CP47" s="236">
        <f t="shared" si="57"/>
        <v>0</v>
      </c>
      <c r="CQ47" s="236">
        <f t="shared" ca="1" si="58"/>
        <v>0</v>
      </c>
      <c r="CR47" s="205"/>
      <c r="CS47" s="109">
        <f t="shared" si="59"/>
        <v>0</v>
      </c>
      <c r="CT47" s="109">
        <f t="shared" ca="1" si="60"/>
        <v>0</v>
      </c>
      <c r="CU47" s="109">
        <f t="shared" ca="1" si="61"/>
        <v>0</v>
      </c>
      <c r="CV47" s="109">
        <f t="shared" si="62"/>
        <v>0</v>
      </c>
      <c r="CW47" s="109">
        <f t="shared" si="63"/>
        <v>0</v>
      </c>
      <c r="CX47" s="109">
        <f t="shared" ca="1" si="64"/>
        <v>0</v>
      </c>
      <c r="CY47" s="109">
        <f t="shared" ca="1" si="65"/>
        <v>0</v>
      </c>
      <c r="CZ47" s="109">
        <f t="shared" ca="1" si="66"/>
        <v>0</v>
      </c>
      <c r="DA47" s="109">
        <f t="shared" si="67"/>
        <v>0</v>
      </c>
      <c r="DB47" s="109">
        <f t="shared" ca="1" si="68"/>
        <v>0</v>
      </c>
      <c r="DC47" s="109">
        <f t="shared" si="69"/>
        <v>0</v>
      </c>
      <c r="DD47" s="109">
        <f t="shared" ca="1" si="70"/>
        <v>0</v>
      </c>
      <c r="DF47" s="82">
        <f t="shared" si="71"/>
        <v>0</v>
      </c>
      <c r="DG47" s="132">
        <f t="shared" si="72"/>
        <v>4.7203571428571438</v>
      </c>
      <c r="DH47" s="132">
        <f t="shared" si="73"/>
        <v>4.6578571428571438</v>
      </c>
      <c r="DI47" s="132">
        <f t="shared" si="74"/>
        <v>0</v>
      </c>
      <c r="DJ47" s="132">
        <f t="shared" si="75"/>
        <v>0</v>
      </c>
      <c r="DK47" s="234">
        <f t="shared" si="76"/>
        <v>0.4</v>
      </c>
      <c r="DL47" s="234">
        <f t="shared" si="77"/>
        <v>0.4</v>
      </c>
      <c r="DM47" s="106">
        <f t="shared" si="78"/>
        <v>0.99407144019191562</v>
      </c>
      <c r="DN47" s="236">
        <f>IF(DF47=0,0,_xll.SPRDOPT(DG47,DH47,$AD47,$AM47,DK47,DL47,DM47,$F47,$F$19,0))</f>
        <v>0</v>
      </c>
      <c r="DO47" s="236">
        <f ca="1">IF(DG47=0,0,_xll.SPRDOPT(DG47,DH47,$AD47,$AM47,DK47,DL47,DM47,$F47,$F$19,1))</f>
        <v>0.23451436106665063</v>
      </c>
      <c r="DP47" s="236">
        <f ca="1">IF(DH47=0,0,_xll.SPRDOPT(DG47,DH47,$AD47,$AM47,DK47,DL47,DM47,$F47,$F$19,2))</f>
        <v>-0.22374807352612547</v>
      </c>
      <c r="DQ47" s="236">
        <f>IF(DI47=0,0,_xll.SPRDOPT(DG47,DH47,$AD47,$AM47,DK47,DL47,DM47,$F47,$F$19,3)/100)</f>
        <v>0</v>
      </c>
      <c r="DR47" s="236">
        <f>IF(DJ47=0,0,_xll.SPRDOPT(DG47,DH47,$AD47,$AM47,DK47,DL47,DM47,$F47,$F$19,4)/100)</f>
        <v>0</v>
      </c>
      <c r="DS47" s="236">
        <f ca="1">IF(DK47=0,0,_xll.SPRDOPT(DG47,DH47,$AD47,$AM47,DK47,DL47,DM47,$F47,$F$19,5)/100)</f>
        <v>4.8019558062433318E-3</v>
      </c>
      <c r="DT47" s="236">
        <f ca="1">IF(DL47=0,0,_xll.SPRDOPT(DG47,DH47,$AD47,$AM47,DK47,DL47,DM47,$F47,$F$19,6)/100)</f>
        <v>-3.367298034858749E-3</v>
      </c>
      <c r="DU47" s="236">
        <f ca="1">IF(DM47=0,0,_xll.SPRDOPT(DG47,DH47,$AD47,$AM47,DK47,DL47,DM47,$F47,$F$19,7)/100)</f>
        <v>-4.256090918882964E-2</v>
      </c>
      <c r="DV47" s="236">
        <f>IF(DN47=0,0,_xll.SPRDOPT(DG47,DH47,$AD47,$AM47,DK47,DL47,DM47,$F47,$F$19,9)/365)</f>
        <v>0</v>
      </c>
      <c r="DW47" s="236">
        <f t="shared" ca="1" si="79"/>
        <v>1.0766287540525166E-2</v>
      </c>
      <c r="DX47" s="236">
        <f t="shared" si="80"/>
        <v>0</v>
      </c>
      <c r="DY47" s="236">
        <f t="shared" ca="1" si="81"/>
        <v>1.4346577713845827E-3</v>
      </c>
      <c r="DZ47" s="205"/>
      <c r="EA47" s="109">
        <f t="shared" si="82"/>
        <v>0</v>
      </c>
      <c r="EB47" s="109">
        <f t="shared" ca="1" si="83"/>
        <v>0</v>
      </c>
      <c r="EC47" s="109">
        <f t="shared" ca="1" si="84"/>
        <v>0</v>
      </c>
      <c r="ED47" s="109">
        <f t="shared" si="85"/>
        <v>0</v>
      </c>
      <c r="EE47" s="109">
        <f t="shared" si="86"/>
        <v>0</v>
      </c>
      <c r="EF47" s="109">
        <f t="shared" ca="1" si="87"/>
        <v>0</v>
      </c>
      <c r="EG47" s="109">
        <f t="shared" ca="1" si="88"/>
        <v>0</v>
      </c>
      <c r="EH47" s="109">
        <f t="shared" ca="1" si="89"/>
        <v>0</v>
      </c>
      <c r="EI47" s="109">
        <f t="shared" si="90"/>
        <v>0</v>
      </c>
      <c r="EJ47" s="109">
        <f t="shared" ca="1" si="91"/>
        <v>0</v>
      </c>
      <c r="EK47" s="109">
        <f t="shared" si="92"/>
        <v>0</v>
      </c>
      <c r="EL47" s="109">
        <f t="shared" ca="1" si="93"/>
        <v>0</v>
      </c>
      <c r="EN47" s="82">
        <f t="shared" si="94"/>
        <v>0</v>
      </c>
      <c r="EO47" s="132">
        <f t="shared" si="95"/>
        <v>4.8678571428571438</v>
      </c>
      <c r="EP47" s="132">
        <f t="shared" si="96"/>
        <v>4.6578571428571438</v>
      </c>
      <c r="EQ47" s="132">
        <f t="shared" si="97"/>
        <v>0</v>
      </c>
      <c r="ER47" s="132">
        <f t="shared" si="98"/>
        <v>0</v>
      </c>
      <c r="ES47" s="234">
        <f t="shared" si="99"/>
        <v>0.39200000000000002</v>
      </c>
      <c r="ET47" s="234">
        <f t="shared" si="100"/>
        <v>0.4</v>
      </c>
      <c r="EU47" s="106">
        <f t="shared" si="101"/>
        <v>0.98</v>
      </c>
      <c r="EV47" s="236">
        <f>IF(EN47=0,0,_xll.SPRDOPT(EO47,EP47,$AK47,$AM47,ES47,ET47,EU47,$F47,$H$19,0))</f>
        <v>0</v>
      </c>
      <c r="EW47" s="236">
        <f ca="1">IF(EO47=0,0,_xll.SPRDOPT(EO47,EP47,$AK47,$AM47,ES47,ET47,EU47,$F47,$H$19,1))</f>
        <v>0.38901008054411751</v>
      </c>
      <c r="EX47" s="236">
        <f ca="1">IF(EP47=0,0,_xll.SPRDOPT(EO47,EP47,$AK47,$AM47,ES47,ET47,EU47,$F47,$H$19,2))</f>
        <v>-0.36439536643778403</v>
      </c>
      <c r="EY47" s="236">
        <f>IF(EQ47=0,0,_xll.SPRDOPT(EO47,EP47,$AK47,$AM47,ES47,ET47,EU47,$F47,$H$19,3)/100)</f>
        <v>0</v>
      </c>
      <c r="EZ47" s="236">
        <f>IF(ER47=0,0,_xll.SPRDOPT(EO47,EP47,$AK47,$AM47,ES47,ET47,EU47,$F47,$H$19,4)/100)</f>
        <v>0</v>
      </c>
      <c r="FA47" s="236">
        <f ca="1">IF(ES47=0,0,_xll.SPRDOPT(EO47,EP47,$AK47,$AM47,ES47,ET47,EU47,$F47,$H$19,5)/100)</f>
        <v>4.7296352525052886E-3</v>
      </c>
      <c r="FB47" s="236">
        <f ca="1">IF(ET47=0,0,_xll.SPRDOPT(EO47,EP47,$AK47,$AM47,ES47,ET47,EU47,$F47,$H$19,6)/100)</f>
        <v>-1.488040119487292E-3</v>
      </c>
      <c r="FC47" s="236">
        <f ca="1">IF(EU47=0,0,_xll.SPRDOPT(EO47,EP47,$AK47,$AM47,ES47,ET47,EU47,$F47,$H$19,7)/100)</f>
        <v>-2.9891603424743889E-2</v>
      </c>
      <c r="FD47" s="236">
        <f>IF(EV47=0,0,_xll.SPRDOPT(EO47,EP47,$AK47,$AM47,ES47,ET47,EU47,$F47,$H$19,9)/365)</f>
        <v>0</v>
      </c>
      <c r="FE47" s="236">
        <f t="shared" ca="1" si="102"/>
        <v>2.461471410633348E-2</v>
      </c>
      <c r="FF47" s="236">
        <f t="shared" si="103"/>
        <v>0</v>
      </c>
      <c r="FG47" s="236">
        <f t="shared" ca="1" si="104"/>
        <v>3.1470024279678906E-3</v>
      </c>
      <c r="FH47" s="205"/>
      <c r="FI47" s="109">
        <f t="shared" si="18"/>
        <v>0</v>
      </c>
      <c r="FJ47" s="109">
        <f t="shared" ca="1" si="18"/>
        <v>0</v>
      </c>
      <c r="FK47" s="109">
        <f t="shared" ca="1" si="18"/>
        <v>0</v>
      </c>
      <c r="FL47" s="109">
        <f t="shared" si="18"/>
        <v>0</v>
      </c>
      <c r="FM47" s="109">
        <f t="shared" si="18"/>
        <v>0</v>
      </c>
      <c r="FN47" s="109">
        <f t="shared" ca="1" si="18"/>
        <v>0</v>
      </c>
      <c r="FO47" s="109">
        <f t="shared" ca="1" si="18"/>
        <v>0</v>
      </c>
      <c r="FP47" s="109">
        <f t="shared" ca="1" si="18"/>
        <v>0</v>
      </c>
      <c r="FQ47" s="109">
        <f t="shared" si="18"/>
        <v>0</v>
      </c>
      <c r="FR47" s="109">
        <f t="shared" ca="1" si="18"/>
        <v>0</v>
      </c>
      <c r="FS47" s="109">
        <f t="shared" si="18"/>
        <v>0</v>
      </c>
      <c r="FT47" s="109">
        <f t="shared" ca="1" si="18"/>
        <v>0</v>
      </c>
    </row>
    <row r="48" spans="1:176" x14ac:dyDescent="0.25">
      <c r="A48" s="101">
        <f t="shared" si="19"/>
        <v>37135</v>
      </c>
      <c r="B48" s="102">
        <f t="shared" si="20"/>
        <v>4.6478571428571431</v>
      </c>
      <c r="C48" s="80">
        <f t="shared" si="21"/>
        <v>0.40250000000000002</v>
      </c>
      <c r="D48" s="102"/>
      <c r="E48" s="106"/>
      <c r="F48" s="105">
        <f t="shared" ca="1" si="22"/>
        <v>321</v>
      </c>
      <c r="G48" s="80"/>
      <c r="H48" s="80"/>
      <c r="I48" s="104"/>
      <c r="J48" s="233"/>
      <c r="K48" s="102">
        <f t="shared" si="23"/>
        <v>0.40500000000000003</v>
      </c>
      <c r="L48" s="102">
        <f t="shared" si="24"/>
        <v>0</v>
      </c>
      <c r="M48" s="106">
        <f t="shared" si="25"/>
        <v>0.98</v>
      </c>
      <c r="N48" s="106">
        <f t="shared" si="26"/>
        <v>1</v>
      </c>
      <c r="O48" s="106">
        <f t="shared" si="27"/>
        <v>0.98250000000000004</v>
      </c>
      <c r="P48" s="235">
        <f t="shared" si="28"/>
        <v>0.95</v>
      </c>
      <c r="Q48" s="106"/>
      <c r="R48" s="102">
        <f t="shared" si="4"/>
        <v>0.40500000000000003</v>
      </c>
      <c r="S48" s="102">
        <f t="shared" si="5"/>
        <v>0</v>
      </c>
      <c r="T48" s="106">
        <f t="shared" si="6"/>
        <v>0.98</v>
      </c>
      <c r="U48" s="106">
        <f t="shared" si="29"/>
        <v>1</v>
      </c>
      <c r="V48" s="106">
        <f t="shared" si="30"/>
        <v>0.98250000000000004</v>
      </c>
      <c r="W48" s="235">
        <f t="shared" si="31"/>
        <v>0.95</v>
      </c>
      <c r="X48" s="106"/>
      <c r="Y48" s="102">
        <f t="shared" si="7"/>
        <v>6.7500000000000004E-2</v>
      </c>
      <c r="Z48" s="102">
        <f t="shared" si="8"/>
        <v>0</v>
      </c>
      <c r="AA48" s="106">
        <f t="shared" si="9"/>
        <v>1</v>
      </c>
      <c r="AB48" s="106">
        <f t="shared" si="32"/>
        <v>1</v>
      </c>
      <c r="AC48" s="106">
        <f t="shared" si="10"/>
        <v>0.99407144019191562</v>
      </c>
      <c r="AD48" s="235">
        <f t="shared" si="33"/>
        <v>0.2</v>
      </c>
      <c r="AE48" s="106"/>
      <c r="AF48" s="102">
        <f t="shared" si="11"/>
        <v>0.21</v>
      </c>
      <c r="AG48" s="102">
        <f t="shared" si="12"/>
        <v>0</v>
      </c>
      <c r="AH48" s="106">
        <f t="shared" si="13"/>
        <v>0.98</v>
      </c>
      <c r="AI48" s="106">
        <f t="shared" si="34"/>
        <v>1</v>
      </c>
      <c r="AJ48" s="106">
        <f t="shared" si="14"/>
        <v>0.99</v>
      </c>
      <c r="AK48" s="235">
        <f t="shared" si="35"/>
        <v>0.3</v>
      </c>
      <c r="AM48" s="80">
        <f t="shared" si="36"/>
        <v>6.7634896957736015E-2</v>
      </c>
      <c r="AN48" s="181">
        <f t="shared" si="15"/>
        <v>30</v>
      </c>
      <c r="AP48" s="82">
        <f t="shared" si="37"/>
        <v>0</v>
      </c>
      <c r="AQ48" s="132">
        <f t="shared" si="38"/>
        <v>5.0628571428571432</v>
      </c>
      <c r="AR48" s="132">
        <f t="shared" si="39"/>
        <v>4.6478571428571431</v>
      </c>
      <c r="AS48" s="132">
        <f t="shared" si="40"/>
        <v>0</v>
      </c>
      <c r="AT48" s="132">
        <f t="shared" si="41"/>
        <v>0</v>
      </c>
      <c r="AU48" s="234">
        <f t="shared" si="42"/>
        <v>0.39445000000000002</v>
      </c>
      <c r="AV48" s="234">
        <f t="shared" si="43"/>
        <v>0.40250000000000002</v>
      </c>
      <c r="AW48" s="106">
        <f t="shared" si="44"/>
        <v>0.98250000000000004</v>
      </c>
      <c r="AX48" s="236">
        <f>IF(AP48=0,0,_xll.SPRDOPT(AQ48,AR48,$P48,$AM48,AU48,AV48,AW48,$F48,$B$19,0))</f>
        <v>0</v>
      </c>
      <c r="AY48" s="236">
        <f ca="1">IF(AQ48=0,0,_xll.SPRDOPT(AQ48,AR48,$P48,$AM48,AU48,AV48,AW48,$F48,$B$19,1))</f>
        <v>0.11664837981752187</v>
      </c>
      <c r="AZ48" s="236">
        <f ca="1">IF(AR48=0,0,_xll.SPRDOPT(AQ48,AR48,$P48,$AM48,AU48,AV48,AW48,$F48,$B$19,2))</f>
        <v>-0.10660400445648371</v>
      </c>
      <c r="BA48" s="236">
        <f>IF(AS48=0,0,_xll.SPRDOPT(AQ48,AR48,$P48,$AM48,AU48,AV48,AW48,$F48,$B$19,3)/100)</f>
        <v>0</v>
      </c>
      <c r="BB48" s="236">
        <f>IF(AT48=0,0,_xll.SPRDOPT(AQ48,AR48,$P48,$AM48,AU48,AV48,AW48,$F48,$B$19,4)/100)</f>
        <v>0</v>
      </c>
      <c r="BC48" s="236">
        <f ca="1">IF(AU48=0,0,_xll.SPRDOPT(AQ48,AR48,$P48,$AM48,AU48,AV48,AW48,$F48,$B$19,5)/100)</f>
        <v>5.7406182248874579E-3</v>
      </c>
      <c r="BD48" s="236">
        <f ca="1">IF(AV48=0,0,_xll.SPRDOPT(AQ48,AR48,$P48,$AM48,AU48,AV48,AW48,$F48,$B$19,6)/100)</f>
        <v>-3.6848045144872803E-3</v>
      </c>
      <c r="BE48" s="236">
        <f ca="1">IF(AW48=0,0,_xll.SPRDOPT(AQ48,AR48,$P48,$AM48,AU48,AV48,AW48,$F48,$B$19,7)/100)</f>
        <v>-1.494900349337791E-2</v>
      </c>
      <c r="BF48" s="236">
        <f>IF(AX48=0,0,_xll.SPRDOPT(AQ48,AR48,$P48,$AM48,AU48,AV48,AW48,$F48,$B$19,9)/365)</f>
        <v>0</v>
      </c>
      <c r="BG48" s="236">
        <f t="shared" ca="1" si="45"/>
        <v>1.0044375361038152E-2</v>
      </c>
      <c r="BH48" s="236">
        <f t="shared" si="46"/>
        <v>0</v>
      </c>
      <c r="BI48" s="236">
        <f t="shared" ca="1" si="47"/>
        <v>1.9410013459024282E-3</v>
      </c>
      <c r="BJ48" s="205"/>
      <c r="BK48" s="109">
        <f t="shared" si="16"/>
        <v>0</v>
      </c>
      <c r="BL48" s="109">
        <f t="shared" ca="1" si="17"/>
        <v>0</v>
      </c>
      <c r="BM48" s="109">
        <f t="shared" ca="1" si="17"/>
        <v>0</v>
      </c>
      <c r="BN48" s="109">
        <f t="shared" si="17"/>
        <v>0</v>
      </c>
      <c r="BO48" s="109">
        <f t="shared" si="17"/>
        <v>0</v>
      </c>
      <c r="BP48" s="109">
        <f t="shared" ca="1" si="17"/>
        <v>0</v>
      </c>
      <c r="BQ48" s="109">
        <f t="shared" ca="1" si="17"/>
        <v>0</v>
      </c>
      <c r="BR48" s="109">
        <f t="shared" ca="1" si="17"/>
        <v>0</v>
      </c>
      <c r="BS48" s="109">
        <f t="shared" si="17"/>
        <v>0</v>
      </c>
      <c r="BT48" s="109">
        <f t="shared" ca="1" si="17"/>
        <v>0</v>
      </c>
      <c r="BU48" s="109">
        <f t="shared" si="17"/>
        <v>0</v>
      </c>
      <c r="BV48" s="109">
        <f t="shared" ca="1" si="17"/>
        <v>0</v>
      </c>
      <c r="BX48" s="82">
        <f t="shared" si="48"/>
        <v>0</v>
      </c>
      <c r="BY48" s="132">
        <f t="shared" si="49"/>
        <v>5.072857142857143</v>
      </c>
      <c r="BZ48" s="132">
        <f t="shared" si="50"/>
        <v>4.6478571428571431</v>
      </c>
      <c r="CA48" s="132">
        <f t="shared" si="51"/>
        <v>0</v>
      </c>
      <c r="CB48" s="132">
        <f t="shared" si="52"/>
        <v>0</v>
      </c>
      <c r="CC48" s="234">
        <f t="shared" si="53"/>
        <v>0.39445000000000002</v>
      </c>
      <c r="CD48" s="234">
        <f t="shared" si="54"/>
        <v>0.40250000000000002</v>
      </c>
      <c r="CE48" s="106">
        <f t="shared" si="55"/>
        <v>1.0225</v>
      </c>
      <c r="CF48" s="236">
        <f>IF(BX48=0,0,_xll.SPRDOPT(BY48,BZ48,$W48,$AM48,CC48,CD48,CE48,$F48,$D$19,0))</f>
        <v>0</v>
      </c>
      <c r="CG48" s="236">
        <f ca="1">IF(BY48=0,0,_xll.SPRDOPT(BY48,BZ48,$W48,$AM48,CC48,CD48,CE48,$F48,$D$19,1))</f>
        <v>20.997278893394277</v>
      </c>
      <c r="CH48" s="236">
        <f ca="1">IF(BZ48=0,0,_xll.SPRDOPT(BY48,BZ48,$W48,$AM48,CC48,CD48,CE48,$F48,$D$19,2))</f>
        <v>-21.001542381046104</v>
      </c>
      <c r="CI48" s="236">
        <f>IF(CA48=0,0,_xll.SPRDOPT(BY48,BZ48,$W48,$AM48,CC48,CD48,CE48,$F48,$D$19,3)/100)</f>
        <v>0</v>
      </c>
      <c r="CJ48" s="236">
        <f>IF(CB48=0,0,_xll.SPRDOPT(BY48,BZ48,$W48,$AM48,CC48,CD48,CE48,$F48,$D$19,4)/100)</f>
        <v>0</v>
      </c>
      <c r="CK48" s="236">
        <f ca="1">IF(CC48=0,0,_xll.SPRDOPT(BY48,BZ48,$W48,$AM48,CC48,CD48,CE48,$F48,$D$19,5)/100)</f>
        <v>0</v>
      </c>
      <c r="CL48" s="236">
        <f ca="1">IF(CD48=0,0,_xll.SPRDOPT(BY48,BZ48,$W48,$AM48,CC48,CD48,CE48,$F48,$D$19,6)/100)</f>
        <v>0</v>
      </c>
      <c r="CM48" s="236">
        <f ca="1">IF(CE48=0,0,_xll.SPRDOPT(BY48,BZ48,$W48,$AM48,CC48,CD48,CE48,$F48,$D$19,7)/100)</f>
        <v>-4.5755882461923645E-3</v>
      </c>
      <c r="CN48" s="236">
        <f>IF(CF48=0,0,_xll.SPRDOPT(BY48,BZ48,$W48,$AM48,CC48,CD48,CE48,$F48,$D$19,9)/365)</f>
        <v>0</v>
      </c>
      <c r="CO48" s="236">
        <f t="shared" ca="1" si="56"/>
        <v>-4.2634876518263809E-3</v>
      </c>
      <c r="CP48" s="236">
        <f t="shared" si="57"/>
        <v>0</v>
      </c>
      <c r="CQ48" s="236">
        <f t="shared" ca="1" si="58"/>
        <v>0</v>
      </c>
      <c r="CR48" s="205"/>
      <c r="CS48" s="109">
        <f t="shared" si="59"/>
        <v>0</v>
      </c>
      <c r="CT48" s="109">
        <f t="shared" ca="1" si="60"/>
        <v>0</v>
      </c>
      <c r="CU48" s="109">
        <f t="shared" ca="1" si="61"/>
        <v>0</v>
      </c>
      <c r="CV48" s="109">
        <f t="shared" si="62"/>
        <v>0</v>
      </c>
      <c r="CW48" s="109">
        <f t="shared" si="63"/>
        <v>0</v>
      </c>
      <c r="CX48" s="109">
        <f t="shared" ca="1" si="64"/>
        <v>0</v>
      </c>
      <c r="CY48" s="109">
        <f t="shared" ca="1" si="65"/>
        <v>0</v>
      </c>
      <c r="CZ48" s="109">
        <f t="shared" ca="1" si="66"/>
        <v>0</v>
      </c>
      <c r="DA48" s="109">
        <f t="shared" si="67"/>
        <v>0</v>
      </c>
      <c r="DB48" s="109">
        <f t="shared" ca="1" si="68"/>
        <v>0</v>
      </c>
      <c r="DC48" s="109">
        <f t="shared" si="69"/>
        <v>0</v>
      </c>
      <c r="DD48" s="109">
        <f t="shared" ca="1" si="70"/>
        <v>0</v>
      </c>
      <c r="DF48" s="82">
        <f t="shared" si="71"/>
        <v>0</v>
      </c>
      <c r="DG48" s="132">
        <f t="shared" si="72"/>
        <v>4.715357142857143</v>
      </c>
      <c r="DH48" s="132">
        <f t="shared" si="73"/>
        <v>4.6478571428571431</v>
      </c>
      <c r="DI48" s="132">
        <f t="shared" si="74"/>
        <v>0</v>
      </c>
      <c r="DJ48" s="132">
        <f t="shared" si="75"/>
        <v>0</v>
      </c>
      <c r="DK48" s="234">
        <f t="shared" si="76"/>
        <v>0.40250000000000002</v>
      </c>
      <c r="DL48" s="234">
        <f t="shared" si="77"/>
        <v>0.40250000000000002</v>
      </c>
      <c r="DM48" s="106">
        <f t="shared" si="78"/>
        <v>0.99407144019191562</v>
      </c>
      <c r="DN48" s="236">
        <f>IF(DF48=0,0,_xll.SPRDOPT(DG48,DH48,$AD48,$AM48,DK48,DL48,DM48,$F48,$F$19,0))</f>
        <v>0</v>
      </c>
      <c r="DO48" s="236">
        <f ca="1">IF(DG48=0,0,_xll.SPRDOPT(DG48,DH48,$AD48,$AM48,DK48,DL48,DM48,$F48,$F$19,1))</f>
        <v>0.25349452884914447</v>
      </c>
      <c r="DP48" s="236">
        <f ca="1">IF(DH48=0,0,_xll.SPRDOPT(DG48,DH48,$AD48,$AM48,DK48,DL48,DM48,$F48,$F$19,2))</f>
        <v>-0.24162006888839582</v>
      </c>
      <c r="DQ48" s="236">
        <f>IF(DI48=0,0,_xll.SPRDOPT(DG48,DH48,$AD48,$AM48,DK48,DL48,DM48,$F48,$F$19,3)/100)</f>
        <v>0</v>
      </c>
      <c r="DR48" s="236">
        <f>IF(DJ48=0,0,_xll.SPRDOPT(DG48,DH48,$AD48,$AM48,DK48,DL48,DM48,$F48,$F$19,4)/100)</f>
        <v>0</v>
      </c>
      <c r="DS48" s="236">
        <f ca="1">IF(DK48=0,0,_xll.SPRDOPT(DG48,DH48,$AD48,$AM48,DK48,DL48,DM48,$F48,$F$19,5)/100)</f>
        <v>5.2630256373129933E-3</v>
      </c>
      <c r="DT48" s="236">
        <f ca="1">IF(DL48=0,0,_xll.SPRDOPT(DG48,DH48,$AD48,$AM48,DK48,DL48,DM48,$F48,$F$19,6)/100)</f>
        <v>-3.6901728620660603E-3</v>
      </c>
      <c r="DU48" s="236">
        <f ca="1">IF(DM48=0,0,_xll.SPRDOPT(DG48,DH48,$AD48,$AM48,DK48,DL48,DM48,$F48,$F$19,7)/100)</f>
        <v>-4.6865625219427443E-2</v>
      </c>
      <c r="DV48" s="236">
        <f>IF(DN48=0,0,_xll.SPRDOPT(DG48,DH48,$AD48,$AM48,DK48,DL48,DM48,$F48,$F$19,9)/365)</f>
        <v>0</v>
      </c>
      <c r="DW48" s="236">
        <f t="shared" ca="1" si="79"/>
        <v>1.1874459960748651E-2</v>
      </c>
      <c r="DX48" s="236">
        <f t="shared" si="80"/>
        <v>0</v>
      </c>
      <c r="DY48" s="236">
        <f t="shared" ca="1" si="81"/>
        <v>1.5728527752469331E-3</v>
      </c>
      <c r="DZ48" s="205"/>
      <c r="EA48" s="109">
        <f t="shared" si="82"/>
        <v>0</v>
      </c>
      <c r="EB48" s="109">
        <f t="shared" ca="1" si="83"/>
        <v>0</v>
      </c>
      <c r="EC48" s="109">
        <f t="shared" ca="1" si="84"/>
        <v>0</v>
      </c>
      <c r="ED48" s="109">
        <f t="shared" si="85"/>
        <v>0</v>
      </c>
      <c r="EE48" s="109">
        <f t="shared" si="86"/>
        <v>0</v>
      </c>
      <c r="EF48" s="109">
        <f t="shared" ca="1" si="87"/>
        <v>0</v>
      </c>
      <c r="EG48" s="109">
        <f t="shared" ca="1" si="88"/>
        <v>0</v>
      </c>
      <c r="EH48" s="109">
        <f t="shared" ca="1" si="89"/>
        <v>0</v>
      </c>
      <c r="EI48" s="109">
        <f t="shared" si="90"/>
        <v>0</v>
      </c>
      <c r="EJ48" s="109">
        <f t="shared" ca="1" si="91"/>
        <v>0</v>
      </c>
      <c r="EK48" s="109">
        <f t="shared" si="92"/>
        <v>0</v>
      </c>
      <c r="EL48" s="109">
        <f t="shared" ca="1" si="93"/>
        <v>0</v>
      </c>
      <c r="EN48" s="82">
        <f t="shared" si="94"/>
        <v>0</v>
      </c>
      <c r="EO48" s="132">
        <f t="shared" si="95"/>
        <v>4.8478571428571433</v>
      </c>
      <c r="EP48" s="132">
        <f t="shared" si="96"/>
        <v>4.6478571428571431</v>
      </c>
      <c r="EQ48" s="132">
        <f t="shared" si="97"/>
        <v>0</v>
      </c>
      <c r="ER48" s="132">
        <f t="shared" si="98"/>
        <v>0</v>
      </c>
      <c r="ES48" s="234">
        <f t="shared" si="99"/>
        <v>0.39445000000000002</v>
      </c>
      <c r="ET48" s="234">
        <f t="shared" si="100"/>
        <v>0.40250000000000002</v>
      </c>
      <c r="EU48" s="106">
        <f t="shared" si="101"/>
        <v>0.98</v>
      </c>
      <c r="EV48" s="236">
        <f>IF(EN48=0,0,_xll.SPRDOPT(EO48,EP48,$AK48,$AM48,ES48,ET48,EU48,$F48,$H$19,0))</f>
        <v>0</v>
      </c>
      <c r="EW48" s="236">
        <f ca="1">IF(EO48=0,0,_xll.SPRDOPT(EO48,EP48,$AK48,$AM48,ES48,ET48,EU48,$F48,$H$19,1))</f>
        <v>0.38284871709044299</v>
      </c>
      <c r="EX48" s="236">
        <f ca="1">IF(EP48=0,0,_xll.SPRDOPT(EO48,EP48,$AK48,$AM48,ES48,ET48,EU48,$F48,$H$19,2))</f>
        <v>-0.35694873586444548</v>
      </c>
      <c r="EY48" s="236">
        <f>IF(EQ48=0,0,_xll.SPRDOPT(EO48,EP48,$AK48,$AM48,ES48,ET48,EU48,$F48,$H$19,3)/100)</f>
        <v>0</v>
      </c>
      <c r="EZ48" s="236">
        <f>IF(ER48=0,0,_xll.SPRDOPT(EO48,EP48,$AK48,$AM48,ES48,ET48,EU48,$F48,$H$19,4)/100)</f>
        <v>0</v>
      </c>
      <c r="FA48" s="236">
        <f ca="1">IF(ES48=0,0,_xll.SPRDOPT(EO48,EP48,$AK48,$AM48,ES48,ET48,EU48,$F48,$H$19,5)/100)</f>
        <v>4.9284024082490406E-3</v>
      </c>
      <c r="FB48" s="236">
        <f ca="1">IF(ET48=0,0,_xll.SPRDOPT(EO48,EP48,$AK48,$AM48,ES48,ET48,EU48,$F48,$H$19,6)/100)</f>
        <v>-1.5456939284595132E-3</v>
      </c>
      <c r="FC48" s="236">
        <f ca="1">IF(EU48=0,0,_xll.SPRDOPT(EO48,EP48,$AK48,$AM48,ES48,ET48,EU48,$F48,$H$19,7)/100)</f>
        <v>-3.1351270085635215E-2</v>
      </c>
      <c r="FD48" s="236">
        <f>IF(EV48=0,0,_xll.SPRDOPT(EO48,EP48,$AK48,$AM48,ES48,ET48,EU48,$F48,$H$19,9)/365)</f>
        <v>0</v>
      </c>
      <c r="FE48" s="236">
        <f t="shared" ca="1" si="102"/>
        <v>2.5899981225997515E-2</v>
      </c>
      <c r="FF48" s="236">
        <f t="shared" si="103"/>
        <v>0</v>
      </c>
      <c r="FG48" s="236">
        <f t="shared" ca="1" si="104"/>
        <v>3.2841404316245465E-3</v>
      </c>
      <c r="FH48" s="205"/>
      <c r="FI48" s="109">
        <f t="shared" si="18"/>
        <v>0</v>
      </c>
      <c r="FJ48" s="109">
        <f t="shared" ca="1" si="18"/>
        <v>0</v>
      </c>
      <c r="FK48" s="109">
        <f t="shared" ca="1" si="18"/>
        <v>0</v>
      </c>
      <c r="FL48" s="109">
        <f t="shared" si="18"/>
        <v>0</v>
      </c>
      <c r="FM48" s="109">
        <f t="shared" si="18"/>
        <v>0</v>
      </c>
      <c r="FN48" s="109">
        <f t="shared" ca="1" si="18"/>
        <v>0</v>
      </c>
      <c r="FO48" s="109">
        <f t="shared" ca="1" si="18"/>
        <v>0</v>
      </c>
      <c r="FP48" s="109">
        <f t="shared" ca="1" si="18"/>
        <v>0</v>
      </c>
      <c r="FQ48" s="109">
        <f t="shared" si="18"/>
        <v>0</v>
      </c>
      <c r="FR48" s="109">
        <f t="shared" ca="1" si="18"/>
        <v>0</v>
      </c>
      <c r="FS48" s="109">
        <f t="shared" si="18"/>
        <v>0</v>
      </c>
      <c r="FT48" s="109">
        <f t="shared" ca="1" si="18"/>
        <v>0</v>
      </c>
    </row>
    <row r="49" spans="1:176" x14ac:dyDescent="0.25">
      <c r="A49" s="101">
        <f t="shared" si="19"/>
        <v>37165</v>
      </c>
      <c r="B49" s="102">
        <f t="shared" si="20"/>
        <v>4.652857142857143</v>
      </c>
      <c r="C49" s="80">
        <f t="shared" si="21"/>
        <v>0.41000000000000003</v>
      </c>
      <c r="D49" s="102"/>
      <c r="E49" s="106"/>
      <c r="F49" s="105">
        <f t="shared" ca="1" si="22"/>
        <v>349</v>
      </c>
      <c r="G49" s="80"/>
      <c r="H49" s="80"/>
      <c r="I49" s="104"/>
      <c r="J49" s="233"/>
      <c r="K49" s="102">
        <f t="shared" si="23"/>
        <v>0.46</v>
      </c>
      <c r="L49" s="102">
        <f t="shared" si="24"/>
        <v>0</v>
      </c>
      <c r="M49" s="106">
        <f t="shared" si="25"/>
        <v>0.98</v>
      </c>
      <c r="N49" s="106">
        <f t="shared" si="26"/>
        <v>1</v>
      </c>
      <c r="O49" s="106">
        <f t="shared" si="27"/>
        <v>0.98250000000000004</v>
      </c>
      <c r="P49" s="235">
        <f t="shared" si="28"/>
        <v>0.95</v>
      </c>
      <c r="Q49" s="106"/>
      <c r="R49" s="102">
        <f t="shared" si="4"/>
        <v>0.46</v>
      </c>
      <c r="S49" s="102">
        <f t="shared" si="5"/>
        <v>0</v>
      </c>
      <c r="T49" s="106">
        <f t="shared" si="6"/>
        <v>0.98</v>
      </c>
      <c r="U49" s="106">
        <f t="shared" si="29"/>
        <v>1</v>
      </c>
      <c r="V49" s="106">
        <f t="shared" si="30"/>
        <v>0.98250000000000004</v>
      </c>
      <c r="W49" s="235">
        <f t="shared" si="31"/>
        <v>0.95</v>
      </c>
      <c r="X49" s="106"/>
      <c r="Y49" s="102">
        <f t="shared" si="7"/>
        <v>0.08</v>
      </c>
      <c r="Z49" s="102">
        <f t="shared" si="8"/>
        <v>0</v>
      </c>
      <c r="AA49" s="106">
        <f t="shared" si="9"/>
        <v>1</v>
      </c>
      <c r="AB49" s="106">
        <f t="shared" si="32"/>
        <v>1</v>
      </c>
      <c r="AC49" s="106">
        <f t="shared" si="10"/>
        <v>0.99407144019191562</v>
      </c>
      <c r="AD49" s="235">
        <f t="shared" si="33"/>
        <v>0.2</v>
      </c>
      <c r="AE49" s="106"/>
      <c r="AF49" s="102">
        <f t="shared" si="11"/>
        <v>0.23</v>
      </c>
      <c r="AG49" s="102">
        <f t="shared" si="12"/>
        <v>0</v>
      </c>
      <c r="AH49" s="106">
        <f t="shared" si="13"/>
        <v>0.98</v>
      </c>
      <c r="AI49" s="106">
        <f t="shared" si="34"/>
        <v>1</v>
      </c>
      <c r="AJ49" s="106">
        <f t="shared" si="14"/>
        <v>0.99</v>
      </c>
      <c r="AK49" s="235">
        <f t="shared" si="35"/>
        <v>0.3</v>
      </c>
      <c r="AM49" s="80">
        <f t="shared" si="36"/>
        <v>6.7495051666686026E-2</v>
      </c>
      <c r="AN49" s="181">
        <f t="shared" si="15"/>
        <v>31</v>
      </c>
      <c r="AP49" s="82">
        <f t="shared" si="37"/>
        <v>0</v>
      </c>
      <c r="AQ49" s="132">
        <f t="shared" si="38"/>
        <v>5.1228571428571428</v>
      </c>
      <c r="AR49" s="132">
        <f t="shared" si="39"/>
        <v>4.652857142857143</v>
      </c>
      <c r="AS49" s="132">
        <f t="shared" si="40"/>
        <v>0</v>
      </c>
      <c r="AT49" s="132">
        <f t="shared" si="41"/>
        <v>0</v>
      </c>
      <c r="AU49" s="234">
        <f t="shared" si="42"/>
        <v>0.40180000000000005</v>
      </c>
      <c r="AV49" s="234">
        <f t="shared" si="43"/>
        <v>0.41000000000000003</v>
      </c>
      <c r="AW49" s="106">
        <f t="shared" si="44"/>
        <v>0.98250000000000004</v>
      </c>
      <c r="AX49" s="236">
        <f>IF(AP49=0,0,_xll.SPRDOPT(AQ49,AR49,$P49,$AM49,AU49,AV49,AW49,$F49,$B$19,0))</f>
        <v>0</v>
      </c>
      <c r="AY49" s="236">
        <f ca="1">IF(AQ49=0,0,_xll.SPRDOPT(AQ49,AR49,$P49,$AM49,AU49,AV49,AW49,$F49,$B$19,1))</f>
        <v>0.16030950461247423</v>
      </c>
      <c r="AZ49" s="236">
        <f ca="1">IF(AR49=0,0,_xll.SPRDOPT(AQ49,AR49,$P49,$AM49,AU49,AV49,AW49,$F49,$B$19,2))</f>
        <v>-0.1471568226346513</v>
      </c>
      <c r="BA49" s="236">
        <f>IF(AS49=0,0,_xll.SPRDOPT(AQ49,AR49,$P49,$AM49,AU49,AV49,AW49,$F49,$B$19,3)/100)</f>
        <v>0</v>
      </c>
      <c r="BB49" s="236">
        <f>IF(AT49=0,0,_xll.SPRDOPT(AQ49,AR49,$P49,$AM49,AU49,AV49,AW49,$F49,$B$19,4)/100)</f>
        <v>0</v>
      </c>
      <c r="BC49" s="236">
        <f ca="1">IF(AU49=0,0,_xll.SPRDOPT(AQ49,AR49,$P49,$AM49,AU49,AV49,AW49,$F49,$B$19,5)/100)</f>
        <v>7.5492317311945598E-3</v>
      </c>
      <c r="BD49" s="236">
        <f ca="1">IF(AV49=0,0,_xll.SPRDOPT(AQ49,AR49,$P49,$AM49,AU49,AV49,AW49,$F49,$B$19,6)/100)</f>
        <v>-4.8481722484194027E-3</v>
      </c>
      <c r="BE49" s="236">
        <f ca="1">IF(AW49=0,0,_xll.SPRDOPT(AQ49,AR49,$P49,$AM49,AU49,AV49,AW49,$F49,$B$19,7)/100)</f>
        <v>-1.9722220136035414E-2</v>
      </c>
      <c r="BF49" s="236">
        <f>IF(AX49=0,0,_xll.SPRDOPT(AQ49,AR49,$P49,$AM49,AU49,AV49,AW49,$F49,$B$19,9)/365)</f>
        <v>0</v>
      </c>
      <c r="BG49" s="236">
        <f t="shared" ca="1" si="45"/>
        <v>1.3152681977822933E-2</v>
      </c>
      <c r="BH49" s="236">
        <f t="shared" si="46"/>
        <v>0</v>
      </c>
      <c r="BI49" s="236">
        <f t="shared" ca="1" si="47"/>
        <v>2.5500748481512665E-3</v>
      </c>
      <c r="BJ49" s="205"/>
      <c r="BK49" s="109">
        <f t="shared" si="16"/>
        <v>0</v>
      </c>
      <c r="BL49" s="109">
        <f t="shared" ca="1" si="17"/>
        <v>0</v>
      </c>
      <c r="BM49" s="109">
        <f t="shared" ca="1" si="17"/>
        <v>0</v>
      </c>
      <c r="BN49" s="109">
        <f t="shared" si="17"/>
        <v>0</v>
      </c>
      <c r="BO49" s="109">
        <f t="shared" si="17"/>
        <v>0</v>
      </c>
      <c r="BP49" s="109">
        <f t="shared" ca="1" si="17"/>
        <v>0</v>
      </c>
      <c r="BQ49" s="109">
        <f t="shared" ca="1" si="17"/>
        <v>0</v>
      </c>
      <c r="BR49" s="109">
        <f t="shared" ca="1" si="17"/>
        <v>0</v>
      </c>
      <c r="BS49" s="109">
        <f t="shared" si="17"/>
        <v>0</v>
      </c>
      <c r="BT49" s="109">
        <f t="shared" ca="1" si="17"/>
        <v>0</v>
      </c>
      <c r="BU49" s="109">
        <f t="shared" si="17"/>
        <v>0</v>
      </c>
      <c r="BV49" s="109">
        <f t="shared" ca="1" si="17"/>
        <v>0</v>
      </c>
      <c r="BX49" s="82">
        <f t="shared" si="48"/>
        <v>0</v>
      </c>
      <c r="BY49" s="132">
        <f t="shared" si="49"/>
        <v>5.1328571428571426</v>
      </c>
      <c r="BZ49" s="132">
        <f t="shared" si="50"/>
        <v>4.652857142857143</v>
      </c>
      <c r="CA49" s="132">
        <f t="shared" si="51"/>
        <v>0</v>
      </c>
      <c r="CB49" s="132">
        <f t="shared" si="52"/>
        <v>0</v>
      </c>
      <c r="CC49" s="234">
        <f t="shared" si="53"/>
        <v>0.40180000000000005</v>
      </c>
      <c r="CD49" s="234">
        <f t="shared" si="54"/>
        <v>0.41000000000000003</v>
      </c>
      <c r="CE49" s="106">
        <f t="shared" si="55"/>
        <v>1.0225</v>
      </c>
      <c r="CF49" s="236">
        <f>IF(BX49=0,0,_xll.SPRDOPT(BY49,BZ49,$W49,$AM49,CC49,CD49,CE49,$F49,$D$19,0))</f>
        <v>0</v>
      </c>
      <c r="CG49" s="236">
        <f ca="1">IF(BY49=0,0,_xll.SPRDOPT(BY49,BZ49,$W49,$AM49,CC49,CD49,CE49,$F49,$D$19,1))</f>
        <v>20.859413515453021</v>
      </c>
      <c r="CH49" s="236">
        <f ca="1">IF(BZ49=0,0,_xll.SPRDOPT(BY49,BZ49,$W49,$AM49,CC49,CD49,CE49,$F49,$D$19,2))</f>
        <v>-20.875477633618324</v>
      </c>
      <c r="CI49" s="236">
        <f>IF(CA49=0,0,_xll.SPRDOPT(BY49,BZ49,$W49,$AM49,CC49,CD49,CE49,$F49,$D$19,3)/100)</f>
        <v>0</v>
      </c>
      <c r="CJ49" s="236">
        <f>IF(CB49=0,0,_xll.SPRDOPT(BY49,BZ49,$W49,$AM49,CC49,CD49,CE49,$F49,$D$19,4)/100)</f>
        <v>0</v>
      </c>
      <c r="CK49" s="236">
        <f ca="1">IF(CC49=0,0,_xll.SPRDOPT(BY49,BZ49,$W49,$AM49,CC49,CD49,CE49,$F49,$D$19,5)/100)</f>
        <v>0</v>
      </c>
      <c r="CL49" s="236">
        <f ca="1">IF(CD49=0,0,_xll.SPRDOPT(BY49,BZ49,$W49,$AM49,CC49,CD49,CE49,$F49,$D$19,6)/100)</f>
        <v>0</v>
      </c>
      <c r="CM49" s="236">
        <f ca="1">IF(CE49=0,0,_xll.SPRDOPT(BY49,BZ49,$W49,$AM49,CC49,CD49,CE49,$F49,$D$19,7)/100)</f>
        <v>-1.7141853989589766E-2</v>
      </c>
      <c r="CN49" s="236">
        <f>IF(CF49=0,0,_xll.SPRDOPT(BY49,BZ49,$W49,$AM49,CC49,CD49,CE49,$F49,$D$19,9)/365)</f>
        <v>0</v>
      </c>
      <c r="CO49" s="236">
        <f t="shared" ca="1" si="56"/>
        <v>-1.6064118165303398E-2</v>
      </c>
      <c r="CP49" s="236">
        <f t="shared" si="57"/>
        <v>0</v>
      </c>
      <c r="CQ49" s="236">
        <f t="shared" ca="1" si="58"/>
        <v>0</v>
      </c>
      <c r="CR49" s="205"/>
      <c r="CS49" s="109">
        <f t="shared" si="59"/>
        <v>0</v>
      </c>
      <c r="CT49" s="109">
        <f t="shared" ca="1" si="60"/>
        <v>0</v>
      </c>
      <c r="CU49" s="109">
        <f t="shared" ca="1" si="61"/>
        <v>0</v>
      </c>
      <c r="CV49" s="109">
        <f t="shared" si="62"/>
        <v>0</v>
      </c>
      <c r="CW49" s="109">
        <f t="shared" si="63"/>
        <v>0</v>
      </c>
      <c r="CX49" s="109">
        <f t="shared" ca="1" si="64"/>
        <v>0</v>
      </c>
      <c r="CY49" s="109">
        <f t="shared" ca="1" si="65"/>
        <v>0</v>
      </c>
      <c r="CZ49" s="109">
        <f t="shared" ca="1" si="66"/>
        <v>0</v>
      </c>
      <c r="DA49" s="109">
        <f t="shared" si="67"/>
        <v>0</v>
      </c>
      <c r="DB49" s="109">
        <f t="shared" ca="1" si="68"/>
        <v>0</v>
      </c>
      <c r="DC49" s="109">
        <f t="shared" si="69"/>
        <v>0</v>
      </c>
      <c r="DD49" s="109">
        <f t="shared" ca="1" si="70"/>
        <v>0</v>
      </c>
      <c r="DF49" s="82">
        <f t="shared" si="71"/>
        <v>0</v>
      </c>
      <c r="DG49" s="132">
        <f t="shared" si="72"/>
        <v>4.7328571428571431</v>
      </c>
      <c r="DH49" s="132">
        <f t="shared" si="73"/>
        <v>4.652857142857143</v>
      </c>
      <c r="DI49" s="132">
        <f t="shared" si="74"/>
        <v>0</v>
      </c>
      <c r="DJ49" s="132">
        <f t="shared" si="75"/>
        <v>0</v>
      </c>
      <c r="DK49" s="234">
        <f t="shared" si="76"/>
        <v>0.41000000000000003</v>
      </c>
      <c r="DL49" s="234">
        <f t="shared" si="77"/>
        <v>0.41000000000000003</v>
      </c>
      <c r="DM49" s="106">
        <f t="shared" si="78"/>
        <v>0.99407144019191562</v>
      </c>
      <c r="DN49" s="236">
        <f>IF(DF49=0,0,_xll.SPRDOPT(DG49,DH49,$AD49,$AM49,DK49,DL49,DM49,$F49,$F$19,0))</f>
        <v>0</v>
      </c>
      <c r="DO49" s="236">
        <f ca="1">IF(DG49=0,0,_xll.SPRDOPT(DG49,DH49,$AD49,$AM49,DK49,DL49,DM49,$F49,$F$19,1))</f>
        <v>0.28348930865433908</v>
      </c>
      <c r="DP49" s="236">
        <f ca="1">IF(DH49=0,0,_xll.SPRDOPT(DG49,DH49,$AD49,$AM49,DK49,DL49,DM49,$F49,$F$19,2))</f>
        <v>-0.27021386702967048</v>
      </c>
      <c r="DQ49" s="236">
        <f>IF(DI49=0,0,_xll.SPRDOPT(DG49,DH49,$AD49,$AM49,DK49,DL49,DM49,$F49,$F$19,3)/100)</f>
        <v>0</v>
      </c>
      <c r="DR49" s="236">
        <f>IF(DJ49=0,0,_xll.SPRDOPT(DG49,DH49,$AD49,$AM49,DK49,DL49,DM49,$F49,$F$19,4)/100)</f>
        <v>0</v>
      </c>
      <c r="DS49" s="236">
        <f ca="1">IF(DK49=0,0,_xll.SPRDOPT(DG49,DH49,$AD49,$AM49,DK49,DL49,DM49,$F49,$F$19,5)/100)</f>
        <v>5.8024383896470898E-3</v>
      </c>
      <c r="DT49" s="236">
        <f ca="1">IF(DL49=0,0,_xll.SPRDOPT(DG49,DH49,$AD49,$AM49,DK49,DL49,DM49,$F49,$F$19,6)/100)</f>
        <v>-4.0681986327383585E-3</v>
      </c>
      <c r="DU49" s="236">
        <f ca="1">IF(DM49=0,0,_xll.SPRDOPT(DG49,DH49,$AD49,$AM49,DK49,DL49,DM49,$F49,$F$19,7)/100)</f>
        <v>-5.2519388971728358E-2</v>
      </c>
      <c r="DV49" s="236">
        <f>IF(DN49=0,0,_xll.SPRDOPT(DG49,DH49,$AD49,$AM49,DK49,DL49,DM49,$F49,$F$19,9)/365)</f>
        <v>0</v>
      </c>
      <c r="DW49" s="236">
        <f t="shared" ca="1" si="79"/>
        <v>1.3275441624668594E-2</v>
      </c>
      <c r="DX49" s="236">
        <f t="shared" si="80"/>
        <v>0</v>
      </c>
      <c r="DY49" s="236">
        <f t="shared" ca="1" si="81"/>
        <v>1.7342397569087313E-3</v>
      </c>
      <c r="DZ49" s="205"/>
      <c r="EA49" s="109">
        <f t="shared" si="82"/>
        <v>0</v>
      </c>
      <c r="EB49" s="109">
        <f t="shared" ca="1" si="83"/>
        <v>0</v>
      </c>
      <c r="EC49" s="109">
        <f t="shared" ca="1" si="84"/>
        <v>0</v>
      </c>
      <c r="ED49" s="109">
        <f t="shared" si="85"/>
        <v>0</v>
      </c>
      <c r="EE49" s="109">
        <f t="shared" si="86"/>
        <v>0</v>
      </c>
      <c r="EF49" s="109">
        <f t="shared" ca="1" si="87"/>
        <v>0</v>
      </c>
      <c r="EG49" s="109">
        <f t="shared" ca="1" si="88"/>
        <v>0</v>
      </c>
      <c r="EH49" s="109">
        <f t="shared" ca="1" si="89"/>
        <v>0</v>
      </c>
      <c r="EI49" s="109">
        <f t="shared" si="90"/>
        <v>0</v>
      </c>
      <c r="EJ49" s="109">
        <f t="shared" ca="1" si="91"/>
        <v>0</v>
      </c>
      <c r="EK49" s="109">
        <f t="shared" si="92"/>
        <v>0</v>
      </c>
      <c r="EL49" s="109">
        <f t="shared" ca="1" si="93"/>
        <v>0</v>
      </c>
      <c r="EN49" s="82">
        <f t="shared" si="94"/>
        <v>0</v>
      </c>
      <c r="EO49" s="132">
        <f t="shared" si="95"/>
        <v>4.8728571428571437</v>
      </c>
      <c r="EP49" s="132">
        <f t="shared" si="96"/>
        <v>4.652857142857143</v>
      </c>
      <c r="EQ49" s="132">
        <f t="shared" si="97"/>
        <v>0</v>
      </c>
      <c r="ER49" s="132">
        <f t="shared" si="98"/>
        <v>0</v>
      </c>
      <c r="ES49" s="234">
        <f t="shared" si="99"/>
        <v>0.40180000000000005</v>
      </c>
      <c r="ET49" s="234">
        <f t="shared" si="100"/>
        <v>0.41000000000000003</v>
      </c>
      <c r="EU49" s="106">
        <f t="shared" si="101"/>
        <v>0.98</v>
      </c>
      <c r="EV49" s="236">
        <f>IF(EN49=0,0,_xll.SPRDOPT(EO49,EP49,$AK49,$AM49,ES49,ET49,EU49,$F49,$H$19,0))</f>
        <v>0</v>
      </c>
      <c r="EW49" s="236">
        <f ca="1">IF(EO49=0,0,_xll.SPRDOPT(EO49,EP49,$AK49,$AM49,ES49,ET49,EU49,$F49,$H$19,1))</f>
        <v>0.40695728395601066</v>
      </c>
      <c r="EX49" s="236">
        <f ca="1">IF(EP49=0,0,_xll.SPRDOPT(EO49,EP49,$AK49,$AM49,ES49,ET49,EU49,$F49,$H$19,2))</f>
        <v>-0.37914288124008866</v>
      </c>
      <c r="EY49" s="236">
        <f>IF(EQ49=0,0,_xll.SPRDOPT(EO49,EP49,$AK49,$AM49,ES49,ET49,EU49,$F49,$H$19,3)/100)</f>
        <v>0</v>
      </c>
      <c r="EZ49" s="236">
        <f>IF(ER49=0,0,_xll.SPRDOPT(EO49,EP49,$AK49,$AM49,ES49,ET49,EU49,$F49,$H$19,4)/100)</f>
        <v>0</v>
      </c>
      <c r="FA49" s="236">
        <f ca="1">IF(ES49=0,0,_xll.SPRDOPT(EO49,EP49,$AK49,$AM49,ES49,ET49,EU49,$F49,$H$19,5)/100)</f>
        <v>5.2116595922868589E-3</v>
      </c>
      <c r="FB49" s="236">
        <f ca="1">IF(ET49=0,0,_xll.SPRDOPT(EO49,EP49,$AK49,$AM49,ES49,ET49,EU49,$F49,$H$19,6)/100)</f>
        <v>-1.6293168063238417E-3</v>
      </c>
      <c r="FC49" s="236">
        <f ca="1">IF(EU49=0,0,_xll.SPRDOPT(EO49,EP49,$AK49,$AM49,ES49,ET49,EU49,$F49,$H$19,7)/100)</f>
        <v>-3.3770666350557414E-2</v>
      </c>
      <c r="FD49" s="236">
        <f>IF(EV49=0,0,_xll.SPRDOPT(EO49,EP49,$AK49,$AM49,ES49,ET49,EU49,$F49,$H$19,9)/365)</f>
        <v>0</v>
      </c>
      <c r="FE49" s="236">
        <f t="shared" ca="1" si="102"/>
        <v>2.7814402715922004E-2</v>
      </c>
      <c r="FF49" s="236">
        <f t="shared" si="103"/>
        <v>0</v>
      </c>
      <c r="FG49" s="236">
        <f t="shared" ca="1" si="104"/>
        <v>3.4781095941172806E-3</v>
      </c>
      <c r="FH49" s="205"/>
      <c r="FI49" s="109">
        <f t="shared" si="18"/>
        <v>0</v>
      </c>
      <c r="FJ49" s="109">
        <f t="shared" ca="1" si="18"/>
        <v>0</v>
      </c>
      <c r="FK49" s="109">
        <f t="shared" ca="1" si="18"/>
        <v>0</v>
      </c>
      <c r="FL49" s="109">
        <f t="shared" si="18"/>
        <v>0</v>
      </c>
      <c r="FM49" s="109">
        <f t="shared" si="18"/>
        <v>0</v>
      </c>
      <c r="FN49" s="109">
        <f t="shared" ca="1" si="18"/>
        <v>0</v>
      </c>
      <c r="FO49" s="109">
        <f t="shared" ca="1" si="18"/>
        <v>0</v>
      </c>
      <c r="FP49" s="109">
        <f t="shared" ca="1" si="18"/>
        <v>0</v>
      </c>
      <c r="FQ49" s="109">
        <f t="shared" si="18"/>
        <v>0</v>
      </c>
      <c r="FR49" s="109">
        <f t="shared" ca="1" si="18"/>
        <v>0</v>
      </c>
      <c r="FS49" s="109">
        <f t="shared" si="18"/>
        <v>0</v>
      </c>
      <c r="FT49" s="109">
        <f t="shared" ca="1" si="18"/>
        <v>0</v>
      </c>
    </row>
    <row r="50" spans="1:176" x14ac:dyDescent="0.25">
      <c r="A50" s="101">
        <f t="shared" si="19"/>
        <v>37196</v>
      </c>
      <c r="B50" s="102">
        <f t="shared" si="20"/>
        <v>4.7292000000000005</v>
      </c>
      <c r="C50" s="80">
        <f t="shared" si="21"/>
        <v>0.41499999999999992</v>
      </c>
      <c r="D50" s="102"/>
      <c r="E50" s="106"/>
      <c r="F50" s="105">
        <f t="shared" ca="1" si="22"/>
        <v>382</v>
      </c>
      <c r="G50" s="80"/>
      <c r="H50" s="80"/>
      <c r="I50" s="104"/>
      <c r="J50" s="233"/>
      <c r="K50" s="102">
        <f t="shared" si="23"/>
        <v>0.96</v>
      </c>
      <c r="L50" s="102">
        <f t="shared" si="24"/>
        <v>0</v>
      </c>
      <c r="M50" s="106">
        <f t="shared" si="25"/>
        <v>1.1000000000000001</v>
      </c>
      <c r="N50" s="106">
        <f t="shared" si="26"/>
        <v>1</v>
      </c>
      <c r="O50" s="106">
        <f t="shared" si="27"/>
        <v>0.95</v>
      </c>
      <c r="P50" s="235">
        <f t="shared" si="28"/>
        <v>0.95</v>
      </c>
      <c r="Q50" s="106"/>
      <c r="R50" s="102">
        <f t="shared" si="4"/>
        <v>0.96</v>
      </c>
      <c r="S50" s="102">
        <f t="shared" si="5"/>
        <v>0</v>
      </c>
      <c r="T50" s="106">
        <f t="shared" si="6"/>
        <v>1.1000000000000001</v>
      </c>
      <c r="U50" s="106">
        <f t="shared" si="29"/>
        <v>1</v>
      </c>
      <c r="V50" s="106">
        <f t="shared" si="30"/>
        <v>0.95</v>
      </c>
      <c r="W50" s="235">
        <f t="shared" si="31"/>
        <v>0.95</v>
      </c>
      <c r="X50" s="106"/>
      <c r="Y50" s="102">
        <f t="shared" si="7"/>
        <v>0.12</v>
      </c>
      <c r="Z50" s="102">
        <f t="shared" si="8"/>
        <v>0</v>
      </c>
      <c r="AA50" s="106">
        <f t="shared" si="9"/>
        <v>1</v>
      </c>
      <c r="AB50" s="106">
        <f t="shared" si="32"/>
        <v>1</v>
      </c>
      <c r="AC50" s="106">
        <f t="shared" si="10"/>
        <v>0.98410764751845092</v>
      </c>
      <c r="AD50" s="235">
        <f t="shared" si="33"/>
        <v>0.2</v>
      </c>
      <c r="AE50" s="106"/>
      <c r="AF50" s="102">
        <f t="shared" si="11"/>
        <v>0.33</v>
      </c>
      <c r="AG50" s="102">
        <f t="shared" si="12"/>
        <v>0</v>
      </c>
      <c r="AH50" s="106">
        <f t="shared" si="13"/>
        <v>1</v>
      </c>
      <c r="AI50" s="106">
        <f t="shared" si="34"/>
        <v>1</v>
      </c>
      <c r="AJ50" s="106">
        <f t="shared" si="14"/>
        <v>0.99</v>
      </c>
      <c r="AK50" s="235">
        <f t="shared" si="35"/>
        <v>0.3</v>
      </c>
      <c r="AM50" s="80">
        <f t="shared" si="36"/>
        <v>6.7386024174300008E-2</v>
      </c>
      <c r="AN50" s="181">
        <f t="shared" si="15"/>
        <v>30</v>
      </c>
      <c r="AP50" s="82">
        <f t="shared" si="37"/>
        <v>0</v>
      </c>
      <c r="AQ50" s="132">
        <f t="shared" si="38"/>
        <v>5.6992000000000003</v>
      </c>
      <c r="AR50" s="132">
        <f t="shared" si="39"/>
        <v>4.7292000000000005</v>
      </c>
      <c r="AS50" s="132">
        <f t="shared" si="40"/>
        <v>0</v>
      </c>
      <c r="AT50" s="132">
        <f t="shared" si="41"/>
        <v>0</v>
      </c>
      <c r="AU50" s="234">
        <f t="shared" si="42"/>
        <v>0.45649999999999996</v>
      </c>
      <c r="AV50" s="234">
        <f t="shared" si="43"/>
        <v>0.41499999999999992</v>
      </c>
      <c r="AW50" s="106">
        <f t="shared" si="44"/>
        <v>0.95</v>
      </c>
      <c r="AX50" s="236">
        <f>IF(AP50=0,0,_xll.SPRDOPT(AQ50,AR50,$P50,$AM50,AU50,AV50,AW50,$F50,$B$19,0))</f>
        <v>0</v>
      </c>
      <c r="AY50" s="236">
        <f ca="1">IF(AQ50=0,0,_xll.SPRDOPT(AQ50,AR50,$P50,$AM50,AU50,AV50,AW50,$F50,$B$19,1))</f>
        <v>0.51277485836203374</v>
      </c>
      <c r="AZ50" s="236">
        <f ca="1">IF(AR50=0,0,_xll.SPRDOPT(AQ50,AR50,$P50,$AM50,AU50,AV50,AW50,$F50,$B$19,2))</f>
        <v>-0.46281275328041876</v>
      </c>
      <c r="BA50" s="236">
        <f>IF(AS50=0,0,_xll.SPRDOPT(AQ50,AR50,$P50,$AM50,AU50,AV50,AW50,$F50,$B$19,3)/100)</f>
        <v>0</v>
      </c>
      <c r="BB50" s="236">
        <f>IF(AT50=0,0,_xll.SPRDOPT(AQ50,AR50,$P50,$AM50,AU50,AV50,AW50,$F50,$B$19,4)/100)</f>
        <v>0</v>
      </c>
      <c r="BC50" s="236">
        <f ca="1">IF(AU50=0,0,_xll.SPRDOPT(AQ50,AR50,$P50,$AM50,AU50,AV50,AW50,$F50,$B$19,5)/100)</f>
        <v>1.6206972461627066E-2</v>
      </c>
      <c r="BD50" s="236">
        <f ca="1">IF(AV50=0,0,_xll.SPRDOPT(AQ50,AR50,$P50,$AM50,AU50,AV50,AW50,$F50,$B$19,6)/100)</f>
        <v>-9.120609705517712E-3</v>
      </c>
      <c r="BE50" s="236">
        <f ca="1">IF(AW50=0,0,_xll.SPRDOPT(AQ50,AR50,$P50,$AM50,AU50,AV50,AW50,$F50,$B$19,7)/100)</f>
        <v>-2.0525281260088759E-2</v>
      </c>
      <c r="BF50" s="236">
        <f>IF(AX50=0,0,_xll.SPRDOPT(AQ50,AR50,$P50,$AM50,AU50,AV50,AW50,$F50,$B$19,9)/365)</f>
        <v>0</v>
      </c>
      <c r="BG50" s="236">
        <f t="shared" ca="1" si="45"/>
        <v>4.9962105081614971E-2</v>
      </c>
      <c r="BH50" s="236">
        <f t="shared" si="46"/>
        <v>0</v>
      </c>
      <c r="BI50" s="236">
        <f t="shared" ca="1" si="47"/>
        <v>8.7070600022720636E-3</v>
      </c>
      <c r="BJ50" s="205"/>
      <c r="BK50" s="109">
        <f t="shared" si="16"/>
        <v>0</v>
      </c>
      <c r="BL50" s="109">
        <f t="shared" ca="1" si="17"/>
        <v>0</v>
      </c>
      <c r="BM50" s="109">
        <f t="shared" ca="1" si="17"/>
        <v>0</v>
      </c>
      <c r="BN50" s="109">
        <f t="shared" si="17"/>
        <v>0</v>
      </c>
      <c r="BO50" s="109">
        <f t="shared" si="17"/>
        <v>0</v>
      </c>
      <c r="BP50" s="109">
        <f t="shared" ca="1" si="17"/>
        <v>0</v>
      </c>
      <c r="BQ50" s="109">
        <f t="shared" ca="1" si="17"/>
        <v>0</v>
      </c>
      <c r="BR50" s="109">
        <f t="shared" ca="1" si="17"/>
        <v>0</v>
      </c>
      <c r="BS50" s="109">
        <f t="shared" si="17"/>
        <v>0</v>
      </c>
      <c r="BT50" s="109">
        <f t="shared" ca="1" si="17"/>
        <v>0</v>
      </c>
      <c r="BU50" s="109">
        <f t="shared" si="17"/>
        <v>0</v>
      </c>
      <c r="BV50" s="109">
        <f t="shared" ca="1" si="17"/>
        <v>0</v>
      </c>
      <c r="BX50" s="82">
        <f t="shared" si="48"/>
        <v>0</v>
      </c>
      <c r="BY50" s="132">
        <f t="shared" si="49"/>
        <v>5.7092000000000001</v>
      </c>
      <c r="BZ50" s="132">
        <f t="shared" si="50"/>
        <v>4.7292000000000005</v>
      </c>
      <c r="CA50" s="132">
        <f t="shared" si="51"/>
        <v>0</v>
      </c>
      <c r="CB50" s="132">
        <f t="shared" si="52"/>
        <v>0</v>
      </c>
      <c r="CC50" s="234">
        <f t="shared" si="53"/>
        <v>0.45649999999999996</v>
      </c>
      <c r="CD50" s="234">
        <f t="shared" si="54"/>
        <v>0.41499999999999992</v>
      </c>
      <c r="CE50" s="106">
        <f t="shared" si="55"/>
        <v>0.99</v>
      </c>
      <c r="CF50" s="236">
        <f>IF(BX50=0,0,_xll.SPRDOPT(BY50,BZ50,$W50,$AM50,CC50,CD50,CE50,$F50,$D$19,0))</f>
        <v>0</v>
      </c>
      <c r="CG50" s="236">
        <f ca="1">IF(BY50=0,0,_xll.SPRDOPT(BY50,BZ50,$W50,$AM50,CC50,CD50,CE50,$F50,$D$19,1))</f>
        <v>-0.40082510212092815</v>
      </c>
      <c r="CH50" s="236">
        <f ca="1">IF(BZ50=0,0,_xll.SPRDOPT(BY50,BZ50,$W50,$AM50,CC50,CD50,CE50,$F50,$D$19,2))</f>
        <v>0.42540564928297775</v>
      </c>
      <c r="CI50" s="236">
        <f>IF(CA50=0,0,_xll.SPRDOPT(BY50,BZ50,$W50,$AM50,CC50,CD50,CE50,$F50,$D$19,3)/100)</f>
        <v>0</v>
      </c>
      <c r="CJ50" s="236">
        <f>IF(CB50=0,0,_xll.SPRDOPT(BY50,BZ50,$W50,$AM50,CC50,CD50,CE50,$F50,$D$19,4)/100)</f>
        <v>0</v>
      </c>
      <c r="CK50" s="236">
        <f ca="1">IF(CC50=0,0,_xll.SPRDOPT(BY50,BZ50,$W50,$AM50,CC50,CD50,CE50,$F50,$D$19,5)/100)</f>
        <v>1.9555858945231139E-2</v>
      </c>
      <c r="CL50" s="236">
        <f ca="1">IF(CD50=0,0,_xll.SPRDOPT(BY50,BZ50,$W50,$AM50,CC50,CD50,CE50,$F50,$D$19,6)/100)</f>
        <v>-1.5159436528681569E-2</v>
      </c>
      <c r="CM50" s="236">
        <f ca="1">IF(CE50=0,0,_xll.SPRDOPT(BY50,BZ50,$W50,$AM50,CC50,CD50,CE50,$F50,$D$19,7)/100)</f>
        <v>-2.7787705916523877E-2</v>
      </c>
      <c r="CN50" s="236">
        <f>IF(CF50=0,0,_xll.SPRDOPT(BY50,BZ50,$W50,$AM50,CC50,CD50,CE50,$F50,$D$19,9)/365)</f>
        <v>0</v>
      </c>
      <c r="CO50" s="236">
        <f t="shared" ca="1" si="56"/>
        <v>2.4580547162049604E-2</v>
      </c>
      <c r="CP50" s="236">
        <f t="shared" si="57"/>
        <v>0</v>
      </c>
      <c r="CQ50" s="236">
        <f t="shared" ca="1" si="58"/>
        <v>6.3520083110726842E-3</v>
      </c>
      <c r="CR50" s="205"/>
      <c r="CS50" s="109">
        <f t="shared" si="59"/>
        <v>0</v>
      </c>
      <c r="CT50" s="109">
        <f t="shared" ca="1" si="60"/>
        <v>0</v>
      </c>
      <c r="CU50" s="109">
        <f t="shared" ca="1" si="61"/>
        <v>0</v>
      </c>
      <c r="CV50" s="109">
        <f t="shared" si="62"/>
        <v>0</v>
      </c>
      <c r="CW50" s="109">
        <f t="shared" si="63"/>
        <v>0</v>
      </c>
      <c r="CX50" s="109">
        <f t="shared" ca="1" si="64"/>
        <v>0</v>
      </c>
      <c r="CY50" s="109">
        <f t="shared" ca="1" si="65"/>
        <v>0</v>
      </c>
      <c r="CZ50" s="109">
        <f t="shared" ca="1" si="66"/>
        <v>0</v>
      </c>
      <c r="DA50" s="109">
        <f t="shared" si="67"/>
        <v>0</v>
      </c>
      <c r="DB50" s="109">
        <f t="shared" ca="1" si="68"/>
        <v>0</v>
      </c>
      <c r="DC50" s="109">
        <f t="shared" si="69"/>
        <v>0</v>
      </c>
      <c r="DD50" s="109">
        <f t="shared" ca="1" si="70"/>
        <v>0</v>
      </c>
      <c r="DF50" s="82">
        <f t="shared" si="71"/>
        <v>0</v>
      </c>
      <c r="DG50" s="132">
        <f t="shared" si="72"/>
        <v>4.8492000000000006</v>
      </c>
      <c r="DH50" s="132">
        <f t="shared" si="73"/>
        <v>4.7292000000000005</v>
      </c>
      <c r="DI50" s="132">
        <f t="shared" si="74"/>
        <v>0</v>
      </c>
      <c r="DJ50" s="132">
        <f t="shared" si="75"/>
        <v>0</v>
      </c>
      <c r="DK50" s="234">
        <f t="shared" si="76"/>
        <v>0.41499999999999992</v>
      </c>
      <c r="DL50" s="234">
        <f t="shared" si="77"/>
        <v>0.41499999999999992</v>
      </c>
      <c r="DM50" s="106">
        <f t="shared" si="78"/>
        <v>0.98410764751845092</v>
      </c>
      <c r="DN50" s="236">
        <f>IF(DF50=0,0,_xll.SPRDOPT(DG50,DH50,$AD50,$AM50,DK50,DL50,DM50,$F50,$F$19,0))</f>
        <v>0</v>
      </c>
      <c r="DO50" s="236">
        <f ca="1">IF(DG50=0,0,_xll.SPRDOPT(DG50,DH50,$AD50,$AM50,DK50,DL50,DM50,$F50,$F$19,1))</f>
        <v>0.40108457784342716</v>
      </c>
      <c r="DP50" s="236">
        <f ca="1">IF(DH50=0,0,_xll.SPRDOPT(DG50,DH50,$AD50,$AM50,DK50,DL50,DM50,$F50,$F$19,2))</f>
        <v>-0.37430791546914571</v>
      </c>
      <c r="DQ50" s="236">
        <f>IF(DI50=0,0,_xll.SPRDOPT(DG50,DH50,$AD50,$AM50,DK50,DL50,DM50,$F50,$F$19,3)/100)</f>
        <v>0</v>
      </c>
      <c r="DR50" s="236">
        <f>IF(DJ50=0,0,_xll.SPRDOPT(DG50,DH50,$AD50,$AM50,DK50,DL50,DM50,$F50,$F$19,4)/100)</f>
        <v>0</v>
      </c>
      <c r="DS50" s="236">
        <f ca="1">IF(DK50=0,0,_xll.SPRDOPT(DG50,DH50,$AD50,$AM50,DK50,DL50,DM50,$F50,$F$19,5)/100)</f>
        <v>5.5550936774622058E-3</v>
      </c>
      <c r="DT50" s="236">
        <f ca="1">IF(DL50=0,0,_xll.SPRDOPT(DG50,DH50,$AD50,$AM50,DK50,DL50,DM50,$F50,$F$19,6)/100)</f>
        <v>-2.2822547749845358E-3</v>
      </c>
      <c r="DU50" s="236">
        <f ca="1">IF(DM50=0,0,_xll.SPRDOPT(DG50,DH50,$AD50,$AM50,DK50,DL50,DM50,$F50,$F$19,7)/100)</f>
        <v>-4.0313088644210598E-2</v>
      </c>
      <c r="DV50" s="236">
        <f>IF(DN50=0,0,_xll.SPRDOPT(DG50,DH50,$AD50,$AM50,DK50,DL50,DM50,$F50,$F$19,9)/365)</f>
        <v>0</v>
      </c>
      <c r="DW50" s="236">
        <f t="shared" ca="1" si="79"/>
        <v>2.6776662374281446E-2</v>
      </c>
      <c r="DX50" s="236">
        <f t="shared" si="80"/>
        <v>0</v>
      </c>
      <c r="DY50" s="236">
        <f t="shared" ca="1" si="81"/>
        <v>3.27283890247767E-3</v>
      </c>
      <c r="DZ50" s="205"/>
      <c r="EA50" s="109">
        <f t="shared" si="82"/>
        <v>0</v>
      </c>
      <c r="EB50" s="109">
        <f t="shared" ca="1" si="83"/>
        <v>0</v>
      </c>
      <c r="EC50" s="109">
        <f t="shared" ca="1" si="84"/>
        <v>0</v>
      </c>
      <c r="ED50" s="109">
        <f t="shared" si="85"/>
        <v>0</v>
      </c>
      <c r="EE50" s="109">
        <f t="shared" si="86"/>
        <v>0</v>
      </c>
      <c r="EF50" s="109">
        <f t="shared" ca="1" si="87"/>
        <v>0</v>
      </c>
      <c r="EG50" s="109">
        <f t="shared" ca="1" si="88"/>
        <v>0</v>
      </c>
      <c r="EH50" s="109">
        <f t="shared" ca="1" si="89"/>
        <v>0</v>
      </c>
      <c r="EI50" s="109">
        <f t="shared" si="90"/>
        <v>0</v>
      </c>
      <c r="EJ50" s="109">
        <f t="shared" ca="1" si="91"/>
        <v>0</v>
      </c>
      <c r="EK50" s="109">
        <f t="shared" si="92"/>
        <v>0</v>
      </c>
      <c r="EL50" s="109">
        <f t="shared" ca="1" si="93"/>
        <v>0</v>
      </c>
      <c r="EN50" s="82">
        <f t="shared" si="94"/>
        <v>0</v>
      </c>
      <c r="EO50" s="132">
        <f t="shared" si="95"/>
        <v>5.0492000000000008</v>
      </c>
      <c r="EP50" s="132">
        <f t="shared" si="96"/>
        <v>4.7292000000000005</v>
      </c>
      <c r="EQ50" s="132">
        <f t="shared" si="97"/>
        <v>0</v>
      </c>
      <c r="ER50" s="132">
        <f t="shared" si="98"/>
        <v>0</v>
      </c>
      <c r="ES50" s="234">
        <f t="shared" si="99"/>
        <v>0.41499999999999992</v>
      </c>
      <c r="ET50" s="234">
        <f t="shared" si="100"/>
        <v>0.41499999999999992</v>
      </c>
      <c r="EU50" s="106">
        <f t="shared" si="101"/>
        <v>0.98</v>
      </c>
      <c r="EV50" s="236">
        <f>IF(EN50=0,0,_xll.SPRDOPT(EO50,EP50,$AK50,$AM50,ES50,ET50,EU50,$F50,$H$19,0))</f>
        <v>0</v>
      </c>
      <c r="EW50" s="236">
        <f ca="1">IF(EO50=0,0,_xll.SPRDOPT(EO50,EP50,$AK50,$AM50,ES50,ET50,EU50,$F50,$H$19,1))</f>
        <v>0.50012179262204848</v>
      </c>
      <c r="EX50" s="236">
        <f ca="1">IF(EP50=0,0,_xll.SPRDOPT(EO50,EP50,$AK50,$AM50,ES50,ET50,EU50,$F50,$H$19,2))</f>
        <v>-0.47003507669185179</v>
      </c>
      <c r="EY50" s="236">
        <f>IF(EQ50=0,0,_xll.SPRDOPT(EO50,EP50,$AK50,$AM50,ES50,ET50,EU50,$F50,$H$19,3)/100)</f>
        <v>0</v>
      </c>
      <c r="EZ50" s="236">
        <f>IF(ER50=0,0,_xll.SPRDOPT(EO50,EP50,$AK50,$AM50,ES50,ET50,EU50,$F50,$H$19,4)/100)</f>
        <v>0</v>
      </c>
      <c r="FA50" s="236">
        <f ca="1">IF(ES50=0,0,_xll.SPRDOPT(EO50,EP50,$AK50,$AM50,ES50,ET50,EU50,$F50,$H$19,5)/100)</f>
        <v>7.3046048292829575E-3</v>
      </c>
      <c r="FB50" s="236">
        <f ca="1">IF(ET50=0,0,_xll.SPRDOPT(EO50,EP50,$AK50,$AM50,ES50,ET50,EU50,$F50,$H$19,6)/100)</f>
        <v>-3.3895711925327867E-3</v>
      </c>
      <c r="FC50" s="236">
        <f ca="1">IF(EU50=0,0,_xll.SPRDOPT(EO50,EP50,$AK50,$AM50,ES50,ET50,EU50,$F50,$H$19,7)/100)</f>
        <v>-3.6712771785059453E-2</v>
      </c>
      <c r="FD50" s="236">
        <f>IF(EV50=0,0,_xll.SPRDOPT(EO50,EP50,$AK50,$AM50,ES50,ET50,EU50,$F50,$H$19,9)/365)</f>
        <v>0</v>
      </c>
      <c r="FE50" s="236">
        <f t="shared" ca="1" si="102"/>
        <v>3.0086715930196684E-2</v>
      </c>
      <c r="FF50" s="236">
        <f t="shared" si="103"/>
        <v>0</v>
      </c>
      <c r="FG50" s="236">
        <f t="shared" ca="1" si="104"/>
        <v>3.9150336367501709E-3</v>
      </c>
      <c r="FH50" s="205"/>
      <c r="FI50" s="109">
        <f t="shared" si="18"/>
        <v>0</v>
      </c>
      <c r="FJ50" s="109">
        <f t="shared" ca="1" si="18"/>
        <v>0</v>
      </c>
      <c r="FK50" s="109">
        <f t="shared" ca="1" si="18"/>
        <v>0</v>
      </c>
      <c r="FL50" s="109">
        <f t="shared" si="18"/>
        <v>0</v>
      </c>
      <c r="FM50" s="109">
        <f t="shared" si="18"/>
        <v>0</v>
      </c>
      <c r="FN50" s="109">
        <f t="shared" ca="1" si="18"/>
        <v>0</v>
      </c>
      <c r="FO50" s="109">
        <f t="shared" ca="1" si="18"/>
        <v>0</v>
      </c>
      <c r="FP50" s="109">
        <f t="shared" ca="1" si="18"/>
        <v>0</v>
      </c>
      <c r="FQ50" s="109">
        <f t="shared" si="18"/>
        <v>0</v>
      </c>
      <c r="FR50" s="109">
        <f t="shared" ca="1" si="18"/>
        <v>0</v>
      </c>
      <c r="FS50" s="109">
        <f t="shared" si="18"/>
        <v>0</v>
      </c>
      <c r="FT50" s="109">
        <f t="shared" ca="1" si="18"/>
        <v>0</v>
      </c>
    </row>
    <row r="51" spans="1:176" x14ac:dyDescent="0.25">
      <c r="A51" s="101">
        <f t="shared" si="19"/>
        <v>37226</v>
      </c>
      <c r="B51" s="102">
        <f t="shared" si="20"/>
        <v>4.8452000000000002</v>
      </c>
      <c r="C51" s="80">
        <f t="shared" si="21"/>
        <v>0.41749999999999993</v>
      </c>
      <c r="D51" s="102"/>
      <c r="E51" s="106"/>
      <c r="F51" s="105">
        <f t="shared" ca="1" si="22"/>
        <v>412</v>
      </c>
      <c r="G51" s="80"/>
      <c r="H51" s="80"/>
      <c r="I51" s="104"/>
      <c r="J51" s="233"/>
      <c r="K51" s="102">
        <f t="shared" si="23"/>
        <v>1.4</v>
      </c>
      <c r="L51" s="102">
        <f t="shared" si="24"/>
        <v>0</v>
      </c>
      <c r="M51" s="106">
        <f t="shared" si="25"/>
        <v>1.1000000000000001</v>
      </c>
      <c r="N51" s="106">
        <f t="shared" si="26"/>
        <v>1</v>
      </c>
      <c r="O51" s="106">
        <f t="shared" si="27"/>
        <v>0.95</v>
      </c>
      <c r="P51" s="235">
        <f t="shared" si="28"/>
        <v>0.95</v>
      </c>
      <c r="Q51" s="106"/>
      <c r="R51" s="102">
        <f t="shared" si="4"/>
        <v>1.4</v>
      </c>
      <c r="S51" s="102">
        <f t="shared" si="5"/>
        <v>0</v>
      </c>
      <c r="T51" s="106">
        <f t="shared" si="6"/>
        <v>1.1000000000000001</v>
      </c>
      <c r="U51" s="106">
        <f t="shared" si="29"/>
        <v>1</v>
      </c>
      <c r="V51" s="106">
        <f t="shared" si="30"/>
        <v>0.95</v>
      </c>
      <c r="W51" s="235">
        <f t="shared" si="31"/>
        <v>0.95</v>
      </c>
      <c r="X51" s="106"/>
      <c r="Y51" s="102">
        <f t="shared" si="7"/>
        <v>0.14000000000000001</v>
      </c>
      <c r="Z51" s="102">
        <f t="shared" si="8"/>
        <v>0</v>
      </c>
      <c r="AA51" s="106">
        <f t="shared" si="9"/>
        <v>1</v>
      </c>
      <c r="AB51" s="106">
        <f t="shared" si="32"/>
        <v>1</v>
      </c>
      <c r="AC51" s="106">
        <f t="shared" si="10"/>
        <v>0.98410764751845092</v>
      </c>
      <c r="AD51" s="235">
        <f t="shared" si="33"/>
        <v>0.2</v>
      </c>
      <c r="AE51" s="106"/>
      <c r="AF51" s="102">
        <f t="shared" si="11"/>
        <v>0.35499999999999998</v>
      </c>
      <c r="AG51" s="102">
        <f t="shared" si="12"/>
        <v>0</v>
      </c>
      <c r="AH51" s="106">
        <f t="shared" si="13"/>
        <v>1</v>
      </c>
      <c r="AI51" s="106">
        <f t="shared" si="34"/>
        <v>1</v>
      </c>
      <c r="AJ51" s="106">
        <f t="shared" si="14"/>
        <v>0.99</v>
      </c>
      <c r="AK51" s="235">
        <f t="shared" si="35"/>
        <v>0.3</v>
      </c>
      <c r="AM51" s="80">
        <f t="shared" si="36"/>
        <v>6.7280513701545003E-2</v>
      </c>
      <c r="AN51" s="181">
        <f t="shared" si="15"/>
        <v>31</v>
      </c>
      <c r="AP51" s="82">
        <f t="shared" si="37"/>
        <v>0</v>
      </c>
      <c r="AQ51" s="132">
        <f t="shared" si="38"/>
        <v>6.2552000000000003</v>
      </c>
      <c r="AR51" s="132">
        <f t="shared" si="39"/>
        <v>4.8452000000000002</v>
      </c>
      <c r="AS51" s="132">
        <f t="shared" si="40"/>
        <v>0</v>
      </c>
      <c r="AT51" s="132">
        <f t="shared" si="41"/>
        <v>0</v>
      </c>
      <c r="AU51" s="234">
        <f t="shared" si="42"/>
        <v>0.45924999999999994</v>
      </c>
      <c r="AV51" s="234">
        <f t="shared" si="43"/>
        <v>0.41749999999999993</v>
      </c>
      <c r="AW51" s="106">
        <f t="shared" si="44"/>
        <v>0.95</v>
      </c>
      <c r="AX51" s="236">
        <f>IF(AP51=0,0,_xll.SPRDOPT(AQ51,AR51,$P51,$AM51,AU51,AV51,AW51,$F51,$B$19,0))</f>
        <v>0</v>
      </c>
      <c r="AY51" s="236">
        <f ca="1">IF(AQ51=0,0,_xll.SPRDOPT(AQ51,AR51,$P51,$AM51,AU51,AV51,AW51,$F51,$B$19,1))</f>
        <v>0.65291780421111578</v>
      </c>
      <c r="AZ51" s="236">
        <f ca="1">IF(AR51=0,0,_xll.SPRDOPT(AQ51,AR51,$P51,$AM51,AU51,AV51,AW51,$F51,$B$19,2))</f>
        <v>-0.60668014136143189</v>
      </c>
      <c r="BA51" s="236">
        <f>IF(AS51=0,0,_xll.SPRDOPT(AQ51,AR51,$P51,$AM51,AU51,AV51,AW51,$F51,$B$19,3)/100)</f>
        <v>0</v>
      </c>
      <c r="BB51" s="236">
        <f>IF(AT51=0,0,_xll.SPRDOPT(AQ51,AR51,$P51,$AM51,AU51,AV51,AW51,$F51,$B$19,4)/100)</f>
        <v>0</v>
      </c>
      <c r="BC51" s="236">
        <f ca="1">IF(AU51=0,0,_xll.SPRDOPT(AQ51,AR51,$P51,$AM51,AU51,AV51,AW51,$F51,$B$19,5)/100)</f>
        <v>1.6285925266401335E-2</v>
      </c>
      <c r="BD51" s="236">
        <f ca="1">IF(AV51=0,0,_xll.SPRDOPT(AQ51,AR51,$P51,$AM51,AU51,AV51,AW51,$F51,$B$19,6)/100)</f>
        <v>-9.1823266363638342E-3</v>
      </c>
      <c r="BE51" s="236">
        <f ca="1">IF(AW51=0,0,_xll.SPRDOPT(AQ51,AR51,$P51,$AM51,AU51,AV51,AW51,$F51,$B$19,7)/100)</f>
        <v>-1.99685476371032E-2</v>
      </c>
      <c r="BF51" s="236">
        <f>IF(AX51=0,0,_xll.SPRDOPT(AQ51,AR51,$P51,$AM51,AU51,AV51,AW51,$F51,$B$19,9)/365)</f>
        <v>0</v>
      </c>
      <c r="BG51" s="236">
        <f t="shared" ca="1" si="45"/>
        <v>4.6237662849683892E-2</v>
      </c>
      <c r="BH51" s="236">
        <f t="shared" si="46"/>
        <v>0</v>
      </c>
      <c r="BI51" s="236">
        <f t="shared" ca="1" si="47"/>
        <v>8.7321911566776364E-3</v>
      </c>
      <c r="BJ51" s="205"/>
      <c r="BK51" s="109">
        <f t="shared" si="16"/>
        <v>0</v>
      </c>
      <c r="BL51" s="109">
        <f t="shared" ca="1" si="17"/>
        <v>0</v>
      </c>
      <c r="BM51" s="109">
        <f t="shared" ca="1" si="17"/>
        <v>0</v>
      </c>
      <c r="BN51" s="109">
        <f t="shared" si="17"/>
        <v>0</v>
      </c>
      <c r="BO51" s="109">
        <f t="shared" si="17"/>
        <v>0</v>
      </c>
      <c r="BP51" s="109">
        <f t="shared" ca="1" si="17"/>
        <v>0</v>
      </c>
      <c r="BQ51" s="109">
        <f t="shared" ca="1" si="17"/>
        <v>0</v>
      </c>
      <c r="BR51" s="109">
        <f t="shared" ca="1" si="17"/>
        <v>0</v>
      </c>
      <c r="BS51" s="109">
        <f t="shared" si="17"/>
        <v>0</v>
      </c>
      <c r="BT51" s="109">
        <f t="shared" ca="1" si="17"/>
        <v>0</v>
      </c>
      <c r="BU51" s="109">
        <f t="shared" si="17"/>
        <v>0</v>
      </c>
      <c r="BV51" s="109">
        <f t="shared" ca="1" si="17"/>
        <v>0</v>
      </c>
      <c r="BX51" s="82">
        <f t="shared" si="48"/>
        <v>0</v>
      </c>
      <c r="BY51" s="132">
        <f t="shared" si="49"/>
        <v>6.2652000000000001</v>
      </c>
      <c r="BZ51" s="132">
        <f t="shared" si="50"/>
        <v>4.8452000000000002</v>
      </c>
      <c r="CA51" s="132">
        <f t="shared" si="51"/>
        <v>0</v>
      </c>
      <c r="CB51" s="132">
        <f t="shared" si="52"/>
        <v>0</v>
      </c>
      <c r="CC51" s="234">
        <f t="shared" si="53"/>
        <v>0.45924999999999994</v>
      </c>
      <c r="CD51" s="234">
        <f t="shared" si="54"/>
        <v>0.41749999999999993</v>
      </c>
      <c r="CE51" s="106">
        <f t="shared" si="55"/>
        <v>0.99</v>
      </c>
      <c r="CF51" s="236">
        <f>IF(BX51=0,0,_xll.SPRDOPT(BY51,BZ51,$W51,$AM51,CC51,CD51,CE51,$F51,$D$19,0))</f>
        <v>0</v>
      </c>
      <c r="CG51" s="236">
        <f ca="1">IF(BY51=0,0,_xll.SPRDOPT(BY51,BZ51,$W51,$AM51,CC51,CD51,CE51,$F51,$D$19,1))</f>
        <v>-0.2186778340128972</v>
      </c>
      <c r="CH51" s="236">
        <f ca="1">IF(BZ51=0,0,_xll.SPRDOPT(BY51,BZ51,$W51,$AM51,CC51,CD51,CE51,$F51,$D$19,2))</f>
        <v>0.23859810255184544</v>
      </c>
      <c r="CI51" s="236">
        <f>IF(CA51=0,0,_xll.SPRDOPT(BY51,BZ51,$W51,$AM51,CC51,CD51,CE51,$F51,$D$19,3)/100)</f>
        <v>0</v>
      </c>
      <c r="CJ51" s="236">
        <f>IF(CB51=0,0,_xll.SPRDOPT(BY51,BZ51,$W51,$AM51,CC51,CD51,CE51,$F51,$D$19,4)/100)</f>
        <v>0</v>
      </c>
      <c r="CK51" s="236">
        <f ca="1">IF(CC51=0,0,_xll.SPRDOPT(BY51,BZ51,$W51,$AM51,CC51,CD51,CE51,$F51,$D$19,5)/100)</f>
        <v>1.7688724418711988E-2</v>
      </c>
      <c r="CL51" s="236">
        <f ca="1">IF(CD51=0,0,_xll.SPRDOPT(BY51,BZ51,$W51,$AM51,CC51,CD51,CE51,$F51,$D$19,6)/100)</f>
        <v>-1.3387114023553429E-2</v>
      </c>
      <c r="CM51" s="236">
        <f ca="1">IF(CE51=0,0,_xll.SPRDOPT(BY51,BZ51,$W51,$AM51,CC51,CD51,CE51,$F51,$D$19,7)/100)</f>
        <v>-2.2416649825876114E-2</v>
      </c>
      <c r="CN51" s="236">
        <f>IF(CF51=0,0,_xll.SPRDOPT(BY51,BZ51,$W51,$AM51,CC51,CD51,CE51,$F51,$D$19,9)/365)</f>
        <v>0</v>
      </c>
      <c r="CO51" s="236">
        <f t="shared" ca="1" si="56"/>
        <v>1.9920268538948238E-2</v>
      </c>
      <c r="CP51" s="236">
        <f t="shared" si="57"/>
        <v>0</v>
      </c>
      <c r="CQ51" s="236">
        <f t="shared" ca="1" si="58"/>
        <v>6.07048283702976E-3</v>
      </c>
      <c r="CR51" s="205"/>
      <c r="CS51" s="109">
        <f t="shared" si="59"/>
        <v>0</v>
      </c>
      <c r="CT51" s="109">
        <f t="shared" ca="1" si="60"/>
        <v>0</v>
      </c>
      <c r="CU51" s="109">
        <f t="shared" ca="1" si="61"/>
        <v>0</v>
      </c>
      <c r="CV51" s="109">
        <f t="shared" si="62"/>
        <v>0</v>
      </c>
      <c r="CW51" s="109">
        <f t="shared" si="63"/>
        <v>0</v>
      </c>
      <c r="CX51" s="109">
        <f t="shared" ca="1" si="64"/>
        <v>0</v>
      </c>
      <c r="CY51" s="109">
        <f t="shared" ca="1" si="65"/>
        <v>0</v>
      </c>
      <c r="CZ51" s="109">
        <f t="shared" ca="1" si="66"/>
        <v>0</v>
      </c>
      <c r="DA51" s="109">
        <f t="shared" si="67"/>
        <v>0</v>
      </c>
      <c r="DB51" s="109">
        <f t="shared" ca="1" si="68"/>
        <v>0</v>
      </c>
      <c r="DC51" s="109">
        <f t="shared" si="69"/>
        <v>0</v>
      </c>
      <c r="DD51" s="109">
        <f t="shared" ca="1" si="70"/>
        <v>0</v>
      </c>
      <c r="DF51" s="82">
        <f t="shared" si="71"/>
        <v>0</v>
      </c>
      <c r="DG51" s="132">
        <f t="shared" si="72"/>
        <v>4.9851999999999999</v>
      </c>
      <c r="DH51" s="132">
        <f t="shared" si="73"/>
        <v>4.8452000000000002</v>
      </c>
      <c r="DI51" s="132">
        <f t="shared" si="74"/>
        <v>0</v>
      </c>
      <c r="DJ51" s="132">
        <f t="shared" si="75"/>
        <v>0</v>
      </c>
      <c r="DK51" s="234">
        <f t="shared" si="76"/>
        <v>0.41749999999999993</v>
      </c>
      <c r="DL51" s="234">
        <f t="shared" si="77"/>
        <v>0.41749999999999993</v>
      </c>
      <c r="DM51" s="106">
        <f t="shared" si="78"/>
        <v>0.98410764751845092</v>
      </c>
      <c r="DN51" s="236">
        <f>IF(DF51=0,0,_xll.SPRDOPT(DG51,DH51,$AD51,$AM51,DK51,DL51,DM51,$F51,$F$19,0))</f>
        <v>0</v>
      </c>
      <c r="DO51" s="236">
        <f ca="1">IF(DG51=0,0,_xll.SPRDOPT(DG51,DH51,$AD51,$AM51,DK51,DL51,DM51,$F51,$F$19,1))</f>
        <v>0.42309084676190883</v>
      </c>
      <c r="DP51" s="236">
        <f ca="1">IF(DH51=0,0,_xll.SPRDOPT(DG51,DH51,$AD51,$AM51,DK51,DL51,DM51,$F51,$F$19,2))</f>
        <v>-0.39491771985073665</v>
      </c>
      <c r="DQ51" s="236">
        <f>IF(DI51=0,0,_xll.SPRDOPT(DG51,DH51,$AD51,$AM51,DK51,DL51,DM51,$F51,$F$19,3)/100)</f>
        <v>0</v>
      </c>
      <c r="DR51" s="236">
        <f>IF(DJ51=0,0,_xll.SPRDOPT(DG51,DH51,$AD51,$AM51,DK51,DL51,DM51,$F51,$F$19,4)/100)</f>
        <v>0</v>
      </c>
      <c r="DS51" s="236">
        <f ca="1">IF(DK51=0,0,_xll.SPRDOPT(DG51,DH51,$AD51,$AM51,DK51,DL51,DM51,$F51,$F$19,5)/100)</f>
        <v>5.8725589595634183E-3</v>
      </c>
      <c r="DT51" s="236">
        <f ca="1">IF(DL51=0,0,_xll.SPRDOPT(DG51,DH51,$AD51,$AM51,DK51,DL51,DM51,$F51,$F$19,6)/100)</f>
        <v>-2.3650191749039597E-3</v>
      </c>
      <c r="DU51" s="236">
        <f ca="1">IF(DM51=0,0,_xll.SPRDOPT(DG51,DH51,$AD51,$AM51,DK51,DL51,DM51,$F51,$F$19,7)/100)</f>
        <v>-4.3528800712453838E-2</v>
      </c>
      <c r="DV51" s="236">
        <f>IF(DN51=0,0,_xll.SPRDOPT(DG51,DH51,$AD51,$AM51,DK51,DL51,DM51,$F51,$F$19,9)/365)</f>
        <v>0</v>
      </c>
      <c r="DW51" s="236">
        <f t="shared" ca="1" si="79"/>
        <v>2.8173126911172186E-2</v>
      </c>
      <c r="DX51" s="236">
        <f t="shared" si="80"/>
        <v>0</v>
      </c>
      <c r="DY51" s="236">
        <f t="shared" ca="1" si="81"/>
        <v>3.5075397846594586E-3</v>
      </c>
      <c r="DZ51" s="205"/>
      <c r="EA51" s="109">
        <f t="shared" si="82"/>
        <v>0</v>
      </c>
      <c r="EB51" s="109">
        <f t="shared" ca="1" si="83"/>
        <v>0</v>
      </c>
      <c r="EC51" s="109">
        <f t="shared" ca="1" si="84"/>
        <v>0</v>
      </c>
      <c r="ED51" s="109">
        <f t="shared" si="85"/>
        <v>0</v>
      </c>
      <c r="EE51" s="109">
        <f t="shared" si="86"/>
        <v>0</v>
      </c>
      <c r="EF51" s="109">
        <f t="shared" ca="1" si="87"/>
        <v>0</v>
      </c>
      <c r="EG51" s="109">
        <f t="shared" ca="1" si="88"/>
        <v>0</v>
      </c>
      <c r="EH51" s="109">
        <f t="shared" ca="1" si="89"/>
        <v>0</v>
      </c>
      <c r="EI51" s="109">
        <f t="shared" si="90"/>
        <v>0</v>
      </c>
      <c r="EJ51" s="109">
        <f t="shared" ca="1" si="91"/>
        <v>0</v>
      </c>
      <c r="EK51" s="109">
        <f t="shared" si="92"/>
        <v>0</v>
      </c>
      <c r="EL51" s="109">
        <f t="shared" ca="1" si="93"/>
        <v>0</v>
      </c>
      <c r="EN51" s="82">
        <f t="shared" si="94"/>
        <v>0</v>
      </c>
      <c r="EO51" s="132">
        <f t="shared" si="95"/>
        <v>5.1902000000000008</v>
      </c>
      <c r="EP51" s="132">
        <f t="shared" si="96"/>
        <v>4.8452000000000002</v>
      </c>
      <c r="EQ51" s="132">
        <f t="shared" si="97"/>
        <v>0</v>
      </c>
      <c r="ER51" s="132">
        <f t="shared" si="98"/>
        <v>0</v>
      </c>
      <c r="ES51" s="234">
        <f t="shared" si="99"/>
        <v>0.41749999999999993</v>
      </c>
      <c r="ET51" s="234">
        <f t="shared" si="100"/>
        <v>0.41749999999999993</v>
      </c>
      <c r="EU51" s="106">
        <f t="shared" si="101"/>
        <v>0.98</v>
      </c>
      <c r="EV51" s="236">
        <f>IF(EN51=0,0,_xll.SPRDOPT(EO51,EP51,$AK51,$AM51,ES51,ET51,EU51,$F51,$H$19,0))</f>
        <v>0</v>
      </c>
      <c r="EW51" s="236">
        <f ca="1">IF(EO51=0,0,_xll.SPRDOPT(EO51,EP51,$AK51,$AM51,ES51,ET51,EU51,$F51,$H$19,1))</f>
        <v>0.51670548587696208</v>
      </c>
      <c r="EX51" s="236">
        <f ca="1">IF(EP51=0,0,_xll.SPRDOPT(EO51,EP51,$AK51,$AM51,ES51,ET51,EU51,$F51,$H$19,2))</f>
        <v>-0.48551740721844017</v>
      </c>
      <c r="EY51" s="236">
        <f>IF(EQ51=0,0,_xll.SPRDOPT(EO51,EP51,$AK51,$AM51,ES51,ET51,EU51,$F51,$H$19,3)/100)</f>
        <v>0</v>
      </c>
      <c r="EZ51" s="236">
        <f>IF(ER51=0,0,_xll.SPRDOPT(EO51,EP51,$AK51,$AM51,ES51,ET51,EU51,$F51,$H$19,4)/100)</f>
        <v>0</v>
      </c>
      <c r="FA51" s="236">
        <f ca="1">IF(ES51=0,0,_xll.SPRDOPT(EO51,EP51,$AK51,$AM51,ES51,ET51,EU51,$F51,$H$19,5)/100)</f>
        <v>7.6037247589765943E-3</v>
      </c>
      <c r="FB51" s="236">
        <f ca="1">IF(ET51=0,0,_xll.SPRDOPT(EO51,EP51,$AK51,$AM51,ES51,ET51,EU51,$F51,$H$19,6)/100)</f>
        <v>-3.4743583787393722E-3</v>
      </c>
      <c r="FC51" s="236">
        <f ca="1">IF(EU51=0,0,_xll.SPRDOPT(EO51,EP51,$AK51,$AM51,ES51,ET51,EU51,$F51,$H$19,7)/100)</f>
        <v>-3.905289523996635E-2</v>
      </c>
      <c r="FD51" s="236">
        <f>IF(EV51=0,0,_xll.SPRDOPT(EO51,EP51,$AK51,$AM51,ES51,ET51,EU51,$F51,$H$19,9)/365)</f>
        <v>0</v>
      </c>
      <c r="FE51" s="236">
        <f t="shared" ca="1" si="102"/>
        <v>3.1188078658521912E-2</v>
      </c>
      <c r="FF51" s="236">
        <f t="shared" si="103"/>
        <v>0</v>
      </c>
      <c r="FG51" s="236">
        <f t="shared" ca="1" si="104"/>
        <v>4.1293663802372226E-3</v>
      </c>
      <c r="FH51" s="205"/>
      <c r="FI51" s="109">
        <f t="shared" si="18"/>
        <v>0</v>
      </c>
      <c r="FJ51" s="109">
        <f t="shared" ca="1" si="18"/>
        <v>0</v>
      </c>
      <c r="FK51" s="109">
        <f t="shared" ca="1" si="18"/>
        <v>0</v>
      </c>
      <c r="FL51" s="109">
        <f t="shared" si="18"/>
        <v>0</v>
      </c>
      <c r="FM51" s="109">
        <f t="shared" si="18"/>
        <v>0</v>
      </c>
      <c r="FN51" s="109">
        <f t="shared" ca="1" si="18"/>
        <v>0</v>
      </c>
      <c r="FO51" s="109">
        <f t="shared" ca="1" si="18"/>
        <v>0</v>
      </c>
      <c r="FP51" s="109">
        <f t="shared" ca="1" si="18"/>
        <v>0</v>
      </c>
      <c r="FQ51" s="109">
        <f t="shared" si="18"/>
        <v>0</v>
      </c>
      <c r="FR51" s="109">
        <f t="shared" ca="1" si="18"/>
        <v>0</v>
      </c>
      <c r="FS51" s="109">
        <f t="shared" si="18"/>
        <v>0</v>
      </c>
      <c r="FT51" s="109">
        <f t="shared" ca="1" si="18"/>
        <v>0</v>
      </c>
    </row>
    <row r="52" spans="1:176" x14ac:dyDescent="0.25">
      <c r="A52" s="101">
        <f t="shared" si="19"/>
        <v>37257</v>
      </c>
      <c r="B52" s="102">
        <f t="shared" si="20"/>
        <v>4.8252000000000006</v>
      </c>
      <c r="C52" s="80">
        <f t="shared" si="21"/>
        <v>0.42249999999999999</v>
      </c>
      <c r="D52" s="102"/>
      <c r="E52" s="106"/>
      <c r="F52" s="105">
        <f t="shared" ca="1" si="22"/>
        <v>441</v>
      </c>
      <c r="G52" s="80"/>
      <c r="H52" s="80"/>
      <c r="I52" s="104"/>
      <c r="J52" s="233"/>
      <c r="K52" s="102">
        <f t="shared" si="23"/>
        <v>1.64</v>
      </c>
      <c r="L52" s="102">
        <f t="shared" si="24"/>
        <v>0</v>
      </c>
      <c r="M52" s="106">
        <f t="shared" si="25"/>
        <v>1.1000000000000001</v>
      </c>
      <c r="N52" s="106">
        <f t="shared" si="26"/>
        <v>1</v>
      </c>
      <c r="O52" s="106">
        <f t="shared" si="27"/>
        <v>0.95</v>
      </c>
      <c r="P52" s="235">
        <f t="shared" si="28"/>
        <v>0.95</v>
      </c>
      <c r="Q52" s="106"/>
      <c r="R52" s="102">
        <f t="shared" si="4"/>
        <v>1.64</v>
      </c>
      <c r="S52" s="102">
        <f t="shared" si="5"/>
        <v>0</v>
      </c>
      <c r="T52" s="106">
        <f t="shared" si="6"/>
        <v>1.1000000000000001</v>
      </c>
      <c r="U52" s="106">
        <f t="shared" si="29"/>
        <v>1</v>
      </c>
      <c r="V52" s="106">
        <f t="shared" si="30"/>
        <v>0.95</v>
      </c>
      <c r="W52" s="235">
        <f t="shared" si="31"/>
        <v>0.95</v>
      </c>
      <c r="X52" s="106"/>
      <c r="Y52" s="102">
        <f t="shared" si="7"/>
        <v>0.155</v>
      </c>
      <c r="Z52" s="102">
        <f t="shared" si="8"/>
        <v>0</v>
      </c>
      <c r="AA52" s="106">
        <f t="shared" si="9"/>
        <v>1</v>
      </c>
      <c r="AB52" s="106">
        <f t="shared" si="32"/>
        <v>1</v>
      </c>
      <c r="AC52" s="106">
        <f t="shared" si="10"/>
        <v>0.98410764751845092</v>
      </c>
      <c r="AD52" s="235">
        <f t="shared" si="33"/>
        <v>0.2</v>
      </c>
      <c r="AE52" s="106"/>
      <c r="AF52" s="102">
        <f t="shared" si="11"/>
        <v>0.36499999999999999</v>
      </c>
      <c r="AG52" s="102">
        <f t="shared" si="12"/>
        <v>0</v>
      </c>
      <c r="AH52" s="106">
        <f t="shared" si="13"/>
        <v>1</v>
      </c>
      <c r="AI52" s="106">
        <f t="shared" si="34"/>
        <v>1</v>
      </c>
      <c r="AJ52" s="106">
        <f t="shared" si="14"/>
        <v>0.99</v>
      </c>
      <c r="AK52" s="235">
        <f t="shared" si="35"/>
        <v>0.3</v>
      </c>
      <c r="AM52" s="80">
        <f t="shared" si="36"/>
        <v>6.7210917417546021E-2</v>
      </c>
      <c r="AN52" s="181">
        <f t="shared" si="15"/>
        <v>31</v>
      </c>
      <c r="AP52" s="82">
        <f t="shared" si="37"/>
        <v>0</v>
      </c>
      <c r="AQ52" s="132">
        <f t="shared" si="38"/>
        <v>6.4752000000000001</v>
      </c>
      <c r="AR52" s="132">
        <f t="shared" si="39"/>
        <v>4.8252000000000006</v>
      </c>
      <c r="AS52" s="132">
        <f t="shared" si="40"/>
        <v>0</v>
      </c>
      <c r="AT52" s="132">
        <f t="shared" si="41"/>
        <v>0</v>
      </c>
      <c r="AU52" s="234">
        <f t="shared" si="42"/>
        <v>0.46475</v>
      </c>
      <c r="AV52" s="234">
        <f t="shared" si="43"/>
        <v>0.42249999999999999</v>
      </c>
      <c r="AW52" s="106">
        <f t="shared" si="44"/>
        <v>0.95</v>
      </c>
      <c r="AX52" s="236">
        <f>IF(AP52=0,0,_xll.SPRDOPT(AQ52,AR52,$P52,$AM52,AU52,AV52,AW52,$F52,$B$19,0))</f>
        <v>0</v>
      </c>
      <c r="AY52" s="236">
        <f ca="1">IF(AQ52=0,0,_xll.SPRDOPT(AQ52,AR52,$P52,$AM52,AU52,AV52,AW52,$F52,$B$19,1))</f>
        <v>0.70576014289134059</v>
      </c>
      <c r="AZ52" s="236">
        <f ca="1">IF(AR52=0,0,_xll.SPRDOPT(AQ52,AR52,$P52,$AM52,AU52,AV52,AW52,$F52,$B$19,2))</f>
        <v>-0.66260573699499237</v>
      </c>
      <c r="BA52" s="236">
        <f>IF(AS52=0,0,_xll.SPRDOPT(AQ52,AR52,$P52,$AM52,AU52,AV52,AW52,$F52,$B$19,3)/100)</f>
        <v>0</v>
      </c>
      <c r="BB52" s="236">
        <f>IF(AT52=0,0,_xll.SPRDOPT(AQ52,AR52,$P52,$AM52,AU52,AV52,AW52,$F52,$B$19,4)/100)</f>
        <v>0</v>
      </c>
      <c r="BC52" s="236">
        <f ca="1">IF(AU52=0,0,_xll.SPRDOPT(AQ52,AR52,$P52,$AM52,AU52,AV52,AW52,$F52,$B$19,5)/100)</f>
        <v>1.5604170570091747E-2</v>
      </c>
      <c r="BD52" s="236">
        <f ca="1">IF(AV52=0,0,_xll.SPRDOPT(AQ52,AR52,$P52,$AM52,AU52,AV52,AW52,$F52,$B$19,6)/100)</f>
        <v>-8.8006130130372385E-3</v>
      </c>
      <c r="BE52" s="236">
        <f ca="1">IF(AW52=0,0,_xll.SPRDOPT(AQ52,AR52,$P52,$AM52,AU52,AV52,AW52,$F52,$B$19,7)/100)</f>
        <v>-1.8790744971672477E-2</v>
      </c>
      <c r="BF52" s="236">
        <f>IF(AX52=0,0,_xll.SPRDOPT(AQ52,AR52,$P52,$AM52,AU52,AV52,AW52,$F52,$B$19,9)/365)</f>
        <v>0</v>
      </c>
      <c r="BG52" s="236">
        <f t="shared" ca="1" si="45"/>
        <v>4.3154405896348225E-2</v>
      </c>
      <c r="BH52" s="236">
        <f t="shared" si="46"/>
        <v>0</v>
      </c>
      <c r="BI52" s="236">
        <f t="shared" ca="1" si="47"/>
        <v>8.3639746140636833E-3</v>
      </c>
      <c r="BJ52" s="205"/>
      <c r="BK52" s="109">
        <f t="shared" si="16"/>
        <v>0</v>
      </c>
      <c r="BL52" s="109">
        <f t="shared" ca="1" si="17"/>
        <v>0</v>
      </c>
      <c r="BM52" s="109">
        <f t="shared" ca="1" si="17"/>
        <v>0</v>
      </c>
      <c r="BN52" s="109">
        <f t="shared" si="17"/>
        <v>0</v>
      </c>
      <c r="BO52" s="109">
        <f t="shared" si="17"/>
        <v>0</v>
      </c>
      <c r="BP52" s="109">
        <f t="shared" ca="1" si="17"/>
        <v>0</v>
      </c>
      <c r="BQ52" s="109">
        <f t="shared" ca="1" si="17"/>
        <v>0</v>
      </c>
      <c r="BR52" s="109">
        <f t="shared" ca="1" si="17"/>
        <v>0</v>
      </c>
      <c r="BS52" s="109">
        <f t="shared" si="17"/>
        <v>0</v>
      </c>
      <c r="BT52" s="109">
        <f t="shared" ca="1" si="17"/>
        <v>0</v>
      </c>
      <c r="BU52" s="109">
        <f t="shared" si="17"/>
        <v>0</v>
      </c>
      <c r="BV52" s="109">
        <f t="shared" ca="1" si="17"/>
        <v>0</v>
      </c>
      <c r="BX52" s="82">
        <f t="shared" si="48"/>
        <v>0</v>
      </c>
      <c r="BY52" s="132">
        <f t="shared" si="49"/>
        <v>6.4851999999999999</v>
      </c>
      <c r="BZ52" s="132">
        <f t="shared" si="50"/>
        <v>4.8252000000000006</v>
      </c>
      <c r="CA52" s="132">
        <f t="shared" si="51"/>
        <v>0</v>
      </c>
      <c r="CB52" s="132">
        <f t="shared" si="52"/>
        <v>0</v>
      </c>
      <c r="CC52" s="234">
        <f t="shared" si="53"/>
        <v>0.46475</v>
      </c>
      <c r="CD52" s="234">
        <f t="shared" si="54"/>
        <v>0.42249999999999999</v>
      </c>
      <c r="CE52" s="106">
        <f t="shared" si="55"/>
        <v>0.99</v>
      </c>
      <c r="CF52" s="236">
        <f>IF(BX52=0,0,_xll.SPRDOPT(BY52,BZ52,$W52,$AM52,CC52,CD52,CE52,$F52,$D$19,0))</f>
        <v>0</v>
      </c>
      <c r="CG52" s="236">
        <f ca="1">IF(BY52=0,0,_xll.SPRDOPT(BY52,BZ52,$W52,$AM52,CC52,CD52,CE52,$F52,$D$19,1))</f>
        <v>-0.15695618856908677</v>
      </c>
      <c r="CH52" s="236">
        <f ca="1">IF(BZ52=0,0,_xll.SPRDOPT(BY52,BZ52,$W52,$AM52,CC52,CD52,CE52,$F52,$D$19,2))</f>
        <v>0.17392116558788362</v>
      </c>
      <c r="CI52" s="236">
        <f>IF(CA52=0,0,_xll.SPRDOPT(BY52,BZ52,$W52,$AM52,CC52,CD52,CE52,$F52,$D$19,3)/100)</f>
        <v>0</v>
      </c>
      <c r="CJ52" s="236">
        <f>IF(CB52=0,0,_xll.SPRDOPT(BY52,BZ52,$W52,$AM52,CC52,CD52,CE52,$F52,$D$19,4)/100)</f>
        <v>0</v>
      </c>
      <c r="CK52" s="236">
        <f ca="1">IF(CC52=0,0,_xll.SPRDOPT(BY52,BZ52,$W52,$AM52,CC52,CD52,CE52,$F52,$D$19,5)/100)</f>
        <v>1.5638998634215025E-2</v>
      </c>
      <c r="CL52" s="236">
        <f ca="1">IF(CD52=0,0,_xll.SPRDOPT(BY52,BZ52,$W52,$AM52,CC52,CD52,CE52,$F52,$D$19,6)/100)</f>
        <v>-1.1640163262700358E-2</v>
      </c>
      <c r="CM52" s="236">
        <f ca="1">IF(CE52=0,0,_xll.SPRDOPT(BY52,BZ52,$W52,$AM52,CC52,CD52,CE52,$F52,$D$19,7)/100)</f>
        <v>-1.8632044276537828E-2</v>
      </c>
      <c r="CN52" s="236">
        <f>IF(CF52=0,0,_xll.SPRDOPT(BY52,BZ52,$W52,$AM52,CC52,CD52,CE52,$F52,$D$19,9)/365)</f>
        <v>0</v>
      </c>
      <c r="CO52" s="236">
        <f t="shared" ca="1" si="56"/>
        <v>1.6964977018796845E-2</v>
      </c>
      <c r="CP52" s="236">
        <f t="shared" si="57"/>
        <v>0</v>
      </c>
      <c r="CQ52" s="236">
        <f t="shared" ca="1" si="58"/>
        <v>5.5627352349361722E-3</v>
      </c>
      <c r="CR52" s="205"/>
      <c r="CS52" s="109">
        <f t="shared" si="59"/>
        <v>0</v>
      </c>
      <c r="CT52" s="109">
        <f t="shared" ca="1" si="60"/>
        <v>0</v>
      </c>
      <c r="CU52" s="109">
        <f t="shared" ca="1" si="61"/>
        <v>0</v>
      </c>
      <c r="CV52" s="109">
        <f t="shared" si="62"/>
        <v>0</v>
      </c>
      <c r="CW52" s="109">
        <f t="shared" si="63"/>
        <v>0</v>
      </c>
      <c r="CX52" s="109">
        <f t="shared" ca="1" si="64"/>
        <v>0</v>
      </c>
      <c r="CY52" s="109">
        <f t="shared" ca="1" si="65"/>
        <v>0</v>
      </c>
      <c r="CZ52" s="109">
        <f t="shared" ca="1" si="66"/>
        <v>0</v>
      </c>
      <c r="DA52" s="109">
        <f t="shared" si="67"/>
        <v>0</v>
      </c>
      <c r="DB52" s="109">
        <f t="shared" ca="1" si="68"/>
        <v>0</v>
      </c>
      <c r="DC52" s="109">
        <f t="shared" si="69"/>
        <v>0</v>
      </c>
      <c r="DD52" s="109">
        <f t="shared" ca="1" si="70"/>
        <v>0</v>
      </c>
      <c r="DF52" s="82">
        <f t="shared" si="71"/>
        <v>0</v>
      </c>
      <c r="DG52" s="132">
        <f t="shared" si="72"/>
        <v>4.9802000000000008</v>
      </c>
      <c r="DH52" s="132">
        <f t="shared" si="73"/>
        <v>4.8252000000000006</v>
      </c>
      <c r="DI52" s="132">
        <f t="shared" si="74"/>
        <v>0</v>
      </c>
      <c r="DJ52" s="132">
        <f t="shared" si="75"/>
        <v>0</v>
      </c>
      <c r="DK52" s="234">
        <f t="shared" si="76"/>
        <v>0.42249999999999999</v>
      </c>
      <c r="DL52" s="234">
        <f t="shared" si="77"/>
        <v>0.42249999999999999</v>
      </c>
      <c r="DM52" s="106">
        <f t="shared" si="78"/>
        <v>0.98410764751845092</v>
      </c>
      <c r="DN52" s="236">
        <f>IF(DF52=0,0,_xll.SPRDOPT(DG52,DH52,$AD52,$AM52,DK52,DL52,DM52,$F52,$F$19,0))</f>
        <v>0</v>
      </c>
      <c r="DO52" s="236">
        <f ca="1">IF(DG52=0,0,_xll.SPRDOPT(DG52,DH52,$AD52,$AM52,DK52,DL52,DM52,$F52,$F$19,1))</f>
        <v>0.43714510725138178</v>
      </c>
      <c r="DP52" s="236">
        <f ca="1">IF(DH52=0,0,_xll.SPRDOPT(DG52,DH52,$AD52,$AM52,DK52,DL52,DM52,$F52,$F$19,2))</f>
        <v>-0.40765731360223489</v>
      </c>
      <c r="DQ52" s="236">
        <f>IF(DI52=0,0,_xll.SPRDOPT(DG52,DH52,$AD52,$AM52,DK52,DL52,DM52,$F52,$F$19,3)/100)</f>
        <v>0</v>
      </c>
      <c r="DR52" s="236">
        <f>IF(DJ52=0,0,_xll.SPRDOPT(DG52,DH52,$AD52,$AM52,DK52,DL52,DM52,$F52,$F$19,4)/100)</f>
        <v>0</v>
      </c>
      <c r="DS52" s="236">
        <f ca="1">IF(DK52=0,0,_xll.SPRDOPT(DG52,DH52,$AD52,$AM52,DK52,DL52,DM52,$F52,$F$19,5)/100)</f>
        <v>6.078889545472815E-3</v>
      </c>
      <c r="DT52" s="236">
        <f ca="1">IF(DL52=0,0,_xll.SPRDOPT(DG52,DH52,$AD52,$AM52,DK52,DL52,DM52,$F52,$F$19,6)/100)</f>
        <v>-2.4555363242702876E-3</v>
      </c>
      <c r="DU52" s="236">
        <f ca="1">IF(DM52=0,0,_xll.SPRDOPT(DG52,DH52,$AD52,$AM52,DK52,DL52,DM52,$F52,$F$19,7)/100)</f>
        <v>-4.5440800076717351E-2</v>
      </c>
      <c r="DV52" s="236">
        <f>IF(DN52=0,0,_xll.SPRDOPT(DG52,DH52,$AD52,$AM52,DK52,DL52,DM52,$F52,$F$19,9)/365)</f>
        <v>0</v>
      </c>
      <c r="DW52" s="236">
        <f t="shared" ca="1" si="79"/>
        <v>2.9487793649146887E-2</v>
      </c>
      <c r="DX52" s="236">
        <f t="shared" si="80"/>
        <v>0</v>
      </c>
      <c r="DY52" s="236">
        <f t="shared" ca="1" si="81"/>
        <v>3.6233532212025274E-3</v>
      </c>
      <c r="DZ52" s="205"/>
      <c r="EA52" s="109">
        <f t="shared" si="82"/>
        <v>0</v>
      </c>
      <c r="EB52" s="109">
        <f t="shared" ca="1" si="83"/>
        <v>0</v>
      </c>
      <c r="EC52" s="109">
        <f t="shared" ca="1" si="84"/>
        <v>0</v>
      </c>
      <c r="ED52" s="109">
        <f t="shared" si="85"/>
        <v>0</v>
      </c>
      <c r="EE52" s="109">
        <f t="shared" si="86"/>
        <v>0</v>
      </c>
      <c r="EF52" s="109">
        <f t="shared" ca="1" si="87"/>
        <v>0</v>
      </c>
      <c r="EG52" s="109">
        <f t="shared" ca="1" si="88"/>
        <v>0</v>
      </c>
      <c r="EH52" s="109">
        <f t="shared" ca="1" si="89"/>
        <v>0</v>
      </c>
      <c r="EI52" s="109">
        <f t="shared" si="90"/>
        <v>0</v>
      </c>
      <c r="EJ52" s="109">
        <f t="shared" ca="1" si="91"/>
        <v>0</v>
      </c>
      <c r="EK52" s="109">
        <f t="shared" si="92"/>
        <v>0</v>
      </c>
      <c r="EL52" s="109">
        <f t="shared" ca="1" si="93"/>
        <v>0</v>
      </c>
      <c r="EN52" s="82">
        <f t="shared" si="94"/>
        <v>0</v>
      </c>
      <c r="EO52" s="132">
        <f t="shared" si="95"/>
        <v>5.180200000000001</v>
      </c>
      <c r="EP52" s="132">
        <f t="shared" si="96"/>
        <v>4.8252000000000006</v>
      </c>
      <c r="EQ52" s="132">
        <f t="shared" si="97"/>
        <v>0</v>
      </c>
      <c r="ER52" s="132">
        <f t="shared" si="98"/>
        <v>0</v>
      </c>
      <c r="ES52" s="234">
        <f t="shared" si="99"/>
        <v>0.42249999999999999</v>
      </c>
      <c r="ET52" s="234">
        <f t="shared" si="100"/>
        <v>0.42249999999999999</v>
      </c>
      <c r="EU52" s="106">
        <f t="shared" si="101"/>
        <v>0.98</v>
      </c>
      <c r="EV52" s="236">
        <f>IF(EN52=0,0,_xll.SPRDOPT(EO52,EP52,$AK52,$AM52,ES52,ET52,EU52,$F52,$H$19,0))</f>
        <v>0</v>
      </c>
      <c r="EW52" s="236">
        <f ca="1">IF(EO52=0,0,_xll.SPRDOPT(EO52,EP52,$AK52,$AM52,ES52,ET52,EU52,$F52,$H$19,1))</f>
        <v>0.52083906577104611</v>
      </c>
      <c r="EX52" s="236">
        <f ca="1">IF(EP52=0,0,_xll.SPRDOPT(EO52,EP52,$AK52,$AM52,ES52,ET52,EU52,$F52,$H$19,2))</f>
        <v>-0.48843696316017998</v>
      </c>
      <c r="EY52" s="236">
        <f>IF(EQ52=0,0,_xll.SPRDOPT(EO52,EP52,$AK52,$AM52,ES52,ET52,EU52,$F52,$H$19,3)/100)</f>
        <v>0</v>
      </c>
      <c r="EZ52" s="236">
        <f>IF(ER52=0,0,_xll.SPRDOPT(EO52,EP52,$AK52,$AM52,ES52,ET52,EU52,$F52,$H$19,4)/100)</f>
        <v>0</v>
      </c>
      <c r="FA52" s="236">
        <f ca="1">IF(ES52=0,0,_xll.SPRDOPT(EO52,EP52,$AK52,$AM52,ES52,ET52,EU52,$F52,$H$19,5)/100)</f>
        <v>7.8054221161059393E-3</v>
      </c>
      <c r="FB52" s="236">
        <f ca="1">IF(ET52=0,0,_xll.SPRDOPT(EO52,EP52,$AK52,$AM52,ES52,ET52,EU52,$F52,$H$19,6)/100)</f>
        <v>-3.5704810001556514E-3</v>
      </c>
      <c r="FC52" s="236">
        <f ca="1">IF(EU52=0,0,_xll.SPRDOPT(EO52,EP52,$AK52,$AM52,ES52,ET52,EU52,$F52,$H$19,7)/100)</f>
        <v>-4.0446972757983042E-2</v>
      </c>
      <c r="FD52" s="236">
        <f>IF(EV52=0,0,_xll.SPRDOPT(EO52,EP52,$AK52,$AM52,ES52,ET52,EU52,$F52,$H$19,9)/365)</f>
        <v>0</v>
      </c>
      <c r="FE52" s="236">
        <f t="shared" ca="1" si="102"/>
        <v>3.2402102610866124E-2</v>
      </c>
      <c r="FF52" s="236">
        <f t="shared" si="103"/>
        <v>0</v>
      </c>
      <c r="FG52" s="236">
        <f t="shared" ca="1" si="104"/>
        <v>4.2349411159502883E-3</v>
      </c>
      <c r="FH52" s="205"/>
      <c r="FI52" s="109">
        <f t="shared" si="18"/>
        <v>0</v>
      </c>
      <c r="FJ52" s="109">
        <f t="shared" ca="1" si="18"/>
        <v>0</v>
      </c>
      <c r="FK52" s="109">
        <f t="shared" ca="1" si="18"/>
        <v>0</v>
      </c>
      <c r="FL52" s="109">
        <f t="shared" si="18"/>
        <v>0</v>
      </c>
      <c r="FM52" s="109">
        <f t="shared" si="18"/>
        <v>0</v>
      </c>
      <c r="FN52" s="109">
        <f t="shared" ca="1" si="18"/>
        <v>0</v>
      </c>
      <c r="FO52" s="109">
        <f t="shared" ca="1" si="18"/>
        <v>0</v>
      </c>
      <c r="FP52" s="109">
        <f t="shared" ca="1" si="18"/>
        <v>0</v>
      </c>
      <c r="FQ52" s="109">
        <f t="shared" si="18"/>
        <v>0</v>
      </c>
      <c r="FR52" s="109">
        <f t="shared" ca="1" si="18"/>
        <v>0</v>
      </c>
      <c r="FS52" s="109">
        <f t="shared" si="18"/>
        <v>0</v>
      </c>
      <c r="FT52" s="109">
        <f t="shared" ca="1" si="18"/>
        <v>0</v>
      </c>
    </row>
    <row r="53" spans="1:176" x14ac:dyDescent="0.25">
      <c r="A53" s="101">
        <f t="shared" si="19"/>
        <v>37288</v>
      </c>
      <c r="B53" s="102">
        <f t="shared" si="20"/>
        <v>4.6202000000000005</v>
      </c>
      <c r="C53" s="80">
        <f t="shared" si="21"/>
        <v>0.41250000000000003</v>
      </c>
      <c r="D53" s="102"/>
      <c r="E53" s="106"/>
      <c r="F53" s="105">
        <f t="shared" ca="1" si="22"/>
        <v>474</v>
      </c>
      <c r="G53" s="80"/>
      <c r="H53" s="80"/>
      <c r="I53" s="104"/>
      <c r="J53" s="233"/>
      <c r="K53" s="102">
        <f t="shared" si="23"/>
        <v>1.64</v>
      </c>
      <c r="L53" s="102">
        <f t="shared" si="24"/>
        <v>0</v>
      </c>
      <c r="M53" s="106">
        <f t="shared" si="25"/>
        <v>1.1000000000000001</v>
      </c>
      <c r="N53" s="106">
        <f t="shared" si="26"/>
        <v>1</v>
      </c>
      <c r="O53" s="106">
        <f t="shared" si="27"/>
        <v>0.95</v>
      </c>
      <c r="P53" s="235">
        <f t="shared" si="28"/>
        <v>0.95</v>
      </c>
      <c r="Q53" s="106"/>
      <c r="R53" s="102">
        <f t="shared" si="4"/>
        <v>1.64</v>
      </c>
      <c r="S53" s="102">
        <f t="shared" si="5"/>
        <v>0</v>
      </c>
      <c r="T53" s="106">
        <f t="shared" si="6"/>
        <v>1.1000000000000001</v>
      </c>
      <c r="U53" s="106">
        <f t="shared" si="29"/>
        <v>1</v>
      </c>
      <c r="V53" s="106">
        <f t="shared" si="30"/>
        <v>0.95</v>
      </c>
      <c r="W53" s="235">
        <f t="shared" si="31"/>
        <v>0.95</v>
      </c>
      <c r="X53" s="106"/>
      <c r="Y53" s="102">
        <f t="shared" si="7"/>
        <v>0.14000000000000001</v>
      </c>
      <c r="Z53" s="102">
        <f t="shared" si="8"/>
        <v>0</v>
      </c>
      <c r="AA53" s="106">
        <f t="shared" si="9"/>
        <v>1</v>
      </c>
      <c r="AB53" s="106">
        <f t="shared" si="32"/>
        <v>1</v>
      </c>
      <c r="AC53" s="106">
        <f t="shared" si="10"/>
        <v>0.98410764751845092</v>
      </c>
      <c r="AD53" s="235">
        <f t="shared" si="33"/>
        <v>0.2</v>
      </c>
      <c r="AE53" s="106"/>
      <c r="AF53" s="102">
        <f t="shared" si="11"/>
        <v>0.36499999999999999</v>
      </c>
      <c r="AG53" s="102">
        <f t="shared" si="12"/>
        <v>0</v>
      </c>
      <c r="AH53" s="106">
        <f t="shared" si="13"/>
        <v>1</v>
      </c>
      <c r="AI53" s="106">
        <f t="shared" si="34"/>
        <v>1</v>
      </c>
      <c r="AJ53" s="106">
        <f t="shared" si="14"/>
        <v>0.99</v>
      </c>
      <c r="AK53" s="235">
        <f t="shared" si="35"/>
        <v>0.3</v>
      </c>
      <c r="AM53" s="80">
        <f t="shared" si="36"/>
        <v>6.7195918181784026E-2</v>
      </c>
      <c r="AN53" s="181">
        <f t="shared" si="15"/>
        <v>28</v>
      </c>
      <c r="AP53" s="82">
        <f t="shared" si="37"/>
        <v>0</v>
      </c>
      <c r="AQ53" s="132">
        <f t="shared" si="38"/>
        <v>6.2702</v>
      </c>
      <c r="AR53" s="132">
        <f t="shared" si="39"/>
        <v>4.6202000000000005</v>
      </c>
      <c r="AS53" s="132">
        <f t="shared" si="40"/>
        <v>0</v>
      </c>
      <c r="AT53" s="132">
        <f t="shared" si="41"/>
        <v>0</v>
      </c>
      <c r="AU53" s="234">
        <f t="shared" si="42"/>
        <v>0.4537500000000001</v>
      </c>
      <c r="AV53" s="234">
        <f t="shared" si="43"/>
        <v>0.41250000000000003</v>
      </c>
      <c r="AW53" s="106">
        <f t="shared" si="44"/>
        <v>0.95</v>
      </c>
      <c r="AX53" s="236">
        <f>IF(AP53=0,0,_xll.SPRDOPT(AQ53,AR53,$P53,$AM53,AU53,AV53,AW53,$F53,$B$19,0))</f>
        <v>0</v>
      </c>
      <c r="AY53" s="236">
        <f ca="1">IF(AQ53=0,0,_xll.SPRDOPT(AQ53,AR53,$P53,$AM53,AU53,AV53,AW53,$F53,$B$19,1))</f>
        <v>0.70482860229970812</v>
      </c>
      <c r="AZ53" s="236">
        <f ca="1">IF(AR53=0,0,_xll.SPRDOPT(AQ53,AR53,$P53,$AM53,AU53,AV53,AW53,$F53,$B$19,2))</f>
        <v>-0.66203158668855333</v>
      </c>
      <c r="BA53" s="236">
        <f>IF(AS53=0,0,_xll.SPRDOPT(AQ53,AR53,$P53,$AM53,AU53,AV53,AW53,$F53,$B$19,3)/100)</f>
        <v>0</v>
      </c>
      <c r="BB53" s="236">
        <f>IF(AT53=0,0,_xll.SPRDOPT(AQ53,AR53,$P53,$AM53,AU53,AV53,AW53,$F53,$B$19,4)/100)</f>
        <v>0</v>
      </c>
      <c r="BC53" s="236">
        <f ca="1">IF(AU53=0,0,_xll.SPRDOPT(AQ53,AR53,$P53,$AM53,AU53,AV53,AW53,$F53,$B$19,5)/100)</f>
        <v>1.5612271225154335E-2</v>
      </c>
      <c r="BD53" s="236">
        <f ca="1">IF(AV53=0,0,_xll.SPRDOPT(AQ53,AR53,$P53,$AM53,AU53,AV53,AW53,$F53,$B$19,6)/100)</f>
        <v>-8.814447008766985E-3</v>
      </c>
      <c r="BE53" s="236">
        <f ca="1">IF(AW53=0,0,_xll.SPRDOPT(AQ53,AR53,$P53,$AM53,AU53,AV53,AW53,$F53,$B$19,7)/100)</f>
        <v>-1.7823177858103525E-2</v>
      </c>
      <c r="BF53" s="236">
        <f>IF(AX53=0,0,_xll.SPRDOPT(AQ53,AR53,$P53,$AM53,AU53,AV53,AW53,$F53,$B$19,9)/365)</f>
        <v>0</v>
      </c>
      <c r="BG53" s="236">
        <f t="shared" ca="1" si="45"/>
        <v>4.2797015611154787E-2</v>
      </c>
      <c r="BH53" s="236">
        <f t="shared" si="46"/>
        <v>0</v>
      </c>
      <c r="BI53" s="236">
        <f t="shared" ca="1" si="47"/>
        <v>8.3590513389027853E-3</v>
      </c>
      <c r="BJ53" s="205"/>
      <c r="BK53" s="109">
        <f t="shared" si="16"/>
        <v>0</v>
      </c>
      <c r="BL53" s="109">
        <f t="shared" ca="1" si="17"/>
        <v>0</v>
      </c>
      <c r="BM53" s="109">
        <f t="shared" ca="1" si="17"/>
        <v>0</v>
      </c>
      <c r="BN53" s="109">
        <f t="shared" si="17"/>
        <v>0</v>
      </c>
      <c r="BO53" s="109">
        <f t="shared" si="17"/>
        <v>0</v>
      </c>
      <c r="BP53" s="109">
        <f t="shared" ca="1" si="17"/>
        <v>0</v>
      </c>
      <c r="BQ53" s="109">
        <f t="shared" ca="1" si="17"/>
        <v>0</v>
      </c>
      <c r="BR53" s="109">
        <f t="shared" ca="1" si="17"/>
        <v>0</v>
      </c>
      <c r="BS53" s="109">
        <f t="shared" si="17"/>
        <v>0</v>
      </c>
      <c r="BT53" s="109">
        <f t="shared" ca="1" si="17"/>
        <v>0</v>
      </c>
      <c r="BU53" s="109">
        <f t="shared" si="17"/>
        <v>0</v>
      </c>
      <c r="BV53" s="109">
        <f t="shared" ca="1" si="17"/>
        <v>0</v>
      </c>
      <c r="BX53" s="82">
        <f t="shared" si="48"/>
        <v>0</v>
      </c>
      <c r="BY53" s="132">
        <f t="shared" si="49"/>
        <v>6.2801999999999998</v>
      </c>
      <c r="BZ53" s="132">
        <f t="shared" si="50"/>
        <v>4.6202000000000005</v>
      </c>
      <c r="CA53" s="132">
        <f t="shared" si="51"/>
        <v>0</v>
      </c>
      <c r="CB53" s="132">
        <f t="shared" si="52"/>
        <v>0</v>
      </c>
      <c r="CC53" s="234">
        <f t="shared" si="53"/>
        <v>0.4537500000000001</v>
      </c>
      <c r="CD53" s="234">
        <f t="shared" si="54"/>
        <v>0.41250000000000003</v>
      </c>
      <c r="CE53" s="106">
        <f t="shared" si="55"/>
        <v>0.99</v>
      </c>
      <c r="CF53" s="236">
        <f>IF(BX53=0,0,_xll.SPRDOPT(BY53,BZ53,$W53,$AM53,CC53,CD53,CE53,$F53,$D$19,0))</f>
        <v>0</v>
      </c>
      <c r="CG53" s="236">
        <f ca="1">IF(BY53=0,0,_xll.SPRDOPT(BY53,BZ53,$W53,$AM53,CC53,CD53,CE53,$F53,$D$19,1))</f>
        <v>-0.15433959319132229</v>
      </c>
      <c r="CH53" s="236">
        <f ca="1">IF(BZ53=0,0,_xll.SPRDOPT(BY53,BZ53,$W53,$AM53,CC53,CD53,CE53,$F53,$D$19,2))</f>
        <v>0.17117600891660312</v>
      </c>
      <c r="CI53" s="236">
        <f>IF(CA53=0,0,_xll.SPRDOPT(BY53,BZ53,$W53,$AM53,CC53,CD53,CE53,$F53,$D$19,3)/100)</f>
        <v>0</v>
      </c>
      <c r="CJ53" s="236">
        <f>IF(CB53=0,0,_xll.SPRDOPT(BY53,BZ53,$W53,$AM53,CC53,CD53,CE53,$F53,$D$19,4)/100)</f>
        <v>0</v>
      </c>
      <c r="CK53" s="236">
        <f ca="1">IF(CC53=0,0,_xll.SPRDOPT(BY53,BZ53,$W53,$AM53,CC53,CD53,CE53,$F53,$D$19,5)/100)</f>
        <v>1.556210784854865E-2</v>
      </c>
      <c r="CL53" s="236">
        <f ca="1">IF(CD53=0,0,_xll.SPRDOPT(BY53,BZ53,$W53,$AM53,CC53,CD53,CE53,$F53,$D$19,6)/100)</f>
        <v>-1.1484556425030984E-2</v>
      </c>
      <c r="CM53" s="236">
        <f ca="1">IF(CE53=0,0,_xll.SPRDOPT(BY53,BZ53,$W53,$AM53,CC53,CD53,CE53,$F53,$D$19,7)/100)</f>
        <v>-1.7460440543822672E-2</v>
      </c>
      <c r="CN53" s="236">
        <f>IF(CF53=0,0,_xll.SPRDOPT(BY53,BZ53,$W53,$AM53,CC53,CD53,CE53,$F53,$D$19,9)/365)</f>
        <v>0</v>
      </c>
      <c r="CO53" s="236">
        <f t="shared" ca="1" si="56"/>
        <v>1.6836415725280829E-2</v>
      </c>
      <c r="CP53" s="236">
        <f t="shared" si="57"/>
        <v>0</v>
      </c>
      <c r="CQ53" s="236">
        <f t="shared" ca="1" si="58"/>
        <v>5.6337622083725333E-3</v>
      </c>
      <c r="CR53" s="205"/>
      <c r="CS53" s="109">
        <f t="shared" si="59"/>
        <v>0</v>
      </c>
      <c r="CT53" s="109">
        <f t="shared" ca="1" si="60"/>
        <v>0</v>
      </c>
      <c r="CU53" s="109">
        <f t="shared" ca="1" si="61"/>
        <v>0</v>
      </c>
      <c r="CV53" s="109">
        <f t="shared" si="62"/>
        <v>0</v>
      </c>
      <c r="CW53" s="109">
        <f t="shared" si="63"/>
        <v>0</v>
      </c>
      <c r="CX53" s="109">
        <f t="shared" ca="1" si="64"/>
        <v>0</v>
      </c>
      <c r="CY53" s="109">
        <f t="shared" ca="1" si="65"/>
        <v>0</v>
      </c>
      <c r="CZ53" s="109">
        <f t="shared" ca="1" si="66"/>
        <v>0</v>
      </c>
      <c r="DA53" s="109">
        <f t="shared" si="67"/>
        <v>0</v>
      </c>
      <c r="DB53" s="109">
        <f t="shared" ca="1" si="68"/>
        <v>0</v>
      </c>
      <c r="DC53" s="109">
        <f t="shared" si="69"/>
        <v>0</v>
      </c>
      <c r="DD53" s="109">
        <f t="shared" ca="1" si="70"/>
        <v>0</v>
      </c>
      <c r="DF53" s="82">
        <f t="shared" si="71"/>
        <v>0</v>
      </c>
      <c r="DG53" s="132">
        <f t="shared" si="72"/>
        <v>4.7602000000000002</v>
      </c>
      <c r="DH53" s="132">
        <f t="shared" si="73"/>
        <v>4.6202000000000005</v>
      </c>
      <c r="DI53" s="132">
        <f t="shared" si="74"/>
        <v>0</v>
      </c>
      <c r="DJ53" s="132">
        <f t="shared" si="75"/>
        <v>0</v>
      </c>
      <c r="DK53" s="234">
        <f t="shared" si="76"/>
        <v>0.41250000000000003</v>
      </c>
      <c r="DL53" s="234">
        <f t="shared" si="77"/>
        <v>0.41250000000000003</v>
      </c>
      <c r="DM53" s="106">
        <f t="shared" si="78"/>
        <v>0.98410764751845092</v>
      </c>
      <c r="DN53" s="236">
        <f>IF(DF53=0,0,_xll.SPRDOPT(DG53,DH53,$AD53,$AM53,DK53,DL53,DM53,$F53,$F$19,0))</f>
        <v>0</v>
      </c>
      <c r="DO53" s="236">
        <f ca="1">IF(DG53=0,0,_xll.SPRDOPT(DG53,DH53,$AD53,$AM53,DK53,DL53,DM53,$F53,$F$19,1))</f>
        <v>0.42010175128100813</v>
      </c>
      <c r="DP53" s="236">
        <f ca="1">IF(DH53=0,0,_xll.SPRDOPT(DG53,DH53,$AD53,$AM53,DK53,DL53,DM53,$F53,$F$19,2))</f>
        <v>-0.39064138346713928</v>
      </c>
      <c r="DQ53" s="236">
        <f>IF(DI53=0,0,_xll.SPRDOPT(DG53,DH53,$AD53,$AM53,DK53,DL53,DM53,$F53,$F$19,3)/100)</f>
        <v>0</v>
      </c>
      <c r="DR53" s="236">
        <f>IF(DJ53=0,0,_xll.SPRDOPT(DG53,DH53,$AD53,$AM53,DK53,DL53,DM53,$F53,$F$19,4)/100)</f>
        <v>0</v>
      </c>
      <c r="DS53" s="236">
        <f ca="1">IF(DK53=0,0,_xll.SPRDOPT(DG53,DH53,$AD53,$AM53,DK53,DL53,DM53,$F53,$F$19,5)/100)</f>
        <v>6.1192047371666728E-3</v>
      </c>
      <c r="DT53" s="236">
        <f ca="1">IF(DL53=0,0,_xll.SPRDOPT(DG53,DH53,$AD53,$AM53,DK53,DL53,DM53,$F53,$F$19,6)/100)</f>
        <v>-2.5561183648521195E-3</v>
      </c>
      <c r="DU53" s="236">
        <f ca="1">IF(DM53=0,0,_xll.SPRDOPT(DG53,DH53,$AD53,$AM53,DK53,DL53,DM53,$F53,$F$19,7)/100)</f>
        <v>-4.3429620795610885E-2</v>
      </c>
      <c r="DV53" s="236">
        <f>IF(DN53=0,0,_xll.SPRDOPT(DG53,DH53,$AD53,$AM53,DK53,DL53,DM53,$F53,$F$19,9)/365)</f>
        <v>0</v>
      </c>
      <c r="DW53" s="236">
        <f t="shared" ca="1" si="79"/>
        <v>2.9460367813868849E-2</v>
      </c>
      <c r="DX53" s="236">
        <f t="shared" si="80"/>
        <v>0</v>
      </c>
      <c r="DY53" s="236">
        <f t="shared" ca="1" si="81"/>
        <v>3.5630863723145534E-3</v>
      </c>
      <c r="DZ53" s="205"/>
      <c r="EA53" s="109">
        <f t="shared" si="82"/>
        <v>0</v>
      </c>
      <c r="EB53" s="109">
        <f t="shared" ca="1" si="83"/>
        <v>0</v>
      </c>
      <c r="EC53" s="109">
        <f t="shared" ca="1" si="84"/>
        <v>0</v>
      </c>
      <c r="ED53" s="109">
        <f t="shared" si="85"/>
        <v>0</v>
      </c>
      <c r="EE53" s="109">
        <f t="shared" si="86"/>
        <v>0</v>
      </c>
      <c r="EF53" s="109">
        <f t="shared" ca="1" si="87"/>
        <v>0</v>
      </c>
      <c r="EG53" s="109">
        <f t="shared" ca="1" si="88"/>
        <v>0</v>
      </c>
      <c r="EH53" s="109">
        <f t="shared" ca="1" si="89"/>
        <v>0</v>
      </c>
      <c r="EI53" s="109">
        <f t="shared" si="90"/>
        <v>0</v>
      </c>
      <c r="EJ53" s="109">
        <f t="shared" ca="1" si="91"/>
        <v>0</v>
      </c>
      <c r="EK53" s="109">
        <f t="shared" si="92"/>
        <v>0</v>
      </c>
      <c r="EL53" s="109">
        <f t="shared" ca="1" si="93"/>
        <v>0</v>
      </c>
      <c r="EN53" s="82">
        <f t="shared" si="94"/>
        <v>0</v>
      </c>
      <c r="EO53" s="132">
        <f t="shared" si="95"/>
        <v>4.975200000000001</v>
      </c>
      <c r="EP53" s="132">
        <f t="shared" si="96"/>
        <v>4.6202000000000005</v>
      </c>
      <c r="EQ53" s="132">
        <f t="shared" si="97"/>
        <v>0</v>
      </c>
      <c r="ER53" s="132">
        <f t="shared" si="98"/>
        <v>0</v>
      </c>
      <c r="ES53" s="234">
        <f t="shared" si="99"/>
        <v>0.41250000000000003</v>
      </c>
      <c r="ET53" s="234">
        <f t="shared" si="100"/>
        <v>0.41250000000000003</v>
      </c>
      <c r="EU53" s="106">
        <f t="shared" si="101"/>
        <v>0.98</v>
      </c>
      <c r="EV53" s="236">
        <f>IF(EN53=0,0,_xll.SPRDOPT(EO53,EP53,$AK53,$AM53,ES53,ET53,EU53,$F53,$H$19,0))</f>
        <v>0</v>
      </c>
      <c r="EW53" s="236">
        <f ca="1">IF(EO53=0,0,_xll.SPRDOPT(EO53,EP53,$AK53,$AM53,ES53,ET53,EU53,$F53,$H$19,1))</f>
        <v>0.51920080137024771</v>
      </c>
      <c r="EX53" s="236">
        <f ca="1">IF(EP53=0,0,_xll.SPRDOPT(EO53,EP53,$AK53,$AM53,ES53,ET53,EU53,$F53,$H$19,2))</f>
        <v>-0.4867355650020489</v>
      </c>
      <c r="EY53" s="236">
        <f>IF(EQ53=0,0,_xll.SPRDOPT(EO53,EP53,$AK53,$AM53,ES53,ET53,EU53,$F53,$H$19,3)/100)</f>
        <v>0</v>
      </c>
      <c r="EZ53" s="236">
        <f>IF(ER53=0,0,_xll.SPRDOPT(EO53,EP53,$AK53,$AM53,ES53,ET53,EU53,$F53,$H$19,4)/100)</f>
        <v>0</v>
      </c>
      <c r="FA53" s="236">
        <f ca="1">IF(ES53=0,0,_xll.SPRDOPT(EO53,EP53,$AK53,$AM53,ES53,ET53,EU53,$F53,$H$19,5)/100)</f>
        <v>7.9309535057044307E-3</v>
      </c>
      <c r="FB53" s="236">
        <f ca="1">IF(ET53=0,0,_xll.SPRDOPT(EO53,EP53,$AK53,$AM53,ES53,ET53,EU53,$F53,$H$19,6)/100)</f>
        <v>-3.7286848210416851E-3</v>
      </c>
      <c r="FC53" s="236">
        <f ca="1">IF(EU53=0,0,_xll.SPRDOPT(EO53,EP53,$AK53,$AM53,ES53,ET53,EU53,$F53,$H$19,7)/100)</f>
        <v>-3.8860364322876331E-2</v>
      </c>
      <c r="FD53" s="236">
        <f>IF(EV53=0,0,_xll.SPRDOPT(EO53,EP53,$AK53,$AM53,ES53,ET53,EU53,$F53,$H$19,9)/365)</f>
        <v>0</v>
      </c>
      <c r="FE53" s="236">
        <f t="shared" ca="1" si="102"/>
        <v>3.2465236368198813E-2</v>
      </c>
      <c r="FF53" s="236">
        <f t="shared" si="103"/>
        <v>0</v>
      </c>
      <c r="FG53" s="236">
        <f t="shared" ca="1" si="104"/>
        <v>4.2022686846627452E-3</v>
      </c>
      <c r="FH53" s="205"/>
      <c r="FI53" s="109">
        <f t="shared" si="18"/>
        <v>0</v>
      </c>
      <c r="FJ53" s="109">
        <f t="shared" ca="1" si="18"/>
        <v>0</v>
      </c>
      <c r="FK53" s="109">
        <f t="shared" ca="1" si="18"/>
        <v>0</v>
      </c>
      <c r="FL53" s="109">
        <f t="shared" si="18"/>
        <v>0</v>
      </c>
      <c r="FM53" s="109">
        <f t="shared" si="18"/>
        <v>0</v>
      </c>
      <c r="FN53" s="109">
        <f t="shared" ca="1" si="18"/>
        <v>0</v>
      </c>
      <c r="FO53" s="109">
        <f t="shared" ca="1" si="18"/>
        <v>0</v>
      </c>
      <c r="FP53" s="109">
        <f t="shared" ca="1" si="18"/>
        <v>0</v>
      </c>
      <c r="FQ53" s="109">
        <f t="shared" si="18"/>
        <v>0</v>
      </c>
      <c r="FR53" s="109">
        <f t="shared" ca="1" si="18"/>
        <v>0</v>
      </c>
      <c r="FS53" s="109">
        <f t="shared" si="18"/>
        <v>0</v>
      </c>
      <c r="FT53" s="109">
        <f t="shared" ca="1" si="18"/>
        <v>0</v>
      </c>
    </row>
    <row r="54" spans="1:176" x14ac:dyDescent="0.25">
      <c r="A54" s="101">
        <f t="shared" si="19"/>
        <v>37316</v>
      </c>
      <c r="B54" s="102">
        <f t="shared" si="20"/>
        <v>4.4052000000000007</v>
      </c>
      <c r="C54" s="80">
        <f t="shared" si="21"/>
        <v>0.375</v>
      </c>
      <c r="D54" s="102"/>
      <c r="E54" s="106"/>
      <c r="F54" s="105">
        <f t="shared" ca="1" si="22"/>
        <v>502</v>
      </c>
      <c r="G54" s="80"/>
      <c r="H54" s="80"/>
      <c r="I54" s="104"/>
      <c r="J54" s="233"/>
      <c r="K54" s="102">
        <f t="shared" si="23"/>
        <v>0.96</v>
      </c>
      <c r="L54" s="102">
        <f t="shared" si="24"/>
        <v>0</v>
      </c>
      <c r="M54" s="106">
        <f t="shared" si="25"/>
        <v>1.1000000000000001</v>
      </c>
      <c r="N54" s="106">
        <f t="shared" si="26"/>
        <v>1</v>
      </c>
      <c r="O54" s="106">
        <f t="shared" si="27"/>
        <v>0.95</v>
      </c>
      <c r="P54" s="235">
        <f t="shared" si="28"/>
        <v>0.95</v>
      </c>
      <c r="Q54" s="106"/>
      <c r="R54" s="102">
        <f t="shared" si="4"/>
        <v>0.96</v>
      </c>
      <c r="S54" s="102">
        <f t="shared" si="5"/>
        <v>0</v>
      </c>
      <c r="T54" s="106">
        <f t="shared" si="6"/>
        <v>1.1000000000000001</v>
      </c>
      <c r="U54" s="106">
        <f t="shared" si="29"/>
        <v>1</v>
      </c>
      <c r="V54" s="106">
        <f t="shared" si="30"/>
        <v>0.95</v>
      </c>
      <c r="W54" s="235">
        <f t="shared" si="31"/>
        <v>0.95</v>
      </c>
      <c r="X54" s="106"/>
      <c r="Y54" s="102">
        <f t="shared" si="7"/>
        <v>0.13500000000000001</v>
      </c>
      <c r="Z54" s="102">
        <f t="shared" si="8"/>
        <v>0</v>
      </c>
      <c r="AA54" s="106">
        <f t="shared" si="9"/>
        <v>1</v>
      </c>
      <c r="AB54" s="106">
        <f t="shared" si="32"/>
        <v>1</v>
      </c>
      <c r="AC54" s="106">
        <f t="shared" si="10"/>
        <v>0.98410764751845092</v>
      </c>
      <c r="AD54" s="235">
        <f t="shared" si="33"/>
        <v>0.2</v>
      </c>
      <c r="AE54" s="106"/>
      <c r="AF54" s="102">
        <f t="shared" si="11"/>
        <v>0.33500000000000002</v>
      </c>
      <c r="AG54" s="102">
        <f t="shared" si="12"/>
        <v>0</v>
      </c>
      <c r="AH54" s="106">
        <f t="shared" si="13"/>
        <v>1</v>
      </c>
      <c r="AI54" s="106">
        <f t="shared" si="34"/>
        <v>1</v>
      </c>
      <c r="AJ54" s="106">
        <f t="shared" si="14"/>
        <v>0.99</v>
      </c>
      <c r="AK54" s="235">
        <f t="shared" si="35"/>
        <v>0.3</v>
      </c>
      <c r="AM54" s="80">
        <f t="shared" si="36"/>
        <v>6.718237048503102E-2</v>
      </c>
      <c r="AN54" s="181">
        <f t="shared" si="15"/>
        <v>31</v>
      </c>
      <c r="AP54" s="82">
        <f t="shared" si="37"/>
        <v>0</v>
      </c>
      <c r="AQ54" s="132">
        <f t="shared" si="38"/>
        <v>5.3752000000000004</v>
      </c>
      <c r="AR54" s="132">
        <f t="shared" si="39"/>
        <v>4.4052000000000007</v>
      </c>
      <c r="AS54" s="132">
        <f t="shared" si="40"/>
        <v>0</v>
      </c>
      <c r="AT54" s="132">
        <f t="shared" si="41"/>
        <v>0</v>
      </c>
      <c r="AU54" s="234">
        <f t="shared" si="42"/>
        <v>0.41250000000000003</v>
      </c>
      <c r="AV54" s="234">
        <f t="shared" si="43"/>
        <v>0.375</v>
      </c>
      <c r="AW54" s="106">
        <f t="shared" si="44"/>
        <v>0.95</v>
      </c>
      <c r="AX54" s="236">
        <f>IF(AP54=0,0,_xll.SPRDOPT(AQ54,AR54,$P54,$AM54,AU54,AV54,AW54,$F54,$B$19,0))</f>
        <v>0</v>
      </c>
      <c r="AY54" s="236">
        <f ca="1">IF(AQ54=0,0,_xll.SPRDOPT(AQ54,AR54,$P54,$AM54,AU54,AV54,AW54,$F54,$B$19,1))</f>
        <v>0.5042966844557859</v>
      </c>
      <c r="AZ54" s="236">
        <f ca="1">IF(AR54=0,0,_xll.SPRDOPT(AQ54,AR54,$P54,$AM54,AU54,AV54,AW54,$F54,$B$19,2))</f>
        <v>-0.45411073330184953</v>
      </c>
      <c r="BA54" s="236">
        <f>IF(AS54=0,0,_xll.SPRDOPT(AQ54,AR54,$P54,$AM54,AU54,AV54,AW54,$F54,$B$19,3)/100)</f>
        <v>0</v>
      </c>
      <c r="BB54" s="236">
        <f>IF(AT54=0,0,_xll.SPRDOPT(AQ54,AR54,$P54,$AM54,AU54,AV54,AW54,$F54,$B$19,4)/100)</f>
        <v>0</v>
      </c>
      <c r="BC54" s="236">
        <f ca="1">IF(AU54=0,0,_xll.SPRDOPT(AQ54,AR54,$P54,$AM54,AU54,AV54,AW54,$F54,$B$19,5)/100)</f>
        <v>1.7405622161460677E-2</v>
      </c>
      <c r="BD54" s="236">
        <f ca="1">IF(AV54=0,0,_xll.SPRDOPT(AQ54,AR54,$P54,$AM54,AU54,AV54,AW54,$F54,$B$19,6)/100)</f>
        <v>-9.8228471514759177E-3</v>
      </c>
      <c r="BE54" s="236">
        <f ca="1">IF(AW54=0,0,_xll.SPRDOPT(AQ54,AR54,$P54,$AM54,AU54,AV54,AW54,$F54,$B$19,7)/100)</f>
        <v>-1.9158245251079301E-2</v>
      </c>
      <c r="BF54" s="236">
        <f>IF(AX54=0,0,_xll.SPRDOPT(AQ54,AR54,$P54,$AM54,AU54,AV54,AW54,$F54,$B$19,9)/365)</f>
        <v>0</v>
      </c>
      <c r="BG54" s="236">
        <f t="shared" ca="1" si="45"/>
        <v>5.018595115393637E-2</v>
      </c>
      <c r="BH54" s="236">
        <f t="shared" si="46"/>
        <v>0</v>
      </c>
      <c r="BI54" s="236">
        <f t="shared" ca="1" si="47"/>
        <v>9.3233372261308303E-3</v>
      </c>
      <c r="BJ54" s="205"/>
      <c r="BK54" s="109">
        <f t="shared" si="16"/>
        <v>0</v>
      </c>
      <c r="BL54" s="109">
        <f t="shared" ref="BL54:BV61" ca="1" si="105">$AP54*AY54</f>
        <v>0</v>
      </c>
      <c r="BM54" s="109">
        <f t="shared" ca="1" si="105"/>
        <v>0</v>
      </c>
      <c r="BN54" s="109">
        <f t="shared" si="105"/>
        <v>0</v>
      </c>
      <c r="BO54" s="109">
        <f t="shared" si="105"/>
        <v>0</v>
      </c>
      <c r="BP54" s="109">
        <f t="shared" ca="1" si="105"/>
        <v>0</v>
      </c>
      <c r="BQ54" s="109">
        <f t="shared" ca="1" si="105"/>
        <v>0</v>
      </c>
      <c r="BR54" s="109">
        <f t="shared" ca="1" si="105"/>
        <v>0</v>
      </c>
      <c r="BS54" s="109">
        <f t="shared" si="105"/>
        <v>0</v>
      </c>
      <c r="BT54" s="109">
        <f t="shared" ca="1" si="105"/>
        <v>0</v>
      </c>
      <c r="BU54" s="109">
        <f t="shared" si="105"/>
        <v>0</v>
      </c>
      <c r="BV54" s="109">
        <f t="shared" ca="1" si="105"/>
        <v>0</v>
      </c>
      <c r="BX54" s="82">
        <f t="shared" si="48"/>
        <v>0</v>
      </c>
      <c r="BY54" s="132">
        <f t="shared" si="49"/>
        <v>5.3852000000000002</v>
      </c>
      <c r="BZ54" s="132">
        <f t="shared" si="50"/>
        <v>4.4052000000000007</v>
      </c>
      <c r="CA54" s="132">
        <f t="shared" si="51"/>
        <v>0</v>
      </c>
      <c r="CB54" s="132">
        <f t="shared" si="52"/>
        <v>0</v>
      </c>
      <c r="CC54" s="234">
        <f t="shared" si="53"/>
        <v>0.41250000000000003</v>
      </c>
      <c r="CD54" s="234">
        <f t="shared" si="54"/>
        <v>0.375</v>
      </c>
      <c r="CE54" s="106">
        <f t="shared" si="55"/>
        <v>0.99</v>
      </c>
      <c r="CF54" s="236">
        <f>IF(BX54=0,0,_xll.SPRDOPT(BY54,BZ54,$W54,$AM54,CC54,CD54,CE54,$F54,$D$19,0))</f>
        <v>0</v>
      </c>
      <c r="CG54" s="236">
        <f ca="1">IF(BY54=0,0,_xll.SPRDOPT(BY54,BZ54,$W54,$AM54,CC54,CD54,CE54,$F54,$D$19,1))</f>
        <v>-0.38881163034107513</v>
      </c>
      <c r="CH54" s="236">
        <f ca="1">IF(BZ54=0,0,_xll.SPRDOPT(BY54,BZ54,$W54,$AM54,CC54,CD54,CE54,$F54,$D$19,2))</f>
        <v>0.41346795006725467</v>
      </c>
      <c r="CI54" s="236">
        <f>IF(CA54=0,0,_xll.SPRDOPT(BY54,BZ54,$W54,$AM54,CC54,CD54,CE54,$F54,$D$19,3)/100)</f>
        <v>0</v>
      </c>
      <c r="CJ54" s="236">
        <f>IF(CB54=0,0,_xll.SPRDOPT(BY54,BZ54,$W54,$AM54,CC54,CD54,CE54,$F54,$D$19,4)/100)</f>
        <v>0</v>
      </c>
      <c r="CK54" s="236">
        <f ca="1">IF(CC54=0,0,_xll.SPRDOPT(BY54,BZ54,$W54,$AM54,CC54,CD54,CE54,$F54,$D$19,5)/100)</f>
        <v>2.0800726769650994E-2</v>
      </c>
      <c r="CL54" s="236">
        <f ca="1">IF(CD54=0,0,_xll.SPRDOPT(BY54,BZ54,$W54,$AM54,CC54,CD54,CE54,$F54,$D$19,6)/100)</f>
        <v>-1.5983563950188514E-2</v>
      </c>
      <c r="CM54" s="236">
        <f ca="1">IF(CE54=0,0,_xll.SPRDOPT(BY54,BZ54,$W54,$AM54,CC54,CD54,CE54,$F54,$D$19,7)/100)</f>
        <v>-2.5516277287633834E-2</v>
      </c>
      <c r="CN54" s="236">
        <f>IF(CF54=0,0,_xll.SPRDOPT(BY54,BZ54,$W54,$AM54,CC54,CD54,CE54,$F54,$D$19,9)/365)</f>
        <v>0</v>
      </c>
      <c r="CO54" s="236">
        <f t="shared" ca="1" si="56"/>
        <v>2.4656319726179543E-2</v>
      </c>
      <c r="CP54" s="236">
        <f t="shared" si="57"/>
        <v>0</v>
      </c>
      <c r="CQ54" s="236">
        <f t="shared" ca="1" si="58"/>
        <v>6.8972354964275812E-3</v>
      </c>
      <c r="CR54" s="205"/>
      <c r="CS54" s="109">
        <f t="shared" si="59"/>
        <v>0</v>
      </c>
      <c r="CT54" s="109">
        <f t="shared" ca="1" si="60"/>
        <v>0</v>
      </c>
      <c r="CU54" s="109">
        <f t="shared" ca="1" si="61"/>
        <v>0</v>
      </c>
      <c r="CV54" s="109">
        <f t="shared" si="62"/>
        <v>0</v>
      </c>
      <c r="CW54" s="109">
        <f t="shared" si="63"/>
        <v>0</v>
      </c>
      <c r="CX54" s="109">
        <f t="shared" ca="1" si="64"/>
        <v>0</v>
      </c>
      <c r="CY54" s="109">
        <f t="shared" ca="1" si="65"/>
        <v>0</v>
      </c>
      <c r="CZ54" s="109">
        <f t="shared" ca="1" si="66"/>
        <v>0</v>
      </c>
      <c r="DA54" s="109">
        <f t="shared" si="67"/>
        <v>0</v>
      </c>
      <c r="DB54" s="109">
        <f t="shared" ca="1" si="68"/>
        <v>0</v>
      </c>
      <c r="DC54" s="109">
        <f t="shared" si="69"/>
        <v>0</v>
      </c>
      <c r="DD54" s="109">
        <f t="shared" ca="1" si="70"/>
        <v>0</v>
      </c>
      <c r="DF54" s="82">
        <f t="shared" si="71"/>
        <v>0</v>
      </c>
      <c r="DG54" s="132">
        <f t="shared" si="72"/>
        <v>4.5402000000000005</v>
      </c>
      <c r="DH54" s="132">
        <f t="shared" si="73"/>
        <v>4.4052000000000007</v>
      </c>
      <c r="DI54" s="132">
        <f t="shared" si="74"/>
        <v>0</v>
      </c>
      <c r="DJ54" s="132">
        <f t="shared" si="75"/>
        <v>0</v>
      </c>
      <c r="DK54" s="234">
        <f t="shared" si="76"/>
        <v>0.375</v>
      </c>
      <c r="DL54" s="234">
        <f t="shared" si="77"/>
        <v>0.375</v>
      </c>
      <c r="DM54" s="106">
        <f t="shared" si="78"/>
        <v>0.98410764751845092</v>
      </c>
      <c r="DN54" s="236">
        <f>IF(DF54=0,0,_xll.SPRDOPT(DG54,DH54,$AD54,$AM54,DK54,DL54,DM54,$F54,$F$19,0))</f>
        <v>0</v>
      </c>
      <c r="DO54" s="236">
        <f ca="1">IF(DG54=0,0,_xll.SPRDOPT(DG54,DH54,$AD54,$AM54,DK54,DL54,DM54,$F54,$F$19,1))</f>
        <v>0.40570346454795569</v>
      </c>
      <c r="DP54" s="236">
        <f ca="1">IF(DH54=0,0,_xll.SPRDOPT(DG54,DH54,$AD54,$AM54,DK54,DL54,DM54,$F54,$F$19,2))</f>
        <v>-0.37848090734273521</v>
      </c>
      <c r="DQ54" s="236">
        <f>IF(DI54=0,0,_xll.SPRDOPT(DG54,DH54,$AD54,$AM54,DK54,DL54,DM54,$F54,$F$19,3)/100)</f>
        <v>0</v>
      </c>
      <c r="DR54" s="236">
        <f>IF(DJ54=0,0,_xll.SPRDOPT(DG54,DH54,$AD54,$AM54,DK54,DL54,DM54,$F54,$F$19,4)/100)</f>
        <v>0</v>
      </c>
      <c r="DS54" s="236">
        <f ca="1">IF(DK54=0,0,_xll.SPRDOPT(DG54,DH54,$AD54,$AM54,DK54,DL54,DM54,$F54,$F$19,5)/100)</f>
        <v>6.1368620790755125E-3</v>
      </c>
      <c r="DT54" s="236">
        <f ca="1">IF(DL54=0,0,_xll.SPRDOPT(DG54,DH54,$AD54,$AM54,DK54,DL54,DM54,$F54,$F$19,6)/100)</f>
        <v>-2.6683274011901842E-3</v>
      </c>
      <c r="DU54" s="236">
        <f ca="1">IF(DM54=0,0,_xll.SPRDOPT(DG54,DH54,$AD54,$AM54,DK54,DL54,DM54,$F54,$F$19,7)/100)</f>
        <v>-3.8271673804922968E-2</v>
      </c>
      <c r="DV54" s="236">
        <f>IF(DN54=0,0,_xll.SPRDOPT(DG54,DH54,$AD54,$AM54,DK54,DL54,DM54,$F54,$F$19,9)/365)</f>
        <v>0</v>
      </c>
      <c r="DW54" s="236">
        <f t="shared" ca="1" si="79"/>
        <v>2.7222557205220488E-2</v>
      </c>
      <c r="DX54" s="236">
        <f t="shared" si="80"/>
        <v>0</v>
      </c>
      <c r="DY54" s="236">
        <f t="shared" ca="1" si="81"/>
        <v>3.4685346778853283E-3</v>
      </c>
      <c r="DZ54" s="205"/>
      <c r="EA54" s="109">
        <f t="shared" si="82"/>
        <v>0</v>
      </c>
      <c r="EB54" s="109">
        <f t="shared" ca="1" si="83"/>
        <v>0</v>
      </c>
      <c r="EC54" s="109">
        <f t="shared" ca="1" si="84"/>
        <v>0</v>
      </c>
      <c r="ED54" s="109">
        <f t="shared" si="85"/>
        <v>0</v>
      </c>
      <c r="EE54" s="109">
        <f t="shared" si="86"/>
        <v>0</v>
      </c>
      <c r="EF54" s="109">
        <f t="shared" ca="1" si="87"/>
        <v>0</v>
      </c>
      <c r="EG54" s="109">
        <f t="shared" ca="1" si="88"/>
        <v>0</v>
      </c>
      <c r="EH54" s="109">
        <f t="shared" ca="1" si="89"/>
        <v>0</v>
      </c>
      <c r="EI54" s="109">
        <f t="shared" si="90"/>
        <v>0</v>
      </c>
      <c r="EJ54" s="109">
        <f t="shared" ca="1" si="91"/>
        <v>0</v>
      </c>
      <c r="EK54" s="109">
        <f t="shared" si="92"/>
        <v>0</v>
      </c>
      <c r="EL54" s="109">
        <f t="shared" ca="1" si="93"/>
        <v>0</v>
      </c>
      <c r="EN54" s="82">
        <f t="shared" si="94"/>
        <v>0</v>
      </c>
      <c r="EO54" s="132">
        <f t="shared" si="95"/>
        <v>4.7302000000000008</v>
      </c>
      <c r="EP54" s="132">
        <f t="shared" si="96"/>
        <v>4.4052000000000007</v>
      </c>
      <c r="EQ54" s="132">
        <f t="shared" si="97"/>
        <v>0</v>
      </c>
      <c r="ER54" s="132">
        <f t="shared" si="98"/>
        <v>0</v>
      </c>
      <c r="ES54" s="234">
        <f t="shared" si="99"/>
        <v>0.375</v>
      </c>
      <c r="ET54" s="234">
        <f t="shared" si="100"/>
        <v>0.375</v>
      </c>
      <c r="EU54" s="106">
        <f t="shared" si="101"/>
        <v>0.98</v>
      </c>
      <c r="EV54" s="236">
        <f>IF(EN54=0,0,_xll.SPRDOPT(EO54,EP54,$AK54,$AM54,ES54,ET54,EU54,$F54,$H$19,0))</f>
        <v>0</v>
      </c>
      <c r="EW54" s="236">
        <f ca="1">IF(EO54=0,0,_xll.SPRDOPT(EO54,EP54,$AK54,$AM54,ES54,ET54,EU54,$F54,$H$19,1))</f>
        <v>0.49497316961392085</v>
      </c>
      <c r="EX54" s="236">
        <f ca="1">IF(EP54=0,0,_xll.SPRDOPT(EO54,EP54,$AK54,$AM54,ES54,ET54,EU54,$F54,$H$19,2))</f>
        <v>-0.46469961857917008</v>
      </c>
      <c r="EY54" s="236">
        <f>IF(EQ54=0,0,_xll.SPRDOPT(EO54,EP54,$AK54,$AM54,ES54,ET54,EU54,$F54,$H$19,3)/100)</f>
        <v>0</v>
      </c>
      <c r="EZ54" s="236">
        <f>IF(ER54=0,0,_xll.SPRDOPT(EO54,EP54,$AK54,$AM54,ES54,ET54,EU54,$F54,$H$19,4)/100)</f>
        <v>0</v>
      </c>
      <c r="FA54" s="236">
        <f ca="1">IF(ES54=0,0,_xll.SPRDOPT(EO54,EP54,$AK54,$AM54,ES54,ET54,EU54,$F54,$H$19,5)/100)</f>
        <v>8.008060482905038E-3</v>
      </c>
      <c r="FB54" s="236">
        <f ca="1">IF(ET54=0,0,_xll.SPRDOPT(EO54,EP54,$AK54,$AM54,ES54,ET54,EU54,$F54,$H$19,6)/100)</f>
        <v>-3.877138178000466E-3</v>
      </c>
      <c r="FC54" s="236">
        <f ca="1">IF(EU54=0,0,_xll.SPRDOPT(EO54,EP54,$AK54,$AM54,ES54,ET54,EU54,$F54,$H$19,7)/100)</f>
        <v>-3.4503744670226835E-2</v>
      </c>
      <c r="FD54" s="236">
        <f>IF(EV54=0,0,_xll.SPRDOPT(EO54,EP54,$AK54,$AM54,ES54,ET54,EU54,$F54,$H$19,9)/365)</f>
        <v>0</v>
      </c>
      <c r="FE54" s="236">
        <f t="shared" ca="1" si="102"/>
        <v>3.0273551034750767E-2</v>
      </c>
      <c r="FF54" s="236">
        <f t="shared" si="103"/>
        <v>0</v>
      </c>
      <c r="FG54" s="236">
        <f t="shared" ca="1" si="104"/>
        <v>4.1309223049045725E-3</v>
      </c>
      <c r="FH54" s="205"/>
      <c r="FI54" s="109">
        <f t="shared" ref="FI54:FT61" si="106">$EN54*EV54</f>
        <v>0</v>
      </c>
      <c r="FJ54" s="109">
        <f t="shared" ca="1" si="106"/>
        <v>0</v>
      </c>
      <c r="FK54" s="109">
        <f t="shared" ca="1" si="106"/>
        <v>0</v>
      </c>
      <c r="FL54" s="109">
        <f t="shared" si="106"/>
        <v>0</v>
      </c>
      <c r="FM54" s="109">
        <f t="shared" si="106"/>
        <v>0</v>
      </c>
      <c r="FN54" s="109">
        <f t="shared" ca="1" si="106"/>
        <v>0</v>
      </c>
      <c r="FO54" s="109">
        <f t="shared" ca="1" si="106"/>
        <v>0</v>
      </c>
      <c r="FP54" s="109">
        <f t="shared" ca="1" si="106"/>
        <v>0</v>
      </c>
      <c r="FQ54" s="109">
        <f t="shared" si="106"/>
        <v>0</v>
      </c>
      <c r="FR54" s="109">
        <f t="shared" ca="1" si="106"/>
        <v>0</v>
      </c>
      <c r="FS54" s="109">
        <f t="shared" si="106"/>
        <v>0</v>
      </c>
      <c r="FT54" s="109">
        <f t="shared" ca="1" si="106"/>
        <v>0</v>
      </c>
    </row>
    <row r="55" spans="1:176" x14ac:dyDescent="0.25">
      <c r="A55" s="101">
        <f t="shared" si="19"/>
        <v>37347</v>
      </c>
      <c r="B55" s="102">
        <f t="shared" si="20"/>
        <v>4.22</v>
      </c>
      <c r="C55" s="80">
        <f t="shared" si="21"/>
        <v>0.32250000000000001</v>
      </c>
      <c r="D55" s="102"/>
      <c r="E55" s="106"/>
      <c r="F55" s="105">
        <f t="shared" ca="1" si="22"/>
        <v>530</v>
      </c>
      <c r="G55" s="80"/>
      <c r="H55" s="80"/>
      <c r="I55" s="104"/>
      <c r="J55" s="233"/>
      <c r="K55" s="102">
        <f t="shared" si="23"/>
        <v>0.45</v>
      </c>
      <c r="L55" s="102">
        <f t="shared" si="24"/>
        <v>0</v>
      </c>
      <c r="M55" s="106">
        <f t="shared" si="25"/>
        <v>0.98</v>
      </c>
      <c r="N55" s="106">
        <f t="shared" si="26"/>
        <v>1</v>
      </c>
      <c r="O55" s="106">
        <f t="shared" si="27"/>
        <v>0.98042074975743199</v>
      </c>
      <c r="P55" s="235">
        <f t="shared" si="28"/>
        <v>0.95</v>
      </c>
      <c r="Q55" s="106"/>
      <c r="R55" s="102">
        <f t="shared" si="4"/>
        <v>0.45</v>
      </c>
      <c r="S55" s="102">
        <f t="shared" si="5"/>
        <v>0</v>
      </c>
      <c r="T55" s="106">
        <f t="shared" si="6"/>
        <v>0.98</v>
      </c>
      <c r="U55" s="106">
        <f t="shared" si="29"/>
        <v>1</v>
      </c>
      <c r="V55" s="106">
        <f t="shared" si="30"/>
        <v>0.98042074975743199</v>
      </c>
      <c r="W55" s="235">
        <f t="shared" si="31"/>
        <v>0.95</v>
      </c>
      <c r="X55" s="106"/>
      <c r="Y55" s="102">
        <f t="shared" si="7"/>
        <v>8.2500000000000004E-2</v>
      </c>
      <c r="Z55" s="102">
        <f t="shared" si="8"/>
        <v>0</v>
      </c>
      <c r="AA55" s="106">
        <f t="shared" si="9"/>
        <v>1</v>
      </c>
      <c r="AB55" s="106">
        <f t="shared" si="32"/>
        <v>1</v>
      </c>
      <c r="AC55" s="106">
        <f t="shared" si="10"/>
        <v>0.99407144019191562</v>
      </c>
      <c r="AD55" s="235">
        <f t="shared" si="33"/>
        <v>0.2</v>
      </c>
      <c r="AE55" s="106"/>
      <c r="AF55" s="102">
        <f t="shared" si="11"/>
        <v>0.20499999999999999</v>
      </c>
      <c r="AG55" s="102">
        <f t="shared" si="12"/>
        <v>0</v>
      </c>
      <c r="AH55" s="106">
        <f t="shared" si="13"/>
        <v>0.98</v>
      </c>
      <c r="AI55" s="106">
        <f t="shared" si="34"/>
        <v>1</v>
      </c>
      <c r="AJ55" s="106">
        <f t="shared" si="14"/>
        <v>0.99</v>
      </c>
      <c r="AK55" s="235">
        <f t="shared" si="35"/>
        <v>0.3</v>
      </c>
      <c r="AM55" s="80">
        <f t="shared" si="36"/>
        <v>6.7154701987139034E-2</v>
      </c>
      <c r="AN55" s="181">
        <f t="shared" si="15"/>
        <v>30</v>
      </c>
      <c r="AP55" s="82">
        <f t="shared" si="37"/>
        <v>0</v>
      </c>
      <c r="AQ55" s="132">
        <f t="shared" si="38"/>
        <v>4.68</v>
      </c>
      <c r="AR55" s="132">
        <f t="shared" si="39"/>
        <v>4.22</v>
      </c>
      <c r="AS55" s="132">
        <f t="shared" si="40"/>
        <v>0</v>
      </c>
      <c r="AT55" s="132">
        <f t="shared" si="41"/>
        <v>0</v>
      </c>
      <c r="AU55" s="234">
        <f t="shared" si="42"/>
        <v>0.31605</v>
      </c>
      <c r="AV55" s="234">
        <f t="shared" si="43"/>
        <v>0.32250000000000001</v>
      </c>
      <c r="AW55" s="106">
        <f t="shared" si="44"/>
        <v>0.98042074975743199</v>
      </c>
      <c r="AX55" s="236">
        <f>IF(AP55=0,0,_xll.SPRDOPT(AQ55,AR55,$P55,$AM55,AU55,AV55,AW55,$F55,$B$19,0))</f>
        <v>0</v>
      </c>
      <c r="AY55" s="236">
        <f ca="1">IF(AQ55=0,0,_xll.SPRDOPT(AQ55,AR55,$P55,$AM55,AU55,AV55,AW55,$F55,$B$19,1))</f>
        <v>0.13806526624814583</v>
      </c>
      <c r="AZ55" s="236">
        <f ca="1">IF(AR55=0,0,_xll.SPRDOPT(AQ55,AR55,$P55,$AM55,AU55,AV55,AW55,$F55,$B$19,2))</f>
        <v>-0.12611820043292318</v>
      </c>
      <c r="BA55" s="236">
        <f>IF(AS55=0,0,_xll.SPRDOPT(AQ55,AR55,$P55,$AM55,AU55,AV55,AW55,$F55,$B$19,3)/100)</f>
        <v>0</v>
      </c>
      <c r="BB55" s="236">
        <f>IF(AT55=0,0,_xll.SPRDOPT(AQ55,AR55,$P55,$AM55,AU55,AV55,AW55,$F55,$B$19,4)/100)</f>
        <v>0</v>
      </c>
      <c r="BC55" s="236">
        <f ca="1">IF(AU55=0,0,_xll.SPRDOPT(AQ55,AR55,$P55,$AM55,AU55,AV55,AW55,$F55,$B$19,5)/100)</f>
        <v>7.8305479379364839E-3</v>
      </c>
      <c r="BD55" s="236">
        <f ca="1">IF(AV55=0,0,_xll.SPRDOPT(AQ55,AR55,$P55,$AM55,AU55,AV55,AW55,$F55,$B$19,6)/100)</f>
        <v>-4.9394249115489106E-3</v>
      </c>
      <c r="BE55" s="236">
        <f ca="1">IF(AW55=0,0,_xll.SPRDOPT(AQ55,AR55,$P55,$AM55,AU55,AV55,AW55,$F55,$B$19,7)/100)</f>
        <v>-1.454516513999851E-2</v>
      </c>
      <c r="BF55" s="236">
        <f>IF(AX55=0,0,_xll.SPRDOPT(AQ55,AR55,$P55,$AM55,AU55,AV55,AW55,$F55,$B$19,9)/365)</f>
        <v>0</v>
      </c>
      <c r="BG55" s="236">
        <f t="shared" ca="1" si="45"/>
        <v>1.1947065815222646E-2</v>
      </c>
      <c r="BH55" s="236">
        <f t="shared" si="46"/>
        <v>0</v>
      </c>
      <c r="BI55" s="236">
        <f t="shared" ca="1" si="47"/>
        <v>2.7345120676288432E-3</v>
      </c>
      <c r="BJ55" s="205"/>
      <c r="BK55" s="109">
        <f t="shared" si="16"/>
        <v>0</v>
      </c>
      <c r="BL55" s="109">
        <f t="shared" ca="1" si="105"/>
        <v>0</v>
      </c>
      <c r="BM55" s="109">
        <f t="shared" ca="1" si="105"/>
        <v>0</v>
      </c>
      <c r="BN55" s="109">
        <f t="shared" si="105"/>
        <v>0</v>
      </c>
      <c r="BO55" s="109">
        <f t="shared" si="105"/>
        <v>0</v>
      </c>
      <c r="BP55" s="109">
        <f t="shared" ca="1" si="105"/>
        <v>0</v>
      </c>
      <c r="BQ55" s="109">
        <f t="shared" ca="1" si="105"/>
        <v>0</v>
      </c>
      <c r="BR55" s="109">
        <f t="shared" ca="1" si="105"/>
        <v>0</v>
      </c>
      <c r="BS55" s="109">
        <f t="shared" si="105"/>
        <v>0</v>
      </c>
      <c r="BT55" s="109">
        <f t="shared" ca="1" si="105"/>
        <v>0</v>
      </c>
      <c r="BU55" s="109">
        <f t="shared" si="105"/>
        <v>0</v>
      </c>
      <c r="BV55" s="109">
        <f t="shared" ca="1" si="105"/>
        <v>0</v>
      </c>
      <c r="BX55" s="82">
        <f t="shared" si="48"/>
        <v>0</v>
      </c>
      <c r="BY55" s="132">
        <f t="shared" si="49"/>
        <v>4.6899999999999995</v>
      </c>
      <c r="BZ55" s="132">
        <f t="shared" si="50"/>
        <v>4.22</v>
      </c>
      <c r="CA55" s="132">
        <f t="shared" si="51"/>
        <v>0</v>
      </c>
      <c r="CB55" s="132">
        <f t="shared" si="52"/>
        <v>0</v>
      </c>
      <c r="CC55" s="234">
        <f t="shared" si="53"/>
        <v>0.31605</v>
      </c>
      <c r="CD55" s="234">
        <f t="shared" si="54"/>
        <v>0.32250000000000001</v>
      </c>
      <c r="CE55" s="106">
        <f t="shared" si="55"/>
        <v>1.020420749757432</v>
      </c>
      <c r="CF55" s="236">
        <f>IF(BX55=0,0,_xll.SPRDOPT(BY55,BZ55,$W55,$AM55,CC55,CD55,CE55,$F55,$D$19,0))</f>
        <v>0</v>
      </c>
      <c r="CG55" s="236">
        <f ca="1">IF(BY55=0,0,_xll.SPRDOPT(BY55,BZ55,$W55,$AM55,CC55,CD55,CE55,$F55,$D$19,1))</f>
        <v>18.242396750673265</v>
      </c>
      <c r="CH55" s="236">
        <f ca="1">IF(BZ55=0,0,_xll.SPRDOPT(BY55,BZ55,$W55,$AM55,CC55,CD55,CE55,$F55,$D$19,2))</f>
        <v>-18.250450494787813</v>
      </c>
      <c r="CI55" s="236">
        <f>IF(CA55=0,0,_xll.SPRDOPT(BY55,BZ55,$W55,$AM55,CC55,CD55,CE55,$F55,$D$19,3)/100)</f>
        <v>0</v>
      </c>
      <c r="CJ55" s="236">
        <f>IF(CB55=0,0,_xll.SPRDOPT(BY55,BZ55,$W55,$AM55,CC55,CD55,CE55,$F55,$D$19,4)/100)</f>
        <v>0</v>
      </c>
      <c r="CK55" s="236">
        <f ca="1">IF(CC55=0,0,_xll.SPRDOPT(BY55,BZ55,$W55,$AM55,CC55,CD55,CE55,$F55,$D$19,5)/100)</f>
        <v>0</v>
      </c>
      <c r="CL55" s="236">
        <f ca="1">IF(CD55=0,0,_xll.SPRDOPT(BY55,BZ55,$W55,$AM55,CC55,CD55,CE55,$F55,$D$19,6)/100)</f>
        <v>0</v>
      </c>
      <c r="CM55" s="236">
        <f ca="1">IF(CE55=0,0,_xll.SPRDOPT(BY55,BZ55,$W55,$AM55,CC55,CD55,CE55,$F55,$D$19,7)/100)</f>
        <v>-1.0709407620311131E-2</v>
      </c>
      <c r="CN55" s="236">
        <f>IF(CF55=0,0,_xll.SPRDOPT(BY55,BZ55,$W55,$AM55,CC55,CD55,CE55,$F55,$D$19,9)/365)</f>
        <v>0</v>
      </c>
      <c r="CO55" s="236">
        <f t="shared" ca="1" si="56"/>
        <v>-8.053744114548067E-3</v>
      </c>
      <c r="CP55" s="236">
        <f t="shared" si="57"/>
        <v>0</v>
      </c>
      <c r="CQ55" s="236">
        <f t="shared" ca="1" si="58"/>
        <v>0</v>
      </c>
      <c r="CR55" s="205"/>
      <c r="CS55" s="109">
        <f t="shared" si="59"/>
        <v>0</v>
      </c>
      <c r="CT55" s="109">
        <f t="shared" ca="1" si="60"/>
        <v>0</v>
      </c>
      <c r="CU55" s="109">
        <f t="shared" ca="1" si="61"/>
        <v>0</v>
      </c>
      <c r="CV55" s="109">
        <f t="shared" si="62"/>
        <v>0</v>
      </c>
      <c r="CW55" s="109">
        <f t="shared" si="63"/>
        <v>0</v>
      </c>
      <c r="CX55" s="109">
        <f t="shared" ca="1" si="64"/>
        <v>0</v>
      </c>
      <c r="CY55" s="109">
        <f t="shared" ca="1" si="65"/>
        <v>0</v>
      </c>
      <c r="CZ55" s="109">
        <f t="shared" ca="1" si="66"/>
        <v>0</v>
      </c>
      <c r="DA55" s="109">
        <f t="shared" si="67"/>
        <v>0</v>
      </c>
      <c r="DB55" s="109">
        <f t="shared" ca="1" si="68"/>
        <v>0</v>
      </c>
      <c r="DC55" s="109">
        <f t="shared" si="69"/>
        <v>0</v>
      </c>
      <c r="DD55" s="109">
        <f t="shared" ca="1" si="70"/>
        <v>0</v>
      </c>
      <c r="DF55" s="82">
        <f t="shared" si="71"/>
        <v>0</v>
      </c>
      <c r="DG55" s="132">
        <f t="shared" si="72"/>
        <v>4.3024999999999993</v>
      </c>
      <c r="DH55" s="132">
        <f t="shared" si="73"/>
        <v>4.22</v>
      </c>
      <c r="DI55" s="132">
        <f t="shared" si="74"/>
        <v>0</v>
      </c>
      <c r="DJ55" s="132">
        <f t="shared" si="75"/>
        <v>0</v>
      </c>
      <c r="DK55" s="234">
        <f t="shared" si="76"/>
        <v>0.32250000000000001</v>
      </c>
      <c r="DL55" s="234">
        <f t="shared" si="77"/>
        <v>0.32250000000000001</v>
      </c>
      <c r="DM55" s="106">
        <f t="shared" si="78"/>
        <v>0.99407144019191562</v>
      </c>
      <c r="DN55" s="236">
        <f>IF(DF55=0,0,_xll.SPRDOPT(DG55,DH55,$AD55,$AM55,DK55,DL55,DM55,$F55,$F$19,0))</f>
        <v>0</v>
      </c>
      <c r="DO55" s="236">
        <f ca="1">IF(DG55=0,0,_xll.SPRDOPT(DG55,DH55,$AD55,$AM55,DK55,DL55,DM55,$F55,$F$19,1))</f>
        <v>0.25770211842241136</v>
      </c>
      <c r="DP55" s="236">
        <f ca="1">IF(DH55=0,0,_xll.SPRDOPT(DG55,DH55,$AD55,$AM55,DK55,DL55,DM55,$F55,$F$19,2))</f>
        <v>-0.24573608377293404</v>
      </c>
      <c r="DQ55" s="236">
        <f>IF(DI55=0,0,_xll.SPRDOPT(DG55,DH55,$AD55,$AM55,DK55,DL55,DM55,$F55,$F$19,3)/100)</f>
        <v>0</v>
      </c>
      <c r="DR55" s="236">
        <f>IF(DJ55=0,0,_xll.SPRDOPT(DG55,DH55,$AD55,$AM55,DK55,DL55,DM55,$F55,$F$19,4)/100)</f>
        <v>0</v>
      </c>
      <c r="DS55" s="236">
        <f ca="1">IF(DK55=0,0,_xll.SPRDOPT(DG55,DH55,$AD55,$AM55,DK55,DL55,DM55,$F55,$F$19,5)/100)</f>
        <v>6.5098275910653669E-3</v>
      </c>
      <c r="DT55" s="236">
        <f ca="1">IF(DL55=0,0,_xll.SPRDOPT(DG55,DH55,$AD55,$AM55,DK55,DL55,DM55,$F55,$F$19,6)/100)</f>
        <v>-4.6669356825114186E-3</v>
      </c>
      <c r="DU55" s="236">
        <f ca="1">IF(DM55=0,0,_xll.SPRDOPT(DG55,DH55,$AD55,$AM55,DK55,DL55,DM55,$F55,$F$19,7)/100)</f>
        <v>-4.2983655533871762E-2</v>
      </c>
      <c r="DV55" s="236">
        <f>IF(DN55=0,0,_xll.SPRDOPT(DG55,DH55,$AD55,$AM55,DK55,DL55,DM55,$F55,$F$19,9)/365)</f>
        <v>0</v>
      </c>
      <c r="DW55" s="236">
        <f t="shared" ca="1" si="79"/>
        <v>1.196603464947732E-2</v>
      </c>
      <c r="DX55" s="236">
        <f t="shared" si="80"/>
        <v>0</v>
      </c>
      <c r="DY55" s="236">
        <f t="shared" ca="1" si="81"/>
        <v>1.8428919085539484E-3</v>
      </c>
      <c r="DZ55" s="205"/>
      <c r="EA55" s="109">
        <f t="shared" si="82"/>
        <v>0</v>
      </c>
      <c r="EB55" s="109">
        <f t="shared" ca="1" si="83"/>
        <v>0</v>
      </c>
      <c r="EC55" s="109">
        <f t="shared" ca="1" si="84"/>
        <v>0</v>
      </c>
      <c r="ED55" s="109">
        <f t="shared" si="85"/>
        <v>0</v>
      </c>
      <c r="EE55" s="109">
        <f t="shared" si="86"/>
        <v>0</v>
      </c>
      <c r="EF55" s="109">
        <f t="shared" ca="1" si="87"/>
        <v>0</v>
      </c>
      <c r="EG55" s="109">
        <f t="shared" ca="1" si="88"/>
        <v>0</v>
      </c>
      <c r="EH55" s="109">
        <f t="shared" ca="1" si="89"/>
        <v>0</v>
      </c>
      <c r="EI55" s="109">
        <f t="shared" si="90"/>
        <v>0</v>
      </c>
      <c r="EJ55" s="109">
        <f t="shared" ca="1" si="91"/>
        <v>0</v>
      </c>
      <c r="EK55" s="109">
        <f t="shared" si="92"/>
        <v>0</v>
      </c>
      <c r="EL55" s="109">
        <f t="shared" ca="1" si="93"/>
        <v>0</v>
      </c>
      <c r="EN55" s="82">
        <f t="shared" si="94"/>
        <v>0</v>
      </c>
      <c r="EO55" s="132">
        <f t="shared" si="95"/>
        <v>4.415</v>
      </c>
      <c r="EP55" s="132">
        <f t="shared" si="96"/>
        <v>4.22</v>
      </c>
      <c r="EQ55" s="132">
        <f t="shared" si="97"/>
        <v>0</v>
      </c>
      <c r="ER55" s="132">
        <f t="shared" si="98"/>
        <v>0</v>
      </c>
      <c r="ES55" s="234">
        <f t="shared" si="99"/>
        <v>0.31605</v>
      </c>
      <c r="ET55" s="234">
        <f t="shared" si="100"/>
        <v>0.32250000000000001</v>
      </c>
      <c r="EU55" s="106">
        <f t="shared" si="101"/>
        <v>0.98</v>
      </c>
      <c r="EV55" s="236">
        <f>IF(EN55=0,0,_xll.SPRDOPT(EO55,EP55,$AK55,$AM55,ES55,ET55,EU55,$F55,$H$19,0))</f>
        <v>0</v>
      </c>
      <c r="EW55" s="236">
        <f ca="1">IF(EO55=0,0,_xll.SPRDOPT(EO55,EP55,$AK55,$AM55,ES55,ET55,EU55,$F55,$H$19,1))</f>
        <v>0.3582428059623467</v>
      </c>
      <c r="EX55" s="236">
        <f ca="1">IF(EP55=0,0,_xll.SPRDOPT(EO55,EP55,$AK55,$AM55,ES55,ET55,EU55,$F55,$H$19,2))</f>
        <v>-0.33301963635487758</v>
      </c>
      <c r="EY55" s="236">
        <f>IF(EQ55=0,0,_xll.SPRDOPT(EO55,EP55,$AK55,$AM55,ES55,ET55,EU55,$F55,$H$19,3)/100)</f>
        <v>0</v>
      </c>
      <c r="EZ55" s="236">
        <f>IF(ER55=0,0,_xll.SPRDOPT(EO55,EP55,$AK55,$AM55,ES55,ET55,EU55,$F55,$H$19,4)/100)</f>
        <v>0</v>
      </c>
      <c r="FA55" s="236">
        <f ca="1">IF(ES55=0,0,_xll.SPRDOPT(EO55,EP55,$AK55,$AM55,ES55,ET55,EU55,$F55,$H$19,5)/100)</f>
        <v>5.9681517510188145E-3</v>
      </c>
      <c r="FB55" s="236">
        <f ca="1">IF(ET55=0,0,_xll.SPRDOPT(EO55,EP55,$AK55,$AM55,ES55,ET55,EU55,$F55,$H$19,6)/100)</f>
        <v>-2.1586616649875599E-3</v>
      </c>
      <c r="FC55" s="236">
        <f ca="1">IF(EU55=0,0,_xll.SPRDOPT(EO55,EP55,$AK55,$AM55,ES55,ET55,EU55,$F55,$H$19,7)/100)</f>
        <v>-2.7837926134744107E-2</v>
      </c>
      <c r="FD55" s="236">
        <f>IF(EV55=0,0,_xll.SPRDOPT(EO55,EP55,$AK55,$AM55,ES55,ET55,EU55,$F55,$H$19,9)/365)</f>
        <v>0</v>
      </c>
      <c r="FE55" s="236">
        <f t="shared" ca="1" si="102"/>
        <v>2.522316960746912E-2</v>
      </c>
      <c r="FF55" s="236">
        <f t="shared" si="103"/>
        <v>0</v>
      </c>
      <c r="FG55" s="236">
        <f t="shared" ca="1" si="104"/>
        <v>3.6901270510108783E-3</v>
      </c>
      <c r="FH55" s="205"/>
      <c r="FI55" s="109">
        <f t="shared" si="106"/>
        <v>0</v>
      </c>
      <c r="FJ55" s="109">
        <f t="shared" ca="1" si="106"/>
        <v>0</v>
      </c>
      <c r="FK55" s="109">
        <f t="shared" ca="1" si="106"/>
        <v>0</v>
      </c>
      <c r="FL55" s="109">
        <f t="shared" si="106"/>
        <v>0</v>
      </c>
      <c r="FM55" s="109">
        <f t="shared" si="106"/>
        <v>0</v>
      </c>
      <c r="FN55" s="109">
        <f t="shared" ca="1" si="106"/>
        <v>0</v>
      </c>
      <c r="FO55" s="109">
        <f t="shared" ca="1" si="106"/>
        <v>0</v>
      </c>
      <c r="FP55" s="109">
        <f t="shared" ca="1" si="106"/>
        <v>0</v>
      </c>
      <c r="FQ55" s="109">
        <f t="shared" si="106"/>
        <v>0</v>
      </c>
      <c r="FR55" s="109">
        <f t="shared" ca="1" si="106"/>
        <v>0</v>
      </c>
      <c r="FS55" s="109">
        <f t="shared" si="106"/>
        <v>0</v>
      </c>
      <c r="FT55" s="109">
        <f t="shared" ca="1" si="106"/>
        <v>0</v>
      </c>
    </row>
    <row r="56" spans="1:176" x14ac:dyDescent="0.25">
      <c r="A56" s="101">
        <f t="shared" si="19"/>
        <v>37377</v>
      </c>
      <c r="B56" s="102">
        <f t="shared" si="20"/>
        <v>4.1470000000000002</v>
      </c>
      <c r="C56" s="80">
        <f t="shared" si="21"/>
        <v>0.31</v>
      </c>
      <c r="D56" s="102"/>
      <c r="E56" s="106"/>
      <c r="F56" s="105">
        <f t="shared" ca="1" si="22"/>
        <v>561</v>
      </c>
      <c r="G56" s="80"/>
      <c r="H56" s="80"/>
      <c r="I56" s="104"/>
      <c r="J56" s="233"/>
      <c r="K56" s="102">
        <f t="shared" si="23"/>
        <v>0.41499999999999998</v>
      </c>
      <c r="L56" s="102">
        <f t="shared" si="24"/>
        <v>0</v>
      </c>
      <c r="M56" s="106">
        <f t="shared" si="25"/>
        <v>0.98</v>
      </c>
      <c r="N56" s="106">
        <f t="shared" si="26"/>
        <v>1</v>
      </c>
      <c r="O56" s="106">
        <f t="shared" si="27"/>
        <v>0.98042074975743199</v>
      </c>
      <c r="P56" s="235">
        <f t="shared" si="28"/>
        <v>0.95</v>
      </c>
      <c r="Q56" s="106"/>
      <c r="R56" s="102">
        <f t="shared" si="4"/>
        <v>0.41499999999999998</v>
      </c>
      <c r="S56" s="102">
        <f t="shared" si="5"/>
        <v>0</v>
      </c>
      <c r="T56" s="106">
        <f t="shared" si="6"/>
        <v>0.98</v>
      </c>
      <c r="U56" s="106">
        <f t="shared" si="29"/>
        <v>1</v>
      </c>
      <c r="V56" s="106">
        <f t="shared" si="30"/>
        <v>0.98042074975743199</v>
      </c>
      <c r="W56" s="235">
        <f t="shared" si="31"/>
        <v>0.95</v>
      </c>
      <c r="X56" s="106"/>
      <c r="Y56" s="102">
        <f t="shared" si="7"/>
        <v>7.2499999999999995E-2</v>
      </c>
      <c r="Z56" s="102">
        <f t="shared" si="8"/>
        <v>0</v>
      </c>
      <c r="AA56" s="106">
        <f t="shared" si="9"/>
        <v>1</v>
      </c>
      <c r="AB56" s="106">
        <f t="shared" si="32"/>
        <v>1</v>
      </c>
      <c r="AC56" s="106">
        <f t="shared" si="10"/>
        <v>0.99407144019191562</v>
      </c>
      <c r="AD56" s="235">
        <f t="shared" si="33"/>
        <v>0.2</v>
      </c>
      <c r="AE56" s="106"/>
      <c r="AF56" s="102">
        <f t="shared" si="11"/>
        <v>0.1925</v>
      </c>
      <c r="AG56" s="102">
        <f t="shared" si="12"/>
        <v>0</v>
      </c>
      <c r="AH56" s="106">
        <f t="shared" si="13"/>
        <v>0.98</v>
      </c>
      <c r="AI56" s="106">
        <f t="shared" si="34"/>
        <v>1</v>
      </c>
      <c r="AJ56" s="106">
        <f t="shared" si="14"/>
        <v>0.99</v>
      </c>
      <c r="AK56" s="235">
        <f t="shared" si="35"/>
        <v>0.3</v>
      </c>
      <c r="AM56" s="80">
        <f t="shared" si="36"/>
        <v>6.7109170785683001E-2</v>
      </c>
      <c r="AN56" s="181">
        <f t="shared" si="15"/>
        <v>31</v>
      </c>
      <c r="AP56" s="82">
        <f t="shared" si="37"/>
        <v>0</v>
      </c>
      <c r="AQ56" s="132">
        <f t="shared" si="38"/>
        <v>4.5720000000000001</v>
      </c>
      <c r="AR56" s="132">
        <f t="shared" si="39"/>
        <v>4.1470000000000002</v>
      </c>
      <c r="AS56" s="132">
        <f t="shared" si="40"/>
        <v>0</v>
      </c>
      <c r="AT56" s="132">
        <f t="shared" si="41"/>
        <v>0</v>
      </c>
      <c r="AU56" s="234">
        <f t="shared" si="42"/>
        <v>0.30380000000000001</v>
      </c>
      <c r="AV56" s="234">
        <f t="shared" si="43"/>
        <v>0.31</v>
      </c>
      <c r="AW56" s="106">
        <f t="shared" si="44"/>
        <v>0.98042074975743199</v>
      </c>
      <c r="AX56" s="236">
        <f>IF(AP56=0,0,_xll.SPRDOPT(AQ56,AR56,$P56,$AM56,AU56,AV56,AW56,$F56,$B$19,0))</f>
        <v>0</v>
      </c>
      <c r="AY56" s="236">
        <f ca="1">IF(AQ56=0,0,_xll.SPRDOPT(AQ56,AR56,$P56,$AM56,AU56,AV56,AW56,$F56,$B$19,1))</f>
        <v>0.11480331151120277</v>
      </c>
      <c r="AZ56" s="236">
        <f ca="1">IF(AR56=0,0,_xll.SPRDOPT(AQ56,AR56,$P56,$AM56,AU56,AV56,AW56,$F56,$B$19,2))</f>
        <v>-0.10442809858097334</v>
      </c>
      <c r="BA56" s="236">
        <f>IF(AS56=0,0,_xll.SPRDOPT(AQ56,AR56,$P56,$AM56,AU56,AV56,AW56,$F56,$B$19,3)/100)</f>
        <v>0</v>
      </c>
      <c r="BB56" s="236">
        <f>IF(AT56=0,0,_xll.SPRDOPT(AQ56,AR56,$P56,$AM56,AU56,AV56,AW56,$F56,$B$19,4)/100)</f>
        <v>0</v>
      </c>
      <c r="BC56" s="236">
        <f ca="1">IF(AU56=0,0,_xll.SPRDOPT(AQ56,AR56,$P56,$AM56,AU56,AV56,AW56,$F56,$B$19,5)/100)</f>
        <v>6.9298252431497509E-3</v>
      </c>
      <c r="BD56" s="236">
        <f ca="1">IF(AV56=0,0,_xll.SPRDOPT(AQ56,AR56,$P56,$AM56,AU56,AV56,AW56,$F56,$B$19,6)/100)</f>
        <v>-4.3734467364144975E-3</v>
      </c>
      <c r="BE56" s="236">
        <f ca="1">IF(AW56=0,0,_xll.SPRDOPT(AQ56,AR56,$P56,$AM56,AU56,AV56,AW56,$F56,$B$19,7)/100)</f>
        <v>-1.2376328168324293E-2</v>
      </c>
      <c r="BF56" s="236">
        <f>IF(AX56=0,0,_xll.SPRDOPT(AQ56,AR56,$P56,$AM56,AU56,AV56,AW56,$F56,$B$19,9)/365)</f>
        <v>0</v>
      </c>
      <c r="BG56" s="236">
        <f t="shared" ca="1" si="45"/>
        <v>1.037521293022943E-2</v>
      </c>
      <c r="BH56" s="236">
        <f t="shared" si="46"/>
        <v>0</v>
      </c>
      <c r="BI56" s="236">
        <f t="shared" ca="1" si="47"/>
        <v>2.4177820018722587E-3</v>
      </c>
      <c r="BJ56" s="205"/>
      <c r="BK56" s="109">
        <f t="shared" si="16"/>
        <v>0</v>
      </c>
      <c r="BL56" s="109">
        <f t="shared" ca="1" si="105"/>
        <v>0</v>
      </c>
      <c r="BM56" s="109">
        <f t="shared" ca="1" si="105"/>
        <v>0</v>
      </c>
      <c r="BN56" s="109">
        <f t="shared" si="105"/>
        <v>0</v>
      </c>
      <c r="BO56" s="109">
        <f t="shared" si="105"/>
        <v>0</v>
      </c>
      <c r="BP56" s="109">
        <f t="shared" ca="1" si="105"/>
        <v>0</v>
      </c>
      <c r="BQ56" s="109">
        <f t="shared" ca="1" si="105"/>
        <v>0</v>
      </c>
      <c r="BR56" s="109">
        <f t="shared" ca="1" si="105"/>
        <v>0</v>
      </c>
      <c r="BS56" s="109">
        <f t="shared" si="105"/>
        <v>0</v>
      </c>
      <c r="BT56" s="109">
        <f t="shared" ca="1" si="105"/>
        <v>0</v>
      </c>
      <c r="BU56" s="109">
        <f t="shared" si="105"/>
        <v>0</v>
      </c>
      <c r="BV56" s="109">
        <f t="shared" ca="1" si="105"/>
        <v>0</v>
      </c>
      <c r="BX56" s="82">
        <f t="shared" si="48"/>
        <v>0</v>
      </c>
      <c r="BY56" s="132">
        <f t="shared" si="49"/>
        <v>4.5819999999999999</v>
      </c>
      <c r="BZ56" s="132">
        <f t="shared" si="50"/>
        <v>4.1470000000000002</v>
      </c>
      <c r="CA56" s="132">
        <f t="shared" si="51"/>
        <v>0</v>
      </c>
      <c r="CB56" s="132">
        <f t="shared" si="52"/>
        <v>0</v>
      </c>
      <c r="CC56" s="234">
        <f t="shared" si="53"/>
        <v>0.30380000000000001</v>
      </c>
      <c r="CD56" s="234">
        <f t="shared" si="54"/>
        <v>0.31</v>
      </c>
      <c r="CE56" s="106">
        <f t="shared" si="55"/>
        <v>1.020420749757432</v>
      </c>
      <c r="CF56" s="236">
        <f>IF(BX56=0,0,_xll.SPRDOPT(BY56,BZ56,$W56,$AM56,CC56,CD56,CE56,$F56,$D$19,0))</f>
        <v>0</v>
      </c>
      <c r="CG56" s="236">
        <f ca="1">IF(BY56=0,0,_xll.SPRDOPT(BY56,BZ56,$W56,$AM56,CC56,CD56,CE56,$F56,$D$19,1))</f>
        <v>18.253301858726385</v>
      </c>
      <c r="CH56" s="236">
        <f ca="1">IF(BZ56=0,0,_xll.SPRDOPT(BY56,BZ56,$W56,$AM56,CC56,CD56,CE56,$F56,$D$19,2))</f>
        <v>-18.258321562521541</v>
      </c>
      <c r="CI56" s="236">
        <f>IF(CA56=0,0,_xll.SPRDOPT(BY56,BZ56,$W56,$AM56,CC56,CD56,CE56,$F56,$D$19,3)/100)</f>
        <v>0</v>
      </c>
      <c r="CJ56" s="236">
        <f>IF(CB56=0,0,_xll.SPRDOPT(BY56,BZ56,$W56,$AM56,CC56,CD56,CE56,$F56,$D$19,4)/100)</f>
        <v>0</v>
      </c>
      <c r="CK56" s="236">
        <f ca="1">IF(CC56=0,0,_xll.SPRDOPT(BY56,BZ56,$W56,$AM56,CC56,CD56,CE56,$F56,$D$19,5)/100)</f>
        <v>0</v>
      </c>
      <c r="CL56" s="236">
        <f ca="1">IF(CD56=0,0,_xll.SPRDOPT(BY56,BZ56,$W56,$AM56,CC56,CD56,CE56,$F56,$D$19,6)/100)</f>
        <v>0</v>
      </c>
      <c r="CM56" s="236">
        <f ca="1">IF(CE56=0,0,_xll.SPRDOPT(BY56,BZ56,$W56,$AM56,CC56,CD56,CE56,$F56,$D$19,7)/100)</f>
        <v>-5.6994772154313166E-3</v>
      </c>
      <c r="CN56" s="236">
        <f>IF(CF56=0,0,_xll.SPRDOPT(BY56,BZ56,$W56,$AM56,CC56,CD56,CE56,$F56,$D$19,9)/365)</f>
        <v>0</v>
      </c>
      <c r="CO56" s="236">
        <f t="shared" ca="1" si="56"/>
        <v>-5.0197037951562606E-3</v>
      </c>
      <c r="CP56" s="236">
        <f t="shared" si="57"/>
        <v>0</v>
      </c>
      <c r="CQ56" s="236">
        <f t="shared" ca="1" si="58"/>
        <v>0</v>
      </c>
      <c r="CR56" s="205"/>
      <c r="CS56" s="109">
        <f t="shared" si="59"/>
        <v>0</v>
      </c>
      <c r="CT56" s="109">
        <f t="shared" ca="1" si="60"/>
        <v>0</v>
      </c>
      <c r="CU56" s="109">
        <f t="shared" ca="1" si="61"/>
        <v>0</v>
      </c>
      <c r="CV56" s="109">
        <f t="shared" si="62"/>
        <v>0</v>
      </c>
      <c r="CW56" s="109">
        <f t="shared" si="63"/>
        <v>0</v>
      </c>
      <c r="CX56" s="109">
        <f t="shared" ca="1" si="64"/>
        <v>0</v>
      </c>
      <c r="CY56" s="109">
        <f t="shared" ca="1" si="65"/>
        <v>0</v>
      </c>
      <c r="CZ56" s="109">
        <f t="shared" ca="1" si="66"/>
        <v>0</v>
      </c>
      <c r="DA56" s="109">
        <f t="shared" si="67"/>
        <v>0</v>
      </c>
      <c r="DB56" s="109">
        <f t="shared" ca="1" si="68"/>
        <v>0</v>
      </c>
      <c r="DC56" s="109">
        <f t="shared" si="69"/>
        <v>0</v>
      </c>
      <c r="DD56" s="109">
        <f t="shared" ca="1" si="70"/>
        <v>0</v>
      </c>
      <c r="DF56" s="82">
        <f t="shared" si="71"/>
        <v>0</v>
      </c>
      <c r="DG56" s="132">
        <f t="shared" si="72"/>
        <v>4.2195</v>
      </c>
      <c r="DH56" s="132">
        <f t="shared" si="73"/>
        <v>4.1470000000000002</v>
      </c>
      <c r="DI56" s="132">
        <f t="shared" si="74"/>
        <v>0</v>
      </c>
      <c r="DJ56" s="132">
        <f t="shared" si="75"/>
        <v>0</v>
      </c>
      <c r="DK56" s="234">
        <f t="shared" si="76"/>
        <v>0.31</v>
      </c>
      <c r="DL56" s="234">
        <f t="shared" si="77"/>
        <v>0.31</v>
      </c>
      <c r="DM56" s="106">
        <f t="shared" si="78"/>
        <v>0.99407144019191562</v>
      </c>
      <c r="DN56" s="236">
        <f>IF(DF56=0,0,_xll.SPRDOPT(DG56,DH56,$AD56,$AM56,DK56,DL56,DM56,$F56,$F$19,0))</f>
        <v>0</v>
      </c>
      <c r="DO56" s="236">
        <f ca="1">IF(DG56=0,0,_xll.SPRDOPT(DG56,DH56,$AD56,$AM56,DK56,DL56,DM56,$F56,$F$19,1))</f>
        <v>0.23543019071268892</v>
      </c>
      <c r="DP56" s="236">
        <f ca="1">IF(DH56=0,0,_xll.SPRDOPT(DG56,DH56,$AD56,$AM56,DK56,DL56,DM56,$F56,$F$19,2))</f>
        <v>-0.2241741951169591</v>
      </c>
      <c r="DQ56" s="236">
        <f>IF(DI56=0,0,_xll.SPRDOPT(DG56,DH56,$AD56,$AM56,DK56,DL56,DM56,$F56,$F$19,3)/100)</f>
        <v>0</v>
      </c>
      <c r="DR56" s="236">
        <f>IF(DJ56=0,0,_xll.SPRDOPT(DG56,DH56,$AD56,$AM56,DK56,DL56,DM56,$F56,$F$19,4)/100)</f>
        <v>0</v>
      </c>
      <c r="DS56" s="236">
        <f ca="1">IF(DK56=0,0,_xll.SPRDOPT(DG56,DH56,$AD56,$AM56,DK56,DL56,DM56,$F56,$F$19,5)/100)</f>
        <v>6.3054599926357178E-3</v>
      </c>
      <c r="DT56" s="236">
        <f ca="1">IF(DL56=0,0,_xll.SPRDOPT(DG56,DH56,$AD56,$AM56,DK56,DL56,DM56,$F56,$F$19,6)/100)</f>
        <v>-4.5312174799603862E-3</v>
      </c>
      <c r="DU56" s="236">
        <f ca="1">IF(DM56=0,0,_xll.SPRDOPT(DG56,DH56,$AD56,$AM56,DK56,DL56,DM56,$F56,$F$19,7)/100)</f>
        <v>-3.9693156251541517E-2</v>
      </c>
      <c r="DV56" s="236">
        <f>IF(DN56=0,0,_xll.SPRDOPT(DG56,DH56,$AD56,$AM56,DK56,DL56,DM56,$F56,$F$19,9)/365)</f>
        <v>0</v>
      </c>
      <c r="DW56" s="236">
        <f t="shared" ca="1" si="79"/>
        <v>1.1255995595729817E-2</v>
      </c>
      <c r="DX56" s="236">
        <f t="shared" si="80"/>
        <v>0</v>
      </c>
      <c r="DY56" s="236">
        <f t="shared" ca="1" si="81"/>
        <v>1.7742425126753315E-3</v>
      </c>
      <c r="DZ56" s="205"/>
      <c r="EA56" s="109">
        <f t="shared" si="82"/>
        <v>0</v>
      </c>
      <c r="EB56" s="109">
        <f t="shared" ca="1" si="83"/>
        <v>0</v>
      </c>
      <c r="EC56" s="109">
        <f t="shared" ca="1" si="84"/>
        <v>0</v>
      </c>
      <c r="ED56" s="109">
        <f t="shared" si="85"/>
        <v>0</v>
      </c>
      <c r="EE56" s="109">
        <f t="shared" si="86"/>
        <v>0</v>
      </c>
      <c r="EF56" s="109">
        <f t="shared" ca="1" si="87"/>
        <v>0</v>
      </c>
      <c r="EG56" s="109">
        <f t="shared" ca="1" si="88"/>
        <v>0</v>
      </c>
      <c r="EH56" s="109">
        <f t="shared" ca="1" si="89"/>
        <v>0</v>
      </c>
      <c r="EI56" s="109">
        <f t="shared" si="90"/>
        <v>0</v>
      </c>
      <c r="EJ56" s="109">
        <f t="shared" ca="1" si="91"/>
        <v>0</v>
      </c>
      <c r="EK56" s="109">
        <f t="shared" si="92"/>
        <v>0</v>
      </c>
      <c r="EL56" s="109">
        <f t="shared" ca="1" si="93"/>
        <v>0</v>
      </c>
      <c r="EN56" s="82">
        <f t="shared" si="94"/>
        <v>0</v>
      </c>
      <c r="EO56" s="132">
        <f t="shared" si="95"/>
        <v>4.3295000000000003</v>
      </c>
      <c r="EP56" s="132">
        <f t="shared" si="96"/>
        <v>4.1470000000000002</v>
      </c>
      <c r="EQ56" s="132">
        <f t="shared" si="97"/>
        <v>0</v>
      </c>
      <c r="ER56" s="132">
        <f t="shared" si="98"/>
        <v>0</v>
      </c>
      <c r="ES56" s="234">
        <f t="shared" si="99"/>
        <v>0.30380000000000001</v>
      </c>
      <c r="ET56" s="234">
        <f t="shared" si="100"/>
        <v>0.31</v>
      </c>
      <c r="EU56" s="106">
        <f t="shared" si="101"/>
        <v>0.98</v>
      </c>
      <c r="EV56" s="236">
        <f>IF(EN56=0,0,_xll.SPRDOPT(EO56,EP56,$AK56,$AM56,ES56,ET56,EU56,$F56,$H$19,0))</f>
        <v>0</v>
      </c>
      <c r="EW56" s="236">
        <f ca="1">IF(EO56=0,0,_xll.SPRDOPT(EO56,EP56,$AK56,$AM56,ES56,ET56,EU56,$F56,$H$19,1))</f>
        <v>0.34012856507394118</v>
      </c>
      <c r="EX56" s="236">
        <f ca="1">IF(EP56=0,0,_xll.SPRDOPT(EO56,EP56,$AK56,$AM56,ES56,ET56,EU56,$F56,$H$19,2))</f>
        <v>-0.3157311962854335</v>
      </c>
      <c r="EY56" s="236">
        <f>IF(EQ56=0,0,_xll.SPRDOPT(EO56,EP56,$AK56,$AM56,ES56,ET56,EU56,$F56,$H$19,3)/100)</f>
        <v>0</v>
      </c>
      <c r="EZ56" s="236">
        <f>IF(ER56=0,0,_xll.SPRDOPT(EO56,EP56,$AK56,$AM56,ES56,ET56,EU56,$F56,$H$19,4)/100)</f>
        <v>0</v>
      </c>
      <c r="FA56" s="236">
        <f ca="1">IF(ES56=0,0,_xll.SPRDOPT(EO56,EP56,$AK56,$AM56,ES56,ET56,EU56,$F56,$H$19,5)/100)</f>
        <v>5.9839045036778294E-3</v>
      </c>
      <c r="FB56" s="236">
        <f ca="1">IF(ET56=0,0,_xll.SPRDOPT(EO56,EP56,$AK56,$AM56,ES56,ET56,EU56,$F56,$H$19,6)/100)</f>
        <v>-2.209965672088119E-3</v>
      </c>
      <c r="FC56" s="236">
        <f ca="1">IF(EU56=0,0,_xll.SPRDOPT(EO56,EP56,$AK56,$AM56,ES56,ET56,EU56,$F56,$H$19,7)/100)</f>
        <v>-2.6445451004661162E-2</v>
      </c>
      <c r="FD56" s="236">
        <f>IF(EV56=0,0,_xll.SPRDOPT(EO56,EP56,$AK56,$AM56,ES56,ET56,EU56,$F56,$H$19,9)/365)</f>
        <v>0</v>
      </c>
      <c r="FE56" s="236">
        <f t="shared" ca="1" si="102"/>
        <v>2.4397368788507678E-2</v>
      </c>
      <c r="FF56" s="236">
        <f t="shared" si="103"/>
        <v>0</v>
      </c>
      <c r="FG56" s="236">
        <f t="shared" ca="1" si="104"/>
        <v>3.6542607415161544E-3</v>
      </c>
      <c r="FH56" s="205"/>
      <c r="FI56" s="109">
        <f t="shared" si="106"/>
        <v>0</v>
      </c>
      <c r="FJ56" s="109">
        <f t="shared" ca="1" si="106"/>
        <v>0</v>
      </c>
      <c r="FK56" s="109">
        <f t="shared" ca="1" si="106"/>
        <v>0</v>
      </c>
      <c r="FL56" s="109">
        <f t="shared" si="106"/>
        <v>0</v>
      </c>
      <c r="FM56" s="109">
        <f t="shared" si="106"/>
        <v>0</v>
      </c>
      <c r="FN56" s="109">
        <f t="shared" ca="1" si="106"/>
        <v>0</v>
      </c>
      <c r="FO56" s="109">
        <f t="shared" ca="1" si="106"/>
        <v>0</v>
      </c>
      <c r="FP56" s="109">
        <f t="shared" ca="1" si="106"/>
        <v>0</v>
      </c>
      <c r="FQ56" s="109">
        <f t="shared" si="106"/>
        <v>0</v>
      </c>
      <c r="FR56" s="109">
        <f t="shared" ca="1" si="106"/>
        <v>0</v>
      </c>
      <c r="FS56" s="109">
        <f t="shared" si="106"/>
        <v>0</v>
      </c>
      <c r="FT56" s="109">
        <f t="shared" ca="1" si="106"/>
        <v>0</v>
      </c>
    </row>
    <row r="57" spans="1:176" x14ac:dyDescent="0.25">
      <c r="A57" s="101">
        <f t="shared" si="19"/>
        <v>37408</v>
      </c>
      <c r="B57" s="102">
        <f t="shared" si="20"/>
        <v>4.1269999999999998</v>
      </c>
      <c r="C57" s="80">
        <f t="shared" si="21"/>
        <v>0.31</v>
      </c>
      <c r="D57" s="102"/>
      <c r="E57" s="106"/>
      <c r="F57" s="105">
        <f t="shared" ca="1" si="22"/>
        <v>594</v>
      </c>
      <c r="G57" s="80"/>
      <c r="H57" s="80"/>
      <c r="I57" s="104"/>
      <c r="J57" s="233"/>
      <c r="K57" s="102">
        <f t="shared" si="23"/>
        <v>0.40500000000000003</v>
      </c>
      <c r="L57" s="102">
        <f t="shared" si="24"/>
        <v>0</v>
      </c>
      <c r="M57" s="106">
        <f t="shared" si="25"/>
        <v>0.98</v>
      </c>
      <c r="N57" s="106">
        <f t="shared" si="26"/>
        <v>1</v>
      </c>
      <c r="O57" s="106">
        <f t="shared" si="27"/>
        <v>0.98042074975743199</v>
      </c>
      <c r="P57" s="235">
        <f t="shared" si="28"/>
        <v>0.95</v>
      </c>
      <c r="Q57" s="106"/>
      <c r="R57" s="102">
        <f t="shared" si="4"/>
        <v>0.40500000000000003</v>
      </c>
      <c r="S57" s="102">
        <f t="shared" si="5"/>
        <v>0</v>
      </c>
      <c r="T57" s="106">
        <f t="shared" si="6"/>
        <v>0.98</v>
      </c>
      <c r="U57" s="106">
        <f t="shared" si="29"/>
        <v>1</v>
      </c>
      <c r="V57" s="106">
        <f t="shared" si="30"/>
        <v>0.98042074975743199</v>
      </c>
      <c r="W57" s="235">
        <f t="shared" si="31"/>
        <v>0.95</v>
      </c>
      <c r="X57" s="106"/>
      <c r="Y57" s="102">
        <f t="shared" si="7"/>
        <v>6.7500000000000004E-2</v>
      </c>
      <c r="Z57" s="102">
        <f t="shared" si="8"/>
        <v>0</v>
      </c>
      <c r="AA57" s="106">
        <f t="shared" si="9"/>
        <v>1</v>
      </c>
      <c r="AB57" s="106">
        <f t="shared" si="32"/>
        <v>1</v>
      </c>
      <c r="AC57" s="106">
        <f t="shared" si="10"/>
        <v>0.99407144019191562</v>
      </c>
      <c r="AD57" s="235">
        <f t="shared" si="33"/>
        <v>0.2</v>
      </c>
      <c r="AE57" s="106"/>
      <c r="AF57" s="102">
        <f t="shared" si="11"/>
        <v>0.1925</v>
      </c>
      <c r="AG57" s="102">
        <f t="shared" si="12"/>
        <v>0</v>
      </c>
      <c r="AH57" s="106">
        <f t="shared" si="13"/>
        <v>0.98</v>
      </c>
      <c r="AI57" s="106">
        <f t="shared" si="34"/>
        <v>1</v>
      </c>
      <c r="AJ57" s="106">
        <f t="shared" si="14"/>
        <v>0.99</v>
      </c>
      <c r="AK57" s="235">
        <f t="shared" si="35"/>
        <v>0.3</v>
      </c>
      <c r="AM57" s="80">
        <f t="shared" si="36"/>
        <v>6.7062121878233016E-2</v>
      </c>
      <c r="AN57" s="181">
        <f t="shared" si="15"/>
        <v>30</v>
      </c>
      <c r="AP57" s="82">
        <f t="shared" si="37"/>
        <v>0</v>
      </c>
      <c r="AQ57" s="132">
        <f t="shared" si="38"/>
        <v>4.5419999999999998</v>
      </c>
      <c r="AR57" s="132">
        <f t="shared" si="39"/>
        <v>4.1269999999999998</v>
      </c>
      <c r="AS57" s="132">
        <f t="shared" si="40"/>
        <v>0</v>
      </c>
      <c r="AT57" s="132">
        <f t="shared" si="41"/>
        <v>0</v>
      </c>
      <c r="AU57" s="234">
        <f t="shared" si="42"/>
        <v>0.30380000000000001</v>
      </c>
      <c r="AV57" s="234">
        <f t="shared" si="43"/>
        <v>0.31</v>
      </c>
      <c r="AW57" s="106">
        <f t="shared" si="44"/>
        <v>0.98042074975743199</v>
      </c>
      <c r="AX57" s="236">
        <f>IF(AP57=0,0,_xll.SPRDOPT(AQ57,AR57,$P57,$AM57,AU57,AV57,AW57,$F57,$B$19,0))</f>
        <v>0</v>
      </c>
      <c r="AY57" s="236">
        <f ca="1">IF(AQ57=0,0,_xll.SPRDOPT(AQ57,AR57,$P57,$AM57,AU57,AV57,AW57,$F57,$B$19,1))</f>
        <v>0.11573054280498783</v>
      </c>
      <c r="AZ57" s="236">
        <f ca="1">IF(AR57=0,0,_xll.SPRDOPT(AQ57,AR57,$P57,$AM57,AU57,AV57,AW57,$F57,$B$19,2))</f>
        <v>-0.10501159017795884</v>
      </c>
      <c r="BA57" s="236">
        <f>IF(AS57=0,0,_xll.SPRDOPT(AQ57,AR57,$P57,$AM57,AU57,AV57,AW57,$F57,$B$19,3)/100)</f>
        <v>0</v>
      </c>
      <c r="BB57" s="236">
        <f>IF(AT57=0,0,_xll.SPRDOPT(AQ57,AR57,$P57,$AM57,AU57,AV57,AW57,$F57,$B$19,4)/100)</f>
        <v>0</v>
      </c>
      <c r="BC57" s="236">
        <f ca="1">IF(AU57=0,0,_xll.SPRDOPT(AQ57,AR57,$P57,$AM57,AU57,AV57,AW57,$F57,$B$19,5)/100)</f>
        <v>7.0981604541868575E-3</v>
      </c>
      <c r="BD57" s="236">
        <f ca="1">IF(AV57=0,0,_xll.SPRDOPT(AQ57,AR57,$P57,$AM57,AU57,AV57,AW57,$F57,$B$19,6)/100)</f>
        <v>-4.474156928056197E-3</v>
      </c>
      <c r="BE57" s="236">
        <f ca="1">IF(AW57=0,0,_xll.SPRDOPT(AQ57,AR57,$P57,$AM57,AU57,AV57,AW57,$F57,$B$19,7)/100)</f>
        <v>-1.2710103584221099E-2</v>
      </c>
      <c r="BF57" s="236">
        <f>IF(AX57=0,0,_xll.SPRDOPT(AQ57,AR57,$P57,$AM57,AU57,AV57,AW57,$F57,$B$19,9)/365)</f>
        <v>0</v>
      </c>
      <c r="BG57" s="236">
        <f t="shared" ca="1" si="45"/>
        <v>1.0718952627028988E-2</v>
      </c>
      <c r="BH57" s="236">
        <f t="shared" si="46"/>
        <v>0</v>
      </c>
      <c r="BI57" s="236">
        <f t="shared" ca="1" si="47"/>
        <v>2.4820403170469239E-3</v>
      </c>
      <c r="BJ57" s="205"/>
      <c r="BK57" s="109">
        <f t="shared" si="16"/>
        <v>0</v>
      </c>
      <c r="BL57" s="109">
        <f t="shared" ca="1" si="105"/>
        <v>0</v>
      </c>
      <c r="BM57" s="109">
        <f t="shared" ca="1" si="105"/>
        <v>0</v>
      </c>
      <c r="BN57" s="109">
        <f t="shared" si="105"/>
        <v>0</v>
      </c>
      <c r="BO57" s="109">
        <f t="shared" si="105"/>
        <v>0</v>
      </c>
      <c r="BP57" s="109">
        <f t="shared" ca="1" si="105"/>
        <v>0</v>
      </c>
      <c r="BQ57" s="109">
        <f t="shared" ca="1" si="105"/>
        <v>0</v>
      </c>
      <c r="BR57" s="109">
        <f t="shared" ca="1" si="105"/>
        <v>0</v>
      </c>
      <c r="BS57" s="109">
        <f t="shared" si="105"/>
        <v>0</v>
      </c>
      <c r="BT57" s="109">
        <f t="shared" ca="1" si="105"/>
        <v>0</v>
      </c>
      <c r="BU57" s="109">
        <f t="shared" si="105"/>
        <v>0</v>
      </c>
      <c r="BV57" s="109">
        <f t="shared" ca="1" si="105"/>
        <v>0</v>
      </c>
      <c r="BX57" s="82">
        <f t="shared" si="48"/>
        <v>0</v>
      </c>
      <c r="BY57" s="132">
        <f t="shared" si="49"/>
        <v>4.5519999999999996</v>
      </c>
      <c r="BZ57" s="132">
        <f t="shared" si="50"/>
        <v>4.1269999999999998</v>
      </c>
      <c r="CA57" s="132">
        <f t="shared" si="51"/>
        <v>0</v>
      </c>
      <c r="CB57" s="132">
        <f t="shared" si="52"/>
        <v>0</v>
      </c>
      <c r="CC57" s="234">
        <f t="shared" si="53"/>
        <v>0.30380000000000001</v>
      </c>
      <c r="CD57" s="234">
        <f t="shared" si="54"/>
        <v>0.31</v>
      </c>
      <c r="CE57" s="106">
        <f t="shared" si="55"/>
        <v>1.020420749757432</v>
      </c>
      <c r="CF57" s="236">
        <f>IF(BX57=0,0,_xll.SPRDOPT(BY57,BZ57,$W57,$AM57,CC57,CD57,CE57,$F57,$D$19,0))</f>
        <v>0</v>
      </c>
      <c r="CG57" s="236">
        <f ca="1">IF(BY57=0,0,_xll.SPRDOPT(BY57,BZ57,$W57,$AM57,CC57,CD57,CE57,$F57,$D$19,1))</f>
        <v>18.14661219650155</v>
      </c>
      <c r="CH57" s="236">
        <f ca="1">IF(BZ57=0,0,_xll.SPRDOPT(BY57,BZ57,$W57,$AM57,CC57,CD57,CE57,$F57,$D$19,2))</f>
        <v>-18.151983317942232</v>
      </c>
      <c r="CI57" s="236">
        <f>IF(CA57=0,0,_xll.SPRDOPT(BY57,BZ57,$W57,$AM57,CC57,CD57,CE57,$F57,$D$19,3)/100)</f>
        <v>0</v>
      </c>
      <c r="CJ57" s="236">
        <f>IF(CB57=0,0,_xll.SPRDOPT(BY57,BZ57,$W57,$AM57,CC57,CD57,CE57,$F57,$D$19,4)/100)</f>
        <v>0</v>
      </c>
      <c r="CK57" s="236">
        <f ca="1">IF(CC57=0,0,_xll.SPRDOPT(BY57,BZ57,$W57,$AM57,CC57,CD57,CE57,$F57,$D$19,5)/100)</f>
        <v>0</v>
      </c>
      <c r="CL57" s="236">
        <f ca="1">IF(CD57=0,0,_xll.SPRDOPT(BY57,BZ57,$W57,$AM57,CC57,CD57,CE57,$F57,$D$19,6)/100)</f>
        <v>0</v>
      </c>
      <c r="CM57" s="236">
        <f ca="1">IF(CE57=0,0,_xll.SPRDOPT(BY57,BZ57,$W57,$AM57,CC57,CD57,CE57,$F57,$D$19,7)/100)</f>
        <v>-5.8785698360336262E-3</v>
      </c>
      <c r="CN57" s="236">
        <f>IF(CF57=0,0,_xll.SPRDOPT(BY57,BZ57,$W57,$AM57,CC57,CD57,CE57,$F57,$D$19,9)/365)</f>
        <v>0</v>
      </c>
      <c r="CO57" s="236">
        <f t="shared" ca="1" si="56"/>
        <v>-5.3711214406817476E-3</v>
      </c>
      <c r="CP57" s="236">
        <f t="shared" si="57"/>
        <v>0</v>
      </c>
      <c r="CQ57" s="236">
        <f t="shared" ca="1" si="58"/>
        <v>0</v>
      </c>
      <c r="CR57" s="205"/>
      <c r="CS57" s="109">
        <f t="shared" si="59"/>
        <v>0</v>
      </c>
      <c r="CT57" s="109">
        <f t="shared" ca="1" si="60"/>
        <v>0</v>
      </c>
      <c r="CU57" s="109">
        <f t="shared" ca="1" si="61"/>
        <v>0</v>
      </c>
      <c r="CV57" s="109">
        <f t="shared" si="62"/>
        <v>0</v>
      </c>
      <c r="CW57" s="109">
        <f t="shared" si="63"/>
        <v>0</v>
      </c>
      <c r="CX57" s="109">
        <f t="shared" ca="1" si="64"/>
        <v>0</v>
      </c>
      <c r="CY57" s="109">
        <f t="shared" ca="1" si="65"/>
        <v>0</v>
      </c>
      <c r="CZ57" s="109">
        <f t="shared" ca="1" si="66"/>
        <v>0</v>
      </c>
      <c r="DA57" s="109">
        <f t="shared" si="67"/>
        <v>0</v>
      </c>
      <c r="DB57" s="109">
        <f t="shared" ca="1" si="68"/>
        <v>0</v>
      </c>
      <c r="DC57" s="109">
        <f t="shared" si="69"/>
        <v>0</v>
      </c>
      <c r="DD57" s="109">
        <f t="shared" ca="1" si="70"/>
        <v>0</v>
      </c>
      <c r="DF57" s="82">
        <f t="shared" si="71"/>
        <v>0</v>
      </c>
      <c r="DG57" s="132">
        <f t="shared" si="72"/>
        <v>4.1944999999999997</v>
      </c>
      <c r="DH57" s="132">
        <f t="shared" si="73"/>
        <v>4.1269999999999998</v>
      </c>
      <c r="DI57" s="132">
        <f t="shared" si="74"/>
        <v>0</v>
      </c>
      <c r="DJ57" s="132">
        <f t="shared" si="75"/>
        <v>0</v>
      </c>
      <c r="DK57" s="234">
        <f t="shared" si="76"/>
        <v>0.31</v>
      </c>
      <c r="DL57" s="234">
        <f t="shared" si="77"/>
        <v>0.31</v>
      </c>
      <c r="DM57" s="106">
        <f t="shared" si="78"/>
        <v>0.99407144019191562</v>
      </c>
      <c r="DN57" s="236">
        <f>IF(DF57=0,0,_xll.SPRDOPT(DG57,DH57,$AD57,$AM57,DK57,DL57,DM57,$F57,$F$19,0))</f>
        <v>0</v>
      </c>
      <c r="DO57" s="236">
        <f ca="1">IF(DG57=0,0,_xll.SPRDOPT(DG57,DH57,$AD57,$AM57,DK57,DL57,DM57,$F57,$F$19,1))</f>
        <v>0.23142488240209594</v>
      </c>
      <c r="DP57" s="236">
        <f ca="1">IF(DH57=0,0,_xll.SPRDOPT(DG57,DH57,$AD57,$AM57,DK57,DL57,DM57,$F57,$F$19,2))</f>
        <v>-0.21998515719377895</v>
      </c>
      <c r="DQ57" s="236">
        <f>IF(DI57=0,0,_xll.SPRDOPT(DG57,DH57,$AD57,$AM57,DK57,DL57,DM57,$F57,$F$19,3)/100)</f>
        <v>0</v>
      </c>
      <c r="DR57" s="236">
        <f>IF(DJ57=0,0,_xll.SPRDOPT(DG57,DH57,$AD57,$AM57,DK57,DL57,DM57,$F57,$F$19,4)/100)</f>
        <v>0</v>
      </c>
      <c r="DS57" s="236">
        <f ca="1">IF(DK57=0,0,_xll.SPRDOPT(DG57,DH57,$AD57,$AM57,DK57,DL57,DM57,$F57,$F$19,5)/100)</f>
        <v>6.3713545945117559E-3</v>
      </c>
      <c r="DT57" s="236">
        <f ca="1">IF(DL57=0,0,_xll.SPRDOPT(DG57,DH57,$AD57,$AM57,DK57,DL57,DM57,$F57,$F$19,6)/100)</f>
        <v>-4.5766683565877193E-3</v>
      </c>
      <c r="DU57" s="236">
        <f ca="1">IF(DM57=0,0,_xll.SPRDOPT(DG57,DH57,$AD57,$AM57,DK57,DL57,DM57,$F57,$F$19,7)/100)</f>
        <v>-4.0123764675730741E-2</v>
      </c>
      <c r="DV57" s="236">
        <f>IF(DN57=0,0,_xll.SPRDOPT(DG57,DH57,$AD57,$AM57,DK57,DL57,DM57,$F57,$F$19,9)/365)</f>
        <v>0</v>
      </c>
      <c r="DW57" s="236">
        <f t="shared" ca="1" si="79"/>
        <v>1.1439725208316986E-2</v>
      </c>
      <c r="DX57" s="236">
        <f t="shared" si="80"/>
        <v>0</v>
      </c>
      <c r="DY57" s="236">
        <f t="shared" ca="1" si="81"/>
        <v>1.7946862379240366E-3</v>
      </c>
      <c r="DZ57" s="205"/>
      <c r="EA57" s="109">
        <f t="shared" si="82"/>
        <v>0</v>
      </c>
      <c r="EB57" s="109">
        <f t="shared" ca="1" si="83"/>
        <v>0</v>
      </c>
      <c r="EC57" s="109">
        <f t="shared" ca="1" si="84"/>
        <v>0</v>
      </c>
      <c r="ED57" s="109">
        <f t="shared" si="85"/>
        <v>0</v>
      </c>
      <c r="EE57" s="109">
        <f t="shared" si="86"/>
        <v>0</v>
      </c>
      <c r="EF57" s="109">
        <f t="shared" ca="1" si="87"/>
        <v>0</v>
      </c>
      <c r="EG57" s="109">
        <f t="shared" ca="1" si="88"/>
        <v>0</v>
      </c>
      <c r="EH57" s="109">
        <f t="shared" ca="1" si="89"/>
        <v>0</v>
      </c>
      <c r="EI57" s="109">
        <f t="shared" si="90"/>
        <v>0</v>
      </c>
      <c r="EJ57" s="109">
        <f t="shared" ca="1" si="91"/>
        <v>0</v>
      </c>
      <c r="EK57" s="109">
        <f t="shared" si="92"/>
        <v>0</v>
      </c>
      <c r="EL57" s="109">
        <f t="shared" ca="1" si="93"/>
        <v>0</v>
      </c>
      <c r="EN57" s="82">
        <f t="shared" si="94"/>
        <v>0</v>
      </c>
      <c r="EO57" s="132">
        <f t="shared" si="95"/>
        <v>4.3094999999999999</v>
      </c>
      <c r="EP57" s="132">
        <f t="shared" si="96"/>
        <v>4.1269999999999998</v>
      </c>
      <c r="EQ57" s="132">
        <f t="shared" si="97"/>
        <v>0</v>
      </c>
      <c r="ER57" s="132">
        <f t="shared" si="98"/>
        <v>0</v>
      </c>
      <c r="ES57" s="234">
        <f t="shared" si="99"/>
        <v>0.30380000000000001</v>
      </c>
      <c r="ET57" s="234">
        <f t="shared" si="100"/>
        <v>0.31</v>
      </c>
      <c r="EU57" s="106">
        <f t="shared" si="101"/>
        <v>0.98</v>
      </c>
      <c r="EV57" s="236">
        <f>IF(EN57=0,0,_xll.SPRDOPT(EO57,EP57,$AK57,$AM57,ES57,ET57,EU57,$F57,$H$19,0))</f>
        <v>0</v>
      </c>
      <c r="EW57" s="236">
        <f ca="1">IF(EO57=0,0,_xll.SPRDOPT(EO57,EP57,$AK57,$AM57,ES57,ET57,EU57,$F57,$H$19,1))</f>
        <v>0.34142078155438649</v>
      </c>
      <c r="EX57" s="236">
        <f ca="1">IF(EP57=0,0,_xll.SPRDOPT(EO57,EP57,$AK57,$AM57,ES57,ET57,EU57,$F57,$H$19,2))</f>
        <v>-0.31640477127453975</v>
      </c>
      <c r="EY57" s="236">
        <f>IF(EQ57=0,0,_xll.SPRDOPT(EO57,EP57,$AK57,$AM57,ES57,ET57,EU57,$F57,$H$19,3)/100)</f>
        <v>0</v>
      </c>
      <c r="EZ57" s="236">
        <f>IF(ER57=0,0,_xll.SPRDOPT(EO57,EP57,$AK57,$AM57,ES57,ET57,EU57,$F57,$H$19,4)/100)</f>
        <v>0</v>
      </c>
      <c r="FA57" s="236">
        <f ca="1">IF(ES57=0,0,_xll.SPRDOPT(EO57,EP57,$AK57,$AM57,ES57,ET57,EU57,$F57,$H$19,5)/100)</f>
        <v>6.1293347356026059E-3</v>
      </c>
      <c r="FB57" s="236">
        <f ca="1">IF(ET57=0,0,_xll.SPRDOPT(EO57,EP57,$AK57,$AM57,ES57,ET57,EU57,$F57,$H$19,6)/100)</f>
        <v>-2.2720514901230057E-3</v>
      </c>
      <c r="FC57" s="236">
        <f ca="1">IF(EU57=0,0,_xll.SPRDOPT(EO57,EP57,$AK57,$AM57,ES57,ET57,EU57,$F57,$H$19,7)/100)</f>
        <v>-2.6990012790091146E-2</v>
      </c>
      <c r="FD57" s="236">
        <f>IF(EV57=0,0,_xll.SPRDOPT(EO57,EP57,$AK57,$AM57,ES57,ET57,EU57,$F57,$H$19,9)/365)</f>
        <v>0</v>
      </c>
      <c r="FE57" s="236">
        <f t="shared" ca="1" si="102"/>
        <v>2.5016010279846734E-2</v>
      </c>
      <c r="FF57" s="236">
        <f t="shared" si="103"/>
        <v>0</v>
      </c>
      <c r="FG57" s="236">
        <f t="shared" ca="1" si="104"/>
        <v>3.7346965507675483E-3</v>
      </c>
      <c r="FH57" s="205"/>
      <c r="FI57" s="109">
        <f t="shared" si="106"/>
        <v>0</v>
      </c>
      <c r="FJ57" s="109">
        <f t="shared" ca="1" si="106"/>
        <v>0</v>
      </c>
      <c r="FK57" s="109">
        <f t="shared" ca="1" si="106"/>
        <v>0</v>
      </c>
      <c r="FL57" s="109">
        <f t="shared" si="106"/>
        <v>0</v>
      </c>
      <c r="FM57" s="109">
        <f t="shared" si="106"/>
        <v>0</v>
      </c>
      <c r="FN57" s="109">
        <f t="shared" ca="1" si="106"/>
        <v>0</v>
      </c>
      <c r="FO57" s="109">
        <f t="shared" ca="1" si="106"/>
        <v>0</v>
      </c>
      <c r="FP57" s="109">
        <f t="shared" ca="1" si="106"/>
        <v>0</v>
      </c>
      <c r="FQ57" s="109">
        <f t="shared" si="106"/>
        <v>0</v>
      </c>
      <c r="FR57" s="109">
        <f t="shared" ca="1" si="106"/>
        <v>0</v>
      </c>
      <c r="FS57" s="109">
        <f t="shared" si="106"/>
        <v>0</v>
      </c>
      <c r="FT57" s="109">
        <f t="shared" ca="1" si="106"/>
        <v>0</v>
      </c>
    </row>
    <row r="58" spans="1:176" x14ac:dyDescent="0.25">
      <c r="A58" s="101">
        <f t="shared" si="19"/>
        <v>37438</v>
      </c>
      <c r="B58" s="102">
        <f t="shared" si="20"/>
        <v>4.1349999999999998</v>
      </c>
      <c r="C58" s="80">
        <f t="shared" si="21"/>
        <v>0.31</v>
      </c>
      <c r="D58" s="102"/>
      <c r="E58" s="106"/>
      <c r="F58" s="105">
        <f t="shared" ca="1" si="22"/>
        <v>622</v>
      </c>
      <c r="G58" s="80"/>
      <c r="H58" s="80"/>
      <c r="I58" s="104"/>
      <c r="J58" s="233"/>
      <c r="K58" s="102">
        <f t="shared" si="23"/>
        <v>0.44</v>
      </c>
      <c r="L58" s="102">
        <f t="shared" si="24"/>
        <v>0</v>
      </c>
      <c r="M58" s="106">
        <f t="shared" si="25"/>
        <v>0.98</v>
      </c>
      <c r="N58" s="106">
        <f t="shared" si="26"/>
        <v>1</v>
      </c>
      <c r="O58" s="106">
        <f t="shared" si="27"/>
        <v>0.98042074975743199</v>
      </c>
      <c r="P58" s="235">
        <f t="shared" si="28"/>
        <v>0.95</v>
      </c>
      <c r="Q58" s="106"/>
      <c r="R58" s="102">
        <f t="shared" si="4"/>
        <v>0.44</v>
      </c>
      <c r="S58" s="102">
        <f t="shared" si="5"/>
        <v>0</v>
      </c>
      <c r="T58" s="106">
        <f t="shared" si="6"/>
        <v>0.98</v>
      </c>
      <c r="U58" s="106">
        <f t="shared" si="29"/>
        <v>1</v>
      </c>
      <c r="V58" s="106">
        <f t="shared" si="30"/>
        <v>0.98042074975743199</v>
      </c>
      <c r="W58" s="235">
        <f t="shared" si="31"/>
        <v>0.95</v>
      </c>
      <c r="X58" s="106"/>
      <c r="Y58" s="102">
        <f t="shared" si="7"/>
        <v>5.7500000000000002E-2</v>
      </c>
      <c r="Z58" s="102">
        <f t="shared" si="8"/>
        <v>0</v>
      </c>
      <c r="AA58" s="106">
        <f t="shared" si="9"/>
        <v>1</v>
      </c>
      <c r="AB58" s="106">
        <f t="shared" si="32"/>
        <v>1</v>
      </c>
      <c r="AC58" s="106">
        <f t="shared" si="10"/>
        <v>0.99407144019191562</v>
      </c>
      <c r="AD58" s="235">
        <f t="shared" si="33"/>
        <v>0.2</v>
      </c>
      <c r="AE58" s="106"/>
      <c r="AF58" s="102">
        <f t="shared" si="11"/>
        <v>0.1925</v>
      </c>
      <c r="AG58" s="102">
        <f t="shared" si="12"/>
        <v>0</v>
      </c>
      <c r="AH58" s="106">
        <f t="shared" si="13"/>
        <v>0.98</v>
      </c>
      <c r="AI58" s="106">
        <f t="shared" si="34"/>
        <v>1</v>
      </c>
      <c r="AJ58" s="106">
        <f t="shared" si="14"/>
        <v>0.99</v>
      </c>
      <c r="AK58" s="235">
        <f t="shared" si="35"/>
        <v>0.3</v>
      </c>
      <c r="AM58" s="80">
        <f t="shared" si="36"/>
        <v>6.7026404688942012E-2</v>
      </c>
      <c r="AN58" s="181">
        <f t="shared" si="15"/>
        <v>31</v>
      </c>
      <c r="AP58" s="82">
        <f t="shared" si="37"/>
        <v>0</v>
      </c>
      <c r="AQ58" s="132">
        <f t="shared" si="38"/>
        <v>4.585</v>
      </c>
      <c r="AR58" s="132">
        <f t="shared" si="39"/>
        <v>4.1349999999999998</v>
      </c>
      <c r="AS58" s="132">
        <f t="shared" si="40"/>
        <v>0</v>
      </c>
      <c r="AT58" s="132">
        <f t="shared" si="41"/>
        <v>0</v>
      </c>
      <c r="AU58" s="234">
        <f t="shared" si="42"/>
        <v>0.30380000000000001</v>
      </c>
      <c r="AV58" s="234">
        <f t="shared" si="43"/>
        <v>0.31</v>
      </c>
      <c r="AW58" s="106">
        <f t="shared" si="44"/>
        <v>0.98042074975743199</v>
      </c>
      <c r="AX58" s="236">
        <f>IF(AP58=0,0,_xll.SPRDOPT(AQ58,AR58,$P58,$AM58,AU58,AV58,AW58,$F58,$B$19,0))</f>
        <v>0</v>
      </c>
      <c r="AY58" s="236">
        <f ca="1">IF(AQ58=0,0,_xll.SPRDOPT(AQ58,AR58,$P58,$AM58,AU58,AV58,AW58,$F58,$B$19,1))</f>
        <v>0.13828729802114692</v>
      </c>
      <c r="AZ58" s="236">
        <f ca="1">IF(AR58=0,0,_xll.SPRDOPT(AQ58,AR58,$P58,$AM58,AU58,AV58,AW58,$F58,$B$19,2))</f>
        <v>-0.12595563525711465</v>
      </c>
      <c r="BA58" s="236">
        <f>IF(AS58=0,0,_xll.SPRDOPT(AQ58,AR58,$P58,$AM58,AU58,AV58,AW58,$F58,$B$19,3)/100)</f>
        <v>0</v>
      </c>
      <c r="BB58" s="236">
        <f>IF(AT58=0,0,_xll.SPRDOPT(AQ58,AR58,$P58,$AM58,AU58,AV58,AW58,$F58,$B$19,4)/100)</f>
        <v>0</v>
      </c>
      <c r="BC58" s="236">
        <f ca="1">IF(AU58=0,0,_xll.SPRDOPT(AQ58,AR58,$P58,$AM58,AU58,AV58,AW58,$F58,$B$19,5)/100)</f>
        <v>8.3063712629175192E-3</v>
      </c>
      <c r="BD58" s="236">
        <f ca="1">IF(AV58=0,0,_xll.SPRDOPT(AQ58,AR58,$P58,$AM58,AU58,AV58,AW58,$F58,$B$19,6)/100)</f>
        <v>-5.239454042727445E-3</v>
      </c>
      <c r="BE58" s="236">
        <f ca="1">IF(AW58=0,0,_xll.SPRDOPT(AQ58,AR58,$P58,$AM58,AU58,AV58,AW58,$F58,$B$19,7)/100)</f>
        <v>-1.4716705340852548E-2</v>
      </c>
      <c r="BF58" s="236">
        <f>IF(AX58=0,0,_xll.SPRDOPT(AQ58,AR58,$P58,$AM58,AU58,AV58,AW58,$F58,$B$19,9)/365)</f>
        <v>0</v>
      </c>
      <c r="BG58" s="236">
        <f t="shared" ca="1" si="45"/>
        <v>1.2331662764032275E-2</v>
      </c>
      <c r="BH58" s="236">
        <f t="shared" si="46"/>
        <v>0</v>
      </c>
      <c r="BI58" s="236">
        <f t="shared" ca="1" si="47"/>
        <v>2.9007897949317246E-3</v>
      </c>
      <c r="BJ58" s="205"/>
      <c r="BK58" s="109">
        <f t="shared" si="16"/>
        <v>0</v>
      </c>
      <c r="BL58" s="109">
        <f t="shared" ca="1" si="105"/>
        <v>0</v>
      </c>
      <c r="BM58" s="109">
        <f t="shared" ca="1" si="105"/>
        <v>0</v>
      </c>
      <c r="BN58" s="109">
        <f t="shared" si="105"/>
        <v>0</v>
      </c>
      <c r="BO58" s="109">
        <f t="shared" si="105"/>
        <v>0</v>
      </c>
      <c r="BP58" s="109">
        <f t="shared" ca="1" si="105"/>
        <v>0</v>
      </c>
      <c r="BQ58" s="109">
        <f t="shared" ca="1" si="105"/>
        <v>0</v>
      </c>
      <c r="BR58" s="109">
        <f t="shared" ca="1" si="105"/>
        <v>0</v>
      </c>
      <c r="BS58" s="109">
        <f t="shared" si="105"/>
        <v>0</v>
      </c>
      <c r="BT58" s="109">
        <f t="shared" ca="1" si="105"/>
        <v>0</v>
      </c>
      <c r="BU58" s="109">
        <f t="shared" si="105"/>
        <v>0</v>
      </c>
      <c r="BV58" s="109">
        <f t="shared" ca="1" si="105"/>
        <v>0</v>
      </c>
      <c r="BX58" s="82">
        <f t="shared" si="48"/>
        <v>0</v>
      </c>
      <c r="BY58" s="132">
        <f t="shared" si="49"/>
        <v>4.5949999999999998</v>
      </c>
      <c r="BZ58" s="132">
        <f t="shared" si="50"/>
        <v>4.1349999999999998</v>
      </c>
      <c r="CA58" s="132">
        <f t="shared" si="51"/>
        <v>0</v>
      </c>
      <c r="CB58" s="132">
        <f t="shared" si="52"/>
        <v>0</v>
      </c>
      <c r="CC58" s="234">
        <f t="shared" si="53"/>
        <v>0.30380000000000001</v>
      </c>
      <c r="CD58" s="234">
        <f t="shared" si="54"/>
        <v>0.31</v>
      </c>
      <c r="CE58" s="106">
        <f t="shared" si="55"/>
        <v>1.020420749757432</v>
      </c>
      <c r="CF58" s="236">
        <f>IF(BX58=0,0,_xll.SPRDOPT(BY58,BZ58,$W58,$AM58,CC58,CD58,CE58,$F58,$D$19,0))</f>
        <v>0</v>
      </c>
      <c r="CG58" s="236">
        <f ca="1">IF(BY58=0,0,_xll.SPRDOPT(BY58,BZ58,$W58,$AM58,CC58,CD58,CE58,$F58,$D$19,1))</f>
        <v>17.914994926415098</v>
      </c>
      <c r="CH58" s="236">
        <f ca="1">IF(BZ58=0,0,_xll.SPRDOPT(BY58,BZ58,$W58,$AM58,CC58,CD58,CE58,$F58,$D$19,2))</f>
        <v>-17.923585954864198</v>
      </c>
      <c r="CI58" s="236">
        <f>IF(CA58=0,0,_xll.SPRDOPT(BY58,BZ58,$W58,$AM58,CC58,CD58,CE58,$F58,$D$19,3)/100)</f>
        <v>0</v>
      </c>
      <c r="CJ58" s="236">
        <f>IF(CB58=0,0,_xll.SPRDOPT(BY58,BZ58,$W58,$AM58,CC58,CD58,CE58,$F58,$D$19,4)/100)</f>
        <v>0</v>
      </c>
      <c r="CK58" s="236">
        <f ca="1">IF(CC58=0,0,_xll.SPRDOPT(BY58,BZ58,$W58,$AM58,CC58,CD58,CE58,$F58,$D$19,5)/100)</f>
        <v>0</v>
      </c>
      <c r="CL58" s="236">
        <f ca="1">IF(CD58=0,0,_xll.SPRDOPT(BY58,BZ58,$W58,$AM58,CC58,CD58,CE58,$F58,$D$19,6)/100)</f>
        <v>0</v>
      </c>
      <c r="CM58" s="236">
        <f ca="1">IF(CE58=0,0,_xll.SPRDOPT(BY58,BZ58,$W58,$AM58,CC58,CD58,CE58,$F58,$D$19,7)/100)</f>
        <v>-1.1528344347961185E-2</v>
      </c>
      <c r="CN58" s="236">
        <f>IF(CF58=0,0,_xll.SPRDOPT(BY58,BZ58,$W58,$AM58,CC58,CD58,CE58,$F58,$D$19,9)/365)</f>
        <v>0</v>
      </c>
      <c r="CO58" s="236">
        <f t="shared" ca="1" si="56"/>
        <v>-8.59102844909998E-3</v>
      </c>
      <c r="CP58" s="236">
        <f t="shared" si="57"/>
        <v>0</v>
      </c>
      <c r="CQ58" s="236">
        <f t="shared" ca="1" si="58"/>
        <v>0</v>
      </c>
      <c r="CR58" s="205"/>
      <c r="CS58" s="109">
        <f t="shared" si="59"/>
        <v>0</v>
      </c>
      <c r="CT58" s="109">
        <f t="shared" ca="1" si="60"/>
        <v>0</v>
      </c>
      <c r="CU58" s="109">
        <f t="shared" ca="1" si="61"/>
        <v>0</v>
      </c>
      <c r="CV58" s="109">
        <f t="shared" si="62"/>
        <v>0</v>
      </c>
      <c r="CW58" s="109">
        <f t="shared" si="63"/>
        <v>0</v>
      </c>
      <c r="CX58" s="109">
        <f t="shared" ca="1" si="64"/>
        <v>0</v>
      </c>
      <c r="CY58" s="109">
        <f t="shared" ca="1" si="65"/>
        <v>0</v>
      </c>
      <c r="CZ58" s="109">
        <f t="shared" ca="1" si="66"/>
        <v>0</v>
      </c>
      <c r="DA58" s="109">
        <f t="shared" si="67"/>
        <v>0</v>
      </c>
      <c r="DB58" s="109">
        <f t="shared" ca="1" si="68"/>
        <v>0</v>
      </c>
      <c r="DC58" s="109">
        <f t="shared" si="69"/>
        <v>0</v>
      </c>
      <c r="DD58" s="109">
        <f t="shared" ca="1" si="70"/>
        <v>0</v>
      </c>
      <c r="DF58" s="82">
        <f t="shared" si="71"/>
        <v>0</v>
      </c>
      <c r="DG58" s="132">
        <f t="shared" si="72"/>
        <v>4.1924999999999999</v>
      </c>
      <c r="DH58" s="132">
        <f t="shared" si="73"/>
        <v>4.1349999999999998</v>
      </c>
      <c r="DI58" s="132">
        <f t="shared" si="74"/>
        <v>0</v>
      </c>
      <c r="DJ58" s="132">
        <f t="shared" si="75"/>
        <v>0</v>
      </c>
      <c r="DK58" s="234">
        <f t="shared" si="76"/>
        <v>0.31</v>
      </c>
      <c r="DL58" s="234">
        <f t="shared" si="77"/>
        <v>0.31</v>
      </c>
      <c r="DM58" s="106">
        <f t="shared" si="78"/>
        <v>0.99407144019191562</v>
      </c>
      <c r="DN58" s="236">
        <f>IF(DF58=0,0,_xll.SPRDOPT(DG58,DH58,$AD58,$AM58,DK58,DL58,DM58,$F58,$F$19,0))</f>
        <v>0</v>
      </c>
      <c r="DO58" s="236">
        <f ca="1">IF(DG58=0,0,_xll.SPRDOPT(DG58,DH58,$AD58,$AM58,DK58,DL58,DM58,$F58,$F$19,1))</f>
        <v>0.2205732922634763</v>
      </c>
      <c r="DP58" s="236">
        <f ca="1">IF(DH58=0,0,_xll.SPRDOPT(DG58,DH58,$AD58,$AM58,DK58,DL58,DM58,$F58,$F$19,2))</f>
        <v>-0.20918666019530183</v>
      </c>
      <c r="DQ58" s="236">
        <f>IF(DI58=0,0,_xll.SPRDOPT(DG58,DH58,$AD58,$AM58,DK58,DL58,DM58,$F58,$F$19,3)/100)</f>
        <v>0</v>
      </c>
      <c r="DR58" s="236">
        <f>IF(DJ58=0,0,_xll.SPRDOPT(DG58,DH58,$AD58,$AM58,DK58,DL58,DM58,$F58,$F$19,4)/100)</f>
        <v>0</v>
      </c>
      <c r="DS58" s="236">
        <f ca="1">IF(DK58=0,0,_xll.SPRDOPT(DG58,DH58,$AD58,$AM58,DK58,DL58,DM58,$F58,$F$19,5)/100)</f>
        <v>6.2975744190908465E-3</v>
      </c>
      <c r="DT58" s="236">
        <f ca="1">IF(DL58=0,0,_xll.SPRDOPT(DG58,DH58,$AD58,$AM58,DK58,DL58,DM58,$F58,$F$19,6)/100)</f>
        <v>-4.513155898466307E-3</v>
      </c>
      <c r="DU58" s="236">
        <f ca="1">IF(DM58=0,0,_xll.SPRDOPT(DG58,DH58,$AD58,$AM58,DK58,DL58,DM58,$F58,$F$19,7)/100)</f>
        <v>-3.9966337059037745E-2</v>
      </c>
      <c r="DV58" s="236">
        <f>IF(DN58=0,0,_xll.SPRDOPT(DG58,DH58,$AD58,$AM58,DK58,DL58,DM58,$F58,$F$19,9)/365)</f>
        <v>0</v>
      </c>
      <c r="DW58" s="236">
        <f t="shared" ca="1" si="79"/>
        <v>1.1386632068174474E-2</v>
      </c>
      <c r="DX58" s="236">
        <f t="shared" si="80"/>
        <v>0</v>
      </c>
      <c r="DY58" s="236">
        <f t="shared" ca="1" si="81"/>
        <v>1.7844185206245394E-3</v>
      </c>
      <c r="DZ58" s="205"/>
      <c r="EA58" s="109">
        <f t="shared" si="82"/>
        <v>0</v>
      </c>
      <c r="EB58" s="109">
        <f t="shared" ca="1" si="83"/>
        <v>0</v>
      </c>
      <c r="EC58" s="109">
        <f t="shared" ca="1" si="84"/>
        <v>0</v>
      </c>
      <c r="ED58" s="109">
        <f t="shared" si="85"/>
        <v>0</v>
      </c>
      <c r="EE58" s="109">
        <f t="shared" si="86"/>
        <v>0</v>
      </c>
      <c r="EF58" s="109">
        <f t="shared" ca="1" si="87"/>
        <v>0</v>
      </c>
      <c r="EG58" s="109">
        <f t="shared" ca="1" si="88"/>
        <v>0</v>
      </c>
      <c r="EH58" s="109">
        <f t="shared" ca="1" si="89"/>
        <v>0</v>
      </c>
      <c r="EI58" s="109">
        <f t="shared" si="90"/>
        <v>0</v>
      </c>
      <c r="EJ58" s="109">
        <f t="shared" ca="1" si="91"/>
        <v>0</v>
      </c>
      <c r="EK58" s="109">
        <f t="shared" si="92"/>
        <v>0</v>
      </c>
      <c r="EL58" s="109">
        <f t="shared" ca="1" si="93"/>
        <v>0</v>
      </c>
      <c r="EN58" s="82">
        <f t="shared" si="94"/>
        <v>0</v>
      </c>
      <c r="EO58" s="132">
        <f t="shared" si="95"/>
        <v>4.3174999999999999</v>
      </c>
      <c r="EP58" s="132">
        <f t="shared" si="96"/>
        <v>4.1349999999999998</v>
      </c>
      <c r="EQ58" s="132">
        <f t="shared" si="97"/>
        <v>0</v>
      </c>
      <c r="ER58" s="132">
        <f t="shared" si="98"/>
        <v>0</v>
      </c>
      <c r="ES58" s="234">
        <f t="shared" si="99"/>
        <v>0.30380000000000001</v>
      </c>
      <c r="ET58" s="234">
        <f t="shared" si="100"/>
        <v>0.31</v>
      </c>
      <c r="EU58" s="106">
        <f t="shared" si="101"/>
        <v>0.98</v>
      </c>
      <c r="EV58" s="236">
        <f>IF(EN58=0,0,_xll.SPRDOPT(EO58,EP58,$AK58,$AM58,ES58,ET58,EU58,$F58,$H$19,0))</f>
        <v>0</v>
      </c>
      <c r="EW58" s="236">
        <f ca="1">IF(EO58=0,0,_xll.SPRDOPT(EO58,EP58,$AK58,$AM58,ES58,ET58,EU58,$F58,$H$19,1))</f>
        <v>0.34290428061262962</v>
      </c>
      <c r="EX58" s="236">
        <f ca="1">IF(EP58=0,0,_xll.SPRDOPT(EO58,EP58,$AK58,$AM58,ES58,ET58,EU58,$F58,$H$19,2))</f>
        <v>-0.31735816199954742</v>
      </c>
      <c r="EY58" s="236">
        <f>IF(EQ58=0,0,_xll.SPRDOPT(EO58,EP58,$AK58,$AM58,ES58,ET58,EU58,$F58,$H$19,3)/100)</f>
        <v>0</v>
      </c>
      <c r="EZ58" s="236">
        <f>IF(ER58=0,0,_xll.SPRDOPT(EO58,EP58,$AK58,$AM58,ES58,ET58,EU58,$F58,$H$19,4)/100)</f>
        <v>0</v>
      </c>
      <c r="FA58" s="236">
        <f ca="1">IF(ES58=0,0,_xll.SPRDOPT(EO58,EP58,$AK58,$AM58,ES58,ET58,EU58,$F58,$H$19,5)/100)</f>
        <v>6.2549405907088764E-3</v>
      </c>
      <c r="FB58" s="236">
        <f ca="1">IF(ET58=0,0,_xll.SPRDOPT(EO58,EP58,$AK58,$AM58,ES58,ET58,EU58,$F58,$H$19,6)/100)</f>
        <v>-2.3082707007012183E-3</v>
      </c>
      <c r="FC58" s="236">
        <f ca="1">IF(EU58=0,0,_xll.SPRDOPT(EO58,EP58,$AK58,$AM58,ES58,ET58,EU58,$F58,$H$19,7)/100)</f>
        <v>-2.7611032380130119E-2</v>
      </c>
      <c r="FD58" s="236">
        <f>IF(EV58=0,0,_xll.SPRDOPT(EO58,EP58,$AK58,$AM58,ES58,ET58,EU58,$F58,$H$19,9)/365)</f>
        <v>0</v>
      </c>
      <c r="FE58" s="236">
        <f t="shared" ca="1" si="102"/>
        <v>2.5546118613082203E-2</v>
      </c>
      <c r="FF58" s="236">
        <f t="shared" si="103"/>
        <v>0</v>
      </c>
      <c r="FG58" s="236">
        <f t="shared" ca="1" si="104"/>
        <v>3.8215710781934809E-3</v>
      </c>
      <c r="FH58" s="205"/>
      <c r="FI58" s="109">
        <f t="shared" si="106"/>
        <v>0</v>
      </c>
      <c r="FJ58" s="109">
        <f t="shared" ca="1" si="106"/>
        <v>0</v>
      </c>
      <c r="FK58" s="109">
        <f t="shared" ca="1" si="106"/>
        <v>0</v>
      </c>
      <c r="FL58" s="109">
        <f t="shared" si="106"/>
        <v>0</v>
      </c>
      <c r="FM58" s="109">
        <f t="shared" si="106"/>
        <v>0</v>
      </c>
      <c r="FN58" s="109">
        <f t="shared" ca="1" si="106"/>
        <v>0</v>
      </c>
      <c r="FO58" s="109">
        <f t="shared" ca="1" si="106"/>
        <v>0</v>
      </c>
      <c r="FP58" s="109">
        <f t="shared" ca="1" si="106"/>
        <v>0</v>
      </c>
      <c r="FQ58" s="109">
        <f t="shared" si="106"/>
        <v>0</v>
      </c>
      <c r="FR58" s="109">
        <f t="shared" ca="1" si="106"/>
        <v>0</v>
      </c>
      <c r="FS58" s="109">
        <f t="shared" si="106"/>
        <v>0</v>
      </c>
      <c r="FT58" s="109">
        <f t="shared" ca="1" si="106"/>
        <v>0</v>
      </c>
    </row>
    <row r="59" spans="1:176" x14ac:dyDescent="0.25">
      <c r="A59" s="101">
        <f t="shared" si="19"/>
        <v>37469</v>
      </c>
      <c r="B59" s="102">
        <f t="shared" si="20"/>
        <v>4.1449999999999996</v>
      </c>
      <c r="C59" s="80">
        <f t="shared" si="21"/>
        <v>0.31</v>
      </c>
      <c r="D59" s="102"/>
      <c r="E59" s="106"/>
      <c r="F59" s="105">
        <f t="shared" ca="1" si="22"/>
        <v>655</v>
      </c>
      <c r="G59" s="80"/>
      <c r="H59" s="80"/>
      <c r="I59" s="104"/>
      <c r="J59" s="233"/>
      <c r="K59" s="102">
        <f t="shared" si="23"/>
        <v>0.505</v>
      </c>
      <c r="L59" s="102">
        <f t="shared" si="24"/>
        <v>0</v>
      </c>
      <c r="M59" s="106">
        <f t="shared" si="25"/>
        <v>0.98</v>
      </c>
      <c r="N59" s="106">
        <f t="shared" si="26"/>
        <v>1</v>
      </c>
      <c r="O59" s="106">
        <f t="shared" si="27"/>
        <v>0.98042074975743199</v>
      </c>
      <c r="P59" s="235">
        <f t="shared" si="28"/>
        <v>0.95</v>
      </c>
      <c r="Q59" s="106"/>
      <c r="R59" s="102">
        <f t="shared" si="4"/>
        <v>0.505</v>
      </c>
      <c r="S59" s="102">
        <f t="shared" si="5"/>
        <v>0</v>
      </c>
      <c r="T59" s="106">
        <f t="shared" si="6"/>
        <v>0.98</v>
      </c>
      <c r="U59" s="106">
        <f t="shared" si="29"/>
        <v>1</v>
      </c>
      <c r="V59" s="106">
        <f t="shared" si="30"/>
        <v>0.98042074975743199</v>
      </c>
      <c r="W59" s="235">
        <f t="shared" si="31"/>
        <v>0.95</v>
      </c>
      <c r="X59" s="106"/>
      <c r="Y59" s="102">
        <f t="shared" si="7"/>
        <v>5.5E-2</v>
      </c>
      <c r="Z59" s="102">
        <f t="shared" si="8"/>
        <v>0</v>
      </c>
      <c r="AA59" s="106">
        <f t="shared" si="9"/>
        <v>1</v>
      </c>
      <c r="AB59" s="106">
        <f t="shared" si="32"/>
        <v>1</v>
      </c>
      <c r="AC59" s="106">
        <f t="shared" si="10"/>
        <v>0.99407144019191562</v>
      </c>
      <c r="AD59" s="235">
        <f t="shared" si="33"/>
        <v>0.2</v>
      </c>
      <c r="AE59" s="106"/>
      <c r="AF59" s="102">
        <f t="shared" si="11"/>
        <v>0.1925</v>
      </c>
      <c r="AG59" s="102">
        <f t="shared" si="12"/>
        <v>0</v>
      </c>
      <c r="AH59" s="106">
        <f t="shared" si="13"/>
        <v>0.98</v>
      </c>
      <c r="AI59" s="106">
        <f t="shared" si="34"/>
        <v>1</v>
      </c>
      <c r="AJ59" s="106">
        <f t="shared" si="14"/>
        <v>0.99</v>
      </c>
      <c r="AK59" s="235">
        <f t="shared" si="35"/>
        <v>0.3</v>
      </c>
      <c r="AM59" s="80">
        <f t="shared" si="36"/>
        <v>6.700563728235201E-2</v>
      </c>
      <c r="AN59" s="181">
        <f t="shared" si="15"/>
        <v>31</v>
      </c>
      <c r="AP59" s="82">
        <f t="shared" si="37"/>
        <v>0</v>
      </c>
      <c r="AQ59" s="132">
        <f t="shared" si="38"/>
        <v>4.6599999999999993</v>
      </c>
      <c r="AR59" s="132">
        <f t="shared" si="39"/>
        <v>4.1449999999999996</v>
      </c>
      <c r="AS59" s="132">
        <f t="shared" si="40"/>
        <v>0</v>
      </c>
      <c r="AT59" s="132">
        <f t="shared" si="41"/>
        <v>0</v>
      </c>
      <c r="AU59" s="234">
        <f t="shared" si="42"/>
        <v>0.30380000000000001</v>
      </c>
      <c r="AV59" s="234">
        <f t="shared" si="43"/>
        <v>0.31</v>
      </c>
      <c r="AW59" s="106">
        <f t="shared" si="44"/>
        <v>0.98042074975743199</v>
      </c>
      <c r="AX59" s="236">
        <f>IF(AP59=0,0,_xll.SPRDOPT(AQ59,AR59,$P59,$AM59,AU59,AV59,AW59,$F59,$B$19,0))</f>
        <v>0</v>
      </c>
      <c r="AY59" s="236">
        <f ca="1">IF(AQ59=0,0,_xll.SPRDOPT(AQ59,AR59,$P59,$AM59,AU59,AV59,AW59,$F59,$B$19,1))</f>
        <v>0.17958989690638408</v>
      </c>
      <c r="AZ59" s="236">
        <f ca="1">IF(AR59=0,0,_xll.SPRDOPT(AQ59,AR59,$P59,$AM59,AU59,AV59,AW59,$F59,$B$19,2))</f>
        <v>-0.16477049867787399</v>
      </c>
      <c r="BA59" s="236">
        <f>IF(AS59=0,0,_xll.SPRDOPT(AQ59,AR59,$P59,$AM59,AU59,AV59,AW59,$F59,$B$19,3)/100)</f>
        <v>0</v>
      </c>
      <c r="BB59" s="236">
        <f>IF(AT59=0,0,_xll.SPRDOPT(AQ59,AR59,$P59,$AM59,AU59,AV59,AW59,$F59,$B$19,4)/100)</f>
        <v>0</v>
      </c>
      <c r="BC59" s="236">
        <f ca="1">IF(AU59=0,0,_xll.SPRDOPT(AQ59,AR59,$P59,$AM59,AU59,AV59,AW59,$F59,$B$19,5)/100)</f>
        <v>1.0315736479813259E-2</v>
      </c>
      <c r="BD59" s="236">
        <f ca="1">IF(AV59=0,0,_xll.SPRDOPT(AQ59,AR59,$P59,$AM59,AU59,AV59,AW59,$F59,$B$19,6)/100)</f>
        <v>-6.51979044857115E-3</v>
      </c>
      <c r="BE59" s="236">
        <f ca="1">IF(AW59=0,0,_xll.SPRDOPT(AQ59,AR59,$P59,$AM59,AU59,AV59,AW59,$F59,$B$19,7)/100)</f>
        <v>-1.7880019781699997E-2</v>
      </c>
      <c r="BF59" s="236">
        <f>IF(AX59=0,0,_xll.SPRDOPT(AQ59,AR59,$P59,$AM59,AU59,AV59,AW59,$F59,$B$19,9)/365)</f>
        <v>0</v>
      </c>
      <c r="BG59" s="236">
        <f t="shared" ca="1" si="45"/>
        <v>1.4819398228510083E-2</v>
      </c>
      <c r="BH59" s="236">
        <f t="shared" si="46"/>
        <v>0</v>
      </c>
      <c r="BI59" s="236">
        <f t="shared" ca="1" si="47"/>
        <v>3.5896313016458448E-3</v>
      </c>
      <c r="BJ59" s="205"/>
      <c r="BK59" s="109">
        <f t="shared" si="16"/>
        <v>0</v>
      </c>
      <c r="BL59" s="109">
        <f t="shared" ca="1" si="105"/>
        <v>0</v>
      </c>
      <c r="BM59" s="109">
        <f t="shared" ca="1" si="105"/>
        <v>0</v>
      </c>
      <c r="BN59" s="109">
        <f t="shared" si="105"/>
        <v>0</v>
      </c>
      <c r="BO59" s="109">
        <f t="shared" si="105"/>
        <v>0</v>
      </c>
      <c r="BP59" s="109">
        <f t="shared" ca="1" si="105"/>
        <v>0</v>
      </c>
      <c r="BQ59" s="109">
        <f t="shared" ca="1" si="105"/>
        <v>0</v>
      </c>
      <c r="BR59" s="109">
        <f t="shared" ca="1" si="105"/>
        <v>0</v>
      </c>
      <c r="BS59" s="109">
        <f t="shared" si="105"/>
        <v>0</v>
      </c>
      <c r="BT59" s="109">
        <f t="shared" ca="1" si="105"/>
        <v>0</v>
      </c>
      <c r="BU59" s="109">
        <f t="shared" si="105"/>
        <v>0</v>
      </c>
      <c r="BV59" s="109">
        <f t="shared" ca="1" si="105"/>
        <v>0</v>
      </c>
      <c r="BX59" s="82">
        <f t="shared" si="48"/>
        <v>0</v>
      </c>
      <c r="BY59" s="132">
        <f t="shared" si="49"/>
        <v>4.669999999999999</v>
      </c>
      <c r="BZ59" s="132">
        <f t="shared" si="50"/>
        <v>4.1449999999999996</v>
      </c>
      <c r="CA59" s="132">
        <f t="shared" si="51"/>
        <v>0</v>
      </c>
      <c r="CB59" s="132">
        <f t="shared" si="52"/>
        <v>0</v>
      </c>
      <c r="CC59" s="234">
        <f t="shared" si="53"/>
        <v>0.30380000000000001</v>
      </c>
      <c r="CD59" s="234">
        <f t="shared" si="54"/>
        <v>0.31</v>
      </c>
      <c r="CE59" s="106">
        <f t="shared" si="55"/>
        <v>1.020420749757432</v>
      </c>
      <c r="CF59" s="236">
        <f>IF(BX59=0,0,_xll.SPRDOPT(BY59,BZ59,$W59,$AM59,CC59,CD59,CE59,$F59,$D$19,0))</f>
        <v>0</v>
      </c>
      <c r="CG59" s="236">
        <f ca="1">IF(BY59=0,0,_xll.SPRDOPT(BY59,BZ59,$W59,$AM59,CC59,CD59,CE59,$F59,$D$19,1))</f>
        <v>17.645671325170873</v>
      </c>
      <c r="CH59" s="236">
        <f ca="1">IF(BZ59=0,0,_xll.SPRDOPT(BY59,BZ59,$W59,$AM59,CC59,CD59,CE59,$F59,$D$19,2))</f>
        <v>-17.663532914336926</v>
      </c>
      <c r="CI59" s="236">
        <f>IF(CA59=0,0,_xll.SPRDOPT(BY59,BZ59,$W59,$AM59,CC59,CD59,CE59,$F59,$D$19,3)/100)</f>
        <v>0</v>
      </c>
      <c r="CJ59" s="236">
        <f>IF(CB59=0,0,_xll.SPRDOPT(BY59,BZ59,$W59,$AM59,CC59,CD59,CE59,$F59,$D$19,4)/100)</f>
        <v>0</v>
      </c>
      <c r="CK59" s="236">
        <f ca="1">IF(CC59=0,0,_xll.SPRDOPT(BY59,BZ59,$W59,$AM59,CC59,CD59,CE59,$F59,$D$19,5)/100)</f>
        <v>0</v>
      </c>
      <c r="CL59" s="236">
        <f ca="1">IF(CD59=0,0,_xll.SPRDOPT(BY59,BZ59,$W59,$AM59,CC59,CD59,CE59,$F59,$D$19,6)/100)</f>
        <v>0</v>
      </c>
      <c r="CM59" s="236">
        <f ca="1">IF(CE59=0,0,_xll.SPRDOPT(BY59,BZ59,$W59,$AM59,CC59,CD59,CE59,$F59,$D$19,7)/100)</f>
        <v>-2.3565266691545718E-2</v>
      </c>
      <c r="CN59" s="236">
        <f>IF(CF59=0,0,_xll.SPRDOPT(BY59,BZ59,$W59,$AM59,CC59,CD59,CE59,$F59,$D$19,9)/365)</f>
        <v>0</v>
      </c>
      <c r="CO59" s="236">
        <f t="shared" ca="1" si="56"/>
        <v>-1.7861589166052738E-2</v>
      </c>
      <c r="CP59" s="236">
        <f t="shared" si="57"/>
        <v>0</v>
      </c>
      <c r="CQ59" s="236">
        <f t="shared" ca="1" si="58"/>
        <v>0</v>
      </c>
      <c r="CR59" s="205"/>
      <c r="CS59" s="109">
        <f t="shared" si="59"/>
        <v>0</v>
      </c>
      <c r="CT59" s="109">
        <f t="shared" ca="1" si="60"/>
        <v>0</v>
      </c>
      <c r="CU59" s="109">
        <f t="shared" ca="1" si="61"/>
        <v>0</v>
      </c>
      <c r="CV59" s="109">
        <f t="shared" si="62"/>
        <v>0</v>
      </c>
      <c r="CW59" s="109">
        <f t="shared" si="63"/>
        <v>0</v>
      </c>
      <c r="CX59" s="109">
        <f t="shared" ca="1" si="64"/>
        <v>0</v>
      </c>
      <c r="CY59" s="109">
        <f t="shared" ca="1" si="65"/>
        <v>0</v>
      </c>
      <c r="CZ59" s="109">
        <f t="shared" ca="1" si="66"/>
        <v>0</v>
      </c>
      <c r="DA59" s="109">
        <f t="shared" si="67"/>
        <v>0</v>
      </c>
      <c r="DB59" s="109">
        <f t="shared" ca="1" si="68"/>
        <v>0</v>
      </c>
      <c r="DC59" s="109">
        <f t="shared" si="69"/>
        <v>0</v>
      </c>
      <c r="DD59" s="109">
        <f t="shared" ca="1" si="70"/>
        <v>0</v>
      </c>
      <c r="DF59" s="82">
        <f t="shared" si="71"/>
        <v>0</v>
      </c>
      <c r="DG59" s="132">
        <f t="shared" si="72"/>
        <v>4.1999999999999993</v>
      </c>
      <c r="DH59" s="132">
        <f t="shared" si="73"/>
        <v>4.1449999999999996</v>
      </c>
      <c r="DI59" s="132">
        <f t="shared" si="74"/>
        <v>0</v>
      </c>
      <c r="DJ59" s="132">
        <f t="shared" si="75"/>
        <v>0</v>
      </c>
      <c r="DK59" s="234">
        <f t="shared" si="76"/>
        <v>0.31</v>
      </c>
      <c r="DL59" s="234">
        <f t="shared" si="77"/>
        <v>0.31</v>
      </c>
      <c r="DM59" s="106">
        <f t="shared" si="78"/>
        <v>0.99407144019191562</v>
      </c>
      <c r="DN59" s="236">
        <f>IF(DF59=0,0,_xll.SPRDOPT(DG59,DH59,$AD59,$AM59,DK59,DL59,DM59,$F59,$F$19,0))</f>
        <v>0</v>
      </c>
      <c r="DO59" s="236">
        <f ca="1">IF(DG59=0,0,_xll.SPRDOPT(DG59,DH59,$AD59,$AM59,DK59,DL59,DM59,$F59,$F$19,1))</f>
        <v>0.22152294135167669</v>
      </c>
      <c r="DP59" s="236">
        <f ca="1">IF(DH59=0,0,_xll.SPRDOPT(DG59,DH59,$AD59,$AM59,DK59,DL59,DM59,$F59,$F$19,2))</f>
        <v>-0.20984106161479685</v>
      </c>
      <c r="DQ59" s="236">
        <f>IF(DI59=0,0,_xll.SPRDOPT(DG59,DH59,$AD59,$AM59,DK59,DL59,DM59,$F59,$F$19,3)/100)</f>
        <v>0</v>
      </c>
      <c r="DR59" s="236">
        <f>IF(DJ59=0,0,_xll.SPRDOPT(DG59,DH59,$AD59,$AM59,DK59,DL59,DM59,$F59,$F$19,4)/100)</f>
        <v>0</v>
      </c>
      <c r="DS59" s="236">
        <f ca="1">IF(DK59=0,0,_xll.SPRDOPT(DG59,DH59,$AD59,$AM59,DK59,DL59,DM59,$F59,$F$19,5)/100)</f>
        <v>6.4464835970777521E-3</v>
      </c>
      <c r="DT59" s="236">
        <f ca="1">IF(DL59=0,0,_xll.SPRDOPT(DG59,DH59,$AD59,$AM59,DK59,DL59,DM59,$F59,$F$19,6)/100)</f>
        <v>-4.6129692009100687E-3</v>
      </c>
      <c r="DU59" s="236">
        <f ca="1">IF(DM59=0,0,_xll.SPRDOPT(DG59,DH59,$AD59,$AM59,DK59,DL59,DM59,$F59,$F$19,7)/100)</f>
        <v>-4.1088518457492465E-2</v>
      </c>
      <c r="DV59" s="236">
        <f>IF(DN59=0,0,_xll.SPRDOPT(DG59,DH59,$AD59,$AM59,DK59,DL59,DM59,$F59,$F$19,9)/365)</f>
        <v>0</v>
      </c>
      <c r="DW59" s="236">
        <f t="shared" ca="1" si="79"/>
        <v>1.1681879736879841E-2</v>
      </c>
      <c r="DX59" s="236">
        <f t="shared" si="80"/>
        <v>0</v>
      </c>
      <c r="DY59" s="236">
        <f t="shared" ca="1" si="81"/>
        <v>1.8335143961676834E-3</v>
      </c>
      <c r="DZ59" s="205"/>
      <c r="EA59" s="109">
        <f t="shared" si="82"/>
        <v>0</v>
      </c>
      <c r="EB59" s="109">
        <f t="shared" ca="1" si="83"/>
        <v>0</v>
      </c>
      <c r="EC59" s="109">
        <f t="shared" ca="1" si="84"/>
        <v>0</v>
      </c>
      <c r="ED59" s="109">
        <f t="shared" si="85"/>
        <v>0</v>
      </c>
      <c r="EE59" s="109">
        <f t="shared" si="86"/>
        <v>0</v>
      </c>
      <c r="EF59" s="109">
        <f t="shared" ca="1" si="87"/>
        <v>0</v>
      </c>
      <c r="EG59" s="109">
        <f t="shared" ca="1" si="88"/>
        <v>0</v>
      </c>
      <c r="EH59" s="109">
        <f t="shared" ca="1" si="89"/>
        <v>0</v>
      </c>
      <c r="EI59" s="109">
        <f t="shared" si="90"/>
        <v>0</v>
      </c>
      <c r="EJ59" s="109">
        <f t="shared" ca="1" si="91"/>
        <v>0</v>
      </c>
      <c r="EK59" s="109">
        <f t="shared" si="92"/>
        <v>0</v>
      </c>
      <c r="EL59" s="109">
        <f t="shared" ca="1" si="93"/>
        <v>0</v>
      </c>
      <c r="EN59" s="82">
        <f t="shared" si="94"/>
        <v>0</v>
      </c>
      <c r="EO59" s="132">
        <f t="shared" si="95"/>
        <v>4.3274999999999997</v>
      </c>
      <c r="EP59" s="132">
        <f t="shared" si="96"/>
        <v>4.1449999999999996</v>
      </c>
      <c r="EQ59" s="132">
        <f t="shared" si="97"/>
        <v>0</v>
      </c>
      <c r="ER59" s="132">
        <f t="shared" si="98"/>
        <v>0</v>
      </c>
      <c r="ES59" s="234">
        <f t="shared" si="99"/>
        <v>0.30380000000000001</v>
      </c>
      <c r="ET59" s="234">
        <f t="shared" si="100"/>
        <v>0.31</v>
      </c>
      <c r="EU59" s="106">
        <f t="shared" si="101"/>
        <v>0.98</v>
      </c>
      <c r="EV59" s="236">
        <f>IF(EN59=0,0,_xll.SPRDOPT(EO59,EP59,$AK59,$AM59,ES59,ET59,EU59,$F59,$H$19,0))</f>
        <v>0</v>
      </c>
      <c r="EW59" s="236">
        <f ca="1">IF(EO59=0,0,_xll.SPRDOPT(EO59,EP59,$AK59,$AM59,ES59,ET59,EU59,$F59,$H$19,1))</f>
        <v>0.34439196609097972</v>
      </c>
      <c r="EX59" s="236">
        <f ca="1">IF(EP59=0,0,_xll.SPRDOPT(EO59,EP59,$AK59,$AM59,ES59,ET59,EU59,$F59,$H$19,2))</f>
        <v>-0.31824898333438739</v>
      </c>
      <c r="EY59" s="236">
        <f>IF(EQ59=0,0,_xll.SPRDOPT(EO59,EP59,$AK59,$AM59,ES59,ET59,EU59,$F59,$H$19,3)/100)</f>
        <v>0</v>
      </c>
      <c r="EZ59" s="236">
        <f>IF(ER59=0,0,_xll.SPRDOPT(EO59,EP59,$AK59,$AM59,ES59,ET59,EU59,$F59,$H$19,4)/100)</f>
        <v>0</v>
      </c>
      <c r="FA59" s="236">
        <f ca="1">IF(ES59=0,0,_xll.SPRDOPT(EO59,EP59,$AK59,$AM59,ES59,ET59,EU59,$F59,$H$19,5)/100)</f>
        <v>6.3959506744449886E-3</v>
      </c>
      <c r="FB59" s="236">
        <f ca="1">IF(ET59=0,0,_xll.SPRDOPT(EO59,EP59,$AK59,$AM59,ES59,ET59,EU59,$F59,$H$19,6)/100)</f>
        <v>-2.3474251468659458E-3</v>
      </c>
      <c r="FC59" s="236">
        <f ca="1">IF(EU59=0,0,_xll.SPRDOPT(EO59,EP59,$AK59,$AM59,ES59,ET59,EU59,$F59,$H$19,7)/100)</f>
        <v>-2.8319043160786393E-2</v>
      </c>
      <c r="FD59" s="236">
        <f>IF(EV59=0,0,_xll.SPRDOPT(EO59,EP59,$AK59,$AM59,ES59,ET59,EU59,$F59,$H$19,9)/365)</f>
        <v>0</v>
      </c>
      <c r="FE59" s="236">
        <f t="shared" ca="1" si="102"/>
        <v>2.6142982756592326E-2</v>
      </c>
      <c r="FF59" s="236">
        <f t="shared" si="103"/>
        <v>0</v>
      </c>
      <c r="FG59" s="236">
        <f t="shared" ca="1" si="104"/>
        <v>3.9206065140901438E-3</v>
      </c>
      <c r="FH59" s="205"/>
      <c r="FI59" s="109">
        <f t="shared" si="106"/>
        <v>0</v>
      </c>
      <c r="FJ59" s="109">
        <f t="shared" ca="1" si="106"/>
        <v>0</v>
      </c>
      <c r="FK59" s="109">
        <f t="shared" ca="1" si="106"/>
        <v>0</v>
      </c>
      <c r="FL59" s="109">
        <f t="shared" si="106"/>
        <v>0</v>
      </c>
      <c r="FM59" s="109">
        <f t="shared" si="106"/>
        <v>0</v>
      </c>
      <c r="FN59" s="109">
        <f t="shared" ca="1" si="106"/>
        <v>0</v>
      </c>
      <c r="FO59" s="109">
        <f t="shared" ca="1" si="106"/>
        <v>0</v>
      </c>
      <c r="FP59" s="109">
        <f t="shared" ca="1" si="106"/>
        <v>0</v>
      </c>
      <c r="FQ59" s="109">
        <f t="shared" si="106"/>
        <v>0</v>
      </c>
      <c r="FR59" s="109">
        <f t="shared" ca="1" si="106"/>
        <v>0</v>
      </c>
      <c r="FS59" s="109">
        <f t="shared" si="106"/>
        <v>0</v>
      </c>
      <c r="FT59" s="109">
        <f t="shared" ca="1" si="106"/>
        <v>0</v>
      </c>
    </row>
    <row r="60" spans="1:176" x14ac:dyDescent="0.25">
      <c r="A60" s="101">
        <f t="shared" si="19"/>
        <v>37500</v>
      </c>
      <c r="B60" s="102">
        <f t="shared" si="20"/>
        <v>4.16</v>
      </c>
      <c r="C60" s="80">
        <f t="shared" si="21"/>
        <v>0.31</v>
      </c>
      <c r="D60" s="102"/>
      <c r="E60" s="106"/>
      <c r="F60" s="105">
        <f t="shared" ca="1" si="22"/>
        <v>685</v>
      </c>
      <c r="G60" s="80"/>
      <c r="H60" s="80"/>
      <c r="I60" s="104"/>
      <c r="J60" s="233"/>
      <c r="K60" s="102">
        <f t="shared" si="23"/>
        <v>0.40500000000000003</v>
      </c>
      <c r="L60" s="102">
        <f t="shared" si="24"/>
        <v>0</v>
      </c>
      <c r="M60" s="106">
        <f t="shared" si="25"/>
        <v>0.98</v>
      </c>
      <c r="N60" s="106">
        <f t="shared" si="26"/>
        <v>1</v>
      </c>
      <c r="O60" s="106">
        <f t="shared" si="27"/>
        <v>0.98042074975743199</v>
      </c>
      <c r="P60" s="235">
        <f t="shared" si="28"/>
        <v>0.95</v>
      </c>
      <c r="Q60" s="106"/>
      <c r="R60" s="102">
        <f t="shared" si="4"/>
        <v>0.40500000000000003</v>
      </c>
      <c r="S60" s="102">
        <f t="shared" si="5"/>
        <v>0</v>
      </c>
      <c r="T60" s="106">
        <f t="shared" si="6"/>
        <v>0.98</v>
      </c>
      <c r="U60" s="106">
        <f t="shared" si="29"/>
        <v>1</v>
      </c>
      <c r="V60" s="106">
        <f t="shared" si="30"/>
        <v>0.98042074975743199</v>
      </c>
      <c r="W60" s="235">
        <f t="shared" si="31"/>
        <v>0.95</v>
      </c>
      <c r="X60" s="106"/>
      <c r="Y60" s="102">
        <f t="shared" si="7"/>
        <v>5.2499999999999998E-2</v>
      </c>
      <c r="Z60" s="102">
        <f t="shared" si="8"/>
        <v>0</v>
      </c>
      <c r="AA60" s="106">
        <f t="shared" si="9"/>
        <v>1</v>
      </c>
      <c r="AB60" s="106">
        <f t="shared" si="32"/>
        <v>1</v>
      </c>
      <c r="AC60" s="106">
        <f t="shared" si="10"/>
        <v>0.99407144019191562</v>
      </c>
      <c r="AD60" s="235">
        <f t="shared" si="33"/>
        <v>0.2</v>
      </c>
      <c r="AE60" s="106"/>
      <c r="AF60" s="102">
        <f t="shared" si="11"/>
        <v>0.1925</v>
      </c>
      <c r="AG60" s="102">
        <f t="shared" si="12"/>
        <v>0</v>
      </c>
      <c r="AH60" s="106">
        <f t="shared" si="13"/>
        <v>0.98</v>
      </c>
      <c r="AI60" s="106">
        <f t="shared" si="34"/>
        <v>1</v>
      </c>
      <c r="AJ60" s="106">
        <f t="shared" si="14"/>
        <v>0.99</v>
      </c>
      <c r="AK60" s="235">
        <f t="shared" si="35"/>
        <v>0.3</v>
      </c>
      <c r="AM60" s="80">
        <f t="shared" si="36"/>
        <v>6.6984869875904018E-2</v>
      </c>
      <c r="AN60" s="181">
        <f t="shared" si="15"/>
        <v>30</v>
      </c>
      <c r="AP60" s="82">
        <f t="shared" si="37"/>
        <v>0</v>
      </c>
      <c r="AQ60" s="132">
        <f t="shared" si="38"/>
        <v>4.5750000000000002</v>
      </c>
      <c r="AR60" s="132">
        <f t="shared" si="39"/>
        <v>4.16</v>
      </c>
      <c r="AS60" s="132">
        <f t="shared" si="40"/>
        <v>0</v>
      </c>
      <c r="AT60" s="132">
        <f t="shared" si="41"/>
        <v>0</v>
      </c>
      <c r="AU60" s="234">
        <f t="shared" si="42"/>
        <v>0.30380000000000001</v>
      </c>
      <c r="AV60" s="234">
        <f t="shared" si="43"/>
        <v>0.31</v>
      </c>
      <c r="AW60" s="106">
        <f t="shared" si="44"/>
        <v>0.98042074975743199</v>
      </c>
      <c r="AX60" s="236">
        <f>IF(AP60=0,0,_xll.SPRDOPT(AQ60,AR60,$P60,$AM60,AU60,AV60,AW60,$F60,$B$19,0))</f>
        <v>0</v>
      </c>
      <c r="AY60" s="236">
        <f ca="1">IF(AQ60=0,0,_xll.SPRDOPT(AQ60,AR60,$P60,$AM60,AU60,AV60,AW60,$F60,$B$19,1))</f>
        <v>0.13220939263053555</v>
      </c>
      <c r="AZ60" s="236">
        <f ca="1">IF(AR60=0,0,_xll.SPRDOPT(AQ60,AR60,$P60,$AM60,AU60,AV60,AW60,$F60,$B$19,2))</f>
        <v>-0.11961425493224677</v>
      </c>
      <c r="BA60" s="236">
        <f>IF(AS60=0,0,_xll.SPRDOPT(AQ60,AR60,$P60,$AM60,AU60,AV60,AW60,$F60,$B$19,3)/100)</f>
        <v>0</v>
      </c>
      <c r="BB60" s="236">
        <f>IF(AT60=0,0,_xll.SPRDOPT(AQ60,AR60,$P60,$AM60,AU60,AV60,AW60,$F60,$B$19,4)/100)</f>
        <v>0</v>
      </c>
      <c r="BC60" s="236">
        <f ca="1">IF(AU60=0,0,_xll.SPRDOPT(AQ60,AR60,$P60,$AM60,AU60,AV60,AW60,$F60,$B$19,5)/100)</f>
        <v>8.3002664185067732E-3</v>
      </c>
      <c r="BD60" s="236">
        <f ca="1">IF(AV60=0,0,_xll.SPRDOPT(AQ60,AR60,$P60,$AM60,AU60,AV60,AW60,$F60,$B$19,6)/100)</f>
        <v>-5.2095787378826138E-3</v>
      </c>
      <c r="BE60" s="236">
        <f ca="1">IF(AW60=0,0,_xll.SPRDOPT(AQ60,AR60,$P60,$AM60,AU60,AV60,AW60,$F60,$B$19,7)/100)</f>
        <v>-1.5033065225943132E-2</v>
      </c>
      <c r="BF60" s="236">
        <f>IF(AX60=0,0,_xll.SPRDOPT(AQ60,AR60,$P60,$AM60,AU60,AV60,AW60,$F60,$B$19,9)/365)</f>
        <v>0</v>
      </c>
      <c r="BG60" s="236">
        <f t="shared" ca="1" si="45"/>
        <v>1.259513769828878E-2</v>
      </c>
      <c r="BH60" s="236">
        <f t="shared" si="46"/>
        <v>0</v>
      </c>
      <c r="BI60" s="236">
        <f t="shared" ca="1" si="47"/>
        <v>2.9246823522540242E-3</v>
      </c>
      <c r="BJ60" s="205"/>
      <c r="BK60" s="109">
        <f t="shared" si="16"/>
        <v>0</v>
      </c>
      <c r="BL60" s="109">
        <f t="shared" ca="1" si="105"/>
        <v>0</v>
      </c>
      <c r="BM60" s="109">
        <f t="shared" ca="1" si="105"/>
        <v>0</v>
      </c>
      <c r="BN60" s="109">
        <f t="shared" si="105"/>
        <v>0</v>
      </c>
      <c r="BO60" s="109">
        <f t="shared" si="105"/>
        <v>0</v>
      </c>
      <c r="BP60" s="109">
        <f t="shared" ca="1" si="105"/>
        <v>0</v>
      </c>
      <c r="BQ60" s="109">
        <f t="shared" ca="1" si="105"/>
        <v>0</v>
      </c>
      <c r="BR60" s="109">
        <f t="shared" ca="1" si="105"/>
        <v>0</v>
      </c>
      <c r="BS60" s="109">
        <f t="shared" si="105"/>
        <v>0</v>
      </c>
      <c r="BT60" s="109">
        <f t="shared" ca="1" si="105"/>
        <v>0</v>
      </c>
      <c r="BU60" s="109">
        <f t="shared" si="105"/>
        <v>0</v>
      </c>
      <c r="BV60" s="109">
        <f t="shared" ca="1" si="105"/>
        <v>0</v>
      </c>
      <c r="BX60" s="82">
        <f t="shared" si="48"/>
        <v>0</v>
      </c>
      <c r="BY60" s="132">
        <f t="shared" si="49"/>
        <v>4.585</v>
      </c>
      <c r="BZ60" s="132">
        <f t="shared" si="50"/>
        <v>4.16</v>
      </c>
      <c r="CA60" s="132">
        <f t="shared" si="51"/>
        <v>0</v>
      </c>
      <c r="CB60" s="132">
        <f t="shared" si="52"/>
        <v>0</v>
      </c>
      <c r="CC60" s="234">
        <f t="shared" si="53"/>
        <v>0.30380000000000001</v>
      </c>
      <c r="CD60" s="234">
        <f t="shared" si="54"/>
        <v>0.31</v>
      </c>
      <c r="CE60" s="106">
        <f t="shared" si="55"/>
        <v>1.020420749757432</v>
      </c>
      <c r="CF60" s="236">
        <f>IF(BX60=0,0,_xll.SPRDOPT(BY60,BZ60,$W60,$AM60,CC60,CD60,CE60,$F60,$D$19,0))</f>
        <v>0</v>
      </c>
      <c r="CG60" s="236">
        <f ca="1">IF(BY60=0,0,_xll.SPRDOPT(BY60,BZ60,$W60,$AM60,CC60,CD60,CE60,$F60,$D$19,1))</f>
        <v>17.698386335421002</v>
      </c>
      <c r="CH60" s="236">
        <f ca="1">IF(BZ60=0,0,_xll.SPRDOPT(BY60,BZ60,$W60,$AM60,CC60,CD60,CE60,$F60,$D$19,2))</f>
        <v>-17.705101657424915</v>
      </c>
      <c r="CI60" s="236">
        <f>IF(CA60=0,0,_xll.SPRDOPT(BY60,BZ60,$W60,$AM60,CC60,CD60,CE60,$F60,$D$19,3)/100)</f>
        <v>0</v>
      </c>
      <c r="CJ60" s="236">
        <f>IF(CB60=0,0,_xll.SPRDOPT(BY60,BZ60,$W60,$AM60,CC60,CD60,CE60,$F60,$D$19,4)/100)</f>
        <v>0</v>
      </c>
      <c r="CK60" s="236">
        <f ca="1">IF(CC60=0,0,_xll.SPRDOPT(BY60,BZ60,$W60,$AM60,CC60,CD60,CE60,$F60,$D$19,5)/100)</f>
        <v>0</v>
      </c>
      <c r="CL60" s="236">
        <f ca="1">IF(CD60=0,0,_xll.SPRDOPT(BY60,BZ60,$W60,$AM60,CC60,CD60,CE60,$F60,$D$19,6)/100)</f>
        <v>0</v>
      </c>
      <c r="CM60" s="236">
        <f ca="1">IF(CE60=0,0,_xll.SPRDOPT(BY60,BZ60,$W60,$AM60,CC60,CD60,CE60,$F60,$D$19,7)/100)</f>
        <v>-9.7666410600899881E-3</v>
      </c>
      <c r="CN60" s="236">
        <f>IF(CF60=0,0,_xll.SPRDOPT(BY60,BZ60,$W60,$AM60,CC60,CD60,CE60,$F60,$D$19,9)/365)</f>
        <v>0</v>
      </c>
      <c r="CO60" s="236">
        <f t="shared" ca="1" si="56"/>
        <v>-6.7153220039131156E-3</v>
      </c>
      <c r="CP60" s="236">
        <f t="shared" si="57"/>
        <v>0</v>
      </c>
      <c r="CQ60" s="236">
        <f t="shared" ca="1" si="58"/>
        <v>0</v>
      </c>
      <c r="CR60" s="205"/>
      <c r="CS60" s="109">
        <f t="shared" si="59"/>
        <v>0</v>
      </c>
      <c r="CT60" s="109">
        <f t="shared" ca="1" si="60"/>
        <v>0</v>
      </c>
      <c r="CU60" s="109">
        <f t="shared" ca="1" si="61"/>
        <v>0</v>
      </c>
      <c r="CV60" s="109">
        <f t="shared" si="62"/>
        <v>0</v>
      </c>
      <c r="CW60" s="109">
        <f t="shared" si="63"/>
        <v>0</v>
      </c>
      <c r="CX60" s="109">
        <f t="shared" ca="1" si="64"/>
        <v>0</v>
      </c>
      <c r="CY60" s="109">
        <f t="shared" ca="1" si="65"/>
        <v>0</v>
      </c>
      <c r="CZ60" s="109">
        <f t="shared" ca="1" si="66"/>
        <v>0</v>
      </c>
      <c r="DA60" s="109">
        <f t="shared" si="67"/>
        <v>0</v>
      </c>
      <c r="DB60" s="109">
        <f t="shared" ca="1" si="68"/>
        <v>0</v>
      </c>
      <c r="DC60" s="109">
        <f t="shared" si="69"/>
        <v>0</v>
      </c>
      <c r="DD60" s="109">
        <f t="shared" ca="1" si="70"/>
        <v>0</v>
      </c>
      <c r="DF60" s="82">
        <f t="shared" si="71"/>
        <v>0</v>
      </c>
      <c r="DG60" s="132">
        <f t="shared" si="72"/>
        <v>4.2125000000000004</v>
      </c>
      <c r="DH60" s="132">
        <f t="shared" si="73"/>
        <v>4.16</v>
      </c>
      <c r="DI60" s="132">
        <f t="shared" si="74"/>
        <v>0</v>
      </c>
      <c r="DJ60" s="132">
        <f t="shared" si="75"/>
        <v>0</v>
      </c>
      <c r="DK60" s="234">
        <f t="shared" si="76"/>
        <v>0.31</v>
      </c>
      <c r="DL60" s="234">
        <f t="shared" si="77"/>
        <v>0.31</v>
      </c>
      <c r="DM60" s="106">
        <f t="shared" si="78"/>
        <v>0.99407144019191562</v>
      </c>
      <c r="DN60" s="236">
        <f>IF(DF60=0,0,_xll.SPRDOPT(DG60,DH60,$AD60,$AM60,DK60,DL60,DM60,$F60,$F$19,0))</f>
        <v>0</v>
      </c>
      <c r="DO60" s="236">
        <f ca="1">IF(DG60=0,0,_xll.SPRDOPT(DG60,DH60,$AD60,$AM60,DK60,DL60,DM60,$F60,$F$19,1))</f>
        <v>0.22211030051546951</v>
      </c>
      <c r="DP60" s="236">
        <f ca="1">IF(DH60=0,0,_xll.SPRDOPT(DG60,DH60,$AD60,$AM60,DK60,DL60,DM60,$F60,$F$19,2))</f>
        <v>-0.21017308198488649</v>
      </c>
      <c r="DQ60" s="236">
        <f>IF(DI60=0,0,_xll.SPRDOPT(DG60,DH60,$AD60,$AM60,DK60,DL60,DM60,$F60,$F$19,3)/100)</f>
        <v>0</v>
      </c>
      <c r="DR60" s="236">
        <f>IF(DJ60=0,0,_xll.SPRDOPT(DG60,DH60,$AD60,$AM60,DK60,DL60,DM60,$F60,$F$19,4)/100)</f>
        <v>0</v>
      </c>
      <c r="DS60" s="236">
        <f ca="1">IF(DK60=0,0,_xll.SPRDOPT(DG60,DH60,$AD60,$AM60,DK60,DL60,DM60,$F60,$F$19,5)/100)</f>
        <v>6.5758646536656432E-3</v>
      </c>
      <c r="DT60" s="236">
        <f ca="1">IF(DL60=0,0,_xll.SPRDOPT(DG60,DH60,$AD60,$AM60,DK60,DL60,DM60,$F60,$F$19,6)/100)</f>
        <v>-4.6976988394403568E-3</v>
      </c>
      <c r="DU60" s="236">
        <f ca="1">IF(DM60=0,0,_xll.SPRDOPT(DG60,DH60,$AD60,$AM60,DK60,DL60,DM60,$F60,$F$19,7)/100)</f>
        <v>-4.2124745823065808E-2</v>
      </c>
      <c r="DV60" s="236">
        <f>IF(DN60=0,0,_xll.SPRDOPT(DG60,DH60,$AD60,$AM60,DK60,DL60,DM60,$F60,$F$19,9)/365)</f>
        <v>0</v>
      </c>
      <c r="DW60" s="236">
        <f t="shared" ca="1" si="79"/>
        <v>1.1937218530583021E-2</v>
      </c>
      <c r="DX60" s="236">
        <f t="shared" si="80"/>
        <v>0</v>
      </c>
      <c r="DY60" s="236">
        <f t="shared" ca="1" si="81"/>
        <v>1.8781658142252864E-3</v>
      </c>
      <c r="DZ60" s="205"/>
      <c r="EA60" s="109">
        <f t="shared" si="82"/>
        <v>0</v>
      </c>
      <c r="EB60" s="109">
        <f t="shared" ca="1" si="83"/>
        <v>0</v>
      </c>
      <c r="EC60" s="109">
        <f t="shared" ca="1" si="84"/>
        <v>0</v>
      </c>
      <c r="ED60" s="109">
        <f t="shared" si="85"/>
        <v>0</v>
      </c>
      <c r="EE60" s="109">
        <f t="shared" si="86"/>
        <v>0</v>
      </c>
      <c r="EF60" s="109">
        <f t="shared" ca="1" si="87"/>
        <v>0</v>
      </c>
      <c r="EG60" s="109">
        <f t="shared" ca="1" si="88"/>
        <v>0</v>
      </c>
      <c r="EH60" s="109">
        <f t="shared" ca="1" si="89"/>
        <v>0</v>
      </c>
      <c r="EI60" s="109">
        <f t="shared" si="90"/>
        <v>0</v>
      </c>
      <c r="EJ60" s="109">
        <f t="shared" ca="1" si="91"/>
        <v>0</v>
      </c>
      <c r="EK60" s="109">
        <f t="shared" si="92"/>
        <v>0</v>
      </c>
      <c r="EL60" s="109">
        <f t="shared" ca="1" si="93"/>
        <v>0</v>
      </c>
      <c r="EN60" s="82">
        <f t="shared" si="94"/>
        <v>0</v>
      </c>
      <c r="EO60" s="132">
        <f t="shared" si="95"/>
        <v>4.3425000000000002</v>
      </c>
      <c r="EP60" s="132">
        <f t="shared" si="96"/>
        <v>4.16</v>
      </c>
      <c r="EQ60" s="132">
        <f t="shared" si="97"/>
        <v>0</v>
      </c>
      <c r="ER60" s="132">
        <f t="shared" si="98"/>
        <v>0</v>
      </c>
      <c r="ES60" s="234">
        <f t="shared" si="99"/>
        <v>0.30380000000000001</v>
      </c>
      <c r="ET60" s="234">
        <f t="shared" si="100"/>
        <v>0.31</v>
      </c>
      <c r="EU60" s="106">
        <f t="shared" si="101"/>
        <v>0.98</v>
      </c>
      <c r="EV60" s="236">
        <f>IF(EN60=0,0,_xll.SPRDOPT(EO60,EP60,$AK60,$AM60,ES60,ET60,EU60,$F60,$H$19,0))</f>
        <v>0</v>
      </c>
      <c r="EW60" s="236">
        <f ca="1">IF(EO60=0,0,_xll.SPRDOPT(EO60,EP60,$AK60,$AM60,ES60,ET60,EU60,$F60,$H$19,1))</f>
        <v>0.34565863833512961</v>
      </c>
      <c r="EX60" s="236">
        <f ca="1">IF(EP60=0,0,_xll.SPRDOPT(EO60,EP60,$AK60,$AM60,ES60,ET60,EU60,$F60,$H$19,2))</f>
        <v>-0.31899021896902374</v>
      </c>
      <c r="EY60" s="236">
        <f>IF(EQ60=0,0,_xll.SPRDOPT(EO60,EP60,$AK60,$AM60,ES60,ET60,EU60,$F60,$H$19,3)/100)</f>
        <v>0</v>
      </c>
      <c r="EZ60" s="236">
        <f>IF(ER60=0,0,_xll.SPRDOPT(EO60,EP60,$AK60,$AM60,ES60,ET60,EU60,$F60,$H$19,4)/100)</f>
        <v>0</v>
      </c>
      <c r="FA60" s="236">
        <f ca="1">IF(ES60=0,0,_xll.SPRDOPT(EO60,EP60,$AK60,$AM60,ES60,ET60,EU60,$F60,$H$19,5)/100)</f>
        <v>6.5200794370266421E-3</v>
      </c>
      <c r="FB60" s="236">
        <f ca="1">IF(ET60=0,0,_xll.SPRDOPT(EO60,EP60,$AK60,$AM60,ES60,ET60,EU60,$F60,$H$19,6)/100)</f>
        <v>-2.3767056644050061E-3</v>
      </c>
      <c r="FC60" s="236">
        <f ca="1">IF(EU60=0,0,_xll.SPRDOPT(EO60,EP60,$AK60,$AM60,ES60,ET60,EU60,$F60,$H$19,7)/100)</f>
        <v>-2.8985645396618357E-2</v>
      </c>
      <c r="FD60" s="236">
        <f>IF(EV60=0,0,_xll.SPRDOPT(EO60,EP60,$AK60,$AM60,ES60,ET60,EU60,$F60,$H$19,9)/365)</f>
        <v>0</v>
      </c>
      <c r="FE60" s="236">
        <f t="shared" ca="1" si="102"/>
        <v>2.6668419366105867E-2</v>
      </c>
      <c r="FF60" s="236">
        <f t="shared" si="103"/>
        <v>0</v>
      </c>
      <c r="FG60" s="236">
        <f t="shared" ca="1" si="104"/>
        <v>4.0129721838811031E-3</v>
      </c>
      <c r="FH60" s="205"/>
      <c r="FI60" s="109">
        <f t="shared" si="106"/>
        <v>0</v>
      </c>
      <c r="FJ60" s="109">
        <f t="shared" ca="1" si="106"/>
        <v>0</v>
      </c>
      <c r="FK60" s="109">
        <f t="shared" ca="1" si="106"/>
        <v>0</v>
      </c>
      <c r="FL60" s="109">
        <f t="shared" si="106"/>
        <v>0</v>
      </c>
      <c r="FM60" s="109">
        <f t="shared" si="106"/>
        <v>0</v>
      </c>
      <c r="FN60" s="109">
        <f t="shared" ca="1" si="106"/>
        <v>0</v>
      </c>
      <c r="FO60" s="109">
        <f t="shared" ca="1" si="106"/>
        <v>0</v>
      </c>
      <c r="FP60" s="109">
        <f t="shared" ca="1" si="106"/>
        <v>0</v>
      </c>
      <c r="FQ60" s="109">
        <f t="shared" si="106"/>
        <v>0</v>
      </c>
      <c r="FR60" s="109">
        <f t="shared" ca="1" si="106"/>
        <v>0</v>
      </c>
      <c r="FS60" s="109">
        <f t="shared" si="106"/>
        <v>0</v>
      </c>
      <c r="FT60" s="109">
        <f t="shared" ca="1" si="106"/>
        <v>0</v>
      </c>
    </row>
    <row r="61" spans="1:176" x14ac:dyDescent="0.25">
      <c r="A61" s="101">
        <f t="shared" si="19"/>
        <v>37530</v>
      </c>
      <c r="B61" s="102">
        <f t="shared" si="20"/>
        <v>4.16</v>
      </c>
      <c r="C61" s="80">
        <f t="shared" si="21"/>
        <v>0.3175</v>
      </c>
      <c r="D61" s="102"/>
      <c r="E61" s="106"/>
      <c r="F61" s="105">
        <f t="shared" ca="1" si="22"/>
        <v>714</v>
      </c>
      <c r="G61" s="80"/>
      <c r="H61" s="80"/>
      <c r="I61" s="104"/>
      <c r="J61" s="233"/>
      <c r="K61" s="102">
        <f t="shared" si="23"/>
        <v>0.46</v>
      </c>
      <c r="L61" s="102">
        <f t="shared" si="24"/>
        <v>0</v>
      </c>
      <c r="M61" s="106">
        <f t="shared" si="25"/>
        <v>0.98</v>
      </c>
      <c r="N61" s="106">
        <f t="shared" si="26"/>
        <v>1</v>
      </c>
      <c r="O61" s="106">
        <f t="shared" si="27"/>
        <v>0.98042074975743199</v>
      </c>
      <c r="P61" s="235">
        <f t="shared" si="28"/>
        <v>0.95</v>
      </c>
      <c r="Q61" s="106"/>
      <c r="R61" s="102">
        <f t="shared" si="4"/>
        <v>0.46</v>
      </c>
      <c r="S61" s="102">
        <f t="shared" si="5"/>
        <v>0</v>
      </c>
      <c r="T61" s="106">
        <f t="shared" si="6"/>
        <v>0.98</v>
      </c>
      <c r="U61" s="106">
        <f t="shared" si="29"/>
        <v>1</v>
      </c>
      <c r="V61" s="106">
        <f t="shared" si="30"/>
        <v>0.98042074975743199</v>
      </c>
      <c r="W61" s="235">
        <f t="shared" si="31"/>
        <v>0.95</v>
      </c>
      <c r="X61" s="106"/>
      <c r="Y61" s="102">
        <f t="shared" si="7"/>
        <v>6.7500000000000004E-2</v>
      </c>
      <c r="Z61" s="102">
        <f t="shared" si="8"/>
        <v>0</v>
      </c>
      <c r="AA61" s="106">
        <f t="shared" si="9"/>
        <v>1</v>
      </c>
      <c r="AB61" s="106">
        <f t="shared" si="32"/>
        <v>1</v>
      </c>
      <c r="AC61" s="106">
        <f t="shared" si="10"/>
        <v>0.99407144019191562</v>
      </c>
      <c r="AD61" s="235">
        <f t="shared" si="33"/>
        <v>0.2</v>
      </c>
      <c r="AE61" s="106"/>
      <c r="AF61" s="102">
        <f t="shared" si="11"/>
        <v>0.19750000000000001</v>
      </c>
      <c r="AG61" s="102">
        <f t="shared" si="12"/>
        <v>0</v>
      </c>
      <c r="AH61" s="106">
        <f t="shared" si="13"/>
        <v>0.98</v>
      </c>
      <c r="AI61" s="106">
        <f t="shared" si="34"/>
        <v>1</v>
      </c>
      <c r="AJ61" s="106">
        <f t="shared" si="14"/>
        <v>0.99</v>
      </c>
      <c r="AK61" s="235">
        <f t="shared" si="35"/>
        <v>0.3</v>
      </c>
      <c r="AM61" s="80">
        <f t="shared" si="36"/>
        <v>6.6970040815954021E-2</v>
      </c>
      <c r="AN61" s="181">
        <f t="shared" si="15"/>
        <v>31</v>
      </c>
      <c r="AP61" s="82">
        <f t="shared" si="37"/>
        <v>0</v>
      </c>
      <c r="AQ61" s="132">
        <f t="shared" si="38"/>
        <v>4.63</v>
      </c>
      <c r="AR61" s="132">
        <f t="shared" si="39"/>
        <v>4.16</v>
      </c>
      <c r="AS61" s="132">
        <f t="shared" si="40"/>
        <v>0</v>
      </c>
      <c r="AT61" s="132">
        <f t="shared" si="41"/>
        <v>0</v>
      </c>
      <c r="AU61" s="234">
        <f t="shared" si="42"/>
        <v>0.31114999999999998</v>
      </c>
      <c r="AV61" s="234">
        <f t="shared" si="43"/>
        <v>0.3175</v>
      </c>
      <c r="AW61" s="106">
        <f t="shared" si="44"/>
        <v>0.98042074975743199</v>
      </c>
      <c r="AX61" s="236">
        <f>IF(AP61=0,0,_xll.SPRDOPT(AQ61,AR61,$P61,$AM61,AU61,AV61,AW61,$F61,$B$19,0))</f>
        <v>0</v>
      </c>
      <c r="AY61" s="236">
        <f ca="1">IF(AQ61=0,0,_xll.SPRDOPT(AQ61,AR61,$P61,$AM61,AU61,AV61,AW61,$F61,$B$19,1))</f>
        <v>0.17025494015037618</v>
      </c>
      <c r="AZ61" s="236">
        <f ca="1">IF(AR61=0,0,_xll.SPRDOPT(AQ61,AR61,$P61,$AM61,AU61,AV61,AW61,$F61,$B$19,2))</f>
        <v>-0.15485136547244077</v>
      </c>
      <c r="BA61" s="236">
        <f>IF(AS61=0,0,_xll.SPRDOPT(AQ61,AR61,$P61,$AM61,AU61,AV61,AW61,$F61,$B$19,3)/100)</f>
        <v>0</v>
      </c>
      <c r="BB61" s="236">
        <f>IF(AT61=0,0,_xll.SPRDOPT(AQ61,AR61,$P61,$AM61,AU61,AV61,AW61,$F61,$B$19,4)/100)</f>
        <v>0</v>
      </c>
      <c r="BC61" s="236">
        <f ca="1">IF(AU61=0,0,_xll.SPRDOPT(AQ61,AR61,$P61,$AM61,AU61,AV61,AW61,$F61,$B$19,5)/100)</f>
        <v>1.0156150582111348E-2</v>
      </c>
      <c r="BD61" s="236">
        <f ca="1">IF(AV61=0,0,_xll.SPRDOPT(AQ61,AR61,$P61,$AM61,AU61,AV61,AW61,$F61,$B$19,6)/100)</f>
        <v>-6.3790429995836239E-3</v>
      </c>
      <c r="BE61" s="236">
        <f ca="1">IF(AW61=0,0,_xll.SPRDOPT(AQ61,AR61,$P61,$AM61,AU61,AV61,AW61,$F61,$B$19,7)/100)</f>
        <v>-1.8516818811653488E-2</v>
      </c>
      <c r="BF61" s="236">
        <f>IF(AX61=0,0,_xll.SPRDOPT(AQ61,AR61,$P61,$AM61,AU61,AV61,AW61,$F61,$B$19,9)/365)</f>
        <v>0</v>
      </c>
      <c r="BG61" s="236">
        <f t="shared" ca="1" si="45"/>
        <v>1.5403574677935405E-2</v>
      </c>
      <c r="BH61" s="236">
        <f t="shared" si="46"/>
        <v>0</v>
      </c>
      <c r="BI61" s="236">
        <f t="shared" ca="1" si="47"/>
        <v>3.5739845708854974E-3</v>
      </c>
      <c r="BJ61" s="205"/>
      <c r="BK61" s="109">
        <f t="shared" si="16"/>
        <v>0</v>
      </c>
      <c r="BL61" s="109">
        <f t="shared" ca="1" si="105"/>
        <v>0</v>
      </c>
      <c r="BM61" s="109">
        <f t="shared" ca="1" si="105"/>
        <v>0</v>
      </c>
      <c r="BN61" s="109">
        <f t="shared" si="105"/>
        <v>0</v>
      </c>
      <c r="BO61" s="109">
        <f t="shared" si="105"/>
        <v>0</v>
      </c>
      <c r="BP61" s="109">
        <f t="shared" ca="1" si="105"/>
        <v>0</v>
      </c>
      <c r="BQ61" s="109">
        <f t="shared" ca="1" si="105"/>
        <v>0</v>
      </c>
      <c r="BR61" s="109">
        <f t="shared" ca="1" si="105"/>
        <v>0</v>
      </c>
      <c r="BS61" s="109">
        <f t="shared" si="105"/>
        <v>0</v>
      </c>
      <c r="BT61" s="109">
        <f t="shared" ca="1" si="105"/>
        <v>0</v>
      </c>
      <c r="BU61" s="109">
        <f t="shared" si="105"/>
        <v>0</v>
      </c>
      <c r="BV61" s="109">
        <f t="shared" ca="1" si="105"/>
        <v>0</v>
      </c>
      <c r="BX61" s="82">
        <f t="shared" si="48"/>
        <v>0</v>
      </c>
      <c r="BY61" s="132">
        <f t="shared" si="49"/>
        <v>4.6399999999999997</v>
      </c>
      <c r="BZ61" s="132">
        <f t="shared" si="50"/>
        <v>4.16</v>
      </c>
      <c r="CA61" s="132">
        <f t="shared" si="51"/>
        <v>0</v>
      </c>
      <c r="CB61" s="132">
        <f t="shared" si="52"/>
        <v>0</v>
      </c>
      <c r="CC61" s="234">
        <f t="shared" si="53"/>
        <v>0.31114999999999998</v>
      </c>
      <c r="CD61" s="234">
        <f t="shared" si="54"/>
        <v>0.3175</v>
      </c>
      <c r="CE61" s="106">
        <f t="shared" si="55"/>
        <v>1.020420749757432</v>
      </c>
      <c r="CF61" s="236">
        <f>IF(BX61=0,0,_xll.SPRDOPT(BY61,BZ61,$W61,$AM61,CC61,CD61,CE61,$F61,$D$19,0))</f>
        <v>0</v>
      </c>
      <c r="CG61" s="236">
        <f ca="1">IF(BY61=0,0,_xll.SPRDOPT(BY61,BZ61,$W61,$AM61,CC61,CD61,CE61,$F61,$D$19,1))</f>
        <v>17.79627056890223</v>
      </c>
      <c r="CH61" s="236">
        <f ca="1">IF(BZ61=0,0,_xll.SPRDOPT(BY61,BZ61,$W61,$AM61,CC61,CD61,CE61,$F61,$D$19,2))</f>
        <v>-17.817875502405585</v>
      </c>
      <c r="CI61" s="236">
        <f>IF(CA61=0,0,_xll.SPRDOPT(BY61,BZ61,$W61,$AM61,CC61,CD61,CE61,$F61,$D$19,3)/100)</f>
        <v>0</v>
      </c>
      <c r="CJ61" s="236">
        <f>IF(CB61=0,0,_xll.SPRDOPT(BY61,BZ61,$W61,$AM61,CC61,CD61,CE61,$F61,$D$19,4)/100)</f>
        <v>0</v>
      </c>
      <c r="CK61" s="236">
        <f ca="1">IF(CC61=0,0,_xll.SPRDOPT(BY61,BZ61,$W61,$AM61,CC61,CD61,CE61,$F61,$D$19,5)/100)</f>
        <v>0</v>
      </c>
      <c r="CL61" s="236">
        <f ca="1">IF(CD61=0,0,_xll.SPRDOPT(BY61,BZ61,$W61,$AM61,CC61,CD61,CE61,$F61,$D$19,6)/100)</f>
        <v>0</v>
      </c>
      <c r="CM61" s="236">
        <f ca="1">IF(CE61=0,0,_xll.SPRDOPT(BY61,BZ61,$W61,$AM61,CC61,CD61,CE61,$F61,$D$19,7)/100)</f>
        <v>-2.2637463572893649E-2</v>
      </c>
      <c r="CN61" s="236">
        <f>IF(CF61=0,0,_xll.SPRDOPT(BY61,BZ61,$W61,$AM61,CC61,CD61,CE61,$F61,$D$19,9)/365)</f>
        <v>0</v>
      </c>
      <c r="CO61" s="236">
        <f t="shared" ca="1" si="56"/>
        <v>-2.1604933503354573E-2</v>
      </c>
      <c r="CP61" s="236">
        <f t="shared" si="57"/>
        <v>0</v>
      </c>
      <c r="CQ61" s="236">
        <f t="shared" ca="1" si="58"/>
        <v>0</v>
      </c>
      <c r="CR61" s="205"/>
      <c r="CS61" s="109">
        <f t="shared" si="59"/>
        <v>0</v>
      </c>
      <c r="CT61" s="109">
        <f t="shared" ca="1" si="60"/>
        <v>0</v>
      </c>
      <c r="CU61" s="109">
        <f t="shared" ca="1" si="61"/>
        <v>0</v>
      </c>
      <c r="CV61" s="109">
        <f t="shared" si="62"/>
        <v>0</v>
      </c>
      <c r="CW61" s="109">
        <f t="shared" si="63"/>
        <v>0</v>
      </c>
      <c r="CX61" s="109">
        <f t="shared" ca="1" si="64"/>
        <v>0</v>
      </c>
      <c r="CY61" s="109">
        <f t="shared" ca="1" si="65"/>
        <v>0</v>
      </c>
      <c r="CZ61" s="109">
        <f t="shared" ca="1" si="66"/>
        <v>0</v>
      </c>
      <c r="DA61" s="109">
        <f t="shared" si="67"/>
        <v>0</v>
      </c>
      <c r="DB61" s="109">
        <f t="shared" ca="1" si="68"/>
        <v>0</v>
      </c>
      <c r="DC61" s="109">
        <f t="shared" si="69"/>
        <v>0</v>
      </c>
      <c r="DD61" s="109">
        <f t="shared" ca="1" si="70"/>
        <v>0</v>
      </c>
      <c r="DF61" s="82">
        <f t="shared" si="71"/>
        <v>0</v>
      </c>
      <c r="DG61" s="132">
        <f t="shared" si="72"/>
        <v>4.2275</v>
      </c>
      <c r="DH61" s="132">
        <f t="shared" si="73"/>
        <v>4.16</v>
      </c>
      <c r="DI61" s="132">
        <f t="shared" si="74"/>
        <v>0</v>
      </c>
      <c r="DJ61" s="132">
        <f t="shared" si="75"/>
        <v>0</v>
      </c>
      <c r="DK61" s="234">
        <f t="shared" si="76"/>
        <v>0.3175</v>
      </c>
      <c r="DL61" s="234">
        <f t="shared" si="77"/>
        <v>0.3175</v>
      </c>
      <c r="DM61" s="106">
        <f t="shared" si="78"/>
        <v>0.99407144019191562</v>
      </c>
      <c r="DN61" s="236">
        <f>IF(DF61=0,0,_xll.SPRDOPT(DG61,DH61,$AD61,$AM61,DK61,DL61,DM61,$F61,$F$19,0))</f>
        <v>0</v>
      </c>
      <c r="DO61" s="236">
        <f ca="1">IF(DG61=0,0,_xll.SPRDOPT(DG61,DH61,$AD61,$AM61,DK61,DL61,DM61,$F61,$F$19,1))</f>
        <v>0.25050583864433756</v>
      </c>
      <c r="DP61" s="236">
        <f ca="1">IF(DH61=0,0,_xll.SPRDOPT(DG61,DH61,$AD61,$AM61,DK61,DL61,DM61,$F61,$F$19,2))</f>
        <v>-0.23727284316751321</v>
      </c>
      <c r="DQ61" s="236">
        <f>IF(DI61=0,0,_xll.SPRDOPT(DG61,DH61,$AD61,$AM61,DK61,DL61,DM61,$F61,$F$19,3)/100)</f>
        <v>0</v>
      </c>
      <c r="DR61" s="236">
        <f>IF(DJ61=0,0,_xll.SPRDOPT(DG61,DH61,$AD61,$AM61,DK61,DL61,DM61,$F61,$F$19,4)/100)</f>
        <v>0</v>
      </c>
      <c r="DS61" s="236">
        <f ca="1">IF(DK61=0,0,_xll.SPRDOPT(DG61,DH61,$AD61,$AM61,DK61,DL61,DM61,$F61,$F$19,5)/100)</f>
        <v>7.1668191133710092E-3</v>
      </c>
      <c r="DT61" s="236">
        <f ca="1">IF(DL61=0,0,_xll.SPRDOPT(DG61,DH61,$AD61,$AM61,DK61,DL61,DM61,$F61,$F$19,6)/100)</f>
        <v>-5.1235911230292615E-3</v>
      </c>
      <c r="DU61" s="236">
        <f ca="1">IF(DM61=0,0,_xll.SPRDOPT(DG61,DH61,$AD61,$AM61,DK61,DL61,DM61,$F61,$F$19,7)/100)</f>
        <v>-4.6779696638954149E-2</v>
      </c>
      <c r="DV61" s="236">
        <f>IF(DN61=0,0,_xll.SPRDOPT(DG61,DH61,$AD61,$AM61,DK61,DL61,DM61,$F61,$F$19,9)/365)</f>
        <v>0</v>
      </c>
      <c r="DW61" s="236">
        <f t="shared" ca="1" si="79"/>
        <v>1.3232995476824355E-2</v>
      </c>
      <c r="DX61" s="236">
        <f t="shared" si="80"/>
        <v>0</v>
      </c>
      <c r="DY61" s="236">
        <f t="shared" ca="1" si="81"/>
        <v>2.0432279903417477E-3</v>
      </c>
      <c r="DZ61" s="205"/>
      <c r="EA61" s="109">
        <f t="shared" si="82"/>
        <v>0</v>
      </c>
      <c r="EB61" s="109">
        <f t="shared" ca="1" si="83"/>
        <v>0</v>
      </c>
      <c r="EC61" s="109">
        <f t="shared" ca="1" si="84"/>
        <v>0</v>
      </c>
      <c r="ED61" s="109">
        <f t="shared" si="85"/>
        <v>0</v>
      </c>
      <c r="EE61" s="109">
        <f t="shared" si="86"/>
        <v>0</v>
      </c>
      <c r="EF61" s="109">
        <f t="shared" ca="1" si="87"/>
        <v>0</v>
      </c>
      <c r="EG61" s="109">
        <f t="shared" ca="1" si="88"/>
        <v>0</v>
      </c>
      <c r="EH61" s="109">
        <f t="shared" ca="1" si="89"/>
        <v>0</v>
      </c>
      <c r="EI61" s="109">
        <f t="shared" si="90"/>
        <v>0</v>
      </c>
      <c r="EJ61" s="109">
        <f t="shared" ca="1" si="91"/>
        <v>0</v>
      </c>
      <c r="EK61" s="109">
        <f t="shared" si="92"/>
        <v>0</v>
      </c>
      <c r="EL61" s="109">
        <f t="shared" ca="1" si="93"/>
        <v>0</v>
      </c>
      <c r="EN61" s="82">
        <f t="shared" si="94"/>
        <v>0</v>
      </c>
      <c r="EO61" s="132">
        <f t="shared" si="95"/>
        <v>4.3475000000000001</v>
      </c>
      <c r="EP61" s="132">
        <f t="shared" si="96"/>
        <v>4.16</v>
      </c>
      <c r="EQ61" s="132">
        <f t="shared" si="97"/>
        <v>0</v>
      </c>
      <c r="ER61" s="132">
        <f t="shared" si="98"/>
        <v>0</v>
      </c>
      <c r="ES61" s="234">
        <f t="shared" si="99"/>
        <v>0.31114999999999998</v>
      </c>
      <c r="ET61" s="234">
        <f t="shared" si="100"/>
        <v>0.3175</v>
      </c>
      <c r="EU61" s="106">
        <f t="shared" si="101"/>
        <v>0.98</v>
      </c>
      <c r="EV61" s="236">
        <f>IF(EN61=0,0,_xll.SPRDOPT(EO61,EP61,$AK61,$AM61,ES61,ET61,EU61,$F61,$H$19,0))</f>
        <v>0</v>
      </c>
      <c r="EW61" s="236">
        <f ca="1">IF(EO61=0,0,_xll.SPRDOPT(EO61,EP61,$AK61,$AM61,ES61,ET61,EU61,$F61,$H$19,1))</f>
        <v>0.35371696210851544</v>
      </c>
      <c r="EX61" s="236">
        <f ca="1">IF(EP61=0,0,_xll.SPRDOPT(EO61,EP61,$AK61,$AM61,ES61,ET61,EU61,$F61,$H$19,2))</f>
        <v>-0.32575523543952317</v>
      </c>
      <c r="EY61" s="236">
        <f>IF(EQ61=0,0,_xll.SPRDOPT(EO61,EP61,$AK61,$AM61,ES61,ET61,EU61,$F61,$H$19,3)/100)</f>
        <v>0</v>
      </c>
      <c r="EZ61" s="236">
        <f>IF(ER61=0,0,_xll.SPRDOPT(EO61,EP61,$AK61,$AM61,ES61,ET61,EU61,$F61,$H$19,4)/100)</f>
        <v>0</v>
      </c>
      <c r="FA61" s="236">
        <f ca="1">IF(ES61=0,0,_xll.SPRDOPT(EO61,EP61,$AK61,$AM61,ES61,ET61,EU61,$F61,$H$19,5)/100)</f>
        <v>6.6726044410996719E-3</v>
      </c>
      <c r="FB61" s="236">
        <f ca="1">IF(ET61=0,0,_xll.SPRDOPT(EO61,EP61,$AK61,$AM61,ES61,ET61,EU61,$F61,$H$19,6)/100)</f>
        <v>-2.4233471003283751E-3</v>
      </c>
      <c r="FC61" s="236">
        <f ca="1">IF(EU61=0,0,_xll.SPRDOPT(EO61,EP61,$AK61,$AM61,ES61,ET61,EU61,$F61,$H$19,7)/100)</f>
        <v>-3.0405554483928243E-2</v>
      </c>
      <c r="FD61" s="236">
        <f>IF(EV61=0,0,_xll.SPRDOPT(EO61,EP61,$AK61,$AM61,ES61,ET61,EU61,$F61,$H$19,9)/365)</f>
        <v>0</v>
      </c>
      <c r="FE61" s="236">
        <f t="shared" ca="1" si="102"/>
        <v>2.7961726668992271E-2</v>
      </c>
      <c r="FF61" s="236">
        <f t="shared" si="103"/>
        <v>0</v>
      </c>
      <c r="FG61" s="236">
        <f t="shared" ca="1" si="104"/>
        <v>4.1158052519493036E-3</v>
      </c>
      <c r="FH61" s="205"/>
      <c r="FI61" s="109">
        <f t="shared" si="106"/>
        <v>0</v>
      </c>
      <c r="FJ61" s="109">
        <f t="shared" ca="1" si="106"/>
        <v>0</v>
      </c>
      <c r="FK61" s="109">
        <f t="shared" ca="1" si="106"/>
        <v>0</v>
      </c>
      <c r="FL61" s="109">
        <f t="shared" si="106"/>
        <v>0</v>
      </c>
      <c r="FM61" s="109">
        <f t="shared" si="106"/>
        <v>0</v>
      </c>
      <c r="FN61" s="109">
        <f t="shared" ca="1" si="106"/>
        <v>0</v>
      </c>
      <c r="FO61" s="109">
        <f t="shared" ca="1" si="106"/>
        <v>0</v>
      </c>
      <c r="FP61" s="109">
        <f t="shared" ca="1" si="106"/>
        <v>0</v>
      </c>
      <c r="FQ61" s="109">
        <f t="shared" si="106"/>
        <v>0</v>
      </c>
      <c r="FR61" s="109">
        <f t="shared" ca="1" si="106"/>
        <v>0</v>
      </c>
      <c r="FS61" s="109">
        <f t="shared" si="106"/>
        <v>0</v>
      </c>
      <c r="FT61" s="109">
        <f t="shared" ca="1" si="106"/>
        <v>0</v>
      </c>
    </row>
    <row r="62" spans="1:176" x14ac:dyDescent="0.25">
      <c r="A62" s="101">
        <f t="shared" si="19"/>
        <v>37561</v>
      </c>
      <c r="B62" s="102"/>
      <c r="C62" s="80"/>
      <c r="D62" s="102"/>
      <c r="E62" s="106"/>
      <c r="F62" s="105"/>
      <c r="G62" s="80"/>
      <c r="H62" s="80"/>
      <c r="I62" s="104"/>
      <c r="J62" s="233"/>
      <c r="K62" s="102"/>
      <c r="L62" s="102"/>
      <c r="M62" s="106"/>
      <c r="N62" s="106"/>
      <c r="O62" s="106"/>
      <c r="P62" s="106"/>
      <c r="Q62" s="106"/>
      <c r="R62" s="102"/>
      <c r="S62" s="102"/>
      <c r="T62" s="106"/>
      <c r="U62" s="106"/>
      <c r="V62" s="106"/>
      <c r="W62" s="106"/>
      <c r="X62" s="106"/>
      <c r="Y62" s="102"/>
      <c r="Z62" s="102"/>
      <c r="AA62" s="106"/>
      <c r="AB62" s="106"/>
      <c r="AC62" s="106"/>
      <c r="AD62" s="106"/>
      <c r="AE62" s="106"/>
      <c r="AF62" s="102"/>
      <c r="AG62" s="102"/>
      <c r="AH62" s="106"/>
      <c r="AI62" s="106"/>
      <c r="AJ62" s="106"/>
      <c r="AK62" s="106"/>
      <c r="AM62" s="80"/>
      <c r="AN62" s="181"/>
    </row>
    <row r="63" spans="1:176" x14ac:dyDescent="0.25">
      <c r="A63" s="101"/>
      <c r="B63" s="102"/>
      <c r="C63" s="80"/>
      <c r="D63" s="102"/>
      <c r="E63" s="106"/>
      <c r="F63" s="105"/>
      <c r="G63" s="80"/>
      <c r="H63" s="80"/>
      <c r="I63" s="104"/>
      <c r="J63" s="233"/>
      <c r="K63" s="102"/>
      <c r="L63" s="102"/>
      <c r="M63" s="106"/>
      <c r="N63" s="106"/>
      <c r="O63" s="106"/>
      <c r="P63" s="106"/>
      <c r="Q63" s="106"/>
      <c r="R63" s="102"/>
      <c r="S63" s="102"/>
      <c r="T63" s="106"/>
      <c r="U63" s="106"/>
      <c r="V63" s="106"/>
      <c r="W63" s="106"/>
      <c r="X63" s="106"/>
      <c r="Y63" s="102"/>
      <c r="Z63" s="102"/>
      <c r="AA63" s="106"/>
      <c r="AB63" s="106"/>
      <c r="AC63" s="106"/>
      <c r="AD63" s="106"/>
      <c r="AE63" s="106"/>
      <c r="AF63" s="102"/>
      <c r="AG63" s="102"/>
      <c r="AH63" s="106"/>
      <c r="AI63" s="106"/>
      <c r="AJ63" s="106"/>
      <c r="AK63" s="106"/>
      <c r="AM63" s="80"/>
      <c r="AN63" s="181"/>
    </row>
    <row r="64" spans="1:176" x14ac:dyDescent="0.25">
      <c r="A64" s="101"/>
      <c r="B64" s="102"/>
      <c r="C64" s="80"/>
      <c r="D64" s="102"/>
      <c r="E64" s="106"/>
      <c r="F64" s="105"/>
      <c r="G64" s="80"/>
      <c r="H64" s="80"/>
      <c r="I64" s="104"/>
      <c r="J64" s="233"/>
      <c r="K64" s="102"/>
      <c r="L64" s="102"/>
      <c r="M64" s="106"/>
      <c r="N64" s="106"/>
      <c r="O64" s="106"/>
      <c r="P64" s="106"/>
      <c r="Q64" s="106"/>
      <c r="R64" s="102"/>
      <c r="S64" s="102"/>
      <c r="T64" s="106"/>
      <c r="U64" s="106"/>
      <c r="V64" s="106"/>
      <c r="W64" s="106"/>
      <c r="X64" s="106"/>
      <c r="Y64" s="102"/>
      <c r="Z64" s="102"/>
      <c r="AA64" s="106"/>
      <c r="AB64" s="106"/>
      <c r="AC64" s="106"/>
      <c r="AD64" s="106"/>
      <c r="AE64" s="106"/>
      <c r="AF64" s="102"/>
      <c r="AG64" s="102"/>
      <c r="AH64" s="106"/>
      <c r="AI64" s="106"/>
      <c r="AJ64" s="106"/>
      <c r="AK64" s="106"/>
      <c r="AM64" s="80"/>
      <c r="AN64" s="181"/>
    </row>
    <row r="65" spans="1:40" x14ac:dyDescent="0.25">
      <c r="A65" s="101"/>
      <c r="B65" s="102"/>
      <c r="C65" s="80"/>
      <c r="D65" s="102"/>
      <c r="E65" s="106"/>
      <c r="F65" s="105"/>
      <c r="G65" s="80"/>
      <c r="H65" s="80"/>
      <c r="I65" s="104"/>
      <c r="J65" s="233"/>
      <c r="K65" s="102"/>
      <c r="L65" s="102"/>
      <c r="M65" s="106"/>
      <c r="N65" s="106"/>
      <c r="O65" s="106"/>
      <c r="P65" s="106"/>
      <c r="Q65" s="106"/>
      <c r="R65" s="102"/>
      <c r="S65" s="102"/>
      <c r="T65" s="106"/>
      <c r="U65" s="106"/>
      <c r="V65" s="106"/>
      <c r="W65" s="106"/>
      <c r="X65" s="106"/>
      <c r="Y65" s="102"/>
      <c r="Z65" s="102"/>
      <c r="AA65" s="106"/>
      <c r="AB65" s="106"/>
      <c r="AC65" s="106"/>
      <c r="AD65" s="106"/>
      <c r="AE65" s="106"/>
      <c r="AF65" s="102"/>
      <c r="AG65" s="102"/>
      <c r="AH65" s="106"/>
      <c r="AI65" s="106"/>
      <c r="AJ65" s="106"/>
      <c r="AK65" s="106"/>
      <c r="AM65" s="80"/>
      <c r="AN65" s="181"/>
    </row>
    <row r="66" spans="1:40" x14ac:dyDescent="0.25">
      <c r="A66" s="101"/>
      <c r="B66" s="102"/>
      <c r="C66" s="80"/>
      <c r="D66" s="102"/>
      <c r="E66" s="106"/>
      <c r="F66" s="105"/>
      <c r="G66" s="80"/>
      <c r="H66" s="80"/>
      <c r="I66" s="104"/>
      <c r="J66" s="233"/>
      <c r="K66" s="102"/>
      <c r="L66" s="102"/>
      <c r="M66" s="106"/>
      <c r="N66" s="106"/>
      <c r="O66" s="106"/>
      <c r="P66" s="106"/>
      <c r="Q66" s="106"/>
      <c r="R66" s="102"/>
      <c r="S66" s="102"/>
      <c r="T66" s="106"/>
      <c r="U66" s="106"/>
      <c r="V66" s="106"/>
      <c r="W66" s="106"/>
      <c r="X66" s="106"/>
      <c r="Y66" s="102"/>
      <c r="Z66" s="102"/>
      <c r="AA66" s="106"/>
      <c r="AB66" s="106"/>
      <c r="AC66" s="106"/>
      <c r="AD66" s="106"/>
      <c r="AE66" s="106"/>
      <c r="AF66" s="102"/>
      <c r="AG66" s="102"/>
      <c r="AH66" s="106"/>
      <c r="AI66" s="106"/>
      <c r="AJ66" s="106"/>
      <c r="AK66" s="106"/>
      <c r="AM66" s="80"/>
      <c r="AN66" s="181"/>
    </row>
    <row r="67" spans="1:40" x14ac:dyDescent="0.25">
      <c r="A67" s="101"/>
      <c r="B67" s="102"/>
      <c r="C67" s="80"/>
      <c r="D67" s="102"/>
      <c r="E67" s="106"/>
      <c r="F67" s="105"/>
      <c r="G67" s="80"/>
      <c r="H67" s="80"/>
      <c r="I67" s="104"/>
      <c r="J67" s="233"/>
      <c r="K67" s="102"/>
      <c r="L67" s="102"/>
      <c r="M67" s="106"/>
      <c r="N67" s="106"/>
      <c r="O67" s="106"/>
      <c r="P67" s="106"/>
      <c r="Q67" s="106"/>
      <c r="R67" s="102"/>
      <c r="S67" s="102"/>
      <c r="T67" s="106"/>
      <c r="U67" s="106"/>
      <c r="V67" s="106"/>
      <c r="W67" s="106"/>
      <c r="X67" s="106"/>
      <c r="Y67" s="102"/>
      <c r="Z67" s="102"/>
      <c r="AA67" s="106"/>
      <c r="AB67" s="106"/>
      <c r="AC67" s="106"/>
      <c r="AD67" s="106"/>
      <c r="AE67" s="106"/>
      <c r="AF67" s="102"/>
      <c r="AG67" s="102"/>
      <c r="AH67" s="106"/>
      <c r="AI67" s="106"/>
      <c r="AJ67" s="106"/>
      <c r="AK67" s="106"/>
      <c r="AM67" s="80"/>
      <c r="AN67" s="181"/>
    </row>
    <row r="68" spans="1:40" x14ac:dyDescent="0.25">
      <c r="A68" s="101"/>
      <c r="B68" s="102"/>
      <c r="C68" s="80"/>
      <c r="D68" s="102"/>
      <c r="E68" s="106"/>
      <c r="F68" s="105"/>
      <c r="G68" s="80"/>
      <c r="H68" s="80"/>
      <c r="I68" s="104"/>
      <c r="J68" s="233"/>
      <c r="K68" s="102"/>
      <c r="L68" s="102"/>
      <c r="M68" s="106"/>
      <c r="N68" s="106"/>
      <c r="O68" s="106"/>
      <c r="P68" s="106"/>
      <c r="Q68" s="106"/>
      <c r="R68" s="102"/>
      <c r="S68" s="102"/>
      <c r="T68" s="106"/>
      <c r="U68" s="106"/>
      <c r="V68" s="106"/>
      <c r="W68" s="106"/>
      <c r="X68" s="106"/>
      <c r="Y68" s="102"/>
      <c r="Z68" s="102"/>
      <c r="AA68" s="106"/>
      <c r="AB68" s="106"/>
      <c r="AC68" s="106"/>
      <c r="AD68" s="106"/>
      <c r="AE68" s="106"/>
      <c r="AF68" s="102"/>
      <c r="AG68" s="102"/>
      <c r="AH68" s="106"/>
      <c r="AI68" s="106"/>
      <c r="AJ68" s="106"/>
      <c r="AK68" s="106"/>
      <c r="AM68" s="80"/>
      <c r="AN68" s="181"/>
    </row>
    <row r="69" spans="1:40" x14ac:dyDescent="0.25">
      <c r="A69" s="101"/>
      <c r="B69" s="102"/>
      <c r="C69" s="80"/>
      <c r="D69" s="102"/>
      <c r="E69" s="106"/>
      <c r="F69" s="105"/>
      <c r="G69" s="80"/>
      <c r="H69" s="80"/>
      <c r="I69" s="104"/>
      <c r="J69" s="233"/>
      <c r="K69" s="102"/>
      <c r="L69" s="102"/>
      <c r="M69" s="106"/>
      <c r="N69" s="106"/>
      <c r="O69" s="106"/>
      <c r="P69" s="106"/>
      <c r="Q69" s="106"/>
      <c r="R69" s="102"/>
      <c r="S69" s="102"/>
      <c r="T69" s="106"/>
      <c r="U69" s="106"/>
      <c r="V69" s="106"/>
      <c r="W69" s="106"/>
      <c r="X69" s="106"/>
      <c r="Y69" s="102"/>
      <c r="Z69" s="102"/>
      <c r="AA69" s="106"/>
      <c r="AB69" s="106"/>
      <c r="AC69" s="106"/>
      <c r="AD69" s="106"/>
      <c r="AE69" s="106"/>
      <c r="AF69" s="102"/>
      <c r="AG69" s="102"/>
      <c r="AH69" s="106"/>
      <c r="AI69" s="106"/>
      <c r="AJ69" s="106"/>
      <c r="AK69" s="106"/>
      <c r="AM69" s="80"/>
      <c r="AN69" s="181"/>
    </row>
    <row r="70" spans="1:40" x14ac:dyDescent="0.25">
      <c r="A70" s="101"/>
      <c r="B70" s="102"/>
      <c r="C70" s="80"/>
      <c r="D70" s="102"/>
      <c r="E70" s="106"/>
      <c r="F70" s="105"/>
      <c r="G70" s="80"/>
      <c r="H70" s="80"/>
      <c r="I70" s="104"/>
      <c r="J70" s="233"/>
      <c r="K70" s="102"/>
      <c r="L70" s="102"/>
      <c r="M70" s="106"/>
      <c r="N70" s="106"/>
      <c r="O70" s="106"/>
      <c r="P70" s="106"/>
      <c r="Q70" s="106"/>
      <c r="R70" s="102"/>
      <c r="S70" s="102"/>
      <c r="T70" s="106"/>
      <c r="U70" s="106"/>
      <c r="V70" s="106"/>
      <c r="W70" s="106"/>
      <c r="X70" s="106"/>
      <c r="Y70" s="102"/>
      <c r="Z70" s="102"/>
      <c r="AA70" s="106"/>
      <c r="AB70" s="106"/>
      <c r="AC70" s="106"/>
      <c r="AD70" s="106"/>
      <c r="AE70" s="106"/>
      <c r="AF70" s="102"/>
      <c r="AG70" s="102"/>
      <c r="AH70" s="106"/>
      <c r="AI70" s="106"/>
      <c r="AJ70" s="106"/>
      <c r="AK70" s="106"/>
      <c r="AM70" s="80"/>
      <c r="AN70" s="181"/>
    </row>
    <row r="71" spans="1:40" x14ac:dyDescent="0.25">
      <c r="A71" s="101"/>
      <c r="B71" s="102"/>
      <c r="C71" s="80"/>
      <c r="D71" s="102"/>
      <c r="E71" s="106"/>
      <c r="F71" s="105"/>
      <c r="G71" s="80"/>
      <c r="H71" s="80"/>
      <c r="I71" s="104"/>
      <c r="J71" s="233"/>
      <c r="K71" s="102"/>
      <c r="L71" s="102"/>
      <c r="M71" s="106"/>
      <c r="N71" s="106"/>
      <c r="O71" s="106"/>
      <c r="P71" s="106"/>
      <c r="Q71" s="106"/>
      <c r="R71" s="102"/>
      <c r="S71" s="102"/>
      <c r="T71" s="106"/>
      <c r="U71" s="106"/>
      <c r="V71" s="106"/>
      <c r="W71" s="106"/>
      <c r="X71" s="106"/>
      <c r="Y71" s="102"/>
      <c r="Z71" s="102"/>
      <c r="AA71" s="106"/>
      <c r="AB71" s="106"/>
      <c r="AC71" s="106"/>
      <c r="AD71" s="106"/>
      <c r="AE71" s="106"/>
      <c r="AF71" s="102"/>
      <c r="AG71" s="102"/>
      <c r="AH71" s="106"/>
      <c r="AI71" s="106"/>
      <c r="AJ71" s="106"/>
      <c r="AK71" s="106"/>
      <c r="AM71" s="80"/>
      <c r="AN71" s="181"/>
    </row>
    <row r="72" spans="1:40" x14ac:dyDescent="0.25">
      <c r="A72" s="101"/>
      <c r="B72" s="102"/>
      <c r="C72" s="80"/>
      <c r="D72" s="102"/>
      <c r="E72" s="106"/>
      <c r="F72" s="105"/>
      <c r="G72" s="80"/>
      <c r="H72" s="80"/>
      <c r="I72" s="104"/>
      <c r="J72" s="233"/>
      <c r="K72" s="102"/>
      <c r="L72" s="102"/>
      <c r="M72" s="106"/>
      <c r="N72" s="106"/>
      <c r="O72" s="106"/>
      <c r="P72" s="106"/>
      <c r="Q72" s="106"/>
      <c r="R72" s="102"/>
      <c r="S72" s="102"/>
      <c r="T72" s="106"/>
      <c r="U72" s="106"/>
      <c r="V72" s="106"/>
      <c r="W72" s="106"/>
      <c r="X72" s="106"/>
      <c r="Y72" s="102"/>
      <c r="Z72" s="102"/>
      <c r="AA72" s="106"/>
      <c r="AB72" s="106"/>
      <c r="AC72" s="106"/>
      <c r="AD72" s="106"/>
      <c r="AE72" s="106"/>
      <c r="AF72" s="102"/>
      <c r="AG72" s="102"/>
      <c r="AH72" s="106"/>
      <c r="AI72" s="106"/>
      <c r="AJ72" s="106"/>
      <c r="AK72" s="106"/>
      <c r="AM72" s="80"/>
      <c r="AN72" s="181"/>
    </row>
    <row r="73" spans="1:40" x14ac:dyDescent="0.25">
      <c r="A73" s="101"/>
      <c r="B73" s="102"/>
      <c r="C73" s="80"/>
      <c r="D73" s="102"/>
      <c r="E73" s="106"/>
      <c r="F73" s="105"/>
      <c r="G73" s="80"/>
      <c r="H73" s="80"/>
      <c r="I73" s="104"/>
      <c r="J73" s="233"/>
      <c r="K73" s="102"/>
      <c r="L73" s="102"/>
      <c r="M73" s="106"/>
      <c r="N73" s="106"/>
      <c r="O73" s="106"/>
      <c r="P73" s="106"/>
      <c r="Q73" s="106"/>
      <c r="R73" s="102"/>
      <c r="S73" s="102"/>
      <c r="T73" s="106"/>
      <c r="U73" s="106"/>
      <c r="V73" s="106"/>
      <c r="W73" s="106"/>
      <c r="X73" s="106"/>
      <c r="Y73" s="102"/>
      <c r="Z73" s="102"/>
      <c r="AA73" s="106"/>
      <c r="AB73" s="106"/>
      <c r="AC73" s="106"/>
      <c r="AD73" s="106"/>
      <c r="AE73" s="106"/>
      <c r="AF73" s="102"/>
      <c r="AG73" s="102"/>
      <c r="AH73" s="106"/>
      <c r="AI73" s="106"/>
      <c r="AJ73" s="106"/>
      <c r="AK73" s="106"/>
      <c r="AM73" s="80"/>
      <c r="AN73" s="181"/>
    </row>
    <row r="74" spans="1:40" x14ac:dyDescent="0.25">
      <c r="A74" s="101"/>
      <c r="B74" s="102"/>
      <c r="C74" s="80"/>
      <c r="D74" s="102"/>
      <c r="E74" s="106"/>
      <c r="F74" s="105"/>
      <c r="G74" s="80"/>
      <c r="H74" s="80"/>
      <c r="I74" s="104"/>
      <c r="J74" s="233"/>
      <c r="K74" s="102"/>
      <c r="L74" s="102"/>
      <c r="M74" s="106"/>
      <c r="N74" s="106"/>
      <c r="O74" s="106"/>
      <c r="P74" s="106"/>
      <c r="Q74" s="106"/>
      <c r="R74" s="102"/>
      <c r="S74" s="102"/>
      <c r="T74" s="106"/>
      <c r="U74" s="106"/>
      <c r="V74" s="106"/>
      <c r="W74" s="106"/>
      <c r="X74" s="106"/>
      <c r="Y74" s="102"/>
      <c r="Z74" s="102"/>
      <c r="AA74" s="106"/>
      <c r="AB74" s="106"/>
      <c r="AC74" s="106"/>
      <c r="AD74" s="106"/>
      <c r="AE74" s="106"/>
      <c r="AF74" s="102"/>
      <c r="AG74" s="102"/>
      <c r="AH74" s="106"/>
      <c r="AI74" s="106"/>
      <c r="AJ74" s="106"/>
      <c r="AK74" s="106"/>
      <c r="AM74" s="80"/>
      <c r="AN74" s="181"/>
    </row>
    <row r="75" spans="1:40" x14ac:dyDescent="0.25">
      <c r="A75" s="101"/>
      <c r="B75" s="102"/>
      <c r="C75" s="80"/>
      <c r="D75" s="102"/>
      <c r="E75" s="106"/>
      <c r="F75" s="105"/>
      <c r="G75" s="80"/>
      <c r="H75" s="80"/>
      <c r="I75" s="104"/>
      <c r="J75" s="233"/>
      <c r="K75" s="102"/>
      <c r="L75" s="102"/>
      <c r="M75" s="106"/>
      <c r="N75" s="106"/>
      <c r="O75" s="106"/>
      <c r="P75" s="106"/>
      <c r="Q75" s="106"/>
      <c r="R75" s="102"/>
      <c r="S75" s="102"/>
      <c r="T75" s="106"/>
      <c r="U75" s="106"/>
      <c r="V75" s="106"/>
      <c r="W75" s="106"/>
      <c r="X75" s="106"/>
      <c r="Y75" s="102"/>
      <c r="Z75" s="102"/>
      <c r="AA75" s="106"/>
      <c r="AB75" s="106"/>
      <c r="AC75" s="106"/>
      <c r="AD75" s="106"/>
      <c r="AE75" s="106"/>
      <c r="AF75" s="102"/>
      <c r="AG75" s="102"/>
      <c r="AH75" s="106"/>
      <c r="AI75" s="106"/>
      <c r="AJ75" s="106"/>
      <c r="AK75" s="106"/>
      <c r="AM75" s="80"/>
      <c r="AN75" s="181"/>
    </row>
    <row r="76" spans="1:40" x14ac:dyDescent="0.25">
      <c r="A76" s="101"/>
      <c r="B76" s="102"/>
      <c r="C76" s="80"/>
      <c r="D76" s="102"/>
      <c r="E76" s="106"/>
      <c r="F76" s="105"/>
      <c r="G76" s="80"/>
      <c r="H76" s="80"/>
      <c r="I76" s="104"/>
      <c r="J76" s="233"/>
      <c r="K76" s="102"/>
      <c r="L76" s="102"/>
      <c r="M76" s="106"/>
      <c r="N76" s="106"/>
      <c r="O76" s="106"/>
      <c r="P76" s="106"/>
      <c r="Q76" s="106"/>
      <c r="R76" s="102"/>
      <c r="S76" s="102"/>
      <c r="T76" s="106"/>
      <c r="U76" s="106"/>
      <c r="V76" s="106"/>
      <c r="W76" s="106"/>
      <c r="X76" s="106"/>
      <c r="Y76" s="102"/>
      <c r="Z76" s="102"/>
      <c r="AA76" s="106"/>
      <c r="AB76" s="106"/>
      <c r="AC76" s="106"/>
      <c r="AD76" s="106"/>
      <c r="AE76" s="106"/>
      <c r="AF76" s="102"/>
      <c r="AG76" s="102"/>
      <c r="AH76" s="106"/>
      <c r="AI76" s="106"/>
      <c r="AJ76" s="106"/>
      <c r="AK76" s="106"/>
      <c r="AM76" s="80"/>
      <c r="AN76" s="181"/>
    </row>
    <row r="77" spans="1:40" x14ac:dyDescent="0.25">
      <c r="A77" s="101"/>
      <c r="B77" s="102"/>
      <c r="C77" s="80"/>
      <c r="D77" s="102"/>
      <c r="E77" s="106"/>
      <c r="F77" s="105"/>
      <c r="G77" s="80"/>
      <c r="H77" s="80"/>
      <c r="I77" s="104"/>
      <c r="J77" s="233"/>
      <c r="K77" s="102"/>
      <c r="L77" s="102"/>
      <c r="M77" s="106"/>
      <c r="N77" s="106"/>
      <c r="O77" s="106"/>
      <c r="P77" s="106"/>
      <c r="Q77" s="106"/>
      <c r="R77" s="102"/>
      <c r="S77" s="102"/>
      <c r="T77" s="106"/>
      <c r="U77" s="106"/>
      <c r="V77" s="106"/>
      <c r="W77" s="106"/>
      <c r="X77" s="106"/>
      <c r="Y77" s="102"/>
      <c r="Z77" s="102"/>
      <c r="AA77" s="106"/>
      <c r="AB77" s="106"/>
      <c r="AC77" s="106"/>
      <c r="AD77" s="106"/>
      <c r="AE77" s="106"/>
      <c r="AF77" s="102"/>
      <c r="AG77" s="102"/>
      <c r="AH77" s="106"/>
      <c r="AI77" s="106"/>
      <c r="AJ77" s="106"/>
      <c r="AK77" s="106"/>
      <c r="AM77" s="80"/>
      <c r="AN77" s="181"/>
    </row>
    <row r="78" spans="1:40" x14ac:dyDescent="0.25">
      <c r="A78" s="101"/>
      <c r="B78" s="102"/>
      <c r="C78" s="80"/>
      <c r="D78" s="102"/>
      <c r="E78" s="106"/>
      <c r="F78" s="105"/>
      <c r="G78" s="80"/>
      <c r="H78" s="80"/>
      <c r="I78" s="104"/>
      <c r="J78" s="233"/>
      <c r="K78" s="102"/>
      <c r="L78" s="102"/>
      <c r="M78" s="106"/>
      <c r="N78" s="106"/>
      <c r="O78" s="106"/>
      <c r="P78" s="106"/>
      <c r="Q78" s="106"/>
      <c r="R78" s="102"/>
      <c r="S78" s="102"/>
      <c r="T78" s="106"/>
      <c r="U78" s="106"/>
      <c r="V78" s="106"/>
      <c r="W78" s="106"/>
      <c r="X78" s="106"/>
      <c r="Y78" s="102"/>
      <c r="Z78" s="102"/>
      <c r="AA78" s="106"/>
      <c r="AB78" s="106"/>
      <c r="AC78" s="106"/>
      <c r="AD78" s="106"/>
      <c r="AE78" s="106"/>
      <c r="AF78" s="102"/>
      <c r="AG78" s="102"/>
      <c r="AH78" s="106"/>
      <c r="AI78" s="106"/>
      <c r="AJ78" s="106"/>
      <c r="AK78" s="106"/>
      <c r="AM78" s="80"/>
      <c r="AN78" s="181"/>
    </row>
    <row r="79" spans="1:40" x14ac:dyDescent="0.25">
      <c r="A79" s="101"/>
      <c r="B79" s="102"/>
      <c r="C79" s="80"/>
      <c r="D79" s="102"/>
      <c r="E79" s="106"/>
      <c r="F79" s="105"/>
      <c r="G79" s="80"/>
      <c r="H79" s="80"/>
      <c r="I79" s="104"/>
      <c r="J79" s="233"/>
      <c r="K79" s="102"/>
      <c r="L79" s="102"/>
      <c r="M79" s="106"/>
      <c r="N79" s="106"/>
      <c r="O79" s="106"/>
      <c r="P79" s="106"/>
      <c r="Q79" s="106"/>
      <c r="R79" s="102"/>
      <c r="S79" s="102"/>
      <c r="T79" s="106"/>
      <c r="U79" s="106"/>
      <c r="V79" s="106"/>
      <c r="W79" s="106"/>
      <c r="X79" s="106"/>
      <c r="Y79" s="102"/>
      <c r="Z79" s="102"/>
      <c r="AA79" s="106"/>
      <c r="AB79" s="106"/>
      <c r="AC79" s="106"/>
      <c r="AD79" s="106"/>
      <c r="AE79" s="106"/>
      <c r="AF79" s="102"/>
      <c r="AG79" s="102"/>
      <c r="AH79" s="106"/>
      <c r="AI79" s="106"/>
      <c r="AJ79" s="106"/>
      <c r="AK79" s="106"/>
      <c r="AM79" s="80"/>
      <c r="AN79" s="181"/>
    </row>
    <row r="80" spans="1:40" x14ac:dyDescent="0.25">
      <c r="A80" s="101"/>
      <c r="B80" s="102"/>
      <c r="C80" s="80"/>
      <c r="D80" s="102"/>
      <c r="E80" s="106"/>
      <c r="F80" s="105"/>
      <c r="G80" s="80"/>
      <c r="H80" s="80"/>
      <c r="I80" s="104"/>
      <c r="J80" s="233"/>
      <c r="K80" s="102"/>
      <c r="L80" s="102"/>
      <c r="M80" s="106"/>
      <c r="N80" s="106"/>
      <c r="O80" s="106"/>
      <c r="P80" s="106"/>
      <c r="Q80" s="106"/>
      <c r="R80" s="102"/>
      <c r="S80" s="102"/>
      <c r="T80" s="106"/>
      <c r="U80" s="106"/>
      <c r="V80" s="106"/>
      <c r="W80" s="106"/>
      <c r="X80" s="106"/>
      <c r="Y80" s="102"/>
      <c r="Z80" s="102"/>
      <c r="AA80" s="106"/>
      <c r="AB80" s="106"/>
      <c r="AC80" s="106"/>
      <c r="AD80" s="106"/>
      <c r="AE80" s="106"/>
      <c r="AF80" s="102"/>
      <c r="AG80" s="102"/>
      <c r="AH80" s="106"/>
      <c r="AI80" s="106"/>
      <c r="AJ80" s="106"/>
      <c r="AK80" s="106"/>
      <c r="AM80" s="80"/>
      <c r="AN80" s="181"/>
    </row>
    <row r="81" spans="1:40" x14ac:dyDescent="0.25">
      <c r="A81" s="101"/>
      <c r="B81" s="102"/>
      <c r="C81" s="80"/>
      <c r="D81" s="102"/>
      <c r="E81" s="106"/>
      <c r="F81" s="105"/>
      <c r="G81" s="80"/>
      <c r="H81" s="80"/>
      <c r="I81" s="104"/>
      <c r="J81" s="233"/>
      <c r="K81" s="102"/>
      <c r="L81" s="102"/>
      <c r="M81" s="106"/>
      <c r="N81" s="106"/>
      <c r="O81" s="106"/>
      <c r="P81" s="106"/>
      <c r="Q81" s="106"/>
      <c r="R81" s="102"/>
      <c r="S81" s="102"/>
      <c r="T81" s="106"/>
      <c r="U81" s="106"/>
      <c r="V81" s="106"/>
      <c r="W81" s="106"/>
      <c r="X81" s="106"/>
      <c r="Y81" s="102"/>
      <c r="Z81" s="102"/>
      <c r="AA81" s="106"/>
      <c r="AB81" s="106"/>
      <c r="AC81" s="106"/>
      <c r="AD81" s="106"/>
      <c r="AE81" s="106"/>
      <c r="AF81" s="102"/>
      <c r="AG81" s="102"/>
      <c r="AH81" s="106"/>
      <c r="AI81" s="106"/>
      <c r="AJ81" s="106"/>
      <c r="AK81" s="106"/>
      <c r="AM81" s="80"/>
      <c r="AN81" s="181"/>
    </row>
    <row r="82" spans="1:40" x14ac:dyDescent="0.25">
      <c r="A82" s="101"/>
      <c r="B82" s="102"/>
      <c r="C82" s="80"/>
      <c r="D82" s="102"/>
      <c r="E82" s="106"/>
      <c r="F82" s="105"/>
      <c r="G82" s="80"/>
      <c r="H82" s="80"/>
      <c r="I82" s="104"/>
      <c r="J82" s="233"/>
      <c r="K82" s="102"/>
      <c r="L82" s="102"/>
      <c r="M82" s="106"/>
      <c r="N82" s="106"/>
      <c r="O82" s="106"/>
      <c r="P82" s="106"/>
      <c r="Q82" s="106"/>
      <c r="R82" s="102"/>
      <c r="S82" s="102"/>
      <c r="T82" s="106"/>
      <c r="U82" s="106"/>
      <c r="V82" s="106"/>
      <c r="W82" s="106"/>
      <c r="X82" s="106"/>
      <c r="Y82" s="102"/>
      <c r="Z82" s="102"/>
      <c r="AA82" s="106"/>
      <c r="AB82" s="106"/>
      <c r="AC82" s="106"/>
      <c r="AD82" s="106"/>
      <c r="AE82" s="106"/>
      <c r="AF82" s="102"/>
      <c r="AG82" s="102"/>
      <c r="AH82" s="106"/>
      <c r="AI82" s="106"/>
      <c r="AJ82" s="106"/>
      <c r="AK82" s="106"/>
      <c r="AM82" s="80"/>
      <c r="AN82" s="181"/>
    </row>
    <row r="83" spans="1:40" x14ac:dyDescent="0.25">
      <c r="A83" s="101"/>
      <c r="B83" s="102"/>
      <c r="C83" s="80"/>
      <c r="D83" s="102"/>
      <c r="E83" s="106"/>
      <c r="F83" s="105"/>
      <c r="G83" s="80"/>
      <c r="H83" s="80"/>
      <c r="I83" s="104"/>
      <c r="J83" s="233"/>
      <c r="K83" s="102"/>
      <c r="L83" s="102"/>
      <c r="M83" s="106"/>
      <c r="N83" s="106"/>
      <c r="O83" s="106"/>
      <c r="P83" s="106"/>
      <c r="Q83" s="106"/>
      <c r="R83" s="102"/>
      <c r="S83" s="102"/>
      <c r="T83" s="106"/>
      <c r="U83" s="106"/>
      <c r="V83" s="106"/>
      <c r="W83" s="106"/>
      <c r="X83" s="106"/>
      <c r="Y83" s="102"/>
      <c r="Z83" s="102"/>
      <c r="AA83" s="106"/>
      <c r="AB83" s="106"/>
      <c r="AC83" s="106"/>
      <c r="AD83" s="106"/>
      <c r="AE83" s="106"/>
      <c r="AF83" s="102"/>
      <c r="AG83" s="102"/>
      <c r="AH83" s="106"/>
      <c r="AI83" s="106"/>
      <c r="AJ83" s="106"/>
      <c r="AK83" s="106"/>
      <c r="AM83" s="80"/>
      <c r="AN83" s="181"/>
    </row>
    <row r="84" spans="1:40" x14ac:dyDescent="0.25">
      <c r="A84" s="101"/>
      <c r="B84" s="102"/>
      <c r="C84" s="80"/>
      <c r="D84" s="102"/>
      <c r="E84" s="106"/>
      <c r="F84" s="105"/>
      <c r="G84" s="80"/>
      <c r="H84" s="80"/>
      <c r="I84" s="104"/>
      <c r="J84" s="233"/>
      <c r="K84" s="102"/>
      <c r="L84" s="102"/>
      <c r="M84" s="106"/>
      <c r="N84" s="106"/>
      <c r="O84" s="106"/>
      <c r="P84" s="106"/>
      <c r="Q84" s="106"/>
      <c r="R84" s="102"/>
      <c r="S84" s="102"/>
      <c r="T84" s="106"/>
      <c r="U84" s="106"/>
      <c r="V84" s="106"/>
      <c r="W84" s="106"/>
      <c r="X84" s="106"/>
      <c r="Y84" s="102"/>
      <c r="Z84" s="102"/>
      <c r="AA84" s="106"/>
      <c r="AB84" s="106"/>
      <c r="AC84" s="106"/>
      <c r="AD84" s="106"/>
      <c r="AE84" s="106"/>
      <c r="AF84" s="102"/>
      <c r="AG84" s="102"/>
      <c r="AH84" s="106"/>
      <c r="AI84" s="106"/>
      <c r="AJ84" s="106"/>
      <c r="AK84" s="106"/>
      <c r="AM84" s="80"/>
      <c r="AN84" s="181"/>
    </row>
    <row r="85" spans="1:40" x14ac:dyDescent="0.25">
      <c r="A85" s="101"/>
      <c r="B85" s="102"/>
      <c r="C85" s="80"/>
      <c r="D85" s="102"/>
      <c r="E85" s="106"/>
      <c r="F85" s="105"/>
      <c r="G85" s="80"/>
      <c r="H85" s="80"/>
      <c r="I85" s="104"/>
      <c r="J85" s="233"/>
      <c r="K85" s="102"/>
      <c r="L85" s="102"/>
      <c r="M85" s="106"/>
      <c r="N85" s="106"/>
      <c r="O85" s="106"/>
      <c r="P85" s="106"/>
      <c r="Q85" s="106"/>
      <c r="R85" s="102"/>
      <c r="S85" s="102"/>
      <c r="T85" s="106"/>
      <c r="U85" s="106"/>
      <c r="V85" s="106"/>
      <c r="W85" s="106"/>
      <c r="X85" s="106"/>
      <c r="Y85" s="102"/>
      <c r="Z85" s="102"/>
      <c r="AA85" s="106"/>
      <c r="AB85" s="106"/>
      <c r="AC85" s="106"/>
      <c r="AD85" s="106"/>
      <c r="AE85" s="106"/>
      <c r="AF85" s="102"/>
      <c r="AG85" s="102"/>
      <c r="AH85" s="106"/>
      <c r="AI85" s="106"/>
      <c r="AJ85" s="106"/>
      <c r="AK85" s="106"/>
      <c r="AM85" s="80"/>
      <c r="AN85" s="181"/>
    </row>
    <row r="86" spans="1:40" x14ac:dyDescent="0.25">
      <c r="A86" s="101"/>
      <c r="B86" s="102"/>
      <c r="C86" s="80"/>
      <c r="D86" s="102"/>
      <c r="E86" s="106"/>
      <c r="F86" s="105"/>
      <c r="G86" s="80"/>
      <c r="H86" s="80"/>
      <c r="I86" s="104"/>
      <c r="J86" s="233"/>
      <c r="K86" s="102"/>
      <c r="L86" s="102"/>
      <c r="M86" s="106"/>
      <c r="N86" s="106"/>
      <c r="O86" s="106"/>
      <c r="P86" s="106"/>
      <c r="Q86" s="106"/>
      <c r="R86" s="102"/>
      <c r="S86" s="102"/>
      <c r="T86" s="106"/>
      <c r="U86" s="106"/>
      <c r="V86" s="106"/>
      <c r="W86" s="106"/>
      <c r="X86" s="106"/>
      <c r="Y86" s="102"/>
      <c r="Z86" s="102"/>
      <c r="AA86" s="106"/>
      <c r="AB86" s="106"/>
      <c r="AC86" s="106"/>
      <c r="AD86" s="106"/>
      <c r="AE86" s="106"/>
      <c r="AF86" s="102"/>
      <c r="AG86" s="102"/>
      <c r="AH86" s="106"/>
      <c r="AI86" s="106"/>
      <c r="AJ86" s="106"/>
      <c r="AK86" s="106"/>
      <c r="AM86" s="80"/>
      <c r="AN86" s="181"/>
    </row>
    <row r="87" spans="1:40" x14ac:dyDescent="0.25">
      <c r="A87" s="101"/>
      <c r="B87" s="102"/>
      <c r="C87" s="80"/>
      <c r="D87" s="102"/>
      <c r="E87" s="106"/>
      <c r="F87" s="105"/>
      <c r="G87" s="80"/>
      <c r="H87" s="80"/>
      <c r="I87" s="104"/>
      <c r="J87" s="233"/>
      <c r="K87" s="102"/>
      <c r="L87" s="102"/>
      <c r="M87" s="106"/>
      <c r="N87" s="106"/>
      <c r="O87" s="106"/>
      <c r="P87" s="106"/>
      <c r="Q87" s="106"/>
      <c r="R87" s="102"/>
      <c r="S87" s="102"/>
      <c r="T87" s="106"/>
      <c r="U87" s="106"/>
      <c r="V87" s="106"/>
      <c r="W87" s="106"/>
      <c r="X87" s="106"/>
      <c r="Y87" s="102"/>
      <c r="Z87" s="102"/>
      <c r="AA87" s="106"/>
      <c r="AB87" s="106"/>
      <c r="AC87" s="106"/>
      <c r="AD87" s="106"/>
      <c r="AE87" s="106"/>
      <c r="AF87" s="102"/>
      <c r="AG87" s="102"/>
      <c r="AH87" s="106"/>
      <c r="AI87" s="106"/>
      <c r="AJ87" s="106"/>
      <c r="AK87" s="106"/>
      <c r="AM87" s="80"/>
      <c r="AN87" s="181"/>
    </row>
    <row r="88" spans="1:40" x14ac:dyDescent="0.25">
      <c r="A88" s="101"/>
      <c r="B88" s="102"/>
      <c r="C88" s="80"/>
      <c r="D88" s="102"/>
      <c r="E88" s="106"/>
      <c r="F88" s="105"/>
      <c r="G88" s="80"/>
      <c r="H88" s="80"/>
      <c r="I88" s="104"/>
      <c r="J88" s="233"/>
      <c r="K88" s="102"/>
      <c r="L88" s="102"/>
      <c r="M88" s="106"/>
      <c r="N88" s="106"/>
      <c r="O88" s="106"/>
      <c r="P88" s="106"/>
      <c r="Q88" s="106"/>
      <c r="R88" s="102"/>
      <c r="S88" s="102"/>
      <c r="T88" s="106"/>
      <c r="U88" s="106"/>
      <c r="V88" s="106"/>
      <c r="W88" s="106"/>
      <c r="X88" s="106"/>
      <c r="Y88" s="102"/>
      <c r="Z88" s="102"/>
      <c r="AA88" s="106"/>
      <c r="AB88" s="106"/>
      <c r="AC88" s="106"/>
      <c r="AD88" s="106"/>
      <c r="AE88" s="106"/>
      <c r="AF88" s="102"/>
      <c r="AG88" s="102"/>
      <c r="AH88" s="106"/>
      <c r="AI88" s="106"/>
      <c r="AJ88" s="106"/>
      <c r="AK88" s="106"/>
      <c r="AM88" s="80"/>
      <c r="AN88" s="181"/>
    </row>
    <row r="89" spans="1:40" x14ac:dyDescent="0.25">
      <c r="A89" s="101"/>
      <c r="B89" s="102"/>
      <c r="C89" s="80"/>
      <c r="D89" s="102"/>
      <c r="E89" s="106"/>
      <c r="F89" s="105"/>
      <c r="G89" s="80"/>
      <c r="H89" s="80"/>
      <c r="I89" s="104"/>
      <c r="J89" s="233"/>
      <c r="K89" s="102"/>
      <c r="L89" s="102"/>
      <c r="M89" s="106"/>
      <c r="N89" s="106"/>
      <c r="O89" s="106"/>
      <c r="P89" s="106"/>
      <c r="Q89" s="106"/>
      <c r="R89" s="102"/>
      <c r="S89" s="102"/>
      <c r="T89" s="106"/>
      <c r="U89" s="106"/>
      <c r="V89" s="106"/>
      <c r="W89" s="106"/>
      <c r="X89" s="106"/>
      <c r="Y89" s="102"/>
      <c r="Z89" s="102"/>
      <c r="AA89" s="106"/>
      <c r="AB89" s="106"/>
      <c r="AC89" s="106"/>
      <c r="AD89" s="106"/>
      <c r="AE89" s="106"/>
      <c r="AF89" s="102"/>
      <c r="AG89" s="102"/>
      <c r="AH89" s="106"/>
      <c r="AI89" s="106"/>
      <c r="AJ89" s="106"/>
      <c r="AK89" s="106"/>
      <c r="AM89" s="80"/>
      <c r="AN89" s="181"/>
    </row>
    <row r="90" spans="1:40" x14ac:dyDescent="0.25">
      <c r="A90" s="101"/>
      <c r="B90" s="102"/>
      <c r="C90" s="80"/>
      <c r="D90" s="102"/>
      <c r="E90" s="106"/>
      <c r="F90" s="105"/>
      <c r="G90" s="80"/>
      <c r="H90" s="80"/>
      <c r="I90" s="104"/>
      <c r="J90" s="233"/>
      <c r="K90" s="102"/>
      <c r="L90" s="102"/>
      <c r="M90" s="106"/>
      <c r="N90" s="106"/>
      <c r="O90" s="106"/>
      <c r="P90" s="106"/>
      <c r="Q90" s="106"/>
      <c r="R90" s="102"/>
      <c r="S90" s="102"/>
      <c r="T90" s="106"/>
      <c r="U90" s="106"/>
      <c r="V90" s="106"/>
      <c r="W90" s="106"/>
      <c r="X90" s="106"/>
      <c r="Y90" s="102"/>
      <c r="Z90" s="102"/>
      <c r="AA90" s="106"/>
      <c r="AB90" s="106"/>
      <c r="AC90" s="106"/>
      <c r="AD90" s="106"/>
      <c r="AE90" s="106"/>
      <c r="AF90" s="102"/>
      <c r="AG90" s="102"/>
      <c r="AH90" s="106"/>
      <c r="AI90" s="106"/>
      <c r="AJ90" s="106"/>
      <c r="AK90" s="106"/>
      <c r="AM90" s="80"/>
      <c r="AN90" s="181"/>
    </row>
    <row r="91" spans="1:40" x14ac:dyDescent="0.25">
      <c r="A91" s="101"/>
      <c r="B91" s="102"/>
      <c r="C91" s="80"/>
      <c r="D91" s="102"/>
      <c r="E91" s="106"/>
      <c r="F91" s="105"/>
      <c r="G91" s="80"/>
      <c r="H91" s="80"/>
      <c r="I91" s="104"/>
      <c r="J91" s="233"/>
      <c r="K91" s="102"/>
      <c r="L91" s="102"/>
      <c r="M91" s="106"/>
      <c r="N91" s="106"/>
      <c r="O91" s="106"/>
      <c r="P91" s="106"/>
      <c r="Q91" s="106"/>
      <c r="R91" s="102"/>
      <c r="S91" s="102"/>
      <c r="T91" s="106"/>
      <c r="U91" s="106"/>
      <c r="V91" s="106"/>
      <c r="W91" s="106"/>
      <c r="X91" s="106"/>
      <c r="Y91" s="102"/>
      <c r="Z91" s="102"/>
      <c r="AA91" s="106"/>
      <c r="AB91" s="106"/>
      <c r="AC91" s="106"/>
      <c r="AD91" s="106"/>
      <c r="AE91" s="106"/>
      <c r="AF91" s="102"/>
      <c r="AG91" s="102"/>
      <c r="AH91" s="106"/>
      <c r="AI91" s="106"/>
      <c r="AJ91" s="106"/>
      <c r="AK91" s="106"/>
      <c r="AM91" s="80"/>
      <c r="AN91" s="181"/>
    </row>
    <row r="92" spans="1:40" x14ac:dyDescent="0.25">
      <c r="A92" s="101"/>
      <c r="B92" s="102"/>
      <c r="C92" s="80"/>
      <c r="D92" s="102"/>
      <c r="E92" s="106"/>
      <c r="F92" s="105"/>
      <c r="G92" s="80"/>
      <c r="H92" s="80"/>
      <c r="I92" s="104"/>
      <c r="J92" s="233"/>
      <c r="K92" s="102"/>
      <c r="L92" s="102"/>
      <c r="M92" s="106"/>
      <c r="N92" s="106"/>
      <c r="O92" s="106"/>
      <c r="P92" s="106"/>
      <c r="Q92" s="106"/>
      <c r="R92" s="102"/>
      <c r="S92" s="102"/>
      <c r="T92" s="106"/>
      <c r="U92" s="106"/>
      <c r="V92" s="106"/>
      <c r="W92" s="106"/>
      <c r="X92" s="106"/>
      <c r="Y92" s="102"/>
      <c r="Z92" s="102"/>
      <c r="AA92" s="106"/>
      <c r="AB92" s="106"/>
      <c r="AC92" s="106"/>
      <c r="AD92" s="106"/>
      <c r="AE92" s="106"/>
      <c r="AF92" s="102"/>
      <c r="AG92" s="102"/>
      <c r="AH92" s="106"/>
      <c r="AI92" s="106"/>
      <c r="AJ92" s="106"/>
      <c r="AK92" s="106"/>
      <c r="AM92" s="80"/>
      <c r="AN92" s="181"/>
    </row>
    <row r="93" spans="1:40" x14ac:dyDescent="0.25">
      <c r="A93" s="101"/>
      <c r="B93" s="102"/>
      <c r="C93" s="80"/>
      <c r="D93" s="102"/>
      <c r="E93" s="106"/>
      <c r="F93" s="105"/>
      <c r="G93" s="80"/>
      <c r="H93" s="80"/>
      <c r="I93" s="104"/>
      <c r="J93" s="233"/>
      <c r="K93" s="102"/>
      <c r="L93" s="102"/>
      <c r="M93" s="106"/>
      <c r="N93" s="106"/>
      <c r="O93" s="106"/>
      <c r="P93" s="106"/>
      <c r="Q93" s="106"/>
      <c r="R93" s="102"/>
      <c r="S93" s="102"/>
      <c r="T93" s="106"/>
      <c r="U93" s="106"/>
      <c r="V93" s="106"/>
      <c r="W93" s="106"/>
      <c r="X93" s="106"/>
      <c r="Y93" s="102"/>
      <c r="Z93" s="102"/>
      <c r="AA93" s="106"/>
      <c r="AB93" s="106"/>
      <c r="AC93" s="106"/>
      <c r="AD93" s="106"/>
      <c r="AE93" s="106"/>
      <c r="AF93" s="102"/>
      <c r="AG93" s="102"/>
      <c r="AH93" s="106"/>
      <c r="AI93" s="106"/>
      <c r="AJ93" s="106"/>
      <c r="AK93" s="106"/>
      <c r="AM93" s="80"/>
      <c r="AN93" s="181"/>
    </row>
    <row r="94" spans="1:40" x14ac:dyDescent="0.25">
      <c r="A94" s="101"/>
      <c r="B94" s="102"/>
      <c r="C94" s="80"/>
      <c r="D94" s="102"/>
      <c r="E94" s="106"/>
      <c r="F94" s="105"/>
      <c r="G94" s="80"/>
      <c r="H94" s="80"/>
      <c r="I94" s="104"/>
      <c r="J94" s="233"/>
      <c r="K94" s="102"/>
      <c r="L94" s="102"/>
      <c r="M94" s="106"/>
      <c r="N94" s="106"/>
      <c r="O94" s="106"/>
      <c r="P94" s="106"/>
      <c r="Q94" s="106"/>
      <c r="R94" s="102"/>
      <c r="S94" s="102"/>
      <c r="T94" s="106"/>
      <c r="U94" s="106"/>
      <c r="V94" s="106"/>
      <c r="W94" s="106"/>
      <c r="X94" s="106"/>
      <c r="Y94" s="102"/>
      <c r="Z94" s="102"/>
      <c r="AA94" s="106"/>
      <c r="AB94" s="106"/>
      <c r="AC94" s="106"/>
      <c r="AD94" s="106"/>
      <c r="AE94" s="106"/>
      <c r="AF94" s="102"/>
      <c r="AG94" s="102"/>
      <c r="AH94" s="106"/>
      <c r="AI94" s="106"/>
      <c r="AJ94" s="106"/>
      <c r="AK94" s="106"/>
      <c r="AM94" s="80"/>
      <c r="AN94" s="181"/>
    </row>
    <row r="95" spans="1:40" x14ac:dyDescent="0.25">
      <c r="A95" s="101"/>
      <c r="B95" s="102"/>
      <c r="C95" s="80"/>
      <c r="D95" s="102"/>
      <c r="E95" s="106"/>
      <c r="F95" s="105"/>
      <c r="G95" s="80"/>
      <c r="H95" s="80"/>
      <c r="I95" s="104"/>
      <c r="J95" s="233"/>
      <c r="K95" s="102"/>
      <c r="L95" s="102"/>
      <c r="M95" s="106"/>
      <c r="N95" s="106"/>
      <c r="O95" s="106"/>
      <c r="P95" s="106"/>
      <c r="Q95" s="106"/>
      <c r="R95" s="102"/>
      <c r="S95" s="102"/>
      <c r="T95" s="106"/>
      <c r="U95" s="106"/>
      <c r="V95" s="106"/>
      <c r="W95" s="106"/>
      <c r="X95" s="106"/>
      <c r="Y95" s="102"/>
      <c r="Z95" s="102"/>
      <c r="AA95" s="106"/>
      <c r="AB95" s="106"/>
      <c r="AC95" s="106"/>
      <c r="AD95" s="106"/>
      <c r="AE95" s="106"/>
      <c r="AF95" s="102"/>
      <c r="AG95" s="102"/>
      <c r="AH95" s="106"/>
      <c r="AI95" s="106"/>
      <c r="AJ95" s="106"/>
      <c r="AK95" s="106"/>
      <c r="AM95" s="80"/>
      <c r="AN95" s="181"/>
    </row>
    <row r="96" spans="1:40" x14ac:dyDescent="0.25">
      <c r="A96" s="101"/>
      <c r="B96" s="102"/>
      <c r="C96" s="80"/>
      <c r="D96" s="102"/>
      <c r="E96" s="106"/>
      <c r="F96" s="105"/>
      <c r="G96" s="80"/>
      <c r="H96" s="80"/>
      <c r="I96" s="104"/>
      <c r="J96" s="233"/>
      <c r="K96" s="102"/>
      <c r="L96" s="102"/>
      <c r="M96" s="106"/>
      <c r="N96" s="106"/>
      <c r="O96" s="106"/>
      <c r="P96" s="106"/>
      <c r="Q96" s="106"/>
      <c r="R96" s="102"/>
      <c r="S96" s="102"/>
      <c r="T96" s="106"/>
      <c r="U96" s="106"/>
      <c r="V96" s="106"/>
      <c r="W96" s="106"/>
      <c r="X96" s="106"/>
      <c r="Y96" s="102"/>
      <c r="Z96" s="102"/>
      <c r="AA96" s="106"/>
      <c r="AB96" s="106"/>
      <c r="AC96" s="106"/>
      <c r="AD96" s="106"/>
      <c r="AE96" s="106"/>
      <c r="AF96" s="102"/>
      <c r="AG96" s="102"/>
      <c r="AH96" s="106"/>
      <c r="AI96" s="106"/>
      <c r="AJ96" s="106"/>
      <c r="AK96" s="106"/>
      <c r="AM96" s="80"/>
      <c r="AN96" s="181"/>
    </row>
    <row r="97" spans="1:40" x14ac:dyDescent="0.25">
      <c r="A97" s="101"/>
      <c r="B97" s="102"/>
      <c r="C97" s="80"/>
      <c r="D97" s="102"/>
      <c r="E97" s="106"/>
      <c r="F97" s="105"/>
      <c r="G97" s="80"/>
      <c r="H97" s="80"/>
      <c r="I97" s="104"/>
      <c r="J97" s="233"/>
      <c r="K97" s="102"/>
      <c r="L97" s="102"/>
      <c r="M97" s="106"/>
      <c r="N97" s="106"/>
      <c r="O97" s="106"/>
      <c r="P97" s="106"/>
      <c r="Q97" s="106"/>
      <c r="R97" s="102"/>
      <c r="S97" s="102"/>
      <c r="T97" s="106"/>
      <c r="U97" s="106"/>
      <c r="V97" s="106"/>
      <c r="W97" s="106"/>
      <c r="X97" s="106"/>
      <c r="Y97" s="102"/>
      <c r="Z97" s="102"/>
      <c r="AA97" s="106"/>
      <c r="AB97" s="106"/>
      <c r="AC97" s="106"/>
      <c r="AD97" s="106"/>
      <c r="AE97" s="106"/>
      <c r="AF97" s="102"/>
      <c r="AG97" s="102"/>
      <c r="AH97" s="106"/>
      <c r="AI97" s="106"/>
      <c r="AJ97" s="106"/>
      <c r="AK97" s="106"/>
      <c r="AM97" s="80"/>
      <c r="AN97" s="181"/>
    </row>
    <row r="98" spans="1:40" x14ac:dyDescent="0.25">
      <c r="A98" s="101"/>
      <c r="B98" s="102"/>
      <c r="C98" s="80"/>
      <c r="D98" s="102"/>
      <c r="E98" s="106"/>
      <c r="F98" s="105"/>
      <c r="G98" s="80"/>
      <c r="H98" s="80"/>
      <c r="I98" s="104"/>
      <c r="J98" s="233"/>
      <c r="K98" s="102"/>
      <c r="L98" s="102"/>
      <c r="M98" s="106"/>
      <c r="N98" s="106"/>
      <c r="O98" s="106"/>
      <c r="P98" s="106"/>
      <c r="Q98" s="106"/>
      <c r="R98" s="102"/>
      <c r="S98" s="102"/>
      <c r="T98" s="106"/>
      <c r="U98" s="106"/>
      <c r="V98" s="106"/>
      <c r="W98" s="106"/>
      <c r="X98" s="106"/>
      <c r="Y98" s="102"/>
      <c r="Z98" s="102"/>
      <c r="AA98" s="106"/>
      <c r="AB98" s="106"/>
      <c r="AC98" s="106"/>
      <c r="AD98" s="106"/>
      <c r="AE98" s="106"/>
      <c r="AF98" s="102"/>
      <c r="AG98" s="102"/>
      <c r="AH98" s="106"/>
      <c r="AI98" s="106"/>
      <c r="AJ98" s="106"/>
      <c r="AK98" s="106"/>
      <c r="AM98" s="80"/>
      <c r="AN98" s="181"/>
    </row>
    <row r="99" spans="1:40" x14ac:dyDescent="0.25">
      <c r="A99" s="101"/>
      <c r="B99" s="102"/>
      <c r="C99" s="80"/>
      <c r="D99" s="102"/>
      <c r="E99" s="106"/>
      <c r="F99" s="105"/>
      <c r="G99" s="80"/>
      <c r="H99" s="80"/>
      <c r="I99" s="104"/>
      <c r="J99" s="233"/>
      <c r="K99" s="102"/>
      <c r="L99" s="102"/>
      <c r="M99" s="106"/>
      <c r="N99" s="106"/>
      <c r="O99" s="106"/>
      <c r="P99" s="106"/>
      <c r="Q99" s="106"/>
      <c r="R99" s="102"/>
      <c r="S99" s="102"/>
      <c r="T99" s="106"/>
      <c r="U99" s="106"/>
      <c r="V99" s="106"/>
      <c r="W99" s="106"/>
      <c r="X99" s="106"/>
      <c r="Y99" s="102"/>
      <c r="Z99" s="102"/>
      <c r="AA99" s="106"/>
      <c r="AB99" s="106"/>
      <c r="AC99" s="106"/>
      <c r="AD99" s="106"/>
      <c r="AE99" s="106"/>
      <c r="AF99" s="102"/>
      <c r="AG99" s="102"/>
      <c r="AH99" s="106"/>
      <c r="AI99" s="106"/>
      <c r="AJ99" s="106"/>
      <c r="AK99" s="106"/>
      <c r="AM99" s="80"/>
      <c r="AN99" s="181"/>
    </row>
    <row r="100" spans="1:40" x14ac:dyDescent="0.25">
      <c r="A100" s="101"/>
      <c r="B100" s="102"/>
      <c r="C100" s="80"/>
      <c r="D100" s="102"/>
      <c r="E100" s="106"/>
      <c r="F100" s="105"/>
      <c r="G100" s="80"/>
      <c r="H100" s="80"/>
      <c r="I100" s="104"/>
      <c r="J100" s="233"/>
      <c r="K100" s="102"/>
      <c r="L100" s="102"/>
      <c r="M100" s="106"/>
      <c r="N100" s="106"/>
      <c r="O100" s="106"/>
      <c r="P100" s="106"/>
      <c r="Q100" s="106"/>
      <c r="R100" s="102"/>
      <c r="S100" s="102"/>
      <c r="T100" s="106"/>
      <c r="U100" s="106"/>
      <c r="V100" s="106"/>
      <c r="W100" s="106"/>
      <c r="X100" s="106"/>
      <c r="Y100" s="102"/>
      <c r="Z100" s="102"/>
      <c r="AA100" s="106"/>
      <c r="AB100" s="106"/>
      <c r="AC100" s="106"/>
      <c r="AD100" s="106"/>
      <c r="AE100" s="106"/>
      <c r="AF100" s="102"/>
      <c r="AG100" s="102"/>
      <c r="AH100" s="106"/>
      <c r="AI100" s="106"/>
      <c r="AJ100" s="106"/>
      <c r="AK100" s="106"/>
      <c r="AM100" s="80"/>
      <c r="AN100" s="181"/>
    </row>
    <row r="101" spans="1:40" x14ac:dyDescent="0.25">
      <c r="A101" s="101"/>
      <c r="B101" s="102"/>
      <c r="C101" s="80"/>
      <c r="D101" s="102"/>
      <c r="E101" s="106"/>
      <c r="F101" s="105"/>
      <c r="G101" s="80"/>
      <c r="H101" s="80"/>
      <c r="I101" s="104"/>
      <c r="J101" s="233"/>
      <c r="K101" s="102"/>
      <c r="L101" s="102"/>
      <c r="M101" s="106"/>
      <c r="N101" s="106"/>
      <c r="O101" s="106"/>
      <c r="P101" s="106"/>
      <c r="Q101" s="106"/>
      <c r="R101" s="102"/>
      <c r="S101" s="102"/>
      <c r="T101" s="106"/>
      <c r="U101" s="106"/>
      <c r="V101" s="106"/>
      <c r="W101" s="106"/>
      <c r="X101" s="106"/>
      <c r="Y101" s="102"/>
      <c r="Z101" s="102"/>
      <c r="AA101" s="106"/>
      <c r="AB101" s="106"/>
      <c r="AC101" s="106"/>
      <c r="AD101" s="106"/>
      <c r="AE101" s="106"/>
      <c r="AF101" s="102"/>
      <c r="AG101" s="102"/>
      <c r="AH101" s="106"/>
      <c r="AI101" s="106"/>
      <c r="AJ101" s="106"/>
      <c r="AK101" s="106"/>
      <c r="AM101" s="80"/>
      <c r="AN101" s="181"/>
    </row>
    <row r="102" spans="1:40" x14ac:dyDescent="0.25">
      <c r="A102" s="101"/>
      <c r="B102" s="102"/>
      <c r="C102" s="80"/>
      <c r="D102" s="102"/>
      <c r="E102" s="106"/>
      <c r="F102" s="105"/>
      <c r="G102" s="80"/>
      <c r="H102" s="80"/>
      <c r="I102" s="104"/>
      <c r="J102" s="233"/>
      <c r="K102" s="102"/>
      <c r="L102" s="102"/>
      <c r="M102" s="106"/>
      <c r="N102" s="106"/>
      <c r="O102" s="106"/>
      <c r="P102" s="106"/>
      <c r="Q102" s="106"/>
      <c r="R102" s="102"/>
      <c r="S102" s="102"/>
      <c r="T102" s="106"/>
      <c r="U102" s="106"/>
      <c r="V102" s="106"/>
      <c r="W102" s="106"/>
      <c r="X102" s="106"/>
      <c r="Y102" s="102"/>
      <c r="Z102" s="102"/>
      <c r="AA102" s="106"/>
      <c r="AB102" s="106"/>
      <c r="AC102" s="106"/>
      <c r="AD102" s="106"/>
      <c r="AE102" s="106"/>
      <c r="AF102" s="102"/>
      <c r="AG102" s="102"/>
      <c r="AH102" s="106"/>
      <c r="AI102" s="106"/>
      <c r="AJ102" s="106"/>
      <c r="AK102" s="106"/>
      <c r="AM102" s="80"/>
      <c r="AN102" s="181"/>
    </row>
    <row r="103" spans="1:40" x14ac:dyDescent="0.25">
      <c r="A103" s="101"/>
      <c r="B103" s="102"/>
      <c r="C103" s="80"/>
      <c r="D103" s="102"/>
      <c r="E103" s="106"/>
      <c r="F103" s="105"/>
      <c r="G103" s="80"/>
      <c r="H103" s="80"/>
      <c r="I103" s="104"/>
      <c r="J103" s="233"/>
      <c r="K103" s="102"/>
      <c r="L103" s="102"/>
      <c r="M103" s="106"/>
      <c r="N103" s="106"/>
      <c r="O103" s="106"/>
      <c r="P103" s="106"/>
      <c r="Q103" s="106"/>
      <c r="R103" s="102"/>
      <c r="S103" s="102"/>
      <c r="T103" s="106"/>
      <c r="U103" s="106"/>
      <c r="V103" s="106"/>
      <c r="W103" s="106"/>
      <c r="X103" s="106"/>
      <c r="Y103" s="102"/>
      <c r="Z103" s="102"/>
      <c r="AA103" s="106"/>
      <c r="AB103" s="106"/>
      <c r="AC103" s="106"/>
      <c r="AD103" s="106"/>
      <c r="AE103" s="106"/>
      <c r="AF103" s="102"/>
      <c r="AG103" s="102"/>
      <c r="AH103" s="106"/>
      <c r="AI103" s="106"/>
      <c r="AJ103" s="106"/>
      <c r="AK103" s="106"/>
      <c r="AM103" s="80"/>
      <c r="AN103" s="181"/>
    </row>
    <row r="104" spans="1:40" x14ac:dyDescent="0.25">
      <c r="A104" s="101"/>
      <c r="B104" s="102"/>
      <c r="C104" s="80"/>
      <c r="D104" s="102"/>
      <c r="E104" s="106"/>
      <c r="F104" s="105"/>
      <c r="G104" s="80"/>
      <c r="H104" s="80"/>
      <c r="I104" s="104"/>
      <c r="J104" s="233"/>
      <c r="K104" s="102"/>
      <c r="L104" s="102"/>
      <c r="M104" s="106"/>
      <c r="N104" s="106"/>
      <c r="O104" s="106"/>
      <c r="P104" s="106"/>
      <c r="Q104" s="106"/>
      <c r="R104" s="102"/>
      <c r="S104" s="102"/>
      <c r="T104" s="106"/>
      <c r="U104" s="106"/>
      <c r="V104" s="106"/>
      <c r="W104" s="106"/>
      <c r="X104" s="106"/>
      <c r="Y104" s="102"/>
      <c r="Z104" s="102"/>
      <c r="AA104" s="106"/>
      <c r="AB104" s="106"/>
      <c r="AC104" s="106"/>
      <c r="AD104" s="106"/>
      <c r="AE104" s="106"/>
      <c r="AF104" s="102"/>
      <c r="AG104" s="102"/>
      <c r="AH104" s="106"/>
      <c r="AI104" s="106"/>
      <c r="AJ104" s="106"/>
      <c r="AK104" s="106"/>
      <c r="AM104" s="80"/>
      <c r="AN104" s="181"/>
    </row>
    <row r="105" spans="1:40" x14ac:dyDescent="0.25">
      <c r="A105" s="101"/>
      <c r="B105" s="102"/>
      <c r="C105" s="80"/>
      <c r="D105" s="102"/>
      <c r="E105" s="106"/>
      <c r="F105" s="105"/>
      <c r="G105" s="80"/>
      <c r="H105" s="80"/>
      <c r="I105" s="104"/>
      <c r="J105" s="233"/>
      <c r="K105" s="102"/>
      <c r="L105" s="102"/>
      <c r="M105" s="106"/>
      <c r="N105" s="106"/>
      <c r="O105" s="106"/>
      <c r="P105" s="106"/>
      <c r="Q105" s="106"/>
      <c r="R105" s="102"/>
      <c r="S105" s="102"/>
      <c r="T105" s="106"/>
      <c r="U105" s="106"/>
      <c r="V105" s="106"/>
      <c r="W105" s="106"/>
      <c r="X105" s="106"/>
      <c r="Y105" s="102"/>
      <c r="Z105" s="102"/>
      <c r="AA105" s="106"/>
      <c r="AB105" s="106"/>
      <c r="AC105" s="106"/>
      <c r="AD105" s="106"/>
      <c r="AE105" s="106"/>
      <c r="AF105" s="102"/>
      <c r="AG105" s="102"/>
      <c r="AH105" s="106"/>
      <c r="AI105" s="106"/>
      <c r="AJ105" s="106"/>
      <c r="AK105" s="106"/>
      <c r="AM105" s="80"/>
      <c r="AN105" s="181"/>
    </row>
    <row r="106" spans="1:40" x14ac:dyDescent="0.25">
      <c r="A106" s="101"/>
      <c r="B106" s="102"/>
      <c r="C106" s="80"/>
      <c r="D106" s="102"/>
      <c r="E106" s="106"/>
      <c r="F106" s="105"/>
      <c r="G106" s="80"/>
      <c r="H106" s="80"/>
      <c r="I106" s="104"/>
      <c r="J106" s="233"/>
      <c r="K106" s="102"/>
      <c r="L106" s="102"/>
      <c r="M106" s="106"/>
      <c r="N106" s="106"/>
      <c r="O106" s="106"/>
      <c r="P106" s="106"/>
      <c r="Q106" s="106"/>
      <c r="R106" s="102"/>
      <c r="S106" s="102"/>
      <c r="T106" s="106"/>
      <c r="U106" s="106"/>
      <c r="V106" s="106"/>
      <c r="W106" s="106"/>
      <c r="X106" s="106"/>
      <c r="Y106" s="102"/>
      <c r="Z106" s="102"/>
      <c r="AA106" s="106"/>
      <c r="AB106" s="106"/>
      <c r="AC106" s="106"/>
      <c r="AD106" s="106"/>
      <c r="AE106" s="106"/>
      <c r="AF106" s="102"/>
      <c r="AG106" s="102"/>
      <c r="AH106" s="106"/>
      <c r="AI106" s="106"/>
      <c r="AJ106" s="106"/>
      <c r="AK106" s="106"/>
      <c r="AM106" s="80"/>
      <c r="AN106" s="181"/>
    </row>
    <row r="107" spans="1:40" x14ac:dyDescent="0.25">
      <c r="A107" s="101"/>
      <c r="B107" s="102"/>
      <c r="C107" s="80"/>
      <c r="D107" s="102"/>
      <c r="E107" s="106"/>
      <c r="F107" s="105"/>
      <c r="G107" s="80"/>
      <c r="H107" s="80"/>
      <c r="I107" s="104"/>
      <c r="J107" s="233"/>
      <c r="K107" s="102"/>
      <c r="L107" s="102"/>
      <c r="M107" s="106"/>
      <c r="N107" s="106"/>
      <c r="O107" s="106"/>
      <c r="P107" s="106"/>
      <c r="Q107" s="106"/>
      <c r="R107" s="102"/>
      <c r="S107" s="102"/>
      <c r="T107" s="106"/>
      <c r="U107" s="106"/>
      <c r="V107" s="106"/>
      <c r="W107" s="106"/>
      <c r="X107" s="106"/>
      <c r="Y107" s="102"/>
      <c r="Z107" s="102"/>
      <c r="AA107" s="106"/>
      <c r="AB107" s="106"/>
      <c r="AC107" s="106"/>
      <c r="AD107" s="106"/>
      <c r="AE107" s="106"/>
      <c r="AF107" s="102"/>
      <c r="AG107" s="102"/>
      <c r="AH107" s="106"/>
      <c r="AI107" s="106"/>
      <c r="AJ107" s="106"/>
      <c r="AK107" s="106"/>
      <c r="AM107" s="80"/>
      <c r="AN107" s="181"/>
    </row>
    <row r="108" spans="1:40" x14ac:dyDescent="0.25">
      <c r="A108" s="101"/>
      <c r="B108" s="102"/>
      <c r="C108" s="80"/>
      <c r="D108" s="102"/>
      <c r="E108" s="106"/>
      <c r="F108" s="105"/>
      <c r="G108" s="80"/>
      <c r="H108" s="80"/>
      <c r="I108" s="104"/>
      <c r="J108" s="233"/>
      <c r="K108" s="102"/>
      <c r="L108" s="102"/>
      <c r="M108" s="106"/>
      <c r="N108" s="106"/>
      <c r="O108" s="106"/>
      <c r="P108" s="106"/>
      <c r="Q108" s="106"/>
      <c r="R108" s="102"/>
      <c r="S108" s="102"/>
      <c r="T108" s="106"/>
      <c r="U108" s="106"/>
      <c r="V108" s="106"/>
      <c r="W108" s="106"/>
      <c r="X108" s="106"/>
      <c r="Y108" s="102"/>
      <c r="Z108" s="102"/>
      <c r="AA108" s="106"/>
      <c r="AB108" s="106"/>
      <c r="AC108" s="106"/>
      <c r="AD108" s="106"/>
      <c r="AE108" s="106"/>
      <c r="AF108" s="102"/>
      <c r="AG108" s="102"/>
      <c r="AH108" s="106"/>
      <c r="AI108" s="106"/>
      <c r="AJ108" s="106"/>
      <c r="AK108" s="106"/>
      <c r="AM108" s="80"/>
      <c r="AN108" s="181"/>
    </row>
    <row r="109" spans="1:40" x14ac:dyDescent="0.25">
      <c r="A109" s="101"/>
      <c r="B109" s="102"/>
      <c r="C109" s="80"/>
      <c r="D109" s="102"/>
      <c r="E109" s="106"/>
      <c r="F109" s="105"/>
      <c r="G109" s="80"/>
      <c r="H109" s="80"/>
      <c r="I109" s="104"/>
      <c r="J109" s="233"/>
      <c r="K109" s="102"/>
      <c r="L109" s="102"/>
      <c r="M109" s="106"/>
      <c r="N109" s="106"/>
      <c r="O109" s="106"/>
      <c r="P109" s="106"/>
      <c r="Q109" s="106"/>
      <c r="R109" s="102"/>
      <c r="S109" s="102"/>
      <c r="T109" s="106"/>
      <c r="U109" s="106"/>
      <c r="V109" s="106"/>
      <c r="W109" s="106"/>
      <c r="X109" s="106"/>
      <c r="Y109" s="102"/>
      <c r="Z109" s="102"/>
      <c r="AA109" s="106"/>
      <c r="AB109" s="106"/>
      <c r="AC109" s="106"/>
      <c r="AD109" s="106"/>
      <c r="AE109" s="106"/>
      <c r="AF109" s="102"/>
      <c r="AG109" s="102"/>
      <c r="AH109" s="106"/>
      <c r="AI109" s="106"/>
      <c r="AJ109" s="106"/>
      <c r="AK109" s="106"/>
      <c r="AM109" s="80"/>
      <c r="AN109" s="181"/>
    </row>
    <row r="110" spans="1:40" x14ac:dyDescent="0.25">
      <c r="A110" s="101"/>
      <c r="B110" s="102"/>
      <c r="C110" s="80"/>
      <c r="D110" s="102"/>
      <c r="E110" s="106"/>
      <c r="F110" s="105"/>
      <c r="G110" s="80"/>
      <c r="H110" s="80"/>
      <c r="I110" s="104"/>
      <c r="J110" s="233"/>
      <c r="K110" s="102"/>
      <c r="L110" s="102"/>
      <c r="M110" s="106"/>
      <c r="N110" s="106"/>
      <c r="O110" s="106"/>
      <c r="P110" s="106"/>
      <c r="Q110" s="106"/>
      <c r="R110" s="102"/>
      <c r="S110" s="102"/>
      <c r="T110" s="106"/>
      <c r="U110" s="106"/>
      <c r="V110" s="106"/>
      <c r="W110" s="106"/>
      <c r="X110" s="106"/>
      <c r="Y110" s="102"/>
      <c r="Z110" s="102"/>
      <c r="AA110" s="106"/>
      <c r="AB110" s="106"/>
      <c r="AC110" s="106"/>
      <c r="AD110" s="106"/>
      <c r="AE110" s="106"/>
      <c r="AF110" s="102"/>
      <c r="AG110" s="102"/>
      <c r="AH110" s="106"/>
      <c r="AI110" s="106"/>
      <c r="AJ110" s="106"/>
      <c r="AK110" s="106"/>
      <c r="AM110" s="80"/>
      <c r="AN110" s="181"/>
    </row>
    <row r="111" spans="1:40" x14ac:dyDescent="0.25">
      <c r="A111" s="101"/>
      <c r="B111" s="102"/>
      <c r="C111" s="80"/>
      <c r="D111" s="102"/>
      <c r="E111" s="106"/>
      <c r="F111" s="105"/>
      <c r="G111" s="80"/>
      <c r="H111" s="80"/>
      <c r="I111" s="104"/>
      <c r="J111" s="233"/>
      <c r="K111" s="102"/>
      <c r="L111" s="102"/>
      <c r="M111" s="106"/>
      <c r="N111" s="106"/>
      <c r="O111" s="106"/>
      <c r="P111" s="106"/>
      <c r="Q111" s="106"/>
      <c r="R111" s="102"/>
      <c r="S111" s="102"/>
      <c r="T111" s="106"/>
      <c r="U111" s="106"/>
      <c r="V111" s="106"/>
      <c r="W111" s="106"/>
      <c r="X111" s="106"/>
      <c r="Y111" s="102"/>
      <c r="Z111" s="102"/>
      <c r="AA111" s="106"/>
      <c r="AB111" s="106"/>
      <c r="AC111" s="106"/>
      <c r="AD111" s="106"/>
      <c r="AE111" s="106"/>
      <c r="AF111" s="102"/>
      <c r="AG111" s="102"/>
      <c r="AH111" s="106"/>
      <c r="AI111" s="106"/>
      <c r="AJ111" s="106"/>
      <c r="AK111" s="106"/>
      <c r="AM111" s="80"/>
      <c r="AN111" s="181"/>
    </row>
    <row r="112" spans="1:40" x14ac:dyDescent="0.25">
      <c r="A112" s="101"/>
      <c r="B112" s="102"/>
      <c r="C112" s="80"/>
      <c r="D112" s="102"/>
      <c r="E112" s="106"/>
      <c r="F112" s="105"/>
      <c r="G112" s="80"/>
      <c r="H112" s="80"/>
      <c r="I112" s="104"/>
      <c r="J112" s="233"/>
      <c r="K112" s="102"/>
      <c r="L112" s="102"/>
      <c r="M112" s="106"/>
      <c r="N112" s="106"/>
      <c r="O112" s="106"/>
      <c r="P112" s="106"/>
      <c r="Q112" s="106"/>
      <c r="R112" s="102"/>
      <c r="S112" s="102"/>
      <c r="T112" s="106"/>
      <c r="U112" s="106"/>
      <c r="V112" s="106"/>
      <c r="W112" s="106"/>
      <c r="X112" s="106"/>
      <c r="Y112" s="102"/>
      <c r="Z112" s="102"/>
      <c r="AA112" s="106"/>
      <c r="AB112" s="106"/>
      <c r="AC112" s="106"/>
      <c r="AD112" s="106"/>
      <c r="AE112" s="106"/>
      <c r="AF112" s="102"/>
      <c r="AG112" s="102"/>
      <c r="AH112" s="106"/>
      <c r="AI112" s="106"/>
      <c r="AJ112" s="106"/>
      <c r="AK112" s="106"/>
      <c r="AM112" s="80"/>
      <c r="AN112" s="181"/>
    </row>
    <row r="113" spans="1:144" x14ac:dyDescent="0.25">
      <c r="A113" s="101"/>
      <c r="B113" s="102"/>
      <c r="C113" s="80"/>
      <c r="D113" s="102"/>
      <c r="E113" s="106"/>
      <c r="F113" s="105"/>
      <c r="G113" s="80"/>
      <c r="H113" s="80"/>
      <c r="I113" s="104"/>
      <c r="J113" s="233"/>
      <c r="K113" s="102"/>
      <c r="L113" s="102"/>
      <c r="M113" s="106"/>
      <c r="N113" s="106"/>
      <c r="O113" s="106"/>
      <c r="P113" s="106"/>
      <c r="Q113" s="106"/>
      <c r="R113" s="102"/>
      <c r="S113" s="102"/>
      <c r="T113" s="106"/>
      <c r="U113" s="106"/>
      <c r="V113" s="106"/>
      <c r="W113" s="106"/>
      <c r="X113" s="106"/>
      <c r="Y113" s="102"/>
      <c r="Z113" s="102"/>
      <c r="AA113" s="106"/>
      <c r="AB113" s="106"/>
      <c r="AC113" s="106"/>
      <c r="AD113" s="106"/>
      <c r="AE113" s="106"/>
      <c r="AF113" s="102"/>
      <c r="AG113" s="102"/>
      <c r="AH113" s="106"/>
      <c r="AI113" s="106"/>
      <c r="AJ113" s="106"/>
      <c r="AK113" s="106"/>
      <c r="AM113" s="80"/>
      <c r="AN113" s="181"/>
    </row>
    <row r="114" spans="1:144" x14ac:dyDescent="0.25">
      <c r="A114" s="101"/>
      <c r="B114" s="102"/>
      <c r="C114" s="80"/>
      <c r="D114" s="102"/>
      <c r="E114" s="106"/>
      <c r="F114" s="105"/>
      <c r="G114" s="80"/>
      <c r="H114" s="80"/>
      <c r="I114" s="104"/>
      <c r="J114" s="233"/>
      <c r="K114" s="102"/>
      <c r="L114" s="102"/>
      <c r="M114" s="106"/>
      <c r="N114" s="106"/>
      <c r="O114" s="106"/>
      <c r="P114" s="106"/>
      <c r="Q114" s="106"/>
      <c r="R114" s="102"/>
      <c r="S114" s="102"/>
      <c r="T114" s="106"/>
      <c r="U114" s="106"/>
      <c r="V114" s="106"/>
      <c r="W114" s="106"/>
      <c r="X114" s="106"/>
      <c r="Y114" s="102"/>
      <c r="Z114" s="102"/>
      <c r="AA114" s="106"/>
      <c r="AB114" s="106"/>
      <c r="AC114" s="106"/>
      <c r="AD114" s="106"/>
      <c r="AE114" s="106"/>
      <c r="AF114" s="102"/>
      <c r="AG114" s="102"/>
      <c r="AH114" s="106"/>
      <c r="AI114" s="106"/>
      <c r="AJ114" s="106"/>
      <c r="AK114" s="106"/>
      <c r="AM114" s="80"/>
      <c r="AN114" s="181"/>
    </row>
    <row r="115" spans="1:144" x14ac:dyDescent="0.25">
      <c r="A115" s="101"/>
      <c r="B115" s="102"/>
      <c r="C115" s="80"/>
      <c r="D115" s="102"/>
      <c r="E115" s="106"/>
      <c r="F115" s="105"/>
      <c r="G115" s="80"/>
      <c r="H115" s="80"/>
      <c r="I115" s="104"/>
      <c r="J115" s="233"/>
      <c r="K115" s="102"/>
      <c r="L115" s="102"/>
      <c r="M115" s="106"/>
      <c r="N115" s="106"/>
      <c r="O115" s="106"/>
      <c r="P115" s="106"/>
      <c r="Q115" s="106"/>
      <c r="R115" s="102"/>
      <c r="S115" s="102"/>
      <c r="T115" s="106"/>
      <c r="U115" s="106"/>
      <c r="V115" s="106"/>
      <c r="W115" s="106"/>
      <c r="X115" s="106"/>
      <c r="Y115" s="102"/>
      <c r="Z115" s="102"/>
      <c r="AA115" s="106"/>
      <c r="AB115" s="106"/>
      <c r="AC115" s="106"/>
      <c r="AD115" s="106"/>
      <c r="AE115" s="106"/>
      <c r="AF115" s="102"/>
      <c r="AG115" s="102"/>
      <c r="AH115" s="106"/>
      <c r="AI115" s="106"/>
      <c r="AJ115" s="106"/>
      <c r="AK115" s="106"/>
      <c r="AM115" s="80"/>
      <c r="AN115" s="181"/>
    </row>
    <row r="116" spans="1:144" x14ac:dyDescent="0.25">
      <c r="A116" s="101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83"/>
      <c r="BX116" s="83"/>
      <c r="DF116" s="83"/>
      <c r="EN116" s="83"/>
    </row>
    <row r="117" spans="1:14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83"/>
      <c r="BX117" s="83"/>
      <c r="DF117" s="83"/>
      <c r="EN117" s="83"/>
    </row>
    <row r="118" spans="1:14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83"/>
      <c r="BX118" s="83"/>
      <c r="DF118" s="83"/>
      <c r="EN118" s="83"/>
    </row>
    <row r="119" spans="1:14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83"/>
      <c r="BX119" s="83"/>
      <c r="DF119" s="83"/>
      <c r="EN119" s="83"/>
    </row>
    <row r="120" spans="1:144" x14ac:dyDescent="0.25">
      <c r="A120" s="110"/>
      <c r="B120" s="115"/>
      <c r="C120" s="134"/>
      <c r="E120" s="112"/>
      <c r="F120" s="112"/>
      <c r="G120" s="112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83"/>
      <c r="BX120" s="83"/>
      <c r="DF120" s="83"/>
      <c r="EN120" s="83"/>
    </row>
    <row r="121" spans="1:14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83"/>
      <c r="BX121" s="83"/>
      <c r="DF121" s="83"/>
      <c r="EN121" s="83"/>
    </row>
    <row r="122" spans="1:144" x14ac:dyDescent="0.25">
      <c r="A122" s="110"/>
      <c r="B122" s="115"/>
      <c r="C122" s="134"/>
      <c r="E122" s="112"/>
      <c r="F122" s="112"/>
      <c r="G122" s="112"/>
      <c r="H122" s="113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83"/>
      <c r="BX122" s="83"/>
      <c r="DF122" s="83"/>
      <c r="EN122" s="83"/>
    </row>
    <row r="123" spans="1:144" x14ac:dyDescent="0.25">
      <c r="A123" s="110"/>
      <c r="B123" s="115"/>
      <c r="C123" s="134"/>
      <c r="E123" s="112"/>
      <c r="F123" s="112"/>
      <c r="G123" s="112"/>
      <c r="H123" s="113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83"/>
      <c r="BX123" s="83"/>
      <c r="DF123" s="83"/>
      <c r="EN123" s="83"/>
    </row>
    <row r="124" spans="1:144" x14ac:dyDescent="0.25">
      <c r="A124" s="110"/>
      <c r="B124" s="115"/>
      <c r="C124" s="134"/>
      <c r="E124" s="112"/>
      <c r="F124" s="112"/>
      <c r="G124" s="112"/>
      <c r="H124" s="113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83"/>
      <c r="BX124" s="83"/>
      <c r="DF124" s="83"/>
      <c r="EN124" s="83"/>
    </row>
    <row r="125" spans="1:144" x14ac:dyDescent="0.25">
      <c r="A125" s="110"/>
      <c r="B125" s="115"/>
      <c r="C125" s="134"/>
      <c r="E125" s="112"/>
      <c r="F125" s="112"/>
      <c r="G125" s="112"/>
      <c r="H125" s="113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4"/>
      <c r="AH125" s="114"/>
      <c r="AI125" s="114"/>
      <c r="AJ125" s="114"/>
      <c r="AK125" s="114"/>
      <c r="AL125" s="114"/>
      <c r="AM125" s="114"/>
      <c r="AN125" s="114"/>
      <c r="AO125" s="114"/>
      <c r="AP125" s="83"/>
      <c r="BX125" s="83"/>
      <c r="DF125" s="83"/>
      <c r="EN125" s="83"/>
    </row>
    <row r="126" spans="1:144" x14ac:dyDescent="0.25">
      <c r="A126" s="110"/>
      <c r="B126" s="115"/>
      <c r="C126" s="134"/>
      <c r="E126" s="112"/>
      <c r="F126" s="112"/>
      <c r="G126" s="112"/>
      <c r="H126" s="113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83"/>
      <c r="BX126" s="83"/>
      <c r="DF126" s="83"/>
      <c r="EN126" s="83"/>
    </row>
    <row r="127" spans="1:144" x14ac:dyDescent="0.25">
      <c r="A127" s="116"/>
      <c r="E127" s="79"/>
      <c r="F127" s="79"/>
      <c r="G127" s="79"/>
      <c r="H127" s="113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83"/>
      <c r="BX127" s="83"/>
      <c r="DF127" s="83"/>
      <c r="EN127" s="83"/>
    </row>
    <row r="128" spans="1:144" x14ac:dyDescent="0.25">
      <c r="A128" s="110"/>
      <c r="B128" s="115"/>
      <c r="C128" s="134"/>
      <c r="E128" s="112"/>
      <c r="F128" s="112"/>
      <c r="G128" s="112"/>
      <c r="H128" s="113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83"/>
      <c r="BX128" s="83"/>
      <c r="DF128" s="83"/>
      <c r="EN128" s="83"/>
    </row>
    <row r="129" spans="2:14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4"/>
      <c r="AN129" s="111"/>
      <c r="AO129" s="111"/>
      <c r="AP129" s="83"/>
      <c r="BX129" s="83"/>
      <c r="DF129" s="83"/>
      <c r="EN129" s="83"/>
    </row>
    <row r="130" spans="2:14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4"/>
      <c r="AN130" s="111"/>
      <c r="AO130" s="111"/>
      <c r="AP130" s="83"/>
      <c r="BX130" s="83"/>
      <c r="DF130" s="83"/>
      <c r="EN130" s="83"/>
    </row>
    <row r="131" spans="2:14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4"/>
      <c r="AN131" s="111"/>
      <c r="AO131" s="111"/>
      <c r="AP131" s="83"/>
      <c r="BX131" s="83"/>
      <c r="DF131" s="83"/>
      <c r="EN131" s="83"/>
    </row>
    <row r="132" spans="2:14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4"/>
      <c r="AN132" s="111"/>
      <c r="AO132" s="111"/>
      <c r="AP132" s="83"/>
      <c r="BX132" s="83"/>
      <c r="DF132" s="83"/>
      <c r="EN132" s="83"/>
    </row>
    <row r="133" spans="2:14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4"/>
      <c r="AN133" s="111"/>
      <c r="AO133" s="111"/>
      <c r="AP133" s="83"/>
      <c r="BX133" s="83"/>
      <c r="DF133" s="83"/>
      <c r="EN133" s="83"/>
    </row>
    <row r="134" spans="2:144" x14ac:dyDescent="0.25">
      <c r="B134" s="117"/>
      <c r="C134" s="120"/>
      <c r="D134" s="118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4"/>
      <c r="AN134" s="111"/>
      <c r="AO134" s="111"/>
      <c r="AP134" s="83"/>
      <c r="BX134" s="83"/>
      <c r="DF134" s="83"/>
      <c r="EN134" s="83"/>
    </row>
    <row r="135" spans="2:144" x14ac:dyDescent="0.25">
      <c r="B135" s="117"/>
      <c r="C135" s="120"/>
      <c r="D135" s="118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4"/>
      <c r="AN135" s="111"/>
      <c r="AO135" s="111"/>
      <c r="AP135" s="83"/>
      <c r="BX135" s="83"/>
      <c r="DF135" s="83"/>
      <c r="EN135" s="83"/>
    </row>
    <row r="136" spans="2:144" x14ac:dyDescent="0.25">
      <c r="B136" s="117"/>
      <c r="C136" s="120"/>
      <c r="D136" s="118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4"/>
      <c r="AN136" s="111"/>
      <c r="AO136" s="111"/>
      <c r="AP136" s="83"/>
      <c r="BX136" s="83"/>
      <c r="DF136" s="83"/>
      <c r="EN136" s="83"/>
    </row>
    <row r="137" spans="2:144" x14ac:dyDescent="0.25">
      <c r="B137" s="117"/>
      <c r="C137" s="120"/>
      <c r="D137" s="118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4"/>
      <c r="AN137" s="111"/>
      <c r="AO137" s="111"/>
      <c r="AP137" s="83"/>
      <c r="BX137" s="83"/>
      <c r="DF137" s="83"/>
      <c r="EN137" s="83"/>
    </row>
    <row r="138" spans="2:144" x14ac:dyDescent="0.25">
      <c r="B138" s="117"/>
      <c r="C138" s="120"/>
      <c r="D138" s="118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4"/>
      <c r="AN138" s="111"/>
      <c r="AO138" s="111"/>
      <c r="AP138" s="83"/>
      <c r="BX138" s="83"/>
      <c r="DF138" s="83"/>
      <c r="EN138" s="83"/>
    </row>
    <row r="139" spans="2:144" x14ac:dyDescent="0.25">
      <c r="B139" s="117"/>
      <c r="C139" s="120"/>
      <c r="D139" s="118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4"/>
      <c r="AN139" s="111"/>
      <c r="AO139" s="111"/>
      <c r="AP139" s="83"/>
      <c r="BX139" s="83"/>
      <c r="DF139" s="83"/>
      <c r="EN139" s="83"/>
    </row>
    <row r="140" spans="2:144" x14ac:dyDescent="0.25">
      <c r="B140" s="117"/>
      <c r="C140" s="120"/>
      <c r="D140" s="118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4"/>
      <c r="AN140" s="111"/>
      <c r="AO140" s="111"/>
      <c r="AP140" s="83"/>
      <c r="BX140" s="83"/>
      <c r="DF140" s="83"/>
      <c r="EN140" s="83"/>
    </row>
    <row r="141" spans="2:144" ht="13.8" thickBot="1" x14ac:dyDescent="0.3">
      <c r="B141" s="117"/>
      <c r="C141" s="120"/>
      <c r="D141" s="121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4"/>
      <c r="AN141" s="114"/>
      <c r="AO141" s="114"/>
      <c r="AP141" s="83"/>
      <c r="BX141" s="83"/>
      <c r="DF141" s="83"/>
      <c r="EN141" s="83"/>
    </row>
    <row r="142" spans="2:144" x14ac:dyDescent="0.25">
      <c r="B142" s="117"/>
      <c r="C142" s="120"/>
      <c r="D142" s="122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4"/>
      <c r="AN142" s="114"/>
      <c r="AO142" s="114"/>
      <c r="AP142" s="83"/>
      <c r="BX142" s="83"/>
      <c r="DF142" s="83"/>
      <c r="EN142" s="83"/>
    </row>
    <row r="143" spans="2:144" ht="13.8" thickBot="1" x14ac:dyDescent="0.3">
      <c r="B143" s="117"/>
      <c r="C143" s="120"/>
      <c r="D143" s="123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4"/>
      <c r="AN143" s="114"/>
      <c r="AO143" s="114"/>
      <c r="AP143" s="83"/>
      <c r="BX143" s="83"/>
      <c r="DF143" s="83"/>
      <c r="EN143" s="83"/>
    </row>
    <row r="144" spans="2:144" ht="13.8" thickBot="1" x14ac:dyDescent="0.3">
      <c r="B144" s="124"/>
      <c r="C144" s="125"/>
      <c r="D144" s="123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4"/>
      <c r="AN144" s="114"/>
      <c r="AO144" s="114"/>
      <c r="AP144" s="83"/>
      <c r="BX144" s="83"/>
      <c r="DF144" s="83"/>
      <c r="EN144" s="83"/>
    </row>
    <row r="145" spans="2:14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4"/>
      <c r="AN145" s="83"/>
      <c r="AO145" s="83"/>
      <c r="AP145" s="83"/>
      <c r="BX145" s="83"/>
      <c r="DF145" s="83"/>
      <c r="EN145" s="83"/>
    </row>
    <row r="146" spans="2:14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83"/>
      <c r="AN146" s="83"/>
      <c r="AO146" s="83"/>
      <c r="AP146" s="83"/>
      <c r="BX146" s="83"/>
      <c r="DF146" s="83"/>
      <c r="EN146" s="83"/>
    </row>
    <row r="147" spans="2:14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83"/>
      <c r="AN147" s="83"/>
      <c r="AO147" s="83"/>
      <c r="AP147" s="83"/>
      <c r="BX147" s="83"/>
      <c r="DF147" s="83"/>
      <c r="EN147" s="83"/>
    </row>
    <row r="148" spans="2:14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83"/>
      <c r="AN148" s="83"/>
      <c r="AO148" s="83"/>
      <c r="AP148" s="83"/>
      <c r="BX148" s="83"/>
      <c r="DF148" s="83"/>
      <c r="EN148" s="83"/>
    </row>
    <row r="149" spans="2:14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83"/>
      <c r="AN149" s="83"/>
      <c r="AO149" s="83"/>
      <c r="AP149" s="83"/>
      <c r="BX149" s="83"/>
      <c r="DF149" s="83"/>
      <c r="EN149" s="83"/>
    </row>
    <row r="150" spans="2:14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83"/>
      <c r="AP150" s="83"/>
      <c r="BX150" s="83"/>
      <c r="DF150" s="83"/>
      <c r="EN150" s="83"/>
    </row>
    <row r="151" spans="2:14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83"/>
      <c r="AN151" s="83"/>
      <c r="AO151" s="83"/>
      <c r="AP151" s="83"/>
      <c r="BX151" s="83"/>
      <c r="DF151" s="83"/>
      <c r="EN151" s="83"/>
    </row>
    <row r="152" spans="2:14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83"/>
      <c r="AN152" s="83"/>
      <c r="AO152" s="83"/>
      <c r="AP152" s="83"/>
      <c r="BX152" s="83"/>
      <c r="DF152" s="83"/>
      <c r="EN152" s="83"/>
    </row>
    <row r="153" spans="2:14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83"/>
      <c r="AN153" s="83"/>
      <c r="AO153" s="83"/>
      <c r="AP153" s="83"/>
      <c r="BX153" s="83"/>
      <c r="DF153" s="83"/>
      <c r="EN153" s="83"/>
    </row>
    <row r="154" spans="2:14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83"/>
      <c r="AN154" s="83"/>
      <c r="AO154" s="83"/>
      <c r="AP154" s="83"/>
      <c r="BX154" s="83"/>
      <c r="DF154" s="83"/>
      <c r="EN154" s="83"/>
    </row>
    <row r="155" spans="2:14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83"/>
      <c r="AN155" s="83"/>
      <c r="AO155" s="83"/>
      <c r="AP155" s="83"/>
      <c r="BX155" s="83"/>
      <c r="DF155" s="83"/>
      <c r="EN155" s="83"/>
    </row>
    <row r="156" spans="2:14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83"/>
      <c r="AN156" s="83"/>
      <c r="AO156" s="83"/>
      <c r="AP156" s="83"/>
      <c r="BX156" s="83"/>
      <c r="DF156" s="83"/>
      <c r="EN156" s="83"/>
    </row>
    <row r="157" spans="2:14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83"/>
      <c r="AN157" s="83"/>
      <c r="AO157" s="83"/>
      <c r="AP157" s="83"/>
      <c r="BX157" s="83"/>
      <c r="DF157" s="83"/>
      <c r="EN157" s="83"/>
    </row>
    <row r="158" spans="2:14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83"/>
      <c r="AN158" s="83"/>
      <c r="AO158" s="83"/>
      <c r="AP158" s="83"/>
      <c r="BX158" s="83"/>
      <c r="DF158" s="83"/>
      <c r="EN158" s="83"/>
    </row>
    <row r="159" spans="2:14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83"/>
      <c r="AN159" s="83"/>
      <c r="AO159" s="83"/>
      <c r="AP159" s="83"/>
      <c r="BX159" s="83"/>
      <c r="DF159" s="83"/>
      <c r="EN159" s="83"/>
    </row>
    <row r="160" spans="2:14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83"/>
      <c r="AN160" s="83"/>
      <c r="AO160" s="83"/>
      <c r="AP160" s="83"/>
      <c r="BX160" s="83"/>
      <c r="DF160" s="83"/>
      <c r="EN160" s="83"/>
    </row>
    <row r="161" spans="2:14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83"/>
      <c r="AN161" s="83"/>
      <c r="AO161" s="83"/>
      <c r="AP161" s="83"/>
      <c r="BX161" s="83"/>
      <c r="DF161" s="83"/>
      <c r="EN161" s="83"/>
    </row>
    <row r="162" spans="2:14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83"/>
      <c r="AN162" s="83"/>
      <c r="AO162" s="83"/>
      <c r="AP162" s="83"/>
      <c r="BX162" s="83"/>
      <c r="DF162" s="83"/>
      <c r="EN162" s="83"/>
    </row>
    <row r="163" spans="2:14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83"/>
      <c r="AN163" s="83"/>
      <c r="AO163" s="83"/>
      <c r="AP163" s="83"/>
      <c r="BX163" s="83"/>
      <c r="DF163" s="83"/>
      <c r="EN163" s="83"/>
    </row>
    <row r="164" spans="2:14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83"/>
      <c r="AN164" s="83"/>
      <c r="AO164" s="83"/>
      <c r="AP164" s="83"/>
      <c r="BX164" s="83"/>
      <c r="DF164" s="83"/>
      <c r="EN164" s="83"/>
    </row>
    <row r="165" spans="2:14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83"/>
      <c r="AN165" s="83"/>
      <c r="AO165" s="83"/>
      <c r="AP165" s="83"/>
      <c r="BX165" s="83"/>
      <c r="DF165" s="83"/>
      <c r="EN165" s="83"/>
    </row>
    <row r="166" spans="2:14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83"/>
      <c r="AN166" s="83"/>
      <c r="AO166" s="83"/>
      <c r="AP166" s="83"/>
      <c r="BX166" s="83"/>
      <c r="DF166" s="83"/>
      <c r="EN166" s="83"/>
    </row>
    <row r="167" spans="2:14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83"/>
      <c r="AN167" s="83"/>
      <c r="AO167" s="83"/>
      <c r="AP167" s="83"/>
      <c r="BX167" s="83"/>
      <c r="DF167" s="83"/>
      <c r="EN167" s="83"/>
    </row>
    <row r="168" spans="2:144" x14ac:dyDescent="0.25">
      <c r="B168" s="124"/>
      <c r="C168" s="12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83"/>
      <c r="AN168" s="83"/>
      <c r="AO168" s="83"/>
      <c r="AP168" s="83"/>
      <c r="BX168" s="83"/>
      <c r="DF168" s="83"/>
      <c r="EN168" s="83"/>
    </row>
    <row r="169" spans="2:144" x14ac:dyDescent="0.25">
      <c r="B169" s="124"/>
      <c r="C169" s="12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83"/>
      <c r="AN169" s="83"/>
      <c r="AO169" s="83"/>
      <c r="AP169" s="83"/>
      <c r="BX169" s="83"/>
      <c r="DF169" s="83"/>
      <c r="EN169" s="83"/>
    </row>
    <row r="170" spans="2:144" x14ac:dyDescent="0.25">
      <c r="B170" s="124"/>
      <c r="C170" s="12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83"/>
      <c r="AN170" s="83"/>
      <c r="AO170" s="83"/>
      <c r="AP170" s="83"/>
      <c r="BX170" s="83"/>
      <c r="DF170" s="83"/>
      <c r="EN170" s="83"/>
    </row>
    <row r="171" spans="2:144" x14ac:dyDescent="0.25">
      <c r="B171" s="124"/>
      <c r="C171" s="12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83"/>
      <c r="AN171" s="83"/>
      <c r="AO171" s="83"/>
      <c r="AP171" s="83"/>
      <c r="BX171" s="83"/>
      <c r="DF171" s="83"/>
      <c r="EN171" s="83"/>
    </row>
    <row r="172" spans="2:144" x14ac:dyDescent="0.25">
      <c r="B172" s="124"/>
      <c r="C172" s="12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83"/>
      <c r="AN172" s="83"/>
      <c r="AO172" s="83"/>
      <c r="AP172" s="83"/>
      <c r="BX172" s="83"/>
      <c r="DF172" s="83"/>
      <c r="EN172" s="83"/>
    </row>
    <row r="173" spans="2:144" x14ac:dyDescent="0.25">
      <c r="B173" s="124"/>
      <c r="C173" s="12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83"/>
      <c r="AN173" s="83"/>
      <c r="AO173" s="83"/>
      <c r="AP173" s="83"/>
      <c r="BX173" s="83"/>
      <c r="DF173" s="83"/>
      <c r="EN173" s="83"/>
    </row>
    <row r="174" spans="2:144" x14ac:dyDescent="0.25">
      <c r="B174" s="124"/>
      <c r="C174" s="12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83"/>
      <c r="AN174" s="83"/>
      <c r="AO174" s="83"/>
      <c r="AP174" s="83"/>
      <c r="BX174" s="83"/>
      <c r="DF174" s="83"/>
      <c r="EN174" s="83"/>
    </row>
    <row r="175" spans="2:14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83"/>
      <c r="AN175" s="83"/>
      <c r="AO175" s="83"/>
      <c r="AP175" s="83"/>
      <c r="BX175" s="83"/>
      <c r="DF175" s="83"/>
      <c r="EN175" s="83"/>
    </row>
    <row r="176" spans="2:14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83"/>
      <c r="AN176" s="83"/>
      <c r="AO176" s="83"/>
      <c r="AP176" s="83"/>
      <c r="BX176" s="83"/>
      <c r="DF176" s="83"/>
      <c r="EN176" s="83"/>
    </row>
    <row r="177" spans="2:14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83"/>
      <c r="AN177" s="83"/>
      <c r="AO177" s="83"/>
      <c r="AP177" s="83"/>
      <c r="BX177" s="83"/>
      <c r="DF177" s="83"/>
      <c r="EN177" s="83"/>
    </row>
    <row r="178" spans="2:14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83"/>
      <c r="AN178" s="83"/>
      <c r="AO178" s="83"/>
      <c r="AP178" s="83"/>
      <c r="BX178" s="83"/>
      <c r="DF178" s="83"/>
      <c r="EN178" s="83"/>
    </row>
    <row r="179" spans="2:14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83"/>
      <c r="AN179" s="83"/>
      <c r="AO179" s="83"/>
      <c r="AP179" s="83"/>
      <c r="BX179" s="83"/>
      <c r="DF179" s="83"/>
      <c r="EN179" s="83"/>
    </row>
    <row r="180" spans="2:14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83"/>
      <c r="AN180" s="83"/>
      <c r="AO180" s="83"/>
      <c r="AP180" s="83"/>
      <c r="BX180" s="83"/>
      <c r="DF180" s="83"/>
      <c r="EN180" s="83"/>
    </row>
    <row r="181" spans="2:144" x14ac:dyDescent="0.25">
      <c r="B181" s="127"/>
      <c r="C181" s="135"/>
      <c r="D181" s="126"/>
      <c r="E181" s="111"/>
      <c r="F181" s="111"/>
      <c r="G181" s="111"/>
      <c r="H181" s="112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83"/>
      <c r="AN181" s="83"/>
      <c r="AO181" s="83"/>
      <c r="AP181" s="83"/>
      <c r="BX181" s="83"/>
      <c r="DF181" s="83"/>
      <c r="EN181" s="83"/>
    </row>
    <row r="182" spans="2:144" x14ac:dyDescent="0.25">
      <c r="B182" s="127"/>
      <c r="C182" s="135"/>
      <c r="D182" s="126"/>
      <c r="E182" s="111"/>
      <c r="F182" s="111"/>
      <c r="G182" s="111"/>
      <c r="H182" s="112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83"/>
      <c r="AN182" s="83"/>
      <c r="AO182" s="83"/>
      <c r="AP182" s="83"/>
      <c r="BX182" s="83"/>
      <c r="DF182" s="83"/>
      <c r="EN182" s="83"/>
    </row>
    <row r="183" spans="2:144" x14ac:dyDescent="0.25">
      <c r="B183" s="127"/>
      <c r="C183" s="135"/>
      <c r="D183" s="126"/>
      <c r="E183" s="111"/>
      <c r="F183" s="111"/>
      <c r="G183" s="111"/>
      <c r="H183" s="112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83"/>
      <c r="AN183" s="83"/>
      <c r="AO183" s="83"/>
      <c r="AP183" s="83"/>
      <c r="BX183" s="83"/>
      <c r="DF183" s="83"/>
      <c r="EN183" s="83"/>
    </row>
    <row r="184" spans="2:144" x14ac:dyDescent="0.25">
      <c r="B184" s="127"/>
      <c r="C184" s="135"/>
      <c r="D184" s="126"/>
      <c r="E184" s="111"/>
      <c r="F184" s="111"/>
      <c r="G184" s="111"/>
      <c r="H184" s="112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83"/>
      <c r="AN184" s="83"/>
      <c r="AO184" s="83"/>
      <c r="AP184" s="83"/>
      <c r="BX184" s="83"/>
      <c r="DF184" s="83"/>
      <c r="EN184" s="83"/>
    </row>
    <row r="185" spans="2:144" x14ac:dyDescent="0.25">
      <c r="B185" s="127"/>
      <c r="C185" s="135"/>
      <c r="D185" s="126"/>
      <c r="E185" s="111"/>
      <c r="F185" s="111"/>
      <c r="G185" s="111"/>
      <c r="H185" s="112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83"/>
      <c r="AN185" s="83"/>
      <c r="AO185" s="83"/>
      <c r="AP185" s="83"/>
      <c r="BX185" s="83"/>
      <c r="DF185" s="83"/>
      <c r="EN185" s="83"/>
    </row>
    <row r="186" spans="2:144" x14ac:dyDescent="0.25">
      <c r="B186" s="127"/>
      <c r="C186" s="135"/>
      <c r="D186" s="126"/>
      <c r="E186" s="111"/>
      <c r="F186" s="111"/>
      <c r="G186" s="111"/>
      <c r="H186" s="112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83"/>
      <c r="AN186" s="83"/>
      <c r="AO186" s="83"/>
      <c r="AP186" s="83"/>
      <c r="BX186" s="83"/>
      <c r="DF186" s="83"/>
      <c r="EN186" s="83"/>
    </row>
    <row r="187" spans="2:144" x14ac:dyDescent="0.25">
      <c r="B187" s="127"/>
      <c r="C187" s="135"/>
      <c r="D187" s="126"/>
      <c r="E187" s="111"/>
      <c r="F187" s="111"/>
      <c r="G187" s="111"/>
      <c r="H187" s="112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83"/>
      <c r="AN187" s="83"/>
      <c r="AO187" s="83"/>
      <c r="AP187" s="83"/>
      <c r="BX187" s="83"/>
      <c r="DF187" s="83"/>
      <c r="EN187" s="83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2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3.2" x14ac:dyDescent="0.25"/>
  <cols>
    <col min="1" max="1" width="9.109375" style="175" customWidth="1"/>
    <col min="2" max="8" width="15.6640625" style="176" customWidth="1"/>
    <col min="9" max="10" width="9.109375" style="54" customWidth="1"/>
  </cols>
  <sheetData>
    <row r="1" spans="1:20" x14ac:dyDescent="0.25">
      <c r="A1" s="175" t="s">
        <v>7</v>
      </c>
      <c r="B1" s="237" t="s">
        <v>94</v>
      </c>
      <c r="C1" s="237" t="s">
        <v>78</v>
      </c>
      <c r="D1" s="237" t="s">
        <v>100</v>
      </c>
      <c r="E1" s="237" t="s">
        <v>76</v>
      </c>
      <c r="F1" s="237" t="s">
        <v>95</v>
      </c>
      <c r="G1" s="237" t="s">
        <v>102</v>
      </c>
      <c r="H1" s="237" t="s">
        <v>66</v>
      </c>
      <c r="I1" s="237" t="s">
        <v>84</v>
      </c>
      <c r="J1" s="237" t="s">
        <v>177</v>
      </c>
      <c r="K1" s="237" t="s">
        <v>70</v>
      </c>
      <c r="L1" s="237" t="s">
        <v>74</v>
      </c>
      <c r="M1" s="237" t="s">
        <v>79</v>
      </c>
      <c r="N1" s="237" t="s">
        <v>99</v>
      </c>
      <c r="O1" s="237" t="s">
        <v>96</v>
      </c>
      <c r="P1" s="237" t="s">
        <v>98</v>
      </c>
      <c r="Q1" s="237">
        <v>0</v>
      </c>
      <c r="R1" s="237">
        <v>0</v>
      </c>
      <c r="S1" s="237">
        <v>0</v>
      </c>
      <c r="T1" s="237">
        <v>0</v>
      </c>
    </row>
    <row r="2" spans="1:20" x14ac:dyDescent="0.25">
      <c r="B2" s="177">
        <v>2</v>
      </c>
      <c r="C2" s="177">
        <f>B2+1</f>
        <v>3</v>
      </c>
      <c r="D2" s="177">
        <f t="shared" ref="D2:N2" si="0">C2+1</f>
        <v>4</v>
      </c>
      <c r="E2" s="177">
        <f t="shared" si="0"/>
        <v>5</v>
      </c>
      <c r="F2" s="177">
        <f t="shared" si="0"/>
        <v>6</v>
      </c>
      <c r="G2" s="177">
        <f t="shared" si="0"/>
        <v>7</v>
      </c>
      <c r="H2" s="177">
        <f t="shared" si="0"/>
        <v>8</v>
      </c>
      <c r="I2" s="177">
        <f t="shared" si="0"/>
        <v>9</v>
      </c>
      <c r="J2" s="177">
        <f t="shared" si="0"/>
        <v>10</v>
      </c>
      <c r="K2" s="177">
        <f t="shared" si="0"/>
        <v>11</v>
      </c>
      <c r="L2" s="177">
        <f t="shared" si="0"/>
        <v>12</v>
      </c>
      <c r="M2" s="177">
        <f t="shared" si="0"/>
        <v>13</v>
      </c>
      <c r="N2" s="177">
        <f t="shared" si="0"/>
        <v>14</v>
      </c>
    </row>
    <row r="3" spans="1:20" x14ac:dyDescent="0.25">
      <c r="A3" s="175">
        <v>36770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</row>
    <row r="4" spans="1:20" x14ac:dyDescent="0.25">
      <c r="A4" s="175">
        <v>36800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</row>
    <row r="5" spans="1:20" x14ac:dyDescent="0.25">
      <c r="A5" s="175">
        <v>36831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</row>
    <row r="6" spans="1:20" x14ac:dyDescent="0.25">
      <c r="A6" s="175">
        <v>36861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</row>
    <row r="7" spans="1:20" x14ac:dyDescent="0.25">
      <c r="A7" s="175">
        <v>36892</v>
      </c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256"/>
      <c r="N7" s="256"/>
    </row>
    <row r="8" spans="1:20" x14ac:dyDescent="0.25">
      <c r="A8" s="175">
        <v>36923</v>
      </c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256"/>
      <c r="N8" s="256"/>
    </row>
    <row r="9" spans="1:20" x14ac:dyDescent="0.25">
      <c r="A9" s="175">
        <v>36951</v>
      </c>
      <c r="B9" s="256">
        <v>-0.01</v>
      </c>
      <c r="C9" s="256"/>
      <c r="D9" s="256"/>
      <c r="E9" s="256"/>
      <c r="F9" s="256"/>
      <c r="G9" s="256"/>
      <c r="H9" s="256"/>
      <c r="I9" s="256"/>
      <c r="J9" s="256"/>
      <c r="K9" s="256"/>
      <c r="L9" s="256"/>
      <c r="M9" s="256"/>
      <c r="N9" s="256"/>
    </row>
    <row r="10" spans="1:20" x14ac:dyDescent="0.25">
      <c r="A10" s="175">
        <v>36982</v>
      </c>
      <c r="B10" s="256"/>
      <c r="C10" s="256"/>
      <c r="D10" s="256"/>
      <c r="E10" s="256"/>
      <c r="F10" s="256"/>
      <c r="G10" s="256"/>
      <c r="H10" s="256"/>
      <c r="I10" s="256"/>
      <c r="J10" s="256"/>
      <c r="K10" s="256"/>
      <c r="L10" s="256"/>
      <c r="M10" s="256"/>
      <c r="N10" s="256"/>
    </row>
    <row r="11" spans="1:20" x14ac:dyDescent="0.25">
      <c r="A11" s="175">
        <v>37012</v>
      </c>
      <c r="B11" s="256"/>
      <c r="C11" s="256"/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</row>
    <row r="12" spans="1:20" x14ac:dyDescent="0.25">
      <c r="A12" s="175">
        <v>37043</v>
      </c>
      <c r="B12" s="256"/>
      <c r="C12" s="256"/>
      <c r="D12" s="256"/>
      <c r="E12" s="256"/>
      <c r="F12" s="256"/>
      <c r="G12" s="256"/>
      <c r="H12" s="256"/>
      <c r="I12" s="256"/>
      <c r="J12" s="256"/>
      <c r="K12" s="256"/>
      <c r="L12" s="256"/>
      <c r="M12" s="256"/>
      <c r="N12" s="256"/>
    </row>
    <row r="13" spans="1:20" x14ac:dyDescent="0.25">
      <c r="A13" s="175">
        <v>37073</v>
      </c>
      <c r="B13" s="256"/>
      <c r="C13" s="256"/>
      <c r="D13" s="256"/>
      <c r="E13" s="256"/>
      <c r="F13" s="256"/>
      <c r="G13" s="256"/>
      <c r="H13" s="256"/>
      <c r="I13" s="256"/>
      <c r="J13" s="256"/>
      <c r="K13" s="256"/>
      <c r="L13" s="256"/>
      <c r="M13" s="256"/>
      <c r="N13" s="256"/>
    </row>
    <row r="14" spans="1:20" x14ac:dyDescent="0.25">
      <c r="A14" s="175">
        <v>37104</v>
      </c>
      <c r="B14" s="256"/>
      <c r="C14" s="256"/>
      <c r="D14" s="256"/>
      <c r="E14" s="256"/>
      <c r="F14" s="256"/>
      <c r="G14" s="256"/>
      <c r="H14" s="256"/>
      <c r="I14" s="256"/>
      <c r="J14" s="256"/>
      <c r="K14" s="256"/>
      <c r="L14" s="256"/>
      <c r="M14" s="256"/>
      <c r="N14" s="256"/>
    </row>
    <row r="15" spans="1:20" x14ac:dyDescent="0.25">
      <c r="A15" s="175">
        <v>37135</v>
      </c>
      <c r="B15" s="256"/>
      <c r="C15" s="256"/>
      <c r="D15" s="256"/>
      <c r="E15" s="256"/>
      <c r="F15" s="256"/>
      <c r="G15" s="256"/>
      <c r="H15" s="256"/>
      <c r="I15" s="256"/>
      <c r="J15" s="256"/>
      <c r="K15" s="256"/>
      <c r="L15" s="256"/>
      <c r="M15" s="256"/>
      <c r="N15" s="256"/>
    </row>
    <row r="16" spans="1:20" x14ac:dyDescent="0.25">
      <c r="A16" s="175">
        <v>37165</v>
      </c>
      <c r="B16" s="256"/>
      <c r="C16" s="256"/>
      <c r="D16" s="256"/>
      <c r="E16" s="256"/>
      <c r="F16" s="256"/>
      <c r="G16" s="256"/>
      <c r="H16" s="256"/>
      <c r="I16" s="256"/>
      <c r="J16" s="256"/>
      <c r="K16" s="256"/>
      <c r="L16" s="256"/>
      <c r="M16" s="256"/>
      <c r="N16" s="256"/>
    </row>
    <row r="17" spans="1:14" x14ac:dyDescent="0.25">
      <c r="A17" s="175">
        <v>37196</v>
      </c>
      <c r="B17" s="256"/>
      <c r="C17" s="256"/>
      <c r="D17" s="256"/>
      <c r="E17" s="256"/>
      <c r="F17" s="256"/>
      <c r="G17" s="256"/>
      <c r="H17" s="256"/>
      <c r="I17" s="256"/>
      <c r="J17" s="256"/>
      <c r="K17" s="256"/>
      <c r="L17" s="256"/>
      <c r="M17" s="256"/>
      <c r="N17" s="256"/>
    </row>
    <row r="18" spans="1:14" x14ac:dyDescent="0.25">
      <c r="A18" s="175">
        <v>37226</v>
      </c>
      <c r="B18" s="256"/>
      <c r="C18" s="256"/>
      <c r="D18" s="256"/>
      <c r="E18" s="256"/>
      <c r="F18" s="256"/>
      <c r="G18" s="256"/>
      <c r="H18" s="256"/>
      <c r="I18" s="256"/>
      <c r="J18" s="256"/>
      <c r="K18" s="256"/>
      <c r="L18" s="256"/>
      <c r="M18" s="256"/>
      <c r="N18" s="256"/>
    </row>
    <row r="19" spans="1:14" x14ac:dyDescent="0.25">
      <c r="A19" s="175">
        <v>37257</v>
      </c>
      <c r="B19" s="256"/>
      <c r="C19" s="256"/>
      <c r="D19" s="256"/>
      <c r="E19" s="256"/>
      <c r="F19" s="256"/>
      <c r="G19" s="256"/>
      <c r="H19" s="256"/>
      <c r="I19" s="256"/>
      <c r="J19" s="256"/>
      <c r="K19" s="256"/>
      <c r="L19" s="256"/>
      <c r="M19" s="256"/>
      <c r="N19" s="256"/>
    </row>
    <row r="20" spans="1:14" x14ac:dyDescent="0.25">
      <c r="A20" s="175">
        <v>37288</v>
      </c>
      <c r="B20" s="256"/>
      <c r="C20" s="256"/>
      <c r="D20" s="256"/>
      <c r="E20" s="256"/>
      <c r="F20" s="256"/>
      <c r="G20" s="256"/>
      <c r="H20" s="256"/>
      <c r="I20" s="256"/>
      <c r="J20" s="256"/>
      <c r="K20" s="256"/>
      <c r="L20" s="256"/>
      <c r="M20" s="256"/>
      <c r="N20" s="256"/>
    </row>
    <row r="21" spans="1:14" x14ac:dyDescent="0.25">
      <c r="A21" s="175">
        <v>37316</v>
      </c>
      <c r="B21" s="256"/>
      <c r="C21" s="256"/>
      <c r="D21" s="256"/>
      <c r="E21" s="256"/>
      <c r="F21" s="256"/>
      <c r="G21" s="256"/>
      <c r="H21" s="256"/>
      <c r="I21" s="256"/>
      <c r="J21" s="256"/>
      <c r="K21" s="256"/>
      <c r="L21" s="256"/>
      <c r="M21" s="256"/>
      <c r="N21" s="256"/>
    </row>
    <row r="22" spans="1:14" x14ac:dyDescent="0.25">
      <c r="A22" s="175">
        <v>37347</v>
      </c>
      <c r="B22" s="256"/>
      <c r="C22" s="256"/>
      <c r="D22" s="256"/>
      <c r="E22" s="256"/>
      <c r="F22" s="256"/>
      <c r="G22" s="256"/>
      <c r="H22" s="256"/>
      <c r="I22" s="256"/>
      <c r="J22" s="256"/>
      <c r="K22" s="256"/>
      <c r="L22" s="256"/>
      <c r="M22" s="256"/>
      <c r="N22" s="256"/>
    </row>
    <row r="23" spans="1:14" x14ac:dyDescent="0.25">
      <c r="A23" s="175">
        <v>37377</v>
      </c>
      <c r="B23" s="256"/>
      <c r="C23" s="256"/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</row>
    <row r="24" spans="1:14" x14ac:dyDescent="0.25">
      <c r="A24" s="175">
        <v>37408</v>
      </c>
      <c r="B24" s="256"/>
      <c r="C24" s="256"/>
      <c r="D24" s="256"/>
      <c r="E24" s="256"/>
      <c r="F24" s="256"/>
      <c r="G24" s="256"/>
      <c r="H24" s="256"/>
      <c r="I24" s="256"/>
      <c r="J24" s="256"/>
      <c r="K24" s="256"/>
      <c r="L24" s="256"/>
      <c r="M24" s="256"/>
      <c r="N24" s="256"/>
    </row>
    <row r="25" spans="1:14" x14ac:dyDescent="0.25">
      <c r="A25" s="175">
        <v>37438</v>
      </c>
      <c r="B25" s="256"/>
      <c r="C25" s="256"/>
      <c r="D25" s="256"/>
      <c r="E25" s="256"/>
      <c r="F25" s="256"/>
      <c r="G25" s="256"/>
      <c r="H25" s="256"/>
      <c r="I25" s="256"/>
      <c r="J25" s="256"/>
      <c r="K25" s="256"/>
      <c r="L25" s="256"/>
      <c r="M25" s="256"/>
      <c r="N25" s="256"/>
    </row>
    <row r="26" spans="1:14" x14ac:dyDescent="0.25">
      <c r="A26" s="175">
        <v>37469</v>
      </c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</row>
    <row r="27" spans="1:14" x14ac:dyDescent="0.25">
      <c r="A27" s="175">
        <v>37500</v>
      </c>
      <c r="B27" s="256"/>
      <c r="C27" s="256"/>
      <c r="D27" s="256"/>
      <c r="E27" s="256"/>
      <c r="F27" s="256"/>
      <c r="G27" s="256"/>
      <c r="H27" s="256"/>
      <c r="I27" s="256"/>
      <c r="J27" s="256"/>
      <c r="K27" s="256"/>
      <c r="L27" s="256"/>
      <c r="M27" s="256"/>
      <c r="N27" s="256"/>
    </row>
    <row r="28" spans="1:14" x14ac:dyDescent="0.25">
      <c r="A28" s="175">
        <v>37530</v>
      </c>
      <c r="B28" s="256"/>
      <c r="C28" s="256"/>
      <c r="D28" s="256"/>
      <c r="E28" s="256"/>
      <c r="F28" s="256"/>
      <c r="G28" s="256"/>
      <c r="H28" s="256"/>
      <c r="I28" s="256"/>
      <c r="J28" s="256"/>
      <c r="K28" s="256"/>
      <c r="L28" s="256"/>
      <c r="M28" s="256"/>
      <c r="N28" s="256"/>
    </row>
    <row r="29" spans="1:14" x14ac:dyDescent="0.25">
      <c r="A29" s="175">
        <v>37561</v>
      </c>
      <c r="B29" s="256"/>
      <c r="C29" s="256"/>
      <c r="D29" s="256"/>
      <c r="E29" s="256"/>
      <c r="F29" s="256"/>
      <c r="G29" s="256"/>
      <c r="H29" s="256"/>
      <c r="I29" s="256"/>
      <c r="J29" s="256"/>
      <c r="K29" s="256"/>
      <c r="L29" s="256"/>
      <c r="M29" s="256"/>
      <c r="N29" s="256"/>
    </row>
    <row r="30" spans="1:14" x14ac:dyDescent="0.25">
      <c r="A30" s="175">
        <v>37591</v>
      </c>
      <c r="B30" s="256"/>
      <c r="C30" s="256"/>
      <c r="D30" s="256"/>
      <c r="E30" s="256"/>
      <c r="F30" s="256"/>
      <c r="G30" s="256"/>
      <c r="H30" s="256"/>
      <c r="I30" s="256"/>
      <c r="J30" s="256"/>
      <c r="K30" s="256"/>
      <c r="L30" s="256"/>
      <c r="M30" s="256"/>
      <c r="N30" s="256"/>
    </row>
    <row r="31" spans="1:14" x14ac:dyDescent="0.25">
      <c r="A31" s="175">
        <v>37622</v>
      </c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</row>
    <row r="32" spans="1:14" x14ac:dyDescent="0.25">
      <c r="A32" s="175">
        <v>37653</v>
      </c>
      <c r="B32" s="256"/>
      <c r="C32" s="256"/>
      <c r="D32" s="256"/>
      <c r="E32" s="256"/>
      <c r="F32" s="256"/>
      <c r="G32" s="256"/>
      <c r="H32" s="256"/>
      <c r="I32" s="256"/>
      <c r="J32" s="256"/>
      <c r="K32" s="256"/>
      <c r="L32" s="256"/>
      <c r="M32" s="256"/>
      <c r="N32" s="256"/>
    </row>
    <row r="33" spans="1:14" x14ac:dyDescent="0.25">
      <c r="A33" s="175">
        <v>37681</v>
      </c>
      <c r="B33" s="256"/>
      <c r="C33" s="256"/>
      <c r="D33" s="256"/>
      <c r="E33" s="256"/>
      <c r="F33" s="256"/>
      <c r="G33" s="256"/>
      <c r="H33" s="256"/>
      <c r="I33" s="256"/>
      <c r="J33" s="256"/>
      <c r="K33" s="256"/>
      <c r="L33" s="256"/>
      <c r="M33" s="256"/>
      <c r="N33" s="256"/>
    </row>
    <row r="34" spans="1:14" x14ac:dyDescent="0.25">
      <c r="A34" s="175">
        <v>37712</v>
      </c>
      <c r="B34" s="256"/>
      <c r="C34" s="256"/>
      <c r="D34" s="256"/>
      <c r="E34" s="256"/>
      <c r="F34" s="256"/>
      <c r="G34" s="256"/>
      <c r="H34" s="256"/>
      <c r="I34" s="256"/>
      <c r="J34" s="256"/>
      <c r="K34" s="256"/>
      <c r="L34" s="256"/>
      <c r="M34" s="256"/>
      <c r="N34" s="256"/>
    </row>
    <row r="35" spans="1:14" x14ac:dyDescent="0.25">
      <c r="A35" s="175">
        <v>37742</v>
      </c>
      <c r="B35" s="256"/>
      <c r="C35" s="256"/>
      <c r="D35" s="256"/>
      <c r="E35" s="256"/>
      <c r="F35" s="256"/>
      <c r="G35" s="256"/>
      <c r="H35" s="256"/>
      <c r="I35" s="256"/>
      <c r="J35" s="256"/>
      <c r="K35" s="256"/>
      <c r="L35" s="256"/>
      <c r="M35" s="256"/>
      <c r="N35" s="256"/>
    </row>
    <row r="36" spans="1:14" x14ac:dyDescent="0.25">
      <c r="A36" s="175">
        <v>37773</v>
      </c>
      <c r="B36" s="256"/>
      <c r="C36" s="256"/>
      <c r="D36" s="256"/>
      <c r="E36" s="256"/>
      <c r="F36" s="256"/>
      <c r="G36" s="256"/>
      <c r="H36" s="256"/>
      <c r="I36" s="256"/>
      <c r="J36" s="256"/>
      <c r="K36" s="256"/>
      <c r="L36" s="256"/>
      <c r="M36" s="256"/>
      <c r="N36" s="256"/>
    </row>
    <row r="37" spans="1:14" x14ac:dyDescent="0.25">
      <c r="A37" s="175">
        <v>37803</v>
      </c>
      <c r="B37" s="256"/>
      <c r="C37" s="256"/>
      <c r="D37" s="256"/>
      <c r="E37" s="256"/>
      <c r="F37" s="256"/>
      <c r="G37" s="256"/>
      <c r="H37" s="256"/>
      <c r="I37" s="256"/>
      <c r="J37" s="256"/>
      <c r="K37" s="256"/>
      <c r="L37" s="256"/>
      <c r="M37" s="256"/>
      <c r="N37" s="256"/>
    </row>
    <row r="38" spans="1:14" x14ac:dyDescent="0.25">
      <c r="A38" s="175">
        <v>37834</v>
      </c>
      <c r="B38" s="256"/>
      <c r="C38" s="256"/>
      <c r="D38" s="256"/>
      <c r="E38" s="256"/>
      <c r="F38" s="256"/>
      <c r="G38" s="256"/>
      <c r="H38" s="256"/>
      <c r="I38" s="256"/>
      <c r="J38" s="256"/>
      <c r="K38" s="256"/>
      <c r="L38" s="256"/>
      <c r="M38" s="256"/>
      <c r="N38" s="256"/>
    </row>
    <row r="39" spans="1:14" x14ac:dyDescent="0.25">
      <c r="A39" s="175">
        <v>37865</v>
      </c>
      <c r="B39" s="256"/>
      <c r="C39" s="256"/>
      <c r="D39" s="256"/>
      <c r="E39" s="256"/>
      <c r="F39" s="256"/>
      <c r="G39" s="256"/>
      <c r="H39" s="256"/>
      <c r="I39" s="256"/>
      <c r="J39" s="256"/>
      <c r="K39" s="256"/>
      <c r="L39" s="256"/>
      <c r="M39" s="256"/>
      <c r="N39" s="256"/>
    </row>
    <row r="40" spans="1:14" x14ac:dyDescent="0.25">
      <c r="A40" s="175">
        <v>37895</v>
      </c>
      <c r="B40" s="256"/>
      <c r="C40" s="256"/>
      <c r="D40" s="256"/>
      <c r="E40" s="256"/>
      <c r="F40" s="256"/>
      <c r="G40" s="256"/>
      <c r="H40" s="256"/>
      <c r="I40" s="256"/>
      <c r="J40" s="256"/>
      <c r="K40" s="256"/>
      <c r="L40" s="256"/>
      <c r="M40" s="256"/>
      <c r="N40" s="256"/>
    </row>
    <row r="41" spans="1:14" x14ac:dyDescent="0.25">
      <c r="A41" s="175">
        <v>37926</v>
      </c>
      <c r="B41" s="256"/>
      <c r="C41" s="256"/>
      <c r="D41" s="256"/>
      <c r="E41" s="256"/>
      <c r="F41" s="256"/>
      <c r="G41" s="256"/>
      <c r="H41" s="256"/>
      <c r="I41" s="256"/>
      <c r="J41" s="256"/>
      <c r="K41" s="256"/>
      <c r="L41" s="256"/>
      <c r="M41" s="256"/>
      <c r="N41" s="256"/>
    </row>
    <row r="42" spans="1:14" x14ac:dyDescent="0.25">
      <c r="A42" s="175">
        <v>37956</v>
      </c>
      <c r="B42" s="256"/>
      <c r="C42" s="256"/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N42" s="256"/>
    </row>
    <row r="43" spans="1:14" x14ac:dyDescent="0.25">
      <c r="A43" s="175">
        <v>37987</v>
      </c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</row>
    <row r="44" spans="1:14" x14ac:dyDescent="0.25">
      <c r="A44" s="175">
        <v>38018</v>
      </c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</row>
    <row r="45" spans="1:14" x14ac:dyDescent="0.25">
      <c r="A45" s="175">
        <v>38047</v>
      </c>
      <c r="B45" s="256"/>
      <c r="C45" s="256"/>
      <c r="D45" s="256"/>
      <c r="E45" s="256"/>
      <c r="F45" s="256"/>
      <c r="G45" s="256"/>
      <c r="H45" s="256"/>
      <c r="I45" s="256"/>
      <c r="J45" s="256"/>
      <c r="K45" s="256"/>
      <c r="L45" s="256"/>
      <c r="M45" s="256"/>
      <c r="N45" s="256"/>
    </row>
    <row r="46" spans="1:14" x14ac:dyDescent="0.25">
      <c r="A46" s="175">
        <v>38078</v>
      </c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</row>
    <row r="47" spans="1:14" x14ac:dyDescent="0.25">
      <c r="A47" s="175">
        <v>38108</v>
      </c>
      <c r="B47" s="256"/>
      <c r="C47" s="256"/>
      <c r="D47" s="256"/>
      <c r="E47" s="256"/>
      <c r="F47" s="256"/>
      <c r="G47" s="256"/>
      <c r="H47" s="256"/>
      <c r="I47" s="256"/>
      <c r="J47" s="256"/>
      <c r="K47" s="256"/>
      <c r="L47" s="256"/>
      <c r="M47" s="256"/>
      <c r="N47" s="256"/>
    </row>
    <row r="48" spans="1:14" x14ac:dyDescent="0.25">
      <c r="A48" s="175">
        <v>38139</v>
      </c>
      <c r="B48" s="256"/>
      <c r="C48" s="256"/>
      <c r="D48" s="256"/>
      <c r="E48" s="256"/>
      <c r="F48" s="256"/>
      <c r="G48" s="256"/>
      <c r="H48" s="256"/>
      <c r="I48" s="256"/>
      <c r="J48" s="256"/>
      <c r="K48" s="256"/>
      <c r="L48" s="256"/>
      <c r="M48" s="256"/>
      <c r="N48" s="256"/>
    </row>
    <row r="49" spans="1:14" x14ac:dyDescent="0.25">
      <c r="A49" s="175">
        <v>38169</v>
      </c>
      <c r="B49" s="256"/>
      <c r="C49" s="256"/>
      <c r="D49" s="256"/>
      <c r="E49" s="256"/>
      <c r="F49" s="256"/>
      <c r="G49" s="256"/>
      <c r="H49" s="256"/>
      <c r="I49" s="256"/>
      <c r="J49" s="256"/>
      <c r="K49" s="256"/>
      <c r="L49" s="256"/>
      <c r="M49" s="256"/>
      <c r="N49" s="256"/>
    </row>
    <row r="50" spans="1:14" x14ac:dyDescent="0.25">
      <c r="A50" s="175">
        <v>38200</v>
      </c>
      <c r="B50" s="256"/>
      <c r="C50" s="256"/>
      <c r="D50" s="256"/>
      <c r="E50" s="256"/>
      <c r="F50" s="256"/>
      <c r="G50" s="256"/>
      <c r="H50" s="256"/>
      <c r="I50" s="256"/>
      <c r="J50" s="256"/>
      <c r="K50" s="256"/>
      <c r="L50" s="256"/>
      <c r="M50" s="256"/>
      <c r="N50" s="256"/>
    </row>
    <row r="51" spans="1:14" x14ac:dyDescent="0.25">
      <c r="A51" s="175">
        <v>38231</v>
      </c>
      <c r="B51" s="256"/>
      <c r="C51" s="256"/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256"/>
    </row>
    <row r="52" spans="1:14" x14ac:dyDescent="0.25">
      <c r="A52" s="175">
        <v>38261</v>
      </c>
      <c r="B52" s="256"/>
      <c r="C52" s="256"/>
      <c r="D52" s="256"/>
      <c r="E52" s="256"/>
      <c r="F52" s="256"/>
      <c r="G52" s="256"/>
      <c r="H52" s="256"/>
      <c r="I52" s="256"/>
      <c r="J52" s="256"/>
      <c r="K52" s="256"/>
      <c r="L52" s="256"/>
      <c r="M52" s="256"/>
      <c r="N52" s="256"/>
    </row>
    <row r="53" spans="1:14" x14ac:dyDescent="0.25">
      <c r="A53" s="175">
        <v>38292</v>
      </c>
      <c r="B53" s="256"/>
      <c r="C53" s="256"/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</row>
    <row r="54" spans="1:14" x14ac:dyDescent="0.25">
      <c r="A54" s="175">
        <v>38322</v>
      </c>
      <c r="B54" s="256"/>
      <c r="C54" s="256"/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</row>
    <row r="55" spans="1:14" x14ac:dyDescent="0.25">
      <c r="A55" s="175">
        <v>38353</v>
      </c>
      <c r="B55" s="256"/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</row>
    <row r="56" spans="1:14" x14ac:dyDescent="0.25">
      <c r="A56" s="175">
        <v>38384</v>
      </c>
      <c r="B56" s="256"/>
      <c r="C56" s="256"/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</row>
    <row r="57" spans="1:14" x14ac:dyDescent="0.25">
      <c r="A57" s="175">
        <v>38412</v>
      </c>
      <c r="B57" s="256"/>
      <c r="C57" s="256"/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</row>
    <row r="58" spans="1:14" x14ac:dyDescent="0.25">
      <c r="A58" s="175">
        <v>38443</v>
      </c>
      <c r="B58" s="256"/>
      <c r="C58" s="256"/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</row>
    <row r="59" spans="1:14" x14ac:dyDescent="0.25">
      <c r="A59" s="175">
        <v>38473</v>
      </c>
      <c r="B59" s="256"/>
      <c r="C59" s="256"/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</row>
    <row r="60" spans="1:14" x14ac:dyDescent="0.25">
      <c r="A60" s="175">
        <v>38504</v>
      </c>
      <c r="B60" s="256"/>
      <c r="C60" s="256"/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</row>
    <row r="61" spans="1:14" x14ac:dyDescent="0.25">
      <c r="A61" s="175">
        <v>38534</v>
      </c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</row>
    <row r="62" spans="1:14" x14ac:dyDescent="0.25">
      <c r="A62" s="175">
        <v>38565</v>
      </c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</row>
    <row r="63" spans="1:14" x14ac:dyDescent="0.25">
      <c r="A63" s="175">
        <v>38596</v>
      </c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</row>
    <row r="64" spans="1:14" x14ac:dyDescent="0.25">
      <c r="A64" s="175">
        <v>38626</v>
      </c>
      <c r="B64" s="256"/>
      <c r="C64" s="256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</row>
    <row r="65" spans="1:14" x14ac:dyDescent="0.25">
      <c r="A65" s="175">
        <v>38657</v>
      </c>
      <c r="B65" s="256"/>
      <c r="C65" s="256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</row>
    <row r="66" spans="1:14" x14ac:dyDescent="0.25">
      <c r="A66" s="175">
        <v>38687</v>
      </c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x14ac:dyDescent="0.25">
      <c r="A67" s="175">
        <v>38718</v>
      </c>
      <c r="B67" s="256"/>
      <c r="C67" s="256"/>
      <c r="D67" s="256"/>
      <c r="E67" s="256"/>
      <c r="F67" s="256"/>
      <c r="G67" s="256"/>
      <c r="H67" s="256"/>
      <c r="I67" s="256"/>
      <c r="J67" s="256"/>
      <c r="K67" s="256"/>
      <c r="L67" s="256"/>
      <c r="M67" s="256"/>
      <c r="N67" s="256"/>
    </row>
    <row r="68" spans="1:14" x14ac:dyDescent="0.25">
      <c r="A68" s="175">
        <v>38749</v>
      </c>
      <c r="B68" s="256"/>
      <c r="C68" s="256"/>
      <c r="D68" s="256"/>
      <c r="E68" s="256"/>
      <c r="F68" s="256"/>
      <c r="G68" s="256"/>
      <c r="H68" s="256"/>
      <c r="I68" s="256"/>
      <c r="J68" s="256"/>
      <c r="K68" s="256"/>
      <c r="L68" s="256"/>
      <c r="M68" s="256"/>
      <c r="N68" s="256"/>
    </row>
    <row r="69" spans="1:14" x14ac:dyDescent="0.25">
      <c r="A69" s="175">
        <v>38777</v>
      </c>
      <c r="B69" s="256"/>
      <c r="C69" s="256"/>
      <c r="D69" s="256"/>
      <c r="E69" s="256"/>
      <c r="F69" s="256"/>
      <c r="G69" s="256"/>
      <c r="H69" s="256"/>
      <c r="I69" s="256"/>
      <c r="J69" s="256"/>
      <c r="K69" s="256"/>
      <c r="L69" s="256"/>
      <c r="M69" s="256"/>
      <c r="N69" s="256"/>
    </row>
    <row r="70" spans="1:14" x14ac:dyDescent="0.25">
      <c r="A70" s="175">
        <v>38808</v>
      </c>
      <c r="B70" s="256"/>
      <c r="C70" s="256"/>
      <c r="D70" s="256"/>
      <c r="E70" s="256"/>
      <c r="F70" s="256"/>
      <c r="G70" s="256"/>
      <c r="H70" s="256"/>
      <c r="I70" s="256"/>
      <c r="J70" s="256"/>
      <c r="K70" s="256"/>
      <c r="L70" s="256"/>
      <c r="M70" s="256"/>
      <c r="N70" s="256"/>
    </row>
    <row r="71" spans="1:14" x14ac:dyDescent="0.25">
      <c r="A71" s="175">
        <v>38838</v>
      </c>
      <c r="B71" s="256"/>
      <c r="C71" s="256"/>
      <c r="D71" s="256"/>
      <c r="E71" s="256"/>
      <c r="F71" s="256"/>
      <c r="G71" s="256"/>
      <c r="H71" s="256"/>
      <c r="I71" s="256"/>
      <c r="J71" s="256"/>
      <c r="K71" s="256"/>
      <c r="L71" s="256"/>
      <c r="M71" s="256"/>
      <c r="N71" s="256"/>
    </row>
    <row r="72" spans="1:14" x14ac:dyDescent="0.25">
      <c r="A72" s="175">
        <v>38869</v>
      </c>
      <c r="B72" s="256"/>
      <c r="C72" s="256"/>
      <c r="D72" s="256"/>
      <c r="E72" s="256"/>
      <c r="F72" s="256"/>
      <c r="G72" s="256"/>
      <c r="H72" s="256"/>
      <c r="I72" s="256"/>
      <c r="J72" s="256"/>
      <c r="K72" s="256"/>
      <c r="L72" s="256"/>
      <c r="M72" s="256"/>
      <c r="N72" s="256"/>
    </row>
    <row r="73" spans="1:14" x14ac:dyDescent="0.25">
      <c r="A73" s="175">
        <v>38899</v>
      </c>
      <c r="B73" s="256"/>
      <c r="C73" s="256"/>
      <c r="D73" s="256"/>
      <c r="E73" s="256"/>
      <c r="F73" s="256"/>
      <c r="G73" s="256"/>
      <c r="H73" s="256"/>
      <c r="I73" s="256"/>
      <c r="J73" s="256"/>
      <c r="K73" s="256"/>
      <c r="L73" s="256"/>
      <c r="M73" s="256"/>
      <c r="N73" s="256"/>
    </row>
    <row r="74" spans="1:14" x14ac:dyDescent="0.25">
      <c r="A74" s="175">
        <v>38930</v>
      </c>
      <c r="B74" s="256"/>
      <c r="C74" s="256"/>
      <c r="D74" s="256"/>
      <c r="E74" s="256"/>
      <c r="F74" s="256"/>
      <c r="G74" s="256"/>
      <c r="H74" s="256"/>
      <c r="I74" s="256"/>
      <c r="J74" s="256"/>
      <c r="K74" s="256"/>
      <c r="L74" s="256"/>
      <c r="M74" s="256"/>
      <c r="N74" s="256"/>
    </row>
    <row r="75" spans="1:14" x14ac:dyDescent="0.25">
      <c r="A75" s="175">
        <v>38961</v>
      </c>
      <c r="B75" s="256"/>
      <c r="C75" s="256"/>
      <c r="D75" s="256"/>
      <c r="E75" s="256"/>
      <c r="F75" s="256"/>
      <c r="G75" s="256"/>
      <c r="H75" s="256"/>
      <c r="I75" s="256"/>
      <c r="J75" s="256"/>
      <c r="K75" s="256"/>
      <c r="L75" s="256"/>
      <c r="M75" s="256"/>
      <c r="N75" s="256"/>
    </row>
    <row r="76" spans="1:14" x14ac:dyDescent="0.25">
      <c r="A76" s="175">
        <v>38991</v>
      </c>
      <c r="B76" s="256"/>
      <c r="C76" s="256"/>
      <c r="D76" s="256"/>
      <c r="E76" s="256"/>
      <c r="F76" s="256"/>
      <c r="G76" s="256"/>
      <c r="H76" s="256"/>
      <c r="I76" s="256"/>
      <c r="J76" s="256"/>
      <c r="K76" s="256"/>
      <c r="L76" s="256"/>
      <c r="M76" s="256"/>
      <c r="N76" s="256"/>
    </row>
    <row r="77" spans="1:14" x14ac:dyDescent="0.25">
      <c r="A77" s="175">
        <v>39022</v>
      </c>
      <c r="B77" s="256"/>
      <c r="C77" s="256"/>
      <c r="D77" s="256"/>
      <c r="E77" s="256"/>
      <c r="F77" s="256"/>
      <c r="G77" s="256"/>
      <c r="H77" s="256"/>
      <c r="I77" s="256"/>
      <c r="J77" s="256"/>
      <c r="K77" s="256"/>
      <c r="L77" s="256"/>
      <c r="M77" s="256"/>
      <c r="N77" s="256"/>
    </row>
    <row r="78" spans="1:14" x14ac:dyDescent="0.25">
      <c r="A78" s="175">
        <v>39052</v>
      </c>
      <c r="B78" s="256"/>
      <c r="C78" s="256"/>
      <c r="D78" s="256"/>
      <c r="E78" s="256"/>
      <c r="F78" s="256"/>
      <c r="G78" s="256"/>
      <c r="H78" s="256"/>
      <c r="I78" s="256"/>
      <c r="J78" s="256"/>
      <c r="K78" s="256"/>
      <c r="L78" s="256"/>
      <c r="M78" s="256"/>
      <c r="N78" s="256"/>
    </row>
    <row r="79" spans="1:14" x14ac:dyDescent="0.25">
      <c r="A79" s="175">
        <v>39083</v>
      </c>
      <c r="B79" s="256"/>
      <c r="C79" s="256"/>
      <c r="D79" s="256"/>
      <c r="E79" s="256"/>
      <c r="F79" s="256"/>
      <c r="G79" s="256"/>
      <c r="H79" s="256"/>
      <c r="I79" s="256"/>
      <c r="J79" s="256"/>
      <c r="K79" s="256"/>
      <c r="L79" s="256"/>
      <c r="M79" s="256"/>
      <c r="N79" s="256"/>
    </row>
    <row r="80" spans="1:14" x14ac:dyDescent="0.25">
      <c r="A80" s="175">
        <v>39114</v>
      </c>
      <c r="B80" s="256"/>
      <c r="C80" s="256"/>
      <c r="D80" s="256"/>
      <c r="E80" s="256"/>
      <c r="F80" s="256"/>
      <c r="G80" s="256"/>
      <c r="H80" s="256"/>
      <c r="I80" s="256"/>
      <c r="J80" s="256"/>
      <c r="K80" s="256"/>
      <c r="L80" s="256"/>
      <c r="M80" s="256"/>
      <c r="N80" s="256"/>
    </row>
    <row r="81" spans="1:14" x14ac:dyDescent="0.25">
      <c r="A81" s="175">
        <v>39142</v>
      </c>
      <c r="B81" s="256"/>
      <c r="C81" s="256"/>
      <c r="D81" s="256"/>
      <c r="E81" s="256"/>
      <c r="F81" s="256"/>
      <c r="G81" s="256"/>
      <c r="H81" s="256"/>
      <c r="I81" s="256"/>
      <c r="J81" s="256"/>
      <c r="K81" s="256"/>
      <c r="L81" s="256"/>
      <c r="M81" s="256"/>
      <c r="N81" s="256"/>
    </row>
    <row r="82" spans="1:14" x14ac:dyDescent="0.25">
      <c r="A82" s="175">
        <v>39173</v>
      </c>
      <c r="B82" s="256"/>
      <c r="C82" s="256"/>
      <c r="D82" s="256"/>
      <c r="E82" s="256"/>
      <c r="F82" s="256"/>
      <c r="G82" s="256"/>
      <c r="H82" s="256"/>
      <c r="I82" s="256"/>
      <c r="J82" s="256"/>
      <c r="K82" s="256"/>
      <c r="L82" s="256"/>
      <c r="M82" s="256"/>
      <c r="N82" s="256"/>
    </row>
    <row r="83" spans="1:14" x14ac:dyDescent="0.25">
      <c r="A83" s="175">
        <v>39203</v>
      </c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</row>
    <row r="84" spans="1:14" x14ac:dyDescent="0.25">
      <c r="A84" s="175">
        <v>39234</v>
      </c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</row>
    <row r="85" spans="1:14" x14ac:dyDescent="0.25">
      <c r="A85" s="175">
        <v>39264</v>
      </c>
      <c r="B85" s="256"/>
      <c r="C85" s="256"/>
      <c r="D85" s="256"/>
      <c r="E85" s="256"/>
      <c r="F85" s="256"/>
      <c r="G85" s="256"/>
      <c r="H85" s="256"/>
      <c r="I85" s="256"/>
      <c r="J85" s="256"/>
      <c r="K85" s="256"/>
      <c r="L85" s="256"/>
      <c r="M85" s="256"/>
      <c r="N85" s="256"/>
    </row>
    <row r="86" spans="1:14" x14ac:dyDescent="0.25">
      <c r="A86" s="175">
        <v>39295</v>
      </c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</row>
    <row r="87" spans="1:14" x14ac:dyDescent="0.25">
      <c r="A87" s="175">
        <v>39326</v>
      </c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</row>
    <row r="88" spans="1:14" x14ac:dyDescent="0.25">
      <c r="A88" s="175">
        <v>39356</v>
      </c>
      <c r="B88" s="256"/>
      <c r="C88" s="256"/>
      <c r="D88" s="256"/>
      <c r="E88" s="256"/>
      <c r="F88" s="256"/>
      <c r="G88" s="256"/>
      <c r="H88" s="256"/>
      <c r="I88" s="256"/>
      <c r="J88" s="256"/>
      <c r="K88" s="256"/>
      <c r="L88" s="256"/>
      <c r="M88" s="256"/>
      <c r="N88" s="256"/>
    </row>
    <row r="89" spans="1:14" x14ac:dyDescent="0.25">
      <c r="A89" s="175">
        <v>39387</v>
      </c>
      <c r="B89" s="256"/>
      <c r="C89" s="256"/>
      <c r="D89" s="256"/>
      <c r="E89" s="256"/>
      <c r="F89" s="256"/>
      <c r="G89" s="256"/>
      <c r="H89" s="256"/>
      <c r="I89" s="256"/>
      <c r="J89" s="256"/>
      <c r="K89" s="256"/>
      <c r="L89" s="256"/>
      <c r="M89" s="256"/>
      <c r="N89" s="256"/>
    </row>
    <row r="90" spans="1:14" x14ac:dyDescent="0.25">
      <c r="A90" s="175">
        <v>39417</v>
      </c>
      <c r="B90" s="256"/>
      <c r="C90" s="256"/>
      <c r="D90" s="256"/>
      <c r="E90" s="256"/>
      <c r="F90" s="256"/>
      <c r="G90" s="256"/>
      <c r="H90" s="256"/>
      <c r="I90" s="256"/>
      <c r="J90" s="256"/>
      <c r="K90" s="256"/>
      <c r="L90" s="256"/>
      <c r="M90" s="256"/>
      <c r="N90" s="256"/>
    </row>
    <row r="91" spans="1:14" x14ac:dyDescent="0.25">
      <c r="A91" s="175">
        <v>39448</v>
      </c>
      <c r="B91" s="256"/>
      <c r="C91" s="256"/>
      <c r="D91" s="256"/>
      <c r="E91" s="256"/>
      <c r="F91" s="256"/>
      <c r="G91" s="256"/>
      <c r="H91" s="256"/>
      <c r="I91" s="256"/>
      <c r="J91" s="256"/>
      <c r="K91" s="256"/>
      <c r="L91" s="256"/>
      <c r="M91" s="256"/>
      <c r="N91" s="256"/>
    </row>
    <row r="92" spans="1:14" x14ac:dyDescent="0.25">
      <c r="A92" s="175">
        <v>39479</v>
      </c>
      <c r="B92" s="256"/>
      <c r="C92" s="256"/>
      <c r="D92" s="256"/>
      <c r="E92" s="256"/>
      <c r="F92" s="256"/>
      <c r="G92" s="256"/>
      <c r="H92" s="256"/>
      <c r="I92" s="256"/>
      <c r="J92" s="256"/>
      <c r="K92" s="256"/>
      <c r="L92" s="256"/>
      <c r="M92" s="256"/>
      <c r="N92" s="256"/>
    </row>
    <row r="93" spans="1:14" x14ac:dyDescent="0.25">
      <c r="A93" s="175">
        <v>39508</v>
      </c>
      <c r="B93" s="256"/>
      <c r="C93" s="256"/>
      <c r="D93" s="256"/>
      <c r="E93" s="256"/>
      <c r="F93" s="256"/>
      <c r="G93" s="256"/>
      <c r="H93" s="256"/>
      <c r="I93" s="256"/>
      <c r="J93" s="256"/>
      <c r="K93" s="256"/>
      <c r="L93" s="256"/>
      <c r="M93" s="256"/>
      <c r="N93" s="256"/>
    </row>
    <row r="94" spans="1:14" x14ac:dyDescent="0.25">
      <c r="A94" s="175">
        <v>39539</v>
      </c>
      <c r="B94" s="256"/>
      <c r="C94" s="256"/>
      <c r="D94" s="256"/>
      <c r="E94" s="256"/>
      <c r="F94" s="256"/>
      <c r="G94" s="256"/>
      <c r="H94" s="256"/>
      <c r="I94" s="256"/>
      <c r="J94" s="256"/>
      <c r="K94" s="256"/>
      <c r="L94" s="256"/>
      <c r="M94" s="256"/>
      <c r="N94" s="256"/>
    </row>
    <row r="95" spans="1:14" x14ac:dyDescent="0.25">
      <c r="A95" s="175">
        <v>39569</v>
      </c>
      <c r="B95" s="256"/>
      <c r="C95" s="256"/>
      <c r="D95" s="256"/>
      <c r="E95" s="256"/>
      <c r="F95" s="256"/>
      <c r="G95" s="256"/>
      <c r="H95" s="256"/>
      <c r="I95" s="256"/>
      <c r="J95" s="256"/>
      <c r="K95" s="256"/>
      <c r="L95" s="256"/>
      <c r="M95" s="256"/>
      <c r="N95" s="256"/>
    </row>
    <row r="96" spans="1:14" x14ac:dyDescent="0.25">
      <c r="A96" s="175">
        <v>39600</v>
      </c>
      <c r="B96" s="256"/>
      <c r="C96" s="256"/>
      <c r="D96" s="256"/>
      <c r="E96" s="256"/>
      <c r="F96" s="256"/>
      <c r="G96" s="256"/>
      <c r="H96" s="256"/>
      <c r="I96" s="256"/>
      <c r="J96" s="256"/>
      <c r="K96" s="256"/>
      <c r="L96" s="256"/>
      <c r="M96" s="256"/>
      <c r="N96" s="256"/>
    </row>
    <row r="97" spans="1:14" x14ac:dyDescent="0.25">
      <c r="A97" s="175">
        <v>39630</v>
      </c>
      <c r="B97" s="256"/>
      <c r="C97" s="256"/>
      <c r="D97" s="256"/>
      <c r="E97" s="256"/>
      <c r="F97" s="256"/>
      <c r="G97" s="256"/>
      <c r="H97" s="256"/>
      <c r="I97" s="256"/>
      <c r="J97" s="256"/>
      <c r="K97" s="256"/>
      <c r="L97" s="256"/>
      <c r="M97" s="256"/>
      <c r="N97" s="256"/>
    </row>
    <row r="98" spans="1:14" x14ac:dyDescent="0.25">
      <c r="A98" s="175">
        <v>39661</v>
      </c>
      <c r="B98" s="256"/>
      <c r="C98" s="256"/>
      <c r="D98" s="256"/>
      <c r="E98" s="256"/>
      <c r="F98" s="256"/>
      <c r="G98" s="256"/>
      <c r="H98" s="256"/>
      <c r="I98" s="256"/>
      <c r="J98" s="256"/>
      <c r="K98" s="256"/>
      <c r="L98" s="256"/>
      <c r="M98" s="256"/>
      <c r="N98" s="256"/>
    </row>
    <row r="99" spans="1:14" x14ac:dyDescent="0.25">
      <c r="A99" s="175">
        <v>39692</v>
      </c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</row>
    <row r="100" spans="1:14" x14ac:dyDescent="0.25">
      <c r="A100" s="175">
        <v>39722</v>
      </c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</row>
    <row r="101" spans="1:14" x14ac:dyDescent="0.25">
      <c r="A101" s="175">
        <v>39753</v>
      </c>
      <c r="B101" s="256"/>
      <c r="C101" s="256"/>
      <c r="D101" s="256"/>
      <c r="E101" s="256"/>
      <c r="F101" s="256"/>
      <c r="G101" s="256"/>
      <c r="H101" s="256"/>
      <c r="I101" s="256"/>
      <c r="J101" s="256"/>
      <c r="K101" s="256"/>
      <c r="L101" s="256"/>
      <c r="M101" s="256"/>
      <c r="N101" s="256"/>
    </row>
    <row r="102" spans="1:14" x14ac:dyDescent="0.25">
      <c r="A102" s="175">
        <v>39783</v>
      </c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</row>
    <row r="103" spans="1:14" x14ac:dyDescent="0.25">
      <c r="A103" s="175">
        <v>39814</v>
      </c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</row>
    <row r="104" spans="1:14" x14ac:dyDescent="0.25">
      <c r="A104" s="175">
        <v>39845</v>
      </c>
      <c r="B104" s="256"/>
      <c r="C104" s="256"/>
      <c r="D104" s="256"/>
      <c r="E104" s="256"/>
      <c r="F104" s="256"/>
      <c r="G104" s="256"/>
      <c r="H104" s="256"/>
      <c r="I104" s="256"/>
      <c r="J104" s="256"/>
      <c r="K104" s="256"/>
      <c r="L104" s="256"/>
      <c r="M104" s="256"/>
      <c r="N104" s="256"/>
    </row>
    <row r="105" spans="1:14" x14ac:dyDescent="0.25">
      <c r="A105" s="175">
        <v>39873</v>
      </c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</row>
    <row r="106" spans="1:14" x14ac:dyDescent="0.25">
      <c r="A106" s="175">
        <v>39904</v>
      </c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</row>
    <row r="107" spans="1:14" x14ac:dyDescent="0.25">
      <c r="A107" s="175">
        <v>39934</v>
      </c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</row>
    <row r="108" spans="1:14" x14ac:dyDescent="0.25">
      <c r="A108" s="175">
        <v>39965</v>
      </c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</row>
    <row r="109" spans="1:14" x14ac:dyDescent="0.25">
      <c r="A109" s="175">
        <v>39995</v>
      </c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</row>
    <row r="110" spans="1:14" x14ac:dyDescent="0.25">
      <c r="A110" s="175">
        <v>40026</v>
      </c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</row>
    <row r="111" spans="1:14" x14ac:dyDescent="0.25">
      <c r="A111" s="175">
        <v>40057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</row>
    <row r="112" spans="1:14" x14ac:dyDescent="0.25">
      <c r="A112" s="175">
        <v>40087</v>
      </c>
      <c r="B112" s="256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</row>
    <row r="113" spans="1:14" x14ac:dyDescent="0.25">
      <c r="A113" s="175">
        <v>40118</v>
      </c>
      <c r="B113" s="256"/>
      <c r="C113" s="256"/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</row>
    <row r="114" spans="1:14" x14ac:dyDescent="0.25">
      <c r="A114" s="175">
        <v>40148</v>
      </c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</row>
    <row r="115" spans="1:14" x14ac:dyDescent="0.25">
      <c r="A115" s="175">
        <v>40179</v>
      </c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</row>
    <row r="116" spans="1:14" x14ac:dyDescent="0.25">
      <c r="A116" s="175">
        <v>40210</v>
      </c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</row>
    <row r="117" spans="1:14" x14ac:dyDescent="0.25">
      <c r="A117" s="175">
        <v>40238</v>
      </c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</row>
    <row r="118" spans="1:14" x14ac:dyDescent="0.25">
      <c r="A118" s="175">
        <v>40269</v>
      </c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</row>
    <row r="119" spans="1:14" x14ac:dyDescent="0.25">
      <c r="A119" s="175">
        <v>40299</v>
      </c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</row>
    <row r="120" spans="1:14" x14ac:dyDescent="0.25">
      <c r="A120" s="175">
        <v>40330</v>
      </c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</row>
    <row r="121" spans="1:14" x14ac:dyDescent="0.25">
      <c r="A121" s="175">
        <v>40360</v>
      </c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</row>
    <row r="122" spans="1:14" x14ac:dyDescent="0.25">
      <c r="A122" s="175">
        <v>40391</v>
      </c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</row>
    <row r="123" spans="1:14" x14ac:dyDescent="0.25">
      <c r="A123" s="175">
        <v>40422</v>
      </c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</row>
    <row r="124" spans="1:14" x14ac:dyDescent="0.25">
      <c r="A124" s="175">
        <v>40452</v>
      </c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</row>
    <row r="125" spans="1:14" x14ac:dyDescent="0.25">
      <c r="A125" s="175">
        <v>40483</v>
      </c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</row>
    <row r="126" spans="1:14" x14ac:dyDescent="0.25">
      <c r="A126" s="175">
        <v>40513</v>
      </c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</row>
    <row r="127" spans="1:14" x14ac:dyDescent="0.25">
      <c r="A127" s="175">
        <v>40544</v>
      </c>
      <c r="B127" s="256"/>
      <c r="C127" s="256"/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</row>
    <row r="128" spans="1:14" x14ac:dyDescent="0.25">
      <c r="A128" s="175">
        <v>40575</v>
      </c>
      <c r="B128" s="256"/>
      <c r="C128" s="256"/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</row>
    <row r="129" spans="1:14" x14ac:dyDescent="0.25">
      <c r="A129" s="175">
        <v>40603</v>
      </c>
      <c r="B129" s="256"/>
      <c r="C129" s="256"/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</row>
    <row r="130" spans="1:14" x14ac:dyDescent="0.25">
      <c r="A130" s="175">
        <v>40634</v>
      </c>
      <c r="B130" s="256"/>
      <c r="C130" s="256"/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</row>
    <row r="131" spans="1:14" x14ac:dyDescent="0.25">
      <c r="A131" s="175">
        <v>40664</v>
      </c>
      <c r="B131" s="256"/>
      <c r="C131" s="256"/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</row>
    <row r="132" spans="1:14" x14ac:dyDescent="0.25">
      <c r="A132" s="175">
        <v>40695</v>
      </c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</row>
    <row r="133" spans="1:14" x14ac:dyDescent="0.25">
      <c r="A133" s="175">
        <v>40725</v>
      </c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</row>
    <row r="134" spans="1:14" x14ac:dyDescent="0.25">
      <c r="A134" s="175">
        <v>40756</v>
      </c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</row>
    <row r="135" spans="1:14" x14ac:dyDescent="0.25">
      <c r="A135" s="175">
        <v>40787</v>
      </c>
      <c r="B135" s="256"/>
      <c r="C135" s="256"/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</row>
    <row r="136" spans="1:14" x14ac:dyDescent="0.25">
      <c r="A136" s="175">
        <v>40817</v>
      </c>
      <c r="B136" s="256"/>
      <c r="C136" s="256"/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</row>
    <row r="137" spans="1:14" x14ac:dyDescent="0.25">
      <c r="A137" s="175">
        <v>40848</v>
      </c>
      <c r="B137" s="256"/>
      <c r="C137" s="256"/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</row>
    <row r="138" spans="1:14" x14ac:dyDescent="0.25">
      <c r="A138" s="175">
        <v>40878</v>
      </c>
      <c r="B138" s="256"/>
      <c r="C138" s="256"/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</row>
    <row r="139" spans="1:14" x14ac:dyDescent="0.25">
      <c r="A139" s="175">
        <v>40909</v>
      </c>
      <c r="B139" s="256"/>
      <c r="C139" s="256"/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</row>
    <row r="140" spans="1:14" x14ac:dyDescent="0.25">
      <c r="A140" s="175">
        <v>40940</v>
      </c>
      <c r="B140" s="256"/>
      <c r="C140" s="256"/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</row>
    <row r="141" spans="1:14" x14ac:dyDescent="0.25">
      <c r="A141" s="175">
        <v>40969</v>
      </c>
      <c r="B141" s="256"/>
      <c r="C141" s="256"/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</row>
    <row r="142" spans="1:14" x14ac:dyDescent="0.25">
      <c r="A142" s="175">
        <v>41000</v>
      </c>
      <c r="B142" s="256"/>
      <c r="C142" s="256"/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</row>
    <row r="143" spans="1:14" x14ac:dyDescent="0.25">
      <c r="A143" s="175">
        <v>41030</v>
      </c>
      <c r="B143" s="256"/>
      <c r="C143" s="256"/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</row>
    <row r="144" spans="1:14" x14ac:dyDescent="0.25">
      <c r="A144" s="175">
        <v>41061</v>
      </c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</row>
    <row r="145" spans="1:14" x14ac:dyDescent="0.25">
      <c r="A145" s="175">
        <v>41091</v>
      </c>
      <c r="B145" s="256"/>
      <c r="C145" s="256"/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</row>
    <row r="146" spans="1:14" x14ac:dyDescent="0.25">
      <c r="A146" s="175">
        <v>41122</v>
      </c>
      <c r="B146" s="256"/>
      <c r="C146" s="256"/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</row>
    <row r="147" spans="1:14" x14ac:dyDescent="0.25">
      <c r="A147" s="175">
        <v>41153</v>
      </c>
      <c r="B147" s="256"/>
      <c r="C147" s="256"/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</row>
    <row r="148" spans="1:14" x14ac:dyDescent="0.25">
      <c r="A148" s="175">
        <v>41183</v>
      </c>
      <c r="B148" s="256"/>
      <c r="C148" s="256"/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</row>
    <row r="149" spans="1:14" x14ac:dyDescent="0.25">
      <c r="A149" s="175">
        <v>41214</v>
      </c>
      <c r="B149" s="256"/>
      <c r="C149" s="256"/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</row>
    <row r="150" spans="1:14" x14ac:dyDescent="0.25">
      <c r="A150" s="175">
        <v>41244</v>
      </c>
      <c r="B150" s="256"/>
      <c r="C150" s="256"/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</row>
    <row r="151" spans="1:14" x14ac:dyDescent="0.25">
      <c r="A151" s="175">
        <v>41275</v>
      </c>
      <c r="B151" s="256"/>
      <c r="C151" s="256"/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</row>
    <row r="152" spans="1:14" x14ac:dyDescent="0.25">
      <c r="A152" s="175">
        <v>41306</v>
      </c>
      <c r="B152" s="256"/>
      <c r="C152" s="256"/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</row>
    <row r="153" spans="1:14" x14ac:dyDescent="0.25">
      <c r="A153" s="175">
        <v>41334</v>
      </c>
      <c r="B153" s="256"/>
      <c r="C153" s="256"/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</row>
    <row r="154" spans="1:14" x14ac:dyDescent="0.25">
      <c r="A154" s="175">
        <v>41365</v>
      </c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</row>
    <row r="155" spans="1:14" x14ac:dyDescent="0.25">
      <c r="A155" s="175">
        <v>41395</v>
      </c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</row>
    <row r="156" spans="1:14" x14ac:dyDescent="0.25">
      <c r="A156" s="175">
        <v>41426</v>
      </c>
      <c r="B156" s="256"/>
      <c r="C156" s="256"/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</row>
    <row r="157" spans="1:14" x14ac:dyDescent="0.25">
      <c r="A157" s="175">
        <v>41456</v>
      </c>
      <c r="B157" s="256"/>
      <c r="C157" s="256"/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</row>
    <row r="158" spans="1:14" x14ac:dyDescent="0.25">
      <c r="A158" s="175">
        <v>41487</v>
      </c>
      <c r="B158" s="256"/>
      <c r="C158" s="256"/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</row>
    <row r="159" spans="1:14" x14ac:dyDescent="0.25">
      <c r="A159" s="175">
        <v>41518</v>
      </c>
      <c r="B159" s="256"/>
      <c r="C159" s="256"/>
      <c r="D159" s="256"/>
      <c r="E159" s="256"/>
      <c r="F159" s="256"/>
      <c r="G159" s="256"/>
      <c r="H159" s="256"/>
      <c r="I159" s="256"/>
      <c r="J159" s="256"/>
      <c r="K159" s="256"/>
      <c r="L159" s="256"/>
      <c r="M159" s="256"/>
      <c r="N159" s="256"/>
    </row>
    <row r="160" spans="1:14" x14ac:dyDescent="0.25">
      <c r="A160" s="175">
        <v>41548</v>
      </c>
      <c r="B160" s="256"/>
      <c r="C160" s="256"/>
      <c r="D160" s="256"/>
      <c r="E160" s="256"/>
      <c r="F160" s="256"/>
      <c r="G160" s="256"/>
      <c r="H160" s="256"/>
      <c r="I160" s="256"/>
      <c r="J160" s="256"/>
      <c r="K160" s="256"/>
      <c r="L160" s="256"/>
      <c r="M160" s="256"/>
      <c r="N160" s="256"/>
    </row>
    <row r="161" spans="1:14" x14ac:dyDescent="0.25">
      <c r="A161" s="175">
        <v>41579</v>
      </c>
      <c r="B161" s="256"/>
      <c r="C161" s="256"/>
      <c r="D161" s="256"/>
      <c r="E161" s="256"/>
      <c r="F161" s="256"/>
      <c r="G161" s="256"/>
      <c r="H161" s="256"/>
      <c r="I161" s="256"/>
      <c r="J161" s="256"/>
      <c r="K161" s="256"/>
      <c r="L161" s="256"/>
      <c r="M161" s="256"/>
      <c r="N161" s="256"/>
    </row>
    <row r="162" spans="1:14" x14ac:dyDescent="0.25">
      <c r="A162" s="175">
        <v>41609</v>
      </c>
      <c r="B162" s="256"/>
      <c r="C162" s="256"/>
      <c r="D162" s="256"/>
      <c r="E162" s="256"/>
      <c r="F162" s="256"/>
      <c r="G162" s="256"/>
      <c r="H162" s="256"/>
      <c r="I162" s="256"/>
      <c r="J162" s="256"/>
      <c r="K162" s="256"/>
      <c r="L162" s="256"/>
      <c r="M162" s="256"/>
      <c r="N162" s="256"/>
    </row>
    <row r="163" spans="1:14" x14ac:dyDescent="0.25">
      <c r="A163" s="175">
        <v>41640</v>
      </c>
      <c r="B163" s="256"/>
      <c r="C163" s="256"/>
      <c r="D163" s="256"/>
      <c r="E163" s="256"/>
      <c r="F163" s="256"/>
      <c r="G163" s="256"/>
      <c r="H163" s="256"/>
      <c r="I163" s="256"/>
      <c r="J163" s="256"/>
      <c r="K163" s="256"/>
      <c r="L163" s="256"/>
      <c r="M163" s="256"/>
      <c r="N163" s="256"/>
    </row>
    <row r="164" spans="1:14" x14ac:dyDescent="0.25">
      <c r="A164" s="175">
        <v>41671</v>
      </c>
      <c r="B164" s="256"/>
      <c r="C164" s="256"/>
      <c r="D164" s="256"/>
      <c r="E164" s="256"/>
      <c r="F164" s="256"/>
      <c r="G164" s="256"/>
      <c r="H164" s="256"/>
      <c r="I164" s="256"/>
      <c r="J164" s="256"/>
      <c r="K164" s="256"/>
      <c r="L164" s="256"/>
      <c r="M164" s="256"/>
      <c r="N164" s="256"/>
    </row>
    <row r="165" spans="1:14" x14ac:dyDescent="0.25">
      <c r="A165" s="175">
        <v>41699</v>
      </c>
      <c r="B165" s="256"/>
      <c r="C165" s="256"/>
      <c r="D165" s="256"/>
      <c r="E165" s="256"/>
      <c r="F165" s="256"/>
      <c r="G165" s="256"/>
      <c r="H165" s="256"/>
      <c r="I165" s="256"/>
      <c r="J165" s="256"/>
      <c r="K165" s="256"/>
      <c r="L165" s="256"/>
      <c r="M165" s="256"/>
      <c r="N165" s="256"/>
    </row>
    <row r="166" spans="1:14" x14ac:dyDescent="0.25">
      <c r="A166" s="175">
        <v>41730</v>
      </c>
      <c r="B166" s="256"/>
      <c r="C166" s="256"/>
      <c r="D166" s="256"/>
      <c r="E166" s="256"/>
      <c r="F166" s="256"/>
      <c r="G166" s="256"/>
      <c r="H166" s="256"/>
      <c r="I166" s="256"/>
      <c r="J166" s="256"/>
      <c r="K166" s="256"/>
      <c r="L166" s="256"/>
      <c r="M166" s="256"/>
      <c r="N166" s="256"/>
    </row>
    <row r="167" spans="1:14" x14ac:dyDescent="0.25">
      <c r="A167" s="175">
        <v>41760</v>
      </c>
      <c r="B167" s="256"/>
      <c r="C167" s="256"/>
      <c r="D167" s="256"/>
      <c r="E167" s="256"/>
      <c r="F167" s="256"/>
      <c r="G167" s="256"/>
      <c r="H167" s="256"/>
      <c r="I167" s="256"/>
      <c r="J167" s="256"/>
      <c r="K167" s="256"/>
      <c r="L167" s="256"/>
      <c r="M167" s="256"/>
      <c r="N167" s="256"/>
    </row>
    <row r="168" spans="1:14" x14ac:dyDescent="0.25">
      <c r="A168" s="175">
        <v>41791</v>
      </c>
      <c r="B168" s="256"/>
      <c r="C168" s="256"/>
      <c r="D168" s="256"/>
      <c r="E168" s="256"/>
      <c r="F168" s="256"/>
      <c r="G168" s="256"/>
      <c r="H168" s="256"/>
      <c r="I168" s="256"/>
      <c r="J168" s="256"/>
      <c r="K168" s="256"/>
      <c r="L168" s="256"/>
      <c r="M168" s="256"/>
      <c r="N168" s="256"/>
    </row>
    <row r="169" spans="1:14" x14ac:dyDescent="0.25">
      <c r="A169" s="175">
        <v>41821</v>
      </c>
      <c r="B169" s="256"/>
      <c r="C169" s="256"/>
      <c r="D169" s="256"/>
      <c r="E169" s="256"/>
      <c r="F169" s="256"/>
      <c r="G169" s="256"/>
      <c r="H169" s="256"/>
      <c r="I169" s="256"/>
      <c r="J169" s="256"/>
      <c r="K169" s="256"/>
      <c r="L169" s="256"/>
      <c r="M169" s="256"/>
      <c r="N169" s="256"/>
    </row>
    <row r="170" spans="1:14" x14ac:dyDescent="0.25">
      <c r="A170" s="175">
        <v>41852</v>
      </c>
      <c r="B170" s="256"/>
      <c r="C170" s="256"/>
      <c r="D170" s="256"/>
      <c r="E170" s="256"/>
      <c r="F170" s="256"/>
      <c r="G170" s="256"/>
      <c r="H170" s="256"/>
      <c r="I170" s="256"/>
      <c r="J170" s="256"/>
      <c r="K170" s="256"/>
      <c r="L170" s="256"/>
      <c r="M170" s="256"/>
      <c r="N170" s="256"/>
    </row>
    <row r="171" spans="1:14" x14ac:dyDescent="0.25">
      <c r="A171" s="175">
        <v>41883</v>
      </c>
      <c r="B171" s="256"/>
      <c r="C171" s="256"/>
      <c r="D171" s="256"/>
      <c r="E171" s="256"/>
      <c r="F171" s="256"/>
      <c r="G171" s="256"/>
      <c r="H171" s="256"/>
      <c r="I171" s="256"/>
      <c r="J171" s="256"/>
      <c r="K171" s="256"/>
      <c r="L171" s="256"/>
      <c r="M171" s="256"/>
      <c r="N171" s="256"/>
    </row>
    <row r="172" spans="1:14" x14ac:dyDescent="0.25">
      <c r="A172" s="175">
        <v>41913</v>
      </c>
      <c r="B172" s="256"/>
      <c r="C172" s="256"/>
      <c r="D172" s="256"/>
      <c r="E172" s="256"/>
      <c r="F172" s="256"/>
      <c r="G172" s="256"/>
      <c r="H172" s="256"/>
      <c r="I172" s="256"/>
      <c r="J172" s="256"/>
      <c r="K172" s="256"/>
      <c r="L172" s="256"/>
      <c r="M172" s="256"/>
      <c r="N172" s="256"/>
    </row>
    <row r="173" spans="1:14" x14ac:dyDescent="0.25">
      <c r="A173" s="175">
        <v>41944</v>
      </c>
      <c r="B173" s="256"/>
      <c r="C173" s="256"/>
      <c r="D173" s="256"/>
      <c r="E173" s="256"/>
      <c r="F173" s="256"/>
      <c r="G173" s="256"/>
      <c r="H173" s="256"/>
      <c r="I173" s="256"/>
      <c r="J173" s="256"/>
      <c r="K173" s="256"/>
      <c r="L173" s="256"/>
      <c r="M173" s="256"/>
      <c r="N173" s="256"/>
    </row>
    <row r="174" spans="1:14" x14ac:dyDescent="0.25">
      <c r="A174" s="175">
        <v>41974</v>
      </c>
      <c r="B174" s="256"/>
      <c r="C174" s="256"/>
      <c r="D174" s="256"/>
      <c r="E174" s="256"/>
      <c r="F174" s="256"/>
      <c r="G174" s="256"/>
      <c r="H174" s="256"/>
      <c r="I174" s="256"/>
      <c r="J174" s="256"/>
      <c r="K174" s="256"/>
      <c r="L174" s="256"/>
      <c r="M174" s="256"/>
      <c r="N174" s="256"/>
    </row>
    <row r="175" spans="1:14" x14ac:dyDescent="0.25">
      <c r="A175" s="175">
        <v>42005</v>
      </c>
      <c r="B175" s="256"/>
      <c r="C175" s="256"/>
      <c r="D175" s="256"/>
      <c r="E175" s="256"/>
      <c r="F175" s="256"/>
      <c r="G175" s="256"/>
      <c r="H175" s="256"/>
      <c r="I175" s="256"/>
      <c r="J175" s="256"/>
      <c r="K175" s="256"/>
      <c r="L175" s="256"/>
      <c r="M175" s="256"/>
      <c r="N175" s="256"/>
    </row>
    <row r="176" spans="1:14" x14ac:dyDescent="0.25">
      <c r="A176" s="175">
        <v>42036</v>
      </c>
      <c r="B176" s="256"/>
      <c r="C176" s="256"/>
      <c r="D176" s="256"/>
      <c r="E176" s="256"/>
      <c r="F176" s="256"/>
      <c r="G176" s="256"/>
      <c r="H176" s="256"/>
      <c r="I176" s="256"/>
      <c r="J176" s="256"/>
      <c r="K176" s="256"/>
      <c r="L176" s="256"/>
      <c r="M176" s="256"/>
      <c r="N176" s="256"/>
    </row>
    <row r="177" spans="1:14" x14ac:dyDescent="0.25">
      <c r="A177" s="175">
        <v>42064</v>
      </c>
      <c r="B177" s="256"/>
      <c r="C177" s="256"/>
      <c r="D177" s="256"/>
      <c r="E177" s="256"/>
      <c r="F177" s="256"/>
      <c r="G177" s="256"/>
      <c r="H177" s="256"/>
      <c r="I177" s="256"/>
      <c r="J177" s="256"/>
      <c r="K177" s="256"/>
      <c r="L177" s="256"/>
      <c r="M177" s="256"/>
      <c r="N177" s="256"/>
    </row>
    <row r="178" spans="1:14" x14ac:dyDescent="0.25">
      <c r="A178" s="175">
        <v>42095</v>
      </c>
      <c r="B178" s="256"/>
      <c r="C178" s="256"/>
      <c r="D178" s="256"/>
      <c r="E178" s="256"/>
      <c r="F178" s="256"/>
      <c r="G178" s="256"/>
      <c r="H178" s="256"/>
      <c r="I178" s="256"/>
      <c r="J178" s="256"/>
      <c r="K178" s="256"/>
      <c r="L178" s="256"/>
      <c r="M178" s="256"/>
      <c r="N178" s="256"/>
    </row>
    <row r="179" spans="1:14" x14ac:dyDescent="0.25">
      <c r="A179" s="175">
        <v>42125</v>
      </c>
      <c r="B179" s="256"/>
      <c r="C179" s="256"/>
      <c r="D179" s="256"/>
      <c r="E179" s="256"/>
      <c r="F179" s="256"/>
      <c r="G179" s="256"/>
      <c r="H179" s="256"/>
      <c r="I179" s="256"/>
      <c r="J179" s="256"/>
      <c r="K179" s="256"/>
      <c r="L179" s="256"/>
      <c r="M179" s="256"/>
      <c r="N179" s="256"/>
    </row>
    <row r="180" spans="1:14" x14ac:dyDescent="0.25">
      <c r="A180" s="175">
        <v>42156</v>
      </c>
      <c r="B180" s="256"/>
      <c r="C180" s="256"/>
      <c r="D180" s="256"/>
      <c r="E180" s="256"/>
      <c r="F180" s="256"/>
      <c r="G180" s="256"/>
      <c r="H180" s="256"/>
      <c r="I180" s="256"/>
      <c r="J180" s="256"/>
      <c r="K180" s="256"/>
      <c r="L180" s="256"/>
      <c r="M180" s="256"/>
      <c r="N180" s="256"/>
    </row>
    <row r="181" spans="1:14" x14ac:dyDescent="0.25">
      <c r="A181" s="175">
        <v>42186</v>
      </c>
      <c r="B181" s="256"/>
      <c r="C181" s="256"/>
      <c r="D181" s="256"/>
      <c r="E181" s="256"/>
      <c r="F181" s="256"/>
      <c r="G181" s="256"/>
      <c r="H181" s="256"/>
      <c r="I181" s="256"/>
      <c r="J181" s="256"/>
      <c r="K181" s="256"/>
      <c r="L181" s="256"/>
      <c r="M181" s="256"/>
      <c r="N181" s="256"/>
    </row>
    <row r="182" spans="1:14" x14ac:dyDescent="0.25">
      <c r="A182" s="175">
        <v>42217</v>
      </c>
      <c r="B182" s="256"/>
      <c r="C182" s="256"/>
      <c r="D182" s="256"/>
      <c r="E182" s="256"/>
      <c r="F182" s="256"/>
      <c r="G182" s="256"/>
      <c r="H182" s="256"/>
      <c r="I182" s="256"/>
      <c r="J182" s="256"/>
      <c r="K182" s="256"/>
      <c r="L182" s="256"/>
      <c r="M182" s="256"/>
      <c r="N182" s="256"/>
    </row>
    <row r="183" spans="1:14" x14ac:dyDescent="0.25">
      <c r="A183" s="175">
        <v>42248</v>
      </c>
      <c r="B183" s="256"/>
      <c r="C183" s="256"/>
      <c r="D183" s="256"/>
      <c r="E183" s="256"/>
      <c r="F183" s="256"/>
      <c r="G183" s="256"/>
      <c r="H183" s="256"/>
      <c r="I183" s="256"/>
      <c r="J183" s="256"/>
      <c r="K183" s="256"/>
      <c r="L183" s="256"/>
      <c r="M183" s="256"/>
      <c r="N183" s="256"/>
    </row>
    <row r="184" spans="1:14" x14ac:dyDescent="0.25">
      <c r="A184" s="175">
        <v>42278</v>
      </c>
      <c r="B184" s="256"/>
      <c r="C184" s="256"/>
      <c r="D184" s="256"/>
      <c r="E184" s="256"/>
      <c r="F184" s="256"/>
      <c r="G184" s="256"/>
      <c r="H184" s="256"/>
      <c r="I184" s="256"/>
      <c r="J184" s="256"/>
      <c r="K184" s="256"/>
      <c r="L184" s="256"/>
      <c r="M184" s="256"/>
      <c r="N184" s="256"/>
    </row>
    <row r="185" spans="1:14" x14ac:dyDescent="0.25">
      <c r="A185" s="175">
        <v>42309</v>
      </c>
      <c r="B185" s="256"/>
      <c r="C185" s="256"/>
      <c r="D185" s="256"/>
      <c r="E185" s="256"/>
      <c r="F185" s="256"/>
      <c r="G185" s="256"/>
      <c r="H185" s="256"/>
      <c r="I185" s="256"/>
      <c r="J185" s="256"/>
      <c r="K185" s="256"/>
      <c r="L185" s="256"/>
      <c r="M185" s="256"/>
      <c r="N185" s="256"/>
    </row>
    <row r="186" spans="1:14" x14ac:dyDescent="0.25">
      <c r="A186" s="175">
        <v>42339</v>
      </c>
      <c r="B186" s="256"/>
      <c r="C186" s="256"/>
      <c r="D186" s="256"/>
      <c r="E186" s="256"/>
      <c r="F186" s="256"/>
      <c r="G186" s="256"/>
      <c r="H186" s="256"/>
      <c r="I186" s="256"/>
      <c r="J186" s="256"/>
      <c r="K186" s="256"/>
      <c r="L186" s="256"/>
      <c r="M186" s="256"/>
      <c r="N186" s="256"/>
    </row>
    <row r="187" spans="1:14" x14ac:dyDescent="0.25">
      <c r="A187" s="175">
        <v>42370</v>
      </c>
      <c r="B187" s="256"/>
      <c r="C187" s="256"/>
      <c r="D187" s="256"/>
      <c r="E187" s="256"/>
      <c r="F187" s="256"/>
      <c r="G187" s="256"/>
      <c r="H187" s="256"/>
      <c r="I187" s="256"/>
      <c r="J187" s="256"/>
      <c r="K187" s="256"/>
      <c r="L187" s="256"/>
      <c r="M187" s="256"/>
      <c r="N187" s="256"/>
    </row>
    <row r="188" spans="1:14" x14ac:dyDescent="0.25">
      <c r="A188" s="175">
        <v>42401</v>
      </c>
      <c r="B188" s="256"/>
      <c r="C188" s="256"/>
      <c r="D188" s="256"/>
      <c r="E188" s="256"/>
      <c r="F188" s="256"/>
      <c r="G188" s="256"/>
      <c r="H188" s="256"/>
      <c r="I188" s="256"/>
      <c r="J188" s="256"/>
      <c r="K188" s="256"/>
      <c r="L188" s="256"/>
      <c r="M188" s="256"/>
      <c r="N188" s="256"/>
    </row>
    <row r="189" spans="1:14" x14ac:dyDescent="0.25">
      <c r="A189" s="175">
        <v>42430</v>
      </c>
      <c r="B189" s="256"/>
      <c r="C189" s="256"/>
      <c r="D189" s="256"/>
      <c r="E189" s="256"/>
      <c r="F189" s="256"/>
      <c r="G189" s="256"/>
      <c r="H189" s="256"/>
      <c r="I189" s="256"/>
      <c r="J189" s="256"/>
      <c r="K189" s="256"/>
      <c r="L189" s="256"/>
      <c r="M189" s="256"/>
      <c r="N189" s="256"/>
    </row>
    <row r="190" spans="1:14" x14ac:dyDescent="0.25">
      <c r="A190" s="175">
        <v>42461</v>
      </c>
      <c r="B190" s="256"/>
      <c r="C190" s="256"/>
      <c r="D190" s="256"/>
      <c r="E190" s="256"/>
      <c r="F190" s="256"/>
      <c r="G190" s="256"/>
      <c r="H190" s="256"/>
      <c r="I190" s="256"/>
      <c r="J190" s="256"/>
      <c r="K190" s="256"/>
      <c r="L190" s="256"/>
      <c r="M190" s="256"/>
      <c r="N190" s="256"/>
    </row>
    <row r="191" spans="1:14" x14ac:dyDescent="0.25">
      <c r="A191" s="175">
        <v>42491</v>
      </c>
      <c r="B191" s="256"/>
      <c r="C191" s="256"/>
      <c r="D191" s="256"/>
      <c r="E191" s="256"/>
      <c r="F191" s="256"/>
      <c r="G191" s="256"/>
      <c r="H191" s="256"/>
      <c r="I191" s="256"/>
      <c r="J191" s="256"/>
      <c r="K191" s="256"/>
      <c r="L191" s="256"/>
      <c r="M191" s="256"/>
      <c r="N191" s="256"/>
    </row>
    <row r="192" spans="1:14" x14ac:dyDescent="0.25">
      <c r="A192" s="175">
        <v>42522</v>
      </c>
      <c r="B192" s="256"/>
      <c r="C192" s="256"/>
      <c r="D192" s="256"/>
      <c r="E192" s="256"/>
      <c r="F192" s="256"/>
      <c r="G192" s="256"/>
      <c r="H192" s="256"/>
      <c r="I192" s="256"/>
      <c r="J192" s="256"/>
      <c r="K192" s="256"/>
      <c r="L192" s="256"/>
      <c r="M192" s="256"/>
      <c r="N192" s="256"/>
    </row>
    <row r="193" spans="1:14" x14ac:dyDescent="0.25">
      <c r="A193" s="175">
        <v>42552</v>
      </c>
      <c r="B193" s="256"/>
      <c r="C193" s="256"/>
      <c r="D193" s="256"/>
      <c r="E193" s="256"/>
      <c r="F193" s="256"/>
      <c r="G193" s="256"/>
      <c r="H193" s="256"/>
      <c r="I193" s="256"/>
      <c r="J193" s="256"/>
      <c r="K193" s="256"/>
      <c r="L193" s="256"/>
      <c r="M193" s="256"/>
      <c r="N193" s="256"/>
    </row>
    <row r="194" spans="1:14" x14ac:dyDescent="0.25">
      <c r="A194" s="175">
        <v>42583</v>
      </c>
      <c r="B194" s="256"/>
      <c r="C194" s="256"/>
      <c r="D194" s="256"/>
      <c r="E194" s="256"/>
      <c r="F194" s="256"/>
      <c r="G194" s="256"/>
      <c r="H194" s="256"/>
      <c r="I194" s="256"/>
      <c r="J194" s="256"/>
      <c r="K194" s="256"/>
      <c r="L194" s="256"/>
      <c r="M194" s="256"/>
      <c r="N194" s="256"/>
    </row>
    <row r="195" spans="1:14" x14ac:dyDescent="0.25">
      <c r="A195" s="175">
        <v>42614</v>
      </c>
      <c r="B195" s="256"/>
      <c r="C195" s="256"/>
      <c r="D195" s="256"/>
      <c r="E195" s="256"/>
      <c r="F195" s="256"/>
      <c r="G195" s="256"/>
      <c r="H195" s="256"/>
      <c r="I195" s="256"/>
      <c r="J195" s="256"/>
      <c r="K195" s="256"/>
      <c r="L195" s="256"/>
      <c r="M195" s="256"/>
      <c r="N195" s="256"/>
    </row>
    <row r="196" spans="1:14" x14ac:dyDescent="0.25">
      <c r="A196" s="175">
        <v>42644</v>
      </c>
      <c r="B196" s="256"/>
      <c r="C196" s="256"/>
      <c r="D196" s="256"/>
      <c r="E196" s="256"/>
      <c r="F196" s="256"/>
      <c r="G196" s="256"/>
      <c r="H196" s="256"/>
      <c r="I196" s="256"/>
      <c r="J196" s="256"/>
      <c r="K196" s="256"/>
      <c r="L196" s="256"/>
      <c r="M196" s="256"/>
      <c r="N196" s="256"/>
    </row>
    <row r="197" spans="1:14" x14ac:dyDescent="0.25">
      <c r="A197" s="175">
        <v>42675</v>
      </c>
      <c r="B197" s="256"/>
      <c r="C197" s="256"/>
      <c r="D197" s="256"/>
      <c r="E197" s="256"/>
      <c r="F197" s="256"/>
      <c r="G197" s="256"/>
      <c r="H197" s="256"/>
      <c r="I197" s="256"/>
      <c r="J197" s="256"/>
      <c r="K197" s="256"/>
      <c r="L197" s="256"/>
      <c r="M197" s="256"/>
      <c r="N197" s="256"/>
    </row>
    <row r="198" spans="1:14" x14ac:dyDescent="0.25">
      <c r="A198" s="175">
        <v>42705</v>
      </c>
      <c r="B198" s="256"/>
      <c r="C198" s="256"/>
      <c r="D198" s="256"/>
      <c r="E198" s="256"/>
      <c r="F198" s="256"/>
      <c r="G198" s="256"/>
      <c r="H198" s="256"/>
      <c r="I198" s="256"/>
      <c r="J198" s="256"/>
      <c r="K198" s="256"/>
      <c r="L198" s="256"/>
      <c r="M198" s="256"/>
      <c r="N198" s="256"/>
    </row>
    <row r="199" spans="1:14" x14ac:dyDescent="0.25">
      <c r="A199" s="175">
        <v>42736</v>
      </c>
      <c r="B199" s="256"/>
      <c r="C199" s="256"/>
      <c r="D199" s="256"/>
      <c r="E199" s="256"/>
      <c r="F199" s="256"/>
      <c r="G199" s="256"/>
      <c r="H199" s="256"/>
      <c r="I199" s="256"/>
      <c r="J199" s="256"/>
      <c r="K199" s="256"/>
      <c r="L199" s="256"/>
      <c r="M199" s="256"/>
      <c r="N199" s="256"/>
    </row>
    <row r="200" spans="1:14" x14ac:dyDescent="0.25">
      <c r="A200" s="175">
        <v>42767</v>
      </c>
      <c r="B200" s="256"/>
      <c r="C200" s="256"/>
      <c r="D200" s="256"/>
      <c r="E200" s="256"/>
      <c r="F200" s="256"/>
      <c r="G200" s="256"/>
      <c r="H200" s="256"/>
      <c r="I200" s="256"/>
      <c r="J200" s="256"/>
      <c r="K200" s="256"/>
      <c r="L200" s="256"/>
      <c r="M200" s="256"/>
      <c r="N200" s="256"/>
    </row>
    <row r="201" spans="1:14" x14ac:dyDescent="0.25">
      <c r="A201" s="175">
        <v>42795</v>
      </c>
      <c r="B201" s="256"/>
      <c r="C201" s="256"/>
      <c r="D201" s="256"/>
      <c r="E201" s="256"/>
      <c r="F201" s="256"/>
      <c r="G201" s="256"/>
      <c r="H201" s="256"/>
      <c r="I201" s="256"/>
      <c r="J201" s="256"/>
      <c r="K201" s="256"/>
      <c r="L201" s="256"/>
      <c r="M201" s="256"/>
      <c r="N201" s="256"/>
    </row>
    <row r="202" spans="1:14" x14ac:dyDescent="0.25">
      <c r="A202" s="175">
        <v>42826</v>
      </c>
      <c r="B202" s="256"/>
      <c r="C202" s="256"/>
      <c r="D202" s="256"/>
      <c r="E202" s="256"/>
      <c r="F202" s="256"/>
      <c r="G202" s="256"/>
      <c r="H202" s="256"/>
      <c r="I202" s="256"/>
      <c r="J202" s="256"/>
      <c r="K202" s="256"/>
      <c r="L202" s="256"/>
      <c r="M202" s="256"/>
      <c r="N202" s="256"/>
    </row>
    <row r="203" spans="1:14" x14ac:dyDescent="0.25">
      <c r="A203" s="175">
        <v>42856</v>
      </c>
      <c r="B203" s="256"/>
      <c r="C203" s="256"/>
      <c r="D203" s="256"/>
      <c r="E203" s="256"/>
      <c r="F203" s="256"/>
      <c r="G203" s="256"/>
      <c r="H203" s="256"/>
      <c r="I203" s="256"/>
      <c r="J203" s="256"/>
      <c r="K203" s="256"/>
      <c r="L203" s="256"/>
      <c r="M203" s="256"/>
      <c r="N203" s="256"/>
    </row>
    <row r="204" spans="1:14" x14ac:dyDescent="0.25">
      <c r="A204" s="175">
        <v>42887</v>
      </c>
      <c r="B204" s="256"/>
      <c r="C204" s="256"/>
      <c r="D204" s="256"/>
      <c r="E204" s="256"/>
      <c r="F204" s="256"/>
      <c r="G204" s="256"/>
      <c r="H204" s="256"/>
      <c r="I204" s="256"/>
      <c r="J204" s="256"/>
      <c r="K204" s="256"/>
      <c r="L204" s="256"/>
      <c r="M204" s="256"/>
      <c r="N204" s="256"/>
    </row>
    <row r="205" spans="1:14" x14ac:dyDescent="0.25">
      <c r="A205" s="175">
        <v>42917</v>
      </c>
      <c r="B205" s="256"/>
      <c r="C205" s="256"/>
      <c r="D205" s="256"/>
      <c r="E205" s="256"/>
      <c r="F205" s="256"/>
      <c r="G205" s="256"/>
      <c r="H205" s="256"/>
      <c r="I205" s="256"/>
      <c r="J205" s="256"/>
      <c r="K205" s="256"/>
      <c r="L205" s="256"/>
      <c r="M205" s="256"/>
      <c r="N205" s="256"/>
    </row>
    <row r="206" spans="1:14" x14ac:dyDescent="0.25">
      <c r="A206" s="175">
        <v>42948</v>
      </c>
      <c r="B206" s="256"/>
      <c r="C206" s="256"/>
      <c r="D206" s="256"/>
      <c r="E206" s="256"/>
      <c r="F206" s="256"/>
      <c r="G206" s="256"/>
      <c r="H206" s="256"/>
      <c r="I206" s="256"/>
      <c r="J206" s="256"/>
      <c r="K206" s="256"/>
      <c r="L206" s="256"/>
      <c r="M206" s="256"/>
      <c r="N206" s="256"/>
    </row>
    <row r="207" spans="1:14" x14ac:dyDescent="0.25">
      <c r="A207" s="175">
        <v>42979</v>
      </c>
      <c r="B207" s="256"/>
      <c r="C207" s="256"/>
      <c r="D207" s="256"/>
      <c r="E207" s="256"/>
      <c r="F207" s="256"/>
      <c r="G207" s="256"/>
      <c r="H207" s="256"/>
      <c r="I207" s="256"/>
      <c r="J207" s="256"/>
      <c r="K207" s="256"/>
      <c r="L207" s="256"/>
      <c r="M207" s="256"/>
      <c r="N207" s="256"/>
    </row>
    <row r="208" spans="1:14" x14ac:dyDescent="0.25">
      <c r="A208" s="175">
        <v>43009</v>
      </c>
      <c r="B208" s="256"/>
      <c r="C208" s="256"/>
      <c r="D208" s="256"/>
      <c r="E208" s="256"/>
      <c r="F208" s="256"/>
      <c r="G208" s="256"/>
      <c r="H208" s="256"/>
      <c r="I208" s="256"/>
      <c r="J208" s="256"/>
      <c r="K208" s="256"/>
      <c r="L208" s="256"/>
      <c r="M208" s="256"/>
      <c r="N208" s="256"/>
    </row>
    <row r="209" spans="1:14" x14ac:dyDescent="0.25">
      <c r="A209" s="175">
        <v>43040</v>
      </c>
      <c r="B209" s="256"/>
      <c r="C209" s="256"/>
      <c r="D209" s="256"/>
      <c r="E209" s="256"/>
      <c r="F209" s="256"/>
      <c r="G209" s="256"/>
      <c r="H209" s="256"/>
      <c r="I209" s="256"/>
      <c r="J209" s="256"/>
      <c r="K209" s="256"/>
      <c r="L209" s="256"/>
      <c r="M209" s="256"/>
      <c r="N209" s="256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AV2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3.2" x14ac:dyDescent="0.25"/>
  <cols>
    <col min="2" max="2" width="10.109375" bestFit="1" customWidth="1"/>
    <col min="3" max="3" width="10.5546875" bestFit="1" customWidth="1"/>
    <col min="4" max="4" width="15.44140625" bestFit="1" customWidth="1"/>
    <col min="5" max="5" width="17.6640625" bestFit="1" customWidth="1"/>
    <col min="6" max="6" width="11.109375" bestFit="1" customWidth="1"/>
    <col min="7" max="7" width="12" bestFit="1" customWidth="1"/>
    <col min="8" max="8" width="15.109375" bestFit="1" customWidth="1"/>
    <col min="9" max="9" width="18.109375" bestFit="1" customWidth="1"/>
    <col min="10" max="10" width="13" bestFit="1" customWidth="1"/>
    <col min="11" max="11" width="16.5546875" bestFit="1" customWidth="1"/>
    <col min="12" max="12" width="13.33203125" bestFit="1" customWidth="1"/>
    <col min="13" max="13" width="11.6640625" bestFit="1" customWidth="1"/>
    <col min="14" max="14" width="12.6640625" bestFit="1" customWidth="1"/>
    <col min="15" max="15" width="11.88671875" bestFit="1" customWidth="1"/>
    <col min="16" max="16" width="12" bestFit="1" customWidth="1"/>
    <col min="17" max="17" width="9.6640625" bestFit="1" customWidth="1"/>
    <col min="18" max="18" width="14" bestFit="1" customWidth="1"/>
    <col min="19" max="21" width="9" bestFit="1" customWidth="1"/>
    <col min="23" max="23" width="10.88671875" bestFit="1" customWidth="1"/>
    <col min="24" max="24" width="12.88671875" bestFit="1" customWidth="1"/>
    <col min="25" max="25" width="13.6640625" bestFit="1" customWidth="1"/>
    <col min="26" max="26" width="14.109375" bestFit="1" customWidth="1"/>
    <col min="27" max="27" width="12.33203125" bestFit="1" customWidth="1"/>
    <col min="28" max="28" width="12.88671875" bestFit="1" customWidth="1"/>
    <col min="29" max="29" width="10.44140625" bestFit="1" customWidth="1"/>
    <col min="30" max="30" width="15.5546875" bestFit="1" customWidth="1"/>
    <col min="31" max="31" width="17" bestFit="1" customWidth="1"/>
    <col min="32" max="32" width="12" bestFit="1" customWidth="1"/>
    <col min="33" max="33" width="14.109375" bestFit="1" customWidth="1"/>
    <col min="34" max="34" width="14.5546875" bestFit="1" customWidth="1"/>
    <col min="35" max="35" width="14.33203125" bestFit="1" customWidth="1"/>
    <col min="36" max="36" width="18" bestFit="1" customWidth="1"/>
    <col min="37" max="37" width="17.88671875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5546875" bestFit="1" customWidth="1"/>
  </cols>
  <sheetData>
    <row r="3" spans="1:48" x14ac:dyDescent="0.25">
      <c r="A3" s="171"/>
      <c r="B3" s="172" t="s">
        <v>62</v>
      </c>
      <c r="C3" s="172" t="s">
        <v>67</v>
      </c>
      <c r="D3" s="172" t="s">
        <v>63</v>
      </c>
      <c r="E3" s="172" t="s">
        <v>64</v>
      </c>
      <c r="F3" s="172" t="s">
        <v>65</v>
      </c>
      <c r="G3" s="172" t="s">
        <v>66</v>
      </c>
      <c r="H3" s="172" t="s">
        <v>68</v>
      </c>
      <c r="I3" s="172" t="s">
        <v>69</v>
      </c>
      <c r="J3" s="172" t="s">
        <v>70</v>
      </c>
      <c r="K3" s="172" t="s">
        <v>72</v>
      </c>
      <c r="L3" s="172" t="s">
        <v>73</v>
      </c>
      <c r="M3" s="172" t="s">
        <v>71</v>
      </c>
      <c r="N3" s="172" t="s">
        <v>147</v>
      </c>
      <c r="O3" s="172" t="s">
        <v>165</v>
      </c>
      <c r="P3" s="172" t="s">
        <v>74</v>
      </c>
      <c r="Q3" s="172" t="s">
        <v>189</v>
      </c>
      <c r="R3" s="172" t="s">
        <v>80</v>
      </c>
      <c r="S3" s="172" t="s">
        <v>81</v>
      </c>
      <c r="T3" s="172" t="s">
        <v>82</v>
      </c>
      <c r="U3" s="172" t="s">
        <v>83</v>
      </c>
      <c r="V3" s="172" t="s">
        <v>84</v>
      </c>
      <c r="W3" s="172" t="s">
        <v>86</v>
      </c>
      <c r="X3" s="172" t="s">
        <v>87</v>
      </c>
      <c r="Y3" s="172" t="s">
        <v>88</v>
      </c>
      <c r="Z3" s="172" t="s">
        <v>93</v>
      </c>
      <c r="AA3" s="172" t="s">
        <v>85</v>
      </c>
      <c r="AB3" s="172" t="s">
        <v>190</v>
      </c>
      <c r="AC3" s="172" t="s">
        <v>148</v>
      </c>
      <c r="AD3" s="172" t="s">
        <v>78</v>
      </c>
      <c r="AE3" s="172" t="s">
        <v>79</v>
      </c>
      <c r="AF3" s="172" t="s">
        <v>177</v>
      </c>
      <c r="AG3" s="172" t="s">
        <v>94</v>
      </c>
      <c r="AH3" s="172" t="s">
        <v>149</v>
      </c>
      <c r="AI3" s="172" t="s">
        <v>96</v>
      </c>
      <c r="AJ3" s="172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150</v>
      </c>
    </row>
    <row r="4" spans="1:48" x14ac:dyDescent="0.25">
      <c r="A4" s="171">
        <v>36800</v>
      </c>
      <c r="B4" s="255"/>
      <c r="C4" s="255"/>
      <c r="D4" s="255"/>
      <c r="E4" s="255"/>
      <c r="F4" s="255"/>
      <c r="G4" s="255"/>
      <c r="H4" s="255"/>
      <c r="I4" s="255"/>
      <c r="J4" s="255"/>
      <c r="K4" s="255"/>
      <c r="L4" s="255"/>
      <c r="M4" s="255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  <c r="AH4" s="255"/>
      <c r="AI4" s="255"/>
      <c r="AJ4" s="255"/>
      <c r="AK4" s="255"/>
      <c r="AL4" s="255"/>
      <c r="AM4" s="255"/>
      <c r="AN4" s="255"/>
      <c r="AO4" s="255"/>
      <c r="AP4" s="255"/>
      <c r="AQ4" s="255"/>
      <c r="AR4" s="255"/>
      <c r="AS4" s="255"/>
      <c r="AT4" s="255"/>
      <c r="AU4" s="255"/>
      <c r="AV4" s="255"/>
    </row>
    <row r="5" spans="1:48" x14ac:dyDescent="0.25">
      <c r="A5" s="171">
        <v>36831</v>
      </c>
      <c r="B5" s="255"/>
      <c r="C5" s="255"/>
      <c r="D5" s="255"/>
      <c r="E5" s="255"/>
      <c r="F5" s="255"/>
      <c r="G5" s="255"/>
      <c r="H5" s="255"/>
      <c r="I5" s="255"/>
      <c r="J5" s="255"/>
      <c r="K5" s="255"/>
      <c r="L5" s="255"/>
      <c r="M5" s="255"/>
      <c r="N5" s="255"/>
      <c r="O5" s="255"/>
      <c r="P5" s="255"/>
      <c r="Q5" s="255"/>
      <c r="R5" s="255"/>
      <c r="S5" s="255"/>
      <c r="T5" s="255"/>
      <c r="U5" s="255"/>
      <c r="V5" s="255"/>
      <c r="W5" s="255"/>
      <c r="X5" s="255"/>
      <c r="Y5" s="255"/>
      <c r="Z5" s="255"/>
      <c r="AA5" s="255"/>
      <c r="AB5" s="255"/>
      <c r="AC5" s="255"/>
      <c r="AD5" s="255"/>
      <c r="AE5" s="255"/>
      <c r="AF5" s="255"/>
      <c r="AG5" s="255"/>
      <c r="AH5" s="255"/>
      <c r="AI5" s="255"/>
      <c r="AJ5" s="255"/>
      <c r="AK5" s="255"/>
      <c r="AL5" s="255"/>
      <c r="AM5" s="255"/>
      <c r="AN5" s="255"/>
      <c r="AO5" s="255"/>
      <c r="AP5" s="255"/>
      <c r="AQ5" s="255"/>
      <c r="AR5" s="255"/>
      <c r="AS5" s="255"/>
      <c r="AT5" s="255"/>
      <c r="AU5" s="255"/>
      <c r="AV5" s="255"/>
    </row>
    <row r="6" spans="1:48" x14ac:dyDescent="0.25">
      <c r="A6" s="171">
        <v>36861</v>
      </c>
      <c r="B6" s="255"/>
      <c r="C6" s="255"/>
      <c r="D6" s="255"/>
      <c r="E6" s="255"/>
      <c r="F6" s="255"/>
      <c r="G6" s="255"/>
      <c r="H6" s="255"/>
      <c r="I6" s="255"/>
      <c r="J6" s="255"/>
      <c r="K6" s="255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  <c r="AH6" s="255"/>
      <c r="AI6" s="255"/>
      <c r="AJ6" s="255"/>
      <c r="AK6" s="255"/>
      <c r="AL6" s="255"/>
      <c r="AM6" s="255"/>
      <c r="AN6" s="255"/>
      <c r="AO6" s="255"/>
      <c r="AP6" s="255"/>
      <c r="AQ6" s="255"/>
      <c r="AR6" s="255"/>
      <c r="AS6" s="255"/>
      <c r="AT6" s="255"/>
      <c r="AU6" s="255"/>
      <c r="AV6" s="255"/>
    </row>
    <row r="7" spans="1:48" x14ac:dyDescent="0.25">
      <c r="A7" s="171">
        <v>36892</v>
      </c>
      <c r="B7" s="255"/>
      <c r="C7" s="255"/>
      <c r="D7" s="255"/>
      <c r="E7" s="255"/>
      <c r="F7" s="255"/>
      <c r="G7" s="255"/>
      <c r="H7" s="255"/>
      <c r="I7" s="255"/>
      <c r="J7" s="255"/>
      <c r="K7" s="255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  <c r="AH7" s="255"/>
      <c r="AI7" s="255"/>
      <c r="AJ7" s="255"/>
      <c r="AK7" s="255"/>
      <c r="AL7" s="255"/>
      <c r="AM7" s="255"/>
      <c r="AN7" s="255"/>
      <c r="AO7" s="255"/>
      <c r="AP7" s="255"/>
      <c r="AQ7" s="255"/>
      <c r="AR7" s="255"/>
      <c r="AS7" s="255"/>
      <c r="AT7" s="255"/>
      <c r="AU7" s="255"/>
      <c r="AV7" s="255"/>
    </row>
    <row r="8" spans="1:48" x14ac:dyDescent="0.25">
      <c r="A8" s="171">
        <v>36923</v>
      </c>
      <c r="B8" s="255"/>
      <c r="C8" s="255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5"/>
      <c r="AE8" s="255"/>
      <c r="AF8" s="255"/>
      <c r="AG8" s="255"/>
      <c r="AH8" s="255"/>
      <c r="AI8" s="255"/>
      <c r="AJ8" s="255"/>
      <c r="AK8" s="255"/>
      <c r="AL8" s="255"/>
      <c r="AM8" s="255"/>
      <c r="AN8" s="255"/>
      <c r="AO8" s="255"/>
      <c r="AP8" s="255"/>
      <c r="AQ8" s="255"/>
      <c r="AR8" s="255"/>
      <c r="AS8" s="255"/>
      <c r="AT8" s="255"/>
      <c r="AU8" s="255"/>
      <c r="AV8" s="255"/>
    </row>
    <row r="9" spans="1:48" x14ac:dyDescent="0.25">
      <c r="A9" s="171">
        <v>36951</v>
      </c>
      <c r="B9" s="255"/>
      <c r="C9" s="255"/>
      <c r="D9" s="255"/>
      <c r="E9" s="255"/>
      <c r="F9" s="255"/>
      <c r="G9" s="255"/>
      <c r="H9" s="255"/>
      <c r="I9" s="255"/>
      <c r="J9" s="255"/>
      <c r="K9" s="255"/>
      <c r="L9" s="255"/>
      <c r="M9" s="255"/>
      <c r="N9" s="255"/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</row>
    <row r="10" spans="1:48" x14ac:dyDescent="0.25">
      <c r="A10" s="171">
        <v>36982</v>
      </c>
      <c r="B10" s="255"/>
      <c r="C10" s="255"/>
      <c r="D10" s="255"/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/>
      <c r="AE10" s="255"/>
      <c r="AF10" s="255"/>
      <c r="AG10" s="255"/>
      <c r="AH10" s="255"/>
      <c r="AI10" s="255"/>
      <c r="AJ10" s="255"/>
      <c r="AK10" s="255"/>
      <c r="AL10" s="255"/>
      <c r="AM10" s="255"/>
      <c r="AN10" s="255"/>
      <c r="AO10" s="255"/>
      <c r="AP10" s="255"/>
      <c r="AQ10" s="255"/>
      <c r="AR10" s="255"/>
      <c r="AS10" s="255"/>
      <c r="AT10" s="255"/>
      <c r="AU10" s="255"/>
      <c r="AV10" s="255"/>
    </row>
    <row r="11" spans="1:48" x14ac:dyDescent="0.25">
      <c r="A11" s="171">
        <v>37012</v>
      </c>
      <c r="B11" s="255"/>
      <c r="C11" s="255"/>
      <c r="D11" s="255"/>
      <c r="E11" s="255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/>
      <c r="T11" s="255"/>
      <c r="U11" s="255"/>
      <c r="V11" s="255"/>
      <c r="W11" s="255"/>
      <c r="X11" s="255"/>
      <c r="Y11" s="255"/>
      <c r="Z11" s="255"/>
      <c r="AA11" s="255"/>
      <c r="AB11" s="255"/>
      <c r="AC11" s="255"/>
      <c r="AD11" s="255"/>
      <c r="AE11" s="255"/>
      <c r="AF11" s="255"/>
      <c r="AG11" s="255"/>
      <c r="AH11" s="255"/>
      <c r="AI11" s="255"/>
      <c r="AJ11" s="255"/>
      <c r="AK11" s="255"/>
      <c r="AL11" s="255"/>
      <c r="AM11" s="255"/>
      <c r="AN11" s="255"/>
      <c r="AO11" s="255"/>
      <c r="AP11" s="255"/>
      <c r="AQ11" s="255"/>
      <c r="AR11" s="255"/>
      <c r="AS11" s="255"/>
      <c r="AT11" s="255"/>
      <c r="AU11" s="255"/>
      <c r="AV11" s="255"/>
    </row>
    <row r="12" spans="1:48" x14ac:dyDescent="0.25">
      <c r="A12" s="171">
        <v>37043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/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/>
      <c r="AK12" s="255"/>
      <c r="AL12" s="255"/>
      <c r="AM12" s="255"/>
      <c r="AN12" s="255"/>
      <c r="AO12" s="255"/>
      <c r="AP12" s="255"/>
      <c r="AQ12" s="255"/>
      <c r="AR12" s="255"/>
      <c r="AS12" s="255"/>
      <c r="AT12" s="255"/>
      <c r="AU12" s="255"/>
      <c r="AV12" s="255"/>
    </row>
    <row r="13" spans="1:48" x14ac:dyDescent="0.25">
      <c r="A13" s="171">
        <v>37073</v>
      </c>
      <c r="B13" s="255"/>
      <c r="C13" s="255"/>
      <c r="D13" s="255"/>
      <c r="E13" s="255"/>
      <c r="F13" s="255"/>
      <c r="G13" s="255"/>
      <c r="H13" s="255"/>
      <c r="I13" s="255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  <c r="AF13" s="255"/>
      <c r="AG13" s="255"/>
      <c r="AH13" s="255"/>
      <c r="AI13" s="255"/>
      <c r="AJ13" s="255"/>
      <c r="AK13" s="255"/>
      <c r="AL13" s="255"/>
      <c r="AM13" s="255"/>
      <c r="AN13" s="255"/>
      <c r="AO13" s="255"/>
      <c r="AP13" s="255"/>
      <c r="AQ13" s="255"/>
      <c r="AR13" s="255"/>
      <c r="AS13" s="255"/>
      <c r="AT13" s="255"/>
      <c r="AU13" s="255"/>
      <c r="AV13" s="255"/>
    </row>
    <row r="14" spans="1:48" x14ac:dyDescent="0.25">
      <c r="A14" s="171">
        <v>37104</v>
      </c>
      <c r="B14" s="255"/>
      <c r="C14" s="255"/>
      <c r="D14" s="255"/>
      <c r="E14" s="255"/>
      <c r="F14" s="255"/>
      <c r="G14" s="255"/>
      <c r="H14" s="255"/>
      <c r="I14" s="255"/>
      <c r="J14" s="255"/>
      <c r="K14" s="255"/>
      <c r="L14" s="255"/>
      <c r="M14" s="255"/>
      <c r="N14" s="255"/>
      <c r="O14" s="255"/>
      <c r="P14" s="255"/>
      <c r="Q14" s="255"/>
      <c r="R14" s="255"/>
      <c r="S14" s="255"/>
      <c r="T14" s="255"/>
      <c r="U14" s="255"/>
      <c r="V14" s="255"/>
      <c r="W14" s="255"/>
      <c r="X14" s="255"/>
      <c r="Y14" s="255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</row>
    <row r="15" spans="1:48" x14ac:dyDescent="0.25">
      <c r="A15" s="171">
        <v>37135</v>
      </c>
      <c r="B15" s="255"/>
      <c r="C15" s="255"/>
      <c r="D15" s="255"/>
      <c r="E15" s="255"/>
      <c r="F15" s="255"/>
      <c r="G15" s="255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  <c r="AA15" s="255"/>
      <c r="AB15" s="255"/>
      <c r="AC15" s="255"/>
      <c r="AD15" s="255"/>
      <c r="AE15" s="255"/>
      <c r="AF15" s="255"/>
      <c r="AG15" s="255"/>
      <c r="AH15" s="255"/>
      <c r="AI15" s="255"/>
      <c r="AJ15" s="255"/>
      <c r="AK15" s="255"/>
      <c r="AL15" s="255"/>
      <c r="AM15" s="255"/>
      <c r="AN15" s="255"/>
      <c r="AO15" s="255"/>
      <c r="AP15" s="255"/>
      <c r="AQ15" s="255"/>
      <c r="AR15" s="255"/>
      <c r="AS15" s="255"/>
      <c r="AT15" s="255"/>
      <c r="AU15" s="255"/>
      <c r="AV15" s="255"/>
    </row>
    <row r="16" spans="1:48" x14ac:dyDescent="0.25">
      <c r="A16" s="171">
        <v>37165</v>
      </c>
      <c r="B16" s="255"/>
      <c r="C16" s="255"/>
      <c r="D16" s="255"/>
      <c r="E16" s="255"/>
      <c r="F16" s="255"/>
      <c r="G16" s="255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  <c r="AA16" s="255"/>
      <c r="AB16" s="255"/>
      <c r="AC16" s="255"/>
      <c r="AD16" s="255"/>
      <c r="AE16" s="255"/>
      <c r="AF16" s="255"/>
      <c r="AG16" s="255"/>
      <c r="AH16" s="255"/>
      <c r="AI16" s="255"/>
      <c r="AJ16" s="255"/>
      <c r="AK16" s="255"/>
      <c r="AL16" s="255"/>
      <c r="AM16" s="255"/>
      <c r="AN16" s="255"/>
      <c r="AO16" s="255"/>
      <c r="AP16" s="255"/>
      <c r="AQ16" s="255"/>
      <c r="AR16" s="255"/>
      <c r="AS16" s="255"/>
      <c r="AT16" s="255"/>
      <c r="AU16" s="255"/>
      <c r="AV16" s="255"/>
    </row>
    <row r="17" spans="1:48" x14ac:dyDescent="0.25">
      <c r="A17" s="171">
        <v>37196</v>
      </c>
      <c r="B17" s="255"/>
      <c r="C17" s="255"/>
      <c r="D17" s="255"/>
      <c r="E17" s="255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5"/>
      <c r="AR17" s="255"/>
      <c r="AS17" s="255"/>
      <c r="AT17" s="255"/>
      <c r="AU17" s="255"/>
      <c r="AV17" s="255"/>
    </row>
    <row r="18" spans="1:48" x14ac:dyDescent="0.25">
      <c r="A18" s="171">
        <v>37226</v>
      </c>
      <c r="B18" s="255"/>
      <c r="C18" s="255"/>
      <c r="D18" s="255"/>
      <c r="E18" s="255"/>
      <c r="F18" s="255"/>
      <c r="G18" s="255"/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  <c r="AH18" s="255"/>
      <c r="AI18" s="255"/>
      <c r="AJ18" s="255"/>
      <c r="AK18" s="255"/>
      <c r="AL18" s="255"/>
      <c r="AM18" s="255"/>
      <c r="AN18" s="255"/>
      <c r="AO18" s="255"/>
      <c r="AP18" s="255"/>
      <c r="AQ18" s="255"/>
      <c r="AR18" s="255"/>
      <c r="AS18" s="255"/>
      <c r="AT18" s="255"/>
      <c r="AU18" s="255"/>
      <c r="AV18" s="255"/>
    </row>
    <row r="19" spans="1:48" x14ac:dyDescent="0.25">
      <c r="A19" s="171">
        <v>37257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/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/>
      <c r="AK19" s="255"/>
      <c r="AL19" s="255"/>
      <c r="AM19" s="255"/>
      <c r="AN19" s="255"/>
      <c r="AO19" s="255"/>
      <c r="AP19" s="255"/>
      <c r="AQ19" s="255"/>
      <c r="AR19" s="255"/>
      <c r="AS19" s="255"/>
      <c r="AT19" s="255"/>
      <c r="AU19" s="255"/>
      <c r="AV19" s="255"/>
    </row>
    <row r="20" spans="1:48" x14ac:dyDescent="0.25">
      <c r="A20" s="171">
        <v>37288</v>
      </c>
      <c r="B20" s="255"/>
      <c r="C20" s="255"/>
      <c r="D20" s="255"/>
      <c r="E20" s="255"/>
      <c r="F20" s="255"/>
      <c r="G20" s="255"/>
      <c r="H20" s="255"/>
      <c r="I20" s="255"/>
      <c r="J20" s="255"/>
      <c r="K20" s="255"/>
      <c r="L20" s="255"/>
      <c r="M20" s="255"/>
      <c r="N20" s="255"/>
      <c r="O20" s="255"/>
      <c r="P20" s="255"/>
      <c r="Q20" s="255"/>
      <c r="R20" s="255"/>
      <c r="S20" s="255"/>
      <c r="T20" s="255"/>
      <c r="U20" s="255"/>
      <c r="V20" s="255"/>
      <c r="W20" s="255"/>
      <c r="X20" s="255"/>
      <c r="Y20" s="255"/>
      <c r="Z20" s="255"/>
      <c r="AA20" s="255"/>
      <c r="AB20" s="255"/>
      <c r="AC20" s="255"/>
      <c r="AD20" s="255"/>
      <c r="AE20" s="255"/>
      <c r="AF20" s="255"/>
      <c r="AG20" s="255"/>
      <c r="AH20" s="255"/>
      <c r="AI20" s="255"/>
      <c r="AJ20" s="255"/>
      <c r="AK20" s="255"/>
      <c r="AL20" s="255"/>
      <c r="AM20" s="255"/>
      <c r="AN20" s="255"/>
      <c r="AO20" s="255"/>
      <c r="AP20" s="255"/>
      <c r="AQ20" s="255"/>
      <c r="AR20" s="255"/>
      <c r="AS20" s="255"/>
      <c r="AT20" s="255"/>
      <c r="AU20" s="255"/>
      <c r="AV20" s="255"/>
    </row>
    <row r="21" spans="1:48" x14ac:dyDescent="0.25">
      <c r="A21" s="171">
        <v>37316</v>
      </c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  <c r="W21" s="255"/>
      <c r="X21" s="255"/>
      <c r="Y21" s="255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</row>
    <row r="22" spans="1:48" x14ac:dyDescent="0.25">
      <c r="A22" s="171">
        <v>37347</v>
      </c>
      <c r="B22" s="255"/>
      <c r="C22" s="255"/>
      <c r="D22" s="255"/>
      <c r="E22" s="255"/>
      <c r="F22" s="255"/>
      <c r="G22" s="255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</row>
    <row r="23" spans="1:48" x14ac:dyDescent="0.25">
      <c r="A23" s="171">
        <v>37377</v>
      </c>
      <c r="B23" s="255"/>
      <c r="C23" s="255"/>
      <c r="D23" s="255"/>
      <c r="E23" s="255"/>
      <c r="F23" s="255"/>
      <c r="G23" s="255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255"/>
      <c r="AQ23" s="255"/>
      <c r="AR23" s="255"/>
      <c r="AS23" s="255"/>
      <c r="AT23" s="255"/>
      <c r="AU23" s="255"/>
      <c r="AV23" s="255"/>
    </row>
    <row r="24" spans="1:48" x14ac:dyDescent="0.25">
      <c r="A24" s="171">
        <v>37408</v>
      </c>
      <c r="B24" s="255"/>
      <c r="C24" s="255"/>
      <c r="D24" s="255"/>
      <c r="E24" s="255"/>
      <c r="F24" s="255"/>
      <c r="G24" s="255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255"/>
      <c r="AF24" s="255"/>
      <c r="AG24" s="255"/>
      <c r="AH24" s="255"/>
      <c r="AI24" s="255"/>
      <c r="AJ24" s="255"/>
      <c r="AK24" s="255"/>
      <c r="AL24" s="255"/>
      <c r="AM24" s="255"/>
      <c r="AN24" s="255"/>
      <c r="AO24" s="255"/>
      <c r="AP24" s="255"/>
      <c r="AQ24" s="255"/>
      <c r="AR24" s="255"/>
      <c r="AS24" s="255"/>
      <c r="AT24" s="255"/>
      <c r="AU24" s="255"/>
      <c r="AV24" s="255"/>
    </row>
    <row r="25" spans="1:48" x14ac:dyDescent="0.25">
      <c r="A25" s="171">
        <v>37438</v>
      </c>
      <c r="B25" s="255"/>
      <c r="C25" s="255"/>
      <c r="D25" s="255"/>
      <c r="E25" s="255"/>
      <c r="F25" s="255"/>
      <c r="G25" s="255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255"/>
      <c r="AQ25" s="255"/>
      <c r="AR25" s="255"/>
      <c r="AS25" s="255"/>
      <c r="AT25" s="255"/>
      <c r="AU25" s="255"/>
      <c r="AV25" s="255"/>
    </row>
    <row r="26" spans="1:48" x14ac:dyDescent="0.25">
      <c r="A26" s="171">
        <v>37469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</row>
    <row r="27" spans="1:48" x14ac:dyDescent="0.25">
      <c r="A27" s="171">
        <v>37500</v>
      </c>
      <c r="B27" s="255"/>
      <c r="C27" s="255"/>
      <c r="D27" s="255"/>
      <c r="E27" s="255"/>
      <c r="F27" s="255"/>
      <c r="G27" s="255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255"/>
      <c r="AQ27" s="255"/>
      <c r="AR27" s="255"/>
      <c r="AS27" s="255"/>
      <c r="AT27" s="255"/>
      <c r="AU27" s="255"/>
      <c r="AV27" s="255"/>
    </row>
    <row r="28" spans="1:48" x14ac:dyDescent="0.25">
      <c r="A28" s="171">
        <v>37530</v>
      </c>
      <c r="B28" s="255"/>
      <c r="C28" s="255"/>
      <c r="D28" s="255"/>
      <c r="E28" s="255"/>
      <c r="F28" s="255"/>
      <c r="G28" s="255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255"/>
      <c r="AQ28" s="255"/>
      <c r="AR28" s="255"/>
      <c r="AS28" s="255"/>
      <c r="AT28" s="255"/>
      <c r="AU28" s="255"/>
      <c r="AV28" s="255"/>
    </row>
    <row r="29" spans="1:48" x14ac:dyDescent="0.25">
      <c r="A29" s="171">
        <v>37561</v>
      </c>
      <c r="B29" s="255"/>
      <c r="C29" s="255"/>
      <c r="D29" s="255"/>
      <c r="E29" s="255"/>
      <c r="F29" s="255"/>
      <c r="G29" s="255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255"/>
      <c r="AQ29" s="255"/>
      <c r="AR29" s="255"/>
      <c r="AS29" s="255"/>
      <c r="AT29" s="255"/>
      <c r="AU29" s="255"/>
      <c r="AV29" s="255"/>
    </row>
    <row r="30" spans="1:48" x14ac:dyDescent="0.25">
      <c r="A30" s="171">
        <v>37591</v>
      </c>
      <c r="B30" s="255"/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255"/>
      <c r="AF30" s="255"/>
      <c r="AG30" s="255"/>
      <c r="AH30" s="255"/>
      <c r="AI30" s="255"/>
      <c r="AJ30" s="255"/>
      <c r="AK30" s="255"/>
      <c r="AL30" s="255"/>
      <c r="AM30" s="255"/>
      <c r="AN30" s="255"/>
      <c r="AO30" s="255"/>
      <c r="AP30" s="255"/>
      <c r="AQ30" s="255"/>
      <c r="AR30" s="255"/>
      <c r="AS30" s="255"/>
      <c r="AT30" s="255"/>
      <c r="AU30" s="255"/>
      <c r="AV30" s="255"/>
    </row>
    <row r="31" spans="1:48" x14ac:dyDescent="0.25">
      <c r="A31" s="171">
        <v>37622</v>
      </c>
      <c r="B31" s="255"/>
      <c r="C31" s="255"/>
      <c r="D31" s="255"/>
      <c r="E31" s="255"/>
      <c r="F31" s="255"/>
      <c r="G31" s="255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255"/>
      <c r="AF31" s="255"/>
      <c r="AG31" s="255"/>
      <c r="AH31" s="255"/>
      <c r="AI31" s="255"/>
      <c r="AJ31" s="255"/>
      <c r="AK31" s="255"/>
      <c r="AL31" s="255"/>
      <c r="AM31" s="255"/>
      <c r="AN31" s="255"/>
      <c r="AO31" s="255"/>
      <c r="AP31" s="255"/>
      <c r="AQ31" s="255"/>
      <c r="AR31" s="255"/>
      <c r="AS31" s="255"/>
      <c r="AT31" s="255"/>
      <c r="AU31" s="255"/>
      <c r="AV31" s="255"/>
    </row>
    <row r="32" spans="1:48" x14ac:dyDescent="0.25">
      <c r="A32" s="171">
        <v>37653</v>
      </c>
      <c r="B32" s="255"/>
      <c r="C32" s="255"/>
      <c r="D32" s="255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255"/>
      <c r="AF32" s="255"/>
      <c r="AG32" s="255"/>
      <c r="AH32" s="255"/>
      <c r="AI32" s="255"/>
      <c r="AJ32" s="255"/>
      <c r="AK32" s="255"/>
      <c r="AL32" s="255"/>
      <c r="AM32" s="255"/>
      <c r="AN32" s="255"/>
      <c r="AO32" s="255"/>
      <c r="AP32" s="255"/>
      <c r="AQ32" s="255"/>
      <c r="AR32" s="255"/>
      <c r="AS32" s="255"/>
      <c r="AT32" s="255"/>
      <c r="AU32" s="255"/>
      <c r="AV32" s="255"/>
    </row>
    <row r="33" spans="1:48" x14ac:dyDescent="0.25">
      <c r="A33" s="171">
        <v>37681</v>
      </c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  <c r="AH33" s="255"/>
      <c r="AI33" s="255"/>
      <c r="AJ33" s="255"/>
      <c r="AK33" s="255"/>
      <c r="AL33" s="255"/>
      <c r="AM33" s="255"/>
      <c r="AN33" s="255"/>
      <c r="AO33" s="255"/>
      <c r="AP33" s="255"/>
      <c r="AQ33" s="255"/>
      <c r="AR33" s="255"/>
      <c r="AS33" s="255"/>
      <c r="AT33" s="255"/>
      <c r="AU33" s="255"/>
      <c r="AV33" s="255"/>
    </row>
    <row r="34" spans="1:48" x14ac:dyDescent="0.25">
      <c r="A34" s="171">
        <v>37712</v>
      </c>
      <c r="B34" s="255"/>
      <c r="C34" s="255"/>
      <c r="D34" s="255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5"/>
      <c r="AR34" s="255"/>
      <c r="AS34" s="255"/>
      <c r="AT34" s="255"/>
      <c r="AU34" s="255"/>
      <c r="AV34" s="255"/>
    </row>
    <row r="35" spans="1:48" x14ac:dyDescent="0.25">
      <c r="A35" s="171">
        <v>37742</v>
      </c>
      <c r="B35" s="255"/>
      <c r="C35" s="255"/>
      <c r="D35" s="255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255"/>
      <c r="AF35" s="255"/>
      <c r="AG35" s="255"/>
      <c r="AH35" s="255"/>
      <c r="AI35" s="255"/>
      <c r="AJ35" s="255"/>
      <c r="AK35" s="255"/>
      <c r="AL35" s="255"/>
      <c r="AM35" s="255"/>
      <c r="AN35" s="255"/>
      <c r="AO35" s="255"/>
      <c r="AP35" s="255"/>
      <c r="AQ35" s="255"/>
      <c r="AR35" s="255"/>
      <c r="AS35" s="255"/>
      <c r="AT35" s="255"/>
      <c r="AU35" s="255"/>
      <c r="AV35" s="255"/>
    </row>
    <row r="36" spans="1:48" x14ac:dyDescent="0.25">
      <c r="A36" s="171">
        <v>37773</v>
      </c>
      <c r="B36" s="255"/>
      <c r="C36" s="255"/>
      <c r="D36" s="255"/>
      <c r="E36" s="255"/>
      <c r="F36" s="255"/>
      <c r="G36" s="255"/>
      <c r="H36" s="255"/>
      <c r="I36" s="255"/>
      <c r="J36" s="255"/>
      <c r="K36" s="255"/>
      <c r="L36" s="255"/>
      <c r="M36" s="255"/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  <c r="AA36" s="255"/>
      <c r="AB36" s="255"/>
      <c r="AC36" s="255"/>
      <c r="AD36" s="255"/>
      <c r="AE36" s="255"/>
      <c r="AF36" s="255"/>
      <c r="AG36" s="255"/>
      <c r="AH36" s="255"/>
      <c r="AI36" s="255"/>
      <c r="AJ36" s="255"/>
      <c r="AK36" s="255"/>
      <c r="AL36" s="255"/>
      <c r="AM36" s="255"/>
      <c r="AN36" s="255"/>
      <c r="AO36" s="255"/>
      <c r="AP36" s="255"/>
      <c r="AQ36" s="255"/>
      <c r="AR36" s="255"/>
      <c r="AS36" s="255"/>
      <c r="AT36" s="255"/>
      <c r="AU36" s="255"/>
      <c r="AV36" s="255"/>
    </row>
    <row r="37" spans="1:48" x14ac:dyDescent="0.25">
      <c r="A37" s="171">
        <v>37803</v>
      </c>
      <c r="B37" s="255"/>
      <c r="C37" s="255"/>
      <c r="D37" s="255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  <c r="AA37" s="255"/>
      <c r="AB37" s="255"/>
      <c r="AC37" s="255"/>
      <c r="AD37" s="255"/>
      <c r="AE37" s="255"/>
      <c r="AF37" s="255"/>
      <c r="AG37" s="255"/>
      <c r="AH37" s="255"/>
      <c r="AI37" s="255"/>
      <c r="AJ37" s="255"/>
      <c r="AK37" s="255"/>
      <c r="AL37" s="255"/>
      <c r="AM37" s="255"/>
      <c r="AN37" s="255"/>
      <c r="AO37" s="255"/>
      <c r="AP37" s="255"/>
      <c r="AQ37" s="255"/>
      <c r="AR37" s="255"/>
      <c r="AS37" s="255"/>
      <c r="AT37" s="255"/>
      <c r="AU37" s="255"/>
      <c r="AV37" s="255"/>
    </row>
    <row r="38" spans="1:48" x14ac:dyDescent="0.25">
      <c r="A38" s="171">
        <v>37834</v>
      </c>
      <c r="B38" s="255"/>
      <c r="C38" s="255"/>
      <c r="D38" s="255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255"/>
      <c r="AQ38" s="255"/>
      <c r="AR38" s="255"/>
      <c r="AS38" s="255"/>
      <c r="AT38" s="255"/>
      <c r="AU38" s="255"/>
      <c r="AV38" s="255"/>
    </row>
    <row r="39" spans="1:48" x14ac:dyDescent="0.25">
      <c r="A39" s="171">
        <v>37865</v>
      </c>
      <c r="B39" s="255"/>
      <c r="C39" s="255"/>
      <c r="D39" s="255"/>
      <c r="E39" s="255"/>
      <c r="F39" s="255"/>
      <c r="G39" s="255"/>
      <c r="H39" s="255"/>
      <c r="I39" s="255"/>
      <c r="J39" s="255"/>
      <c r="K39" s="255"/>
      <c r="L39" s="255"/>
      <c r="M39" s="25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</row>
    <row r="40" spans="1:48" x14ac:dyDescent="0.25">
      <c r="A40" s="171">
        <v>37895</v>
      </c>
      <c r="B40" s="255"/>
      <c r="C40" s="255"/>
      <c r="D40" s="255"/>
      <c r="E40" s="255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  <c r="AA40" s="255"/>
      <c r="AB40" s="255"/>
      <c r="AC40" s="255"/>
      <c r="AD40" s="255"/>
      <c r="AE40" s="255"/>
      <c r="AF40" s="255"/>
      <c r="AG40" s="255"/>
      <c r="AH40" s="255"/>
      <c r="AI40" s="255"/>
      <c r="AJ40" s="255"/>
      <c r="AK40" s="255"/>
      <c r="AL40" s="255"/>
      <c r="AM40" s="255"/>
      <c r="AN40" s="255"/>
      <c r="AO40" s="255"/>
      <c r="AP40" s="255"/>
      <c r="AQ40" s="255"/>
      <c r="AR40" s="255"/>
      <c r="AS40" s="255"/>
      <c r="AT40" s="255"/>
      <c r="AU40" s="255"/>
      <c r="AV40" s="255"/>
    </row>
    <row r="41" spans="1:48" x14ac:dyDescent="0.25">
      <c r="A41" s="171">
        <v>37926</v>
      </c>
      <c r="B41" s="255"/>
      <c r="C41" s="255"/>
      <c r="D41" s="255"/>
      <c r="E41" s="255"/>
      <c r="F41" s="255"/>
      <c r="G41" s="255"/>
      <c r="H41" s="255"/>
      <c r="I41" s="255"/>
      <c r="J41" s="255"/>
      <c r="K41" s="25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  <c r="AA41" s="255"/>
      <c r="AB41" s="255"/>
      <c r="AC41" s="255"/>
      <c r="AD41" s="255"/>
      <c r="AE41" s="255"/>
      <c r="AF41" s="255"/>
      <c r="AG41" s="255"/>
      <c r="AH41" s="255"/>
      <c r="AI41" s="255"/>
      <c r="AJ41" s="255"/>
      <c r="AK41" s="255"/>
      <c r="AL41" s="255"/>
      <c r="AM41" s="255"/>
      <c r="AN41" s="255"/>
      <c r="AO41" s="255"/>
      <c r="AP41" s="255"/>
      <c r="AQ41" s="255"/>
      <c r="AR41" s="255"/>
      <c r="AS41" s="255"/>
      <c r="AT41" s="255"/>
      <c r="AU41" s="255"/>
      <c r="AV41" s="255"/>
    </row>
    <row r="42" spans="1:48" x14ac:dyDescent="0.25">
      <c r="A42" s="171">
        <v>37956</v>
      </c>
      <c r="B42" s="255"/>
      <c r="C42" s="255"/>
      <c r="D42" s="255"/>
      <c r="E42" s="255"/>
      <c r="F42" s="255"/>
      <c r="G42" s="255"/>
      <c r="H42" s="255"/>
      <c r="I42" s="255"/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  <c r="AA42" s="255"/>
      <c r="AB42" s="255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255"/>
      <c r="AO42" s="255"/>
      <c r="AP42" s="255"/>
      <c r="AQ42" s="255"/>
      <c r="AR42" s="255"/>
      <c r="AS42" s="255"/>
      <c r="AT42" s="255"/>
      <c r="AU42" s="255"/>
      <c r="AV42" s="255"/>
    </row>
    <row r="43" spans="1:48" x14ac:dyDescent="0.25">
      <c r="A43" s="171">
        <v>37987</v>
      </c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</row>
    <row r="44" spans="1:48" x14ac:dyDescent="0.25">
      <c r="A44" s="171">
        <v>38018</v>
      </c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</row>
    <row r="45" spans="1:48" x14ac:dyDescent="0.25">
      <c r="A45" s="171">
        <v>38047</v>
      </c>
      <c r="B45" s="255"/>
      <c r="C45" s="255"/>
      <c r="D45" s="255"/>
      <c r="E45" s="255"/>
      <c r="F45" s="255"/>
      <c r="G45" s="255"/>
      <c r="H45" s="255"/>
      <c r="I45" s="255"/>
      <c r="J45" s="255"/>
      <c r="K45" s="25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255"/>
      <c r="AF45" s="255"/>
      <c r="AG45" s="255"/>
      <c r="AH45" s="255"/>
      <c r="AI45" s="255"/>
      <c r="AJ45" s="255"/>
      <c r="AK45" s="255"/>
      <c r="AL45" s="255"/>
      <c r="AM45" s="255"/>
      <c r="AN45" s="255"/>
      <c r="AO45" s="255"/>
      <c r="AP45" s="255"/>
      <c r="AQ45" s="255"/>
      <c r="AR45" s="255"/>
      <c r="AS45" s="255"/>
      <c r="AT45" s="255"/>
      <c r="AU45" s="255"/>
      <c r="AV45" s="255"/>
    </row>
    <row r="46" spans="1:48" x14ac:dyDescent="0.25">
      <c r="A46" s="171">
        <v>38078</v>
      </c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  <c r="AU46" s="255"/>
      <c r="AV46" s="255"/>
    </row>
    <row r="47" spans="1:48" x14ac:dyDescent="0.25">
      <c r="A47" s="171">
        <v>38108</v>
      </c>
      <c r="B47" s="255"/>
      <c r="C47" s="255"/>
      <c r="D47" s="255"/>
      <c r="E47" s="255"/>
      <c r="F47" s="255"/>
      <c r="G47" s="255"/>
      <c r="H47" s="255"/>
      <c r="I47" s="255"/>
      <c r="J47" s="255"/>
      <c r="K47" s="255"/>
      <c r="L47" s="255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255"/>
      <c r="AF47" s="255"/>
      <c r="AG47" s="255"/>
      <c r="AH47" s="255"/>
      <c r="AI47" s="255"/>
      <c r="AJ47" s="255"/>
      <c r="AK47" s="255"/>
      <c r="AL47" s="255"/>
      <c r="AM47" s="255"/>
      <c r="AN47" s="255"/>
      <c r="AO47" s="255"/>
      <c r="AP47" s="255"/>
      <c r="AQ47" s="255"/>
      <c r="AR47" s="255"/>
      <c r="AS47" s="255"/>
      <c r="AT47" s="255"/>
      <c r="AU47" s="255"/>
      <c r="AV47" s="255"/>
    </row>
    <row r="48" spans="1:48" x14ac:dyDescent="0.25">
      <c r="A48" s="171">
        <v>38139</v>
      </c>
      <c r="B48" s="255"/>
      <c r="C48" s="255"/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255"/>
      <c r="AF48" s="255"/>
      <c r="AG48" s="255"/>
      <c r="AH48" s="255"/>
      <c r="AI48" s="255"/>
      <c r="AJ48" s="255"/>
      <c r="AK48" s="255"/>
      <c r="AL48" s="255"/>
      <c r="AM48" s="255"/>
      <c r="AN48" s="255"/>
      <c r="AO48" s="255"/>
      <c r="AP48" s="255"/>
      <c r="AQ48" s="255"/>
      <c r="AR48" s="255"/>
      <c r="AS48" s="255"/>
      <c r="AT48" s="255"/>
      <c r="AU48" s="255"/>
      <c r="AV48" s="255"/>
    </row>
    <row r="49" spans="1:48" x14ac:dyDescent="0.25">
      <c r="A49" s="171">
        <v>38169</v>
      </c>
      <c r="B49" s="255"/>
      <c r="C49" s="255"/>
      <c r="D49" s="255"/>
      <c r="E49" s="255"/>
      <c r="F49" s="255"/>
      <c r="G49" s="255"/>
      <c r="H49" s="255"/>
      <c r="I49" s="255"/>
      <c r="J49" s="255"/>
      <c r="K49" s="255"/>
      <c r="L49" s="255"/>
      <c r="M49" s="255"/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255"/>
      <c r="AF49" s="255"/>
      <c r="AG49" s="255"/>
      <c r="AH49" s="255"/>
      <c r="AI49" s="255"/>
      <c r="AJ49" s="255"/>
      <c r="AK49" s="255"/>
      <c r="AL49" s="255"/>
      <c r="AM49" s="255"/>
      <c r="AN49" s="255"/>
      <c r="AO49" s="255"/>
      <c r="AP49" s="255"/>
      <c r="AQ49" s="255"/>
      <c r="AR49" s="255"/>
      <c r="AS49" s="255"/>
      <c r="AT49" s="255"/>
      <c r="AU49" s="255"/>
      <c r="AV49" s="255"/>
    </row>
    <row r="50" spans="1:48" x14ac:dyDescent="0.25">
      <c r="A50" s="171">
        <v>38200</v>
      </c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5"/>
      <c r="AF50" s="255"/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255"/>
      <c r="AR50" s="255"/>
      <c r="AS50" s="255"/>
      <c r="AT50" s="255"/>
      <c r="AU50" s="255"/>
      <c r="AV50" s="255"/>
    </row>
    <row r="51" spans="1:48" x14ac:dyDescent="0.25">
      <c r="A51" s="171">
        <v>38231</v>
      </c>
      <c r="B51" s="255"/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</row>
    <row r="52" spans="1:48" x14ac:dyDescent="0.25">
      <c r="A52" s="171">
        <v>38261</v>
      </c>
      <c r="B52" s="255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</row>
    <row r="53" spans="1:48" x14ac:dyDescent="0.25">
      <c r="A53" s="171">
        <v>38292</v>
      </c>
      <c r="B53" s="255"/>
      <c r="C53" s="255"/>
      <c r="D53" s="255"/>
      <c r="E53" s="255"/>
      <c r="F53" s="255"/>
      <c r="G53" s="255"/>
      <c r="H53" s="255"/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  <c r="AU53" s="255"/>
      <c r="AV53" s="255"/>
    </row>
    <row r="54" spans="1:48" x14ac:dyDescent="0.25">
      <c r="A54" s="171">
        <v>38322</v>
      </c>
      <c r="B54" s="255"/>
      <c r="C54" s="255"/>
      <c r="D54" s="255"/>
      <c r="E54" s="255"/>
      <c r="F54" s="255"/>
      <c r="G54" s="255"/>
      <c r="H54" s="255"/>
      <c r="I54" s="255"/>
      <c r="J54" s="255"/>
      <c r="K54" s="255"/>
      <c r="L54" s="255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</row>
    <row r="55" spans="1:48" x14ac:dyDescent="0.25">
      <c r="A55" s="171">
        <v>38353</v>
      </c>
      <c r="B55" s="255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</row>
    <row r="56" spans="1:48" x14ac:dyDescent="0.25">
      <c r="A56" s="171">
        <v>38384</v>
      </c>
      <c r="B56" s="255"/>
      <c r="C56" s="255"/>
      <c r="D56" s="255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</row>
    <row r="57" spans="1:48" x14ac:dyDescent="0.25">
      <c r="A57" s="171">
        <v>38412</v>
      </c>
      <c r="B57" s="255"/>
      <c r="C57" s="255"/>
      <c r="D57" s="255"/>
      <c r="E57" s="255"/>
      <c r="F57" s="255"/>
      <c r="G57" s="255"/>
      <c r="H57" s="255"/>
      <c r="I57" s="255"/>
      <c r="J57" s="255"/>
      <c r="K57" s="255"/>
      <c r="L57" s="255"/>
      <c r="M57" s="255"/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</row>
    <row r="58" spans="1:48" x14ac:dyDescent="0.25">
      <c r="A58" s="171">
        <v>38443</v>
      </c>
      <c r="B58" s="255"/>
      <c r="C58" s="255"/>
      <c r="D58" s="255"/>
      <c r="E58" s="255"/>
      <c r="F58" s="255"/>
      <c r="G58" s="255"/>
      <c r="H58" s="255"/>
      <c r="I58" s="255"/>
      <c r="J58" s="255"/>
      <c r="K58" s="255"/>
      <c r="L58" s="255"/>
      <c r="M58" s="255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</row>
    <row r="59" spans="1:48" x14ac:dyDescent="0.25">
      <c r="A59" s="171">
        <v>38473</v>
      </c>
      <c r="B59" s="255"/>
      <c r="C59" s="255"/>
      <c r="D59" s="255"/>
      <c r="E59" s="255"/>
      <c r="F59" s="255"/>
      <c r="G59" s="255"/>
      <c r="H59" s="255"/>
      <c r="I59" s="255"/>
      <c r="J59" s="255"/>
      <c r="K59" s="255"/>
      <c r="L59" s="255"/>
      <c r="M59" s="255"/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</row>
    <row r="60" spans="1:48" x14ac:dyDescent="0.25">
      <c r="A60" s="171">
        <v>38504</v>
      </c>
      <c r="B60" s="255"/>
      <c r="C60" s="255"/>
      <c r="D60" s="255"/>
      <c r="E60" s="255"/>
      <c r="F60" s="255"/>
      <c r="G60" s="255"/>
      <c r="H60" s="255"/>
      <c r="I60" s="255"/>
      <c r="J60" s="255"/>
      <c r="K60" s="255"/>
      <c r="L60" s="255"/>
      <c r="M60" s="255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</row>
    <row r="61" spans="1:48" x14ac:dyDescent="0.25">
      <c r="A61" s="171">
        <v>38534</v>
      </c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</row>
    <row r="62" spans="1:48" x14ac:dyDescent="0.25">
      <c r="A62" s="171">
        <v>38565</v>
      </c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</row>
    <row r="63" spans="1:48" x14ac:dyDescent="0.25">
      <c r="A63" s="171">
        <v>38596</v>
      </c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</row>
    <row r="64" spans="1:48" x14ac:dyDescent="0.25">
      <c r="A64" s="171">
        <v>38626</v>
      </c>
      <c r="B64" s="255"/>
      <c r="C64" s="255"/>
      <c r="D64" s="255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</row>
    <row r="65" spans="1:48" x14ac:dyDescent="0.25">
      <c r="A65" s="171">
        <v>38657</v>
      </c>
      <c r="B65" s="255"/>
      <c r="C65" s="255"/>
      <c r="D65" s="255"/>
      <c r="E65" s="255"/>
      <c r="F65" s="255"/>
      <c r="G65" s="255"/>
      <c r="H65" s="255"/>
      <c r="I65" s="255"/>
      <c r="J65" s="255"/>
      <c r="K65" s="255"/>
      <c r="L65" s="255"/>
      <c r="M65" s="255"/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5"/>
      <c r="AR65" s="255"/>
      <c r="AS65" s="255"/>
      <c r="AT65" s="255"/>
      <c r="AU65" s="255"/>
      <c r="AV65" s="255"/>
    </row>
    <row r="66" spans="1:48" x14ac:dyDescent="0.25">
      <c r="A66" s="171">
        <v>38687</v>
      </c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255"/>
      <c r="AF66" s="255"/>
      <c r="AG66" s="255"/>
      <c r="AH66" s="255"/>
      <c r="AI66" s="255"/>
      <c r="AJ66" s="255"/>
      <c r="AK66" s="255"/>
      <c r="AL66" s="255"/>
      <c r="AM66" s="255"/>
      <c r="AN66" s="255"/>
      <c r="AO66" s="255"/>
      <c r="AP66" s="255"/>
      <c r="AQ66" s="255"/>
      <c r="AR66" s="255"/>
      <c r="AS66" s="255"/>
      <c r="AT66" s="255"/>
      <c r="AU66" s="255"/>
      <c r="AV66" s="255"/>
    </row>
    <row r="67" spans="1:48" x14ac:dyDescent="0.25">
      <c r="A67" s="171">
        <v>38718</v>
      </c>
      <c r="B67" s="255"/>
      <c r="C67" s="255"/>
      <c r="D67" s="255"/>
      <c r="E67" s="255"/>
      <c r="F67" s="255"/>
      <c r="G67" s="255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255"/>
      <c r="AG67" s="255"/>
      <c r="AH67" s="255"/>
      <c r="AI67" s="255"/>
      <c r="AJ67" s="255"/>
      <c r="AK67" s="255"/>
      <c r="AL67" s="255"/>
      <c r="AM67" s="255"/>
      <c r="AN67" s="255"/>
      <c r="AO67" s="255"/>
      <c r="AP67" s="255"/>
      <c r="AQ67" s="255"/>
      <c r="AR67" s="255"/>
      <c r="AS67" s="255"/>
      <c r="AT67" s="255"/>
      <c r="AU67" s="255"/>
      <c r="AV67" s="255"/>
    </row>
    <row r="68" spans="1:48" x14ac:dyDescent="0.25">
      <c r="A68" s="171">
        <v>38749</v>
      </c>
      <c r="B68" s="255"/>
      <c r="C68" s="255"/>
      <c r="D68" s="255"/>
      <c r="E68" s="255"/>
      <c r="F68" s="255"/>
      <c r="G68" s="255"/>
      <c r="H68" s="255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255"/>
      <c r="AG68" s="255"/>
      <c r="AH68" s="255"/>
      <c r="AI68" s="255"/>
      <c r="AJ68" s="255"/>
      <c r="AK68" s="255"/>
      <c r="AL68" s="255"/>
      <c r="AM68" s="255"/>
      <c r="AN68" s="255"/>
      <c r="AO68" s="255"/>
      <c r="AP68" s="255"/>
      <c r="AQ68" s="255"/>
      <c r="AR68" s="255"/>
      <c r="AS68" s="255"/>
      <c r="AT68" s="255"/>
      <c r="AU68" s="255"/>
      <c r="AV68" s="255"/>
    </row>
    <row r="69" spans="1:48" x14ac:dyDescent="0.25">
      <c r="A69" s="171">
        <v>38777</v>
      </c>
      <c r="B69" s="255"/>
      <c r="C69" s="255"/>
      <c r="D69" s="255"/>
      <c r="E69" s="255"/>
      <c r="F69" s="255"/>
      <c r="G69" s="255"/>
      <c r="H69" s="255"/>
      <c r="I69" s="255"/>
      <c r="J69" s="255"/>
      <c r="K69" s="255"/>
      <c r="L69" s="255"/>
      <c r="M69" s="255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  <c r="AF69" s="255"/>
      <c r="AG69" s="255"/>
      <c r="AH69" s="255"/>
      <c r="AI69" s="255"/>
      <c r="AJ69" s="255"/>
      <c r="AK69" s="255"/>
      <c r="AL69" s="255"/>
      <c r="AM69" s="255"/>
      <c r="AN69" s="255"/>
      <c r="AO69" s="255"/>
      <c r="AP69" s="255"/>
      <c r="AQ69" s="255"/>
      <c r="AR69" s="255"/>
      <c r="AS69" s="255"/>
      <c r="AT69" s="255"/>
      <c r="AU69" s="255"/>
      <c r="AV69" s="255"/>
    </row>
    <row r="70" spans="1:48" x14ac:dyDescent="0.25">
      <c r="A70" s="171">
        <v>38808</v>
      </c>
      <c r="B70" s="255"/>
      <c r="C70" s="255"/>
      <c r="D70" s="255"/>
      <c r="E70" s="255"/>
      <c r="F70" s="255"/>
      <c r="G70" s="255"/>
      <c r="H70" s="255"/>
      <c r="I70" s="255"/>
      <c r="J70" s="255"/>
      <c r="K70" s="255"/>
      <c r="L70" s="255"/>
      <c r="M70" s="255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</row>
    <row r="71" spans="1:48" x14ac:dyDescent="0.25">
      <c r="A71" s="171">
        <v>38838</v>
      </c>
      <c r="B71" s="255"/>
      <c r="C71" s="255"/>
      <c r="D71" s="255"/>
      <c r="E71" s="255"/>
      <c r="F71" s="255"/>
      <c r="G71" s="255"/>
      <c r="H71" s="255"/>
      <c r="I71" s="255"/>
      <c r="J71" s="255"/>
      <c r="K71" s="255"/>
      <c r="L71" s="255"/>
      <c r="M71" s="255"/>
      <c r="N71" s="255"/>
      <c r="O71" s="255"/>
      <c r="P71" s="255"/>
      <c r="Q71" s="255"/>
      <c r="R71" s="255"/>
      <c r="S71" s="255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</row>
    <row r="72" spans="1:48" x14ac:dyDescent="0.25">
      <c r="A72" s="171">
        <v>38869</v>
      </c>
      <c r="B72" s="255"/>
      <c r="C72" s="255"/>
      <c r="D72" s="255"/>
      <c r="E72" s="255"/>
      <c r="F72" s="255"/>
      <c r="G72" s="255"/>
      <c r="H72" s="255"/>
      <c r="I72" s="255"/>
      <c r="J72" s="255"/>
      <c r="K72" s="255"/>
      <c r="L72" s="255"/>
      <c r="M72" s="255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  <c r="AF72" s="255"/>
      <c r="AG72" s="255"/>
      <c r="AH72" s="255"/>
      <c r="AI72" s="255"/>
      <c r="AJ72" s="255"/>
      <c r="AK72" s="255"/>
      <c r="AL72" s="255"/>
      <c r="AM72" s="255"/>
      <c r="AN72" s="255"/>
      <c r="AO72" s="255"/>
      <c r="AP72" s="255"/>
      <c r="AQ72" s="255"/>
      <c r="AR72" s="255"/>
      <c r="AS72" s="255"/>
      <c r="AT72" s="255"/>
      <c r="AU72" s="255"/>
      <c r="AV72" s="255"/>
    </row>
    <row r="73" spans="1:48" x14ac:dyDescent="0.25">
      <c r="A73" s="171">
        <v>38899</v>
      </c>
      <c r="B73" s="255"/>
      <c r="C73" s="255"/>
      <c r="D73" s="255"/>
      <c r="E73" s="255"/>
      <c r="F73" s="255"/>
      <c r="G73" s="255"/>
      <c r="H73" s="255"/>
      <c r="I73" s="255"/>
      <c r="J73" s="255"/>
      <c r="K73" s="255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255"/>
      <c r="AF73" s="255"/>
      <c r="AG73" s="255"/>
      <c r="AH73" s="255"/>
      <c r="AI73" s="255"/>
      <c r="AJ73" s="255"/>
      <c r="AK73" s="255"/>
      <c r="AL73" s="255"/>
      <c r="AM73" s="255"/>
      <c r="AN73" s="255"/>
      <c r="AO73" s="255"/>
      <c r="AP73" s="255"/>
      <c r="AQ73" s="255"/>
      <c r="AR73" s="255"/>
      <c r="AS73" s="255"/>
      <c r="AT73" s="255"/>
      <c r="AU73" s="255"/>
      <c r="AV73" s="255"/>
    </row>
    <row r="74" spans="1:48" x14ac:dyDescent="0.25">
      <c r="A74" s="171">
        <v>38930</v>
      </c>
      <c r="B74" s="255"/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255"/>
      <c r="AO74" s="255"/>
      <c r="AP74" s="255"/>
      <c r="AQ74" s="255"/>
      <c r="AR74" s="255"/>
      <c r="AS74" s="255"/>
      <c r="AT74" s="255"/>
      <c r="AU74" s="255"/>
      <c r="AV74" s="255"/>
    </row>
    <row r="75" spans="1:48" x14ac:dyDescent="0.25">
      <c r="A75" s="171">
        <v>38961</v>
      </c>
      <c r="B75" s="255"/>
      <c r="C75" s="255"/>
      <c r="D75" s="255"/>
      <c r="E75" s="255"/>
      <c r="F75" s="255"/>
      <c r="G75" s="255"/>
      <c r="H75" s="255"/>
      <c r="I75" s="255"/>
      <c r="J75" s="255"/>
      <c r="K75" s="255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255"/>
      <c r="AO75" s="255"/>
      <c r="AP75" s="255"/>
      <c r="AQ75" s="255"/>
      <c r="AR75" s="255"/>
      <c r="AS75" s="255"/>
      <c r="AT75" s="255"/>
      <c r="AU75" s="255"/>
      <c r="AV75" s="255"/>
    </row>
    <row r="76" spans="1:48" x14ac:dyDescent="0.25">
      <c r="A76" s="171">
        <v>38991</v>
      </c>
      <c r="B76" s="255"/>
      <c r="C76" s="255"/>
      <c r="D76" s="255"/>
      <c r="E76" s="255"/>
      <c r="F76" s="255"/>
      <c r="G76" s="255"/>
      <c r="H76" s="255"/>
      <c r="I76" s="255"/>
      <c r="J76" s="255"/>
      <c r="K76" s="255"/>
      <c r="L76" s="255"/>
      <c r="M76" s="255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  <c r="AF76" s="255"/>
      <c r="AG76" s="255"/>
      <c r="AH76" s="255"/>
      <c r="AI76" s="255"/>
      <c r="AJ76" s="255"/>
      <c r="AK76" s="255"/>
      <c r="AL76" s="255"/>
      <c r="AM76" s="255"/>
      <c r="AN76" s="255"/>
      <c r="AO76" s="255"/>
      <c r="AP76" s="255"/>
      <c r="AQ76" s="255"/>
      <c r="AR76" s="255"/>
      <c r="AS76" s="255"/>
      <c r="AT76" s="255"/>
      <c r="AU76" s="255"/>
      <c r="AV76" s="255"/>
    </row>
    <row r="77" spans="1:48" x14ac:dyDescent="0.25">
      <c r="A77" s="171">
        <v>39022</v>
      </c>
      <c r="B77" s="255"/>
      <c r="C77" s="255"/>
      <c r="D77" s="255"/>
      <c r="E77" s="255"/>
      <c r="F77" s="255"/>
      <c r="G77" s="255"/>
      <c r="H77" s="255"/>
      <c r="I77" s="255"/>
      <c r="J77" s="255"/>
      <c r="K77" s="255"/>
      <c r="L77" s="255"/>
      <c r="M77" s="255"/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255"/>
      <c r="AF77" s="255"/>
      <c r="AG77" s="255"/>
      <c r="AH77" s="255"/>
      <c r="AI77" s="255"/>
      <c r="AJ77" s="255"/>
      <c r="AK77" s="255"/>
      <c r="AL77" s="255"/>
      <c r="AM77" s="255"/>
      <c r="AN77" s="255"/>
      <c r="AO77" s="255"/>
      <c r="AP77" s="255"/>
      <c r="AQ77" s="255"/>
      <c r="AR77" s="255"/>
      <c r="AS77" s="255"/>
      <c r="AT77" s="255"/>
      <c r="AU77" s="255"/>
      <c r="AV77" s="255"/>
    </row>
    <row r="78" spans="1:48" x14ac:dyDescent="0.25">
      <c r="A78" s="171">
        <v>39052</v>
      </c>
      <c r="B78" s="255"/>
      <c r="C78" s="255"/>
      <c r="D78" s="255"/>
      <c r="E78" s="255"/>
      <c r="F78" s="255"/>
      <c r="G78" s="255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255"/>
      <c r="AF78" s="255"/>
      <c r="AG78" s="255"/>
      <c r="AH78" s="255"/>
      <c r="AI78" s="255"/>
      <c r="AJ78" s="255"/>
      <c r="AK78" s="255"/>
      <c r="AL78" s="255"/>
      <c r="AM78" s="255"/>
      <c r="AN78" s="255"/>
      <c r="AO78" s="255"/>
      <c r="AP78" s="255"/>
      <c r="AQ78" s="255"/>
      <c r="AR78" s="255"/>
      <c r="AS78" s="255"/>
      <c r="AT78" s="255"/>
      <c r="AU78" s="255"/>
      <c r="AV78" s="255"/>
    </row>
    <row r="79" spans="1:48" x14ac:dyDescent="0.25">
      <c r="A79" s="171">
        <v>39083</v>
      </c>
      <c r="B79" s="255"/>
      <c r="C79" s="255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  <c r="AH79" s="255"/>
      <c r="AI79" s="255"/>
      <c r="AJ79" s="255"/>
      <c r="AK79" s="255"/>
      <c r="AL79" s="255"/>
      <c r="AM79" s="255"/>
      <c r="AN79" s="255"/>
      <c r="AO79" s="255"/>
      <c r="AP79" s="255"/>
      <c r="AQ79" s="255"/>
      <c r="AR79" s="255"/>
      <c r="AS79" s="255"/>
      <c r="AT79" s="255"/>
      <c r="AU79" s="255"/>
      <c r="AV79" s="255"/>
    </row>
    <row r="80" spans="1:48" x14ac:dyDescent="0.25">
      <c r="A80" s="171">
        <v>39114</v>
      </c>
      <c r="B80" s="255"/>
      <c r="C80" s="255"/>
      <c r="D80" s="255"/>
      <c r="E80" s="255"/>
      <c r="F80" s="255"/>
      <c r="G80" s="255"/>
      <c r="H80" s="255"/>
      <c r="I80" s="255"/>
      <c r="J80" s="255"/>
      <c r="K80" s="255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  <c r="AF80" s="255"/>
      <c r="AG80" s="255"/>
      <c r="AH80" s="255"/>
      <c r="AI80" s="255"/>
      <c r="AJ80" s="255"/>
      <c r="AK80" s="255"/>
      <c r="AL80" s="255"/>
      <c r="AM80" s="255"/>
      <c r="AN80" s="255"/>
      <c r="AO80" s="255"/>
      <c r="AP80" s="255"/>
      <c r="AQ80" s="255"/>
      <c r="AR80" s="255"/>
      <c r="AS80" s="255"/>
      <c r="AT80" s="255"/>
      <c r="AU80" s="255"/>
      <c r="AV80" s="255"/>
    </row>
    <row r="81" spans="1:48" x14ac:dyDescent="0.25">
      <c r="A81" s="171">
        <v>39142</v>
      </c>
      <c r="B81" s="255"/>
      <c r="C81" s="255"/>
      <c r="D81" s="255"/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255"/>
      <c r="AF81" s="255"/>
      <c r="AG81" s="255"/>
      <c r="AH81" s="255"/>
      <c r="AI81" s="255"/>
      <c r="AJ81" s="255"/>
      <c r="AK81" s="255"/>
      <c r="AL81" s="255"/>
      <c r="AM81" s="255"/>
      <c r="AN81" s="255"/>
      <c r="AO81" s="255"/>
      <c r="AP81" s="255"/>
      <c r="AQ81" s="255"/>
      <c r="AR81" s="255"/>
      <c r="AS81" s="255"/>
      <c r="AT81" s="255"/>
      <c r="AU81" s="255"/>
      <c r="AV81" s="255"/>
    </row>
    <row r="82" spans="1:48" x14ac:dyDescent="0.25">
      <c r="A82" s="171">
        <v>39173</v>
      </c>
      <c r="B82" s="255"/>
      <c r="C82" s="255"/>
      <c r="D82" s="255"/>
      <c r="E82" s="255"/>
      <c r="F82" s="255"/>
      <c r="G82" s="255"/>
      <c r="H82" s="255"/>
      <c r="I82" s="255"/>
      <c r="J82" s="255"/>
      <c r="K82" s="255"/>
      <c r="L82" s="255"/>
      <c r="M82" s="255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255"/>
      <c r="AF82" s="255"/>
      <c r="AG82" s="255"/>
      <c r="AH82" s="255"/>
      <c r="AI82" s="255"/>
      <c r="AJ82" s="255"/>
      <c r="AK82" s="255"/>
      <c r="AL82" s="255"/>
      <c r="AM82" s="255"/>
      <c r="AN82" s="255"/>
      <c r="AO82" s="255"/>
      <c r="AP82" s="255"/>
      <c r="AQ82" s="255"/>
      <c r="AR82" s="255"/>
      <c r="AS82" s="255"/>
      <c r="AT82" s="255"/>
      <c r="AU82" s="255"/>
      <c r="AV82" s="255"/>
    </row>
    <row r="83" spans="1:48" x14ac:dyDescent="0.25">
      <c r="A83" s="171">
        <v>39203</v>
      </c>
      <c r="B83" s="255"/>
      <c r="C83" s="255"/>
      <c r="D83" s="255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  <c r="AH83" s="255"/>
      <c r="AI83" s="255"/>
      <c r="AJ83" s="255"/>
      <c r="AK83" s="255"/>
      <c r="AL83" s="255"/>
      <c r="AM83" s="255"/>
      <c r="AN83" s="255"/>
      <c r="AO83" s="255"/>
      <c r="AP83" s="255"/>
      <c r="AQ83" s="255"/>
      <c r="AR83" s="255"/>
      <c r="AS83" s="255"/>
      <c r="AT83" s="255"/>
      <c r="AU83" s="255"/>
      <c r="AV83" s="255"/>
    </row>
    <row r="84" spans="1:48" x14ac:dyDescent="0.25">
      <c r="A84" s="171">
        <v>39234</v>
      </c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  <c r="AH84" s="255"/>
      <c r="AI84" s="255"/>
      <c r="AJ84" s="255"/>
      <c r="AK84" s="255"/>
      <c r="AL84" s="255"/>
      <c r="AM84" s="255"/>
      <c r="AN84" s="255"/>
      <c r="AO84" s="255"/>
      <c r="AP84" s="255"/>
      <c r="AQ84" s="255"/>
      <c r="AR84" s="255"/>
      <c r="AS84" s="255"/>
      <c r="AT84" s="255"/>
      <c r="AU84" s="255"/>
      <c r="AV84" s="255"/>
    </row>
    <row r="85" spans="1:48" x14ac:dyDescent="0.25">
      <c r="A85" s="171">
        <v>39264</v>
      </c>
      <c r="B85" s="255"/>
      <c r="C85" s="255"/>
      <c r="D85" s="255"/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55"/>
      <c r="AQ85" s="255"/>
      <c r="AR85" s="255"/>
      <c r="AS85" s="255"/>
      <c r="AT85" s="255"/>
      <c r="AU85" s="255"/>
      <c r="AV85" s="255"/>
    </row>
    <row r="86" spans="1:48" x14ac:dyDescent="0.25">
      <c r="A86" s="171">
        <v>39295</v>
      </c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</row>
    <row r="87" spans="1:48" x14ac:dyDescent="0.25">
      <c r="A87" s="171">
        <v>39326</v>
      </c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</row>
    <row r="88" spans="1:48" x14ac:dyDescent="0.25">
      <c r="A88" s="171">
        <v>39356</v>
      </c>
      <c r="B88" s="255"/>
      <c r="C88" s="255"/>
      <c r="D88" s="255"/>
      <c r="E88" s="255"/>
      <c r="F88" s="255"/>
      <c r="G88" s="255"/>
      <c r="H88" s="255"/>
      <c r="I88" s="255"/>
      <c r="J88" s="255"/>
      <c r="K88" s="255"/>
      <c r="L88" s="255"/>
      <c r="M88" s="255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255"/>
      <c r="AF88" s="255"/>
      <c r="AG88" s="255"/>
      <c r="AH88" s="255"/>
      <c r="AI88" s="255"/>
      <c r="AJ88" s="255"/>
      <c r="AK88" s="255"/>
      <c r="AL88" s="255"/>
      <c r="AM88" s="255"/>
      <c r="AN88" s="255"/>
      <c r="AO88" s="255"/>
      <c r="AP88" s="255"/>
      <c r="AQ88" s="255"/>
      <c r="AR88" s="255"/>
      <c r="AS88" s="255"/>
      <c r="AT88" s="255"/>
      <c r="AU88" s="255"/>
      <c r="AV88" s="255"/>
    </row>
    <row r="89" spans="1:48" x14ac:dyDescent="0.25">
      <c r="A89" s="171">
        <v>39387</v>
      </c>
      <c r="B89" s="255"/>
      <c r="C89" s="255"/>
      <c r="D89" s="255"/>
      <c r="E89" s="255"/>
      <c r="F89" s="255"/>
      <c r="G89" s="255"/>
      <c r="H89" s="255"/>
      <c r="I89" s="255"/>
      <c r="J89" s="255"/>
      <c r="K89" s="255"/>
      <c r="L89" s="255"/>
      <c r="M89" s="255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255"/>
      <c r="AQ89" s="255"/>
      <c r="AR89" s="255"/>
      <c r="AS89" s="255"/>
      <c r="AT89" s="255"/>
      <c r="AU89" s="255"/>
      <c r="AV89" s="255"/>
    </row>
    <row r="90" spans="1:48" x14ac:dyDescent="0.25">
      <c r="A90" s="171">
        <v>39417</v>
      </c>
      <c r="B90" s="255"/>
      <c r="C90" s="255"/>
      <c r="D90" s="255"/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255"/>
      <c r="AF90" s="255"/>
      <c r="AG90" s="255"/>
      <c r="AH90" s="255"/>
      <c r="AI90" s="255"/>
      <c r="AJ90" s="255"/>
      <c r="AK90" s="255"/>
      <c r="AL90" s="255"/>
      <c r="AM90" s="255"/>
      <c r="AN90" s="255"/>
      <c r="AO90" s="255"/>
      <c r="AP90" s="255"/>
      <c r="AQ90" s="255"/>
      <c r="AR90" s="255"/>
      <c r="AS90" s="255"/>
      <c r="AT90" s="255"/>
      <c r="AU90" s="255"/>
      <c r="AV90" s="255"/>
    </row>
    <row r="91" spans="1:48" x14ac:dyDescent="0.25">
      <c r="A91" s="171">
        <v>39448</v>
      </c>
      <c r="B91" s="255"/>
      <c r="C91" s="255"/>
      <c r="D91" s="255"/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255"/>
      <c r="AF91" s="255"/>
      <c r="AG91" s="255"/>
      <c r="AH91" s="255"/>
      <c r="AI91" s="255"/>
      <c r="AJ91" s="255"/>
      <c r="AK91" s="255"/>
      <c r="AL91" s="255"/>
      <c r="AM91" s="255"/>
      <c r="AN91" s="255"/>
      <c r="AO91" s="255"/>
      <c r="AP91" s="255"/>
      <c r="AQ91" s="255"/>
      <c r="AR91" s="255"/>
      <c r="AS91" s="255"/>
      <c r="AT91" s="255"/>
      <c r="AU91" s="255"/>
      <c r="AV91" s="255"/>
    </row>
    <row r="92" spans="1:48" x14ac:dyDescent="0.25">
      <c r="A92" s="171">
        <v>39479</v>
      </c>
      <c r="B92" s="255"/>
      <c r="C92" s="255"/>
      <c r="D92" s="255"/>
      <c r="E92" s="255"/>
      <c r="F92" s="255"/>
      <c r="G92" s="255"/>
      <c r="H92" s="255"/>
      <c r="I92" s="255"/>
      <c r="J92" s="255"/>
      <c r="K92" s="255"/>
      <c r="L92" s="255"/>
      <c r="M92" s="255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255"/>
      <c r="AF92" s="255"/>
      <c r="AG92" s="255"/>
      <c r="AH92" s="255"/>
      <c r="AI92" s="255"/>
      <c r="AJ92" s="255"/>
      <c r="AK92" s="255"/>
      <c r="AL92" s="255"/>
      <c r="AM92" s="255"/>
      <c r="AN92" s="255"/>
      <c r="AO92" s="255"/>
      <c r="AP92" s="255"/>
      <c r="AQ92" s="255"/>
      <c r="AR92" s="255"/>
      <c r="AS92" s="255"/>
      <c r="AT92" s="255"/>
      <c r="AU92" s="255"/>
      <c r="AV92" s="255"/>
    </row>
    <row r="93" spans="1:48" x14ac:dyDescent="0.25">
      <c r="A93" s="171">
        <v>39508</v>
      </c>
      <c r="B93" s="255"/>
      <c r="C93" s="255"/>
      <c r="D93" s="255"/>
      <c r="E93" s="255"/>
      <c r="F93" s="255"/>
      <c r="G93" s="255"/>
      <c r="H93" s="255"/>
      <c r="I93" s="255"/>
      <c r="J93" s="255"/>
      <c r="K93" s="255"/>
      <c r="L93" s="255"/>
      <c r="M93" s="255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255"/>
      <c r="AF93" s="255"/>
      <c r="AG93" s="255"/>
      <c r="AH93" s="255"/>
      <c r="AI93" s="255"/>
      <c r="AJ93" s="255"/>
      <c r="AK93" s="255"/>
      <c r="AL93" s="255"/>
      <c r="AM93" s="255"/>
      <c r="AN93" s="255"/>
      <c r="AO93" s="255"/>
      <c r="AP93" s="255"/>
      <c r="AQ93" s="255"/>
      <c r="AR93" s="255"/>
      <c r="AS93" s="255"/>
      <c r="AT93" s="255"/>
      <c r="AU93" s="255"/>
      <c r="AV93" s="255"/>
    </row>
    <row r="94" spans="1:48" x14ac:dyDescent="0.25">
      <c r="A94" s="171">
        <v>39539</v>
      </c>
      <c r="B94" s="255"/>
      <c r="C94" s="25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  <c r="AF94" s="255"/>
      <c r="AG94" s="255"/>
      <c r="AH94" s="255"/>
      <c r="AI94" s="255"/>
      <c r="AJ94" s="255"/>
      <c r="AK94" s="255"/>
      <c r="AL94" s="255"/>
      <c r="AM94" s="255"/>
      <c r="AN94" s="255"/>
      <c r="AO94" s="255"/>
      <c r="AP94" s="255"/>
      <c r="AQ94" s="255"/>
      <c r="AR94" s="255"/>
      <c r="AS94" s="255"/>
      <c r="AT94" s="255"/>
      <c r="AU94" s="255"/>
      <c r="AV94" s="255"/>
    </row>
    <row r="95" spans="1:48" x14ac:dyDescent="0.25">
      <c r="A95" s="171">
        <v>39569</v>
      </c>
      <c r="B95" s="255"/>
      <c r="C95" s="255"/>
      <c r="D95" s="255"/>
      <c r="E95" s="255"/>
      <c r="F95" s="255"/>
      <c r="G95" s="255"/>
      <c r="H95" s="255"/>
      <c r="I95" s="255"/>
      <c r="J95" s="255"/>
      <c r="K95" s="255"/>
      <c r="L95" s="255"/>
      <c r="M95" s="255"/>
      <c r="N95" s="255"/>
      <c r="O95" s="255"/>
      <c r="P95" s="255"/>
      <c r="Q95" s="255"/>
      <c r="R95" s="255"/>
      <c r="S95" s="255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255"/>
      <c r="AF95" s="255"/>
      <c r="AG95" s="255"/>
      <c r="AH95" s="255"/>
      <c r="AI95" s="255"/>
      <c r="AJ95" s="255"/>
      <c r="AK95" s="255"/>
      <c r="AL95" s="255"/>
      <c r="AM95" s="255"/>
      <c r="AN95" s="255"/>
      <c r="AO95" s="255"/>
      <c r="AP95" s="255"/>
      <c r="AQ95" s="255"/>
      <c r="AR95" s="255"/>
      <c r="AS95" s="255"/>
      <c r="AT95" s="255"/>
      <c r="AU95" s="255"/>
      <c r="AV95" s="255"/>
    </row>
    <row r="96" spans="1:48" x14ac:dyDescent="0.25">
      <c r="A96" s="171">
        <v>39600</v>
      </c>
      <c r="B96" s="255"/>
      <c r="C96" s="255"/>
      <c r="D96" s="255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255"/>
      <c r="AQ96" s="255"/>
      <c r="AR96" s="255"/>
      <c r="AS96" s="255"/>
      <c r="AT96" s="255"/>
      <c r="AU96" s="255"/>
      <c r="AV96" s="255"/>
    </row>
    <row r="97" spans="1:48" x14ac:dyDescent="0.25">
      <c r="A97" s="171">
        <v>39630</v>
      </c>
      <c r="B97" s="255"/>
      <c r="C97" s="255"/>
      <c r="D97" s="255"/>
      <c r="E97" s="255"/>
      <c r="F97" s="255"/>
      <c r="G97" s="255"/>
      <c r="H97" s="255"/>
      <c r="I97" s="255"/>
      <c r="J97" s="255"/>
      <c r="K97" s="255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255"/>
      <c r="AQ97" s="255"/>
      <c r="AR97" s="255"/>
      <c r="AS97" s="255"/>
      <c r="AT97" s="255"/>
      <c r="AU97" s="255"/>
      <c r="AV97" s="255"/>
    </row>
    <row r="98" spans="1:48" x14ac:dyDescent="0.25">
      <c r="A98" s="171">
        <v>39661</v>
      </c>
      <c r="B98" s="255"/>
      <c r="C98" s="255"/>
      <c r="D98" s="255"/>
      <c r="E98" s="255"/>
      <c r="F98" s="255"/>
      <c r="G98" s="255"/>
      <c r="H98" s="255"/>
      <c r="I98" s="255"/>
      <c r="J98" s="255"/>
      <c r="K98" s="255"/>
      <c r="L98" s="255"/>
      <c r="M98" s="255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255"/>
      <c r="AF98" s="255"/>
      <c r="AG98" s="255"/>
      <c r="AH98" s="255"/>
      <c r="AI98" s="255"/>
      <c r="AJ98" s="255"/>
      <c r="AK98" s="255"/>
      <c r="AL98" s="255"/>
      <c r="AM98" s="255"/>
      <c r="AN98" s="255"/>
      <c r="AO98" s="255"/>
      <c r="AP98" s="255"/>
      <c r="AQ98" s="255"/>
      <c r="AR98" s="255"/>
      <c r="AS98" s="255"/>
      <c r="AT98" s="255"/>
      <c r="AU98" s="255"/>
      <c r="AV98" s="255"/>
    </row>
    <row r="99" spans="1:48" x14ac:dyDescent="0.25">
      <c r="A99" s="171">
        <v>39692</v>
      </c>
      <c r="B99" s="255"/>
      <c r="C99" s="255"/>
      <c r="D99" s="255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  <c r="AH99" s="255"/>
      <c r="AI99" s="255"/>
      <c r="AJ99" s="255"/>
      <c r="AK99" s="255"/>
      <c r="AL99" s="255"/>
      <c r="AM99" s="255"/>
      <c r="AN99" s="255"/>
      <c r="AO99" s="255"/>
      <c r="AP99" s="255"/>
      <c r="AQ99" s="255"/>
      <c r="AR99" s="255"/>
      <c r="AS99" s="255"/>
      <c r="AT99" s="255"/>
      <c r="AU99" s="255"/>
      <c r="AV99" s="255"/>
    </row>
    <row r="100" spans="1:48" x14ac:dyDescent="0.25">
      <c r="A100" s="171">
        <v>39722</v>
      </c>
      <c r="B100" s="255"/>
      <c r="C100" s="255"/>
      <c r="D100" s="255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</row>
    <row r="101" spans="1:48" x14ac:dyDescent="0.25">
      <c r="A101" s="171">
        <v>39753</v>
      </c>
      <c r="B101" s="255"/>
      <c r="C101" s="255"/>
      <c r="D101" s="255"/>
      <c r="E101" s="255"/>
      <c r="F101" s="255"/>
      <c r="G101" s="255"/>
      <c r="H101" s="255"/>
      <c r="I101" s="255"/>
      <c r="J101" s="255"/>
      <c r="K101" s="255"/>
      <c r="L101" s="255"/>
      <c r="M101" s="255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</row>
    <row r="102" spans="1:48" x14ac:dyDescent="0.25">
      <c r="A102" s="171">
        <v>39783</v>
      </c>
      <c r="B102" s="255"/>
      <c r="C102" s="255"/>
      <c r="D102" s="255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  <c r="AH102" s="255"/>
      <c r="AI102" s="255"/>
      <c r="AJ102" s="255"/>
      <c r="AK102" s="255"/>
      <c r="AL102" s="255"/>
      <c r="AM102" s="255"/>
      <c r="AN102" s="255"/>
      <c r="AO102" s="255"/>
      <c r="AP102" s="255"/>
      <c r="AQ102" s="255"/>
      <c r="AR102" s="255"/>
      <c r="AS102" s="255"/>
      <c r="AT102" s="255"/>
      <c r="AU102" s="255"/>
      <c r="AV102" s="255"/>
    </row>
    <row r="103" spans="1:48" x14ac:dyDescent="0.25">
      <c r="A103" s="171">
        <v>39814</v>
      </c>
      <c r="B103" s="255"/>
      <c r="C103" s="255"/>
      <c r="D103" s="255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  <c r="AH103" s="255"/>
      <c r="AI103" s="255"/>
      <c r="AJ103" s="255"/>
      <c r="AK103" s="255"/>
      <c r="AL103" s="255"/>
      <c r="AM103" s="255"/>
      <c r="AN103" s="255"/>
      <c r="AO103" s="255"/>
      <c r="AP103" s="255"/>
      <c r="AQ103" s="255"/>
      <c r="AR103" s="255"/>
      <c r="AS103" s="255"/>
      <c r="AT103" s="255"/>
      <c r="AU103" s="255"/>
      <c r="AV103" s="255"/>
    </row>
    <row r="104" spans="1:48" x14ac:dyDescent="0.25">
      <c r="A104" s="171">
        <v>39845</v>
      </c>
      <c r="B104" s="255"/>
      <c r="C104" s="255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255"/>
      <c r="AF104" s="255"/>
      <c r="AG104" s="255"/>
      <c r="AH104" s="255"/>
      <c r="AI104" s="255"/>
      <c r="AJ104" s="255"/>
      <c r="AK104" s="255"/>
      <c r="AL104" s="255"/>
      <c r="AM104" s="255"/>
      <c r="AN104" s="255"/>
      <c r="AO104" s="255"/>
      <c r="AP104" s="255"/>
      <c r="AQ104" s="255"/>
      <c r="AR104" s="255"/>
      <c r="AS104" s="255"/>
      <c r="AT104" s="255"/>
      <c r="AU104" s="255"/>
      <c r="AV104" s="255"/>
    </row>
    <row r="105" spans="1:48" x14ac:dyDescent="0.25">
      <c r="A105" s="171">
        <v>39873</v>
      </c>
      <c r="B105" s="255"/>
      <c r="C105" s="255"/>
      <c r="D105" s="255"/>
      <c r="E105" s="255"/>
      <c r="F105" s="255"/>
      <c r="G105" s="255"/>
      <c r="H105" s="255"/>
      <c r="I105" s="255"/>
      <c r="J105" s="255"/>
      <c r="K105" s="255"/>
      <c r="L105" s="255"/>
      <c r="M105" s="255"/>
      <c r="N105" s="255"/>
      <c r="O105" s="255"/>
      <c r="P105" s="255"/>
      <c r="Q105" s="255"/>
      <c r="R105" s="255"/>
      <c r="S105" s="255"/>
      <c r="T105" s="255"/>
      <c r="U105" s="255"/>
      <c r="V105" s="255"/>
      <c r="W105" s="255"/>
      <c r="X105" s="255"/>
      <c r="Y105" s="255"/>
      <c r="Z105" s="255"/>
      <c r="AA105" s="255"/>
      <c r="AB105" s="255"/>
      <c r="AC105" s="255"/>
      <c r="AD105" s="255"/>
      <c r="AE105" s="255"/>
      <c r="AF105" s="255"/>
      <c r="AG105" s="255"/>
      <c r="AH105" s="255"/>
      <c r="AI105" s="255"/>
      <c r="AJ105" s="255"/>
      <c r="AK105" s="255"/>
      <c r="AL105" s="255"/>
      <c r="AM105" s="255"/>
      <c r="AN105" s="255"/>
      <c r="AO105" s="255"/>
      <c r="AP105" s="255"/>
      <c r="AQ105" s="255"/>
      <c r="AR105" s="255"/>
      <c r="AS105" s="255"/>
      <c r="AT105" s="255"/>
      <c r="AU105" s="255"/>
      <c r="AV105" s="255"/>
    </row>
    <row r="106" spans="1:48" x14ac:dyDescent="0.25">
      <c r="A106" s="171">
        <v>39904</v>
      </c>
      <c r="B106" s="255"/>
      <c r="C106" s="255"/>
      <c r="D106" s="255"/>
      <c r="E106" s="255"/>
      <c r="F106" s="255"/>
      <c r="G106" s="255"/>
      <c r="H106" s="255"/>
      <c r="I106" s="255"/>
      <c r="J106" s="255"/>
      <c r="K106" s="255"/>
      <c r="L106" s="255"/>
      <c r="M106" s="255"/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255"/>
      <c r="AF106" s="255"/>
      <c r="AG106" s="255"/>
      <c r="AH106" s="255"/>
      <c r="AI106" s="255"/>
      <c r="AJ106" s="255"/>
      <c r="AK106" s="255"/>
      <c r="AL106" s="255"/>
      <c r="AM106" s="255"/>
      <c r="AN106" s="255"/>
      <c r="AO106" s="255"/>
      <c r="AP106" s="255"/>
      <c r="AQ106" s="255"/>
      <c r="AR106" s="255"/>
      <c r="AS106" s="255"/>
      <c r="AT106" s="255"/>
      <c r="AU106" s="255"/>
      <c r="AV106" s="255"/>
    </row>
    <row r="107" spans="1:48" x14ac:dyDescent="0.25">
      <c r="A107" s="171">
        <v>39934</v>
      </c>
      <c r="B107" s="255"/>
      <c r="C107" s="255"/>
      <c r="D107" s="255"/>
      <c r="E107" s="255"/>
      <c r="F107" s="255"/>
      <c r="G107" s="255"/>
      <c r="H107" s="255"/>
      <c r="I107" s="255"/>
      <c r="J107" s="255"/>
      <c r="K107" s="255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  <c r="AF107" s="255"/>
      <c r="AG107" s="255"/>
      <c r="AH107" s="255"/>
      <c r="AI107" s="255"/>
      <c r="AJ107" s="255"/>
      <c r="AK107" s="255"/>
      <c r="AL107" s="255"/>
      <c r="AM107" s="255"/>
      <c r="AN107" s="255"/>
      <c r="AO107" s="255"/>
      <c r="AP107" s="255"/>
      <c r="AQ107" s="255"/>
      <c r="AR107" s="255"/>
      <c r="AS107" s="255"/>
      <c r="AT107" s="255"/>
      <c r="AU107" s="255"/>
      <c r="AV107" s="255"/>
    </row>
    <row r="108" spans="1:48" x14ac:dyDescent="0.25">
      <c r="A108" s="171">
        <v>39965</v>
      </c>
      <c r="B108" s="255"/>
      <c r="C108" s="255"/>
      <c r="D108" s="255"/>
      <c r="E108" s="255"/>
      <c r="F108" s="255"/>
      <c r="G108" s="255"/>
      <c r="H108" s="255"/>
      <c r="I108" s="255"/>
      <c r="J108" s="255"/>
      <c r="K108" s="255"/>
      <c r="L108" s="255"/>
      <c r="M108" s="255"/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255"/>
      <c r="AF108" s="255"/>
      <c r="AG108" s="255"/>
      <c r="AH108" s="255"/>
      <c r="AI108" s="255"/>
      <c r="AJ108" s="255"/>
      <c r="AK108" s="255"/>
      <c r="AL108" s="255"/>
      <c r="AM108" s="255"/>
      <c r="AN108" s="255"/>
      <c r="AO108" s="255"/>
      <c r="AP108" s="255"/>
      <c r="AQ108" s="255"/>
      <c r="AR108" s="255"/>
      <c r="AS108" s="255"/>
      <c r="AT108" s="255"/>
      <c r="AU108" s="255"/>
      <c r="AV108" s="255"/>
    </row>
    <row r="109" spans="1:48" x14ac:dyDescent="0.25">
      <c r="A109" s="171">
        <v>39995</v>
      </c>
      <c r="B109" s="255"/>
      <c r="C109" s="255"/>
      <c r="D109" s="255"/>
      <c r="E109" s="255"/>
      <c r="F109" s="255"/>
      <c r="G109" s="255"/>
      <c r="H109" s="255"/>
      <c r="I109" s="255"/>
      <c r="J109" s="255"/>
      <c r="K109" s="255"/>
      <c r="L109" s="255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255"/>
      <c r="AF109" s="255"/>
      <c r="AG109" s="255"/>
      <c r="AH109" s="255"/>
      <c r="AI109" s="255"/>
      <c r="AJ109" s="255"/>
      <c r="AK109" s="255"/>
      <c r="AL109" s="255"/>
      <c r="AM109" s="255"/>
      <c r="AN109" s="255"/>
      <c r="AO109" s="255"/>
      <c r="AP109" s="255"/>
      <c r="AQ109" s="255"/>
      <c r="AR109" s="255"/>
      <c r="AS109" s="255"/>
      <c r="AT109" s="255"/>
      <c r="AU109" s="255"/>
      <c r="AV109" s="255"/>
    </row>
    <row r="110" spans="1:48" x14ac:dyDescent="0.25">
      <c r="A110" s="171">
        <v>40026</v>
      </c>
      <c r="B110" s="255"/>
      <c r="C110" s="255"/>
      <c r="D110" s="255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255"/>
      <c r="AF110" s="255"/>
      <c r="AG110" s="255"/>
      <c r="AH110" s="255"/>
      <c r="AI110" s="255"/>
      <c r="AJ110" s="255"/>
      <c r="AK110" s="255"/>
      <c r="AL110" s="255"/>
      <c r="AM110" s="255"/>
      <c r="AN110" s="255"/>
      <c r="AO110" s="255"/>
      <c r="AP110" s="255"/>
      <c r="AQ110" s="255"/>
      <c r="AR110" s="255"/>
      <c r="AS110" s="255"/>
      <c r="AT110" s="255"/>
      <c r="AU110" s="255"/>
      <c r="AV110" s="255"/>
    </row>
    <row r="111" spans="1:48" x14ac:dyDescent="0.25">
      <c r="A111" s="171">
        <v>40057</v>
      </c>
      <c r="B111" s="255"/>
      <c r="C111" s="255"/>
      <c r="D111" s="255"/>
      <c r="E111" s="255"/>
      <c r="F111" s="255"/>
      <c r="G111" s="255"/>
      <c r="H111" s="255"/>
      <c r="I111" s="255"/>
      <c r="J111" s="255"/>
      <c r="K111" s="255"/>
      <c r="L111" s="255"/>
      <c r="M111" s="255"/>
      <c r="N111" s="255"/>
      <c r="O111" s="255"/>
      <c r="P111" s="255"/>
      <c r="Q111" s="255"/>
      <c r="R111" s="255"/>
      <c r="S111" s="255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255"/>
      <c r="AF111" s="255"/>
      <c r="AG111" s="255"/>
      <c r="AH111" s="255"/>
      <c r="AI111" s="255"/>
      <c r="AJ111" s="255"/>
      <c r="AK111" s="255"/>
      <c r="AL111" s="255"/>
      <c r="AM111" s="255"/>
      <c r="AN111" s="255"/>
      <c r="AO111" s="255"/>
      <c r="AP111" s="255"/>
      <c r="AQ111" s="255"/>
      <c r="AR111" s="255"/>
      <c r="AS111" s="255"/>
      <c r="AT111" s="255"/>
      <c r="AU111" s="255"/>
      <c r="AV111" s="255"/>
    </row>
    <row r="112" spans="1:48" x14ac:dyDescent="0.25">
      <c r="A112" s="171">
        <v>40087</v>
      </c>
      <c r="B112" s="255"/>
      <c r="C112" s="255"/>
      <c r="D112" s="255"/>
      <c r="E112" s="255"/>
      <c r="F112" s="255"/>
      <c r="G112" s="255"/>
      <c r="H112" s="255"/>
      <c r="I112" s="255"/>
      <c r="J112" s="255"/>
      <c r="K112" s="255"/>
      <c r="L112" s="255"/>
      <c r="M112" s="255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255"/>
      <c r="AF112" s="255"/>
      <c r="AG112" s="255"/>
      <c r="AH112" s="255"/>
      <c r="AI112" s="255"/>
      <c r="AJ112" s="255"/>
      <c r="AK112" s="255"/>
      <c r="AL112" s="255"/>
      <c r="AM112" s="255"/>
      <c r="AN112" s="255"/>
      <c r="AO112" s="255"/>
      <c r="AP112" s="255"/>
      <c r="AQ112" s="255"/>
      <c r="AR112" s="255"/>
      <c r="AS112" s="255"/>
      <c r="AT112" s="255"/>
      <c r="AU112" s="255"/>
      <c r="AV112" s="255"/>
    </row>
    <row r="113" spans="1:48" x14ac:dyDescent="0.25">
      <c r="A113" s="171">
        <v>40118</v>
      </c>
      <c r="B113" s="255"/>
      <c r="C113" s="255"/>
      <c r="D113" s="255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255"/>
      <c r="AF113" s="255"/>
      <c r="AG113" s="255"/>
      <c r="AH113" s="255"/>
      <c r="AI113" s="255"/>
      <c r="AJ113" s="255"/>
      <c r="AK113" s="255"/>
      <c r="AL113" s="255"/>
      <c r="AM113" s="255"/>
      <c r="AN113" s="255"/>
      <c r="AO113" s="255"/>
      <c r="AP113" s="255"/>
      <c r="AQ113" s="255"/>
      <c r="AR113" s="255"/>
      <c r="AS113" s="255"/>
      <c r="AT113" s="255"/>
      <c r="AU113" s="255"/>
      <c r="AV113" s="255"/>
    </row>
    <row r="114" spans="1:48" x14ac:dyDescent="0.25">
      <c r="A114" s="171">
        <v>40148</v>
      </c>
      <c r="B114" s="255"/>
      <c r="C114" s="255"/>
      <c r="D114" s="255"/>
      <c r="E114" s="255"/>
      <c r="F114" s="255"/>
      <c r="G114" s="255"/>
      <c r="H114" s="255"/>
      <c r="I114" s="255"/>
      <c r="J114" s="255"/>
      <c r="K114" s="255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  <c r="AF114" s="255"/>
      <c r="AG114" s="255"/>
      <c r="AH114" s="255"/>
      <c r="AI114" s="255"/>
      <c r="AJ114" s="255"/>
      <c r="AK114" s="255"/>
      <c r="AL114" s="255"/>
      <c r="AM114" s="255"/>
      <c r="AN114" s="255"/>
      <c r="AO114" s="255"/>
      <c r="AP114" s="255"/>
      <c r="AQ114" s="255"/>
      <c r="AR114" s="255"/>
      <c r="AS114" s="255"/>
      <c r="AT114" s="255"/>
      <c r="AU114" s="255"/>
      <c r="AV114" s="255"/>
    </row>
    <row r="115" spans="1:48" x14ac:dyDescent="0.25">
      <c r="A115" s="171">
        <v>40179</v>
      </c>
      <c r="B115" s="255"/>
      <c r="C115" s="255"/>
      <c r="D115" s="255"/>
      <c r="E115" s="255"/>
      <c r="F115" s="255"/>
      <c r="G115" s="255"/>
      <c r="H115" s="255"/>
      <c r="I115" s="255"/>
      <c r="J115" s="255"/>
      <c r="K115" s="255"/>
      <c r="L115" s="255"/>
      <c r="M115" s="255"/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255"/>
      <c r="AF115" s="255"/>
      <c r="AG115" s="255"/>
      <c r="AH115" s="255"/>
      <c r="AI115" s="255"/>
      <c r="AJ115" s="255"/>
      <c r="AK115" s="255"/>
      <c r="AL115" s="255"/>
      <c r="AM115" s="255"/>
      <c r="AN115" s="255"/>
      <c r="AO115" s="255"/>
      <c r="AP115" s="255"/>
      <c r="AQ115" s="255"/>
      <c r="AR115" s="255"/>
      <c r="AS115" s="255"/>
      <c r="AT115" s="255"/>
      <c r="AU115" s="255"/>
      <c r="AV115" s="255"/>
    </row>
    <row r="116" spans="1:48" x14ac:dyDescent="0.25">
      <c r="A116" s="171">
        <v>40210</v>
      </c>
      <c r="B116" s="255"/>
      <c r="C116" s="255"/>
      <c r="D116" s="255"/>
      <c r="E116" s="255"/>
      <c r="F116" s="255"/>
      <c r="G116" s="255"/>
      <c r="H116" s="255"/>
      <c r="I116" s="255"/>
      <c r="J116" s="255"/>
      <c r="K116" s="255"/>
      <c r="L116" s="255"/>
      <c r="M116" s="255"/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</row>
    <row r="117" spans="1:48" x14ac:dyDescent="0.25">
      <c r="A117" s="171">
        <v>40238</v>
      </c>
      <c r="B117" s="255"/>
      <c r="C117" s="255"/>
      <c r="D117" s="255"/>
      <c r="E117" s="255"/>
      <c r="F117" s="255"/>
      <c r="G117" s="255"/>
      <c r="H117" s="255"/>
      <c r="I117" s="255"/>
      <c r="J117" s="255"/>
      <c r="K117" s="255"/>
      <c r="L117" s="255"/>
      <c r="M117" s="255"/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</row>
    <row r="118" spans="1:48" x14ac:dyDescent="0.25">
      <c r="A118" s="171">
        <v>40269</v>
      </c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255"/>
      <c r="AF118" s="255"/>
      <c r="AG118" s="255"/>
      <c r="AH118" s="255"/>
      <c r="AI118" s="255"/>
      <c r="AJ118" s="255"/>
      <c r="AK118" s="255"/>
      <c r="AL118" s="255"/>
      <c r="AM118" s="255"/>
      <c r="AN118" s="255"/>
      <c r="AO118" s="255"/>
      <c r="AP118" s="255"/>
      <c r="AQ118" s="255"/>
      <c r="AR118" s="255"/>
      <c r="AS118" s="255"/>
      <c r="AT118" s="255"/>
      <c r="AU118" s="255"/>
      <c r="AV118" s="255"/>
    </row>
    <row r="119" spans="1:48" x14ac:dyDescent="0.25">
      <c r="A119" s="171">
        <v>40299</v>
      </c>
      <c r="B119" s="255"/>
      <c r="C119" s="255"/>
      <c r="D119" s="255"/>
      <c r="E119" s="255"/>
      <c r="F119" s="255"/>
      <c r="G119" s="255"/>
      <c r="H119" s="255"/>
      <c r="I119" s="255"/>
      <c r="J119" s="255"/>
      <c r="K119" s="255"/>
      <c r="L119" s="255"/>
      <c r="M119" s="255"/>
      <c r="N119" s="255"/>
      <c r="O119" s="255"/>
      <c r="P119" s="255"/>
      <c r="Q119" s="255"/>
      <c r="R119" s="255"/>
      <c r="S119" s="255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255"/>
      <c r="AQ119" s="255"/>
      <c r="AR119" s="255"/>
      <c r="AS119" s="255"/>
      <c r="AT119" s="255"/>
      <c r="AU119" s="255"/>
      <c r="AV119" s="255"/>
    </row>
    <row r="120" spans="1:48" x14ac:dyDescent="0.25">
      <c r="A120" s="171">
        <v>40330</v>
      </c>
      <c r="B120" s="255"/>
      <c r="C120" s="255"/>
      <c r="D120" s="255"/>
      <c r="E120" s="255"/>
      <c r="F120" s="255"/>
      <c r="G120" s="255"/>
      <c r="H120" s="255"/>
      <c r="I120" s="255"/>
      <c r="J120" s="255"/>
      <c r="K120" s="255"/>
      <c r="L120" s="255"/>
      <c r="M120" s="255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255"/>
      <c r="AQ120" s="255"/>
      <c r="AR120" s="255"/>
      <c r="AS120" s="255"/>
      <c r="AT120" s="255"/>
      <c r="AU120" s="255"/>
      <c r="AV120" s="255"/>
    </row>
    <row r="121" spans="1:48" x14ac:dyDescent="0.25">
      <c r="A121" s="171">
        <v>40360</v>
      </c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255"/>
      <c r="AA121" s="255"/>
      <c r="AB121" s="255"/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255"/>
      <c r="AQ121" s="255"/>
      <c r="AR121" s="255"/>
      <c r="AS121" s="255"/>
      <c r="AT121" s="255"/>
      <c r="AU121" s="255"/>
      <c r="AV121" s="255"/>
    </row>
    <row r="122" spans="1:48" x14ac:dyDescent="0.25">
      <c r="A122" s="171">
        <v>40391</v>
      </c>
      <c r="B122" s="255"/>
      <c r="C122" s="255"/>
      <c r="D122" s="255"/>
      <c r="E122" s="255"/>
      <c r="F122" s="255"/>
      <c r="G122" s="255"/>
      <c r="H122" s="255"/>
      <c r="I122" s="255"/>
      <c r="J122" s="255"/>
      <c r="K122" s="255"/>
      <c r="L122" s="255"/>
      <c r="M122" s="255"/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255"/>
      <c r="AF122" s="255"/>
      <c r="AG122" s="255"/>
      <c r="AH122" s="255"/>
      <c r="AI122" s="255"/>
      <c r="AJ122" s="255"/>
      <c r="AK122" s="255"/>
      <c r="AL122" s="255"/>
      <c r="AM122" s="255"/>
      <c r="AN122" s="255"/>
      <c r="AO122" s="255"/>
      <c r="AP122" s="255"/>
      <c r="AQ122" s="255"/>
      <c r="AR122" s="255"/>
      <c r="AS122" s="255"/>
      <c r="AT122" s="255"/>
      <c r="AU122" s="255"/>
      <c r="AV122" s="255"/>
    </row>
    <row r="123" spans="1:48" x14ac:dyDescent="0.25">
      <c r="A123" s="171">
        <v>40422</v>
      </c>
      <c r="B123" s="255"/>
      <c r="C123" s="255"/>
      <c r="D123" s="255"/>
      <c r="E123" s="255"/>
      <c r="F123" s="255"/>
      <c r="G123" s="255"/>
      <c r="H123" s="255"/>
      <c r="I123" s="255"/>
      <c r="J123" s="255"/>
      <c r="K123" s="255"/>
      <c r="L123" s="255"/>
      <c r="M123" s="255"/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</row>
    <row r="124" spans="1:48" x14ac:dyDescent="0.25">
      <c r="A124" s="171">
        <v>40452</v>
      </c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255"/>
      <c r="AF124" s="255"/>
      <c r="AG124" s="255"/>
      <c r="AH124" s="255"/>
      <c r="AI124" s="255"/>
      <c r="AJ124" s="255"/>
      <c r="AK124" s="255"/>
      <c r="AL124" s="255"/>
      <c r="AM124" s="255"/>
      <c r="AN124" s="255"/>
      <c r="AO124" s="255"/>
      <c r="AP124" s="255"/>
      <c r="AQ124" s="255"/>
      <c r="AR124" s="255"/>
      <c r="AS124" s="255"/>
      <c r="AT124" s="255"/>
      <c r="AU124" s="255"/>
      <c r="AV124" s="255"/>
    </row>
    <row r="125" spans="1:48" x14ac:dyDescent="0.25">
      <c r="A125" s="171">
        <v>40483</v>
      </c>
      <c r="B125" s="255"/>
      <c r="C125" s="255"/>
      <c r="D125" s="255"/>
      <c r="E125" s="255"/>
      <c r="F125" s="255"/>
      <c r="G125" s="255"/>
      <c r="H125" s="255"/>
      <c r="I125" s="255"/>
      <c r="J125" s="255"/>
      <c r="K125" s="255"/>
      <c r="L125" s="255"/>
      <c r="M125" s="255"/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255"/>
      <c r="AF125" s="255"/>
      <c r="AG125" s="255"/>
      <c r="AH125" s="255"/>
      <c r="AI125" s="255"/>
      <c r="AJ125" s="255"/>
      <c r="AK125" s="255"/>
      <c r="AL125" s="255"/>
      <c r="AM125" s="255"/>
      <c r="AN125" s="255"/>
      <c r="AO125" s="255"/>
      <c r="AP125" s="255"/>
      <c r="AQ125" s="255"/>
      <c r="AR125" s="255"/>
      <c r="AS125" s="255"/>
      <c r="AT125" s="255"/>
      <c r="AU125" s="255"/>
      <c r="AV125" s="255"/>
    </row>
    <row r="126" spans="1:48" x14ac:dyDescent="0.25">
      <c r="A126" s="171">
        <v>40513</v>
      </c>
      <c r="B126" s="255"/>
      <c r="C126" s="255"/>
      <c r="D126" s="255"/>
      <c r="E126" s="255"/>
      <c r="F126" s="255"/>
      <c r="G126" s="255"/>
      <c r="H126" s="255"/>
      <c r="I126" s="255"/>
      <c r="J126" s="255"/>
      <c r="K126" s="255"/>
      <c r="L126" s="255"/>
      <c r="M126" s="255"/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255"/>
      <c r="AF126" s="255"/>
      <c r="AG126" s="255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</row>
    <row r="127" spans="1:48" x14ac:dyDescent="0.25">
      <c r="A127" s="171">
        <v>40544</v>
      </c>
      <c r="B127" s="255"/>
      <c r="C127" s="255"/>
      <c r="D127" s="255"/>
      <c r="E127" s="255"/>
      <c r="F127" s="255"/>
      <c r="G127" s="255"/>
      <c r="H127" s="255"/>
      <c r="I127" s="255"/>
      <c r="J127" s="255"/>
      <c r="K127" s="255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  <c r="AH127" s="255"/>
      <c r="AI127" s="255"/>
      <c r="AJ127" s="255"/>
      <c r="AK127" s="255"/>
      <c r="AL127" s="255"/>
      <c r="AM127" s="255"/>
      <c r="AN127" s="255"/>
      <c r="AO127" s="255"/>
      <c r="AP127" s="255"/>
      <c r="AQ127" s="255"/>
      <c r="AR127" s="255"/>
      <c r="AS127" s="255"/>
      <c r="AT127" s="255"/>
      <c r="AU127" s="255"/>
      <c r="AV127" s="255"/>
    </row>
    <row r="128" spans="1:48" x14ac:dyDescent="0.25">
      <c r="A128" s="171">
        <v>40575</v>
      </c>
      <c r="B128" s="255"/>
      <c r="C128" s="255"/>
      <c r="D128" s="255"/>
      <c r="E128" s="255"/>
      <c r="F128" s="255"/>
      <c r="G128" s="255"/>
      <c r="H128" s="255"/>
      <c r="I128" s="255"/>
      <c r="J128" s="255"/>
      <c r="K128" s="255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  <c r="AH128" s="255"/>
      <c r="AI128" s="255"/>
      <c r="AJ128" s="255"/>
      <c r="AK128" s="255"/>
      <c r="AL128" s="255"/>
      <c r="AM128" s="255"/>
      <c r="AN128" s="255"/>
      <c r="AO128" s="255"/>
      <c r="AP128" s="255"/>
      <c r="AQ128" s="255"/>
      <c r="AR128" s="255"/>
      <c r="AS128" s="255"/>
      <c r="AT128" s="255"/>
      <c r="AU128" s="255"/>
      <c r="AV128" s="255"/>
    </row>
    <row r="129" spans="1:48" x14ac:dyDescent="0.25">
      <c r="A129" s="171">
        <v>40603</v>
      </c>
      <c r="B129" s="255"/>
      <c r="C129" s="255"/>
      <c r="D129" s="255"/>
      <c r="E129" s="255"/>
      <c r="F129" s="255"/>
      <c r="G129" s="255"/>
      <c r="H129" s="255"/>
      <c r="I129" s="255"/>
      <c r="J129" s="255"/>
      <c r="K129" s="255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255"/>
      <c r="AQ129" s="255"/>
      <c r="AR129" s="255"/>
      <c r="AS129" s="255"/>
      <c r="AT129" s="255"/>
      <c r="AU129" s="255"/>
      <c r="AV129" s="255"/>
    </row>
    <row r="130" spans="1:48" x14ac:dyDescent="0.25">
      <c r="A130" s="171">
        <v>40634</v>
      </c>
      <c r="B130" s="255"/>
      <c r="C130" s="255"/>
      <c r="D130" s="255"/>
      <c r="E130" s="255"/>
      <c r="F130" s="255"/>
      <c r="G130" s="255"/>
      <c r="H130" s="255"/>
      <c r="I130" s="255"/>
      <c r="J130" s="255"/>
      <c r="K130" s="255"/>
      <c r="L130" s="255"/>
      <c r="M130" s="255"/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255"/>
      <c r="AQ130" s="255"/>
      <c r="AR130" s="255"/>
      <c r="AS130" s="255"/>
      <c r="AT130" s="255"/>
      <c r="AU130" s="255"/>
      <c r="AV130" s="255"/>
    </row>
    <row r="131" spans="1:48" x14ac:dyDescent="0.25">
      <c r="A131" s="171">
        <v>40664</v>
      </c>
      <c r="B131" s="255"/>
      <c r="C131" s="255"/>
      <c r="D131" s="255"/>
      <c r="E131" s="255"/>
      <c r="F131" s="255"/>
      <c r="G131" s="255"/>
      <c r="H131" s="255"/>
      <c r="I131" s="255"/>
      <c r="J131" s="255"/>
      <c r="K131" s="255"/>
      <c r="L131" s="255"/>
      <c r="M131" s="255"/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255"/>
      <c r="AQ131" s="255"/>
      <c r="AR131" s="255"/>
      <c r="AS131" s="255"/>
      <c r="AT131" s="255"/>
      <c r="AU131" s="255"/>
      <c r="AV131" s="255"/>
    </row>
    <row r="132" spans="1:48" x14ac:dyDescent="0.25">
      <c r="A132" s="171">
        <v>40695</v>
      </c>
      <c r="B132" s="255"/>
      <c r="C132" s="255"/>
      <c r="D132" s="255"/>
      <c r="E132" s="255"/>
      <c r="F132" s="255"/>
      <c r="G132" s="255"/>
      <c r="H132" s="255"/>
      <c r="I132" s="255"/>
      <c r="J132" s="255"/>
      <c r="K132" s="255"/>
      <c r="L132" s="255"/>
      <c r="M132" s="255"/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255"/>
      <c r="AQ132" s="255"/>
      <c r="AR132" s="255"/>
      <c r="AS132" s="255"/>
      <c r="AT132" s="255"/>
      <c r="AU132" s="255"/>
      <c r="AV132" s="255"/>
    </row>
    <row r="133" spans="1:48" x14ac:dyDescent="0.25">
      <c r="A133" s="171">
        <v>40725</v>
      </c>
      <c r="B133" s="255"/>
      <c r="C133" s="255"/>
      <c r="D133" s="255"/>
      <c r="E133" s="255"/>
      <c r="F133" s="255"/>
      <c r="G133" s="255"/>
      <c r="H133" s="255"/>
      <c r="I133" s="255"/>
      <c r="J133" s="255"/>
      <c r="K133" s="255"/>
      <c r="L133" s="255"/>
      <c r="M133" s="255"/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5"/>
      <c r="AR133" s="255"/>
      <c r="AS133" s="255"/>
      <c r="AT133" s="255"/>
      <c r="AU133" s="255"/>
      <c r="AV133" s="255"/>
    </row>
    <row r="134" spans="1:48" x14ac:dyDescent="0.25">
      <c r="A134" s="171">
        <v>40756</v>
      </c>
      <c r="B134" s="255"/>
      <c r="C134" s="255"/>
      <c r="D134" s="255"/>
      <c r="E134" s="255"/>
      <c r="F134" s="255"/>
      <c r="G134" s="255"/>
      <c r="H134" s="255"/>
      <c r="I134" s="255"/>
      <c r="J134" s="255"/>
      <c r="K134" s="255"/>
      <c r="L134" s="255"/>
      <c r="M134" s="255"/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255"/>
      <c r="AF134" s="255"/>
      <c r="AG134" s="255"/>
      <c r="AH134" s="255"/>
      <c r="AI134" s="255"/>
      <c r="AJ134" s="255"/>
      <c r="AK134" s="255"/>
      <c r="AL134" s="255"/>
      <c r="AM134" s="255"/>
      <c r="AN134" s="255"/>
      <c r="AO134" s="255"/>
      <c r="AP134" s="255"/>
      <c r="AQ134" s="255"/>
      <c r="AR134" s="255"/>
      <c r="AS134" s="255"/>
      <c r="AT134" s="255"/>
      <c r="AU134" s="255"/>
      <c r="AV134" s="255"/>
    </row>
    <row r="135" spans="1:48" x14ac:dyDescent="0.25">
      <c r="A135" s="171">
        <v>40787</v>
      </c>
      <c r="B135" s="255"/>
      <c r="C135" s="255"/>
      <c r="D135" s="255"/>
      <c r="E135" s="255"/>
      <c r="F135" s="255"/>
      <c r="G135" s="255"/>
      <c r="H135" s="255"/>
      <c r="I135" s="255"/>
      <c r="J135" s="255"/>
      <c r="K135" s="255"/>
      <c r="L135" s="255"/>
      <c r="M135" s="255"/>
      <c r="N135" s="255"/>
      <c r="O135" s="255"/>
      <c r="P135" s="255"/>
      <c r="Q135" s="255"/>
      <c r="R135" s="255"/>
      <c r="S135" s="255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255"/>
      <c r="AF135" s="255"/>
      <c r="AG135" s="255"/>
      <c r="AH135" s="255"/>
      <c r="AI135" s="255"/>
      <c r="AJ135" s="255"/>
      <c r="AK135" s="255"/>
      <c r="AL135" s="255"/>
      <c r="AM135" s="255"/>
      <c r="AN135" s="255"/>
      <c r="AO135" s="255"/>
      <c r="AP135" s="255"/>
      <c r="AQ135" s="255"/>
      <c r="AR135" s="255"/>
      <c r="AS135" s="255"/>
      <c r="AT135" s="255"/>
      <c r="AU135" s="255"/>
      <c r="AV135" s="255"/>
    </row>
    <row r="136" spans="1:48" x14ac:dyDescent="0.25">
      <c r="A136" s="171">
        <v>40817</v>
      </c>
      <c r="B136" s="255"/>
      <c r="C136" s="255"/>
      <c r="D136" s="255"/>
      <c r="E136" s="255"/>
      <c r="F136" s="255"/>
      <c r="G136" s="255"/>
      <c r="H136" s="255"/>
      <c r="I136" s="255"/>
      <c r="J136" s="255"/>
      <c r="K136" s="255"/>
      <c r="L136" s="255"/>
      <c r="M136" s="255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255"/>
      <c r="AF136" s="255"/>
      <c r="AG136" s="255"/>
      <c r="AH136" s="255"/>
      <c r="AI136" s="255"/>
      <c r="AJ136" s="255"/>
      <c r="AK136" s="255"/>
      <c r="AL136" s="255"/>
      <c r="AM136" s="255"/>
      <c r="AN136" s="255"/>
      <c r="AO136" s="255"/>
      <c r="AP136" s="255"/>
      <c r="AQ136" s="255"/>
      <c r="AR136" s="255"/>
      <c r="AS136" s="255"/>
      <c r="AT136" s="255"/>
      <c r="AU136" s="255"/>
      <c r="AV136" s="255"/>
    </row>
    <row r="137" spans="1:48" x14ac:dyDescent="0.25">
      <c r="A137" s="171">
        <v>40848</v>
      </c>
      <c r="B137" s="255"/>
      <c r="C137" s="255"/>
      <c r="D137" s="255"/>
      <c r="E137" s="255"/>
      <c r="F137" s="255"/>
      <c r="G137" s="255"/>
      <c r="H137" s="255"/>
      <c r="I137" s="255"/>
      <c r="J137" s="255"/>
      <c r="K137" s="255"/>
      <c r="L137" s="255"/>
      <c r="M137" s="255"/>
      <c r="N137" s="255"/>
      <c r="O137" s="255"/>
      <c r="P137" s="255"/>
      <c r="Q137" s="255"/>
      <c r="R137" s="255"/>
      <c r="S137" s="255"/>
      <c r="T137" s="255"/>
      <c r="U137" s="255"/>
      <c r="V137" s="255"/>
      <c r="W137" s="255"/>
      <c r="X137" s="255"/>
      <c r="Y137" s="255"/>
      <c r="Z137" s="255"/>
      <c r="AA137" s="255"/>
      <c r="AB137" s="255"/>
      <c r="AC137" s="255"/>
      <c r="AD137" s="255"/>
      <c r="AE137" s="255"/>
      <c r="AF137" s="255"/>
      <c r="AG137" s="255"/>
      <c r="AH137" s="255"/>
      <c r="AI137" s="255"/>
      <c r="AJ137" s="255"/>
      <c r="AK137" s="255"/>
      <c r="AL137" s="255"/>
      <c r="AM137" s="255"/>
      <c r="AN137" s="255"/>
      <c r="AO137" s="255"/>
      <c r="AP137" s="255"/>
      <c r="AQ137" s="255"/>
      <c r="AR137" s="255"/>
      <c r="AS137" s="255"/>
      <c r="AT137" s="255"/>
      <c r="AU137" s="255"/>
      <c r="AV137" s="255"/>
    </row>
    <row r="138" spans="1:48" x14ac:dyDescent="0.25">
      <c r="A138" s="171">
        <v>40878</v>
      </c>
      <c r="B138" s="255"/>
      <c r="C138" s="255"/>
      <c r="D138" s="255"/>
      <c r="E138" s="255"/>
      <c r="F138" s="255"/>
      <c r="G138" s="255"/>
      <c r="H138" s="255"/>
      <c r="I138" s="255"/>
      <c r="J138" s="255"/>
      <c r="K138" s="255"/>
      <c r="L138" s="255"/>
      <c r="M138" s="255"/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255"/>
      <c r="AF138" s="255"/>
      <c r="AG138" s="255"/>
      <c r="AH138" s="255"/>
      <c r="AI138" s="255"/>
      <c r="AJ138" s="255"/>
      <c r="AK138" s="255"/>
      <c r="AL138" s="255"/>
      <c r="AM138" s="255"/>
      <c r="AN138" s="255"/>
      <c r="AO138" s="255"/>
      <c r="AP138" s="255"/>
      <c r="AQ138" s="255"/>
      <c r="AR138" s="255"/>
      <c r="AS138" s="255"/>
      <c r="AT138" s="255"/>
      <c r="AU138" s="255"/>
      <c r="AV138" s="255"/>
    </row>
    <row r="139" spans="1:48" x14ac:dyDescent="0.25">
      <c r="A139" s="171">
        <v>40909</v>
      </c>
      <c r="B139" s="255"/>
      <c r="C139" s="255"/>
      <c r="D139" s="255"/>
      <c r="E139" s="255"/>
      <c r="F139" s="255"/>
      <c r="G139" s="255"/>
      <c r="H139" s="255"/>
      <c r="I139" s="255"/>
      <c r="J139" s="255"/>
      <c r="K139" s="255"/>
      <c r="L139" s="255"/>
      <c r="M139" s="255"/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255"/>
      <c r="AF139" s="255"/>
      <c r="AG139" s="255"/>
      <c r="AH139" s="255"/>
      <c r="AI139" s="255"/>
      <c r="AJ139" s="255"/>
      <c r="AK139" s="255"/>
      <c r="AL139" s="255"/>
      <c r="AM139" s="255"/>
      <c r="AN139" s="255"/>
      <c r="AO139" s="255"/>
      <c r="AP139" s="255"/>
      <c r="AQ139" s="255"/>
      <c r="AR139" s="255"/>
      <c r="AS139" s="255"/>
      <c r="AT139" s="255"/>
      <c r="AU139" s="255"/>
      <c r="AV139" s="255"/>
    </row>
    <row r="140" spans="1:48" x14ac:dyDescent="0.25">
      <c r="A140" s="171">
        <v>40940</v>
      </c>
      <c r="B140" s="255"/>
      <c r="C140" s="255"/>
      <c r="D140" s="255"/>
      <c r="E140" s="255"/>
      <c r="F140" s="255"/>
      <c r="G140" s="255"/>
      <c r="H140" s="255"/>
      <c r="I140" s="255"/>
      <c r="J140" s="255"/>
      <c r="K140" s="255"/>
      <c r="L140" s="255"/>
      <c r="M140" s="255"/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255"/>
      <c r="AF140" s="255"/>
      <c r="AG140" s="255"/>
      <c r="AH140" s="255"/>
      <c r="AI140" s="255"/>
      <c r="AJ140" s="255"/>
      <c r="AK140" s="255"/>
      <c r="AL140" s="255"/>
      <c r="AM140" s="255"/>
      <c r="AN140" s="255"/>
      <c r="AO140" s="255"/>
      <c r="AP140" s="255"/>
      <c r="AQ140" s="255"/>
      <c r="AR140" s="255"/>
      <c r="AS140" s="255"/>
      <c r="AT140" s="255"/>
      <c r="AU140" s="255"/>
      <c r="AV140" s="255"/>
    </row>
    <row r="141" spans="1:48" x14ac:dyDescent="0.25">
      <c r="A141" s="171">
        <v>40969</v>
      </c>
      <c r="B141" s="255"/>
      <c r="C141" s="255"/>
      <c r="D141" s="255"/>
      <c r="E141" s="255"/>
      <c r="F141" s="255"/>
      <c r="G141" s="255"/>
      <c r="H141" s="255"/>
      <c r="I141" s="255"/>
      <c r="J141" s="255"/>
      <c r="K141" s="255"/>
      <c r="L141" s="255"/>
      <c r="M141" s="255"/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255"/>
      <c r="AF141" s="255"/>
      <c r="AG141" s="255"/>
      <c r="AH141" s="255"/>
      <c r="AI141" s="255"/>
      <c r="AJ141" s="255"/>
      <c r="AK141" s="255"/>
      <c r="AL141" s="255"/>
      <c r="AM141" s="255"/>
      <c r="AN141" s="255"/>
      <c r="AO141" s="255"/>
      <c r="AP141" s="255"/>
      <c r="AQ141" s="255"/>
      <c r="AR141" s="255"/>
      <c r="AS141" s="255"/>
      <c r="AT141" s="255"/>
      <c r="AU141" s="255"/>
      <c r="AV141" s="255"/>
    </row>
    <row r="142" spans="1:48" x14ac:dyDescent="0.25">
      <c r="A142" s="171">
        <v>41000</v>
      </c>
      <c r="B142" s="255"/>
      <c r="C142" s="255"/>
      <c r="D142" s="255"/>
      <c r="E142" s="255"/>
      <c r="F142" s="255"/>
      <c r="G142" s="255"/>
      <c r="H142" s="255"/>
      <c r="I142" s="255"/>
      <c r="J142" s="255"/>
      <c r="K142" s="255"/>
      <c r="L142" s="255"/>
      <c r="M142" s="255"/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255"/>
      <c r="AF142" s="255"/>
      <c r="AG142" s="255"/>
      <c r="AH142" s="255"/>
      <c r="AI142" s="255"/>
      <c r="AJ142" s="255"/>
      <c r="AK142" s="255"/>
      <c r="AL142" s="255"/>
      <c r="AM142" s="255"/>
      <c r="AN142" s="255"/>
      <c r="AO142" s="255"/>
      <c r="AP142" s="255"/>
      <c r="AQ142" s="255"/>
      <c r="AR142" s="255"/>
      <c r="AS142" s="255"/>
      <c r="AT142" s="255"/>
      <c r="AU142" s="255"/>
      <c r="AV142" s="255"/>
    </row>
    <row r="143" spans="1:48" x14ac:dyDescent="0.25">
      <c r="A143" s="171">
        <v>41030</v>
      </c>
      <c r="B143" s="255"/>
      <c r="C143" s="255"/>
      <c r="D143" s="255"/>
      <c r="E143" s="255"/>
      <c r="F143" s="255"/>
      <c r="G143" s="255"/>
      <c r="H143" s="255"/>
      <c r="I143" s="255"/>
      <c r="J143" s="255"/>
      <c r="K143" s="255"/>
      <c r="L143" s="255"/>
      <c r="M143" s="255"/>
      <c r="N143" s="255"/>
      <c r="O143" s="255"/>
      <c r="P143" s="255"/>
      <c r="Q143" s="255"/>
      <c r="R143" s="255"/>
      <c r="S143" s="255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255"/>
      <c r="AF143" s="255"/>
      <c r="AG143" s="255"/>
      <c r="AH143" s="255"/>
      <c r="AI143" s="255"/>
      <c r="AJ143" s="255"/>
      <c r="AK143" s="255"/>
      <c r="AL143" s="255"/>
      <c r="AM143" s="255"/>
      <c r="AN143" s="255"/>
      <c r="AO143" s="255"/>
      <c r="AP143" s="255"/>
      <c r="AQ143" s="255"/>
      <c r="AR143" s="255"/>
      <c r="AS143" s="255"/>
      <c r="AT143" s="255"/>
      <c r="AU143" s="255"/>
      <c r="AV143" s="255"/>
    </row>
    <row r="144" spans="1:48" x14ac:dyDescent="0.25">
      <c r="A144" s="171">
        <v>41061</v>
      </c>
      <c r="B144" s="255"/>
      <c r="C144" s="255"/>
      <c r="D144" s="255"/>
      <c r="E144" s="255"/>
      <c r="F144" s="255"/>
      <c r="G144" s="255"/>
      <c r="H144" s="255"/>
      <c r="I144" s="255"/>
      <c r="J144" s="255"/>
      <c r="K144" s="255"/>
      <c r="L144" s="255"/>
      <c r="M144" s="255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255"/>
      <c r="AF144" s="255"/>
      <c r="AG144" s="255"/>
      <c r="AH144" s="255"/>
      <c r="AI144" s="255"/>
      <c r="AJ144" s="255"/>
      <c r="AK144" s="255"/>
      <c r="AL144" s="255"/>
      <c r="AM144" s="255"/>
      <c r="AN144" s="255"/>
      <c r="AO144" s="255"/>
      <c r="AP144" s="255"/>
      <c r="AQ144" s="255"/>
      <c r="AR144" s="255"/>
      <c r="AS144" s="255"/>
      <c r="AT144" s="255"/>
      <c r="AU144" s="255"/>
      <c r="AV144" s="255"/>
    </row>
    <row r="145" spans="1:48" x14ac:dyDescent="0.25">
      <c r="A145" s="171">
        <v>41091</v>
      </c>
      <c r="B145" s="255"/>
      <c r="C145" s="255"/>
      <c r="D145" s="255"/>
      <c r="E145" s="255"/>
      <c r="F145" s="255"/>
      <c r="G145" s="255"/>
      <c r="H145" s="255"/>
      <c r="I145" s="255"/>
      <c r="J145" s="255"/>
      <c r="K145" s="255"/>
      <c r="L145" s="255"/>
      <c r="M145" s="255"/>
      <c r="N145" s="255"/>
      <c r="O145" s="255"/>
      <c r="P145" s="255"/>
      <c r="Q145" s="255"/>
      <c r="R145" s="255"/>
      <c r="S145" s="255"/>
      <c r="T145" s="255"/>
      <c r="U145" s="255"/>
      <c r="V145" s="255"/>
      <c r="W145" s="255"/>
      <c r="X145" s="255"/>
      <c r="Y145" s="255"/>
      <c r="Z145" s="255"/>
      <c r="AA145" s="255"/>
      <c r="AB145" s="255"/>
      <c r="AC145" s="255"/>
      <c r="AD145" s="255"/>
      <c r="AE145" s="255"/>
      <c r="AF145" s="255"/>
      <c r="AG145" s="255"/>
      <c r="AH145" s="255"/>
      <c r="AI145" s="255"/>
      <c r="AJ145" s="255"/>
      <c r="AK145" s="255"/>
      <c r="AL145" s="255"/>
      <c r="AM145" s="255"/>
      <c r="AN145" s="255"/>
      <c r="AO145" s="255"/>
      <c r="AP145" s="255"/>
      <c r="AQ145" s="255"/>
      <c r="AR145" s="255"/>
      <c r="AS145" s="255"/>
      <c r="AT145" s="255"/>
      <c r="AU145" s="255"/>
      <c r="AV145" s="255"/>
    </row>
    <row r="146" spans="1:48" x14ac:dyDescent="0.25">
      <c r="A146" s="171">
        <v>41122</v>
      </c>
      <c r="B146" s="255"/>
      <c r="C146" s="255"/>
      <c r="D146" s="255"/>
      <c r="E146" s="255"/>
      <c r="F146" s="255"/>
      <c r="G146" s="255"/>
      <c r="H146" s="255"/>
      <c r="I146" s="255"/>
      <c r="J146" s="255"/>
      <c r="K146" s="255"/>
      <c r="L146" s="255"/>
      <c r="M146" s="255"/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255"/>
      <c r="AF146" s="255"/>
      <c r="AG146" s="255"/>
      <c r="AH146" s="255"/>
      <c r="AI146" s="255"/>
      <c r="AJ146" s="255"/>
      <c r="AK146" s="255"/>
      <c r="AL146" s="255"/>
      <c r="AM146" s="255"/>
      <c r="AN146" s="255"/>
      <c r="AO146" s="255"/>
      <c r="AP146" s="255"/>
      <c r="AQ146" s="255"/>
      <c r="AR146" s="255"/>
      <c r="AS146" s="255"/>
      <c r="AT146" s="255"/>
      <c r="AU146" s="255"/>
      <c r="AV146" s="255"/>
    </row>
    <row r="147" spans="1:48" x14ac:dyDescent="0.25">
      <c r="A147" s="171">
        <v>41153</v>
      </c>
      <c r="B147" s="255"/>
      <c r="C147" s="255"/>
      <c r="D147" s="255"/>
      <c r="E147" s="255"/>
      <c r="F147" s="255"/>
      <c r="G147" s="255"/>
      <c r="H147" s="255"/>
      <c r="I147" s="255"/>
      <c r="J147" s="255"/>
      <c r="K147" s="255"/>
      <c r="L147" s="255"/>
      <c r="M147" s="255"/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255"/>
      <c r="AF147" s="255"/>
      <c r="AG147" s="255"/>
      <c r="AH147" s="255"/>
      <c r="AI147" s="255"/>
      <c r="AJ147" s="255"/>
      <c r="AK147" s="255"/>
      <c r="AL147" s="255"/>
      <c r="AM147" s="255"/>
      <c r="AN147" s="255"/>
      <c r="AO147" s="255"/>
      <c r="AP147" s="255"/>
      <c r="AQ147" s="255"/>
      <c r="AR147" s="255"/>
      <c r="AS147" s="255"/>
      <c r="AT147" s="255"/>
      <c r="AU147" s="255"/>
      <c r="AV147" s="255"/>
    </row>
    <row r="148" spans="1:48" x14ac:dyDescent="0.25">
      <c r="A148" s="171">
        <v>41183</v>
      </c>
      <c r="B148" s="255"/>
      <c r="C148" s="255"/>
      <c r="D148" s="255"/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255"/>
      <c r="AF148" s="255"/>
      <c r="AG148" s="255"/>
      <c r="AH148" s="255"/>
      <c r="AI148" s="255"/>
      <c r="AJ148" s="255"/>
      <c r="AK148" s="255"/>
      <c r="AL148" s="255"/>
      <c r="AM148" s="255"/>
      <c r="AN148" s="255"/>
      <c r="AO148" s="255"/>
      <c r="AP148" s="255"/>
      <c r="AQ148" s="255"/>
      <c r="AR148" s="255"/>
      <c r="AS148" s="255"/>
      <c r="AT148" s="255"/>
      <c r="AU148" s="255"/>
      <c r="AV148" s="255"/>
    </row>
    <row r="149" spans="1:48" x14ac:dyDescent="0.25">
      <c r="A149" s="171">
        <v>41214</v>
      </c>
      <c r="B149" s="255"/>
      <c r="C149" s="255"/>
      <c r="D149" s="255"/>
      <c r="E149" s="255"/>
      <c r="F149" s="255"/>
      <c r="G149" s="255"/>
      <c r="H149" s="255"/>
      <c r="I149" s="255"/>
      <c r="J149" s="255"/>
      <c r="K149" s="255"/>
      <c r="L149" s="255"/>
      <c r="M149" s="255"/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255"/>
      <c r="AF149" s="255"/>
      <c r="AG149" s="255"/>
      <c r="AH149" s="255"/>
      <c r="AI149" s="255"/>
      <c r="AJ149" s="255"/>
      <c r="AK149" s="255"/>
      <c r="AL149" s="255"/>
      <c r="AM149" s="255"/>
      <c r="AN149" s="255"/>
      <c r="AO149" s="255"/>
      <c r="AP149" s="255"/>
      <c r="AQ149" s="255"/>
      <c r="AR149" s="255"/>
      <c r="AS149" s="255"/>
      <c r="AT149" s="255"/>
      <c r="AU149" s="255"/>
      <c r="AV149" s="255"/>
    </row>
    <row r="150" spans="1:48" x14ac:dyDescent="0.25">
      <c r="A150" s="171">
        <v>41244</v>
      </c>
      <c r="B150" s="255"/>
      <c r="C150" s="255"/>
      <c r="D150" s="255"/>
      <c r="E150" s="255"/>
      <c r="F150" s="255"/>
      <c r="G150" s="255"/>
      <c r="H150" s="255"/>
      <c r="I150" s="255"/>
      <c r="J150" s="255"/>
      <c r="K150" s="255"/>
      <c r="L150" s="255"/>
      <c r="M150" s="255"/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255"/>
      <c r="AF150" s="255"/>
      <c r="AG150" s="255"/>
      <c r="AH150" s="255"/>
      <c r="AI150" s="255"/>
      <c r="AJ150" s="255"/>
      <c r="AK150" s="255"/>
      <c r="AL150" s="255"/>
      <c r="AM150" s="255"/>
      <c r="AN150" s="255"/>
      <c r="AO150" s="255"/>
      <c r="AP150" s="255"/>
      <c r="AQ150" s="255"/>
      <c r="AR150" s="255"/>
      <c r="AS150" s="255"/>
      <c r="AT150" s="255"/>
      <c r="AU150" s="255"/>
      <c r="AV150" s="255"/>
    </row>
    <row r="151" spans="1:48" x14ac:dyDescent="0.25">
      <c r="A151" s="171">
        <v>41275</v>
      </c>
      <c r="B151" s="255"/>
      <c r="C151" s="255"/>
      <c r="D151" s="255"/>
      <c r="E151" s="255"/>
      <c r="F151" s="255"/>
      <c r="G151" s="255"/>
      <c r="H151" s="255"/>
      <c r="I151" s="255"/>
      <c r="J151" s="255"/>
      <c r="K151" s="255"/>
      <c r="L151" s="255"/>
      <c r="M151" s="255"/>
      <c r="N151" s="255"/>
      <c r="O151" s="255"/>
      <c r="P151" s="255"/>
      <c r="Q151" s="255"/>
      <c r="R151" s="255"/>
      <c r="S151" s="255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255"/>
      <c r="AF151" s="255"/>
      <c r="AG151" s="255"/>
      <c r="AH151" s="255"/>
      <c r="AI151" s="255"/>
      <c r="AJ151" s="255"/>
      <c r="AK151" s="255"/>
      <c r="AL151" s="255"/>
      <c r="AM151" s="255"/>
      <c r="AN151" s="255"/>
      <c r="AO151" s="255"/>
      <c r="AP151" s="255"/>
      <c r="AQ151" s="255"/>
      <c r="AR151" s="255"/>
      <c r="AS151" s="255"/>
      <c r="AT151" s="255"/>
      <c r="AU151" s="255"/>
      <c r="AV151" s="255"/>
    </row>
    <row r="152" spans="1:48" x14ac:dyDescent="0.25">
      <c r="A152" s="171">
        <v>41306</v>
      </c>
      <c r="B152" s="255"/>
      <c r="C152" s="255"/>
      <c r="D152" s="255"/>
      <c r="E152" s="255"/>
      <c r="F152" s="255"/>
      <c r="G152" s="255"/>
      <c r="H152" s="255"/>
      <c r="I152" s="255"/>
      <c r="J152" s="255"/>
      <c r="K152" s="255"/>
      <c r="L152" s="255"/>
      <c r="M152" s="255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255"/>
      <c r="AF152" s="255"/>
      <c r="AG152" s="255"/>
      <c r="AH152" s="255"/>
      <c r="AI152" s="255"/>
      <c r="AJ152" s="255"/>
      <c r="AK152" s="255"/>
      <c r="AL152" s="255"/>
      <c r="AM152" s="255"/>
      <c r="AN152" s="255"/>
      <c r="AO152" s="255"/>
      <c r="AP152" s="255"/>
      <c r="AQ152" s="255"/>
      <c r="AR152" s="255"/>
      <c r="AS152" s="255"/>
      <c r="AT152" s="255"/>
      <c r="AU152" s="255"/>
      <c r="AV152" s="255"/>
    </row>
    <row r="153" spans="1:48" x14ac:dyDescent="0.25">
      <c r="A153" s="171">
        <v>41334</v>
      </c>
      <c r="B153" s="255"/>
      <c r="C153" s="255"/>
      <c r="D153" s="255"/>
      <c r="E153" s="255"/>
      <c r="F153" s="255"/>
      <c r="G153" s="255"/>
      <c r="H153" s="255"/>
      <c r="I153" s="255"/>
      <c r="J153" s="255"/>
      <c r="K153" s="255"/>
      <c r="L153" s="255"/>
      <c r="M153" s="255"/>
      <c r="N153" s="255"/>
      <c r="O153" s="255"/>
      <c r="P153" s="255"/>
      <c r="Q153" s="255"/>
      <c r="R153" s="255"/>
      <c r="S153" s="255"/>
      <c r="T153" s="255"/>
      <c r="U153" s="255"/>
      <c r="V153" s="255"/>
      <c r="W153" s="255"/>
      <c r="X153" s="255"/>
      <c r="Y153" s="255"/>
      <c r="Z153" s="255"/>
      <c r="AA153" s="255"/>
      <c r="AB153" s="255"/>
      <c r="AC153" s="255"/>
      <c r="AD153" s="255"/>
      <c r="AE153" s="255"/>
      <c r="AF153" s="255"/>
      <c r="AG153" s="255"/>
      <c r="AH153" s="255"/>
      <c r="AI153" s="255"/>
      <c r="AJ153" s="255"/>
      <c r="AK153" s="255"/>
      <c r="AL153" s="255"/>
      <c r="AM153" s="255"/>
      <c r="AN153" s="255"/>
      <c r="AO153" s="255"/>
      <c r="AP153" s="255"/>
      <c r="AQ153" s="255"/>
      <c r="AR153" s="255"/>
      <c r="AS153" s="255"/>
      <c r="AT153" s="255"/>
      <c r="AU153" s="255"/>
      <c r="AV153" s="255"/>
    </row>
    <row r="154" spans="1:48" x14ac:dyDescent="0.25">
      <c r="A154" s="171">
        <v>41365</v>
      </c>
      <c r="B154" s="255"/>
      <c r="C154" s="255"/>
      <c r="D154" s="255"/>
      <c r="E154" s="255"/>
      <c r="F154" s="255"/>
      <c r="G154" s="255"/>
      <c r="H154" s="255"/>
      <c r="I154" s="255"/>
      <c r="J154" s="255"/>
      <c r="K154" s="255"/>
      <c r="L154" s="255"/>
      <c r="M154" s="255"/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255"/>
      <c r="AF154" s="255"/>
      <c r="AG154" s="255"/>
      <c r="AH154" s="255"/>
      <c r="AI154" s="255"/>
      <c r="AJ154" s="255"/>
      <c r="AK154" s="255"/>
      <c r="AL154" s="255"/>
      <c r="AM154" s="255"/>
      <c r="AN154" s="255"/>
      <c r="AO154" s="255"/>
      <c r="AP154" s="255"/>
      <c r="AQ154" s="255"/>
      <c r="AR154" s="255"/>
      <c r="AS154" s="255"/>
      <c r="AT154" s="255"/>
      <c r="AU154" s="255"/>
      <c r="AV154" s="255"/>
    </row>
    <row r="155" spans="1:48" x14ac:dyDescent="0.25">
      <c r="A155" s="171">
        <v>41395</v>
      </c>
      <c r="B155" s="255"/>
      <c r="C155" s="255"/>
      <c r="D155" s="255"/>
      <c r="E155" s="255"/>
      <c r="F155" s="255"/>
      <c r="G155" s="255"/>
      <c r="H155" s="255"/>
      <c r="I155" s="255"/>
      <c r="J155" s="255"/>
      <c r="K155" s="255"/>
      <c r="L155" s="255"/>
      <c r="M155" s="255"/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255"/>
      <c r="AF155" s="255"/>
      <c r="AG155" s="255"/>
      <c r="AH155" s="255"/>
      <c r="AI155" s="255"/>
      <c r="AJ155" s="255"/>
      <c r="AK155" s="255"/>
      <c r="AL155" s="255"/>
      <c r="AM155" s="255"/>
      <c r="AN155" s="255"/>
      <c r="AO155" s="255"/>
      <c r="AP155" s="255"/>
      <c r="AQ155" s="255"/>
      <c r="AR155" s="255"/>
      <c r="AS155" s="255"/>
      <c r="AT155" s="255"/>
      <c r="AU155" s="255"/>
      <c r="AV155" s="255"/>
    </row>
    <row r="156" spans="1:48" x14ac:dyDescent="0.25">
      <c r="A156" s="171">
        <v>41426</v>
      </c>
      <c r="B156" s="255"/>
      <c r="C156" s="255"/>
      <c r="D156" s="255"/>
      <c r="E156" s="255"/>
      <c r="F156" s="255"/>
      <c r="G156" s="255"/>
      <c r="H156" s="255"/>
      <c r="I156" s="255"/>
      <c r="J156" s="255"/>
      <c r="K156" s="255"/>
      <c r="L156" s="255"/>
      <c r="M156" s="255"/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255"/>
      <c r="AF156" s="255"/>
      <c r="AG156" s="255"/>
      <c r="AH156" s="255"/>
      <c r="AI156" s="255"/>
      <c r="AJ156" s="255"/>
      <c r="AK156" s="255"/>
      <c r="AL156" s="255"/>
      <c r="AM156" s="255"/>
      <c r="AN156" s="255"/>
      <c r="AO156" s="255"/>
      <c r="AP156" s="255"/>
      <c r="AQ156" s="255"/>
      <c r="AR156" s="255"/>
      <c r="AS156" s="255"/>
      <c r="AT156" s="255"/>
      <c r="AU156" s="255"/>
      <c r="AV156" s="255"/>
    </row>
    <row r="157" spans="1:48" x14ac:dyDescent="0.25">
      <c r="A157" s="171">
        <v>41456</v>
      </c>
      <c r="B157" s="255"/>
      <c r="C157" s="255"/>
      <c r="D157" s="255"/>
      <c r="E157" s="255"/>
      <c r="F157" s="255"/>
      <c r="G157" s="255"/>
      <c r="H157" s="255"/>
      <c r="I157" s="255"/>
      <c r="J157" s="255"/>
      <c r="K157" s="255"/>
      <c r="L157" s="255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255"/>
      <c r="AF157" s="255"/>
      <c r="AG157" s="255"/>
      <c r="AH157" s="255"/>
      <c r="AI157" s="255"/>
      <c r="AJ157" s="255"/>
      <c r="AK157" s="255"/>
      <c r="AL157" s="255"/>
      <c r="AM157" s="255"/>
      <c r="AN157" s="255"/>
      <c r="AO157" s="255"/>
      <c r="AP157" s="255"/>
      <c r="AQ157" s="255"/>
      <c r="AR157" s="255"/>
      <c r="AS157" s="255"/>
      <c r="AT157" s="255"/>
      <c r="AU157" s="255"/>
      <c r="AV157" s="255"/>
    </row>
    <row r="158" spans="1:48" x14ac:dyDescent="0.25">
      <c r="A158" s="171">
        <v>41487</v>
      </c>
      <c r="B158" s="255"/>
      <c r="C158" s="255"/>
      <c r="D158" s="255"/>
      <c r="E158" s="255"/>
      <c r="F158" s="255"/>
      <c r="G158" s="255"/>
      <c r="H158" s="255"/>
      <c r="I158" s="255"/>
      <c r="J158" s="255"/>
      <c r="K158" s="255"/>
      <c r="L158" s="255"/>
      <c r="M158" s="255"/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255"/>
      <c r="AF158" s="255"/>
      <c r="AG158" s="255"/>
      <c r="AH158" s="255"/>
      <c r="AI158" s="255"/>
      <c r="AJ158" s="255"/>
      <c r="AK158" s="255"/>
      <c r="AL158" s="255"/>
      <c r="AM158" s="255"/>
      <c r="AN158" s="255"/>
      <c r="AO158" s="255"/>
      <c r="AP158" s="255"/>
      <c r="AQ158" s="255"/>
      <c r="AR158" s="255"/>
      <c r="AS158" s="255"/>
      <c r="AT158" s="255"/>
      <c r="AU158" s="255"/>
      <c r="AV158" s="255"/>
    </row>
    <row r="159" spans="1:48" x14ac:dyDescent="0.25">
      <c r="A159" s="171">
        <v>41518</v>
      </c>
      <c r="B159" s="255"/>
      <c r="C159" s="255"/>
      <c r="D159" s="255"/>
      <c r="E159" s="255"/>
      <c r="F159" s="255"/>
      <c r="G159" s="255"/>
      <c r="H159" s="255"/>
      <c r="I159" s="255"/>
      <c r="J159" s="255"/>
      <c r="K159" s="255"/>
      <c r="L159" s="255"/>
      <c r="M159" s="255"/>
      <c r="N159" s="255"/>
      <c r="O159" s="255"/>
      <c r="P159" s="255"/>
      <c r="Q159" s="255"/>
      <c r="R159" s="255"/>
      <c r="S159" s="255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255"/>
      <c r="AF159" s="255"/>
      <c r="AG159" s="255"/>
      <c r="AH159" s="255"/>
      <c r="AI159" s="255"/>
      <c r="AJ159" s="255"/>
      <c r="AK159" s="255"/>
      <c r="AL159" s="255"/>
      <c r="AM159" s="255"/>
      <c r="AN159" s="255"/>
      <c r="AO159" s="255"/>
      <c r="AP159" s="255"/>
      <c r="AQ159" s="255"/>
      <c r="AR159" s="255"/>
      <c r="AS159" s="255"/>
      <c r="AT159" s="255"/>
      <c r="AU159" s="255"/>
      <c r="AV159" s="255"/>
    </row>
    <row r="160" spans="1:48" x14ac:dyDescent="0.25">
      <c r="A160" s="171">
        <v>41548</v>
      </c>
      <c r="B160" s="255"/>
      <c r="C160" s="255"/>
      <c r="D160" s="255"/>
      <c r="E160" s="255"/>
      <c r="F160" s="255"/>
      <c r="G160" s="255"/>
      <c r="H160" s="255"/>
      <c r="I160" s="255"/>
      <c r="J160" s="255"/>
      <c r="K160" s="255"/>
      <c r="L160" s="255"/>
      <c r="M160" s="255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255"/>
      <c r="AF160" s="255"/>
      <c r="AG160" s="255"/>
      <c r="AH160" s="255"/>
      <c r="AI160" s="255"/>
      <c r="AJ160" s="255"/>
      <c r="AK160" s="255"/>
      <c r="AL160" s="255"/>
      <c r="AM160" s="255"/>
      <c r="AN160" s="255"/>
      <c r="AO160" s="255"/>
      <c r="AP160" s="255"/>
      <c r="AQ160" s="255"/>
      <c r="AR160" s="255"/>
      <c r="AS160" s="255"/>
      <c r="AT160" s="255"/>
      <c r="AU160" s="255"/>
      <c r="AV160" s="255"/>
    </row>
    <row r="161" spans="1:48" x14ac:dyDescent="0.25">
      <c r="A161" s="171">
        <v>41579</v>
      </c>
      <c r="B161" s="255"/>
      <c r="C161" s="255"/>
      <c r="D161" s="255"/>
      <c r="E161" s="255"/>
      <c r="F161" s="255"/>
      <c r="G161" s="255"/>
      <c r="H161" s="255"/>
      <c r="I161" s="255"/>
      <c r="J161" s="255"/>
      <c r="K161" s="255"/>
      <c r="L161" s="255"/>
      <c r="M161" s="255"/>
      <c r="N161" s="255"/>
      <c r="O161" s="255"/>
      <c r="P161" s="255"/>
      <c r="Q161" s="255"/>
      <c r="R161" s="255"/>
      <c r="S161" s="255"/>
      <c r="T161" s="255"/>
      <c r="U161" s="255"/>
      <c r="V161" s="255"/>
      <c r="W161" s="255"/>
      <c r="X161" s="255"/>
      <c r="Y161" s="255"/>
      <c r="Z161" s="255"/>
      <c r="AA161" s="255"/>
      <c r="AB161" s="255"/>
      <c r="AC161" s="255"/>
      <c r="AD161" s="255"/>
      <c r="AE161" s="255"/>
      <c r="AF161" s="255"/>
      <c r="AG161" s="255"/>
      <c r="AH161" s="255"/>
      <c r="AI161" s="255"/>
      <c r="AJ161" s="255"/>
      <c r="AK161" s="255"/>
      <c r="AL161" s="255"/>
      <c r="AM161" s="255"/>
      <c r="AN161" s="255"/>
      <c r="AO161" s="255"/>
      <c r="AP161" s="255"/>
      <c r="AQ161" s="255"/>
      <c r="AR161" s="255"/>
      <c r="AS161" s="255"/>
      <c r="AT161" s="255"/>
      <c r="AU161" s="255"/>
      <c r="AV161" s="255"/>
    </row>
    <row r="162" spans="1:48" x14ac:dyDescent="0.25">
      <c r="A162" s="171">
        <v>41609</v>
      </c>
      <c r="B162" s="255"/>
      <c r="C162" s="255"/>
      <c r="D162" s="255"/>
      <c r="E162" s="255"/>
      <c r="F162" s="255"/>
      <c r="G162" s="255"/>
      <c r="H162" s="255"/>
      <c r="I162" s="255"/>
      <c r="J162" s="255"/>
      <c r="K162" s="255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  <c r="AF162" s="255"/>
      <c r="AG162" s="255"/>
      <c r="AH162" s="255"/>
      <c r="AI162" s="255"/>
      <c r="AJ162" s="255"/>
      <c r="AK162" s="255"/>
      <c r="AL162" s="255"/>
      <c r="AM162" s="255"/>
      <c r="AN162" s="255"/>
      <c r="AO162" s="255"/>
      <c r="AP162" s="255"/>
      <c r="AQ162" s="255"/>
      <c r="AR162" s="255"/>
      <c r="AS162" s="255"/>
      <c r="AT162" s="255"/>
      <c r="AU162" s="255"/>
      <c r="AV162" s="255"/>
    </row>
    <row r="163" spans="1:48" x14ac:dyDescent="0.25">
      <c r="A163" s="171">
        <v>41640</v>
      </c>
      <c r="B163" s="255"/>
      <c r="C163" s="255"/>
      <c r="D163" s="255"/>
      <c r="E163" s="255"/>
      <c r="F163" s="255"/>
      <c r="G163" s="255"/>
      <c r="H163" s="255"/>
      <c r="I163" s="255"/>
      <c r="J163" s="255"/>
      <c r="K163" s="255"/>
      <c r="L163" s="255"/>
      <c r="M163" s="255"/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255"/>
      <c r="AF163" s="255"/>
      <c r="AG163" s="255"/>
      <c r="AH163" s="255"/>
      <c r="AI163" s="255"/>
      <c r="AJ163" s="255"/>
      <c r="AK163" s="255"/>
      <c r="AL163" s="255"/>
      <c r="AM163" s="255"/>
      <c r="AN163" s="255"/>
      <c r="AO163" s="255"/>
      <c r="AP163" s="255"/>
      <c r="AQ163" s="255"/>
      <c r="AR163" s="255"/>
      <c r="AS163" s="255"/>
      <c r="AT163" s="255"/>
      <c r="AU163" s="255"/>
      <c r="AV163" s="255"/>
    </row>
    <row r="164" spans="1:48" x14ac:dyDescent="0.25">
      <c r="A164" s="171">
        <v>41671</v>
      </c>
      <c r="B164" s="255"/>
      <c r="C164" s="255"/>
      <c r="D164" s="255"/>
      <c r="E164" s="255"/>
      <c r="F164" s="255"/>
      <c r="G164" s="255"/>
      <c r="H164" s="255"/>
      <c r="I164" s="255"/>
      <c r="J164" s="255"/>
      <c r="K164" s="255"/>
      <c r="L164" s="255"/>
      <c r="M164" s="255"/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255"/>
      <c r="AF164" s="255"/>
      <c r="AG164" s="255"/>
      <c r="AH164" s="255"/>
      <c r="AI164" s="255"/>
      <c r="AJ164" s="255"/>
      <c r="AK164" s="255"/>
      <c r="AL164" s="255"/>
      <c r="AM164" s="255"/>
      <c r="AN164" s="255"/>
      <c r="AO164" s="255"/>
      <c r="AP164" s="255"/>
      <c r="AQ164" s="255"/>
      <c r="AR164" s="255"/>
      <c r="AS164" s="255"/>
      <c r="AT164" s="255"/>
      <c r="AU164" s="255"/>
      <c r="AV164" s="255"/>
    </row>
    <row r="165" spans="1:48" x14ac:dyDescent="0.25">
      <c r="A165" s="171">
        <v>41699</v>
      </c>
      <c r="B165" s="255"/>
      <c r="C165" s="255"/>
      <c r="D165" s="255"/>
      <c r="E165" s="255"/>
      <c r="F165" s="255"/>
      <c r="G165" s="255"/>
      <c r="H165" s="255"/>
      <c r="I165" s="255"/>
      <c r="J165" s="255"/>
      <c r="K165" s="255"/>
      <c r="L165" s="255"/>
      <c r="M165" s="255"/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5"/>
      <c r="AF165" s="255"/>
      <c r="AG165" s="255"/>
      <c r="AH165" s="255"/>
      <c r="AI165" s="255"/>
      <c r="AJ165" s="255"/>
      <c r="AK165" s="255"/>
      <c r="AL165" s="255"/>
      <c r="AM165" s="255"/>
      <c r="AN165" s="255"/>
      <c r="AO165" s="255"/>
      <c r="AP165" s="255"/>
      <c r="AQ165" s="255"/>
      <c r="AR165" s="255"/>
      <c r="AS165" s="255"/>
      <c r="AT165" s="255"/>
      <c r="AU165" s="255"/>
      <c r="AV165" s="255"/>
    </row>
    <row r="166" spans="1:48" x14ac:dyDescent="0.25">
      <c r="A166" s="171">
        <v>41730</v>
      </c>
      <c r="B166" s="255"/>
      <c r="C166" s="255"/>
      <c r="D166" s="255"/>
      <c r="E166" s="255"/>
      <c r="F166" s="255"/>
      <c r="G166" s="255"/>
      <c r="H166" s="255"/>
      <c r="I166" s="255"/>
      <c r="J166" s="255"/>
      <c r="K166" s="255"/>
      <c r="L166" s="255"/>
      <c r="M166" s="255"/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5"/>
      <c r="AF166" s="255"/>
      <c r="AG166" s="255"/>
      <c r="AH166" s="255"/>
      <c r="AI166" s="255"/>
      <c r="AJ166" s="255"/>
      <c r="AK166" s="255"/>
      <c r="AL166" s="255"/>
      <c r="AM166" s="255"/>
      <c r="AN166" s="255"/>
      <c r="AO166" s="255"/>
      <c r="AP166" s="255"/>
      <c r="AQ166" s="255"/>
      <c r="AR166" s="255"/>
      <c r="AS166" s="255"/>
      <c r="AT166" s="255"/>
      <c r="AU166" s="255"/>
      <c r="AV166" s="255"/>
    </row>
    <row r="167" spans="1:48" x14ac:dyDescent="0.25">
      <c r="A167" s="171">
        <v>41760</v>
      </c>
      <c r="B167" s="255"/>
      <c r="C167" s="255"/>
      <c r="D167" s="255"/>
      <c r="E167" s="255"/>
      <c r="F167" s="255"/>
      <c r="G167" s="255"/>
      <c r="H167" s="255"/>
      <c r="I167" s="255"/>
      <c r="J167" s="255"/>
      <c r="K167" s="255"/>
      <c r="L167" s="255"/>
      <c r="M167" s="255"/>
      <c r="N167" s="255"/>
      <c r="O167" s="255"/>
      <c r="P167" s="255"/>
      <c r="Q167" s="255"/>
      <c r="R167" s="255"/>
      <c r="S167" s="255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5"/>
      <c r="AF167" s="255"/>
      <c r="AG167" s="255"/>
      <c r="AH167" s="255"/>
      <c r="AI167" s="255"/>
      <c r="AJ167" s="255"/>
      <c r="AK167" s="255"/>
      <c r="AL167" s="255"/>
      <c r="AM167" s="255"/>
      <c r="AN167" s="255"/>
      <c r="AO167" s="255"/>
      <c r="AP167" s="255"/>
      <c r="AQ167" s="255"/>
      <c r="AR167" s="255"/>
      <c r="AS167" s="255"/>
      <c r="AT167" s="255"/>
      <c r="AU167" s="255"/>
      <c r="AV167" s="255"/>
    </row>
    <row r="168" spans="1:48" x14ac:dyDescent="0.25">
      <c r="A168" s="171">
        <v>41791</v>
      </c>
      <c r="B168" s="255"/>
      <c r="C168" s="255"/>
      <c r="D168" s="255"/>
      <c r="E168" s="255"/>
      <c r="F168" s="255"/>
      <c r="G168" s="255"/>
      <c r="H168" s="255"/>
      <c r="I168" s="255"/>
      <c r="J168" s="255"/>
      <c r="K168" s="255"/>
      <c r="L168" s="255"/>
      <c r="M168" s="255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5"/>
      <c r="AF168" s="255"/>
      <c r="AG168" s="255"/>
      <c r="AH168" s="255"/>
      <c r="AI168" s="255"/>
      <c r="AJ168" s="255"/>
      <c r="AK168" s="255"/>
      <c r="AL168" s="255"/>
      <c r="AM168" s="255"/>
      <c r="AN168" s="255"/>
      <c r="AO168" s="255"/>
      <c r="AP168" s="255"/>
      <c r="AQ168" s="255"/>
      <c r="AR168" s="255"/>
      <c r="AS168" s="255"/>
      <c r="AT168" s="255"/>
      <c r="AU168" s="255"/>
      <c r="AV168" s="255"/>
    </row>
    <row r="169" spans="1:48" x14ac:dyDescent="0.25">
      <c r="A169" s="171">
        <v>41821</v>
      </c>
      <c r="B169" s="255"/>
      <c r="C169" s="255"/>
      <c r="D169" s="255"/>
      <c r="E169" s="255"/>
      <c r="F169" s="255"/>
      <c r="G169" s="255"/>
      <c r="H169" s="255"/>
      <c r="I169" s="255"/>
      <c r="J169" s="255"/>
      <c r="K169" s="255"/>
      <c r="L169" s="255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  <c r="W169" s="255"/>
      <c r="X169" s="255"/>
      <c r="Y169" s="255"/>
      <c r="Z169" s="255"/>
      <c r="AA169" s="255"/>
      <c r="AB169" s="255"/>
      <c r="AC169" s="255"/>
      <c r="AD169" s="255"/>
      <c r="AE169" s="255"/>
      <c r="AF169" s="255"/>
      <c r="AG169" s="255"/>
      <c r="AH169" s="255"/>
      <c r="AI169" s="255"/>
      <c r="AJ169" s="255"/>
      <c r="AK169" s="255"/>
      <c r="AL169" s="255"/>
      <c r="AM169" s="255"/>
      <c r="AN169" s="255"/>
      <c r="AO169" s="255"/>
      <c r="AP169" s="255"/>
      <c r="AQ169" s="255"/>
      <c r="AR169" s="255"/>
      <c r="AS169" s="255"/>
      <c r="AT169" s="255"/>
      <c r="AU169" s="255"/>
      <c r="AV169" s="255"/>
    </row>
    <row r="170" spans="1:48" x14ac:dyDescent="0.25">
      <c r="A170" s="171">
        <v>41852</v>
      </c>
      <c r="B170" s="255"/>
      <c r="C170" s="255"/>
      <c r="D170" s="255"/>
      <c r="E170" s="255"/>
      <c r="F170" s="255"/>
      <c r="G170" s="255"/>
      <c r="H170" s="255"/>
      <c r="I170" s="255"/>
      <c r="J170" s="255"/>
      <c r="K170" s="255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  <c r="AF170" s="255"/>
      <c r="AG170" s="255"/>
      <c r="AH170" s="255"/>
      <c r="AI170" s="255"/>
      <c r="AJ170" s="255"/>
      <c r="AK170" s="255"/>
      <c r="AL170" s="255"/>
      <c r="AM170" s="255"/>
      <c r="AN170" s="255"/>
      <c r="AO170" s="255"/>
      <c r="AP170" s="255"/>
      <c r="AQ170" s="255"/>
      <c r="AR170" s="255"/>
      <c r="AS170" s="255"/>
      <c r="AT170" s="255"/>
      <c r="AU170" s="255"/>
      <c r="AV170" s="255"/>
    </row>
    <row r="171" spans="1:48" x14ac:dyDescent="0.25">
      <c r="A171" s="171">
        <v>41883</v>
      </c>
      <c r="B171" s="255"/>
      <c r="C171" s="255"/>
      <c r="D171" s="255"/>
      <c r="E171" s="255"/>
      <c r="F171" s="255"/>
      <c r="G171" s="255"/>
      <c r="H171" s="255"/>
      <c r="I171" s="255"/>
      <c r="J171" s="255"/>
      <c r="K171" s="255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  <c r="AF171" s="255"/>
      <c r="AG171" s="255"/>
      <c r="AH171" s="255"/>
      <c r="AI171" s="255"/>
      <c r="AJ171" s="255"/>
      <c r="AK171" s="255"/>
      <c r="AL171" s="255"/>
      <c r="AM171" s="255"/>
      <c r="AN171" s="255"/>
      <c r="AO171" s="255"/>
      <c r="AP171" s="255"/>
      <c r="AQ171" s="255"/>
      <c r="AR171" s="255"/>
      <c r="AS171" s="255"/>
      <c r="AT171" s="255"/>
      <c r="AU171" s="255"/>
      <c r="AV171" s="255"/>
    </row>
    <row r="172" spans="1:48" x14ac:dyDescent="0.25">
      <c r="A172" s="171">
        <v>41913</v>
      </c>
      <c r="B172" s="255"/>
      <c r="C172" s="255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  <c r="AF172" s="255"/>
      <c r="AG172" s="255"/>
      <c r="AH172" s="255"/>
      <c r="AI172" s="255"/>
      <c r="AJ172" s="255"/>
      <c r="AK172" s="255"/>
      <c r="AL172" s="255"/>
      <c r="AM172" s="255"/>
      <c r="AN172" s="255"/>
      <c r="AO172" s="255"/>
      <c r="AP172" s="255"/>
      <c r="AQ172" s="255"/>
      <c r="AR172" s="255"/>
      <c r="AS172" s="255"/>
      <c r="AT172" s="255"/>
      <c r="AU172" s="255"/>
      <c r="AV172" s="255"/>
    </row>
    <row r="173" spans="1:48" x14ac:dyDescent="0.25">
      <c r="A173" s="171">
        <v>41944</v>
      </c>
      <c r="B173" s="255"/>
      <c r="C173" s="255"/>
      <c r="D173" s="255"/>
      <c r="E173" s="255"/>
      <c r="F173" s="255"/>
      <c r="G173" s="255"/>
      <c r="H173" s="255"/>
      <c r="I173" s="255"/>
      <c r="J173" s="255"/>
      <c r="K173" s="255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  <c r="AF173" s="255"/>
      <c r="AG173" s="255"/>
      <c r="AH173" s="255"/>
      <c r="AI173" s="255"/>
      <c r="AJ173" s="255"/>
      <c r="AK173" s="255"/>
      <c r="AL173" s="255"/>
      <c r="AM173" s="255"/>
      <c r="AN173" s="255"/>
      <c r="AO173" s="255"/>
      <c r="AP173" s="255"/>
      <c r="AQ173" s="255"/>
      <c r="AR173" s="255"/>
      <c r="AS173" s="255"/>
      <c r="AT173" s="255"/>
      <c r="AU173" s="255"/>
      <c r="AV173" s="255"/>
    </row>
    <row r="174" spans="1:48" x14ac:dyDescent="0.25">
      <c r="A174" s="171">
        <v>41974</v>
      </c>
      <c r="B174" s="255"/>
      <c r="C174" s="255"/>
      <c r="D174" s="255"/>
      <c r="E174" s="255"/>
      <c r="F174" s="255"/>
      <c r="G174" s="255"/>
      <c r="H174" s="255"/>
      <c r="I174" s="255"/>
      <c r="J174" s="255"/>
      <c r="K174" s="255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  <c r="AF174" s="255"/>
      <c r="AG174" s="255"/>
      <c r="AH174" s="255"/>
      <c r="AI174" s="255"/>
      <c r="AJ174" s="255"/>
      <c r="AK174" s="255"/>
      <c r="AL174" s="255"/>
      <c r="AM174" s="255"/>
      <c r="AN174" s="255"/>
      <c r="AO174" s="255"/>
      <c r="AP174" s="255"/>
      <c r="AQ174" s="255"/>
      <c r="AR174" s="255"/>
      <c r="AS174" s="255"/>
      <c r="AT174" s="255"/>
      <c r="AU174" s="255"/>
      <c r="AV174" s="255"/>
    </row>
    <row r="175" spans="1:48" x14ac:dyDescent="0.25">
      <c r="A175" s="171">
        <v>42005</v>
      </c>
      <c r="B175" s="255"/>
      <c r="C175" s="255"/>
      <c r="D175" s="255"/>
      <c r="E175" s="255"/>
      <c r="F175" s="255"/>
      <c r="G175" s="255"/>
      <c r="H175" s="255"/>
      <c r="I175" s="255"/>
      <c r="J175" s="255"/>
      <c r="K175" s="255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  <c r="AF175" s="255"/>
      <c r="AG175" s="255"/>
      <c r="AH175" s="255"/>
      <c r="AI175" s="255"/>
      <c r="AJ175" s="255"/>
      <c r="AK175" s="255"/>
      <c r="AL175" s="255"/>
      <c r="AM175" s="255"/>
      <c r="AN175" s="255"/>
      <c r="AO175" s="255"/>
      <c r="AP175" s="255"/>
      <c r="AQ175" s="255"/>
      <c r="AR175" s="255"/>
      <c r="AS175" s="255"/>
      <c r="AT175" s="255"/>
      <c r="AU175" s="255"/>
      <c r="AV175" s="255"/>
    </row>
    <row r="176" spans="1:48" x14ac:dyDescent="0.25">
      <c r="A176" s="171">
        <v>42036</v>
      </c>
      <c r="B176" s="255"/>
      <c r="C176" s="255"/>
      <c r="D176" s="255"/>
      <c r="E176" s="255"/>
      <c r="F176" s="255"/>
      <c r="G176" s="255"/>
      <c r="H176" s="255"/>
      <c r="I176" s="255"/>
      <c r="J176" s="255"/>
      <c r="K176" s="255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  <c r="AF176" s="255"/>
      <c r="AG176" s="255"/>
      <c r="AH176" s="255"/>
      <c r="AI176" s="255"/>
      <c r="AJ176" s="255"/>
      <c r="AK176" s="255"/>
      <c r="AL176" s="255"/>
      <c r="AM176" s="255"/>
      <c r="AN176" s="255"/>
      <c r="AO176" s="255"/>
      <c r="AP176" s="255"/>
      <c r="AQ176" s="255"/>
      <c r="AR176" s="255"/>
      <c r="AS176" s="255"/>
      <c r="AT176" s="255"/>
      <c r="AU176" s="255"/>
      <c r="AV176" s="255"/>
    </row>
    <row r="177" spans="1:48" x14ac:dyDescent="0.25">
      <c r="A177" s="171">
        <v>42064</v>
      </c>
      <c r="B177" s="255"/>
      <c r="C177" s="255"/>
      <c r="D177" s="255"/>
      <c r="E177" s="255"/>
      <c r="F177" s="255"/>
      <c r="G177" s="255"/>
      <c r="H177" s="255"/>
      <c r="I177" s="255"/>
      <c r="J177" s="255"/>
      <c r="K177" s="255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255"/>
      <c r="AF177" s="255"/>
      <c r="AG177" s="255"/>
      <c r="AH177" s="255"/>
      <c r="AI177" s="255"/>
      <c r="AJ177" s="255"/>
      <c r="AK177" s="255"/>
      <c r="AL177" s="255"/>
      <c r="AM177" s="255"/>
      <c r="AN177" s="255"/>
      <c r="AO177" s="255"/>
      <c r="AP177" s="255"/>
      <c r="AQ177" s="255"/>
      <c r="AR177" s="255"/>
      <c r="AS177" s="255"/>
      <c r="AT177" s="255"/>
      <c r="AU177" s="255"/>
      <c r="AV177" s="255"/>
    </row>
    <row r="178" spans="1:48" x14ac:dyDescent="0.25">
      <c r="A178" s="171">
        <v>42095</v>
      </c>
      <c r="B178" s="255"/>
      <c r="C178" s="255"/>
      <c r="D178" s="255"/>
      <c r="E178" s="255"/>
      <c r="F178" s="255"/>
      <c r="G178" s="255"/>
      <c r="H178" s="255"/>
      <c r="I178" s="255"/>
      <c r="J178" s="255"/>
      <c r="K178" s="255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  <c r="AF178" s="255"/>
      <c r="AG178" s="255"/>
      <c r="AH178" s="255"/>
      <c r="AI178" s="255"/>
      <c r="AJ178" s="255"/>
      <c r="AK178" s="255"/>
      <c r="AL178" s="255"/>
      <c r="AM178" s="255"/>
      <c r="AN178" s="255"/>
      <c r="AO178" s="255"/>
      <c r="AP178" s="255"/>
      <c r="AQ178" s="255"/>
      <c r="AR178" s="255"/>
      <c r="AS178" s="255"/>
      <c r="AT178" s="255"/>
      <c r="AU178" s="255"/>
      <c r="AV178" s="255"/>
    </row>
    <row r="179" spans="1:48" x14ac:dyDescent="0.25">
      <c r="A179" s="171">
        <v>42125</v>
      </c>
      <c r="B179" s="255"/>
      <c r="C179" s="255"/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  <c r="AH179" s="255"/>
      <c r="AI179" s="255"/>
      <c r="AJ179" s="255"/>
      <c r="AK179" s="255"/>
      <c r="AL179" s="255"/>
      <c r="AM179" s="255"/>
      <c r="AN179" s="255"/>
      <c r="AO179" s="255"/>
      <c r="AP179" s="255"/>
      <c r="AQ179" s="255"/>
      <c r="AR179" s="255"/>
      <c r="AS179" s="255"/>
      <c r="AT179" s="255"/>
      <c r="AU179" s="255"/>
      <c r="AV179" s="255"/>
    </row>
    <row r="180" spans="1:48" x14ac:dyDescent="0.25">
      <c r="A180" s="171">
        <v>42156</v>
      </c>
      <c r="B180" s="255"/>
      <c r="C180" s="255"/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  <c r="AH180" s="255"/>
      <c r="AI180" s="255"/>
      <c r="AJ180" s="255"/>
      <c r="AK180" s="255"/>
      <c r="AL180" s="255"/>
      <c r="AM180" s="255"/>
      <c r="AN180" s="255"/>
      <c r="AO180" s="255"/>
      <c r="AP180" s="255"/>
      <c r="AQ180" s="255"/>
      <c r="AR180" s="255"/>
      <c r="AS180" s="255"/>
      <c r="AT180" s="255"/>
      <c r="AU180" s="255"/>
      <c r="AV180" s="255"/>
    </row>
    <row r="181" spans="1:48" x14ac:dyDescent="0.25">
      <c r="A181" s="171">
        <v>42186</v>
      </c>
      <c r="B181" s="255"/>
      <c r="C181" s="255"/>
      <c r="D181" s="255"/>
      <c r="E181" s="255"/>
      <c r="F181" s="255"/>
      <c r="G181" s="255"/>
      <c r="H181" s="255"/>
      <c r="I181" s="255"/>
      <c r="J181" s="255"/>
      <c r="K181" s="255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  <c r="AF181" s="255"/>
      <c r="AG181" s="255"/>
      <c r="AH181" s="255"/>
      <c r="AI181" s="255"/>
      <c r="AJ181" s="255"/>
      <c r="AK181" s="255"/>
      <c r="AL181" s="255"/>
      <c r="AM181" s="255"/>
      <c r="AN181" s="255"/>
      <c r="AO181" s="255"/>
      <c r="AP181" s="255"/>
      <c r="AQ181" s="255"/>
      <c r="AR181" s="255"/>
      <c r="AS181" s="255"/>
      <c r="AT181" s="255"/>
      <c r="AU181" s="255"/>
      <c r="AV181" s="255"/>
    </row>
    <row r="182" spans="1:48" x14ac:dyDescent="0.25">
      <c r="A182" s="171">
        <v>42217</v>
      </c>
      <c r="B182" s="255"/>
      <c r="C182" s="255"/>
      <c r="D182" s="255"/>
      <c r="E182" s="255"/>
      <c r="F182" s="255"/>
      <c r="G182" s="255"/>
      <c r="H182" s="255"/>
      <c r="I182" s="255"/>
      <c r="J182" s="255"/>
      <c r="K182" s="255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  <c r="AF182" s="255"/>
      <c r="AG182" s="255"/>
      <c r="AH182" s="255"/>
      <c r="AI182" s="255"/>
      <c r="AJ182" s="255"/>
      <c r="AK182" s="255"/>
      <c r="AL182" s="255"/>
      <c r="AM182" s="255"/>
      <c r="AN182" s="255"/>
      <c r="AO182" s="255"/>
      <c r="AP182" s="255"/>
      <c r="AQ182" s="255"/>
      <c r="AR182" s="255"/>
      <c r="AS182" s="255"/>
      <c r="AT182" s="255"/>
      <c r="AU182" s="255"/>
      <c r="AV182" s="255"/>
    </row>
    <row r="183" spans="1:48" x14ac:dyDescent="0.25">
      <c r="A183" s="171">
        <v>42248</v>
      </c>
      <c r="B183" s="255"/>
      <c r="C183" s="255"/>
      <c r="D183" s="255"/>
      <c r="E183" s="255"/>
      <c r="F183" s="255"/>
      <c r="G183" s="255"/>
      <c r="H183" s="255"/>
      <c r="I183" s="255"/>
      <c r="J183" s="255"/>
      <c r="K183" s="255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  <c r="AF183" s="255"/>
      <c r="AG183" s="255"/>
      <c r="AH183" s="255"/>
      <c r="AI183" s="255"/>
      <c r="AJ183" s="255"/>
      <c r="AK183" s="255"/>
      <c r="AL183" s="255"/>
      <c r="AM183" s="255"/>
      <c r="AN183" s="255"/>
      <c r="AO183" s="255"/>
      <c r="AP183" s="255"/>
      <c r="AQ183" s="255"/>
      <c r="AR183" s="255"/>
      <c r="AS183" s="255"/>
      <c r="AT183" s="255"/>
      <c r="AU183" s="255"/>
      <c r="AV183" s="255"/>
    </row>
    <row r="184" spans="1:48" x14ac:dyDescent="0.25">
      <c r="A184" s="171">
        <v>42278</v>
      </c>
      <c r="B184" s="255"/>
      <c r="C184" s="255"/>
      <c r="D184" s="255"/>
      <c r="E184" s="255"/>
      <c r="F184" s="255"/>
      <c r="G184" s="255"/>
      <c r="H184" s="255"/>
      <c r="I184" s="255"/>
      <c r="J184" s="255"/>
      <c r="K184" s="255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  <c r="AF184" s="255"/>
      <c r="AG184" s="255"/>
      <c r="AH184" s="255"/>
      <c r="AI184" s="255"/>
      <c r="AJ184" s="255"/>
      <c r="AK184" s="255"/>
      <c r="AL184" s="255"/>
      <c r="AM184" s="255"/>
      <c r="AN184" s="255"/>
      <c r="AO184" s="255"/>
      <c r="AP184" s="255"/>
      <c r="AQ184" s="255"/>
      <c r="AR184" s="255"/>
      <c r="AS184" s="255"/>
      <c r="AT184" s="255"/>
      <c r="AU184" s="255"/>
      <c r="AV184" s="255"/>
    </row>
    <row r="185" spans="1:48" x14ac:dyDescent="0.25">
      <c r="A185" s="171">
        <v>42309</v>
      </c>
      <c r="B185" s="255"/>
      <c r="C185" s="255"/>
      <c r="D185" s="255"/>
      <c r="E185" s="255"/>
      <c r="F185" s="255"/>
      <c r="G185" s="255"/>
      <c r="H185" s="255"/>
      <c r="I185" s="255"/>
      <c r="J185" s="255"/>
      <c r="K185" s="255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  <c r="AA185" s="255"/>
      <c r="AB185" s="255"/>
      <c r="AC185" s="255"/>
      <c r="AD185" s="255"/>
      <c r="AE185" s="255"/>
      <c r="AF185" s="255"/>
      <c r="AG185" s="255"/>
      <c r="AH185" s="255"/>
      <c r="AI185" s="255"/>
      <c r="AJ185" s="255"/>
      <c r="AK185" s="255"/>
      <c r="AL185" s="255"/>
      <c r="AM185" s="255"/>
      <c r="AN185" s="255"/>
      <c r="AO185" s="255"/>
      <c r="AP185" s="255"/>
      <c r="AQ185" s="255"/>
      <c r="AR185" s="255"/>
      <c r="AS185" s="255"/>
      <c r="AT185" s="255"/>
      <c r="AU185" s="255"/>
      <c r="AV185" s="255"/>
    </row>
    <row r="186" spans="1:48" x14ac:dyDescent="0.25">
      <c r="A186" s="171">
        <v>42339</v>
      </c>
      <c r="B186" s="255"/>
      <c r="C186" s="255"/>
      <c r="D186" s="255"/>
      <c r="E186" s="255"/>
      <c r="F186" s="255"/>
      <c r="G186" s="255"/>
      <c r="H186" s="255"/>
      <c r="I186" s="255"/>
      <c r="J186" s="255"/>
      <c r="K186" s="255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  <c r="AF186" s="255"/>
      <c r="AG186" s="255"/>
      <c r="AH186" s="255"/>
      <c r="AI186" s="255"/>
      <c r="AJ186" s="255"/>
      <c r="AK186" s="255"/>
      <c r="AL186" s="255"/>
      <c r="AM186" s="255"/>
      <c r="AN186" s="255"/>
      <c r="AO186" s="255"/>
      <c r="AP186" s="255"/>
      <c r="AQ186" s="255"/>
      <c r="AR186" s="255"/>
      <c r="AS186" s="255"/>
      <c r="AT186" s="255"/>
      <c r="AU186" s="255"/>
      <c r="AV186" s="255"/>
    </row>
    <row r="187" spans="1:48" x14ac:dyDescent="0.25">
      <c r="A187" s="171">
        <v>42370</v>
      </c>
      <c r="B187" s="255"/>
      <c r="C187" s="255"/>
      <c r="D187" s="255"/>
      <c r="E187" s="255"/>
      <c r="F187" s="255"/>
      <c r="G187" s="255"/>
      <c r="H187" s="255"/>
      <c r="I187" s="255"/>
      <c r="J187" s="255"/>
      <c r="K187" s="255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  <c r="AF187" s="255"/>
      <c r="AG187" s="255"/>
      <c r="AH187" s="255"/>
      <c r="AI187" s="255"/>
      <c r="AJ187" s="255"/>
      <c r="AK187" s="255"/>
      <c r="AL187" s="255"/>
      <c r="AM187" s="255"/>
      <c r="AN187" s="255"/>
      <c r="AO187" s="255"/>
      <c r="AP187" s="255"/>
      <c r="AQ187" s="255"/>
      <c r="AR187" s="255"/>
      <c r="AS187" s="255"/>
      <c r="AT187" s="255"/>
      <c r="AU187" s="255"/>
      <c r="AV187" s="255"/>
    </row>
    <row r="188" spans="1:48" x14ac:dyDescent="0.25">
      <c r="A188" s="171">
        <v>42401</v>
      </c>
      <c r="B188" s="255"/>
      <c r="C188" s="255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  <c r="AF188" s="255"/>
      <c r="AG188" s="255"/>
      <c r="AH188" s="255"/>
      <c r="AI188" s="255"/>
      <c r="AJ188" s="255"/>
      <c r="AK188" s="255"/>
      <c r="AL188" s="255"/>
      <c r="AM188" s="255"/>
      <c r="AN188" s="255"/>
      <c r="AO188" s="255"/>
      <c r="AP188" s="255"/>
      <c r="AQ188" s="255"/>
      <c r="AR188" s="255"/>
      <c r="AS188" s="255"/>
      <c r="AT188" s="255"/>
      <c r="AU188" s="255"/>
      <c r="AV188" s="255"/>
    </row>
    <row r="189" spans="1:48" x14ac:dyDescent="0.25">
      <c r="A189" s="171">
        <v>42430</v>
      </c>
      <c r="B189" s="255"/>
      <c r="C189" s="255"/>
      <c r="D189" s="255"/>
      <c r="E189" s="255"/>
      <c r="F189" s="255"/>
      <c r="G189" s="255"/>
      <c r="H189" s="255"/>
      <c r="I189" s="255"/>
      <c r="J189" s="255"/>
      <c r="K189" s="255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  <c r="AF189" s="255"/>
      <c r="AG189" s="255"/>
      <c r="AH189" s="255"/>
      <c r="AI189" s="255"/>
      <c r="AJ189" s="255"/>
      <c r="AK189" s="255"/>
      <c r="AL189" s="255"/>
      <c r="AM189" s="255"/>
      <c r="AN189" s="255"/>
      <c r="AO189" s="255"/>
      <c r="AP189" s="255"/>
      <c r="AQ189" s="255"/>
      <c r="AR189" s="255"/>
      <c r="AS189" s="255"/>
      <c r="AT189" s="255"/>
      <c r="AU189" s="255"/>
      <c r="AV189" s="255"/>
    </row>
    <row r="190" spans="1:48" x14ac:dyDescent="0.25">
      <c r="A190" s="171">
        <v>42461</v>
      </c>
      <c r="B190" s="255"/>
      <c r="C190" s="255"/>
      <c r="D190" s="255"/>
      <c r="E190" s="255"/>
      <c r="F190" s="255"/>
      <c r="G190" s="255"/>
      <c r="H190" s="255"/>
      <c r="I190" s="255"/>
      <c r="J190" s="255"/>
      <c r="K190" s="255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  <c r="AF190" s="255"/>
      <c r="AG190" s="255"/>
      <c r="AH190" s="255"/>
      <c r="AI190" s="255"/>
      <c r="AJ190" s="255"/>
      <c r="AK190" s="255"/>
      <c r="AL190" s="255"/>
      <c r="AM190" s="255"/>
      <c r="AN190" s="255"/>
      <c r="AO190" s="255"/>
      <c r="AP190" s="255"/>
      <c r="AQ190" s="255"/>
      <c r="AR190" s="255"/>
      <c r="AS190" s="255"/>
      <c r="AT190" s="255"/>
      <c r="AU190" s="255"/>
      <c r="AV190" s="255"/>
    </row>
    <row r="191" spans="1:48" x14ac:dyDescent="0.25">
      <c r="A191" s="171">
        <v>42491</v>
      </c>
      <c r="B191" s="255"/>
      <c r="C191" s="255"/>
      <c r="D191" s="255"/>
      <c r="E191" s="255"/>
      <c r="F191" s="255"/>
      <c r="G191" s="255"/>
      <c r="H191" s="255"/>
      <c r="I191" s="255"/>
      <c r="J191" s="255"/>
      <c r="K191" s="255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  <c r="AH191" s="255"/>
      <c r="AI191" s="255"/>
      <c r="AJ191" s="255"/>
      <c r="AK191" s="255"/>
      <c r="AL191" s="255"/>
      <c r="AM191" s="255"/>
      <c r="AN191" s="255"/>
      <c r="AO191" s="255"/>
      <c r="AP191" s="255"/>
      <c r="AQ191" s="255"/>
      <c r="AR191" s="255"/>
      <c r="AS191" s="255"/>
      <c r="AT191" s="255"/>
      <c r="AU191" s="255"/>
      <c r="AV191" s="255"/>
    </row>
    <row r="192" spans="1:48" x14ac:dyDescent="0.25">
      <c r="A192" s="171">
        <v>42522</v>
      </c>
      <c r="B192" s="255"/>
      <c r="C192" s="255"/>
      <c r="D192" s="255"/>
      <c r="E192" s="255"/>
      <c r="F192" s="255"/>
      <c r="G192" s="255"/>
      <c r="H192" s="255"/>
      <c r="I192" s="255"/>
      <c r="J192" s="255"/>
      <c r="K192" s="255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  <c r="AH192" s="255"/>
      <c r="AI192" s="255"/>
      <c r="AJ192" s="255"/>
      <c r="AK192" s="255"/>
      <c r="AL192" s="255"/>
      <c r="AM192" s="255"/>
      <c r="AN192" s="255"/>
      <c r="AO192" s="255"/>
      <c r="AP192" s="255"/>
      <c r="AQ192" s="255"/>
      <c r="AR192" s="255"/>
      <c r="AS192" s="255"/>
      <c r="AT192" s="255"/>
      <c r="AU192" s="255"/>
      <c r="AV192" s="255"/>
    </row>
    <row r="193" spans="1:48" x14ac:dyDescent="0.25">
      <c r="A193" s="171">
        <v>42552</v>
      </c>
      <c r="B193" s="255"/>
      <c r="C193" s="255"/>
      <c r="D193" s="255"/>
      <c r="E193" s="255"/>
      <c r="F193" s="255"/>
      <c r="G193" s="255"/>
      <c r="H193" s="255"/>
      <c r="I193" s="255"/>
      <c r="J193" s="255"/>
      <c r="K193" s="255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  <c r="AA193" s="255"/>
      <c r="AB193" s="255"/>
      <c r="AC193" s="255"/>
      <c r="AD193" s="255"/>
      <c r="AE193" s="255"/>
      <c r="AF193" s="255"/>
      <c r="AG193" s="255"/>
      <c r="AH193" s="255"/>
      <c r="AI193" s="255"/>
      <c r="AJ193" s="255"/>
      <c r="AK193" s="255"/>
      <c r="AL193" s="255"/>
      <c r="AM193" s="255"/>
      <c r="AN193" s="255"/>
      <c r="AO193" s="255"/>
      <c r="AP193" s="255"/>
      <c r="AQ193" s="255"/>
      <c r="AR193" s="255"/>
      <c r="AS193" s="255"/>
      <c r="AT193" s="255"/>
      <c r="AU193" s="255"/>
      <c r="AV193" s="255"/>
    </row>
    <row r="194" spans="1:48" x14ac:dyDescent="0.25">
      <c r="A194" s="171">
        <v>42583</v>
      </c>
      <c r="B194" s="255"/>
      <c r="C194" s="255"/>
      <c r="D194" s="255"/>
      <c r="E194" s="255"/>
      <c r="F194" s="255"/>
      <c r="G194" s="255"/>
      <c r="H194" s="255"/>
      <c r="I194" s="255"/>
      <c r="J194" s="255"/>
      <c r="K194" s="255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  <c r="AF194" s="255"/>
      <c r="AG194" s="255"/>
      <c r="AH194" s="255"/>
      <c r="AI194" s="255"/>
      <c r="AJ194" s="255"/>
      <c r="AK194" s="255"/>
      <c r="AL194" s="255"/>
      <c r="AM194" s="255"/>
      <c r="AN194" s="255"/>
      <c r="AO194" s="255"/>
      <c r="AP194" s="255"/>
      <c r="AQ194" s="255"/>
      <c r="AR194" s="255"/>
      <c r="AS194" s="255"/>
      <c r="AT194" s="255"/>
      <c r="AU194" s="255"/>
      <c r="AV194" s="255"/>
    </row>
    <row r="195" spans="1:48" x14ac:dyDescent="0.25">
      <c r="A195" s="171">
        <v>42614</v>
      </c>
      <c r="B195" s="255"/>
      <c r="C195" s="255"/>
      <c r="D195" s="255"/>
      <c r="E195" s="255"/>
      <c r="F195" s="255"/>
      <c r="G195" s="255"/>
      <c r="H195" s="255"/>
      <c r="I195" s="255"/>
      <c r="J195" s="255"/>
      <c r="K195" s="255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  <c r="AF195" s="255"/>
      <c r="AG195" s="255"/>
      <c r="AH195" s="255"/>
      <c r="AI195" s="255"/>
      <c r="AJ195" s="255"/>
      <c r="AK195" s="255"/>
      <c r="AL195" s="255"/>
      <c r="AM195" s="255"/>
      <c r="AN195" s="255"/>
      <c r="AO195" s="255"/>
      <c r="AP195" s="255"/>
      <c r="AQ195" s="255"/>
      <c r="AR195" s="255"/>
      <c r="AS195" s="255"/>
      <c r="AT195" s="255"/>
      <c r="AU195" s="255"/>
      <c r="AV195" s="255"/>
    </row>
    <row r="196" spans="1:48" x14ac:dyDescent="0.25">
      <c r="A196" s="171">
        <v>42644</v>
      </c>
      <c r="B196" s="255"/>
      <c r="C196" s="255"/>
      <c r="D196" s="255"/>
      <c r="E196" s="255"/>
      <c r="F196" s="255"/>
      <c r="G196" s="255"/>
      <c r="H196" s="255"/>
      <c r="I196" s="255"/>
      <c r="J196" s="255"/>
      <c r="K196" s="255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  <c r="AF196" s="255"/>
      <c r="AG196" s="255"/>
      <c r="AH196" s="255"/>
      <c r="AI196" s="255"/>
      <c r="AJ196" s="255"/>
      <c r="AK196" s="255"/>
      <c r="AL196" s="255"/>
      <c r="AM196" s="255"/>
      <c r="AN196" s="255"/>
      <c r="AO196" s="255"/>
      <c r="AP196" s="255"/>
      <c r="AQ196" s="255"/>
      <c r="AR196" s="255"/>
      <c r="AS196" s="255"/>
      <c r="AT196" s="255"/>
      <c r="AU196" s="255"/>
      <c r="AV196" s="255"/>
    </row>
    <row r="197" spans="1:48" x14ac:dyDescent="0.25">
      <c r="A197" s="171">
        <v>42675</v>
      </c>
      <c r="B197" s="255"/>
      <c r="C197" s="255"/>
      <c r="D197" s="255"/>
      <c r="E197" s="255"/>
      <c r="F197" s="255"/>
      <c r="G197" s="255"/>
      <c r="H197" s="255"/>
      <c r="I197" s="255"/>
      <c r="J197" s="255"/>
      <c r="K197" s="255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  <c r="AF197" s="255"/>
      <c r="AG197" s="255"/>
      <c r="AH197" s="255"/>
      <c r="AI197" s="255"/>
      <c r="AJ197" s="255"/>
      <c r="AK197" s="255"/>
      <c r="AL197" s="255"/>
      <c r="AM197" s="255"/>
      <c r="AN197" s="255"/>
      <c r="AO197" s="255"/>
      <c r="AP197" s="255"/>
      <c r="AQ197" s="255"/>
      <c r="AR197" s="255"/>
      <c r="AS197" s="255"/>
      <c r="AT197" s="255"/>
      <c r="AU197" s="255"/>
      <c r="AV197" s="255"/>
    </row>
    <row r="198" spans="1:48" x14ac:dyDescent="0.25">
      <c r="A198" s="171">
        <v>42705</v>
      </c>
      <c r="B198" s="255"/>
      <c r="C198" s="255"/>
      <c r="D198" s="255"/>
      <c r="E198" s="255"/>
      <c r="F198" s="255"/>
      <c r="G198" s="255"/>
      <c r="H198" s="255"/>
      <c r="I198" s="255"/>
      <c r="J198" s="255"/>
      <c r="K198" s="255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  <c r="AF198" s="255"/>
      <c r="AG198" s="255"/>
      <c r="AH198" s="255"/>
      <c r="AI198" s="255"/>
      <c r="AJ198" s="255"/>
      <c r="AK198" s="255"/>
      <c r="AL198" s="255"/>
      <c r="AM198" s="255"/>
      <c r="AN198" s="255"/>
      <c r="AO198" s="255"/>
      <c r="AP198" s="255"/>
      <c r="AQ198" s="255"/>
      <c r="AR198" s="255"/>
      <c r="AS198" s="255"/>
      <c r="AT198" s="255"/>
      <c r="AU198" s="255"/>
      <c r="AV198" s="255"/>
    </row>
    <row r="199" spans="1:48" x14ac:dyDescent="0.25">
      <c r="A199" s="171">
        <v>42736</v>
      </c>
      <c r="B199" s="255"/>
      <c r="C199" s="255"/>
      <c r="D199" s="255"/>
      <c r="E199" s="255"/>
      <c r="F199" s="255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  <c r="AF199" s="255"/>
      <c r="AG199" s="255"/>
      <c r="AH199" s="255"/>
      <c r="AI199" s="255"/>
      <c r="AJ199" s="255"/>
      <c r="AK199" s="255"/>
      <c r="AL199" s="255"/>
      <c r="AM199" s="255"/>
      <c r="AN199" s="255"/>
      <c r="AO199" s="255"/>
      <c r="AP199" s="255"/>
      <c r="AQ199" s="255"/>
      <c r="AR199" s="255"/>
      <c r="AS199" s="255"/>
      <c r="AT199" s="255"/>
      <c r="AU199" s="255"/>
      <c r="AV199" s="255"/>
    </row>
    <row r="200" spans="1:48" x14ac:dyDescent="0.25">
      <c r="A200" s="171">
        <v>42767</v>
      </c>
      <c r="B200" s="255"/>
      <c r="C200" s="255"/>
      <c r="D200" s="255"/>
      <c r="E200" s="255"/>
      <c r="F200" s="255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  <c r="AF200" s="255"/>
      <c r="AG200" s="255"/>
      <c r="AH200" s="255"/>
      <c r="AI200" s="255"/>
      <c r="AJ200" s="255"/>
      <c r="AK200" s="255"/>
      <c r="AL200" s="255"/>
      <c r="AM200" s="255"/>
      <c r="AN200" s="255"/>
      <c r="AO200" s="255"/>
      <c r="AP200" s="255"/>
      <c r="AQ200" s="255"/>
      <c r="AR200" s="255"/>
      <c r="AS200" s="255"/>
      <c r="AT200" s="255"/>
      <c r="AU200" s="255"/>
      <c r="AV200" s="255"/>
    </row>
    <row r="201" spans="1:48" x14ac:dyDescent="0.25">
      <c r="A201" s="171">
        <v>42795</v>
      </c>
      <c r="B201" s="255"/>
      <c r="C201" s="255"/>
      <c r="D201" s="255"/>
      <c r="E201" s="255"/>
      <c r="F201" s="255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  <c r="AA201" s="255"/>
      <c r="AB201" s="255"/>
      <c r="AC201" s="255"/>
      <c r="AD201" s="255"/>
      <c r="AE201" s="255"/>
      <c r="AF201" s="255"/>
      <c r="AG201" s="255"/>
      <c r="AH201" s="255"/>
      <c r="AI201" s="255"/>
      <c r="AJ201" s="255"/>
      <c r="AK201" s="255"/>
      <c r="AL201" s="255"/>
      <c r="AM201" s="255"/>
      <c r="AN201" s="255"/>
      <c r="AO201" s="255"/>
      <c r="AP201" s="255"/>
      <c r="AQ201" s="255"/>
      <c r="AR201" s="255"/>
      <c r="AS201" s="255"/>
      <c r="AT201" s="255"/>
      <c r="AU201" s="255"/>
      <c r="AV201" s="255"/>
    </row>
    <row r="202" spans="1:48" x14ac:dyDescent="0.25">
      <c r="A202" s="171">
        <v>42826</v>
      </c>
      <c r="B202" s="255"/>
      <c r="C202" s="255"/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  <c r="AF202" s="255"/>
      <c r="AG202" s="255"/>
      <c r="AH202" s="255"/>
      <c r="AI202" s="255"/>
      <c r="AJ202" s="255"/>
      <c r="AK202" s="255"/>
      <c r="AL202" s="255"/>
      <c r="AM202" s="255"/>
      <c r="AN202" s="255"/>
      <c r="AO202" s="255"/>
      <c r="AP202" s="255"/>
      <c r="AQ202" s="255"/>
      <c r="AR202" s="255"/>
      <c r="AS202" s="255"/>
      <c r="AT202" s="255"/>
      <c r="AU202" s="255"/>
      <c r="AV202" s="255"/>
    </row>
    <row r="203" spans="1:48" x14ac:dyDescent="0.25">
      <c r="A203" s="171">
        <v>42856</v>
      </c>
      <c r="B203" s="255"/>
      <c r="C203" s="255"/>
      <c r="D203" s="255"/>
      <c r="E203" s="255"/>
      <c r="F203" s="255"/>
      <c r="G203" s="255"/>
      <c r="H203" s="255"/>
      <c r="I203" s="255"/>
      <c r="J203" s="255"/>
      <c r="K203" s="255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  <c r="AF203" s="255"/>
      <c r="AG203" s="255"/>
      <c r="AH203" s="255"/>
      <c r="AI203" s="255"/>
      <c r="AJ203" s="255"/>
      <c r="AK203" s="255"/>
      <c r="AL203" s="255"/>
      <c r="AM203" s="255"/>
      <c r="AN203" s="255"/>
      <c r="AO203" s="255"/>
      <c r="AP203" s="255"/>
      <c r="AQ203" s="255"/>
      <c r="AR203" s="255"/>
      <c r="AS203" s="255"/>
      <c r="AT203" s="255"/>
      <c r="AU203" s="255"/>
      <c r="AV203" s="255"/>
    </row>
    <row r="204" spans="1:48" x14ac:dyDescent="0.25">
      <c r="A204" s="171">
        <v>42887</v>
      </c>
      <c r="B204" s="255"/>
      <c r="C204" s="255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  <c r="AF204" s="255"/>
      <c r="AG204" s="255"/>
      <c r="AH204" s="255"/>
      <c r="AI204" s="255"/>
      <c r="AJ204" s="255"/>
      <c r="AK204" s="255"/>
      <c r="AL204" s="255"/>
      <c r="AM204" s="255"/>
      <c r="AN204" s="255"/>
      <c r="AO204" s="255"/>
      <c r="AP204" s="255"/>
      <c r="AQ204" s="255"/>
      <c r="AR204" s="255"/>
      <c r="AS204" s="255"/>
      <c r="AT204" s="255"/>
      <c r="AU204" s="255"/>
      <c r="AV204" s="255"/>
    </row>
    <row r="205" spans="1:48" x14ac:dyDescent="0.25">
      <c r="A205" s="171">
        <v>42917</v>
      </c>
      <c r="B205" s="255"/>
      <c r="C205" s="255"/>
      <c r="D205" s="255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  <c r="AF205" s="255"/>
      <c r="AG205" s="255"/>
      <c r="AH205" s="255"/>
      <c r="AI205" s="255"/>
      <c r="AJ205" s="255"/>
      <c r="AK205" s="255"/>
      <c r="AL205" s="255"/>
      <c r="AM205" s="255"/>
      <c r="AN205" s="255"/>
      <c r="AO205" s="255"/>
      <c r="AP205" s="255"/>
      <c r="AQ205" s="255"/>
      <c r="AR205" s="255"/>
      <c r="AS205" s="255"/>
      <c r="AT205" s="255"/>
      <c r="AU205" s="255"/>
      <c r="AV205" s="255"/>
    </row>
    <row r="206" spans="1:48" x14ac:dyDescent="0.25">
      <c r="A206" s="171">
        <v>42948</v>
      </c>
      <c r="B206" s="255"/>
      <c r="C206" s="255"/>
      <c r="D206" s="255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  <c r="AF206" s="255"/>
      <c r="AG206" s="255"/>
      <c r="AH206" s="255"/>
      <c r="AI206" s="255"/>
      <c r="AJ206" s="255"/>
      <c r="AK206" s="255"/>
      <c r="AL206" s="255"/>
      <c r="AM206" s="255"/>
      <c r="AN206" s="255"/>
      <c r="AO206" s="255"/>
      <c r="AP206" s="255"/>
      <c r="AQ206" s="255"/>
      <c r="AR206" s="255"/>
      <c r="AS206" s="255"/>
      <c r="AT206" s="255"/>
      <c r="AU206" s="255"/>
      <c r="AV206" s="255"/>
    </row>
    <row r="207" spans="1:48" x14ac:dyDescent="0.25">
      <c r="A207" s="171">
        <v>42979</v>
      </c>
      <c r="B207" s="255"/>
      <c r="C207" s="255"/>
      <c r="D207" s="255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  <c r="AF207" s="255"/>
      <c r="AG207" s="255"/>
      <c r="AH207" s="255"/>
      <c r="AI207" s="255"/>
      <c r="AJ207" s="255"/>
      <c r="AK207" s="255"/>
      <c r="AL207" s="255"/>
      <c r="AM207" s="255"/>
      <c r="AN207" s="255"/>
      <c r="AO207" s="255"/>
      <c r="AP207" s="255"/>
      <c r="AQ207" s="255"/>
      <c r="AR207" s="255"/>
      <c r="AS207" s="255"/>
      <c r="AT207" s="255"/>
      <c r="AU207" s="255"/>
      <c r="AV207" s="255"/>
    </row>
    <row r="208" spans="1:48" x14ac:dyDescent="0.25">
      <c r="A208" s="171">
        <v>43009</v>
      </c>
      <c r="B208" s="255"/>
      <c r="C208" s="255"/>
      <c r="D208" s="255"/>
      <c r="E208" s="255"/>
      <c r="F208" s="255"/>
      <c r="G208" s="255"/>
      <c r="H208" s="255"/>
      <c r="I208" s="255"/>
      <c r="J208" s="255"/>
      <c r="K208" s="255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  <c r="AF208" s="255"/>
      <c r="AG208" s="255"/>
      <c r="AH208" s="255"/>
      <c r="AI208" s="255"/>
      <c r="AJ208" s="255"/>
      <c r="AK208" s="255"/>
      <c r="AL208" s="255"/>
      <c r="AM208" s="255"/>
      <c r="AN208" s="255"/>
      <c r="AO208" s="255"/>
      <c r="AP208" s="255"/>
      <c r="AQ208" s="255"/>
      <c r="AR208" s="255"/>
      <c r="AS208" s="255"/>
      <c r="AT208" s="255"/>
      <c r="AU208" s="255"/>
      <c r="AV208" s="255"/>
    </row>
    <row r="209" spans="1:48" x14ac:dyDescent="0.25">
      <c r="A209" s="171">
        <v>43040</v>
      </c>
      <c r="B209" s="255"/>
      <c r="C209" s="255"/>
      <c r="D209" s="255"/>
      <c r="E209" s="255"/>
      <c r="F209" s="255"/>
      <c r="G209" s="255"/>
      <c r="H209" s="255"/>
      <c r="I209" s="255"/>
      <c r="J209" s="255"/>
      <c r="K209" s="255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  <c r="AA209" s="255"/>
      <c r="AB209" s="255"/>
      <c r="AC209" s="255"/>
      <c r="AD209" s="255"/>
      <c r="AE209" s="255"/>
      <c r="AF209" s="255"/>
      <c r="AG209" s="255"/>
      <c r="AH209" s="255"/>
      <c r="AI209" s="255"/>
      <c r="AJ209" s="255"/>
      <c r="AK209" s="255"/>
      <c r="AL209" s="255"/>
      <c r="AM209" s="255"/>
      <c r="AN209" s="255"/>
      <c r="AO209" s="255"/>
      <c r="AP209" s="255"/>
      <c r="AQ209" s="255"/>
      <c r="AR209" s="255"/>
      <c r="AS209" s="255"/>
      <c r="AT209" s="255"/>
      <c r="AU209" s="255"/>
      <c r="AV209" s="255"/>
    </row>
    <row r="210" spans="1:48" x14ac:dyDescent="0.25">
      <c r="A210" s="171">
        <v>43070</v>
      </c>
      <c r="B210" s="255"/>
      <c r="C210" s="255"/>
      <c r="D210" s="255"/>
      <c r="E210" s="255"/>
      <c r="F210" s="255"/>
      <c r="G210" s="255"/>
      <c r="H210" s="255"/>
      <c r="I210" s="255"/>
      <c r="J210" s="255"/>
      <c r="K210" s="255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  <c r="AF210" s="255"/>
      <c r="AG210" s="255"/>
      <c r="AH210" s="255"/>
      <c r="AI210" s="255"/>
      <c r="AJ210" s="255"/>
      <c r="AK210" s="255"/>
      <c r="AL210" s="255"/>
      <c r="AM210" s="255"/>
      <c r="AN210" s="255"/>
      <c r="AO210" s="255"/>
      <c r="AP210" s="255"/>
      <c r="AQ210" s="255"/>
      <c r="AR210" s="255"/>
      <c r="AS210" s="255"/>
      <c r="AT210" s="255"/>
      <c r="AU210" s="255"/>
      <c r="AV210" s="255"/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CD180"/>
  <sheetViews>
    <sheetView workbookViewId="0"/>
  </sheetViews>
  <sheetFormatPr defaultRowHeight="13.2" x14ac:dyDescent="0.25"/>
  <cols>
    <col min="1" max="1" width="12.6640625" style="77" customWidth="1"/>
    <col min="2" max="2" width="9.5546875" style="77" bestFit="1" customWidth="1"/>
    <col min="3" max="4" width="9.109375" style="77" customWidth="1"/>
    <col min="5" max="5" width="10.109375" style="77" customWidth="1"/>
    <col min="6" max="10" width="9.109375" style="77" customWidth="1"/>
    <col min="11" max="11" width="10.44140625" style="77" bestFit="1" customWidth="1"/>
    <col min="12" max="13" width="9.109375" style="77" customWidth="1"/>
    <col min="14" max="14" width="10.109375" style="77" bestFit="1" customWidth="1"/>
    <col min="15" max="15" width="10" style="77" bestFit="1" customWidth="1"/>
    <col min="16" max="30" width="10" style="77" customWidth="1"/>
    <col min="31" max="49" width="9.109375" style="77" customWidth="1"/>
    <col min="51" max="60" width="9.109375" style="77" customWidth="1"/>
    <col min="62" max="71" width="9.109375" style="77" customWidth="1"/>
    <col min="73" max="82" width="9.109375" style="77" customWidth="1"/>
  </cols>
  <sheetData>
    <row r="1" spans="1:74" x14ac:dyDescent="0.25">
      <c r="A1" s="76"/>
      <c r="B1" s="158"/>
      <c r="C1" s="80"/>
      <c r="D1" s="57" t="s">
        <v>151</v>
      </c>
      <c r="E1" s="155">
        <f>summerstrip</f>
        <v>5.5596250000000005</v>
      </c>
      <c r="F1" s="57"/>
      <c r="G1" s="187" t="s">
        <v>34</v>
      </c>
      <c r="I1"/>
      <c r="J1"/>
      <c r="K1" t="s">
        <v>193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:74" x14ac:dyDescent="0.25">
      <c r="A2" s="76" t="s">
        <v>17</v>
      </c>
      <c r="B2" s="159">
        <f ca="1">TODAY()</f>
        <v>36811</v>
      </c>
      <c r="C2" s="80"/>
      <c r="D2" s="57" t="s">
        <v>152</v>
      </c>
      <c r="E2" s="155">
        <f>winterstrip</f>
        <v>5.41</v>
      </c>
      <c r="F2" s="57"/>
      <c r="G2" s="57"/>
      <c r="I2"/>
      <c r="J2"/>
      <c r="L2" t="s">
        <v>187</v>
      </c>
      <c r="M2" t="s">
        <v>188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 s="83"/>
      <c r="AL2" s="83"/>
      <c r="AM2" s="84"/>
      <c r="AN2" s="83"/>
      <c r="AO2" s="84"/>
      <c r="AY2" s="83"/>
      <c r="AZ2" s="84"/>
      <c r="BJ2" s="83"/>
      <c r="BK2" s="84"/>
      <c r="BU2" s="83"/>
      <c r="BV2" s="84"/>
    </row>
    <row r="3" spans="1:74" x14ac:dyDescent="0.25">
      <c r="A3" s="76"/>
      <c r="B3" s="158"/>
      <c r="D3" s="57" t="s">
        <v>207</v>
      </c>
      <c r="E3" s="155">
        <f>aproct</f>
        <v>4.6850000000000005</v>
      </c>
      <c r="F3" s="160" t="s">
        <v>95</v>
      </c>
      <c r="G3" s="57"/>
      <c r="I3"/>
      <c r="J3"/>
      <c r="K3" s="77">
        <v>-1</v>
      </c>
      <c r="L3" s="231">
        <f ca="1">B21</f>
        <v>1.1827820167913834</v>
      </c>
      <c r="M3" s="231">
        <f ca="1">B22</f>
        <v>0.95384604250268068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K3" s="83"/>
      <c r="AL3" s="83"/>
      <c r="AM3" s="84"/>
      <c r="AN3" s="83"/>
      <c r="AO3" s="84"/>
      <c r="AY3" s="83"/>
      <c r="AZ3" s="84"/>
      <c r="BJ3" s="83"/>
      <c r="BK3" s="84"/>
      <c r="BU3" s="83"/>
      <c r="BV3" s="84"/>
    </row>
    <row r="4" spans="1:74" x14ac:dyDescent="0.25">
      <c r="A4" s="57" t="s">
        <v>115</v>
      </c>
      <c r="B4" s="160" t="s">
        <v>94</v>
      </c>
      <c r="C4" s="131"/>
      <c r="D4" s="160" t="s">
        <v>102</v>
      </c>
      <c r="E4" s="57"/>
      <c r="F4" s="160" t="s">
        <v>95</v>
      </c>
      <c r="G4" s="131"/>
      <c r="H4" s="160" t="s">
        <v>95</v>
      </c>
      <c r="I4" s="137"/>
      <c r="J4" s="140"/>
      <c r="K4" s="77">
        <v>1</v>
      </c>
      <c r="L4" s="231">
        <f ca="1">D21</f>
        <v>1.4101674845152035</v>
      </c>
      <c r="M4" s="231">
        <f ca="1">D22</f>
        <v>0.63275451120278536</v>
      </c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37"/>
      <c r="AF4" s="137"/>
      <c r="AG4" s="137"/>
      <c r="AK4" s="83"/>
      <c r="AL4" s="83"/>
      <c r="AM4" s="84"/>
      <c r="AN4" s="83"/>
      <c r="AO4" s="84"/>
      <c r="AY4" s="83"/>
      <c r="AZ4" s="84"/>
      <c r="BJ4" s="83"/>
      <c r="BK4" s="84"/>
      <c r="BU4" s="83"/>
      <c r="BV4" s="84"/>
    </row>
    <row r="5" spans="1:74" x14ac:dyDescent="0.25">
      <c r="A5" s="57"/>
      <c r="B5" s="57" t="s">
        <v>51</v>
      </c>
      <c r="D5" s="57" t="s">
        <v>52</v>
      </c>
      <c r="F5" s="57" t="s">
        <v>154</v>
      </c>
      <c r="H5" s="57" t="s">
        <v>153</v>
      </c>
      <c r="K5" s="77">
        <v>1</v>
      </c>
      <c r="L5" s="231">
        <f ca="1">F21</f>
        <v>0.24377400798867965</v>
      </c>
      <c r="M5" s="231">
        <f ca="1">F22</f>
        <v>0.52698343751921228</v>
      </c>
      <c r="AK5" s="83"/>
      <c r="AL5" s="83"/>
      <c r="AM5" s="84"/>
      <c r="AN5" s="83"/>
      <c r="AO5" s="84"/>
      <c r="AY5" s="83"/>
      <c r="AZ5" s="84"/>
      <c r="BJ5" s="83"/>
      <c r="BK5" s="84"/>
      <c r="BU5" s="83"/>
      <c r="BV5" s="84"/>
    </row>
    <row r="6" spans="1:74" x14ac:dyDescent="0.25">
      <c r="A6" s="57" t="s">
        <v>35</v>
      </c>
      <c r="B6" s="229">
        <v>36831</v>
      </c>
      <c r="C6" s="230"/>
      <c r="D6" s="229">
        <v>36831</v>
      </c>
      <c r="E6" s="230"/>
      <c r="F6" s="229">
        <v>36831</v>
      </c>
      <c r="G6" s="230"/>
      <c r="H6" s="229">
        <v>36861</v>
      </c>
      <c r="K6" s="77">
        <v>-1</v>
      </c>
      <c r="L6" s="231">
        <f ca="1">H21</f>
        <v>0.46884422537374659</v>
      </c>
      <c r="M6" s="231">
        <f ca="1">H22</f>
        <v>0.54059019001077557</v>
      </c>
      <c r="AK6" s="83"/>
      <c r="AL6" s="83"/>
      <c r="AM6" s="84"/>
      <c r="AN6" s="83"/>
      <c r="AO6" s="84"/>
      <c r="AY6" s="83"/>
      <c r="AZ6" s="84"/>
      <c r="BJ6" s="83"/>
      <c r="BK6" s="84"/>
      <c r="BU6" s="83"/>
      <c r="BV6" s="84"/>
    </row>
    <row r="7" spans="1:74" x14ac:dyDescent="0.25">
      <c r="A7" s="76" t="s">
        <v>53</v>
      </c>
      <c r="B7" s="229">
        <v>36831</v>
      </c>
      <c r="C7" s="230"/>
      <c r="D7" s="229">
        <v>36951</v>
      </c>
      <c r="E7" s="230"/>
      <c r="F7" s="229">
        <v>36831</v>
      </c>
      <c r="G7" s="230"/>
      <c r="H7" s="229">
        <v>36861</v>
      </c>
      <c r="J7" s="176"/>
      <c r="L7" s="183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F7" s="160" t="s">
        <v>95</v>
      </c>
      <c r="AG7" s="160"/>
      <c r="AK7" s="83"/>
      <c r="AL7" s="83"/>
      <c r="AM7" s="84"/>
      <c r="AN7" s="83"/>
      <c r="AO7" s="84"/>
      <c r="AY7" s="83"/>
      <c r="AZ7" s="84"/>
      <c r="BJ7" s="83"/>
      <c r="BK7" s="84"/>
      <c r="BU7" s="83"/>
      <c r="BV7" s="84"/>
    </row>
    <row r="8" spans="1:74" x14ac:dyDescent="0.25">
      <c r="I8" s="196"/>
      <c r="K8" s="160"/>
      <c r="L8" s="77">
        <f ca="1">(L3*$K3)+(L4*$K4)+(L5*$K5)+(L6*$K6)</f>
        <v>2.3152503387531276E-3</v>
      </c>
      <c r="M8" s="77">
        <f ca="1">(M3*$K3)+(M4*$K4)+(M5*$K5)+(M6*$K6)</f>
        <v>-0.33469828379145861</v>
      </c>
      <c r="AF8" s="160"/>
      <c r="AG8" s="160"/>
      <c r="AK8" s="83"/>
      <c r="AL8" s="83"/>
      <c r="AM8" s="84"/>
      <c r="AN8" s="83"/>
      <c r="AO8" s="84"/>
      <c r="AY8" s="83"/>
      <c r="AZ8" s="84"/>
      <c r="BJ8" s="83"/>
      <c r="BK8" s="84"/>
      <c r="BU8" s="83"/>
      <c r="BV8" s="84"/>
    </row>
    <row r="9" spans="1:74" x14ac:dyDescent="0.25">
      <c r="A9" s="75" t="s">
        <v>122</v>
      </c>
      <c r="B9" s="195" t="e">
        <f>AP24</f>
        <v>#N/A</v>
      </c>
      <c r="C9" s="196"/>
      <c r="D9" s="195" t="e">
        <f>BA24</f>
        <v>#N/A</v>
      </c>
      <c r="E9" s="196"/>
      <c r="F9" s="195" t="e">
        <f>BL24</f>
        <v>#N/A</v>
      </c>
      <c r="G9" s="196"/>
      <c r="H9" s="195" t="e">
        <f>BW24</f>
        <v>#N/A</v>
      </c>
      <c r="I9" s="196"/>
      <c r="AF9" s="160" t="s">
        <v>78</v>
      </c>
      <c r="AG9" s="160"/>
      <c r="AK9" s="83"/>
      <c r="AL9" s="83"/>
      <c r="AM9" s="84"/>
      <c r="AN9" s="83"/>
      <c r="AO9" s="84"/>
      <c r="AY9" s="83"/>
      <c r="AZ9" s="84"/>
      <c r="BJ9" s="83"/>
      <c r="BK9" s="84"/>
      <c r="BU9" s="83"/>
      <c r="BV9" s="84"/>
    </row>
    <row r="10" spans="1:74" x14ac:dyDescent="0.25">
      <c r="A10" s="75" t="s">
        <v>40</v>
      </c>
      <c r="B10" s="195">
        <f>AQ24</f>
        <v>6.2249999999999996</v>
      </c>
      <c r="C10" s="196"/>
      <c r="D10" s="195">
        <f>BB24</f>
        <v>6.0846440397350996</v>
      </c>
      <c r="E10" s="196"/>
      <c r="F10" s="195">
        <f>BM24</f>
        <v>5.49</v>
      </c>
      <c r="G10" s="196"/>
      <c r="H10" s="195">
        <f>BX24</f>
        <v>5.57925</v>
      </c>
      <c r="I10" s="196"/>
      <c r="K10" s="160"/>
      <c r="M10" s="160"/>
      <c r="N10" s="213"/>
      <c r="O10" s="160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G10" s="160"/>
      <c r="AK10" s="83"/>
      <c r="AL10" s="83"/>
      <c r="AM10" s="84"/>
      <c r="AN10" s="83"/>
      <c r="AO10" s="84"/>
      <c r="AY10" s="83"/>
      <c r="AZ10" s="84"/>
      <c r="BJ10" s="83"/>
      <c r="BK10" s="84"/>
      <c r="BU10" s="83"/>
      <c r="BV10" s="84"/>
    </row>
    <row r="11" spans="1:74" x14ac:dyDescent="0.25">
      <c r="A11" s="75" t="s">
        <v>36</v>
      </c>
      <c r="B11" s="195" t="e">
        <f>B10-B9</f>
        <v>#N/A</v>
      </c>
      <c r="C11" s="195"/>
      <c r="D11" s="195" t="e">
        <f>D10-D9</f>
        <v>#N/A</v>
      </c>
      <c r="E11" s="195"/>
      <c r="F11" s="195" t="e">
        <f>F10-F9</f>
        <v>#N/A</v>
      </c>
      <c r="G11" s="195"/>
      <c r="H11" s="195" t="e">
        <f>H10-H9</f>
        <v>#N/A</v>
      </c>
      <c r="I11" s="196"/>
      <c r="AF11" s="160"/>
      <c r="AG11" s="160"/>
      <c r="AK11" s="83"/>
      <c r="AL11" s="83"/>
      <c r="AM11" s="84"/>
      <c r="AN11" s="83"/>
      <c r="AO11" s="84"/>
      <c r="AY11" s="83"/>
      <c r="AZ11" s="84"/>
      <c r="BJ11" s="83"/>
      <c r="BK11" s="84"/>
      <c r="BU11" s="83"/>
      <c r="BV11" s="84"/>
    </row>
    <row r="12" spans="1:74" x14ac:dyDescent="0.25">
      <c r="A12" s="75"/>
      <c r="B12" s="195"/>
      <c r="C12" s="196"/>
      <c r="D12" s="195"/>
      <c r="E12" s="196"/>
      <c r="F12" s="195"/>
      <c r="G12" s="196"/>
      <c r="H12" s="195"/>
      <c r="I12" s="196"/>
      <c r="K12" s="160"/>
      <c r="L12" s="160" t="s">
        <v>95</v>
      </c>
      <c r="M12" s="160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F12" s="160"/>
      <c r="AG12" s="160"/>
      <c r="AK12" s="83"/>
      <c r="AL12" s="83"/>
      <c r="AM12" s="84"/>
      <c r="AN12" s="83"/>
      <c r="AO12" s="84"/>
      <c r="AY12" s="83"/>
      <c r="AZ12" s="84"/>
      <c r="BJ12" s="83"/>
      <c r="BK12" s="84"/>
      <c r="BU12" s="83"/>
      <c r="BV12" s="84"/>
    </row>
    <row r="13" spans="1:74" x14ac:dyDescent="0.25">
      <c r="A13" s="75" t="s">
        <v>166</v>
      </c>
      <c r="B13" s="221">
        <v>0</v>
      </c>
      <c r="C13" s="222"/>
      <c r="D13" s="221">
        <v>0.5</v>
      </c>
      <c r="E13" s="222"/>
      <c r="F13" s="221">
        <v>0.01</v>
      </c>
      <c r="G13" s="222"/>
      <c r="H13" s="221">
        <v>0.01</v>
      </c>
      <c r="I13" s="196"/>
      <c r="K13" s="160"/>
      <c r="L13" s="160" t="s">
        <v>82</v>
      </c>
      <c r="M13" s="160"/>
      <c r="N13" s="213"/>
      <c r="O13" s="160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G13" s="160"/>
      <c r="AK13" s="83"/>
      <c r="AL13" s="83"/>
      <c r="AM13" s="84"/>
      <c r="AN13" s="83"/>
      <c r="AO13" s="84"/>
      <c r="AY13" s="83"/>
      <c r="AZ13" s="84"/>
      <c r="BJ13" s="83"/>
      <c r="BK13" s="84"/>
      <c r="BU13" s="83"/>
      <c r="BV13" s="84"/>
    </row>
    <row r="14" spans="1:74" x14ac:dyDescent="0.25">
      <c r="A14" s="75" t="s">
        <v>120</v>
      </c>
      <c r="B14" s="221">
        <v>0</v>
      </c>
      <c r="C14" s="222"/>
      <c r="D14" s="221">
        <v>0</v>
      </c>
      <c r="E14" s="222"/>
      <c r="F14" s="221">
        <v>0</v>
      </c>
      <c r="G14" s="222"/>
      <c r="H14" s="221">
        <v>0</v>
      </c>
      <c r="I14" s="198"/>
      <c r="J14" s="83"/>
      <c r="K14" s="160"/>
      <c r="L14" s="160" t="s">
        <v>95</v>
      </c>
      <c r="M14" s="160"/>
      <c r="N14" s="83"/>
      <c r="O14" s="160"/>
      <c r="AG14" s="160"/>
      <c r="AJ14" s="137"/>
      <c r="AK14" s="83"/>
      <c r="AL14" s="83"/>
      <c r="AM14" s="84"/>
      <c r="AN14" s="83"/>
      <c r="AO14" s="84"/>
      <c r="AY14" s="83"/>
      <c r="AZ14" s="84"/>
      <c r="BJ14" s="83"/>
      <c r="BK14" s="84"/>
      <c r="BU14" s="83"/>
      <c r="BV14" s="84"/>
    </row>
    <row r="15" spans="1:74" x14ac:dyDescent="0.25">
      <c r="A15" s="62" t="s">
        <v>57</v>
      </c>
      <c r="B15" s="223">
        <v>0</v>
      </c>
      <c r="C15" s="223"/>
      <c r="D15" s="223">
        <v>0.01</v>
      </c>
      <c r="E15" s="223"/>
      <c r="F15" s="223">
        <v>0.01</v>
      </c>
      <c r="G15" s="223"/>
      <c r="H15" s="223">
        <v>0.01</v>
      </c>
      <c r="I15" s="204"/>
      <c r="J15" s="83"/>
      <c r="K15" s="83"/>
      <c r="L15" s="160" t="s">
        <v>78</v>
      </c>
      <c r="M15" s="160"/>
      <c r="N15" s="83"/>
      <c r="O15" s="160"/>
      <c r="AG15" s="160"/>
      <c r="AJ15" s="137"/>
      <c r="AK15" s="83"/>
      <c r="AL15" s="83"/>
      <c r="AM15" s="84"/>
      <c r="AN15" s="83"/>
      <c r="AO15" s="84"/>
      <c r="AY15" s="83"/>
      <c r="AZ15" s="84"/>
      <c r="BJ15" s="83"/>
      <c r="BK15" s="84"/>
      <c r="BU15" s="83"/>
      <c r="BV15" s="84"/>
    </row>
    <row r="16" spans="1:74" x14ac:dyDescent="0.25">
      <c r="A16" s="56" t="s">
        <v>156</v>
      </c>
      <c r="B16" s="224">
        <v>1</v>
      </c>
      <c r="C16" s="225"/>
      <c r="D16" s="226">
        <v>1</v>
      </c>
      <c r="E16" s="226"/>
      <c r="F16" s="226">
        <v>1</v>
      </c>
      <c r="G16" s="226"/>
      <c r="H16" s="226">
        <v>1</v>
      </c>
      <c r="I16" s="196"/>
      <c r="L16" s="160" t="s">
        <v>98</v>
      </c>
      <c r="AF16" s="160"/>
      <c r="AG16" s="160"/>
      <c r="AK16" s="83"/>
      <c r="AL16" s="83"/>
      <c r="AM16" s="84"/>
      <c r="AN16" s="83"/>
      <c r="AO16" s="84"/>
      <c r="AY16" s="83"/>
      <c r="AZ16" s="84"/>
      <c r="BJ16" s="83"/>
      <c r="BK16" s="84"/>
      <c r="BU16" s="83"/>
      <c r="BV16" s="84"/>
    </row>
    <row r="17" spans="1:82" x14ac:dyDescent="0.25">
      <c r="A17" s="75"/>
      <c r="B17" s="221"/>
      <c r="C17" s="222"/>
      <c r="D17" s="221"/>
      <c r="E17" s="222"/>
      <c r="F17" s="221"/>
      <c r="G17" s="222"/>
      <c r="H17" s="221"/>
      <c r="I17" s="198"/>
      <c r="L17" s="160" t="s">
        <v>70</v>
      </c>
      <c r="M17" s="160"/>
      <c r="N17" s="213"/>
      <c r="O17" s="160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G17" s="160"/>
      <c r="AK17" s="83"/>
      <c r="AL17" s="83"/>
      <c r="AM17" s="84"/>
      <c r="AN17" s="83"/>
      <c r="AO17" s="84"/>
      <c r="AY17" s="83"/>
      <c r="AZ17" s="84"/>
      <c r="BJ17" s="83"/>
      <c r="BK17" s="84"/>
      <c r="BU17" s="83"/>
      <c r="BV17" s="84"/>
    </row>
    <row r="18" spans="1:82" x14ac:dyDescent="0.25">
      <c r="A18" s="62" t="s">
        <v>119</v>
      </c>
      <c r="B18" s="251">
        <v>5.05</v>
      </c>
      <c r="C18" s="226"/>
      <c r="D18" s="251">
        <v>5.0999999999999996</v>
      </c>
      <c r="E18" s="251">
        <f>E10-0.01</f>
        <v>-0.01</v>
      </c>
      <c r="F18" s="251">
        <f>F10-0.01</f>
        <v>5.48</v>
      </c>
      <c r="G18" s="251">
        <f>G10-0.01</f>
        <v>-0.01</v>
      </c>
      <c r="H18" s="251">
        <f>H10-0.01</f>
        <v>5.5692500000000003</v>
      </c>
      <c r="I18" s="198"/>
      <c r="J18" s="83"/>
      <c r="K18" s="160"/>
      <c r="L18" s="160" t="s">
        <v>100</v>
      </c>
      <c r="M18" s="160"/>
      <c r="N18" s="83"/>
      <c r="O18" s="160"/>
      <c r="AG18" s="160"/>
      <c r="AK18" s="83"/>
      <c r="AL18" s="83"/>
      <c r="AM18" s="84"/>
      <c r="AN18" s="83"/>
      <c r="AO18" s="84"/>
      <c r="AY18" s="83"/>
      <c r="AZ18" s="84"/>
      <c r="BJ18" s="83"/>
      <c r="BK18" s="84"/>
      <c r="BU18" s="83"/>
      <c r="BV18" s="84"/>
    </row>
    <row r="19" spans="1:82" x14ac:dyDescent="0.25">
      <c r="A19" s="62" t="s">
        <v>125</v>
      </c>
      <c r="B19" s="228">
        <v>3</v>
      </c>
      <c r="C19" s="226"/>
      <c r="D19" s="228">
        <v>3</v>
      </c>
      <c r="E19" s="226"/>
      <c r="F19" s="228">
        <v>1</v>
      </c>
      <c r="G19" s="226"/>
      <c r="H19" s="228">
        <v>1</v>
      </c>
      <c r="L19" s="160" t="s">
        <v>76</v>
      </c>
    </row>
    <row r="20" spans="1:82" x14ac:dyDescent="0.25">
      <c r="A20" s="131" t="s">
        <v>195</v>
      </c>
      <c r="L20" s="160" t="s">
        <v>102</v>
      </c>
    </row>
    <row r="21" spans="1:82" x14ac:dyDescent="0.25">
      <c r="A21" s="62" t="s">
        <v>38</v>
      </c>
      <c r="B21" s="193">
        <f ca="1">AU24</f>
        <v>1.1827820167913834</v>
      </c>
      <c r="C21" s="198"/>
      <c r="D21" s="193">
        <f ca="1">BF24</f>
        <v>1.4101674845152035</v>
      </c>
      <c r="E21" s="198"/>
      <c r="F21" s="193">
        <f ca="1">BQ24</f>
        <v>0.24377400798867965</v>
      </c>
      <c r="G21" s="198"/>
      <c r="H21" s="193">
        <f ca="1">CB24</f>
        <v>0.46884422537374659</v>
      </c>
      <c r="L21" s="160" t="s">
        <v>74</v>
      </c>
    </row>
    <row r="22" spans="1:82" x14ac:dyDescent="0.25">
      <c r="A22" s="62" t="s">
        <v>29</v>
      </c>
      <c r="B22" s="193">
        <f ca="1">AV24</f>
        <v>0.95384604250268068</v>
      </c>
      <c r="C22" s="198"/>
      <c r="D22" s="193">
        <f ca="1">BG24</f>
        <v>0.63275451120278536</v>
      </c>
      <c r="E22" s="198"/>
      <c r="F22" s="193">
        <f ca="1">BR24</f>
        <v>0.52698343751921228</v>
      </c>
      <c r="G22" s="198"/>
      <c r="H22" s="193">
        <f ca="1">CC24</f>
        <v>0.54059019001077557</v>
      </c>
      <c r="L22" s="160" t="s">
        <v>94</v>
      </c>
    </row>
    <row r="23" spans="1:82" x14ac:dyDescent="0.25">
      <c r="A23" s="62" t="str">
        <f>G1</f>
        <v>VEGA</v>
      </c>
      <c r="B23" s="193">
        <f ca="1">AW24</f>
        <v>1.3564051239018937E-3</v>
      </c>
      <c r="C23" s="198"/>
      <c r="D23" s="193">
        <f ca="1">BH24</f>
        <v>1.4009379681670115E-2</v>
      </c>
      <c r="E23" s="198"/>
      <c r="F23" s="193">
        <f ca="1">BS24</f>
        <v>4.4162379428640541E-3</v>
      </c>
      <c r="G23" s="198"/>
      <c r="H23" s="193">
        <f ca="1">CD24</f>
        <v>7.8654241485027754E-3</v>
      </c>
      <c r="L23" s="160" t="s">
        <v>68</v>
      </c>
    </row>
    <row r="24" spans="1:82" x14ac:dyDescent="0.25">
      <c r="A24" s="83"/>
      <c r="B24" s="207"/>
      <c r="C24" s="83"/>
      <c r="D24" s="207"/>
      <c r="E24" s="83"/>
      <c r="F24" s="207"/>
      <c r="G24" s="83"/>
      <c r="H24" s="83"/>
      <c r="I24" s="83"/>
      <c r="J24" s="83"/>
      <c r="K24" s="160"/>
      <c r="L24" s="160" t="s">
        <v>89</v>
      </c>
      <c r="M24" s="83"/>
      <c r="N24" s="83"/>
      <c r="O24" s="160"/>
      <c r="AG24" s="160"/>
      <c r="AK24" s="83"/>
      <c r="AL24" s="83"/>
      <c r="AM24" s="84"/>
      <c r="AN24" s="83"/>
      <c r="AP24" s="77" t="e">
        <f>AP26/AN28</f>
        <v>#N/A</v>
      </c>
      <c r="AQ24" s="77">
        <f>AQ26/AN28</f>
        <v>6.2249999999999996</v>
      </c>
      <c r="AU24" s="132">
        <f ca="1">AU26/AN28</f>
        <v>1.1827820167913834</v>
      </c>
      <c r="AV24" s="132">
        <f ca="1">AV26/AN28</f>
        <v>0.95384604250268068</v>
      </c>
      <c r="AW24" s="132">
        <f ca="1">AW26/AN28</f>
        <v>1.3564051239018937E-3</v>
      </c>
      <c r="AY24" s="83"/>
      <c r="BA24" s="77" t="e">
        <f>BA26/AY28</f>
        <v>#N/A</v>
      </c>
      <c r="BB24" s="77">
        <f>BB26/AY28</f>
        <v>6.0846440397350996</v>
      </c>
      <c r="BF24" s="132">
        <f ca="1">BF26/AY28</f>
        <v>1.4101674845152035</v>
      </c>
      <c r="BG24" s="132">
        <f ca="1">BG26/AY28</f>
        <v>0.63275451120278536</v>
      </c>
      <c r="BH24" s="132">
        <f ca="1">BH26/AY28</f>
        <v>1.4009379681670115E-2</v>
      </c>
      <c r="BJ24" s="83"/>
      <c r="BL24" s="77" t="e">
        <f>BL26/BJ28</f>
        <v>#N/A</v>
      </c>
      <c r="BM24" s="77">
        <f>BM26/BJ28</f>
        <v>5.49</v>
      </c>
      <c r="BQ24" s="132">
        <f ca="1">BQ26/BJ28</f>
        <v>0.24377400798867965</v>
      </c>
      <c r="BR24" s="132">
        <f ca="1">BR26/BJ28</f>
        <v>0.52698343751921228</v>
      </c>
      <c r="BS24" s="132">
        <f ca="1">BS26/BJ28</f>
        <v>4.4162379428640541E-3</v>
      </c>
      <c r="BU24" s="83"/>
      <c r="BW24" s="77" t="e">
        <f>BW26/BU28</f>
        <v>#N/A</v>
      </c>
      <c r="BX24" s="77">
        <f>BX26/BU28</f>
        <v>5.57925</v>
      </c>
      <c r="CB24" s="132">
        <f ca="1">CB26/BU28</f>
        <v>0.46884422537374659</v>
      </c>
      <c r="CC24" s="132">
        <f ca="1">CC26/BU28</f>
        <v>0.54059019001077557</v>
      </c>
      <c r="CD24" s="132">
        <f ca="1">CD26/BU28</f>
        <v>7.8654241485027754E-3</v>
      </c>
    </row>
    <row r="25" spans="1:82" x14ac:dyDescent="0.25">
      <c r="A25" s="83"/>
      <c r="B25" s="207">
        <f ca="1">B21-D21</f>
        <v>-0.22738546772382007</v>
      </c>
      <c r="C25" s="83"/>
      <c r="D25" s="83"/>
      <c r="E25" s="83"/>
      <c r="F25" s="207">
        <f ca="1">F21-H21</f>
        <v>-0.22507021738506694</v>
      </c>
      <c r="G25" s="83"/>
      <c r="H25" s="83"/>
      <c r="I25" s="83"/>
      <c r="J25" s="83"/>
      <c r="K25" s="160"/>
      <c r="L25" s="83"/>
      <c r="M25" s="83"/>
      <c r="N25" s="83"/>
      <c r="O25" s="160"/>
      <c r="AG25" s="160"/>
      <c r="AH25" s="88"/>
      <c r="AK25" s="83"/>
      <c r="AL25" s="83"/>
      <c r="AM25" s="84"/>
      <c r="AN25" s="83"/>
      <c r="AO25" s="78">
        <f>B6</f>
        <v>36831</v>
      </c>
      <c r="AW25"/>
      <c r="AY25" s="83"/>
      <c r="AZ25" s="78">
        <f>D6</f>
        <v>36831</v>
      </c>
      <c r="BH25"/>
      <c r="BJ25" s="83"/>
      <c r="BK25" s="78">
        <f>F6</f>
        <v>36831</v>
      </c>
      <c r="BS25"/>
      <c r="BU25" s="83"/>
      <c r="BV25" s="78">
        <f>H6</f>
        <v>36861</v>
      </c>
      <c r="CD25"/>
    </row>
    <row r="26" spans="1:82" x14ac:dyDescent="0.25">
      <c r="A26" s="83"/>
      <c r="B26" s="214"/>
      <c r="C26" s="83"/>
      <c r="D26" s="214"/>
      <c r="E26" s="83"/>
      <c r="F26" s="83"/>
      <c r="G26" s="83"/>
      <c r="H26" s="83"/>
      <c r="I26" s="83"/>
      <c r="J26" s="133"/>
      <c r="K26" s="133"/>
      <c r="L26" s="133"/>
      <c r="M26" s="133"/>
      <c r="N26" s="133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85"/>
      <c r="AF26" s="87"/>
      <c r="AG26" s="87"/>
      <c r="AH26" s="87"/>
      <c r="AI26" s="90"/>
      <c r="AJ26" s="91"/>
      <c r="AK26" s="83"/>
      <c r="AL26" s="83"/>
      <c r="AM26" s="84"/>
      <c r="AN26" s="83" t="s">
        <v>155</v>
      </c>
      <c r="AO26" s="78">
        <f>B7</f>
        <v>36831</v>
      </c>
      <c r="AP26" s="108" t="e">
        <f t="shared" ref="AP26:AW26" si="0">SUM(AP31:AP108)</f>
        <v>#N/A</v>
      </c>
      <c r="AQ26" s="108">
        <f t="shared" si="0"/>
        <v>186.75</v>
      </c>
      <c r="AR26" s="108"/>
      <c r="AS26" s="108"/>
      <c r="AT26" s="108"/>
      <c r="AU26" s="108">
        <f t="shared" ca="1" si="0"/>
        <v>35.483460503741505</v>
      </c>
      <c r="AV26" s="108">
        <f t="shared" ca="1" si="0"/>
        <v>28.61538127508042</v>
      </c>
      <c r="AW26" s="108">
        <f t="shared" ca="1" si="0"/>
        <v>4.0692153717056812E-2</v>
      </c>
      <c r="AY26" s="83" t="s">
        <v>170</v>
      </c>
      <c r="AZ26" s="78">
        <f>D7</f>
        <v>36951</v>
      </c>
      <c r="BA26" s="108" t="e">
        <f>SUM(BA31:BA108)</f>
        <v>#N/A</v>
      </c>
      <c r="BB26" s="108">
        <f>SUM(BB31:BB108)</f>
        <v>918.78125</v>
      </c>
      <c r="BC26" s="108"/>
      <c r="BD26" s="108"/>
      <c r="BE26" s="108"/>
      <c r="BF26" s="108">
        <f ca="1">SUM(BF31:BF108)</f>
        <v>212.93529016179573</v>
      </c>
      <c r="BG26" s="108">
        <f ca="1">SUM(BG31:BG108)</f>
        <v>95.545931191620596</v>
      </c>
      <c r="BH26" s="108">
        <f ca="1">SUM(BH31:BH108)</f>
        <v>2.1154163319321873</v>
      </c>
      <c r="BJ26" s="83" t="s">
        <v>171</v>
      </c>
      <c r="BK26" s="78">
        <f>F7</f>
        <v>36831</v>
      </c>
      <c r="BL26" s="108" t="e">
        <f>SUM(BL31:BL108)</f>
        <v>#N/A</v>
      </c>
      <c r="BM26" s="108">
        <f>SUM(BM31:BM108)</f>
        <v>164.70000000000002</v>
      </c>
      <c r="BN26" s="108"/>
      <c r="BO26" s="108"/>
      <c r="BP26" s="108"/>
      <c r="BQ26" s="108">
        <f ca="1">SUM(BQ31:BQ108)</f>
        <v>7.3132202396603896</v>
      </c>
      <c r="BR26" s="108">
        <f ca="1">SUM(BR31:BR108)</f>
        <v>15.809503125576368</v>
      </c>
      <c r="BS26" s="108">
        <f ca="1">SUM(BS31:BS108)</f>
        <v>0.13248713828592162</v>
      </c>
      <c r="BU26" s="83" t="s">
        <v>172</v>
      </c>
      <c r="BV26" s="78">
        <f>H7</f>
        <v>36861</v>
      </c>
      <c r="BW26" s="108" t="e">
        <f>SUM(BW31:BW108)</f>
        <v>#N/A</v>
      </c>
      <c r="BX26" s="108">
        <f>SUM(BX31:BX108)</f>
        <v>172.95675</v>
      </c>
      <c r="BY26" s="108"/>
      <c r="BZ26" s="108"/>
      <c r="CA26" s="108"/>
      <c r="CB26" s="108">
        <f ca="1">SUM(CB31:CB108)</f>
        <v>14.534170986586144</v>
      </c>
      <c r="CC26" s="108">
        <f ca="1">SUM(CC31:CC108)</f>
        <v>16.758295890334043</v>
      </c>
      <c r="CD26" s="108">
        <f ca="1">SUM(CD31:CD108)</f>
        <v>0.24382814860358604</v>
      </c>
    </row>
    <row r="27" spans="1:82" x14ac:dyDescent="0.25">
      <c r="A27" s="83"/>
      <c r="B27" s="213"/>
      <c r="C27" s="83"/>
      <c r="D27" s="57" t="s">
        <v>51</v>
      </c>
      <c r="E27" s="83"/>
      <c r="F27" s="213"/>
      <c r="G27" s="83"/>
      <c r="H27" s="213"/>
      <c r="I27" s="83"/>
      <c r="J27" s="106"/>
      <c r="K27" s="57" t="s">
        <v>52</v>
      </c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F27" s="106"/>
      <c r="AG27" s="106"/>
      <c r="AH27" s="106"/>
      <c r="AK27" s="83"/>
      <c r="AL27" s="83"/>
      <c r="AM27" s="84"/>
      <c r="AN27" s="83"/>
      <c r="AR27" s="77" t="s">
        <v>125</v>
      </c>
      <c r="AS27" s="77">
        <f>IF(B19=4,3,B19)</f>
        <v>3</v>
      </c>
      <c r="AW27"/>
      <c r="AY27" s="83"/>
      <c r="BC27" s="77" t="s">
        <v>125</v>
      </c>
      <c r="BD27" s="77">
        <f>IF(D19=4,3,D19)</f>
        <v>3</v>
      </c>
      <c r="BH27"/>
      <c r="BJ27" s="83"/>
      <c r="BN27" s="77" t="s">
        <v>125</v>
      </c>
      <c r="BO27" s="77">
        <f>IF(F19=4,3,F19)</f>
        <v>1</v>
      </c>
      <c r="BS27"/>
      <c r="BU27" s="83"/>
      <c r="BY27" s="77" t="s">
        <v>125</v>
      </c>
      <c r="BZ27" s="77">
        <f>IF(H19=4,3,H19)</f>
        <v>1</v>
      </c>
      <c r="CD27"/>
    </row>
    <row r="28" spans="1:82" x14ac:dyDescent="0.25">
      <c r="A28" s="83"/>
      <c r="B28" s="139"/>
      <c r="C28" s="139"/>
      <c r="D28" s="160" t="str">
        <f>B4</f>
        <v>IF-TRANSCO/Z6</v>
      </c>
      <c r="K28" s="160" t="str">
        <f>D4</f>
        <v>NGI-SOCAL</v>
      </c>
      <c r="Q28" s="94"/>
      <c r="R28" s="160" t="str">
        <f>F4</f>
        <v>IF-HPL/SHPCHAN</v>
      </c>
      <c r="Y28" s="160" t="str">
        <f>H4</f>
        <v>IF-HPL/SHPCHAN</v>
      </c>
      <c r="AF28" s="133"/>
      <c r="AG28" s="133"/>
      <c r="AH28" s="133"/>
      <c r="AM28" s="84"/>
      <c r="AN28" s="136">
        <f>SUM(AN31:AN108)</f>
        <v>30</v>
      </c>
      <c r="AR28" s="77" t="s">
        <v>161</v>
      </c>
      <c r="AS28" s="77">
        <f>IF($G$1="GAMMA",3,IF($G$1="THETA",4,5))</f>
        <v>5</v>
      </c>
      <c r="AW28"/>
      <c r="AY28" s="136">
        <f>SUM(AY31:AY108)</f>
        <v>151</v>
      </c>
      <c r="BC28" s="77" t="s">
        <v>161</v>
      </c>
      <c r="BD28" s="77">
        <f>IF($G$1="GAMMA",3,IF($G$1="THETA",4,5))</f>
        <v>5</v>
      </c>
      <c r="BH28"/>
      <c r="BJ28" s="136">
        <f>SUM(BJ31:BJ108)</f>
        <v>30</v>
      </c>
      <c r="BN28" s="77" t="s">
        <v>161</v>
      </c>
      <c r="BO28" s="77">
        <f>IF($G$1="GAMMA",3,IF($G$1="THETA",4,5))</f>
        <v>5</v>
      </c>
      <c r="BS28"/>
      <c r="BU28" s="136">
        <f>SUM(BU31:BU108)</f>
        <v>31</v>
      </c>
      <c r="BY28" s="77" t="s">
        <v>161</v>
      </c>
      <c r="BZ28" s="77">
        <f>IF($G$1="GAMMA",3,IF($G$1="THETA",4,5))</f>
        <v>5</v>
      </c>
      <c r="CD28"/>
    </row>
    <row r="29" spans="1:82" ht="13.8" thickBot="1" x14ac:dyDescent="0.3">
      <c r="B29" s="185"/>
      <c r="C29" s="18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5"/>
      <c r="AF29" s="77" t="s">
        <v>45</v>
      </c>
      <c r="AI29" s="83"/>
      <c r="AJ29" s="83"/>
      <c r="AL29" s="83"/>
      <c r="AO29" s="77" t="s">
        <v>41</v>
      </c>
      <c r="AP29" s="96" t="s">
        <v>37</v>
      </c>
      <c r="AQ29" s="96" t="s">
        <v>162</v>
      </c>
      <c r="AR29" s="96" t="s">
        <v>38</v>
      </c>
      <c r="AS29" s="96" t="s">
        <v>29</v>
      </c>
      <c r="AT29" s="96" t="str">
        <f>$G1</f>
        <v>VEGA</v>
      </c>
      <c r="AU29" s="80" t="s">
        <v>38</v>
      </c>
      <c r="AV29" s="80" t="s">
        <v>29</v>
      </c>
      <c r="AW29" s="80" t="str">
        <f>AT29</f>
        <v>VEGA</v>
      </c>
      <c r="AZ29" s="77" t="s">
        <v>41</v>
      </c>
      <c r="BA29" s="96" t="s">
        <v>37</v>
      </c>
      <c r="BB29" s="96" t="s">
        <v>162</v>
      </c>
      <c r="BC29" s="96" t="s">
        <v>38</v>
      </c>
      <c r="BD29" s="96" t="s">
        <v>29</v>
      </c>
      <c r="BE29" s="96" t="str">
        <f>$G1</f>
        <v>VEGA</v>
      </c>
      <c r="BF29" s="80" t="s">
        <v>38</v>
      </c>
      <c r="BG29" s="80" t="s">
        <v>29</v>
      </c>
      <c r="BH29" s="80" t="str">
        <f>BE29</f>
        <v>VEGA</v>
      </c>
      <c r="BK29" s="77" t="s">
        <v>41</v>
      </c>
      <c r="BL29" s="96" t="s">
        <v>37</v>
      </c>
      <c r="BM29" s="96" t="s">
        <v>162</v>
      </c>
      <c r="BN29" s="96" t="s">
        <v>38</v>
      </c>
      <c r="BO29" s="96" t="s">
        <v>29</v>
      </c>
      <c r="BP29" s="96" t="str">
        <f>$G1</f>
        <v>VEGA</v>
      </c>
      <c r="BQ29" s="80" t="s">
        <v>38</v>
      </c>
      <c r="BR29" s="80" t="s">
        <v>29</v>
      </c>
      <c r="BS29" s="80" t="str">
        <f>BP29</f>
        <v>VEGA</v>
      </c>
      <c r="BV29" s="77" t="s">
        <v>41</v>
      </c>
      <c r="BW29" s="96" t="s">
        <v>37</v>
      </c>
      <c r="BX29" s="96" t="s">
        <v>162</v>
      </c>
      <c r="BY29" s="96" t="s">
        <v>38</v>
      </c>
      <c r="BZ29" s="96" t="s">
        <v>29</v>
      </c>
      <c r="CA29" s="96" t="str">
        <f>$G1</f>
        <v>VEGA</v>
      </c>
      <c r="CB29" s="80" t="s">
        <v>38</v>
      </c>
      <c r="CC29" s="80" t="s">
        <v>29</v>
      </c>
      <c r="CD29" s="80" t="str">
        <f>CA29</f>
        <v>VEGA</v>
      </c>
    </row>
    <row r="30" spans="1:82" ht="14.4" thickTop="1" thickBot="1" x14ac:dyDescent="0.3">
      <c r="A30" s="100" t="s">
        <v>24</v>
      </c>
      <c r="B30" s="100" t="s">
        <v>61</v>
      </c>
      <c r="C30" s="100" t="s">
        <v>28</v>
      </c>
      <c r="D30" s="100" t="s">
        <v>36</v>
      </c>
      <c r="E30" s="100" t="s">
        <v>57</v>
      </c>
      <c r="F30" s="100" t="s">
        <v>25</v>
      </c>
      <c r="G30" s="100" t="s">
        <v>54</v>
      </c>
      <c r="H30" s="100" t="s">
        <v>123</v>
      </c>
      <c r="I30" s="100" t="s">
        <v>49</v>
      </c>
      <c r="K30" s="100" t="s">
        <v>36</v>
      </c>
      <c r="L30" s="100" t="s">
        <v>57</v>
      </c>
      <c r="M30" s="100" t="s">
        <v>25</v>
      </c>
      <c r="N30" s="100" t="s">
        <v>55</v>
      </c>
      <c r="O30" s="100" t="s">
        <v>124</v>
      </c>
      <c r="P30" s="100" t="s">
        <v>50</v>
      </c>
      <c r="R30" s="100" t="s">
        <v>36</v>
      </c>
      <c r="S30" s="100" t="s">
        <v>57</v>
      </c>
      <c r="T30" s="100" t="s">
        <v>25</v>
      </c>
      <c r="U30" s="100" t="s">
        <v>159</v>
      </c>
      <c r="V30" s="100" t="s">
        <v>163</v>
      </c>
      <c r="W30" s="100" t="s">
        <v>157</v>
      </c>
      <c r="X30" s="192"/>
      <c r="Y30" s="100" t="s">
        <v>36</v>
      </c>
      <c r="Z30" s="100" t="s">
        <v>57</v>
      </c>
      <c r="AA30" s="100" t="s">
        <v>25</v>
      </c>
      <c r="AB30" s="100" t="s">
        <v>160</v>
      </c>
      <c r="AC30" s="100" t="s">
        <v>164</v>
      </c>
      <c r="AD30" s="100" t="s">
        <v>158</v>
      </c>
      <c r="AF30" s="77" t="s">
        <v>191</v>
      </c>
      <c r="AG30" s="100" t="s">
        <v>192</v>
      </c>
      <c r="AH30" s="100" t="s">
        <v>27</v>
      </c>
      <c r="AI30" s="83"/>
      <c r="AL30" s="192"/>
      <c r="AN30" s="77" t="s">
        <v>46</v>
      </c>
      <c r="AQ30" s="84"/>
      <c r="AR30" s="83"/>
      <c r="AS30" s="83"/>
      <c r="AT30" s="83"/>
      <c r="AW30" t="s">
        <v>169</v>
      </c>
      <c r="AY30" s="77" t="s">
        <v>46</v>
      </c>
      <c r="BB30" s="84"/>
      <c r="BC30" s="83"/>
      <c r="BD30" s="83"/>
      <c r="BE30" s="83"/>
      <c r="BH30" t="s">
        <v>169</v>
      </c>
      <c r="BJ30" s="77" t="s">
        <v>46</v>
      </c>
      <c r="BM30" s="84"/>
      <c r="BN30" s="83"/>
      <c r="BO30" s="83"/>
      <c r="BP30" s="83"/>
      <c r="BS30" t="s">
        <v>169</v>
      </c>
      <c r="BU30" s="77" t="s">
        <v>46</v>
      </c>
      <c r="BX30" s="84"/>
      <c r="BY30" s="83"/>
      <c r="BZ30" s="83"/>
      <c r="CA30" s="83"/>
      <c r="CD30" t="s">
        <v>169</v>
      </c>
    </row>
    <row r="31" spans="1:82" ht="13.8" thickTop="1" x14ac:dyDescent="0.25">
      <c r="A31" s="101">
        <v>36800</v>
      </c>
      <c r="B31" s="102" t="e">
        <f>VLOOKUP(A31,STRADDLE,5,FALSE)</f>
        <v>#N/A</v>
      </c>
      <c r="C31" s="80" t="e">
        <f>VLOOKUP(A31,STRADDLE,8,FALSE)</f>
        <v>#N/A</v>
      </c>
      <c r="D31" s="102" t="e">
        <f t="shared" ref="D31:D62" si="1">IF(D$28="nymex",0,VLOOKUP($A31,curvesettle,HLOOKUP(D$28,curvesettle,2,FALSE)))</f>
        <v>#N/A</v>
      </c>
      <c r="E31" s="106">
        <f t="shared" ref="E31:E62" si="2">IF(ISNUMBER(VLOOKUP($A31,VOLCURVES,HLOOKUP(D$28,VOLCURVES,2,FALSE),FALSE)),VLOOKUP($A31,VOLCURVES,HLOOKUP(D$28,VOLCURVES,2,FALSE),FALSE),1)</f>
        <v>0.98</v>
      </c>
      <c r="F31" s="105">
        <f t="shared" ref="F31:F62" ca="1" si="3">IF(D$28="NYMEX",$AG31,$AF31)</f>
        <v>-14</v>
      </c>
      <c r="G31" s="80" t="e">
        <f t="shared" ref="G31:G62" si="4">(($C31+H31)*$E31)+B$15</f>
        <v>#N/A</v>
      </c>
      <c r="H31" s="80" t="e">
        <f t="shared" ref="H31:H62" si="5">IF($B$16=1,VLOOKUP($A31,SkewTable,HLOOKUP(ROUND(I31-AO31,1),SkewTable,2,FALSE),FALSE)/100,0)</f>
        <v>#DIV/0!</v>
      </c>
      <c r="I31" s="104">
        <f t="shared" ref="I31:I62" si="6">IF($B$19=4,$AO31,$B$18)</f>
        <v>5.05</v>
      </c>
      <c r="K31" s="102" t="e">
        <f t="shared" ref="K31:K62" si="7">IF(K$28="nymex",0,VLOOKUP($A31,curvesettle,HLOOKUP(K$28,curvesettle,2,FALSE)))</f>
        <v>#N/A</v>
      </c>
      <c r="L31" s="106">
        <f t="shared" ref="L31:L62" si="8">IF(ISNUMBER(VLOOKUP($A31,VOLCURVES,HLOOKUP(K$28,VOLCURVES,2,FALSE),FALSE)),VLOOKUP($A31,VOLCURVES,HLOOKUP(K$28,VOLCURVES,2,FALSE),FALSE),1)</f>
        <v>0.94</v>
      </c>
      <c r="M31" s="105">
        <f t="shared" ref="M31:M62" ca="1" si="9">IF(K$28="NYMEX",$AG31,$AF31)</f>
        <v>-14</v>
      </c>
      <c r="N31" s="216" t="e">
        <f t="shared" ref="N31:N62" si="10">(($C31+O31)*$L31)+D$15</f>
        <v>#N/A</v>
      </c>
      <c r="O31" s="80" t="e">
        <f t="shared" ref="O31:O62" si="11">IF($D$16=1,VLOOKUP($A31,SkewTable,HLOOKUP(ROUND(P31-AZ31,1),SkewTable,2,FALSE),FALSE)/100,0)</f>
        <v>#DIV/0!</v>
      </c>
      <c r="P31" s="104">
        <f t="shared" ref="P31:P62" si="12">IF($D$19=4,$AZ31,$D$18)</f>
        <v>5.0999999999999996</v>
      </c>
      <c r="R31" s="102" t="e">
        <f t="shared" ref="R31:R62" si="13">IF(R$28="nymex",0,VLOOKUP($A31,curvesettle,HLOOKUP(R$28,curvesettle,2,FALSE)))</f>
        <v>#N/A</v>
      </c>
      <c r="S31" s="106">
        <f t="shared" ref="S31:S62" si="14">IF(ISNUMBER(VLOOKUP($A31,VOLCURVES,HLOOKUP(R$28,VOLCURVES,2,FALSE),FALSE)),VLOOKUP($A31,VOLCURVES,HLOOKUP(R$28,VOLCURVES,2,FALSE),FALSE),1)</f>
        <v>1</v>
      </c>
      <c r="T31" s="105">
        <f t="shared" ref="T31:T62" ca="1" si="15">IF(R$28="NYMEX",$AG31,$AF31)</f>
        <v>-14</v>
      </c>
      <c r="U31" s="216" t="e">
        <f t="shared" ref="U31:U62" si="16">(($C31+V31)*$S31)+F$15</f>
        <v>#N/A</v>
      </c>
      <c r="V31" s="80" t="e">
        <f t="shared" ref="V31:V62" si="17">IF($F$16=1,VLOOKUP($A31,SkewTable,HLOOKUP(ROUND(W31-BK31,1),SkewTable,2,FALSE),FALSE)/100,0)</f>
        <v>#DIV/0!</v>
      </c>
      <c r="W31" s="104">
        <f t="shared" ref="W31:W62" si="18">IF($F$19=4,$BK31,$F$18)</f>
        <v>5.48</v>
      </c>
      <c r="X31" s="105"/>
      <c r="Y31" s="102" t="e">
        <f t="shared" ref="Y31:Y62" si="19">IF(Y$28="nymex",0,VLOOKUP($A31,curvesettle,HLOOKUP(Y$28,curvesettle,2,FALSE)))</f>
        <v>#N/A</v>
      </c>
      <c r="Z31" s="106">
        <f t="shared" ref="Z31:Z62" si="20">IF(ISNUMBER(VLOOKUP($A31,VOLCURVES,HLOOKUP(Y$28,VOLCURVES,2,FALSE),FALSE)),VLOOKUP($A31,VOLCURVES,HLOOKUP(Y$28,VOLCURVES,2,FALSE),FALSE),1)</f>
        <v>1</v>
      </c>
      <c r="AA31" s="105">
        <f t="shared" ref="AA31:AA62" ca="1" si="21">IF(Y$28="NYMEX",$AG31,$AF31)</f>
        <v>-14</v>
      </c>
      <c r="AB31" s="80" t="e">
        <f t="shared" ref="AB31:AB62" si="22">(($C31+AC31)*$Z31)+H$15</f>
        <v>#N/A</v>
      </c>
      <c r="AC31" s="80" t="e">
        <f t="shared" ref="AC31:AC62" si="23">IF($H$16=1,VLOOKUP($A31,SkewTable,HLOOKUP(ROUND(AD31-BV31,1),SkewTable,2,FALSE),FALSE)/100,0)</f>
        <v>#DIV/0!</v>
      </c>
      <c r="AD31" s="104">
        <f t="shared" ref="AD31:AD62" si="24">IF($H$19=4,$BV31,$H$18)</f>
        <v>5.5692500000000003</v>
      </c>
      <c r="AF31" s="105">
        <f ca="1">VLOOKUP($A31,expiration,2,FALSE)-$B$2</f>
        <v>-14</v>
      </c>
      <c r="AG31" s="105">
        <f ca="1">VLOOKUP($A31,expiration,3,FALSE)-$B$2</f>
        <v>-16</v>
      </c>
      <c r="AH31" s="80" t="e">
        <f>VLOOKUP($A31,STRADDLE,12,FALSE)</f>
        <v>#N/A</v>
      </c>
      <c r="AI31" s="181">
        <f t="shared" ref="AI31:AI94" si="25">A32-A31</f>
        <v>31</v>
      </c>
      <c r="AL31" s="105"/>
      <c r="AM31" s="82"/>
      <c r="AN31" s="82">
        <f t="shared" ref="AN31:AN62" si="26">IF($A31&gt;=AO$25,IF($A31&lt;=AO$26,$AI31,0),0)</f>
        <v>0</v>
      </c>
      <c r="AO31" s="82" t="e">
        <f>AQ31/AN31</f>
        <v>#DIV/0!</v>
      </c>
      <c r="AP31" s="77" t="e">
        <f t="shared" ref="AP31:AP62" si="27">AN31*($B31+B$13)</f>
        <v>#N/A</v>
      </c>
      <c r="AQ31" s="108">
        <f t="shared" ref="AQ31:AQ62" si="28">IF(ISNUMBER(((AP31/AN31)+B$14+$D31)*AN31),((AP31/AN31)+B$14+$D31)*AN31,0)</f>
        <v>0</v>
      </c>
      <c r="AR31" s="107">
        <f t="shared" ref="AR31:AR62" si="29">IF(AN31=0,0,bsd(1,AS$27,AO31,$I31,$F31,$G31,$AH31,0.1))</f>
        <v>0</v>
      </c>
      <c r="AS31" s="107">
        <f>IF(AN31=0,0,bsd(2,AS$27,AO31,$I31,$F31,$G31,$AH31,0.1))</f>
        <v>0</v>
      </c>
      <c r="AT31" s="107">
        <f t="shared" ref="AT31:AT62" si="30">IF(AN31=0,0,bsd(AS$28,AS$27,AO31,$I31,$F31,$G31,$AH31,0.1))</f>
        <v>0</v>
      </c>
      <c r="AU31" s="109">
        <f>AN31*AR31</f>
        <v>0</v>
      </c>
      <c r="AV31" s="109">
        <f>AN31*AS31</f>
        <v>0</v>
      </c>
      <c r="AW31" s="109">
        <f>AN31*AT31</f>
        <v>0</v>
      </c>
      <c r="AY31" s="82">
        <f t="shared" ref="AY31:AY62" si="31">IF($A31&gt;=AZ$25,IF($A31&lt;=AZ$26,$AI31,0),0)</f>
        <v>0</v>
      </c>
      <c r="AZ31" s="82" t="e">
        <f>BB31/AY31</f>
        <v>#DIV/0!</v>
      </c>
      <c r="BA31" s="77" t="e">
        <f t="shared" ref="BA31:BA62" si="32">AY31*($B31+D$13)</f>
        <v>#N/A</v>
      </c>
      <c r="BB31" s="108">
        <f t="shared" ref="BB31:BB62" si="33">IF(ISNUMBER(((BA31/AY31)+D$14+$K31)*AY31),((BA31/AY31)+D$14+$K31)*AY31,0)</f>
        <v>0</v>
      </c>
      <c r="BC31" s="107">
        <f t="shared" ref="BC31:BC62" si="34">IF(AY31=0,0,bsd(1,BD$27,AZ31,$P31,$M31,$N31,$AH31,0.1))</f>
        <v>0</v>
      </c>
      <c r="BD31" s="107">
        <f t="shared" ref="BD31:BD62" si="35">IF(AY31=0,0,bsd(2,BD$27,AZ31,$P31,$M31,$N31,$AH31,0.1))</f>
        <v>0</v>
      </c>
      <c r="BE31" s="107">
        <f t="shared" ref="BE31:BE62" si="36">IF(AY31=0,0,bsd(BD$28,BD$27,AZ31,$P31,$M31,$N31,$AH31,0.1))</f>
        <v>0</v>
      </c>
      <c r="BF31" s="109">
        <f>AY31*BC31</f>
        <v>0</v>
      </c>
      <c r="BG31" s="109">
        <f>AY31*BD31</f>
        <v>0</v>
      </c>
      <c r="BH31" s="109">
        <f>AY31*BE31</f>
        <v>0</v>
      </c>
      <c r="BJ31" s="82">
        <f t="shared" ref="BJ31:BJ62" si="37">IF($A31&gt;=BK$25,IF($A31&lt;=BK$26,$AI31,0),0)</f>
        <v>0</v>
      </c>
      <c r="BK31" s="82" t="e">
        <f>BM31/BJ31</f>
        <v>#DIV/0!</v>
      </c>
      <c r="BL31" s="77" t="e">
        <f t="shared" ref="BL31:BL62" si="38">BJ31*($B31+F$13)</f>
        <v>#N/A</v>
      </c>
      <c r="BM31" s="108">
        <f t="shared" ref="BM31:BM62" si="39">IF(ISNUMBER(((BL31/BJ31)+F$14+$R31)*BJ31),((BL31/BJ31)+F$14+$R31)*BJ31,0)</f>
        <v>0</v>
      </c>
      <c r="BN31" s="107">
        <f t="shared" ref="BN31:BN62" si="40">IF(BJ31=0,0,bsd(1,BO$27,BK31,$W31,$T31,$U31,$AH31,0.1))</f>
        <v>0</v>
      </c>
      <c r="BO31" s="107">
        <f t="shared" ref="BO31:BO62" si="41">IF(BJ31=0,0,bsd(2,BO$27,BK31,$W31,$T31,$U31,$AH31,0.1))</f>
        <v>0</v>
      </c>
      <c r="BP31" s="107">
        <f t="shared" ref="BP31:BP62" si="42">IF(BJ31=0,0,bsd(BO$28,BO$27,BK31,$W31,$T31,$U31,$AH31,0.1))</f>
        <v>0</v>
      </c>
      <c r="BQ31" s="109">
        <f>BJ31*BN31</f>
        <v>0</v>
      </c>
      <c r="BR31" s="109">
        <f>BJ31*BO31</f>
        <v>0</v>
      </c>
      <c r="BS31" s="109">
        <f>BJ31*BP31</f>
        <v>0</v>
      </c>
      <c r="BU31" s="82">
        <f t="shared" ref="BU31:BU62" si="43">IF($A31&gt;=BV$25,IF($A31&lt;=BV$26,$AI31,0),0)</f>
        <v>0</v>
      </c>
      <c r="BV31" s="82" t="e">
        <f>BX31/BU31</f>
        <v>#DIV/0!</v>
      </c>
      <c r="BW31" s="77" t="e">
        <f t="shared" ref="BW31:BW62" si="44">BU31*($B31+H$13)</f>
        <v>#N/A</v>
      </c>
      <c r="BX31" s="108">
        <f t="shared" ref="BX31:BX62" si="45">IF(ISNUMBER(((BW31/BU31)+H$14+$Y31)*BU31),((BW31/BU31)+H$14+$Y31)*BU31,0)</f>
        <v>0</v>
      </c>
      <c r="BY31" s="107">
        <f t="shared" ref="BY31:BY62" si="46">IF(BU31=0,0,bsd(1,BZ$27,BV31,$AD31,$AA31,$AB31,$AH31,0.1))</f>
        <v>0</v>
      </c>
      <c r="BZ31" s="107">
        <f t="shared" ref="BZ31:BZ62" si="47">IF(BU31=0,0,bsd(2,BZ$27,BV31,$AD31,$AA31,$AB31,$AH31,0.1))</f>
        <v>0</v>
      </c>
      <c r="CA31" s="107">
        <f t="shared" ref="CA31:CA62" si="48">IF(BU31=0,0,bsd(BZ$28,BZ$27,BV31,$AD31,$AA31,$AB31,$AH31,0.1))</f>
        <v>0</v>
      </c>
      <c r="CB31" s="109">
        <f>BU31*BY31</f>
        <v>0</v>
      </c>
      <c r="CC31" s="109">
        <f>BU31*BZ31</f>
        <v>0</v>
      </c>
      <c r="CD31" s="109">
        <f>BU31*CA31</f>
        <v>0</v>
      </c>
    </row>
    <row r="32" spans="1:82" x14ac:dyDescent="0.25">
      <c r="A32" s="101">
        <f t="shared" ref="A32:A89" si="49">DATE(YEAR(A31),MONTH(A31)+1,1)</f>
        <v>36831</v>
      </c>
      <c r="B32" s="102">
        <f t="shared" ref="B32:B108" si="50">VLOOKUP(A32,STRADDLE,5,FALSE)</f>
        <v>5.5</v>
      </c>
      <c r="C32" s="80">
        <f t="shared" ref="C32:C95" si="51">VLOOKUP(A32,STRADDLE,8,FALSE)</f>
        <v>0.53</v>
      </c>
      <c r="D32" s="102">
        <f t="shared" si="1"/>
        <v>0.72499999999999998</v>
      </c>
      <c r="E32" s="106">
        <f t="shared" si="2"/>
        <v>1.05</v>
      </c>
      <c r="F32" s="105">
        <f t="shared" ca="1" si="3"/>
        <v>15</v>
      </c>
      <c r="G32" s="80">
        <f t="shared" si="4"/>
        <v>0.52492456227914064</v>
      </c>
      <c r="H32" s="80">
        <f t="shared" si="5"/>
        <v>-3.0071845448437509E-2</v>
      </c>
      <c r="I32" s="104">
        <f t="shared" si="6"/>
        <v>5.05</v>
      </c>
      <c r="K32" s="102">
        <f t="shared" si="7"/>
        <v>0.22500000000000001</v>
      </c>
      <c r="L32" s="106">
        <f t="shared" si="8"/>
        <v>0.97</v>
      </c>
      <c r="M32" s="105">
        <f t="shared" ca="1" si="9"/>
        <v>15</v>
      </c>
      <c r="N32" s="216">
        <f t="shared" si="10"/>
        <v>0.49566511375584371</v>
      </c>
      <c r="O32" s="80">
        <f t="shared" si="11"/>
        <v>-2.9314315715625008E-2</v>
      </c>
      <c r="P32" s="104">
        <f t="shared" si="12"/>
        <v>5.0999999999999996</v>
      </c>
      <c r="R32" s="102">
        <f t="shared" si="13"/>
        <v>-0.02</v>
      </c>
      <c r="S32" s="106">
        <f t="shared" si="14"/>
        <v>1</v>
      </c>
      <c r="T32" s="105">
        <f t="shared" ca="1" si="15"/>
        <v>15</v>
      </c>
      <c r="U32" s="216">
        <f t="shared" si="16"/>
        <v>0.54</v>
      </c>
      <c r="V32" s="80">
        <f t="shared" si="17"/>
        <v>0</v>
      </c>
      <c r="W32" s="104">
        <f t="shared" si="18"/>
        <v>5.48</v>
      </c>
      <c r="X32" s="105"/>
      <c r="Y32" s="102">
        <f t="shared" si="19"/>
        <v>-0.02</v>
      </c>
      <c r="Z32" s="106">
        <f t="shared" si="20"/>
        <v>1</v>
      </c>
      <c r="AA32" s="105">
        <f t="shared" ca="1" si="21"/>
        <v>15</v>
      </c>
      <c r="AB32" s="80" t="e">
        <f t="shared" si="22"/>
        <v>#DIV/0!</v>
      </c>
      <c r="AC32" s="80" t="e">
        <f t="shared" si="23"/>
        <v>#DIV/0!</v>
      </c>
      <c r="AD32" s="104">
        <f t="shared" si="24"/>
        <v>5.5692500000000003</v>
      </c>
      <c r="AF32" s="105">
        <f t="shared" ref="AF32:AF95" ca="1" si="52">VLOOKUP($A32,expiration,2,FALSE)-$B$2</f>
        <v>15</v>
      </c>
      <c r="AG32" s="105">
        <f t="shared" ref="AG32:AG95" ca="1" si="53">VLOOKUP($A32,expiration,3,FALSE)-$B$2</f>
        <v>14</v>
      </c>
      <c r="AH32" s="80">
        <f t="shared" ref="AH32:AH108" si="54">VLOOKUP($A32,STRADDLE,12,FALSE)</f>
        <v>6.7910289826999995E-2</v>
      </c>
      <c r="AI32" s="181">
        <f t="shared" si="25"/>
        <v>30</v>
      </c>
      <c r="AL32" s="105"/>
      <c r="AM32" s="82"/>
      <c r="AN32" s="82">
        <f t="shared" si="26"/>
        <v>30</v>
      </c>
      <c r="AO32" s="82">
        <f t="shared" ref="AO32:AO95" si="55">AQ32/AN32</f>
        <v>6.2249999999999996</v>
      </c>
      <c r="AP32" s="77">
        <f t="shared" si="27"/>
        <v>165</v>
      </c>
      <c r="AQ32" s="108">
        <f t="shared" si="28"/>
        <v>186.75</v>
      </c>
      <c r="AR32" s="107">
        <f t="shared" ca="1" si="29"/>
        <v>1.1827820167913834</v>
      </c>
      <c r="AS32" s="107">
        <f t="shared" ref="AS32:AS62" ca="1" si="56">IF(AN32=0,0,bsd(2,AS$27,AO32,$I32,$F32,$G32,$AH32,0.1))</f>
        <v>0.95384604250268068</v>
      </c>
      <c r="AT32" s="107">
        <f t="shared" ca="1" si="30"/>
        <v>1.3564051239018937E-3</v>
      </c>
      <c r="AU32" s="109">
        <f t="shared" ref="AU32:AU95" ca="1" si="57">AN32*AR32</f>
        <v>35.483460503741505</v>
      </c>
      <c r="AV32" s="109">
        <f t="shared" ref="AV32:AV95" ca="1" si="58">AN32*AS32</f>
        <v>28.61538127508042</v>
      </c>
      <c r="AW32" s="109">
        <f t="shared" ref="AW32:AW95" ca="1" si="59">AN32*AT32</f>
        <v>4.0692153717056812E-2</v>
      </c>
      <c r="AY32" s="82">
        <f t="shared" si="31"/>
        <v>30</v>
      </c>
      <c r="AZ32" s="82">
        <f t="shared" ref="AZ32:AZ95" si="60">BB32/AY32</f>
        <v>6.2249999999999996</v>
      </c>
      <c r="BA32" s="77">
        <f t="shared" si="32"/>
        <v>180</v>
      </c>
      <c r="BB32" s="108">
        <f t="shared" si="33"/>
        <v>186.75</v>
      </c>
      <c r="BC32" s="107">
        <f t="shared" ca="1" si="34"/>
        <v>1.1318677559484691</v>
      </c>
      <c r="BD32" s="107">
        <f t="shared" ca="1" si="35"/>
        <v>0.95537994518927838</v>
      </c>
      <c r="BE32" s="107">
        <f t="shared" ca="1" si="36"/>
        <v>1.319455985667517E-3</v>
      </c>
      <c r="BF32" s="109">
        <f t="shared" ref="BF32:BF95" ca="1" si="61">AY32*BC32</f>
        <v>33.956032678454072</v>
      </c>
      <c r="BG32" s="109">
        <f t="shared" ref="BG32:BG95" ca="1" si="62">AY32*BD32</f>
        <v>28.661398355678351</v>
      </c>
      <c r="BH32" s="109">
        <f t="shared" ref="BH32:BH95" ca="1" si="63">AY32*BE32</f>
        <v>3.958367957002551E-2</v>
      </c>
      <c r="BJ32" s="82">
        <f t="shared" si="37"/>
        <v>30</v>
      </c>
      <c r="BK32" s="82">
        <f t="shared" ref="BK32:BK95" si="64">BM32/BJ32</f>
        <v>5.49</v>
      </c>
      <c r="BL32" s="77">
        <f t="shared" si="38"/>
        <v>165.29999999999998</v>
      </c>
      <c r="BM32" s="108">
        <f t="shared" si="39"/>
        <v>164.70000000000002</v>
      </c>
      <c r="BN32" s="107">
        <f t="shared" ca="1" si="40"/>
        <v>0.24377400798867965</v>
      </c>
      <c r="BO32" s="107">
        <f t="shared" ca="1" si="41"/>
        <v>0.52698343751921228</v>
      </c>
      <c r="BP32" s="107">
        <f t="shared" ca="1" si="42"/>
        <v>4.4162379428640541E-3</v>
      </c>
      <c r="BQ32" s="109">
        <f t="shared" ref="BQ32:BQ95" ca="1" si="65">BJ32*BN32</f>
        <v>7.3132202396603896</v>
      </c>
      <c r="BR32" s="109">
        <f t="shared" ref="BR32:BR95" ca="1" si="66">BJ32*BO32</f>
        <v>15.809503125576368</v>
      </c>
      <c r="BS32" s="109">
        <f t="shared" ref="BS32:BS95" ca="1" si="67">BJ32*BP32</f>
        <v>0.13248713828592162</v>
      </c>
      <c r="BU32" s="82">
        <f t="shared" si="43"/>
        <v>0</v>
      </c>
      <c r="BV32" s="82" t="e">
        <f t="shared" ref="BV32:BV95" si="68">BX32/BU32</f>
        <v>#DIV/0!</v>
      </c>
      <c r="BW32" s="77">
        <f t="shared" si="44"/>
        <v>0</v>
      </c>
      <c r="BX32" s="108">
        <f t="shared" si="45"/>
        <v>0</v>
      </c>
      <c r="BY32" s="107">
        <f t="shared" si="46"/>
        <v>0</v>
      </c>
      <c r="BZ32" s="107">
        <f t="shared" si="47"/>
        <v>0</v>
      </c>
      <c r="CA32" s="107">
        <f t="shared" si="48"/>
        <v>0</v>
      </c>
      <c r="CB32" s="109">
        <f t="shared" ref="CB32:CB95" si="69">BU32*BY32</f>
        <v>0</v>
      </c>
      <c r="CC32" s="109">
        <f t="shared" ref="CC32:CC95" si="70">BU32*BZ32</f>
        <v>0</v>
      </c>
      <c r="CD32" s="109">
        <f t="shared" ref="CD32:CD95" si="71">BU32*CA32</f>
        <v>0</v>
      </c>
    </row>
    <row r="33" spans="1:82" x14ac:dyDescent="0.25">
      <c r="A33" s="101">
        <f t="shared" si="49"/>
        <v>36861</v>
      </c>
      <c r="B33" s="102">
        <f t="shared" si="50"/>
        <v>5.6192500000000001</v>
      </c>
      <c r="C33" s="80">
        <f t="shared" si="51"/>
        <v>0.57750000000000001</v>
      </c>
      <c r="D33" s="102">
        <f t="shared" si="1"/>
        <v>1.42</v>
      </c>
      <c r="E33" s="106">
        <f t="shared" si="2"/>
        <v>1.18</v>
      </c>
      <c r="F33" s="105">
        <f t="shared" ca="1" si="3"/>
        <v>47</v>
      </c>
      <c r="G33" s="80" t="e">
        <f t="shared" si="4"/>
        <v>#DIV/0!</v>
      </c>
      <c r="H33" s="80" t="e">
        <f t="shared" si="5"/>
        <v>#DIV/0!</v>
      </c>
      <c r="I33" s="104">
        <f t="shared" si="6"/>
        <v>5.05</v>
      </c>
      <c r="K33" s="102">
        <f t="shared" si="7"/>
        <v>0.19500000000000001</v>
      </c>
      <c r="L33" s="106">
        <f t="shared" si="8"/>
        <v>0.97</v>
      </c>
      <c r="M33" s="105">
        <f t="shared" ca="1" si="9"/>
        <v>47</v>
      </c>
      <c r="N33" s="216">
        <f t="shared" si="10"/>
        <v>0.54100530991501561</v>
      </c>
      <c r="O33" s="80">
        <f t="shared" si="11"/>
        <v>-3.0071845448437509E-2</v>
      </c>
      <c r="P33" s="104">
        <f t="shared" si="12"/>
        <v>5.0999999999999996</v>
      </c>
      <c r="R33" s="102">
        <f t="shared" si="13"/>
        <v>-0.05</v>
      </c>
      <c r="S33" s="106">
        <f t="shared" si="14"/>
        <v>1</v>
      </c>
      <c r="T33" s="105">
        <f t="shared" ca="1" si="15"/>
        <v>47</v>
      </c>
      <c r="U33" s="216" t="e">
        <f t="shared" si="16"/>
        <v>#DIV/0!</v>
      </c>
      <c r="V33" s="80" t="e">
        <f t="shared" si="17"/>
        <v>#DIV/0!</v>
      </c>
      <c r="W33" s="104">
        <f t="shared" si="18"/>
        <v>5.48</v>
      </c>
      <c r="X33" s="105"/>
      <c r="Y33" s="102">
        <f t="shared" si="19"/>
        <v>-0.05</v>
      </c>
      <c r="Z33" s="106">
        <f t="shared" si="20"/>
        <v>1</v>
      </c>
      <c r="AA33" s="105">
        <f t="shared" ca="1" si="21"/>
        <v>47</v>
      </c>
      <c r="AB33" s="80">
        <f t="shared" si="22"/>
        <v>0.58750000000000002</v>
      </c>
      <c r="AC33" s="80">
        <f t="shared" si="23"/>
        <v>0</v>
      </c>
      <c r="AD33" s="104">
        <f t="shared" si="24"/>
        <v>5.5692500000000003</v>
      </c>
      <c r="AF33" s="105">
        <f t="shared" ca="1" si="52"/>
        <v>47</v>
      </c>
      <c r="AG33" s="105">
        <f t="shared" ca="1" si="53"/>
        <v>46</v>
      </c>
      <c r="AH33" s="80">
        <f t="shared" si="54"/>
        <v>6.8072990494705027E-2</v>
      </c>
      <c r="AI33" s="181">
        <f t="shared" si="25"/>
        <v>31</v>
      </c>
      <c r="AL33" s="105"/>
      <c r="AM33" s="82"/>
      <c r="AN33" s="82">
        <f t="shared" si="26"/>
        <v>0</v>
      </c>
      <c r="AO33" s="82" t="e">
        <f t="shared" si="55"/>
        <v>#DIV/0!</v>
      </c>
      <c r="AP33" s="77">
        <f t="shared" si="27"/>
        <v>0</v>
      </c>
      <c r="AQ33" s="108">
        <f t="shared" si="28"/>
        <v>0</v>
      </c>
      <c r="AR33" s="107">
        <f t="shared" si="29"/>
        <v>0</v>
      </c>
      <c r="AS33" s="107">
        <f t="shared" si="56"/>
        <v>0</v>
      </c>
      <c r="AT33" s="107">
        <f t="shared" si="30"/>
        <v>0</v>
      </c>
      <c r="AU33" s="109">
        <f t="shared" si="57"/>
        <v>0</v>
      </c>
      <c r="AV33" s="109">
        <f t="shared" si="58"/>
        <v>0</v>
      </c>
      <c r="AW33" s="109">
        <f t="shared" si="59"/>
        <v>0</v>
      </c>
      <c r="AY33" s="82">
        <f t="shared" si="31"/>
        <v>31</v>
      </c>
      <c r="AZ33" s="82">
        <f t="shared" si="60"/>
        <v>6.3142500000000004</v>
      </c>
      <c r="BA33" s="77">
        <f t="shared" si="32"/>
        <v>189.69675000000001</v>
      </c>
      <c r="BB33" s="108">
        <f t="shared" si="33"/>
        <v>195.74175000000002</v>
      </c>
      <c r="BC33" s="107">
        <f t="shared" ca="1" si="34"/>
        <v>1.3530337103881034</v>
      </c>
      <c r="BD33" s="107">
        <f t="shared" ca="1" si="35"/>
        <v>0.76205103274175634</v>
      </c>
      <c r="BE33" s="107">
        <f t="shared" ca="1" si="36"/>
        <v>8.848634279248202E-3</v>
      </c>
      <c r="BF33" s="109">
        <f t="shared" ca="1" si="61"/>
        <v>41.944045022031204</v>
      </c>
      <c r="BG33" s="109">
        <f t="shared" ca="1" si="62"/>
        <v>23.623582014994447</v>
      </c>
      <c r="BH33" s="109">
        <f t="shared" ca="1" si="63"/>
        <v>0.27430766265669426</v>
      </c>
      <c r="BJ33" s="82">
        <f t="shared" si="37"/>
        <v>0</v>
      </c>
      <c r="BK33" s="82" t="e">
        <f t="shared" si="64"/>
        <v>#DIV/0!</v>
      </c>
      <c r="BL33" s="77">
        <f t="shared" si="38"/>
        <v>0</v>
      </c>
      <c r="BM33" s="108">
        <f t="shared" si="39"/>
        <v>0</v>
      </c>
      <c r="BN33" s="107">
        <f t="shared" si="40"/>
        <v>0</v>
      </c>
      <c r="BO33" s="107">
        <f t="shared" si="41"/>
        <v>0</v>
      </c>
      <c r="BP33" s="107">
        <f t="shared" si="42"/>
        <v>0</v>
      </c>
      <c r="BQ33" s="109">
        <f t="shared" si="65"/>
        <v>0</v>
      </c>
      <c r="BR33" s="109">
        <f t="shared" si="66"/>
        <v>0</v>
      </c>
      <c r="BS33" s="109">
        <f t="shared" si="67"/>
        <v>0</v>
      </c>
      <c r="BU33" s="82">
        <f t="shared" si="43"/>
        <v>31</v>
      </c>
      <c r="BV33" s="82">
        <f t="shared" si="68"/>
        <v>5.57925</v>
      </c>
      <c r="BW33" s="77">
        <f t="shared" si="44"/>
        <v>174.50674999999998</v>
      </c>
      <c r="BX33" s="108">
        <f t="shared" si="45"/>
        <v>172.95675</v>
      </c>
      <c r="BY33" s="107">
        <f t="shared" ca="1" si="46"/>
        <v>0.46884422537374659</v>
      </c>
      <c r="BZ33" s="107">
        <f t="shared" ca="1" si="47"/>
        <v>0.54059019001077557</v>
      </c>
      <c r="CA33" s="107">
        <f t="shared" ca="1" si="48"/>
        <v>7.8654241485027754E-3</v>
      </c>
      <c r="CB33" s="109">
        <f t="shared" ca="1" si="69"/>
        <v>14.534170986586144</v>
      </c>
      <c r="CC33" s="109">
        <f t="shared" ca="1" si="70"/>
        <v>16.758295890334043</v>
      </c>
      <c r="CD33" s="109">
        <f t="shared" ca="1" si="71"/>
        <v>0.24382814860358604</v>
      </c>
    </row>
    <row r="34" spans="1:82" x14ac:dyDescent="0.25">
      <c r="A34" s="101">
        <f t="shared" si="49"/>
        <v>36892</v>
      </c>
      <c r="B34" s="102">
        <f t="shared" si="50"/>
        <v>5.53125</v>
      </c>
      <c r="C34" s="80">
        <f t="shared" si="51"/>
        <v>0.63500000000000001</v>
      </c>
      <c r="D34" s="102">
        <f t="shared" si="1"/>
        <v>2.25</v>
      </c>
      <c r="E34" s="106">
        <f t="shared" si="2"/>
        <v>1.25</v>
      </c>
      <c r="F34" s="105">
        <f t="shared" ca="1" si="3"/>
        <v>76</v>
      </c>
      <c r="G34" s="80" t="e">
        <f t="shared" si="4"/>
        <v>#DIV/0!</v>
      </c>
      <c r="H34" s="80" t="e">
        <f t="shared" si="5"/>
        <v>#DIV/0!</v>
      </c>
      <c r="I34" s="104">
        <f t="shared" si="6"/>
        <v>5.05</v>
      </c>
      <c r="K34" s="102">
        <f t="shared" si="7"/>
        <v>0.20749999999999999</v>
      </c>
      <c r="L34" s="106">
        <f t="shared" si="8"/>
        <v>0.97</v>
      </c>
      <c r="M34" s="105">
        <f t="shared" ca="1" si="9"/>
        <v>76</v>
      </c>
      <c r="N34" s="216">
        <f t="shared" si="10"/>
        <v>0.59751511375584376</v>
      </c>
      <c r="O34" s="80">
        <f t="shared" si="11"/>
        <v>-2.9314315715625008E-2</v>
      </c>
      <c r="P34" s="104">
        <f t="shared" si="12"/>
        <v>5.0999999999999996</v>
      </c>
      <c r="R34" s="102">
        <f t="shared" si="13"/>
        <v>-0.06</v>
      </c>
      <c r="S34" s="106">
        <f t="shared" si="14"/>
        <v>1</v>
      </c>
      <c r="T34" s="105">
        <f t="shared" ca="1" si="15"/>
        <v>76</v>
      </c>
      <c r="U34" s="216" t="e">
        <f t="shared" si="16"/>
        <v>#DIV/0!</v>
      </c>
      <c r="V34" s="80" t="e">
        <f t="shared" si="17"/>
        <v>#DIV/0!</v>
      </c>
      <c r="W34" s="104">
        <f t="shared" si="18"/>
        <v>5.48</v>
      </c>
      <c r="X34" s="105"/>
      <c r="Y34" s="102">
        <f t="shared" si="19"/>
        <v>-0.06</v>
      </c>
      <c r="Z34" s="106">
        <f t="shared" si="20"/>
        <v>1</v>
      </c>
      <c r="AA34" s="105">
        <f t="shared" ca="1" si="21"/>
        <v>76</v>
      </c>
      <c r="AB34" s="80" t="e">
        <f t="shared" si="22"/>
        <v>#DIV/0!</v>
      </c>
      <c r="AC34" s="80" t="e">
        <f t="shared" si="23"/>
        <v>#DIV/0!</v>
      </c>
      <c r="AD34" s="104">
        <f t="shared" si="24"/>
        <v>5.5692500000000003</v>
      </c>
      <c r="AF34" s="105">
        <f t="shared" ca="1" si="52"/>
        <v>76</v>
      </c>
      <c r="AG34" s="105">
        <f t="shared" ca="1" si="53"/>
        <v>75</v>
      </c>
      <c r="AH34" s="80">
        <f t="shared" si="54"/>
        <v>6.9105661664927015E-2</v>
      </c>
      <c r="AI34" s="181">
        <f t="shared" si="25"/>
        <v>31</v>
      </c>
      <c r="AL34" s="105"/>
      <c r="AM34" s="82"/>
      <c r="AN34" s="82">
        <f t="shared" si="26"/>
        <v>0</v>
      </c>
      <c r="AO34" s="82" t="e">
        <f t="shared" si="55"/>
        <v>#DIV/0!</v>
      </c>
      <c r="AP34" s="77">
        <f t="shared" si="27"/>
        <v>0</v>
      </c>
      <c r="AQ34" s="108">
        <f t="shared" si="28"/>
        <v>0</v>
      </c>
      <c r="AR34" s="107">
        <f t="shared" si="29"/>
        <v>0</v>
      </c>
      <c r="AS34" s="107">
        <f t="shared" si="56"/>
        <v>0</v>
      </c>
      <c r="AT34" s="107">
        <f t="shared" si="30"/>
        <v>0</v>
      </c>
      <c r="AU34" s="109">
        <f t="shared" si="57"/>
        <v>0</v>
      </c>
      <c r="AV34" s="109">
        <f t="shared" si="58"/>
        <v>0</v>
      </c>
      <c r="AW34" s="109">
        <f t="shared" si="59"/>
        <v>0</v>
      </c>
      <c r="AY34" s="82">
        <f t="shared" si="31"/>
        <v>31</v>
      </c>
      <c r="AZ34" s="82">
        <f t="shared" si="60"/>
        <v>6.2387499999999996</v>
      </c>
      <c r="BA34" s="77">
        <f t="shared" si="32"/>
        <v>186.96875</v>
      </c>
      <c r="BB34" s="108">
        <f t="shared" si="33"/>
        <v>193.40124999999998</v>
      </c>
      <c r="BC34" s="107">
        <f t="shared" ca="1" si="34"/>
        <v>1.5255068601800834</v>
      </c>
      <c r="BD34" s="107">
        <f t="shared" ca="1" si="35"/>
        <v>0.60986387521205032</v>
      </c>
      <c r="BE34" s="107">
        <f t="shared" ca="1" si="36"/>
        <v>1.5328254769740646E-2</v>
      </c>
      <c r="BF34" s="109">
        <f t="shared" ca="1" si="61"/>
        <v>47.290712665582589</v>
      </c>
      <c r="BG34" s="109">
        <f t="shared" ca="1" si="62"/>
        <v>18.905780131573561</v>
      </c>
      <c r="BH34" s="109">
        <f t="shared" ca="1" si="63"/>
        <v>0.47517589786196002</v>
      </c>
      <c r="BJ34" s="82">
        <f t="shared" si="37"/>
        <v>0</v>
      </c>
      <c r="BK34" s="82" t="e">
        <f t="shared" si="64"/>
        <v>#DIV/0!</v>
      </c>
      <c r="BL34" s="77">
        <f t="shared" si="38"/>
        <v>0</v>
      </c>
      <c r="BM34" s="108">
        <f t="shared" si="39"/>
        <v>0</v>
      </c>
      <c r="BN34" s="107">
        <f t="shared" si="40"/>
        <v>0</v>
      </c>
      <c r="BO34" s="107">
        <f t="shared" si="41"/>
        <v>0</v>
      </c>
      <c r="BP34" s="107">
        <f t="shared" si="42"/>
        <v>0</v>
      </c>
      <c r="BQ34" s="109">
        <f t="shared" si="65"/>
        <v>0</v>
      </c>
      <c r="BR34" s="109">
        <f t="shared" si="66"/>
        <v>0</v>
      </c>
      <c r="BS34" s="109">
        <f t="shared" si="67"/>
        <v>0</v>
      </c>
      <c r="BU34" s="82">
        <f t="shared" si="43"/>
        <v>0</v>
      </c>
      <c r="BV34" s="82" t="e">
        <f t="shared" si="68"/>
        <v>#DIV/0!</v>
      </c>
      <c r="BW34" s="77">
        <f t="shared" si="44"/>
        <v>0</v>
      </c>
      <c r="BX34" s="108">
        <f t="shared" si="45"/>
        <v>0</v>
      </c>
      <c r="BY34" s="107">
        <f t="shared" si="46"/>
        <v>0</v>
      </c>
      <c r="BZ34" s="107">
        <f t="shared" si="47"/>
        <v>0</v>
      </c>
      <c r="CA34" s="107">
        <f t="shared" si="48"/>
        <v>0</v>
      </c>
      <c r="CB34" s="109">
        <f t="shared" si="69"/>
        <v>0</v>
      </c>
      <c r="CC34" s="109">
        <f t="shared" si="70"/>
        <v>0</v>
      </c>
      <c r="CD34" s="109">
        <f t="shared" si="71"/>
        <v>0</v>
      </c>
    </row>
    <row r="35" spans="1:82" x14ac:dyDescent="0.25">
      <c r="A35" s="101">
        <f t="shared" si="49"/>
        <v>36923</v>
      </c>
      <c r="B35" s="102">
        <f t="shared" si="50"/>
        <v>5.32125</v>
      </c>
      <c r="C35" s="80">
        <f t="shared" si="51"/>
        <v>0.63500000000000001</v>
      </c>
      <c r="D35" s="102">
        <f t="shared" si="1"/>
        <v>2.2400000000000002</v>
      </c>
      <c r="E35" s="106">
        <f t="shared" si="2"/>
        <v>1.25</v>
      </c>
      <c r="F35" s="105">
        <f t="shared" ca="1" si="3"/>
        <v>109</v>
      </c>
      <c r="G35" s="80" t="e">
        <f t="shared" si="4"/>
        <v>#DIV/0!</v>
      </c>
      <c r="H35" s="80" t="e">
        <f t="shared" si="5"/>
        <v>#DIV/0!</v>
      </c>
      <c r="I35" s="104">
        <f t="shared" si="6"/>
        <v>5.05</v>
      </c>
      <c r="K35" s="102">
        <f t="shared" si="7"/>
        <v>0.1575</v>
      </c>
      <c r="L35" s="106">
        <f t="shared" si="8"/>
        <v>0.97</v>
      </c>
      <c r="M35" s="105">
        <f t="shared" ca="1" si="9"/>
        <v>109</v>
      </c>
      <c r="N35" s="216">
        <f t="shared" si="10"/>
        <v>0.59898472143750003</v>
      </c>
      <c r="O35" s="80">
        <f t="shared" si="11"/>
        <v>-2.7799256250000005E-2</v>
      </c>
      <c r="P35" s="104">
        <f t="shared" si="12"/>
        <v>5.0999999999999996</v>
      </c>
      <c r="R35" s="102">
        <f t="shared" si="13"/>
        <v>-4.2500000000000003E-2</v>
      </c>
      <c r="S35" s="106">
        <f t="shared" si="14"/>
        <v>1</v>
      </c>
      <c r="T35" s="105">
        <f t="shared" ca="1" si="15"/>
        <v>109</v>
      </c>
      <c r="U35" s="216" t="e">
        <f t="shared" si="16"/>
        <v>#DIV/0!</v>
      </c>
      <c r="V35" s="80" t="e">
        <f t="shared" si="17"/>
        <v>#DIV/0!</v>
      </c>
      <c r="W35" s="104">
        <f t="shared" si="18"/>
        <v>5.48</v>
      </c>
      <c r="X35" s="105"/>
      <c r="Y35" s="102">
        <f t="shared" si="19"/>
        <v>-4.2500000000000003E-2</v>
      </c>
      <c r="Z35" s="106">
        <f t="shared" si="20"/>
        <v>1</v>
      </c>
      <c r="AA35" s="105">
        <f t="shared" ca="1" si="21"/>
        <v>109</v>
      </c>
      <c r="AB35" s="80" t="e">
        <f t="shared" si="22"/>
        <v>#DIV/0!</v>
      </c>
      <c r="AC35" s="80" t="e">
        <f t="shared" si="23"/>
        <v>#DIV/0!</v>
      </c>
      <c r="AD35" s="104">
        <f t="shared" si="24"/>
        <v>5.5692500000000003</v>
      </c>
      <c r="AF35" s="105">
        <f t="shared" ca="1" si="52"/>
        <v>109</v>
      </c>
      <c r="AG35" s="105">
        <f t="shared" ca="1" si="53"/>
        <v>106</v>
      </c>
      <c r="AH35" s="80">
        <f t="shared" si="54"/>
        <v>6.9309377444934012E-2</v>
      </c>
      <c r="AI35" s="181">
        <f t="shared" si="25"/>
        <v>28</v>
      </c>
      <c r="AL35" s="105"/>
      <c r="AM35" s="82"/>
      <c r="AN35" s="82">
        <f t="shared" si="26"/>
        <v>0</v>
      </c>
      <c r="AO35" s="82" t="e">
        <f t="shared" si="55"/>
        <v>#DIV/0!</v>
      </c>
      <c r="AP35" s="77">
        <f t="shared" si="27"/>
        <v>0</v>
      </c>
      <c r="AQ35" s="108">
        <f t="shared" si="28"/>
        <v>0</v>
      </c>
      <c r="AR35" s="107">
        <f t="shared" si="29"/>
        <v>0</v>
      </c>
      <c r="AS35" s="107">
        <f t="shared" si="56"/>
        <v>0</v>
      </c>
      <c r="AT35" s="107">
        <f t="shared" si="30"/>
        <v>0</v>
      </c>
      <c r="AU35" s="109">
        <f t="shared" si="57"/>
        <v>0</v>
      </c>
      <c r="AV35" s="109">
        <f t="shared" si="58"/>
        <v>0</v>
      </c>
      <c r="AW35" s="109">
        <f t="shared" si="59"/>
        <v>0</v>
      </c>
      <c r="AY35" s="82">
        <f t="shared" si="31"/>
        <v>28</v>
      </c>
      <c r="AZ35" s="82">
        <f t="shared" si="60"/>
        <v>5.9787499999999998</v>
      </c>
      <c r="BA35" s="77">
        <f t="shared" si="32"/>
        <v>162.995</v>
      </c>
      <c r="BB35" s="108">
        <f t="shared" si="33"/>
        <v>167.405</v>
      </c>
      <c r="BC35" s="107">
        <f t="shared" ca="1" si="34"/>
        <v>1.5720931971811161</v>
      </c>
      <c r="BD35" s="107">
        <f t="shared" ca="1" si="35"/>
        <v>0.4739619495353557</v>
      </c>
      <c r="BE35" s="107">
        <f t="shared" ca="1" si="36"/>
        <v>2.0716565580315205E-2</v>
      </c>
      <c r="BF35" s="109">
        <f t="shared" ca="1" si="61"/>
        <v>44.018609521071248</v>
      </c>
      <c r="BG35" s="109">
        <f t="shared" ca="1" si="62"/>
        <v>13.270934586989959</v>
      </c>
      <c r="BH35" s="109">
        <f t="shared" ca="1" si="63"/>
        <v>0.58006383624882574</v>
      </c>
      <c r="BJ35" s="82">
        <f t="shared" si="37"/>
        <v>0</v>
      </c>
      <c r="BK35" s="82" t="e">
        <f t="shared" si="64"/>
        <v>#DIV/0!</v>
      </c>
      <c r="BL35" s="77">
        <f t="shared" si="38"/>
        <v>0</v>
      </c>
      <c r="BM35" s="108">
        <f t="shared" si="39"/>
        <v>0</v>
      </c>
      <c r="BN35" s="107">
        <f t="shared" si="40"/>
        <v>0</v>
      </c>
      <c r="BO35" s="107">
        <f t="shared" si="41"/>
        <v>0</v>
      </c>
      <c r="BP35" s="107">
        <f t="shared" si="42"/>
        <v>0</v>
      </c>
      <c r="BQ35" s="109">
        <f t="shared" si="65"/>
        <v>0</v>
      </c>
      <c r="BR35" s="109">
        <f t="shared" si="66"/>
        <v>0</v>
      </c>
      <c r="BS35" s="109">
        <f t="shared" si="67"/>
        <v>0</v>
      </c>
      <c r="BU35" s="82">
        <f t="shared" si="43"/>
        <v>0</v>
      </c>
      <c r="BV35" s="82" t="e">
        <f t="shared" si="68"/>
        <v>#DIV/0!</v>
      </c>
      <c r="BW35" s="77">
        <f t="shared" si="44"/>
        <v>0</v>
      </c>
      <c r="BX35" s="108">
        <f t="shared" si="45"/>
        <v>0</v>
      </c>
      <c r="BY35" s="107">
        <f>IF(BU35=0,0,bsd(1,BZ$27,BV35,$AD35,$AA35,$AB35,$AH35,0.1))</f>
        <v>0</v>
      </c>
      <c r="BZ35" s="107">
        <f t="shared" si="47"/>
        <v>0</v>
      </c>
      <c r="CA35" s="107">
        <f t="shared" si="48"/>
        <v>0</v>
      </c>
      <c r="CB35" s="109">
        <f t="shared" si="69"/>
        <v>0</v>
      </c>
      <c r="CC35" s="109">
        <f t="shared" si="70"/>
        <v>0</v>
      </c>
      <c r="CD35" s="109">
        <f t="shared" si="71"/>
        <v>0</v>
      </c>
    </row>
    <row r="36" spans="1:82" x14ac:dyDescent="0.25">
      <c r="A36" s="101">
        <f t="shared" si="49"/>
        <v>36951</v>
      </c>
      <c r="B36" s="102">
        <f t="shared" si="50"/>
        <v>5.0782499999999997</v>
      </c>
      <c r="C36" s="80">
        <f t="shared" si="51"/>
        <v>0.58499999999999985</v>
      </c>
      <c r="D36" s="102">
        <f t="shared" si="1"/>
        <v>1.0900000000000001</v>
      </c>
      <c r="E36" s="106">
        <f t="shared" si="2"/>
        <v>1.18</v>
      </c>
      <c r="F36" s="105">
        <f t="shared" ca="1" si="3"/>
        <v>137</v>
      </c>
      <c r="G36" s="80" t="e">
        <f t="shared" si="4"/>
        <v>#DIV/0!</v>
      </c>
      <c r="H36" s="80" t="e">
        <f t="shared" si="5"/>
        <v>#DIV/0!</v>
      </c>
      <c r="I36" s="104">
        <f t="shared" si="6"/>
        <v>5.05</v>
      </c>
      <c r="J36" s="132">
        <f>ROUND(I36-B36,1)</f>
        <v>0</v>
      </c>
      <c r="K36" s="102">
        <f t="shared" si="7"/>
        <v>8.2500000000000004E-2</v>
      </c>
      <c r="L36" s="106">
        <f t="shared" si="8"/>
        <v>0.97</v>
      </c>
      <c r="M36" s="105">
        <f t="shared" ca="1" si="9"/>
        <v>137</v>
      </c>
      <c r="N36" s="216">
        <f t="shared" si="10"/>
        <v>0.55253918749999986</v>
      </c>
      <c r="O36" s="80">
        <f t="shared" si="11"/>
        <v>-2.5681250000000003E-2</v>
      </c>
      <c r="P36" s="104">
        <f t="shared" si="12"/>
        <v>5.0999999999999996</v>
      </c>
      <c r="R36" s="102">
        <f t="shared" si="13"/>
        <v>-2.5000000000000001E-2</v>
      </c>
      <c r="S36" s="106">
        <f t="shared" si="14"/>
        <v>1</v>
      </c>
      <c r="T36" s="105">
        <f t="shared" ca="1" si="15"/>
        <v>137</v>
      </c>
      <c r="U36" s="216" t="e">
        <f t="shared" si="16"/>
        <v>#DIV/0!</v>
      </c>
      <c r="V36" s="80" t="e">
        <f t="shared" si="17"/>
        <v>#DIV/0!</v>
      </c>
      <c r="W36" s="104">
        <f t="shared" si="18"/>
        <v>5.48</v>
      </c>
      <c r="X36" s="105"/>
      <c r="Y36" s="102">
        <f t="shared" si="19"/>
        <v>-2.5000000000000001E-2</v>
      </c>
      <c r="Z36" s="106">
        <f t="shared" si="20"/>
        <v>1</v>
      </c>
      <c r="AA36" s="105">
        <f t="shared" ca="1" si="21"/>
        <v>137</v>
      </c>
      <c r="AB36" s="80" t="e">
        <f t="shared" si="22"/>
        <v>#DIV/0!</v>
      </c>
      <c r="AC36" s="80" t="e">
        <f t="shared" si="23"/>
        <v>#DIV/0!</v>
      </c>
      <c r="AD36" s="104">
        <f t="shared" si="24"/>
        <v>5.5692500000000003</v>
      </c>
      <c r="AF36" s="105">
        <f t="shared" ca="1" si="52"/>
        <v>137</v>
      </c>
      <c r="AG36" s="105">
        <f t="shared" ca="1" si="53"/>
        <v>134</v>
      </c>
      <c r="AH36" s="80">
        <f t="shared" si="54"/>
        <v>6.8979786635393017E-2</v>
      </c>
      <c r="AI36" s="181">
        <f t="shared" si="25"/>
        <v>31</v>
      </c>
      <c r="AL36" s="105"/>
      <c r="AM36" s="82"/>
      <c r="AN36" s="82">
        <f t="shared" si="26"/>
        <v>0</v>
      </c>
      <c r="AO36" s="82" t="e">
        <f t="shared" si="55"/>
        <v>#DIV/0!</v>
      </c>
      <c r="AP36" s="77">
        <f t="shared" si="27"/>
        <v>0</v>
      </c>
      <c r="AQ36" s="108">
        <f t="shared" si="28"/>
        <v>0</v>
      </c>
      <c r="AR36" s="107">
        <f t="shared" si="29"/>
        <v>0</v>
      </c>
      <c r="AS36" s="107">
        <f t="shared" si="56"/>
        <v>0</v>
      </c>
      <c r="AT36" s="107">
        <f t="shared" si="30"/>
        <v>0</v>
      </c>
      <c r="AU36" s="109">
        <f t="shared" si="57"/>
        <v>0</v>
      </c>
      <c r="AV36" s="109">
        <f t="shared" si="58"/>
        <v>0</v>
      </c>
      <c r="AW36" s="109">
        <f t="shared" si="59"/>
        <v>0</v>
      </c>
      <c r="AY36" s="82">
        <f t="shared" si="31"/>
        <v>31</v>
      </c>
      <c r="AZ36" s="82">
        <f t="shared" si="60"/>
        <v>5.6607499999999993</v>
      </c>
      <c r="BA36" s="77">
        <f t="shared" si="32"/>
        <v>172.92574999999999</v>
      </c>
      <c r="BB36" s="108">
        <f t="shared" si="33"/>
        <v>175.48324999999997</v>
      </c>
      <c r="BC36" s="107">
        <f t="shared" ca="1" si="34"/>
        <v>1.4750287185373105</v>
      </c>
      <c r="BD36" s="107">
        <f t="shared" ca="1" si="35"/>
        <v>0.35755600330271875</v>
      </c>
      <c r="BE36" s="107">
        <f t="shared" ca="1" si="36"/>
        <v>2.4073717922409088E-2</v>
      </c>
      <c r="BF36" s="109">
        <f t="shared" ca="1" si="61"/>
        <v>45.725890274656628</v>
      </c>
      <c r="BG36" s="109">
        <f t="shared" ca="1" si="62"/>
        <v>11.084236102384281</v>
      </c>
      <c r="BH36" s="109">
        <f t="shared" ca="1" si="63"/>
        <v>0.74628525559468173</v>
      </c>
      <c r="BJ36" s="82">
        <f t="shared" si="37"/>
        <v>0</v>
      </c>
      <c r="BK36" s="82" t="e">
        <f t="shared" si="64"/>
        <v>#DIV/0!</v>
      </c>
      <c r="BL36" s="77">
        <f t="shared" si="38"/>
        <v>0</v>
      </c>
      <c r="BM36" s="108">
        <f t="shared" si="39"/>
        <v>0</v>
      </c>
      <c r="BN36" s="107">
        <f t="shared" si="40"/>
        <v>0</v>
      </c>
      <c r="BO36" s="107">
        <f t="shared" si="41"/>
        <v>0</v>
      </c>
      <c r="BP36" s="107">
        <f t="shared" si="42"/>
        <v>0</v>
      </c>
      <c r="BQ36" s="109">
        <f t="shared" si="65"/>
        <v>0</v>
      </c>
      <c r="BR36" s="109">
        <f t="shared" si="66"/>
        <v>0</v>
      </c>
      <c r="BS36" s="109">
        <f t="shared" si="67"/>
        <v>0</v>
      </c>
      <c r="BU36" s="82">
        <f t="shared" si="43"/>
        <v>0</v>
      </c>
      <c r="BV36" s="82" t="e">
        <f t="shared" si="68"/>
        <v>#DIV/0!</v>
      </c>
      <c r="BW36" s="77">
        <f t="shared" si="44"/>
        <v>0</v>
      </c>
      <c r="BX36" s="108">
        <f t="shared" si="45"/>
        <v>0</v>
      </c>
      <c r="BY36" s="107">
        <f t="shared" si="46"/>
        <v>0</v>
      </c>
      <c r="BZ36" s="107">
        <f t="shared" si="47"/>
        <v>0</v>
      </c>
      <c r="CA36" s="107">
        <f t="shared" si="48"/>
        <v>0</v>
      </c>
      <c r="CB36" s="109">
        <f t="shared" si="69"/>
        <v>0</v>
      </c>
      <c r="CC36" s="109">
        <f t="shared" si="70"/>
        <v>0</v>
      </c>
      <c r="CD36" s="109">
        <f t="shared" si="71"/>
        <v>0</v>
      </c>
    </row>
    <row r="37" spans="1:82" x14ac:dyDescent="0.25">
      <c r="A37" s="101">
        <f t="shared" si="49"/>
        <v>36982</v>
      </c>
      <c r="B37" s="102">
        <f t="shared" si="50"/>
        <v>4.8028571428571434</v>
      </c>
      <c r="C37" s="80">
        <f t="shared" si="51"/>
        <v>0.46</v>
      </c>
      <c r="D37" s="102">
        <f t="shared" si="1"/>
        <v>0.53</v>
      </c>
      <c r="E37" s="106">
        <f t="shared" si="2"/>
        <v>0.98</v>
      </c>
      <c r="F37" s="105">
        <f t="shared" ca="1" si="3"/>
        <v>167</v>
      </c>
      <c r="G37" s="80" t="e">
        <f t="shared" si="4"/>
        <v>#DIV/0!</v>
      </c>
      <c r="H37" s="80" t="e">
        <f t="shared" si="5"/>
        <v>#DIV/0!</v>
      </c>
      <c r="I37" s="104">
        <f t="shared" si="6"/>
        <v>5.05</v>
      </c>
      <c r="K37" s="102">
        <f t="shared" si="7"/>
        <v>1.2500000000000001E-2</v>
      </c>
      <c r="L37" s="106">
        <f t="shared" si="8"/>
        <v>1</v>
      </c>
      <c r="M37" s="105">
        <f t="shared" ca="1" si="9"/>
        <v>167</v>
      </c>
      <c r="N37" s="216" t="e">
        <f t="shared" si="10"/>
        <v>#DIV/0!</v>
      </c>
      <c r="O37" s="80" t="e">
        <f t="shared" si="11"/>
        <v>#DIV/0!</v>
      </c>
      <c r="P37" s="104">
        <f t="shared" si="12"/>
        <v>5.0999999999999996</v>
      </c>
      <c r="R37" s="102">
        <f t="shared" si="13"/>
        <v>0.01</v>
      </c>
      <c r="S37" s="106">
        <f t="shared" si="14"/>
        <v>1</v>
      </c>
      <c r="T37" s="105">
        <f t="shared" ca="1" si="15"/>
        <v>167</v>
      </c>
      <c r="U37" s="216" t="e">
        <f t="shared" si="16"/>
        <v>#DIV/0!</v>
      </c>
      <c r="V37" s="80" t="e">
        <f t="shared" si="17"/>
        <v>#DIV/0!</v>
      </c>
      <c r="W37" s="104">
        <f t="shared" si="18"/>
        <v>5.48</v>
      </c>
      <c r="X37" s="105"/>
      <c r="Y37" s="102">
        <f t="shared" si="19"/>
        <v>0.01</v>
      </c>
      <c r="Z37" s="106">
        <f t="shared" si="20"/>
        <v>1</v>
      </c>
      <c r="AA37" s="105">
        <f t="shared" ca="1" si="21"/>
        <v>167</v>
      </c>
      <c r="AB37" s="80" t="e">
        <f t="shared" si="22"/>
        <v>#DIV/0!</v>
      </c>
      <c r="AC37" s="80" t="e">
        <f t="shared" si="23"/>
        <v>#DIV/0!</v>
      </c>
      <c r="AD37" s="104">
        <f t="shared" si="24"/>
        <v>5.5692500000000003</v>
      </c>
      <c r="AF37" s="105">
        <f t="shared" ca="1" si="52"/>
        <v>167</v>
      </c>
      <c r="AG37" s="105">
        <f t="shared" ca="1" si="53"/>
        <v>166</v>
      </c>
      <c r="AH37" s="80">
        <f t="shared" si="54"/>
        <v>6.8660331219909013E-2</v>
      </c>
      <c r="AI37" s="181">
        <f t="shared" si="25"/>
        <v>30</v>
      </c>
      <c r="AL37" s="105"/>
      <c r="AM37" s="82"/>
      <c r="AN37" s="82">
        <f t="shared" si="26"/>
        <v>0</v>
      </c>
      <c r="AO37" s="82" t="e">
        <f t="shared" si="55"/>
        <v>#DIV/0!</v>
      </c>
      <c r="AP37" s="77">
        <f t="shared" si="27"/>
        <v>0</v>
      </c>
      <c r="AQ37" s="108">
        <f t="shared" si="28"/>
        <v>0</v>
      </c>
      <c r="AR37" s="107">
        <f t="shared" si="29"/>
        <v>0</v>
      </c>
      <c r="AS37" s="107">
        <f t="shared" si="56"/>
        <v>0</v>
      </c>
      <c r="AT37" s="107">
        <f t="shared" si="30"/>
        <v>0</v>
      </c>
      <c r="AU37" s="109">
        <f t="shared" si="57"/>
        <v>0</v>
      </c>
      <c r="AV37" s="109">
        <f t="shared" si="58"/>
        <v>0</v>
      </c>
      <c r="AW37" s="109">
        <f t="shared" si="59"/>
        <v>0</v>
      </c>
      <c r="AY37" s="82">
        <f t="shared" si="31"/>
        <v>0</v>
      </c>
      <c r="AZ37" s="82" t="e">
        <f t="shared" si="60"/>
        <v>#DIV/0!</v>
      </c>
      <c r="BA37" s="77">
        <f t="shared" si="32"/>
        <v>0</v>
      </c>
      <c r="BB37" s="108">
        <f t="shared" si="33"/>
        <v>0</v>
      </c>
      <c r="BC37" s="107">
        <f t="shared" si="34"/>
        <v>0</v>
      </c>
      <c r="BD37" s="107">
        <f t="shared" si="35"/>
        <v>0</v>
      </c>
      <c r="BE37" s="107">
        <f t="shared" si="36"/>
        <v>0</v>
      </c>
      <c r="BF37" s="109">
        <f t="shared" si="61"/>
        <v>0</v>
      </c>
      <c r="BG37" s="109">
        <f t="shared" si="62"/>
        <v>0</v>
      </c>
      <c r="BH37" s="109">
        <f t="shared" si="63"/>
        <v>0</v>
      </c>
      <c r="BJ37" s="82">
        <f t="shared" si="37"/>
        <v>0</v>
      </c>
      <c r="BK37" s="82" t="e">
        <f t="shared" si="64"/>
        <v>#DIV/0!</v>
      </c>
      <c r="BL37" s="77">
        <f t="shared" si="38"/>
        <v>0</v>
      </c>
      <c r="BM37" s="108">
        <f t="shared" si="39"/>
        <v>0</v>
      </c>
      <c r="BN37" s="107">
        <f t="shared" si="40"/>
        <v>0</v>
      </c>
      <c r="BO37" s="107">
        <f t="shared" si="41"/>
        <v>0</v>
      </c>
      <c r="BP37" s="107">
        <f t="shared" si="42"/>
        <v>0</v>
      </c>
      <c r="BQ37" s="109">
        <f t="shared" si="65"/>
        <v>0</v>
      </c>
      <c r="BR37" s="109">
        <f t="shared" si="66"/>
        <v>0</v>
      </c>
      <c r="BS37" s="109">
        <f t="shared" si="67"/>
        <v>0</v>
      </c>
      <c r="BU37" s="82">
        <f t="shared" si="43"/>
        <v>0</v>
      </c>
      <c r="BV37" s="82" t="e">
        <f t="shared" si="68"/>
        <v>#DIV/0!</v>
      </c>
      <c r="BW37" s="77">
        <f t="shared" si="44"/>
        <v>0</v>
      </c>
      <c r="BX37" s="108">
        <f t="shared" si="45"/>
        <v>0</v>
      </c>
      <c r="BY37" s="107">
        <f t="shared" si="46"/>
        <v>0</v>
      </c>
      <c r="BZ37" s="107">
        <f t="shared" si="47"/>
        <v>0</v>
      </c>
      <c r="CA37" s="107">
        <f t="shared" si="48"/>
        <v>0</v>
      </c>
      <c r="CB37" s="109">
        <f t="shared" si="69"/>
        <v>0</v>
      </c>
      <c r="CC37" s="109">
        <f t="shared" si="70"/>
        <v>0</v>
      </c>
      <c r="CD37" s="109">
        <f t="shared" si="71"/>
        <v>0</v>
      </c>
    </row>
    <row r="38" spans="1:82" x14ac:dyDescent="0.25">
      <c r="A38" s="101">
        <f t="shared" si="49"/>
        <v>37012</v>
      </c>
      <c r="B38" s="102">
        <f t="shared" si="50"/>
        <v>4.6978571428571438</v>
      </c>
      <c r="C38" s="80">
        <f t="shared" si="51"/>
        <v>0.41000000000000003</v>
      </c>
      <c r="D38" s="102">
        <f t="shared" si="1"/>
        <v>0.41499999999999998</v>
      </c>
      <c r="E38" s="106">
        <f t="shared" si="2"/>
        <v>0.98</v>
      </c>
      <c r="F38" s="105">
        <f t="shared" ca="1" si="3"/>
        <v>196</v>
      </c>
      <c r="G38" s="80" t="e">
        <f t="shared" si="4"/>
        <v>#DIV/0!</v>
      </c>
      <c r="H38" s="80" t="e">
        <f t="shared" si="5"/>
        <v>#DIV/0!</v>
      </c>
      <c r="I38" s="104">
        <f t="shared" si="6"/>
        <v>5.05</v>
      </c>
      <c r="K38" s="102">
        <f t="shared" si="7"/>
        <v>9.2499999999999999E-2</v>
      </c>
      <c r="L38" s="106">
        <f t="shared" si="8"/>
        <v>1</v>
      </c>
      <c r="M38" s="105">
        <f t="shared" ca="1" si="9"/>
        <v>196</v>
      </c>
      <c r="N38" s="216" t="e">
        <f t="shared" si="10"/>
        <v>#DIV/0!</v>
      </c>
      <c r="O38" s="80" t="e">
        <f t="shared" si="11"/>
        <v>#DIV/0!</v>
      </c>
      <c r="P38" s="104">
        <f t="shared" si="12"/>
        <v>5.0999999999999996</v>
      </c>
      <c r="R38" s="102">
        <f t="shared" si="13"/>
        <v>1.2500000000000001E-2</v>
      </c>
      <c r="S38" s="106">
        <f t="shared" si="14"/>
        <v>1</v>
      </c>
      <c r="T38" s="105">
        <f t="shared" ca="1" si="15"/>
        <v>196</v>
      </c>
      <c r="U38" s="216" t="e">
        <f t="shared" si="16"/>
        <v>#DIV/0!</v>
      </c>
      <c r="V38" s="80" t="e">
        <f t="shared" si="17"/>
        <v>#DIV/0!</v>
      </c>
      <c r="W38" s="104">
        <f t="shared" si="18"/>
        <v>5.48</v>
      </c>
      <c r="X38" s="105"/>
      <c r="Y38" s="102">
        <f t="shared" si="19"/>
        <v>1.2500000000000001E-2</v>
      </c>
      <c r="Z38" s="106">
        <f t="shared" si="20"/>
        <v>1</v>
      </c>
      <c r="AA38" s="105">
        <f t="shared" ca="1" si="21"/>
        <v>196</v>
      </c>
      <c r="AB38" s="80" t="e">
        <f t="shared" si="22"/>
        <v>#DIV/0!</v>
      </c>
      <c r="AC38" s="80" t="e">
        <f t="shared" si="23"/>
        <v>#DIV/0!</v>
      </c>
      <c r="AD38" s="104">
        <f t="shared" si="24"/>
        <v>5.5692500000000003</v>
      </c>
      <c r="AF38" s="105">
        <f t="shared" ca="1" si="52"/>
        <v>196</v>
      </c>
      <c r="AG38" s="105">
        <f t="shared" ca="1" si="53"/>
        <v>195</v>
      </c>
      <c r="AH38" s="80">
        <f t="shared" si="54"/>
        <v>6.8423538768242004E-2</v>
      </c>
      <c r="AI38" s="181">
        <f t="shared" si="25"/>
        <v>31</v>
      </c>
      <c r="AL38" s="105"/>
      <c r="AM38" s="82"/>
      <c r="AN38" s="82">
        <f t="shared" si="26"/>
        <v>0</v>
      </c>
      <c r="AO38" s="82" t="e">
        <f t="shared" si="55"/>
        <v>#DIV/0!</v>
      </c>
      <c r="AP38" s="77">
        <f t="shared" si="27"/>
        <v>0</v>
      </c>
      <c r="AQ38" s="108">
        <f t="shared" si="28"/>
        <v>0</v>
      </c>
      <c r="AR38" s="107">
        <f t="shared" si="29"/>
        <v>0</v>
      </c>
      <c r="AS38" s="107">
        <f t="shared" si="56"/>
        <v>0</v>
      </c>
      <c r="AT38" s="107">
        <f t="shared" si="30"/>
        <v>0</v>
      </c>
      <c r="AU38" s="109">
        <f t="shared" si="57"/>
        <v>0</v>
      </c>
      <c r="AV38" s="109">
        <f t="shared" si="58"/>
        <v>0</v>
      </c>
      <c r="AW38" s="109">
        <f t="shared" si="59"/>
        <v>0</v>
      </c>
      <c r="AY38" s="82">
        <f t="shared" si="31"/>
        <v>0</v>
      </c>
      <c r="AZ38" s="82" t="e">
        <f t="shared" si="60"/>
        <v>#DIV/0!</v>
      </c>
      <c r="BA38" s="77">
        <f t="shared" si="32"/>
        <v>0</v>
      </c>
      <c r="BB38" s="108">
        <f t="shared" si="33"/>
        <v>0</v>
      </c>
      <c r="BC38" s="107">
        <f t="shared" si="34"/>
        <v>0</v>
      </c>
      <c r="BD38" s="107">
        <f t="shared" si="35"/>
        <v>0</v>
      </c>
      <c r="BE38" s="107">
        <f t="shared" si="36"/>
        <v>0</v>
      </c>
      <c r="BF38" s="109">
        <f t="shared" si="61"/>
        <v>0</v>
      </c>
      <c r="BG38" s="109">
        <f t="shared" si="62"/>
        <v>0</v>
      </c>
      <c r="BH38" s="109">
        <f t="shared" si="63"/>
        <v>0</v>
      </c>
      <c r="BJ38" s="82">
        <f t="shared" si="37"/>
        <v>0</v>
      </c>
      <c r="BK38" s="82" t="e">
        <f t="shared" si="64"/>
        <v>#DIV/0!</v>
      </c>
      <c r="BL38" s="77">
        <f t="shared" si="38"/>
        <v>0</v>
      </c>
      <c r="BM38" s="108">
        <f t="shared" si="39"/>
        <v>0</v>
      </c>
      <c r="BN38" s="107">
        <f t="shared" si="40"/>
        <v>0</v>
      </c>
      <c r="BO38" s="107">
        <f t="shared" si="41"/>
        <v>0</v>
      </c>
      <c r="BP38" s="107">
        <f t="shared" si="42"/>
        <v>0</v>
      </c>
      <c r="BQ38" s="109">
        <f t="shared" si="65"/>
        <v>0</v>
      </c>
      <c r="BR38" s="109">
        <f t="shared" si="66"/>
        <v>0</v>
      </c>
      <c r="BS38" s="109">
        <f t="shared" si="67"/>
        <v>0</v>
      </c>
      <c r="BU38" s="82">
        <f t="shared" si="43"/>
        <v>0</v>
      </c>
      <c r="BV38" s="82" t="e">
        <f t="shared" si="68"/>
        <v>#DIV/0!</v>
      </c>
      <c r="BW38" s="77">
        <f t="shared" si="44"/>
        <v>0</v>
      </c>
      <c r="BX38" s="108">
        <f t="shared" si="45"/>
        <v>0</v>
      </c>
      <c r="BY38" s="107">
        <f t="shared" si="46"/>
        <v>0</v>
      </c>
      <c r="BZ38" s="107">
        <f t="shared" si="47"/>
        <v>0</v>
      </c>
      <c r="CA38" s="107">
        <f t="shared" si="48"/>
        <v>0</v>
      </c>
      <c r="CB38" s="109">
        <f t="shared" si="69"/>
        <v>0</v>
      </c>
      <c r="CC38" s="109">
        <f t="shared" si="70"/>
        <v>0</v>
      </c>
      <c r="CD38" s="109">
        <f t="shared" si="71"/>
        <v>0</v>
      </c>
    </row>
    <row r="39" spans="1:82" x14ac:dyDescent="0.25">
      <c r="A39" s="101">
        <f t="shared" si="49"/>
        <v>37043</v>
      </c>
      <c r="B39" s="102">
        <f t="shared" si="50"/>
        <v>4.6778571428571434</v>
      </c>
      <c r="C39" s="80">
        <f t="shared" si="51"/>
        <v>0.4</v>
      </c>
      <c r="D39" s="102">
        <f t="shared" si="1"/>
        <v>0.40500000000000003</v>
      </c>
      <c r="E39" s="106">
        <f t="shared" si="2"/>
        <v>0.98</v>
      </c>
      <c r="F39" s="105">
        <f t="shared" ca="1" si="3"/>
        <v>229</v>
      </c>
      <c r="G39" s="80" t="e">
        <f t="shared" si="4"/>
        <v>#DIV/0!</v>
      </c>
      <c r="H39" s="80" t="e">
        <f t="shared" si="5"/>
        <v>#DIV/0!</v>
      </c>
      <c r="I39" s="104">
        <f t="shared" si="6"/>
        <v>5.05</v>
      </c>
      <c r="K39" s="102">
        <f t="shared" si="7"/>
        <v>0.23749999999999999</v>
      </c>
      <c r="L39" s="106">
        <f t="shared" si="8"/>
        <v>1</v>
      </c>
      <c r="M39" s="105">
        <f t="shared" ca="1" si="9"/>
        <v>229</v>
      </c>
      <c r="N39" s="216" t="e">
        <f t="shared" si="10"/>
        <v>#DIV/0!</v>
      </c>
      <c r="O39" s="80" t="e">
        <f t="shared" si="11"/>
        <v>#DIV/0!</v>
      </c>
      <c r="P39" s="104">
        <f t="shared" si="12"/>
        <v>5.0999999999999996</v>
      </c>
      <c r="R39" s="102">
        <f t="shared" si="13"/>
        <v>2.2499999999999999E-2</v>
      </c>
      <c r="S39" s="106">
        <f t="shared" si="14"/>
        <v>1</v>
      </c>
      <c r="T39" s="105">
        <f t="shared" ca="1" si="15"/>
        <v>229</v>
      </c>
      <c r="U39" s="216" t="e">
        <f t="shared" si="16"/>
        <v>#DIV/0!</v>
      </c>
      <c r="V39" s="80" t="e">
        <f t="shared" si="17"/>
        <v>#DIV/0!</v>
      </c>
      <c r="W39" s="104">
        <f t="shared" si="18"/>
        <v>5.48</v>
      </c>
      <c r="X39" s="105"/>
      <c r="Y39" s="102">
        <f t="shared" si="19"/>
        <v>2.2499999999999999E-2</v>
      </c>
      <c r="Z39" s="106">
        <f t="shared" si="20"/>
        <v>1</v>
      </c>
      <c r="AA39" s="105">
        <f t="shared" ca="1" si="21"/>
        <v>229</v>
      </c>
      <c r="AB39" s="80" t="e">
        <f t="shared" si="22"/>
        <v>#DIV/0!</v>
      </c>
      <c r="AC39" s="80" t="e">
        <f t="shared" si="23"/>
        <v>#DIV/0!</v>
      </c>
      <c r="AD39" s="104">
        <f t="shared" si="24"/>
        <v>5.5692500000000003</v>
      </c>
      <c r="AF39" s="105">
        <f t="shared" ca="1" si="52"/>
        <v>229</v>
      </c>
      <c r="AG39" s="105">
        <f t="shared" ca="1" si="53"/>
        <v>225</v>
      </c>
      <c r="AH39" s="80">
        <f t="shared" si="54"/>
        <v>6.8178853254346028E-2</v>
      </c>
      <c r="AI39" s="181">
        <f t="shared" si="25"/>
        <v>30</v>
      </c>
      <c r="AL39" s="105"/>
      <c r="AM39" s="82"/>
      <c r="AN39" s="82">
        <f t="shared" si="26"/>
        <v>0</v>
      </c>
      <c r="AO39" s="82" t="e">
        <f t="shared" si="55"/>
        <v>#DIV/0!</v>
      </c>
      <c r="AP39" s="77">
        <f t="shared" si="27"/>
        <v>0</v>
      </c>
      <c r="AQ39" s="108">
        <f t="shared" si="28"/>
        <v>0</v>
      </c>
      <c r="AR39" s="107">
        <f t="shared" si="29"/>
        <v>0</v>
      </c>
      <c r="AS39" s="107">
        <f t="shared" si="56"/>
        <v>0</v>
      </c>
      <c r="AT39" s="107">
        <f t="shared" si="30"/>
        <v>0</v>
      </c>
      <c r="AU39" s="109">
        <f t="shared" si="57"/>
        <v>0</v>
      </c>
      <c r="AV39" s="109">
        <f t="shared" si="58"/>
        <v>0</v>
      </c>
      <c r="AW39" s="109">
        <f t="shared" si="59"/>
        <v>0</v>
      </c>
      <c r="AY39" s="82">
        <f t="shared" si="31"/>
        <v>0</v>
      </c>
      <c r="AZ39" s="82" t="e">
        <f t="shared" si="60"/>
        <v>#DIV/0!</v>
      </c>
      <c r="BA39" s="77">
        <f t="shared" si="32"/>
        <v>0</v>
      </c>
      <c r="BB39" s="108">
        <f t="shared" si="33"/>
        <v>0</v>
      </c>
      <c r="BC39" s="107">
        <f t="shared" si="34"/>
        <v>0</v>
      </c>
      <c r="BD39" s="107">
        <f t="shared" si="35"/>
        <v>0</v>
      </c>
      <c r="BE39" s="107">
        <f t="shared" si="36"/>
        <v>0</v>
      </c>
      <c r="BF39" s="109">
        <f t="shared" si="61"/>
        <v>0</v>
      </c>
      <c r="BG39" s="109">
        <f t="shared" si="62"/>
        <v>0</v>
      </c>
      <c r="BH39" s="109">
        <f t="shared" si="63"/>
        <v>0</v>
      </c>
      <c r="BJ39" s="82">
        <f t="shared" si="37"/>
        <v>0</v>
      </c>
      <c r="BK39" s="82" t="e">
        <f t="shared" si="64"/>
        <v>#DIV/0!</v>
      </c>
      <c r="BL39" s="77">
        <f t="shared" si="38"/>
        <v>0</v>
      </c>
      <c r="BM39" s="108">
        <f t="shared" si="39"/>
        <v>0</v>
      </c>
      <c r="BN39" s="107">
        <f t="shared" si="40"/>
        <v>0</v>
      </c>
      <c r="BO39" s="107">
        <f t="shared" si="41"/>
        <v>0</v>
      </c>
      <c r="BP39" s="107">
        <f t="shared" si="42"/>
        <v>0</v>
      </c>
      <c r="BQ39" s="109">
        <f t="shared" si="65"/>
        <v>0</v>
      </c>
      <c r="BR39" s="109">
        <f t="shared" si="66"/>
        <v>0</v>
      </c>
      <c r="BS39" s="109">
        <f t="shared" si="67"/>
        <v>0</v>
      </c>
      <c r="BU39" s="82">
        <f t="shared" si="43"/>
        <v>0</v>
      </c>
      <c r="BV39" s="82" t="e">
        <f t="shared" si="68"/>
        <v>#DIV/0!</v>
      </c>
      <c r="BW39" s="77">
        <f t="shared" si="44"/>
        <v>0</v>
      </c>
      <c r="BX39" s="108">
        <f t="shared" si="45"/>
        <v>0</v>
      </c>
      <c r="BY39" s="107">
        <f t="shared" si="46"/>
        <v>0</v>
      </c>
      <c r="BZ39" s="107">
        <f t="shared" si="47"/>
        <v>0</v>
      </c>
      <c r="CA39" s="107">
        <f t="shared" si="48"/>
        <v>0</v>
      </c>
      <c r="CB39" s="109">
        <f t="shared" si="69"/>
        <v>0</v>
      </c>
      <c r="CC39" s="109">
        <f t="shared" si="70"/>
        <v>0</v>
      </c>
      <c r="CD39" s="109">
        <f t="shared" si="71"/>
        <v>0</v>
      </c>
    </row>
    <row r="40" spans="1:82" x14ac:dyDescent="0.25">
      <c r="A40" s="101">
        <f t="shared" si="49"/>
        <v>37073</v>
      </c>
      <c r="B40" s="102">
        <f t="shared" si="50"/>
        <v>4.6578571428571438</v>
      </c>
      <c r="C40" s="80">
        <f t="shared" si="51"/>
        <v>0.4</v>
      </c>
      <c r="D40" s="102">
        <f t="shared" si="1"/>
        <v>0.47</v>
      </c>
      <c r="E40" s="106">
        <f t="shared" si="2"/>
        <v>0.98</v>
      </c>
      <c r="F40" s="105">
        <f t="shared" ca="1" si="3"/>
        <v>258</v>
      </c>
      <c r="G40" s="80" t="e">
        <f t="shared" si="4"/>
        <v>#DIV/0!</v>
      </c>
      <c r="H40" s="80" t="e">
        <f t="shared" si="5"/>
        <v>#DIV/0!</v>
      </c>
      <c r="I40" s="104">
        <f t="shared" si="6"/>
        <v>5.05</v>
      </c>
      <c r="K40" s="102">
        <f t="shared" si="7"/>
        <v>0.65749999999999997</v>
      </c>
      <c r="L40" s="106">
        <f t="shared" si="8"/>
        <v>1</v>
      </c>
      <c r="M40" s="105">
        <f t="shared" ca="1" si="9"/>
        <v>258</v>
      </c>
      <c r="N40" s="216" t="e">
        <f t="shared" si="10"/>
        <v>#DIV/0!</v>
      </c>
      <c r="O40" s="80" t="e">
        <f t="shared" si="11"/>
        <v>#DIV/0!</v>
      </c>
      <c r="P40" s="104">
        <f t="shared" si="12"/>
        <v>5.0999999999999996</v>
      </c>
      <c r="R40" s="102">
        <f t="shared" si="13"/>
        <v>2.75E-2</v>
      </c>
      <c r="S40" s="106">
        <f t="shared" si="14"/>
        <v>1</v>
      </c>
      <c r="T40" s="105">
        <f t="shared" ca="1" si="15"/>
        <v>258</v>
      </c>
      <c r="U40" s="216" t="e">
        <f t="shared" si="16"/>
        <v>#DIV/0!</v>
      </c>
      <c r="V40" s="80" t="e">
        <f t="shared" si="17"/>
        <v>#DIV/0!</v>
      </c>
      <c r="W40" s="104">
        <f t="shared" si="18"/>
        <v>5.48</v>
      </c>
      <c r="X40" s="105"/>
      <c r="Y40" s="102">
        <f t="shared" si="19"/>
        <v>2.75E-2</v>
      </c>
      <c r="Z40" s="106">
        <f t="shared" si="20"/>
        <v>1</v>
      </c>
      <c r="AA40" s="105">
        <f t="shared" ca="1" si="21"/>
        <v>258</v>
      </c>
      <c r="AB40" s="80" t="e">
        <f t="shared" si="22"/>
        <v>#DIV/0!</v>
      </c>
      <c r="AC40" s="80" t="e">
        <f t="shared" si="23"/>
        <v>#DIV/0!</v>
      </c>
      <c r="AD40" s="104">
        <f t="shared" si="24"/>
        <v>5.5692500000000003</v>
      </c>
      <c r="AF40" s="105">
        <f t="shared" ca="1" si="52"/>
        <v>258</v>
      </c>
      <c r="AG40" s="105">
        <f t="shared" ca="1" si="53"/>
        <v>257</v>
      </c>
      <c r="AH40" s="80">
        <f t="shared" si="54"/>
        <v>6.7968845436110023E-2</v>
      </c>
      <c r="AI40" s="181">
        <f t="shared" si="25"/>
        <v>31</v>
      </c>
      <c r="AL40" s="105"/>
      <c r="AM40" s="82"/>
      <c r="AN40" s="82">
        <f t="shared" si="26"/>
        <v>0</v>
      </c>
      <c r="AO40" s="82" t="e">
        <f t="shared" si="55"/>
        <v>#DIV/0!</v>
      </c>
      <c r="AP40" s="77">
        <f t="shared" si="27"/>
        <v>0</v>
      </c>
      <c r="AQ40" s="108">
        <f t="shared" si="28"/>
        <v>0</v>
      </c>
      <c r="AR40" s="107">
        <f t="shared" si="29"/>
        <v>0</v>
      </c>
      <c r="AS40" s="107">
        <f t="shared" si="56"/>
        <v>0</v>
      </c>
      <c r="AT40" s="107">
        <f t="shared" si="30"/>
        <v>0</v>
      </c>
      <c r="AU40" s="109">
        <f t="shared" si="57"/>
        <v>0</v>
      </c>
      <c r="AV40" s="109">
        <f t="shared" si="58"/>
        <v>0</v>
      </c>
      <c r="AW40" s="109">
        <f t="shared" si="59"/>
        <v>0</v>
      </c>
      <c r="AY40" s="82">
        <f t="shared" si="31"/>
        <v>0</v>
      </c>
      <c r="AZ40" s="82" t="e">
        <f t="shared" si="60"/>
        <v>#DIV/0!</v>
      </c>
      <c r="BA40" s="77">
        <f t="shared" si="32"/>
        <v>0</v>
      </c>
      <c r="BB40" s="108">
        <f t="shared" si="33"/>
        <v>0</v>
      </c>
      <c r="BC40" s="107">
        <f t="shared" si="34"/>
        <v>0</v>
      </c>
      <c r="BD40" s="107">
        <f t="shared" si="35"/>
        <v>0</v>
      </c>
      <c r="BE40" s="107">
        <f t="shared" si="36"/>
        <v>0</v>
      </c>
      <c r="BF40" s="109">
        <f t="shared" si="61"/>
        <v>0</v>
      </c>
      <c r="BG40" s="109">
        <f t="shared" si="62"/>
        <v>0</v>
      </c>
      <c r="BH40" s="109">
        <f t="shared" si="63"/>
        <v>0</v>
      </c>
      <c r="BJ40" s="82">
        <f t="shared" si="37"/>
        <v>0</v>
      </c>
      <c r="BK40" s="82" t="e">
        <f t="shared" si="64"/>
        <v>#DIV/0!</v>
      </c>
      <c r="BL40" s="77">
        <f t="shared" si="38"/>
        <v>0</v>
      </c>
      <c r="BM40" s="108">
        <f t="shared" si="39"/>
        <v>0</v>
      </c>
      <c r="BN40" s="107">
        <f t="shared" si="40"/>
        <v>0</v>
      </c>
      <c r="BO40" s="107">
        <f t="shared" si="41"/>
        <v>0</v>
      </c>
      <c r="BP40" s="107">
        <f t="shared" si="42"/>
        <v>0</v>
      </c>
      <c r="BQ40" s="109">
        <f t="shared" si="65"/>
        <v>0</v>
      </c>
      <c r="BR40" s="109">
        <f t="shared" si="66"/>
        <v>0</v>
      </c>
      <c r="BS40" s="109">
        <f t="shared" si="67"/>
        <v>0</v>
      </c>
      <c r="BU40" s="82">
        <f t="shared" si="43"/>
        <v>0</v>
      </c>
      <c r="BV40" s="82" t="e">
        <f t="shared" si="68"/>
        <v>#DIV/0!</v>
      </c>
      <c r="BW40" s="77">
        <f t="shared" si="44"/>
        <v>0</v>
      </c>
      <c r="BX40" s="108">
        <f t="shared" si="45"/>
        <v>0</v>
      </c>
      <c r="BY40" s="107">
        <f t="shared" si="46"/>
        <v>0</v>
      </c>
      <c r="BZ40" s="107">
        <f t="shared" si="47"/>
        <v>0</v>
      </c>
      <c r="CA40" s="107">
        <f t="shared" si="48"/>
        <v>0</v>
      </c>
      <c r="CB40" s="109">
        <f t="shared" si="69"/>
        <v>0</v>
      </c>
      <c r="CC40" s="109">
        <f t="shared" si="70"/>
        <v>0</v>
      </c>
      <c r="CD40" s="109">
        <f t="shared" si="71"/>
        <v>0</v>
      </c>
    </row>
    <row r="41" spans="1:82" x14ac:dyDescent="0.25">
      <c r="A41" s="101">
        <f t="shared" si="49"/>
        <v>37104</v>
      </c>
      <c r="B41" s="102">
        <f t="shared" si="50"/>
        <v>4.6578571428571438</v>
      </c>
      <c r="C41" s="80">
        <f t="shared" si="51"/>
        <v>0.4</v>
      </c>
      <c r="D41" s="102">
        <f t="shared" si="1"/>
        <v>0.47</v>
      </c>
      <c r="E41" s="106">
        <f t="shared" si="2"/>
        <v>0.98</v>
      </c>
      <c r="F41" s="105">
        <f t="shared" ca="1" si="3"/>
        <v>288</v>
      </c>
      <c r="G41" s="80" t="e">
        <f t="shared" si="4"/>
        <v>#DIV/0!</v>
      </c>
      <c r="H41" s="80" t="e">
        <f t="shared" si="5"/>
        <v>#DIV/0!</v>
      </c>
      <c r="I41" s="104">
        <f t="shared" si="6"/>
        <v>5.05</v>
      </c>
      <c r="K41" s="102">
        <f t="shared" si="7"/>
        <v>0.6925</v>
      </c>
      <c r="L41" s="106">
        <f t="shared" si="8"/>
        <v>1</v>
      </c>
      <c r="M41" s="105">
        <f t="shared" ca="1" si="9"/>
        <v>288</v>
      </c>
      <c r="N41" s="216" t="e">
        <f t="shared" si="10"/>
        <v>#DIV/0!</v>
      </c>
      <c r="O41" s="80" t="e">
        <f t="shared" si="11"/>
        <v>#DIV/0!</v>
      </c>
      <c r="P41" s="104">
        <f t="shared" si="12"/>
        <v>5.0999999999999996</v>
      </c>
      <c r="R41" s="102">
        <f t="shared" si="13"/>
        <v>0.03</v>
      </c>
      <c r="S41" s="106">
        <f t="shared" si="14"/>
        <v>1</v>
      </c>
      <c r="T41" s="105">
        <f t="shared" ca="1" si="15"/>
        <v>288</v>
      </c>
      <c r="U41" s="216" t="e">
        <f t="shared" si="16"/>
        <v>#DIV/0!</v>
      </c>
      <c r="V41" s="80" t="e">
        <f t="shared" si="17"/>
        <v>#DIV/0!</v>
      </c>
      <c r="W41" s="104">
        <f t="shared" si="18"/>
        <v>5.48</v>
      </c>
      <c r="X41" s="105"/>
      <c r="Y41" s="102">
        <f t="shared" si="19"/>
        <v>0.03</v>
      </c>
      <c r="Z41" s="106">
        <f t="shared" si="20"/>
        <v>1</v>
      </c>
      <c r="AA41" s="105">
        <f t="shared" ca="1" si="21"/>
        <v>288</v>
      </c>
      <c r="AB41" s="80" t="e">
        <f t="shared" si="22"/>
        <v>#DIV/0!</v>
      </c>
      <c r="AC41" s="80" t="e">
        <f t="shared" si="23"/>
        <v>#DIV/0!</v>
      </c>
      <c r="AD41" s="104">
        <f t="shared" si="24"/>
        <v>5.5692500000000003</v>
      </c>
      <c r="AF41" s="105">
        <f t="shared" ca="1" si="52"/>
        <v>288</v>
      </c>
      <c r="AG41" s="105">
        <f t="shared" ca="1" si="53"/>
        <v>287</v>
      </c>
      <c r="AH41" s="80">
        <f t="shared" si="54"/>
        <v>6.7801871192309029E-2</v>
      </c>
      <c r="AI41" s="181">
        <f t="shared" si="25"/>
        <v>31</v>
      </c>
      <c r="AL41" s="105"/>
      <c r="AM41" s="82"/>
      <c r="AN41" s="82">
        <f t="shared" si="26"/>
        <v>0</v>
      </c>
      <c r="AO41" s="82" t="e">
        <f t="shared" si="55"/>
        <v>#DIV/0!</v>
      </c>
      <c r="AP41" s="77">
        <f t="shared" si="27"/>
        <v>0</v>
      </c>
      <c r="AQ41" s="108">
        <f t="shared" si="28"/>
        <v>0</v>
      </c>
      <c r="AR41" s="107">
        <f t="shared" si="29"/>
        <v>0</v>
      </c>
      <c r="AS41" s="107">
        <f t="shared" si="56"/>
        <v>0</v>
      </c>
      <c r="AT41" s="107">
        <f t="shared" si="30"/>
        <v>0</v>
      </c>
      <c r="AU41" s="109">
        <f t="shared" si="57"/>
        <v>0</v>
      </c>
      <c r="AV41" s="109">
        <f t="shared" si="58"/>
        <v>0</v>
      </c>
      <c r="AW41" s="109">
        <f t="shared" si="59"/>
        <v>0</v>
      </c>
      <c r="AY41" s="82">
        <f t="shared" si="31"/>
        <v>0</v>
      </c>
      <c r="AZ41" s="82" t="e">
        <f t="shared" si="60"/>
        <v>#DIV/0!</v>
      </c>
      <c r="BA41" s="77">
        <f t="shared" si="32"/>
        <v>0</v>
      </c>
      <c r="BB41" s="108">
        <f t="shared" si="33"/>
        <v>0</v>
      </c>
      <c r="BC41" s="107">
        <f t="shared" si="34"/>
        <v>0</v>
      </c>
      <c r="BD41" s="107">
        <f t="shared" si="35"/>
        <v>0</v>
      </c>
      <c r="BE41" s="107">
        <f t="shared" si="36"/>
        <v>0</v>
      </c>
      <c r="BF41" s="109">
        <f t="shared" si="61"/>
        <v>0</v>
      </c>
      <c r="BG41" s="109">
        <f t="shared" si="62"/>
        <v>0</v>
      </c>
      <c r="BH41" s="109">
        <f t="shared" si="63"/>
        <v>0</v>
      </c>
      <c r="BJ41" s="82">
        <f t="shared" si="37"/>
        <v>0</v>
      </c>
      <c r="BK41" s="82" t="e">
        <f t="shared" si="64"/>
        <v>#DIV/0!</v>
      </c>
      <c r="BL41" s="77">
        <f t="shared" si="38"/>
        <v>0</v>
      </c>
      <c r="BM41" s="108">
        <f t="shared" si="39"/>
        <v>0</v>
      </c>
      <c r="BN41" s="107">
        <f t="shared" si="40"/>
        <v>0</v>
      </c>
      <c r="BO41" s="107">
        <f t="shared" si="41"/>
        <v>0</v>
      </c>
      <c r="BP41" s="107">
        <f t="shared" si="42"/>
        <v>0</v>
      </c>
      <c r="BQ41" s="109">
        <f t="shared" si="65"/>
        <v>0</v>
      </c>
      <c r="BR41" s="109">
        <f t="shared" si="66"/>
        <v>0</v>
      </c>
      <c r="BS41" s="109">
        <f t="shared" si="67"/>
        <v>0</v>
      </c>
      <c r="BU41" s="82">
        <f t="shared" si="43"/>
        <v>0</v>
      </c>
      <c r="BV41" s="82" t="e">
        <f t="shared" si="68"/>
        <v>#DIV/0!</v>
      </c>
      <c r="BW41" s="77">
        <f t="shared" si="44"/>
        <v>0</v>
      </c>
      <c r="BX41" s="108">
        <f t="shared" si="45"/>
        <v>0</v>
      </c>
      <c r="BY41" s="107">
        <f t="shared" si="46"/>
        <v>0</v>
      </c>
      <c r="BZ41" s="107">
        <f t="shared" si="47"/>
        <v>0</v>
      </c>
      <c r="CA41" s="107">
        <f t="shared" si="48"/>
        <v>0</v>
      </c>
      <c r="CB41" s="109">
        <f t="shared" si="69"/>
        <v>0</v>
      </c>
      <c r="CC41" s="109">
        <f t="shared" si="70"/>
        <v>0</v>
      </c>
      <c r="CD41" s="109">
        <f t="shared" si="71"/>
        <v>0</v>
      </c>
    </row>
    <row r="42" spans="1:82" x14ac:dyDescent="0.25">
      <c r="A42" s="101">
        <f t="shared" si="49"/>
        <v>37135</v>
      </c>
      <c r="B42" s="102">
        <f t="shared" si="50"/>
        <v>4.6478571428571431</v>
      </c>
      <c r="C42" s="80">
        <f t="shared" si="51"/>
        <v>0.40250000000000002</v>
      </c>
      <c r="D42" s="102">
        <f t="shared" si="1"/>
        <v>0.40500000000000003</v>
      </c>
      <c r="E42" s="106">
        <f t="shared" si="2"/>
        <v>0.98</v>
      </c>
      <c r="F42" s="105">
        <f t="shared" ca="1" si="3"/>
        <v>321</v>
      </c>
      <c r="G42" s="80" t="e">
        <f t="shared" si="4"/>
        <v>#DIV/0!</v>
      </c>
      <c r="H42" s="80" t="e">
        <f t="shared" si="5"/>
        <v>#DIV/0!</v>
      </c>
      <c r="I42" s="104">
        <f t="shared" si="6"/>
        <v>5.05</v>
      </c>
      <c r="K42" s="102">
        <f t="shared" si="7"/>
        <v>0.67249999999999999</v>
      </c>
      <c r="L42" s="106">
        <f t="shared" si="8"/>
        <v>1</v>
      </c>
      <c r="M42" s="105">
        <f t="shared" ca="1" si="9"/>
        <v>321</v>
      </c>
      <c r="N42" s="216" t="e">
        <f t="shared" si="10"/>
        <v>#DIV/0!</v>
      </c>
      <c r="O42" s="80" t="e">
        <f t="shared" si="11"/>
        <v>#DIV/0!</v>
      </c>
      <c r="P42" s="104">
        <f t="shared" si="12"/>
        <v>5.0999999999999996</v>
      </c>
      <c r="R42" s="102">
        <f t="shared" si="13"/>
        <v>2.75E-2</v>
      </c>
      <c r="S42" s="106">
        <f t="shared" si="14"/>
        <v>1</v>
      </c>
      <c r="T42" s="105">
        <f t="shared" ca="1" si="15"/>
        <v>321</v>
      </c>
      <c r="U42" s="216" t="e">
        <f t="shared" si="16"/>
        <v>#DIV/0!</v>
      </c>
      <c r="V42" s="80" t="e">
        <f t="shared" si="17"/>
        <v>#DIV/0!</v>
      </c>
      <c r="W42" s="104">
        <f t="shared" si="18"/>
        <v>5.48</v>
      </c>
      <c r="X42" s="105"/>
      <c r="Y42" s="102">
        <f t="shared" si="19"/>
        <v>2.75E-2</v>
      </c>
      <c r="Z42" s="106">
        <f t="shared" si="20"/>
        <v>1</v>
      </c>
      <c r="AA42" s="105">
        <f t="shared" ca="1" si="21"/>
        <v>321</v>
      </c>
      <c r="AB42" s="80" t="e">
        <f t="shared" si="22"/>
        <v>#DIV/0!</v>
      </c>
      <c r="AC42" s="80" t="e">
        <f t="shared" si="23"/>
        <v>#DIV/0!</v>
      </c>
      <c r="AD42" s="104">
        <f t="shared" si="24"/>
        <v>5.5692500000000003</v>
      </c>
      <c r="AF42" s="105">
        <f t="shared" ca="1" si="52"/>
        <v>321</v>
      </c>
      <c r="AG42" s="105">
        <f t="shared" ca="1" si="53"/>
        <v>320</v>
      </c>
      <c r="AH42" s="80">
        <f t="shared" si="54"/>
        <v>6.7634896957736015E-2</v>
      </c>
      <c r="AI42" s="181">
        <f t="shared" si="25"/>
        <v>30</v>
      </c>
      <c r="AL42" s="105"/>
      <c r="AM42" s="82"/>
      <c r="AN42" s="82">
        <f t="shared" si="26"/>
        <v>0</v>
      </c>
      <c r="AO42" s="82" t="e">
        <f t="shared" si="55"/>
        <v>#DIV/0!</v>
      </c>
      <c r="AP42" s="77">
        <f t="shared" si="27"/>
        <v>0</v>
      </c>
      <c r="AQ42" s="108">
        <f t="shared" si="28"/>
        <v>0</v>
      </c>
      <c r="AR42" s="107">
        <f t="shared" si="29"/>
        <v>0</v>
      </c>
      <c r="AS42" s="107">
        <f t="shared" si="56"/>
        <v>0</v>
      </c>
      <c r="AT42" s="107">
        <f t="shared" si="30"/>
        <v>0</v>
      </c>
      <c r="AU42" s="109">
        <f t="shared" si="57"/>
        <v>0</v>
      </c>
      <c r="AV42" s="109">
        <f t="shared" si="58"/>
        <v>0</v>
      </c>
      <c r="AW42" s="109">
        <f t="shared" si="59"/>
        <v>0</v>
      </c>
      <c r="AY42" s="82">
        <f t="shared" si="31"/>
        <v>0</v>
      </c>
      <c r="AZ42" s="82" t="e">
        <f t="shared" si="60"/>
        <v>#DIV/0!</v>
      </c>
      <c r="BA42" s="77">
        <f t="shared" si="32"/>
        <v>0</v>
      </c>
      <c r="BB42" s="108">
        <f t="shared" si="33"/>
        <v>0</v>
      </c>
      <c r="BC42" s="107">
        <f t="shared" si="34"/>
        <v>0</v>
      </c>
      <c r="BD42" s="107">
        <f t="shared" si="35"/>
        <v>0</v>
      </c>
      <c r="BE42" s="107">
        <f t="shared" si="36"/>
        <v>0</v>
      </c>
      <c r="BF42" s="109">
        <f t="shared" si="61"/>
        <v>0</v>
      </c>
      <c r="BG42" s="109">
        <f t="shared" si="62"/>
        <v>0</v>
      </c>
      <c r="BH42" s="109">
        <f t="shared" si="63"/>
        <v>0</v>
      </c>
      <c r="BJ42" s="82">
        <f t="shared" si="37"/>
        <v>0</v>
      </c>
      <c r="BK42" s="82" t="e">
        <f t="shared" si="64"/>
        <v>#DIV/0!</v>
      </c>
      <c r="BL42" s="77">
        <f t="shared" si="38"/>
        <v>0</v>
      </c>
      <c r="BM42" s="108">
        <f t="shared" si="39"/>
        <v>0</v>
      </c>
      <c r="BN42" s="107">
        <f t="shared" si="40"/>
        <v>0</v>
      </c>
      <c r="BO42" s="107">
        <f t="shared" si="41"/>
        <v>0</v>
      </c>
      <c r="BP42" s="107">
        <f t="shared" si="42"/>
        <v>0</v>
      </c>
      <c r="BQ42" s="109">
        <f t="shared" si="65"/>
        <v>0</v>
      </c>
      <c r="BR42" s="109">
        <f t="shared" si="66"/>
        <v>0</v>
      </c>
      <c r="BS42" s="109">
        <f t="shared" si="67"/>
        <v>0</v>
      </c>
      <c r="BU42" s="82">
        <f t="shared" si="43"/>
        <v>0</v>
      </c>
      <c r="BV42" s="82" t="e">
        <f t="shared" si="68"/>
        <v>#DIV/0!</v>
      </c>
      <c r="BW42" s="77">
        <f t="shared" si="44"/>
        <v>0</v>
      </c>
      <c r="BX42" s="108">
        <f t="shared" si="45"/>
        <v>0</v>
      </c>
      <c r="BY42" s="107">
        <f t="shared" si="46"/>
        <v>0</v>
      </c>
      <c r="BZ42" s="107">
        <f t="shared" si="47"/>
        <v>0</v>
      </c>
      <c r="CA42" s="107">
        <f t="shared" si="48"/>
        <v>0</v>
      </c>
      <c r="CB42" s="109">
        <f t="shared" si="69"/>
        <v>0</v>
      </c>
      <c r="CC42" s="109">
        <f t="shared" si="70"/>
        <v>0</v>
      </c>
      <c r="CD42" s="109">
        <f t="shared" si="71"/>
        <v>0</v>
      </c>
    </row>
    <row r="43" spans="1:82" x14ac:dyDescent="0.25">
      <c r="A43" s="101">
        <f t="shared" si="49"/>
        <v>37165</v>
      </c>
      <c r="B43" s="102">
        <f t="shared" si="50"/>
        <v>4.652857142857143</v>
      </c>
      <c r="C43" s="80">
        <f t="shared" si="51"/>
        <v>0.41000000000000003</v>
      </c>
      <c r="D43" s="102">
        <f t="shared" si="1"/>
        <v>0.46</v>
      </c>
      <c r="E43" s="106">
        <f t="shared" si="2"/>
        <v>0.98</v>
      </c>
      <c r="F43" s="105">
        <f t="shared" ca="1" si="3"/>
        <v>349</v>
      </c>
      <c r="G43" s="80" t="e">
        <f t="shared" si="4"/>
        <v>#DIV/0!</v>
      </c>
      <c r="H43" s="80" t="e">
        <f t="shared" si="5"/>
        <v>#DIV/0!</v>
      </c>
      <c r="I43" s="104">
        <f t="shared" si="6"/>
        <v>5.05</v>
      </c>
      <c r="K43" s="102">
        <f t="shared" si="7"/>
        <v>0.27500000000000002</v>
      </c>
      <c r="L43" s="106">
        <f t="shared" si="8"/>
        <v>1</v>
      </c>
      <c r="M43" s="105">
        <f t="shared" ca="1" si="9"/>
        <v>349</v>
      </c>
      <c r="N43" s="216" t="e">
        <f t="shared" si="10"/>
        <v>#DIV/0!</v>
      </c>
      <c r="O43" s="80" t="e">
        <f t="shared" si="11"/>
        <v>#DIV/0!</v>
      </c>
      <c r="P43" s="104">
        <f t="shared" si="12"/>
        <v>5.0999999999999996</v>
      </c>
      <c r="R43" s="102">
        <f t="shared" si="13"/>
        <v>0.01</v>
      </c>
      <c r="S43" s="106">
        <f t="shared" si="14"/>
        <v>1</v>
      </c>
      <c r="T43" s="105">
        <f t="shared" ca="1" si="15"/>
        <v>349</v>
      </c>
      <c r="U43" s="216" t="e">
        <f t="shared" si="16"/>
        <v>#DIV/0!</v>
      </c>
      <c r="V43" s="80" t="e">
        <f t="shared" si="17"/>
        <v>#DIV/0!</v>
      </c>
      <c r="W43" s="104">
        <f t="shared" si="18"/>
        <v>5.48</v>
      </c>
      <c r="X43" s="105"/>
      <c r="Y43" s="102">
        <f t="shared" si="19"/>
        <v>0.01</v>
      </c>
      <c r="Z43" s="106">
        <f t="shared" si="20"/>
        <v>1</v>
      </c>
      <c r="AA43" s="105">
        <f t="shared" ca="1" si="21"/>
        <v>349</v>
      </c>
      <c r="AB43" s="80" t="e">
        <f t="shared" si="22"/>
        <v>#DIV/0!</v>
      </c>
      <c r="AC43" s="80" t="e">
        <f t="shared" si="23"/>
        <v>#DIV/0!</v>
      </c>
      <c r="AD43" s="104">
        <f t="shared" si="24"/>
        <v>5.5692500000000003</v>
      </c>
      <c r="AF43" s="105">
        <f t="shared" ca="1" si="52"/>
        <v>349</v>
      </c>
      <c r="AG43" s="105">
        <f t="shared" ca="1" si="53"/>
        <v>348</v>
      </c>
      <c r="AH43" s="80">
        <f t="shared" si="54"/>
        <v>6.7495051666686026E-2</v>
      </c>
      <c r="AI43" s="181">
        <f t="shared" si="25"/>
        <v>31</v>
      </c>
      <c r="AL43" s="105"/>
      <c r="AM43" s="82"/>
      <c r="AN43" s="82">
        <f t="shared" si="26"/>
        <v>0</v>
      </c>
      <c r="AO43" s="82" t="e">
        <f t="shared" si="55"/>
        <v>#DIV/0!</v>
      </c>
      <c r="AP43" s="77">
        <f t="shared" si="27"/>
        <v>0</v>
      </c>
      <c r="AQ43" s="108">
        <f t="shared" si="28"/>
        <v>0</v>
      </c>
      <c r="AR43" s="107">
        <f t="shared" si="29"/>
        <v>0</v>
      </c>
      <c r="AS43" s="107">
        <f t="shared" si="56"/>
        <v>0</v>
      </c>
      <c r="AT43" s="107">
        <f t="shared" si="30"/>
        <v>0</v>
      </c>
      <c r="AU43" s="109">
        <f t="shared" si="57"/>
        <v>0</v>
      </c>
      <c r="AV43" s="109">
        <f t="shared" si="58"/>
        <v>0</v>
      </c>
      <c r="AW43" s="109">
        <f t="shared" si="59"/>
        <v>0</v>
      </c>
      <c r="AY43" s="82">
        <f t="shared" si="31"/>
        <v>0</v>
      </c>
      <c r="AZ43" s="82" t="e">
        <f t="shared" si="60"/>
        <v>#DIV/0!</v>
      </c>
      <c r="BA43" s="77">
        <f t="shared" si="32"/>
        <v>0</v>
      </c>
      <c r="BB43" s="108">
        <f t="shared" si="33"/>
        <v>0</v>
      </c>
      <c r="BC43" s="107">
        <f t="shared" si="34"/>
        <v>0</v>
      </c>
      <c r="BD43" s="107">
        <f t="shared" si="35"/>
        <v>0</v>
      </c>
      <c r="BE43" s="107">
        <f t="shared" si="36"/>
        <v>0</v>
      </c>
      <c r="BF43" s="109">
        <f t="shared" si="61"/>
        <v>0</v>
      </c>
      <c r="BG43" s="109">
        <f t="shared" si="62"/>
        <v>0</v>
      </c>
      <c r="BH43" s="109">
        <f t="shared" si="63"/>
        <v>0</v>
      </c>
      <c r="BJ43" s="82">
        <f t="shared" si="37"/>
        <v>0</v>
      </c>
      <c r="BK43" s="82" t="e">
        <f t="shared" si="64"/>
        <v>#DIV/0!</v>
      </c>
      <c r="BL43" s="77">
        <f t="shared" si="38"/>
        <v>0</v>
      </c>
      <c r="BM43" s="108">
        <f t="shared" si="39"/>
        <v>0</v>
      </c>
      <c r="BN43" s="107">
        <f t="shared" si="40"/>
        <v>0</v>
      </c>
      <c r="BO43" s="107">
        <f t="shared" si="41"/>
        <v>0</v>
      </c>
      <c r="BP43" s="107">
        <f t="shared" si="42"/>
        <v>0</v>
      </c>
      <c r="BQ43" s="109">
        <f t="shared" si="65"/>
        <v>0</v>
      </c>
      <c r="BR43" s="109">
        <f t="shared" si="66"/>
        <v>0</v>
      </c>
      <c r="BS43" s="109">
        <f t="shared" si="67"/>
        <v>0</v>
      </c>
      <c r="BU43" s="82">
        <f t="shared" si="43"/>
        <v>0</v>
      </c>
      <c r="BV43" s="82" t="e">
        <f t="shared" si="68"/>
        <v>#DIV/0!</v>
      </c>
      <c r="BW43" s="77">
        <f t="shared" si="44"/>
        <v>0</v>
      </c>
      <c r="BX43" s="108">
        <f t="shared" si="45"/>
        <v>0</v>
      </c>
      <c r="BY43" s="107">
        <f t="shared" si="46"/>
        <v>0</v>
      </c>
      <c r="BZ43" s="107">
        <f t="shared" si="47"/>
        <v>0</v>
      </c>
      <c r="CA43" s="107">
        <f t="shared" si="48"/>
        <v>0</v>
      </c>
      <c r="CB43" s="109">
        <f t="shared" si="69"/>
        <v>0</v>
      </c>
      <c r="CC43" s="109">
        <f t="shared" si="70"/>
        <v>0</v>
      </c>
      <c r="CD43" s="109">
        <f t="shared" si="71"/>
        <v>0</v>
      </c>
    </row>
    <row r="44" spans="1:82" x14ac:dyDescent="0.25">
      <c r="A44" s="101">
        <f t="shared" si="49"/>
        <v>37196</v>
      </c>
      <c r="B44" s="102">
        <f t="shared" si="50"/>
        <v>4.7292000000000005</v>
      </c>
      <c r="C44" s="80">
        <f t="shared" si="51"/>
        <v>0.41499999999999992</v>
      </c>
      <c r="D44" s="102">
        <f t="shared" si="1"/>
        <v>0.96</v>
      </c>
      <c r="E44" s="106">
        <f t="shared" si="2"/>
        <v>1.1000000000000001</v>
      </c>
      <c r="F44" s="105">
        <f t="shared" ca="1" si="3"/>
        <v>382</v>
      </c>
      <c r="G44" s="80" t="e">
        <f t="shared" si="4"/>
        <v>#DIV/0!</v>
      </c>
      <c r="H44" s="80" t="e">
        <f t="shared" si="5"/>
        <v>#DIV/0!</v>
      </c>
      <c r="I44" s="104">
        <f t="shared" si="6"/>
        <v>5.05</v>
      </c>
      <c r="K44" s="102">
        <f t="shared" si="7"/>
        <v>0.26</v>
      </c>
      <c r="L44" s="106">
        <f t="shared" si="8"/>
        <v>1</v>
      </c>
      <c r="M44" s="105">
        <f t="shared" ca="1" si="9"/>
        <v>382</v>
      </c>
      <c r="N44" s="216" t="e">
        <f t="shared" si="10"/>
        <v>#DIV/0!</v>
      </c>
      <c r="O44" s="80" t="e">
        <f t="shared" si="11"/>
        <v>#DIV/0!</v>
      </c>
      <c r="P44" s="104">
        <f t="shared" si="12"/>
        <v>5.0999999999999996</v>
      </c>
      <c r="R44" s="102">
        <f t="shared" si="13"/>
        <v>-3.7499999999999999E-2</v>
      </c>
      <c r="S44" s="106">
        <f t="shared" si="14"/>
        <v>1</v>
      </c>
      <c r="T44" s="105">
        <f t="shared" ca="1" si="15"/>
        <v>382</v>
      </c>
      <c r="U44" s="216" t="e">
        <f t="shared" si="16"/>
        <v>#DIV/0!</v>
      </c>
      <c r="V44" s="80" t="e">
        <f t="shared" si="17"/>
        <v>#DIV/0!</v>
      </c>
      <c r="W44" s="104">
        <f t="shared" si="18"/>
        <v>5.48</v>
      </c>
      <c r="X44" s="105"/>
      <c r="Y44" s="102">
        <f t="shared" si="19"/>
        <v>-3.7499999999999999E-2</v>
      </c>
      <c r="Z44" s="106">
        <f t="shared" si="20"/>
        <v>1</v>
      </c>
      <c r="AA44" s="105">
        <f t="shared" ca="1" si="21"/>
        <v>382</v>
      </c>
      <c r="AB44" s="80" t="e">
        <f t="shared" si="22"/>
        <v>#DIV/0!</v>
      </c>
      <c r="AC44" s="80" t="e">
        <f t="shared" si="23"/>
        <v>#DIV/0!</v>
      </c>
      <c r="AD44" s="104">
        <f t="shared" si="24"/>
        <v>5.5692500000000003</v>
      </c>
      <c r="AF44" s="105">
        <f t="shared" ca="1" si="52"/>
        <v>382</v>
      </c>
      <c r="AG44" s="105">
        <f t="shared" ca="1" si="53"/>
        <v>379</v>
      </c>
      <c r="AH44" s="80">
        <f t="shared" si="54"/>
        <v>6.7386024174300008E-2</v>
      </c>
      <c r="AI44" s="181">
        <f t="shared" si="25"/>
        <v>30</v>
      </c>
      <c r="AL44" s="105"/>
      <c r="AM44" s="82"/>
      <c r="AN44" s="82">
        <f t="shared" si="26"/>
        <v>0</v>
      </c>
      <c r="AO44" s="82" t="e">
        <f t="shared" si="55"/>
        <v>#DIV/0!</v>
      </c>
      <c r="AP44" s="77">
        <f t="shared" si="27"/>
        <v>0</v>
      </c>
      <c r="AQ44" s="108">
        <f t="shared" si="28"/>
        <v>0</v>
      </c>
      <c r="AR44" s="107">
        <f t="shared" si="29"/>
        <v>0</v>
      </c>
      <c r="AS44" s="107">
        <f t="shared" si="56"/>
        <v>0</v>
      </c>
      <c r="AT44" s="107">
        <f t="shared" si="30"/>
        <v>0</v>
      </c>
      <c r="AU44" s="109">
        <f t="shared" si="57"/>
        <v>0</v>
      </c>
      <c r="AV44" s="109">
        <f t="shared" si="58"/>
        <v>0</v>
      </c>
      <c r="AW44" s="109">
        <f t="shared" si="59"/>
        <v>0</v>
      </c>
      <c r="AY44" s="82">
        <f t="shared" si="31"/>
        <v>0</v>
      </c>
      <c r="AZ44" s="82" t="e">
        <f t="shared" si="60"/>
        <v>#DIV/0!</v>
      </c>
      <c r="BA44" s="77">
        <f t="shared" si="32"/>
        <v>0</v>
      </c>
      <c r="BB44" s="108">
        <f t="shared" si="33"/>
        <v>0</v>
      </c>
      <c r="BC44" s="107">
        <f t="shared" si="34"/>
        <v>0</v>
      </c>
      <c r="BD44" s="107">
        <f t="shared" si="35"/>
        <v>0</v>
      </c>
      <c r="BE44" s="107">
        <f t="shared" si="36"/>
        <v>0</v>
      </c>
      <c r="BF44" s="109">
        <f t="shared" si="61"/>
        <v>0</v>
      </c>
      <c r="BG44" s="109">
        <f t="shared" si="62"/>
        <v>0</v>
      </c>
      <c r="BH44" s="109">
        <f t="shared" si="63"/>
        <v>0</v>
      </c>
      <c r="BJ44" s="82">
        <f t="shared" si="37"/>
        <v>0</v>
      </c>
      <c r="BK44" s="82" t="e">
        <f t="shared" si="64"/>
        <v>#DIV/0!</v>
      </c>
      <c r="BL44" s="77">
        <f t="shared" si="38"/>
        <v>0</v>
      </c>
      <c r="BM44" s="108">
        <f t="shared" si="39"/>
        <v>0</v>
      </c>
      <c r="BN44" s="107">
        <f t="shared" si="40"/>
        <v>0</v>
      </c>
      <c r="BO44" s="107">
        <f t="shared" si="41"/>
        <v>0</v>
      </c>
      <c r="BP44" s="107">
        <f t="shared" si="42"/>
        <v>0</v>
      </c>
      <c r="BQ44" s="109">
        <f t="shared" si="65"/>
        <v>0</v>
      </c>
      <c r="BR44" s="109">
        <f t="shared" si="66"/>
        <v>0</v>
      </c>
      <c r="BS44" s="109">
        <f t="shared" si="67"/>
        <v>0</v>
      </c>
      <c r="BU44" s="82">
        <f t="shared" si="43"/>
        <v>0</v>
      </c>
      <c r="BV44" s="82" t="e">
        <f t="shared" si="68"/>
        <v>#DIV/0!</v>
      </c>
      <c r="BW44" s="77">
        <f t="shared" si="44"/>
        <v>0</v>
      </c>
      <c r="BX44" s="108">
        <f t="shared" si="45"/>
        <v>0</v>
      </c>
      <c r="BY44" s="107">
        <f t="shared" si="46"/>
        <v>0</v>
      </c>
      <c r="BZ44" s="107">
        <f t="shared" si="47"/>
        <v>0</v>
      </c>
      <c r="CA44" s="107">
        <f t="shared" si="48"/>
        <v>0</v>
      </c>
      <c r="CB44" s="109">
        <f t="shared" si="69"/>
        <v>0</v>
      </c>
      <c r="CC44" s="109">
        <f t="shared" si="70"/>
        <v>0</v>
      </c>
      <c r="CD44" s="109">
        <f t="shared" si="71"/>
        <v>0</v>
      </c>
    </row>
    <row r="45" spans="1:82" x14ac:dyDescent="0.25">
      <c r="A45" s="101">
        <f t="shared" si="49"/>
        <v>37226</v>
      </c>
      <c r="B45" s="102">
        <f t="shared" si="50"/>
        <v>4.8452000000000002</v>
      </c>
      <c r="C45" s="80">
        <f t="shared" si="51"/>
        <v>0.41749999999999993</v>
      </c>
      <c r="D45" s="102">
        <f t="shared" si="1"/>
        <v>1.4</v>
      </c>
      <c r="E45" s="106">
        <f t="shared" si="2"/>
        <v>1.1000000000000001</v>
      </c>
      <c r="F45" s="105">
        <f t="shared" ca="1" si="3"/>
        <v>412</v>
      </c>
      <c r="G45" s="80" t="e">
        <f t="shared" si="4"/>
        <v>#DIV/0!</v>
      </c>
      <c r="H45" s="80" t="e">
        <f t="shared" si="5"/>
        <v>#DIV/0!</v>
      </c>
      <c r="I45" s="104">
        <f t="shared" si="6"/>
        <v>5.05</v>
      </c>
      <c r="K45" s="102">
        <f t="shared" si="7"/>
        <v>0.26</v>
      </c>
      <c r="L45" s="106">
        <f t="shared" si="8"/>
        <v>1</v>
      </c>
      <c r="M45" s="105">
        <f t="shared" ca="1" si="9"/>
        <v>412</v>
      </c>
      <c r="N45" s="216" t="e">
        <f t="shared" si="10"/>
        <v>#DIV/0!</v>
      </c>
      <c r="O45" s="80" t="e">
        <f t="shared" si="11"/>
        <v>#DIV/0!</v>
      </c>
      <c r="P45" s="104">
        <f t="shared" si="12"/>
        <v>5.0999999999999996</v>
      </c>
      <c r="R45" s="102">
        <f t="shared" si="13"/>
        <v>-0.06</v>
      </c>
      <c r="S45" s="106">
        <f t="shared" si="14"/>
        <v>1</v>
      </c>
      <c r="T45" s="105">
        <f t="shared" ca="1" si="15"/>
        <v>412</v>
      </c>
      <c r="U45" s="216" t="e">
        <f t="shared" si="16"/>
        <v>#DIV/0!</v>
      </c>
      <c r="V45" s="80" t="e">
        <f t="shared" si="17"/>
        <v>#DIV/0!</v>
      </c>
      <c r="W45" s="104">
        <f t="shared" si="18"/>
        <v>5.48</v>
      </c>
      <c r="X45" s="105"/>
      <c r="Y45" s="102">
        <f t="shared" si="19"/>
        <v>-0.06</v>
      </c>
      <c r="Z45" s="106">
        <f t="shared" si="20"/>
        <v>1</v>
      </c>
      <c r="AA45" s="105">
        <f t="shared" ca="1" si="21"/>
        <v>412</v>
      </c>
      <c r="AB45" s="80" t="e">
        <f t="shared" si="22"/>
        <v>#DIV/0!</v>
      </c>
      <c r="AC45" s="80" t="e">
        <f t="shared" si="23"/>
        <v>#DIV/0!</v>
      </c>
      <c r="AD45" s="104">
        <f t="shared" si="24"/>
        <v>5.5692500000000003</v>
      </c>
      <c r="AF45" s="105">
        <f t="shared" ca="1" si="52"/>
        <v>412</v>
      </c>
      <c r="AG45" s="105">
        <f t="shared" ca="1" si="53"/>
        <v>411</v>
      </c>
      <c r="AH45" s="80">
        <f t="shared" si="54"/>
        <v>6.7280513701545003E-2</v>
      </c>
      <c r="AI45" s="181">
        <f t="shared" si="25"/>
        <v>31</v>
      </c>
      <c r="AL45" s="105"/>
      <c r="AM45" s="82"/>
      <c r="AN45" s="82">
        <f t="shared" si="26"/>
        <v>0</v>
      </c>
      <c r="AO45" s="82" t="e">
        <f t="shared" si="55"/>
        <v>#DIV/0!</v>
      </c>
      <c r="AP45" s="77">
        <f t="shared" si="27"/>
        <v>0</v>
      </c>
      <c r="AQ45" s="108">
        <f t="shared" si="28"/>
        <v>0</v>
      </c>
      <c r="AR45" s="107">
        <f t="shared" si="29"/>
        <v>0</v>
      </c>
      <c r="AS45" s="107">
        <f t="shared" si="56"/>
        <v>0</v>
      </c>
      <c r="AT45" s="107">
        <f t="shared" si="30"/>
        <v>0</v>
      </c>
      <c r="AU45" s="109">
        <f t="shared" si="57"/>
        <v>0</v>
      </c>
      <c r="AV45" s="109">
        <f t="shared" si="58"/>
        <v>0</v>
      </c>
      <c r="AW45" s="109">
        <f t="shared" si="59"/>
        <v>0</v>
      </c>
      <c r="AY45" s="82">
        <f t="shared" si="31"/>
        <v>0</v>
      </c>
      <c r="AZ45" s="82" t="e">
        <f t="shared" si="60"/>
        <v>#DIV/0!</v>
      </c>
      <c r="BA45" s="77">
        <f t="shared" si="32"/>
        <v>0</v>
      </c>
      <c r="BB45" s="108">
        <f t="shared" si="33"/>
        <v>0</v>
      </c>
      <c r="BC45" s="107">
        <f t="shared" si="34"/>
        <v>0</v>
      </c>
      <c r="BD45" s="107">
        <f t="shared" si="35"/>
        <v>0</v>
      </c>
      <c r="BE45" s="107">
        <f t="shared" si="36"/>
        <v>0</v>
      </c>
      <c r="BF45" s="109">
        <f t="shared" si="61"/>
        <v>0</v>
      </c>
      <c r="BG45" s="109">
        <f t="shared" si="62"/>
        <v>0</v>
      </c>
      <c r="BH45" s="109">
        <f t="shared" si="63"/>
        <v>0</v>
      </c>
      <c r="BJ45" s="82">
        <f t="shared" si="37"/>
        <v>0</v>
      </c>
      <c r="BK45" s="82" t="e">
        <f t="shared" si="64"/>
        <v>#DIV/0!</v>
      </c>
      <c r="BL45" s="77">
        <f t="shared" si="38"/>
        <v>0</v>
      </c>
      <c r="BM45" s="108">
        <f t="shared" si="39"/>
        <v>0</v>
      </c>
      <c r="BN45" s="107">
        <f t="shared" si="40"/>
        <v>0</v>
      </c>
      <c r="BO45" s="107">
        <f t="shared" si="41"/>
        <v>0</v>
      </c>
      <c r="BP45" s="107">
        <f t="shared" si="42"/>
        <v>0</v>
      </c>
      <c r="BQ45" s="109">
        <f t="shared" si="65"/>
        <v>0</v>
      </c>
      <c r="BR45" s="109">
        <f t="shared" si="66"/>
        <v>0</v>
      </c>
      <c r="BS45" s="109">
        <f t="shared" si="67"/>
        <v>0</v>
      </c>
      <c r="BU45" s="82">
        <f t="shared" si="43"/>
        <v>0</v>
      </c>
      <c r="BV45" s="82" t="e">
        <f t="shared" si="68"/>
        <v>#DIV/0!</v>
      </c>
      <c r="BW45" s="77">
        <f t="shared" si="44"/>
        <v>0</v>
      </c>
      <c r="BX45" s="108">
        <f t="shared" si="45"/>
        <v>0</v>
      </c>
      <c r="BY45" s="107">
        <f t="shared" si="46"/>
        <v>0</v>
      </c>
      <c r="BZ45" s="107">
        <f t="shared" si="47"/>
        <v>0</v>
      </c>
      <c r="CA45" s="107">
        <f t="shared" si="48"/>
        <v>0</v>
      </c>
      <c r="CB45" s="109">
        <f t="shared" si="69"/>
        <v>0</v>
      </c>
      <c r="CC45" s="109">
        <f t="shared" si="70"/>
        <v>0</v>
      </c>
      <c r="CD45" s="109">
        <f t="shared" si="71"/>
        <v>0</v>
      </c>
    </row>
    <row r="46" spans="1:82" x14ac:dyDescent="0.25">
      <c r="A46" s="101">
        <f t="shared" si="49"/>
        <v>37257</v>
      </c>
      <c r="B46" s="102">
        <f t="shared" si="50"/>
        <v>4.8252000000000006</v>
      </c>
      <c r="C46" s="80">
        <f t="shared" si="51"/>
        <v>0.42249999999999999</v>
      </c>
      <c r="D46" s="102">
        <f t="shared" si="1"/>
        <v>1.64</v>
      </c>
      <c r="E46" s="106">
        <f t="shared" si="2"/>
        <v>1.1000000000000001</v>
      </c>
      <c r="F46" s="105">
        <f t="shared" ca="1" si="3"/>
        <v>441</v>
      </c>
      <c r="G46" s="80" t="e">
        <f t="shared" si="4"/>
        <v>#DIV/0!</v>
      </c>
      <c r="H46" s="80" t="e">
        <f t="shared" si="5"/>
        <v>#DIV/0!</v>
      </c>
      <c r="I46" s="104">
        <f t="shared" si="6"/>
        <v>5.05</v>
      </c>
      <c r="K46" s="102">
        <f t="shared" si="7"/>
        <v>0.26</v>
      </c>
      <c r="L46" s="106">
        <f t="shared" si="8"/>
        <v>1</v>
      </c>
      <c r="M46" s="105">
        <f t="shared" ca="1" si="9"/>
        <v>441</v>
      </c>
      <c r="N46" s="216" t="e">
        <f t="shared" si="10"/>
        <v>#DIV/0!</v>
      </c>
      <c r="O46" s="80" t="e">
        <f t="shared" si="11"/>
        <v>#DIV/0!</v>
      </c>
      <c r="P46" s="104">
        <f t="shared" si="12"/>
        <v>5.0999999999999996</v>
      </c>
      <c r="R46" s="102">
        <f t="shared" si="13"/>
        <v>-6.25E-2</v>
      </c>
      <c r="S46" s="106">
        <f t="shared" si="14"/>
        <v>1</v>
      </c>
      <c r="T46" s="105">
        <f t="shared" ca="1" si="15"/>
        <v>441</v>
      </c>
      <c r="U46" s="216" t="e">
        <f t="shared" si="16"/>
        <v>#DIV/0!</v>
      </c>
      <c r="V46" s="80" t="e">
        <f t="shared" si="17"/>
        <v>#DIV/0!</v>
      </c>
      <c r="W46" s="104">
        <f t="shared" si="18"/>
        <v>5.48</v>
      </c>
      <c r="X46" s="105"/>
      <c r="Y46" s="102">
        <f t="shared" si="19"/>
        <v>-6.25E-2</v>
      </c>
      <c r="Z46" s="106">
        <f t="shared" si="20"/>
        <v>1</v>
      </c>
      <c r="AA46" s="105">
        <f t="shared" ca="1" si="21"/>
        <v>441</v>
      </c>
      <c r="AB46" s="80" t="e">
        <f t="shared" si="22"/>
        <v>#DIV/0!</v>
      </c>
      <c r="AC46" s="80" t="e">
        <f t="shared" si="23"/>
        <v>#DIV/0!</v>
      </c>
      <c r="AD46" s="104">
        <f t="shared" si="24"/>
        <v>5.5692500000000003</v>
      </c>
      <c r="AF46" s="105">
        <f t="shared" ca="1" si="52"/>
        <v>441</v>
      </c>
      <c r="AG46" s="105">
        <f t="shared" ca="1" si="53"/>
        <v>440</v>
      </c>
      <c r="AH46" s="80">
        <f t="shared" si="54"/>
        <v>6.7210917417546021E-2</v>
      </c>
      <c r="AI46" s="181">
        <f t="shared" si="25"/>
        <v>31</v>
      </c>
      <c r="AL46" s="105"/>
      <c r="AM46" s="82"/>
      <c r="AN46" s="82">
        <f t="shared" si="26"/>
        <v>0</v>
      </c>
      <c r="AO46" s="82" t="e">
        <f t="shared" si="55"/>
        <v>#DIV/0!</v>
      </c>
      <c r="AP46" s="77">
        <f t="shared" si="27"/>
        <v>0</v>
      </c>
      <c r="AQ46" s="108">
        <f t="shared" si="28"/>
        <v>0</v>
      </c>
      <c r="AR46" s="107">
        <f t="shared" si="29"/>
        <v>0</v>
      </c>
      <c r="AS46" s="107">
        <f t="shared" si="56"/>
        <v>0</v>
      </c>
      <c r="AT46" s="107">
        <f t="shared" si="30"/>
        <v>0</v>
      </c>
      <c r="AU46" s="109">
        <f t="shared" si="57"/>
        <v>0</v>
      </c>
      <c r="AV46" s="109">
        <f t="shared" si="58"/>
        <v>0</v>
      </c>
      <c r="AW46" s="109">
        <f t="shared" si="59"/>
        <v>0</v>
      </c>
      <c r="AY46" s="82">
        <f t="shared" si="31"/>
        <v>0</v>
      </c>
      <c r="AZ46" s="82" t="e">
        <f t="shared" si="60"/>
        <v>#DIV/0!</v>
      </c>
      <c r="BA46" s="77">
        <f t="shared" si="32"/>
        <v>0</v>
      </c>
      <c r="BB46" s="108">
        <f t="shared" si="33"/>
        <v>0</v>
      </c>
      <c r="BC46" s="107">
        <f t="shared" si="34"/>
        <v>0</v>
      </c>
      <c r="BD46" s="107">
        <f t="shared" si="35"/>
        <v>0</v>
      </c>
      <c r="BE46" s="107">
        <f t="shared" si="36"/>
        <v>0</v>
      </c>
      <c r="BF46" s="109">
        <f t="shared" si="61"/>
        <v>0</v>
      </c>
      <c r="BG46" s="109">
        <f t="shared" si="62"/>
        <v>0</v>
      </c>
      <c r="BH46" s="109">
        <f t="shared" si="63"/>
        <v>0</v>
      </c>
      <c r="BJ46" s="82">
        <f t="shared" si="37"/>
        <v>0</v>
      </c>
      <c r="BK46" s="82" t="e">
        <f t="shared" si="64"/>
        <v>#DIV/0!</v>
      </c>
      <c r="BL46" s="77">
        <f t="shared" si="38"/>
        <v>0</v>
      </c>
      <c r="BM46" s="108">
        <f t="shared" si="39"/>
        <v>0</v>
      </c>
      <c r="BN46" s="107">
        <f t="shared" si="40"/>
        <v>0</v>
      </c>
      <c r="BO46" s="107">
        <f t="shared" si="41"/>
        <v>0</v>
      </c>
      <c r="BP46" s="107">
        <f t="shared" si="42"/>
        <v>0</v>
      </c>
      <c r="BQ46" s="109">
        <f t="shared" si="65"/>
        <v>0</v>
      </c>
      <c r="BR46" s="109">
        <f t="shared" si="66"/>
        <v>0</v>
      </c>
      <c r="BS46" s="109">
        <f t="shared" si="67"/>
        <v>0</v>
      </c>
      <c r="BU46" s="82">
        <f t="shared" si="43"/>
        <v>0</v>
      </c>
      <c r="BV46" s="82" t="e">
        <f t="shared" si="68"/>
        <v>#DIV/0!</v>
      </c>
      <c r="BW46" s="77">
        <f t="shared" si="44"/>
        <v>0</v>
      </c>
      <c r="BX46" s="108">
        <f t="shared" si="45"/>
        <v>0</v>
      </c>
      <c r="BY46" s="107">
        <f t="shared" si="46"/>
        <v>0</v>
      </c>
      <c r="BZ46" s="107">
        <f t="shared" si="47"/>
        <v>0</v>
      </c>
      <c r="CA46" s="107">
        <f t="shared" si="48"/>
        <v>0</v>
      </c>
      <c r="CB46" s="109">
        <f t="shared" si="69"/>
        <v>0</v>
      </c>
      <c r="CC46" s="109">
        <f t="shared" si="70"/>
        <v>0</v>
      </c>
      <c r="CD46" s="109">
        <f t="shared" si="71"/>
        <v>0</v>
      </c>
    </row>
    <row r="47" spans="1:82" x14ac:dyDescent="0.25">
      <c r="A47" s="101">
        <f t="shared" si="49"/>
        <v>37288</v>
      </c>
      <c r="B47" s="102">
        <f t="shared" si="50"/>
        <v>4.6202000000000005</v>
      </c>
      <c r="C47" s="80">
        <f t="shared" si="51"/>
        <v>0.41250000000000003</v>
      </c>
      <c r="D47" s="102">
        <f t="shared" si="1"/>
        <v>1.64</v>
      </c>
      <c r="E47" s="106">
        <f t="shared" si="2"/>
        <v>1.1000000000000001</v>
      </c>
      <c r="F47" s="105">
        <f t="shared" ca="1" si="3"/>
        <v>474</v>
      </c>
      <c r="G47" s="80" t="e">
        <f t="shared" si="4"/>
        <v>#DIV/0!</v>
      </c>
      <c r="H47" s="80" t="e">
        <f t="shared" si="5"/>
        <v>#DIV/0!</v>
      </c>
      <c r="I47" s="104">
        <f t="shared" si="6"/>
        <v>5.05</v>
      </c>
      <c r="K47" s="102">
        <f t="shared" si="7"/>
        <v>0.26</v>
      </c>
      <c r="L47" s="106">
        <f t="shared" si="8"/>
        <v>1</v>
      </c>
      <c r="M47" s="105">
        <f t="shared" ca="1" si="9"/>
        <v>474</v>
      </c>
      <c r="N47" s="216" t="e">
        <f t="shared" si="10"/>
        <v>#DIV/0!</v>
      </c>
      <c r="O47" s="80" t="e">
        <f t="shared" si="11"/>
        <v>#DIV/0!</v>
      </c>
      <c r="P47" s="104">
        <f t="shared" si="12"/>
        <v>5.0999999999999996</v>
      </c>
      <c r="R47" s="102">
        <f t="shared" si="13"/>
        <v>-4.4999999999999998E-2</v>
      </c>
      <c r="S47" s="106">
        <f t="shared" si="14"/>
        <v>1</v>
      </c>
      <c r="T47" s="105">
        <f t="shared" ca="1" si="15"/>
        <v>474</v>
      </c>
      <c r="U47" s="216" t="e">
        <f t="shared" si="16"/>
        <v>#DIV/0!</v>
      </c>
      <c r="V47" s="80" t="e">
        <f t="shared" si="17"/>
        <v>#DIV/0!</v>
      </c>
      <c r="W47" s="104">
        <f t="shared" si="18"/>
        <v>5.48</v>
      </c>
      <c r="X47" s="105"/>
      <c r="Y47" s="102">
        <f t="shared" si="19"/>
        <v>-4.4999999999999998E-2</v>
      </c>
      <c r="Z47" s="106">
        <f t="shared" si="20"/>
        <v>1</v>
      </c>
      <c r="AA47" s="105">
        <f t="shared" ca="1" si="21"/>
        <v>474</v>
      </c>
      <c r="AB47" s="80" t="e">
        <f t="shared" si="22"/>
        <v>#DIV/0!</v>
      </c>
      <c r="AC47" s="80" t="e">
        <f t="shared" si="23"/>
        <v>#DIV/0!</v>
      </c>
      <c r="AD47" s="104">
        <f t="shared" si="24"/>
        <v>5.5692500000000003</v>
      </c>
      <c r="AF47" s="105">
        <f t="shared" ca="1" si="52"/>
        <v>474</v>
      </c>
      <c r="AG47" s="105">
        <f t="shared" ca="1" si="53"/>
        <v>473</v>
      </c>
      <c r="AH47" s="80">
        <f t="shared" si="54"/>
        <v>6.7195918181784026E-2</v>
      </c>
      <c r="AI47" s="181">
        <f t="shared" si="25"/>
        <v>28</v>
      </c>
      <c r="AL47" s="105"/>
      <c r="AM47" s="82"/>
      <c r="AN47" s="82">
        <f t="shared" si="26"/>
        <v>0</v>
      </c>
      <c r="AO47" s="82" t="e">
        <f t="shared" si="55"/>
        <v>#DIV/0!</v>
      </c>
      <c r="AP47" s="77">
        <f t="shared" si="27"/>
        <v>0</v>
      </c>
      <c r="AQ47" s="108">
        <f t="shared" si="28"/>
        <v>0</v>
      </c>
      <c r="AR47" s="107">
        <f t="shared" si="29"/>
        <v>0</v>
      </c>
      <c r="AS47" s="107">
        <f t="shared" si="56"/>
        <v>0</v>
      </c>
      <c r="AT47" s="107">
        <f t="shared" si="30"/>
        <v>0</v>
      </c>
      <c r="AU47" s="109">
        <f t="shared" si="57"/>
        <v>0</v>
      </c>
      <c r="AV47" s="109">
        <f t="shared" si="58"/>
        <v>0</v>
      </c>
      <c r="AW47" s="109">
        <f t="shared" si="59"/>
        <v>0</v>
      </c>
      <c r="AY47" s="82">
        <f t="shared" si="31"/>
        <v>0</v>
      </c>
      <c r="AZ47" s="82" t="e">
        <f t="shared" si="60"/>
        <v>#DIV/0!</v>
      </c>
      <c r="BA47" s="77">
        <f t="shared" si="32"/>
        <v>0</v>
      </c>
      <c r="BB47" s="108">
        <f t="shared" si="33"/>
        <v>0</v>
      </c>
      <c r="BC47" s="107">
        <f t="shared" si="34"/>
        <v>0</v>
      </c>
      <c r="BD47" s="107">
        <f t="shared" si="35"/>
        <v>0</v>
      </c>
      <c r="BE47" s="107">
        <f t="shared" si="36"/>
        <v>0</v>
      </c>
      <c r="BF47" s="109">
        <f t="shared" si="61"/>
        <v>0</v>
      </c>
      <c r="BG47" s="109">
        <f t="shared" si="62"/>
        <v>0</v>
      </c>
      <c r="BH47" s="109">
        <f t="shared" si="63"/>
        <v>0</v>
      </c>
      <c r="BJ47" s="82">
        <f t="shared" si="37"/>
        <v>0</v>
      </c>
      <c r="BK47" s="82" t="e">
        <f t="shared" si="64"/>
        <v>#DIV/0!</v>
      </c>
      <c r="BL47" s="77">
        <f t="shared" si="38"/>
        <v>0</v>
      </c>
      <c r="BM47" s="108">
        <f t="shared" si="39"/>
        <v>0</v>
      </c>
      <c r="BN47" s="107">
        <f t="shared" si="40"/>
        <v>0</v>
      </c>
      <c r="BO47" s="107">
        <f t="shared" si="41"/>
        <v>0</v>
      </c>
      <c r="BP47" s="107">
        <f t="shared" si="42"/>
        <v>0</v>
      </c>
      <c r="BQ47" s="109">
        <f t="shared" si="65"/>
        <v>0</v>
      </c>
      <c r="BR47" s="109">
        <f t="shared" si="66"/>
        <v>0</v>
      </c>
      <c r="BS47" s="109">
        <f t="shared" si="67"/>
        <v>0</v>
      </c>
      <c r="BU47" s="82">
        <f t="shared" si="43"/>
        <v>0</v>
      </c>
      <c r="BV47" s="82" t="e">
        <f t="shared" si="68"/>
        <v>#DIV/0!</v>
      </c>
      <c r="BW47" s="77">
        <f t="shared" si="44"/>
        <v>0</v>
      </c>
      <c r="BX47" s="108">
        <f t="shared" si="45"/>
        <v>0</v>
      </c>
      <c r="BY47" s="107">
        <f t="shared" si="46"/>
        <v>0</v>
      </c>
      <c r="BZ47" s="107">
        <f t="shared" si="47"/>
        <v>0</v>
      </c>
      <c r="CA47" s="107">
        <f t="shared" si="48"/>
        <v>0</v>
      </c>
      <c r="CB47" s="109">
        <f t="shared" si="69"/>
        <v>0</v>
      </c>
      <c r="CC47" s="109">
        <f t="shared" si="70"/>
        <v>0</v>
      </c>
      <c r="CD47" s="109">
        <f t="shared" si="71"/>
        <v>0</v>
      </c>
    </row>
    <row r="48" spans="1:82" x14ac:dyDescent="0.25">
      <c r="A48" s="101">
        <f t="shared" si="49"/>
        <v>37316</v>
      </c>
      <c r="B48" s="102">
        <f t="shared" si="50"/>
        <v>4.4052000000000007</v>
      </c>
      <c r="C48" s="80">
        <f t="shared" si="51"/>
        <v>0.375</v>
      </c>
      <c r="D48" s="102">
        <f t="shared" si="1"/>
        <v>0.96</v>
      </c>
      <c r="E48" s="106">
        <f t="shared" si="2"/>
        <v>1.1000000000000001</v>
      </c>
      <c r="F48" s="105">
        <f t="shared" ca="1" si="3"/>
        <v>502</v>
      </c>
      <c r="G48" s="80" t="e">
        <f t="shared" si="4"/>
        <v>#DIV/0!</v>
      </c>
      <c r="H48" s="80" t="e">
        <f t="shared" si="5"/>
        <v>#DIV/0!</v>
      </c>
      <c r="I48" s="104">
        <f t="shared" si="6"/>
        <v>5.05</v>
      </c>
      <c r="K48" s="102">
        <f t="shared" si="7"/>
        <v>0.26</v>
      </c>
      <c r="L48" s="106">
        <f t="shared" si="8"/>
        <v>1</v>
      </c>
      <c r="M48" s="105">
        <f t="shared" ca="1" si="9"/>
        <v>502</v>
      </c>
      <c r="N48" s="216" t="e">
        <f t="shared" si="10"/>
        <v>#DIV/0!</v>
      </c>
      <c r="O48" s="80" t="e">
        <f t="shared" si="11"/>
        <v>#DIV/0!</v>
      </c>
      <c r="P48" s="104">
        <f t="shared" si="12"/>
        <v>5.0999999999999996</v>
      </c>
      <c r="R48" s="102">
        <f t="shared" si="13"/>
        <v>-3.2500000000000001E-2</v>
      </c>
      <c r="S48" s="106">
        <f t="shared" si="14"/>
        <v>1</v>
      </c>
      <c r="T48" s="105">
        <f t="shared" ca="1" si="15"/>
        <v>502</v>
      </c>
      <c r="U48" s="216" t="e">
        <f t="shared" si="16"/>
        <v>#DIV/0!</v>
      </c>
      <c r="V48" s="80" t="e">
        <f t="shared" si="17"/>
        <v>#DIV/0!</v>
      </c>
      <c r="W48" s="104">
        <f t="shared" si="18"/>
        <v>5.48</v>
      </c>
      <c r="X48" s="105"/>
      <c r="Y48" s="102">
        <f t="shared" si="19"/>
        <v>-3.2500000000000001E-2</v>
      </c>
      <c r="Z48" s="106">
        <f t="shared" si="20"/>
        <v>1</v>
      </c>
      <c r="AA48" s="105">
        <f t="shared" ca="1" si="21"/>
        <v>502</v>
      </c>
      <c r="AB48" s="80" t="e">
        <f t="shared" si="22"/>
        <v>#DIV/0!</v>
      </c>
      <c r="AC48" s="80" t="e">
        <f t="shared" si="23"/>
        <v>#DIV/0!</v>
      </c>
      <c r="AD48" s="104">
        <f t="shared" si="24"/>
        <v>5.5692500000000003</v>
      </c>
      <c r="AF48" s="105">
        <f t="shared" ca="1" si="52"/>
        <v>502</v>
      </c>
      <c r="AG48" s="105">
        <f t="shared" ca="1" si="53"/>
        <v>501</v>
      </c>
      <c r="AH48" s="80">
        <f t="shared" si="54"/>
        <v>6.718237048503102E-2</v>
      </c>
      <c r="AI48" s="181">
        <f t="shared" si="25"/>
        <v>31</v>
      </c>
      <c r="AL48" s="105"/>
      <c r="AM48" s="82"/>
      <c r="AN48" s="82">
        <f t="shared" si="26"/>
        <v>0</v>
      </c>
      <c r="AO48" s="82" t="e">
        <f t="shared" si="55"/>
        <v>#DIV/0!</v>
      </c>
      <c r="AP48" s="77">
        <f t="shared" si="27"/>
        <v>0</v>
      </c>
      <c r="AQ48" s="108">
        <f t="shared" si="28"/>
        <v>0</v>
      </c>
      <c r="AR48" s="107">
        <f t="shared" si="29"/>
        <v>0</v>
      </c>
      <c r="AS48" s="107">
        <f t="shared" si="56"/>
        <v>0</v>
      </c>
      <c r="AT48" s="107">
        <f t="shared" si="30"/>
        <v>0</v>
      </c>
      <c r="AU48" s="109">
        <f t="shared" si="57"/>
        <v>0</v>
      </c>
      <c r="AV48" s="109">
        <f t="shared" si="58"/>
        <v>0</v>
      </c>
      <c r="AW48" s="109">
        <f t="shared" si="59"/>
        <v>0</v>
      </c>
      <c r="AY48" s="82">
        <f t="shared" si="31"/>
        <v>0</v>
      </c>
      <c r="AZ48" s="82" t="e">
        <f t="shared" si="60"/>
        <v>#DIV/0!</v>
      </c>
      <c r="BA48" s="77">
        <f t="shared" si="32"/>
        <v>0</v>
      </c>
      <c r="BB48" s="108">
        <f t="shared" si="33"/>
        <v>0</v>
      </c>
      <c r="BC48" s="107">
        <f t="shared" si="34"/>
        <v>0</v>
      </c>
      <c r="BD48" s="107">
        <f t="shared" si="35"/>
        <v>0</v>
      </c>
      <c r="BE48" s="107">
        <f t="shared" si="36"/>
        <v>0</v>
      </c>
      <c r="BF48" s="109">
        <f t="shared" si="61"/>
        <v>0</v>
      </c>
      <c r="BG48" s="109">
        <f t="shared" si="62"/>
        <v>0</v>
      </c>
      <c r="BH48" s="109">
        <f t="shared" si="63"/>
        <v>0</v>
      </c>
      <c r="BJ48" s="82">
        <f t="shared" si="37"/>
        <v>0</v>
      </c>
      <c r="BK48" s="82" t="e">
        <f t="shared" si="64"/>
        <v>#DIV/0!</v>
      </c>
      <c r="BL48" s="77">
        <f t="shared" si="38"/>
        <v>0</v>
      </c>
      <c r="BM48" s="108">
        <f t="shared" si="39"/>
        <v>0</v>
      </c>
      <c r="BN48" s="107">
        <f t="shared" si="40"/>
        <v>0</v>
      </c>
      <c r="BO48" s="107">
        <f t="shared" si="41"/>
        <v>0</v>
      </c>
      <c r="BP48" s="107">
        <f t="shared" si="42"/>
        <v>0</v>
      </c>
      <c r="BQ48" s="109">
        <f t="shared" si="65"/>
        <v>0</v>
      </c>
      <c r="BR48" s="109">
        <f t="shared" si="66"/>
        <v>0</v>
      </c>
      <c r="BS48" s="109">
        <f t="shared" si="67"/>
        <v>0</v>
      </c>
      <c r="BU48" s="82">
        <f t="shared" si="43"/>
        <v>0</v>
      </c>
      <c r="BV48" s="82" t="e">
        <f t="shared" si="68"/>
        <v>#DIV/0!</v>
      </c>
      <c r="BW48" s="77">
        <f t="shared" si="44"/>
        <v>0</v>
      </c>
      <c r="BX48" s="108">
        <f t="shared" si="45"/>
        <v>0</v>
      </c>
      <c r="BY48" s="107">
        <f t="shared" si="46"/>
        <v>0</v>
      </c>
      <c r="BZ48" s="107">
        <f t="shared" si="47"/>
        <v>0</v>
      </c>
      <c r="CA48" s="107">
        <f t="shared" si="48"/>
        <v>0</v>
      </c>
      <c r="CB48" s="109">
        <f t="shared" si="69"/>
        <v>0</v>
      </c>
      <c r="CC48" s="109">
        <f t="shared" si="70"/>
        <v>0</v>
      </c>
      <c r="CD48" s="109">
        <f t="shared" si="71"/>
        <v>0</v>
      </c>
    </row>
    <row r="49" spans="1:82" x14ac:dyDescent="0.25">
      <c r="A49" s="101">
        <f t="shared" si="49"/>
        <v>37347</v>
      </c>
      <c r="B49" s="102">
        <f t="shared" si="50"/>
        <v>4.22</v>
      </c>
      <c r="C49" s="80">
        <f t="shared" si="51"/>
        <v>0.32250000000000001</v>
      </c>
      <c r="D49" s="102">
        <f t="shared" si="1"/>
        <v>0.45</v>
      </c>
      <c r="E49" s="106">
        <f t="shared" si="2"/>
        <v>0.98</v>
      </c>
      <c r="F49" s="105">
        <f t="shared" ca="1" si="3"/>
        <v>530</v>
      </c>
      <c r="G49" s="80" t="e">
        <f t="shared" si="4"/>
        <v>#DIV/0!</v>
      </c>
      <c r="H49" s="80" t="e">
        <f t="shared" si="5"/>
        <v>#DIV/0!</v>
      </c>
      <c r="I49" s="104">
        <f t="shared" si="6"/>
        <v>5.05</v>
      </c>
      <c r="K49" s="102">
        <f t="shared" si="7"/>
        <v>0.38500000000000001</v>
      </c>
      <c r="L49" s="106">
        <f t="shared" si="8"/>
        <v>1</v>
      </c>
      <c r="M49" s="105">
        <f t="shared" ca="1" si="9"/>
        <v>530</v>
      </c>
      <c r="N49" s="216" t="e">
        <f t="shared" si="10"/>
        <v>#DIV/0!</v>
      </c>
      <c r="O49" s="80" t="e">
        <f t="shared" si="11"/>
        <v>#DIV/0!</v>
      </c>
      <c r="P49" s="104">
        <f t="shared" si="12"/>
        <v>5.0999999999999996</v>
      </c>
      <c r="R49" s="102">
        <f t="shared" si="13"/>
        <v>1.4999999999999999E-2</v>
      </c>
      <c r="S49" s="106">
        <f t="shared" si="14"/>
        <v>1</v>
      </c>
      <c r="T49" s="105">
        <f t="shared" ca="1" si="15"/>
        <v>530</v>
      </c>
      <c r="U49" s="216" t="e">
        <f t="shared" si="16"/>
        <v>#DIV/0!</v>
      </c>
      <c r="V49" s="80" t="e">
        <f t="shared" si="17"/>
        <v>#DIV/0!</v>
      </c>
      <c r="W49" s="104">
        <f t="shared" si="18"/>
        <v>5.48</v>
      </c>
      <c r="X49" s="105"/>
      <c r="Y49" s="102">
        <f t="shared" si="19"/>
        <v>1.4999999999999999E-2</v>
      </c>
      <c r="Z49" s="106">
        <f t="shared" si="20"/>
        <v>1</v>
      </c>
      <c r="AA49" s="105">
        <f t="shared" ca="1" si="21"/>
        <v>530</v>
      </c>
      <c r="AB49" s="80" t="e">
        <f t="shared" si="22"/>
        <v>#DIV/0!</v>
      </c>
      <c r="AC49" s="80" t="e">
        <f t="shared" si="23"/>
        <v>#DIV/0!</v>
      </c>
      <c r="AD49" s="104">
        <f t="shared" si="24"/>
        <v>5.5692500000000003</v>
      </c>
      <c r="AF49" s="105">
        <f t="shared" ca="1" si="52"/>
        <v>530</v>
      </c>
      <c r="AG49" s="105">
        <f t="shared" ca="1" si="53"/>
        <v>529</v>
      </c>
      <c r="AH49" s="80">
        <f t="shared" si="54"/>
        <v>6.7154701987139034E-2</v>
      </c>
      <c r="AI49" s="181">
        <f t="shared" si="25"/>
        <v>30</v>
      </c>
      <c r="AL49" s="105"/>
      <c r="AM49" s="82"/>
      <c r="AN49" s="82">
        <f t="shared" si="26"/>
        <v>0</v>
      </c>
      <c r="AO49" s="82" t="e">
        <f t="shared" si="55"/>
        <v>#DIV/0!</v>
      </c>
      <c r="AP49" s="77">
        <f t="shared" si="27"/>
        <v>0</v>
      </c>
      <c r="AQ49" s="108">
        <f t="shared" si="28"/>
        <v>0</v>
      </c>
      <c r="AR49" s="107">
        <f t="shared" si="29"/>
        <v>0</v>
      </c>
      <c r="AS49" s="107">
        <f t="shared" si="56"/>
        <v>0</v>
      </c>
      <c r="AT49" s="107">
        <f t="shared" si="30"/>
        <v>0</v>
      </c>
      <c r="AU49" s="109">
        <f t="shared" si="57"/>
        <v>0</v>
      </c>
      <c r="AV49" s="109">
        <f t="shared" si="58"/>
        <v>0</v>
      </c>
      <c r="AW49" s="109">
        <f t="shared" si="59"/>
        <v>0</v>
      </c>
      <c r="AY49" s="82">
        <f t="shared" si="31"/>
        <v>0</v>
      </c>
      <c r="AZ49" s="82" t="e">
        <f t="shared" si="60"/>
        <v>#DIV/0!</v>
      </c>
      <c r="BA49" s="77">
        <f t="shared" si="32"/>
        <v>0</v>
      </c>
      <c r="BB49" s="108">
        <f t="shared" si="33"/>
        <v>0</v>
      </c>
      <c r="BC49" s="107">
        <f t="shared" si="34"/>
        <v>0</v>
      </c>
      <c r="BD49" s="107">
        <f t="shared" si="35"/>
        <v>0</v>
      </c>
      <c r="BE49" s="107">
        <f t="shared" si="36"/>
        <v>0</v>
      </c>
      <c r="BF49" s="109">
        <f t="shared" si="61"/>
        <v>0</v>
      </c>
      <c r="BG49" s="109">
        <f t="shared" si="62"/>
        <v>0</v>
      </c>
      <c r="BH49" s="109">
        <f t="shared" si="63"/>
        <v>0</v>
      </c>
      <c r="BJ49" s="82">
        <f t="shared" si="37"/>
        <v>0</v>
      </c>
      <c r="BK49" s="82" t="e">
        <f t="shared" si="64"/>
        <v>#DIV/0!</v>
      </c>
      <c r="BL49" s="77">
        <f t="shared" si="38"/>
        <v>0</v>
      </c>
      <c r="BM49" s="108">
        <f t="shared" si="39"/>
        <v>0</v>
      </c>
      <c r="BN49" s="107">
        <f t="shared" si="40"/>
        <v>0</v>
      </c>
      <c r="BO49" s="107">
        <f t="shared" si="41"/>
        <v>0</v>
      </c>
      <c r="BP49" s="107">
        <f t="shared" si="42"/>
        <v>0</v>
      </c>
      <c r="BQ49" s="109">
        <f t="shared" si="65"/>
        <v>0</v>
      </c>
      <c r="BR49" s="109">
        <f t="shared" si="66"/>
        <v>0</v>
      </c>
      <c r="BS49" s="109">
        <f t="shared" si="67"/>
        <v>0</v>
      </c>
      <c r="BU49" s="82">
        <f t="shared" si="43"/>
        <v>0</v>
      </c>
      <c r="BV49" s="82" t="e">
        <f t="shared" si="68"/>
        <v>#DIV/0!</v>
      </c>
      <c r="BW49" s="77">
        <f t="shared" si="44"/>
        <v>0</v>
      </c>
      <c r="BX49" s="108">
        <f t="shared" si="45"/>
        <v>0</v>
      </c>
      <c r="BY49" s="107">
        <f t="shared" si="46"/>
        <v>0</v>
      </c>
      <c r="BZ49" s="107">
        <f t="shared" si="47"/>
        <v>0</v>
      </c>
      <c r="CA49" s="107">
        <f t="shared" si="48"/>
        <v>0</v>
      </c>
      <c r="CB49" s="109">
        <f t="shared" si="69"/>
        <v>0</v>
      </c>
      <c r="CC49" s="109">
        <f t="shared" si="70"/>
        <v>0</v>
      </c>
      <c r="CD49" s="109">
        <f t="shared" si="71"/>
        <v>0</v>
      </c>
    </row>
    <row r="50" spans="1:82" x14ac:dyDescent="0.25">
      <c r="A50" s="101">
        <f t="shared" si="49"/>
        <v>37377</v>
      </c>
      <c r="B50" s="102">
        <f t="shared" si="50"/>
        <v>4.1470000000000002</v>
      </c>
      <c r="C50" s="80">
        <f t="shared" si="51"/>
        <v>0.31</v>
      </c>
      <c r="D50" s="102">
        <f t="shared" si="1"/>
        <v>0.41499999999999998</v>
      </c>
      <c r="E50" s="106">
        <f t="shared" si="2"/>
        <v>0.98</v>
      </c>
      <c r="F50" s="105">
        <f t="shared" ca="1" si="3"/>
        <v>561</v>
      </c>
      <c r="G50" s="80" t="e">
        <f t="shared" si="4"/>
        <v>#DIV/0!</v>
      </c>
      <c r="H50" s="80" t="e">
        <f t="shared" si="5"/>
        <v>#DIV/0!</v>
      </c>
      <c r="I50" s="104">
        <f t="shared" si="6"/>
        <v>5.05</v>
      </c>
      <c r="K50" s="102">
        <f t="shared" si="7"/>
        <v>0.38500000000000001</v>
      </c>
      <c r="L50" s="106">
        <f t="shared" si="8"/>
        <v>1</v>
      </c>
      <c r="M50" s="105">
        <f t="shared" ca="1" si="9"/>
        <v>561</v>
      </c>
      <c r="N50" s="216" t="e">
        <f t="shared" si="10"/>
        <v>#DIV/0!</v>
      </c>
      <c r="O50" s="80" t="e">
        <f t="shared" si="11"/>
        <v>#DIV/0!</v>
      </c>
      <c r="P50" s="104">
        <f t="shared" si="12"/>
        <v>5.0999999999999996</v>
      </c>
      <c r="R50" s="102">
        <f t="shared" si="13"/>
        <v>1.4999999999999999E-2</v>
      </c>
      <c r="S50" s="106">
        <f t="shared" si="14"/>
        <v>1</v>
      </c>
      <c r="T50" s="105">
        <f t="shared" ca="1" si="15"/>
        <v>561</v>
      </c>
      <c r="U50" s="216" t="e">
        <f t="shared" si="16"/>
        <v>#DIV/0!</v>
      </c>
      <c r="V50" s="80" t="e">
        <f t="shared" si="17"/>
        <v>#DIV/0!</v>
      </c>
      <c r="W50" s="104">
        <f t="shared" si="18"/>
        <v>5.48</v>
      </c>
      <c r="X50" s="105"/>
      <c r="Y50" s="102">
        <f t="shared" si="19"/>
        <v>1.4999999999999999E-2</v>
      </c>
      <c r="Z50" s="106">
        <f t="shared" si="20"/>
        <v>1</v>
      </c>
      <c r="AA50" s="105">
        <f t="shared" ca="1" si="21"/>
        <v>561</v>
      </c>
      <c r="AB50" s="80" t="e">
        <f t="shared" si="22"/>
        <v>#DIV/0!</v>
      </c>
      <c r="AC50" s="80" t="e">
        <f t="shared" si="23"/>
        <v>#DIV/0!</v>
      </c>
      <c r="AD50" s="104">
        <f t="shared" si="24"/>
        <v>5.5692500000000003</v>
      </c>
      <c r="AF50" s="105">
        <f t="shared" ca="1" si="52"/>
        <v>561</v>
      </c>
      <c r="AG50" s="105">
        <f t="shared" ca="1" si="53"/>
        <v>560</v>
      </c>
      <c r="AH50" s="80">
        <f t="shared" si="54"/>
        <v>6.7109170785683001E-2</v>
      </c>
      <c r="AI50" s="181">
        <f t="shared" si="25"/>
        <v>31</v>
      </c>
      <c r="AL50" s="105"/>
      <c r="AM50" s="82"/>
      <c r="AN50" s="82">
        <f t="shared" si="26"/>
        <v>0</v>
      </c>
      <c r="AO50" s="82" t="e">
        <f t="shared" si="55"/>
        <v>#DIV/0!</v>
      </c>
      <c r="AP50" s="77">
        <f t="shared" si="27"/>
        <v>0</v>
      </c>
      <c r="AQ50" s="108">
        <f t="shared" si="28"/>
        <v>0</v>
      </c>
      <c r="AR50" s="107">
        <f t="shared" si="29"/>
        <v>0</v>
      </c>
      <c r="AS50" s="107">
        <f t="shared" si="56"/>
        <v>0</v>
      </c>
      <c r="AT50" s="107">
        <f t="shared" si="30"/>
        <v>0</v>
      </c>
      <c r="AU50" s="109">
        <f t="shared" si="57"/>
        <v>0</v>
      </c>
      <c r="AV50" s="109">
        <f t="shared" si="58"/>
        <v>0</v>
      </c>
      <c r="AW50" s="109">
        <f t="shared" si="59"/>
        <v>0</v>
      </c>
      <c r="AY50" s="82">
        <f t="shared" si="31"/>
        <v>0</v>
      </c>
      <c r="AZ50" s="82" t="e">
        <f t="shared" si="60"/>
        <v>#DIV/0!</v>
      </c>
      <c r="BA50" s="77">
        <f t="shared" si="32"/>
        <v>0</v>
      </c>
      <c r="BB50" s="108">
        <f t="shared" si="33"/>
        <v>0</v>
      </c>
      <c r="BC50" s="107">
        <f t="shared" si="34"/>
        <v>0</v>
      </c>
      <c r="BD50" s="107">
        <f t="shared" si="35"/>
        <v>0</v>
      </c>
      <c r="BE50" s="107">
        <f t="shared" si="36"/>
        <v>0</v>
      </c>
      <c r="BF50" s="109">
        <f t="shared" si="61"/>
        <v>0</v>
      </c>
      <c r="BG50" s="109">
        <f t="shared" si="62"/>
        <v>0</v>
      </c>
      <c r="BH50" s="109">
        <f t="shared" si="63"/>
        <v>0</v>
      </c>
      <c r="BJ50" s="82">
        <f t="shared" si="37"/>
        <v>0</v>
      </c>
      <c r="BK50" s="82" t="e">
        <f t="shared" si="64"/>
        <v>#DIV/0!</v>
      </c>
      <c r="BL50" s="77">
        <f t="shared" si="38"/>
        <v>0</v>
      </c>
      <c r="BM50" s="108">
        <f t="shared" si="39"/>
        <v>0</v>
      </c>
      <c r="BN50" s="107">
        <f t="shared" si="40"/>
        <v>0</v>
      </c>
      <c r="BO50" s="107">
        <f t="shared" si="41"/>
        <v>0</v>
      </c>
      <c r="BP50" s="107">
        <f t="shared" si="42"/>
        <v>0</v>
      </c>
      <c r="BQ50" s="109">
        <f t="shared" si="65"/>
        <v>0</v>
      </c>
      <c r="BR50" s="109">
        <f t="shared" si="66"/>
        <v>0</v>
      </c>
      <c r="BS50" s="109">
        <f t="shared" si="67"/>
        <v>0</v>
      </c>
      <c r="BU50" s="82">
        <f t="shared" si="43"/>
        <v>0</v>
      </c>
      <c r="BV50" s="82" t="e">
        <f t="shared" si="68"/>
        <v>#DIV/0!</v>
      </c>
      <c r="BW50" s="77">
        <f t="shared" si="44"/>
        <v>0</v>
      </c>
      <c r="BX50" s="108">
        <f t="shared" si="45"/>
        <v>0</v>
      </c>
      <c r="BY50" s="107">
        <f t="shared" si="46"/>
        <v>0</v>
      </c>
      <c r="BZ50" s="107">
        <f t="shared" si="47"/>
        <v>0</v>
      </c>
      <c r="CA50" s="107">
        <f t="shared" si="48"/>
        <v>0</v>
      </c>
      <c r="CB50" s="109">
        <f t="shared" si="69"/>
        <v>0</v>
      </c>
      <c r="CC50" s="109">
        <f t="shared" si="70"/>
        <v>0</v>
      </c>
      <c r="CD50" s="109">
        <f t="shared" si="71"/>
        <v>0</v>
      </c>
    </row>
    <row r="51" spans="1:82" x14ac:dyDescent="0.25">
      <c r="A51" s="101">
        <f t="shared" si="49"/>
        <v>37408</v>
      </c>
      <c r="B51" s="102">
        <f t="shared" si="50"/>
        <v>4.1269999999999998</v>
      </c>
      <c r="C51" s="80">
        <f t="shared" si="51"/>
        <v>0.31</v>
      </c>
      <c r="D51" s="102">
        <f t="shared" si="1"/>
        <v>0.40500000000000003</v>
      </c>
      <c r="E51" s="106">
        <f t="shared" si="2"/>
        <v>0.98</v>
      </c>
      <c r="F51" s="105">
        <f t="shared" ca="1" si="3"/>
        <v>594</v>
      </c>
      <c r="G51" s="80" t="e">
        <f t="shared" si="4"/>
        <v>#DIV/0!</v>
      </c>
      <c r="H51" s="80" t="e">
        <f t="shared" si="5"/>
        <v>#DIV/0!</v>
      </c>
      <c r="I51" s="104">
        <f t="shared" si="6"/>
        <v>5.05</v>
      </c>
      <c r="K51" s="102">
        <f t="shared" si="7"/>
        <v>0.38500000000000001</v>
      </c>
      <c r="L51" s="106">
        <f t="shared" si="8"/>
        <v>1</v>
      </c>
      <c r="M51" s="105">
        <f t="shared" ca="1" si="9"/>
        <v>594</v>
      </c>
      <c r="N51" s="216" t="e">
        <f t="shared" si="10"/>
        <v>#DIV/0!</v>
      </c>
      <c r="O51" s="80" t="e">
        <f t="shared" si="11"/>
        <v>#DIV/0!</v>
      </c>
      <c r="P51" s="104">
        <f t="shared" si="12"/>
        <v>5.0999999999999996</v>
      </c>
      <c r="R51" s="102">
        <f t="shared" si="13"/>
        <v>0.02</v>
      </c>
      <c r="S51" s="106">
        <f t="shared" si="14"/>
        <v>1</v>
      </c>
      <c r="T51" s="105">
        <f t="shared" ca="1" si="15"/>
        <v>594</v>
      </c>
      <c r="U51" s="216" t="e">
        <f t="shared" si="16"/>
        <v>#DIV/0!</v>
      </c>
      <c r="V51" s="80" t="e">
        <f t="shared" si="17"/>
        <v>#DIV/0!</v>
      </c>
      <c r="W51" s="104">
        <f t="shared" si="18"/>
        <v>5.48</v>
      </c>
      <c r="X51" s="105"/>
      <c r="Y51" s="102">
        <f t="shared" si="19"/>
        <v>0.02</v>
      </c>
      <c r="Z51" s="106">
        <f t="shared" si="20"/>
        <v>1</v>
      </c>
      <c r="AA51" s="105">
        <f t="shared" ca="1" si="21"/>
        <v>594</v>
      </c>
      <c r="AB51" s="80" t="e">
        <f t="shared" si="22"/>
        <v>#DIV/0!</v>
      </c>
      <c r="AC51" s="80" t="e">
        <f t="shared" si="23"/>
        <v>#DIV/0!</v>
      </c>
      <c r="AD51" s="104">
        <f t="shared" si="24"/>
        <v>5.5692500000000003</v>
      </c>
      <c r="AF51" s="105">
        <f t="shared" ca="1" si="52"/>
        <v>594</v>
      </c>
      <c r="AG51" s="105">
        <f t="shared" ca="1" si="53"/>
        <v>593</v>
      </c>
      <c r="AH51" s="80">
        <f t="shared" si="54"/>
        <v>6.7062121878233016E-2</v>
      </c>
      <c r="AI51" s="181">
        <f t="shared" si="25"/>
        <v>30</v>
      </c>
      <c r="AL51" s="105"/>
      <c r="AM51" s="82"/>
      <c r="AN51" s="82">
        <f t="shared" si="26"/>
        <v>0</v>
      </c>
      <c r="AO51" s="82" t="e">
        <f t="shared" si="55"/>
        <v>#DIV/0!</v>
      </c>
      <c r="AP51" s="77">
        <f t="shared" si="27"/>
        <v>0</v>
      </c>
      <c r="AQ51" s="108">
        <f t="shared" si="28"/>
        <v>0</v>
      </c>
      <c r="AR51" s="107">
        <f t="shared" si="29"/>
        <v>0</v>
      </c>
      <c r="AS51" s="107">
        <f t="shared" si="56"/>
        <v>0</v>
      </c>
      <c r="AT51" s="107">
        <f t="shared" si="30"/>
        <v>0</v>
      </c>
      <c r="AU51" s="109">
        <f t="shared" si="57"/>
        <v>0</v>
      </c>
      <c r="AV51" s="109">
        <f t="shared" si="58"/>
        <v>0</v>
      </c>
      <c r="AW51" s="109">
        <f t="shared" si="59"/>
        <v>0</v>
      </c>
      <c r="AY51" s="82">
        <f t="shared" si="31"/>
        <v>0</v>
      </c>
      <c r="AZ51" s="82" t="e">
        <f t="shared" si="60"/>
        <v>#DIV/0!</v>
      </c>
      <c r="BA51" s="77">
        <f t="shared" si="32"/>
        <v>0</v>
      </c>
      <c r="BB51" s="108">
        <f t="shared" si="33"/>
        <v>0</v>
      </c>
      <c r="BC51" s="107">
        <f t="shared" si="34"/>
        <v>0</v>
      </c>
      <c r="BD51" s="107">
        <f t="shared" si="35"/>
        <v>0</v>
      </c>
      <c r="BE51" s="107">
        <f t="shared" si="36"/>
        <v>0</v>
      </c>
      <c r="BF51" s="109">
        <f t="shared" si="61"/>
        <v>0</v>
      </c>
      <c r="BG51" s="109">
        <f t="shared" si="62"/>
        <v>0</v>
      </c>
      <c r="BH51" s="109">
        <f t="shared" si="63"/>
        <v>0</v>
      </c>
      <c r="BJ51" s="82">
        <f t="shared" si="37"/>
        <v>0</v>
      </c>
      <c r="BK51" s="82" t="e">
        <f t="shared" si="64"/>
        <v>#DIV/0!</v>
      </c>
      <c r="BL51" s="77">
        <f t="shared" si="38"/>
        <v>0</v>
      </c>
      <c r="BM51" s="108">
        <f t="shared" si="39"/>
        <v>0</v>
      </c>
      <c r="BN51" s="107">
        <f t="shared" si="40"/>
        <v>0</v>
      </c>
      <c r="BO51" s="107">
        <f t="shared" si="41"/>
        <v>0</v>
      </c>
      <c r="BP51" s="107">
        <f t="shared" si="42"/>
        <v>0</v>
      </c>
      <c r="BQ51" s="109">
        <f t="shared" si="65"/>
        <v>0</v>
      </c>
      <c r="BR51" s="109">
        <f t="shared" si="66"/>
        <v>0</v>
      </c>
      <c r="BS51" s="109">
        <f t="shared" si="67"/>
        <v>0</v>
      </c>
      <c r="BU51" s="82">
        <f t="shared" si="43"/>
        <v>0</v>
      </c>
      <c r="BV51" s="82" t="e">
        <f t="shared" si="68"/>
        <v>#DIV/0!</v>
      </c>
      <c r="BW51" s="77">
        <f t="shared" si="44"/>
        <v>0</v>
      </c>
      <c r="BX51" s="108">
        <f t="shared" si="45"/>
        <v>0</v>
      </c>
      <c r="BY51" s="107">
        <f t="shared" si="46"/>
        <v>0</v>
      </c>
      <c r="BZ51" s="107">
        <f t="shared" si="47"/>
        <v>0</v>
      </c>
      <c r="CA51" s="107">
        <f t="shared" si="48"/>
        <v>0</v>
      </c>
      <c r="CB51" s="109">
        <f t="shared" si="69"/>
        <v>0</v>
      </c>
      <c r="CC51" s="109">
        <f t="shared" si="70"/>
        <v>0</v>
      </c>
      <c r="CD51" s="109">
        <f t="shared" si="71"/>
        <v>0</v>
      </c>
    </row>
    <row r="52" spans="1:82" x14ac:dyDescent="0.25">
      <c r="A52" s="101">
        <f t="shared" si="49"/>
        <v>37438</v>
      </c>
      <c r="B52" s="102">
        <f t="shared" si="50"/>
        <v>4.1349999999999998</v>
      </c>
      <c r="C52" s="80">
        <f t="shared" si="51"/>
        <v>0.31</v>
      </c>
      <c r="D52" s="102">
        <f t="shared" si="1"/>
        <v>0.44</v>
      </c>
      <c r="E52" s="106">
        <f t="shared" si="2"/>
        <v>0.98</v>
      </c>
      <c r="F52" s="105">
        <f t="shared" ca="1" si="3"/>
        <v>622</v>
      </c>
      <c r="G52" s="80" t="e">
        <f t="shared" si="4"/>
        <v>#DIV/0!</v>
      </c>
      <c r="H52" s="80" t="e">
        <f t="shared" si="5"/>
        <v>#DIV/0!</v>
      </c>
      <c r="I52" s="104">
        <f t="shared" si="6"/>
        <v>5.05</v>
      </c>
      <c r="K52" s="102">
        <f t="shared" si="7"/>
        <v>0.38500000000000001</v>
      </c>
      <c r="L52" s="106">
        <f t="shared" si="8"/>
        <v>1</v>
      </c>
      <c r="M52" s="105">
        <f t="shared" ca="1" si="9"/>
        <v>622</v>
      </c>
      <c r="N52" s="216" t="e">
        <f t="shared" si="10"/>
        <v>#DIV/0!</v>
      </c>
      <c r="O52" s="80" t="e">
        <f t="shared" si="11"/>
        <v>#DIV/0!</v>
      </c>
      <c r="P52" s="104">
        <f t="shared" si="12"/>
        <v>5.0999999999999996</v>
      </c>
      <c r="R52" s="102">
        <f t="shared" si="13"/>
        <v>2.2499999999999999E-2</v>
      </c>
      <c r="S52" s="106">
        <f t="shared" si="14"/>
        <v>1</v>
      </c>
      <c r="T52" s="105">
        <f t="shared" ca="1" si="15"/>
        <v>622</v>
      </c>
      <c r="U52" s="216" t="e">
        <f t="shared" si="16"/>
        <v>#DIV/0!</v>
      </c>
      <c r="V52" s="80" t="e">
        <f t="shared" si="17"/>
        <v>#DIV/0!</v>
      </c>
      <c r="W52" s="104">
        <f t="shared" si="18"/>
        <v>5.48</v>
      </c>
      <c r="X52" s="105"/>
      <c r="Y52" s="102">
        <f t="shared" si="19"/>
        <v>2.2499999999999999E-2</v>
      </c>
      <c r="Z52" s="106">
        <f t="shared" si="20"/>
        <v>1</v>
      </c>
      <c r="AA52" s="105">
        <f t="shared" ca="1" si="21"/>
        <v>622</v>
      </c>
      <c r="AB52" s="80" t="e">
        <f t="shared" si="22"/>
        <v>#DIV/0!</v>
      </c>
      <c r="AC52" s="80" t="e">
        <f t="shared" si="23"/>
        <v>#DIV/0!</v>
      </c>
      <c r="AD52" s="104">
        <f t="shared" si="24"/>
        <v>5.5692500000000003</v>
      </c>
      <c r="AF52" s="105">
        <f t="shared" ca="1" si="52"/>
        <v>622</v>
      </c>
      <c r="AG52" s="105">
        <f t="shared" ca="1" si="53"/>
        <v>621</v>
      </c>
      <c r="AH52" s="80">
        <f t="shared" si="54"/>
        <v>6.7026404688942012E-2</v>
      </c>
      <c r="AI52" s="181">
        <f t="shared" si="25"/>
        <v>31</v>
      </c>
      <c r="AL52" s="105"/>
      <c r="AM52" s="82"/>
      <c r="AN52" s="82">
        <f t="shared" si="26"/>
        <v>0</v>
      </c>
      <c r="AO52" s="82" t="e">
        <f t="shared" si="55"/>
        <v>#DIV/0!</v>
      </c>
      <c r="AP52" s="77">
        <f t="shared" si="27"/>
        <v>0</v>
      </c>
      <c r="AQ52" s="108">
        <f t="shared" si="28"/>
        <v>0</v>
      </c>
      <c r="AR52" s="107">
        <f t="shared" si="29"/>
        <v>0</v>
      </c>
      <c r="AS52" s="107">
        <f t="shared" si="56"/>
        <v>0</v>
      </c>
      <c r="AT52" s="107">
        <f t="shared" si="30"/>
        <v>0</v>
      </c>
      <c r="AU52" s="109">
        <f t="shared" si="57"/>
        <v>0</v>
      </c>
      <c r="AV52" s="109">
        <f t="shared" si="58"/>
        <v>0</v>
      </c>
      <c r="AW52" s="109">
        <f t="shared" si="59"/>
        <v>0</v>
      </c>
      <c r="AY52" s="82">
        <f t="shared" si="31"/>
        <v>0</v>
      </c>
      <c r="AZ52" s="82" t="e">
        <f t="shared" si="60"/>
        <v>#DIV/0!</v>
      </c>
      <c r="BA52" s="77">
        <f t="shared" si="32"/>
        <v>0</v>
      </c>
      <c r="BB52" s="108">
        <f t="shared" si="33"/>
        <v>0</v>
      </c>
      <c r="BC52" s="107">
        <f t="shared" si="34"/>
        <v>0</v>
      </c>
      <c r="BD52" s="107">
        <f t="shared" si="35"/>
        <v>0</v>
      </c>
      <c r="BE52" s="107">
        <f t="shared" si="36"/>
        <v>0</v>
      </c>
      <c r="BF52" s="109">
        <f t="shared" si="61"/>
        <v>0</v>
      </c>
      <c r="BG52" s="109">
        <f t="shared" si="62"/>
        <v>0</v>
      </c>
      <c r="BH52" s="109">
        <f t="shared" si="63"/>
        <v>0</v>
      </c>
      <c r="BJ52" s="82">
        <f t="shared" si="37"/>
        <v>0</v>
      </c>
      <c r="BK52" s="82" t="e">
        <f t="shared" si="64"/>
        <v>#DIV/0!</v>
      </c>
      <c r="BL52" s="77">
        <f t="shared" si="38"/>
        <v>0</v>
      </c>
      <c r="BM52" s="108">
        <f t="shared" si="39"/>
        <v>0</v>
      </c>
      <c r="BN52" s="107">
        <f t="shared" si="40"/>
        <v>0</v>
      </c>
      <c r="BO52" s="107">
        <f t="shared" si="41"/>
        <v>0</v>
      </c>
      <c r="BP52" s="107">
        <f t="shared" si="42"/>
        <v>0</v>
      </c>
      <c r="BQ52" s="109">
        <f t="shared" si="65"/>
        <v>0</v>
      </c>
      <c r="BR52" s="109">
        <f t="shared" si="66"/>
        <v>0</v>
      </c>
      <c r="BS52" s="109">
        <f t="shared" si="67"/>
        <v>0</v>
      </c>
      <c r="BU52" s="82">
        <f t="shared" si="43"/>
        <v>0</v>
      </c>
      <c r="BV52" s="82" t="e">
        <f t="shared" si="68"/>
        <v>#DIV/0!</v>
      </c>
      <c r="BW52" s="77">
        <f t="shared" si="44"/>
        <v>0</v>
      </c>
      <c r="BX52" s="108">
        <f t="shared" si="45"/>
        <v>0</v>
      </c>
      <c r="BY52" s="107">
        <f t="shared" si="46"/>
        <v>0</v>
      </c>
      <c r="BZ52" s="107">
        <f t="shared" si="47"/>
        <v>0</v>
      </c>
      <c r="CA52" s="107">
        <f t="shared" si="48"/>
        <v>0</v>
      </c>
      <c r="CB52" s="109">
        <f t="shared" si="69"/>
        <v>0</v>
      </c>
      <c r="CC52" s="109">
        <f t="shared" si="70"/>
        <v>0</v>
      </c>
      <c r="CD52" s="109">
        <f t="shared" si="71"/>
        <v>0</v>
      </c>
    </row>
    <row r="53" spans="1:82" x14ac:dyDescent="0.25">
      <c r="A53" s="101">
        <f t="shared" si="49"/>
        <v>37469</v>
      </c>
      <c r="B53" s="102">
        <f t="shared" si="50"/>
        <v>4.1449999999999996</v>
      </c>
      <c r="C53" s="80">
        <f t="shared" si="51"/>
        <v>0.31</v>
      </c>
      <c r="D53" s="102">
        <f t="shared" si="1"/>
        <v>0.505</v>
      </c>
      <c r="E53" s="106">
        <f t="shared" si="2"/>
        <v>0.98</v>
      </c>
      <c r="F53" s="105">
        <f t="shared" ca="1" si="3"/>
        <v>655</v>
      </c>
      <c r="G53" s="80" t="e">
        <f t="shared" si="4"/>
        <v>#DIV/0!</v>
      </c>
      <c r="H53" s="80" t="e">
        <f t="shared" si="5"/>
        <v>#DIV/0!</v>
      </c>
      <c r="I53" s="104">
        <f t="shared" si="6"/>
        <v>5.05</v>
      </c>
      <c r="K53" s="102">
        <f t="shared" si="7"/>
        <v>0.38500000000000001</v>
      </c>
      <c r="L53" s="106">
        <f t="shared" si="8"/>
        <v>1</v>
      </c>
      <c r="M53" s="105">
        <f t="shared" ca="1" si="9"/>
        <v>655</v>
      </c>
      <c r="N53" s="216" t="e">
        <f t="shared" si="10"/>
        <v>#DIV/0!</v>
      </c>
      <c r="O53" s="80" t="e">
        <f t="shared" si="11"/>
        <v>#DIV/0!</v>
      </c>
      <c r="P53" s="104">
        <f t="shared" si="12"/>
        <v>5.0999999999999996</v>
      </c>
      <c r="R53" s="102">
        <f t="shared" si="13"/>
        <v>2.5000000000000001E-2</v>
      </c>
      <c r="S53" s="106">
        <f t="shared" si="14"/>
        <v>1</v>
      </c>
      <c r="T53" s="105">
        <f t="shared" ca="1" si="15"/>
        <v>655</v>
      </c>
      <c r="U53" s="216" t="e">
        <f t="shared" si="16"/>
        <v>#DIV/0!</v>
      </c>
      <c r="V53" s="80" t="e">
        <f t="shared" si="17"/>
        <v>#DIV/0!</v>
      </c>
      <c r="W53" s="104">
        <f t="shared" si="18"/>
        <v>5.48</v>
      </c>
      <c r="X53" s="105"/>
      <c r="Y53" s="102">
        <f t="shared" si="19"/>
        <v>2.5000000000000001E-2</v>
      </c>
      <c r="Z53" s="106">
        <f t="shared" si="20"/>
        <v>1</v>
      </c>
      <c r="AA53" s="105">
        <f t="shared" ca="1" si="21"/>
        <v>655</v>
      </c>
      <c r="AB53" s="80" t="e">
        <f t="shared" si="22"/>
        <v>#DIV/0!</v>
      </c>
      <c r="AC53" s="80" t="e">
        <f t="shared" si="23"/>
        <v>#DIV/0!</v>
      </c>
      <c r="AD53" s="104">
        <f t="shared" si="24"/>
        <v>5.5692500000000003</v>
      </c>
      <c r="AF53" s="105">
        <f t="shared" ca="1" si="52"/>
        <v>655</v>
      </c>
      <c r="AG53" s="105">
        <f t="shared" ca="1" si="53"/>
        <v>652</v>
      </c>
      <c r="AH53" s="80">
        <f t="shared" si="54"/>
        <v>6.700563728235201E-2</v>
      </c>
      <c r="AI53" s="181">
        <f t="shared" si="25"/>
        <v>31</v>
      </c>
      <c r="AL53" s="105"/>
      <c r="AM53" s="82"/>
      <c r="AN53" s="82">
        <f t="shared" si="26"/>
        <v>0</v>
      </c>
      <c r="AO53" s="82" t="e">
        <f t="shared" si="55"/>
        <v>#DIV/0!</v>
      </c>
      <c r="AP53" s="77">
        <f t="shared" si="27"/>
        <v>0</v>
      </c>
      <c r="AQ53" s="108">
        <f t="shared" si="28"/>
        <v>0</v>
      </c>
      <c r="AR53" s="107">
        <f t="shared" si="29"/>
        <v>0</v>
      </c>
      <c r="AS53" s="107">
        <f t="shared" si="56"/>
        <v>0</v>
      </c>
      <c r="AT53" s="107">
        <f t="shared" si="30"/>
        <v>0</v>
      </c>
      <c r="AU53" s="109">
        <f t="shared" si="57"/>
        <v>0</v>
      </c>
      <c r="AV53" s="109">
        <f t="shared" si="58"/>
        <v>0</v>
      </c>
      <c r="AW53" s="109">
        <f t="shared" si="59"/>
        <v>0</v>
      </c>
      <c r="AY53" s="82">
        <f t="shared" si="31"/>
        <v>0</v>
      </c>
      <c r="AZ53" s="82" t="e">
        <f t="shared" si="60"/>
        <v>#DIV/0!</v>
      </c>
      <c r="BA53" s="77">
        <f t="shared" si="32"/>
        <v>0</v>
      </c>
      <c r="BB53" s="108">
        <f t="shared" si="33"/>
        <v>0</v>
      </c>
      <c r="BC53" s="107">
        <f t="shared" si="34"/>
        <v>0</v>
      </c>
      <c r="BD53" s="107">
        <f t="shared" si="35"/>
        <v>0</v>
      </c>
      <c r="BE53" s="107">
        <f t="shared" si="36"/>
        <v>0</v>
      </c>
      <c r="BF53" s="109">
        <f t="shared" si="61"/>
        <v>0</v>
      </c>
      <c r="BG53" s="109">
        <f t="shared" si="62"/>
        <v>0</v>
      </c>
      <c r="BH53" s="109">
        <f t="shared" si="63"/>
        <v>0</v>
      </c>
      <c r="BJ53" s="82">
        <f t="shared" si="37"/>
        <v>0</v>
      </c>
      <c r="BK53" s="82" t="e">
        <f t="shared" si="64"/>
        <v>#DIV/0!</v>
      </c>
      <c r="BL53" s="77">
        <f t="shared" si="38"/>
        <v>0</v>
      </c>
      <c r="BM53" s="108">
        <f t="shared" si="39"/>
        <v>0</v>
      </c>
      <c r="BN53" s="107">
        <f t="shared" si="40"/>
        <v>0</v>
      </c>
      <c r="BO53" s="107">
        <f t="shared" si="41"/>
        <v>0</v>
      </c>
      <c r="BP53" s="107">
        <f t="shared" si="42"/>
        <v>0</v>
      </c>
      <c r="BQ53" s="109">
        <f t="shared" si="65"/>
        <v>0</v>
      </c>
      <c r="BR53" s="109">
        <f t="shared" si="66"/>
        <v>0</v>
      </c>
      <c r="BS53" s="109">
        <f t="shared" si="67"/>
        <v>0</v>
      </c>
      <c r="BU53" s="82">
        <f t="shared" si="43"/>
        <v>0</v>
      </c>
      <c r="BV53" s="82" t="e">
        <f t="shared" si="68"/>
        <v>#DIV/0!</v>
      </c>
      <c r="BW53" s="77">
        <f t="shared" si="44"/>
        <v>0</v>
      </c>
      <c r="BX53" s="108">
        <f t="shared" si="45"/>
        <v>0</v>
      </c>
      <c r="BY53" s="107">
        <f t="shared" si="46"/>
        <v>0</v>
      </c>
      <c r="BZ53" s="107">
        <f t="shared" si="47"/>
        <v>0</v>
      </c>
      <c r="CA53" s="107">
        <f t="shared" si="48"/>
        <v>0</v>
      </c>
      <c r="CB53" s="109">
        <f t="shared" si="69"/>
        <v>0</v>
      </c>
      <c r="CC53" s="109">
        <f t="shared" si="70"/>
        <v>0</v>
      </c>
      <c r="CD53" s="109">
        <f t="shared" si="71"/>
        <v>0</v>
      </c>
    </row>
    <row r="54" spans="1:82" x14ac:dyDescent="0.25">
      <c r="A54" s="101">
        <f t="shared" si="49"/>
        <v>37500</v>
      </c>
      <c r="B54" s="102">
        <f t="shared" si="50"/>
        <v>4.16</v>
      </c>
      <c r="C54" s="80">
        <f t="shared" si="51"/>
        <v>0.31</v>
      </c>
      <c r="D54" s="102">
        <f t="shared" si="1"/>
        <v>0.40500000000000003</v>
      </c>
      <c r="E54" s="106">
        <f t="shared" si="2"/>
        <v>0.98</v>
      </c>
      <c r="F54" s="105">
        <f t="shared" ca="1" si="3"/>
        <v>685</v>
      </c>
      <c r="G54" s="80" t="e">
        <f t="shared" si="4"/>
        <v>#DIV/0!</v>
      </c>
      <c r="H54" s="80" t="e">
        <f t="shared" si="5"/>
        <v>#DIV/0!</v>
      </c>
      <c r="I54" s="104">
        <f t="shared" si="6"/>
        <v>5.05</v>
      </c>
      <c r="K54" s="102">
        <f t="shared" si="7"/>
        <v>0.38500000000000001</v>
      </c>
      <c r="L54" s="106">
        <f t="shared" si="8"/>
        <v>1</v>
      </c>
      <c r="M54" s="105">
        <f t="shared" ca="1" si="9"/>
        <v>685</v>
      </c>
      <c r="N54" s="216" t="e">
        <f t="shared" si="10"/>
        <v>#DIV/0!</v>
      </c>
      <c r="O54" s="80" t="e">
        <f t="shared" si="11"/>
        <v>#DIV/0!</v>
      </c>
      <c r="P54" s="104">
        <f t="shared" si="12"/>
        <v>5.0999999999999996</v>
      </c>
      <c r="R54" s="102">
        <f t="shared" si="13"/>
        <v>1.7500000000000002E-2</v>
      </c>
      <c r="S54" s="106">
        <f t="shared" si="14"/>
        <v>1</v>
      </c>
      <c r="T54" s="105">
        <f t="shared" ca="1" si="15"/>
        <v>685</v>
      </c>
      <c r="U54" s="216" t="e">
        <f t="shared" si="16"/>
        <v>#DIV/0!</v>
      </c>
      <c r="V54" s="80" t="e">
        <f t="shared" si="17"/>
        <v>#DIV/0!</v>
      </c>
      <c r="W54" s="104">
        <f t="shared" si="18"/>
        <v>5.48</v>
      </c>
      <c r="X54" s="105"/>
      <c r="Y54" s="102">
        <f t="shared" si="19"/>
        <v>1.7500000000000002E-2</v>
      </c>
      <c r="Z54" s="106">
        <f t="shared" si="20"/>
        <v>1</v>
      </c>
      <c r="AA54" s="105">
        <f t="shared" ca="1" si="21"/>
        <v>685</v>
      </c>
      <c r="AB54" s="80" t="e">
        <f t="shared" si="22"/>
        <v>#DIV/0!</v>
      </c>
      <c r="AC54" s="80" t="e">
        <f t="shared" si="23"/>
        <v>#DIV/0!</v>
      </c>
      <c r="AD54" s="104">
        <f t="shared" si="24"/>
        <v>5.5692500000000003</v>
      </c>
      <c r="AF54" s="105">
        <f t="shared" ca="1" si="52"/>
        <v>685</v>
      </c>
      <c r="AG54" s="105">
        <f t="shared" ca="1" si="53"/>
        <v>684</v>
      </c>
      <c r="AH54" s="80">
        <f t="shared" si="54"/>
        <v>6.6984869875904018E-2</v>
      </c>
      <c r="AI54" s="181">
        <f t="shared" si="25"/>
        <v>30</v>
      </c>
      <c r="AL54" s="105"/>
      <c r="AM54" s="82"/>
      <c r="AN54" s="82">
        <f t="shared" si="26"/>
        <v>0</v>
      </c>
      <c r="AO54" s="82" t="e">
        <f t="shared" si="55"/>
        <v>#DIV/0!</v>
      </c>
      <c r="AP54" s="77">
        <f t="shared" si="27"/>
        <v>0</v>
      </c>
      <c r="AQ54" s="108">
        <f t="shared" si="28"/>
        <v>0</v>
      </c>
      <c r="AR54" s="107">
        <f t="shared" si="29"/>
        <v>0</v>
      </c>
      <c r="AS54" s="107">
        <f t="shared" si="56"/>
        <v>0</v>
      </c>
      <c r="AT54" s="107">
        <f t="shared" si="30"/>
        <v>0</v>
      </c>
      <c r="AU54" s="109">
        <f t="shared" si="57"/>
        <v>0</v>
      </c>
      <c r="AV54" s="109">
        <f t="shared" si="58"/>
        <v>0</v>
      </c>
      <c r="AW54" s="109">
        <f t="shared" si="59"/>
        <v>0</v>
      </c>
      <c r="AY54" s="82">
        <f t="shared" si="31"/>
        <v>0</v>
      </c>
      <c r="AZ54" s="82" t="e">
        <f t="shared" si="60"/>
        <v>#DIV/0!</v>
      </c>
      <c r="BA54" s="77">
        <f t="shared" si="32"/>
        <v>0</v>
      </c>
      <c r="BB54" s="108">
        <f t="shared" si="33"/>
        <v>0</v>
      </c>
      <c r="BC54" s="107">
        <f t="shared" si="34"/>
        <v>0</v>
      </c>
      <c r="BD54" s="107">
        <f t="shared" si="35"/>
        <v>0</v>
      </c>
      <c r="BE54" s="107">
        <f t="shared" si="36"/>
        <v>0</v>
      </c>
      <c r="BF54" s="109">
        <f t="shared" si="61"/>
        <v>0</v>
      </c>
      <c r="BG54" s="109">
        <f t="shared" si="62"/>
        <v>0</v>
      </c>
      <c r="BH54" s="109">
        <f t="shared" si="63"/>
        <v>0</v>
      </c>
      <c r="BJ54" s="82">
        <f t="shared" si="37"/>
        <v>0</v>
      </c>
      <c r="BK54" s="82" t="e">
        <f t="shared" si="64"/>
        <v>#DIV/0!</v>
      </c>
      <c r="BL54" s="77">
        <f t="shared" si="38"/>
        <v>0</v>
      </c>
      <c r="BM54" s="108">
        <f t="shared" si="39"/>
        <v>0</v>
      </c>
      <c r="BN54" s="107">
        <f t="shared" si="40"/>
        <v>0</v>
      </c>
      <c r="BO54" s="107">
        <f t="shared" si="41"/>
        <v>0</v>
      </c>
      <c r="BP54" s="107">
        <f t="shared" si="42"/>
        <v>0</v>
      </c>
      <c r="BQ54" s="109">
        <f t="shared" si="65"/>
        <v>0</v>
      </c>
      <c r="BR54" s="109">
        <f t="shared" si="66"/>
        <v>0</v>
      </c>
      <c r="BS54" s="109">
        <f t="shared" si="67"/>
        <v>0</v>
      </c>
      <c r="BU54" s="82">
        <f t="shared" si="43"/>
        <v>0</v>
      </c>
      <c r="BV54" s="82" t="e">
        <f t="shared" si="68"/>
        <v>#DIV/0!</v>
      </c>
      <c r="BW54" s="77">
        <f t="shared" si="44"/>
        <v>0</v>
      </c>
      <c r="BX54" s="108">
        <f t="shared" si="45"/>
        <v>0</v>
      </c>
      <c r="BY54" s="107">
        <f t="shared" si="46"/>
        <v>0</v>
      </c>
      <c r="BZ54" s="107">
        <f t="shared" si="47"/>
        <v>0</v>
      </c>
      <c r="CA54" s="107">
        <f t="shared" si="48"/>
        <v>0</v>
      </c>
      <c r="CB54" s="109">
        <f t="shared" si="69"/>
        <v>0</v>
      </c>
      <c r="CC54" s="109">
        <f t="shared" si="70"/>
        <v>0</v>
      </c>
      <c r="CD54" s="109">
        <f t="shared" si="71"/>
        <v>0</v>
      </c>
    </row>
    <row r="55" spans="1:82" x14ac:dyDescent="0.25">
      <c r="A55" s="101">
        <f t="shared" si="49"/>
        <v>37530</v>
      </c>
      <c r="B55" s="102">
        <f t="shared" si="50"/>
        <v>4.16</v>
      </c>
      <c r="C55" s="80">
        <f t="shared" si="51"/>
        <v>0.3175</v>
      </c>
      <c r="D55" s="102">
        <f t="shared" si="1"/>
        <v>0.46</v>
      </c>
      <c r="E55" s="106">
        <f t="shared" si="2"/>
        <v>0.98</v>
      </c>
      <c r="F55" s="105">
        <f t="shared" ca="1" si="3"/>
        <v>714</v>
      </c>
      <c r="G55" s="80" t="e">
        <f t="shared" si="4"/>
        <v>#DIV/0!</v>
      </c>
      <c r="H55" s="80" t="e">
        <f t="shared" si="5"/>
        <v>#DIV/0!</v>
      </c>
      <c r="I55" s="104">
        <f t="shared" si="6"/>
        <v>5.05</v>
      </c>
      <c r="K55" s="102">
        <f t="shared" si="7"/>
        <v>0.38500000000000001</v>
      </c>
      <c r="L55" s="106">
        <f t="shared" si="8"/>
        <v>1</v>
      </c>
      <c r="M55" s="105">
        <f t="shared" ca="1" si="9"/>
        <v>714</v>
      </c>
      <c r="N55" s="216" t="e">
        <f t="shared" si="10"/>
        <v>#DIV/0!</v>
      </c>
      <c r="O55" s="80" t="e">
        <f t="shared" si="11"/>
        <v>#DIV/0!</v>
      </c>
      <c r="P55" s="104">
        <f t="shared" si="12"/>
        <v>5.0999999999999996</v>
      </c>
      <c r="R55" s="102">
        <f t="shared" si="13"/>
        <v>7.4999999999999997E-3</v>
      </c>
      <c r="S55" s="106">
        <f t="shared" si="14"/>
        <v>1</v>
      </c>
      <c r="T55" s="105">
        <f t="shared" ca="1" si="15"/>
        <v>714</v>
      </c>
      <c r="U55" s="216" t="e">
        <f t="shared" si="16"/>
        <v>#DIV/0!</v>
      </c>
      <c r="V55" s="80" t="e">
        <f t="shared" si="17"/>
        <v>#DIV/0!</v>
      </c>
      <c r="W55" s="104">
        <f t="shared" si="18"/>
        <v>5.48</v>
      </c>
      <c r="X55" s="105"/>
      <c r="Y55" s="102">
        <f t="shared" si="19"/>
        <v>7.4999999999999997E-3</v>
      </c>
      <c r="Z55" s="106">
        <f t="shared" si="20"/>
        <v>1</v>
      </c>
      <c r="AA55" s="105">
        <f t="shared" ca="1" si="21"/>
        <v>714</v>
      </c>
      <c r="AB55" s="80" t="e">
        <f t="shared" si="22"/>
        <v>#DIV/0!</v>
      </c>
      <c r="AC55" s="80" t="e">
        <f t="shared" si="23"/>
        <v>#DIV/0!</v>
      </c>
      <c r="AD55" s="104">
        <f t="shared" si="24"/>
        <v>5.5692500000000003</v>
      </c>
      <c r="AF55" s="105">
        <f t="shared" ca="1" si="52"/>
        <v>714</v>
      </c>
      <c r="AG55" s="105">
        <f t="shared" ca="1" si="53"/>
        <v>713</v>
      </c>
      <c r="AH55" s="80">
        <f t="shared" si="54"/>
        <v>6.6970040815954021E-2</v>
      </c>
      <c r="AI55" s="181">
        <f t="shared" si="25"/>
        <v>31</v>
      </c>
      <c r="AL55" s="105"/>
      <c r="AM55" s="82"/>
      <c r="AN55" s="82">
        <f t="shared" si="26"/>
        <v>0</v>
      </c>
      <c r="AO55" s="82" t="e">
        <f t="shared" si="55"/>
        <v>#DIV/0!</v>
      </c>
      <c r="AP55" s="77">
        <f t="shared" si="27"/>
        <v>0</v>
      </c>
      <c r="AQ55" s="108">
        <f t="shared" si="28"/>
        <v>0</v>
      </c>
      <c r="AR55" s="107">
        <f t="shared" si="29"/>
        <v>0</v>
      </c>
      <c r="AS55" s="107">
        <f t="shared" si="56"/>
        <v>0</v>
      </c>
      <c r="AT55" s="107">
        <f t="shared" si="30"/>
        <v>0</v>
      </c>
      <c r="AU55" s="109">
        <f t="shared" si="57"/>
        <v>0</v>
      </c>
      <c r="AV55" s="109">
        <f t="shared" si="58"/>
        <v>0</v>
      </c>
      <c r="AW55" s="109">
        <f t="shared" si="59"/>
        <v>0</v>
      </c>
      <c r="AY55" s="82">
        <f t="shared" si="31"/>
        <v>0</v>
      </c>
      <c r="AZ55" s="82" t="e">
        <f t="shared" si="60"/>
        <v>#DIV/0!</v>
      </c>
      <c r="BA55" s="77">
        <f t="shared" si="32"/>
        <v>0</v>
      </c>
      <c r="BB55" s="108">
        <f t="shared" si="33"/>
        <v>0</v>
      </c>
      <c r="BC55" s="107">
        <f t="shared" si="34"/>
        <v>0</v>
      </c>
      <c r="BD55" s="107">
        <f t="shared" si="35"/>
        <v>0</v>
      </c>
      <c r="BE55" s="107">
        <f t="shared" si="36"/>
        <v>0</v>
      </c>
      <c r="BF55" s="109">
        <f t="shared" si="61"/>
        <v>0</v>
      </c>
      <c r="BG55" s="109">
        <f t="shared" si="62"/>
        <v>0</v>
      </c>
      <c r="BH55" s="109">
        <f t="shared" si="63"/>
        <v>0</v>
      </c>
      <c r="BJ55" s="82">
        <f t="shared" si="37"/>
        <v>0</v>
      </c>
      <c r="BK55" s="82" t="e">
        <f t="shared" si="64"/>
        <v>#DIV/0!</v>
      </c>
      <c r="BL55" s="77">
        <f t="shared" si="38"/>
        <v>0</v>
      </c>
      <c r="BM55" s="108">
        <f t="shared" si="39"/>
        <v>0</v>
      </c>
      <c r="BN55" s="107">
        <f t="shared" si="40"/>
        <v>0</v>
      </c>
      <c r="BO55" s="107">
        <f t="shared" si="41"/>
        <v>0</v>
      </c>
      <c r="BP55" s="107">
        <f t="shared" si="42"/>
        <v>0</v>
      </c>
      <c r="BQ55" s="109">
        <f t="shared" si="65"/>
        <v>0</v>
      </c>
      <c r="BR55" s="109">
        <f t="shared" si="66"/>
        <v>0</v>
      </c>
      <c r="BS55" s="109">
        <f t="shared" si="67"/>
        <v>0</v>
      </c>
      <c r="BU55" s="82">
        <f t="shared" si="43"/>
        <v>0</v>
      </c>
      <c r="BV55" s="82" t="e">
        <f t="shared" si="68"/>
        <v>#DIV/0!</v>
      </c>
      <c r="BW55" s="77">
        <f t="shared" si="44"/>
        <v>0</v>
      </c>
      <c r="BX55" s="108">
        <f t="shared" si="45"/>
        <v>0</v>
      </c>
      <c r="BY55" s="107">
        <f t="shared" si="46"/>
        <v>0</v>
      </c>
      <c r="BZ55" s="107">
        <f t="shared" si="47"/>
        <v>0</v>
      </c>
      <c r="CA55" s="107">
        <f t="shared" si="48"/>
        <v>0</v>
      </c>
      <c r="CB55" s="109">
        <f t="shared" si="69"/>
        <v>0</v>
      </c>
      <c r="CC55" s="109">
        <f t="shared" si="70"/>
        <v>0</v>
      </c>
      <c r="CD55" s="109">
        <f t="shared" si="71"/>
        <v>0</v>
      </c>
    </row>
    <row r="56" spans="1:82" x14ac:dyDescent="0.25">
      <c r="A56" s="101">
        <f t="shared" si="49"/>
        <v>37561</v>
      </c>
      <c r="B56" s="102">
        <f t="shared" si="50"/>
        <v>4.2930000000000001</v>
      </c>
      <c r="C56" s="80">
        <f t="shared" si="51"/>
        <v>0.32250000000000001</v>
      </c>
      <c r="D56" s="102">
        <f t="shared" si="1"/>
        <v>0.77</v>
      </c>
      <c r="E56" s="106">
        <f t="shared" si="2"/>
        <v>1.1000000000000001</v>
      </c>
      <c r="F56" s="105">
        <f t="shared" ca="1" si="3"/>
        <v>747</v>
      </c>
      <c r="G56" s="80" t="e">
        <f t="shared" si="4"/>
        <v>#DIV/0!</v>
      </c>
      <c r="H56" s="80" t="e">
        <f t="shared" si="5"/>
        <v>#DIV/0!</v>
      </c>
      <c r="I56" s="104">
        <f t="shared" si="6"/>
        <v>5.05</v>
      </c>
      <c r="K56" s="102">
        <f t="shared" si="7"/>
        <v>0.25</v>
      </c>
      <c r="L56" s="106">
        <f t="shared" si="8"/>
        <v>1</v>
      </c>
      <c r="M56" s="105">
        <f t="shared" ca="1" si="9"/>
        <v>747</v>
      </c>
      <c r="N56" s="216" t="e">
        <f t="shared" si="10"/>
        <v>#DIV/0!</v>
      </c>
      <c r="O56" s="80" t="e">
        <f t="shared" si="11"/>
        <v>#DIV/0!</v>
      </c>
      <c r="P56" s="104">
        <f t="shared" si="12"/>
        <v>5.0999999999999996</v>
      </c>
      <c r="R56" s="102">
        <f t="shared" si="13"/>
        <v>-3.2500000000000001E-2</v>
      </c>
      <c r="S56" s="106">
        <f t="shared" si="14"/>
        <v>1</v>
      </c>
      <c r="T56" s="105">
        <f t="shared" ca="1" si="15"/>
        <v>747</v>
      </c>
      <c r="U56" s="216" t="e">
        <f t="shared" si="16"/>
        <v>#DIV/0!</v>
      </c>
      <c r="V56" s="80" t="e">
        <f t="shared" si="17"/>
        <v>#DIV/0!</v>
      </c>
      <c r="W56" s="104">
        <f t="shared" si="18"/>
        <v>5.48</v>
      </c>
      <c r="X56" s="105"/>
      <c r="Y56" s="102">
        <f t="shared" si="19"/>
        <v>-3.2500000000000001E-2</v>
      </c>
      <c r="Z56" s="106">
        <f t="shared" si="20"/>
        <v>1</v>
      </c>
      <c r="AA56" s="105">
        <f t="shared" ca="1" si="21"/>
        <v>747</v>
      </c>
      <c r="AB56" s="80" t="e">
        <f t="shared" si="22"/>
        <v>#DIV/0!</v>
      </c>
      <c r="AC56" s="80" t="e">
        <f t="shared" si="23"/>
        <v>#DIV/0!</v>
      </c>
      <c r="AD56" s="104">
        <f t="shared" si="24"/>
        <v>5.5692500000000003</v>
      </c>
      <c r="AF56" s="105">
        <f t="shared" ca="1" si="52"/>
        <v>747</v>
      </c>
      <c r="AG56" s="105">
        <f t="shared" ca="1" si="53"/>
        <v>746</v>
      </c>
      <c r="AH56" s="80">
        <f t="shared" si="54"/>
        <v>6.6962272595738004E-2</v>
      </c>
      <c r="AI56" s="181">
        <f t="shared" si="25"/>
        <v>30</v>
      </c>
      <c r="AL56" s="105"/>
      <c r="AM56" s="82"/>
      <c r="AN56" s="82">
        <f t="shared" si="26"/>
        <v>0</v>
      </c>
      <c r="AO56" s="82" t="e">
        <f t="shared" si="55"/>
        <v>#DIV/0!</v>
      </c>
      <c r="AP56" s="77">
        <f t="shared" si="27"/>
        <v>0</v>
      </c>
      <c r="AQ56" s="108">
        <f t="shared" si="28"/>
        <v>0</v>
      </c>
      <c r="AR56" s="107">
        <f t="shared" si="29"/>
        <v>0</v>
      </c>
      <c r="AS56" s="107">
        <f t="shared" si="56"/>
        <v>0</v>
      </c>
      <c r="AT56" s="107">
        <f t="shared" si="30"/>
        <v>0</v>
      </c>
      <c r="AU56" s="109">
        <f t="shared" si="57"/>
        <v>0</v>
      </c>
      <c r="AV56" s="109">
        <f t="shared" si="58"/>
        <v>0</v>
      </c>
      <c r="AW56" s="109">
        <f t="shared" si="59"/>
        <v>0</v>
      </c>
      <c r="AY56" s="82">
        <f t="shared" si="31"/>
        <v>0</v>
      </c>
      <c r="AZ56" s="82" t="e">
        <f t="shared" si="60"/>
        <v>#DIV/0!</v>
      </c>
      <c r="BA56" s="77">
        <f t="shared" si="32"/>
        <v>0</v>
      </c>
      <c r="BB56" s="108">
        <f t="shared" si="33"/>
        <v>0</v>
      </c>
      <c r="BC56" s="107">
        <f t="shared" si="34"/>
        <v>0</v>
      </c>
      <c r="BD56" s="107">
        <f t="shared" si="35"/>
        <v>0</v>
      </c>
      <c r="BE56" s="107">
        <f t="shared" si="36"/>
        <v>0</v>
      </c>
      <c r="BF56" s="109">
        <f t="shared" si="61"/>
        <v>0</v>
      </c>
      <c r="BG56" s="109">
        <f t="shared" si="62"/>
        <v>0</v>
      </c>
      <c r="BH56" s="109">
        <f t="shared" si="63"/>
        <v>0</v>
      </c>
      <c r="BJ56" s="82">
        <f t="shared" si="37"/>
        <v>0</v>
      </c>
      <c r="BK56" s="82" t="e">
        <f t="shared" si="64"/>
        <v>#DIV/0!</v>
      </c>
      <c r="BL56" s="77">
        <f t="shared" si="38"/>
        <v>0</v>
      </c>
      <c r="BM56" s="108">
        <f t="shared" si="39"/>
        <v>0</v>
      </c>
      <c r="BN56" s="107">
        <f t="shared" si="40"/>
        <v>0</v>
      </c>
      <c r="BO56" s="107">
        <f t="shared" si="41"/>
        <v>0</v>
      </c>
      <c r="BP56" s="107">
        <f t="shared" si="42"/>
        <v>0</v>
      </c>
      <c r="BQ56" s="109">
        <f t="shared" si="65"/>
        <v>0</v>
      </c>
      <c r="BR56" s="109">
        <f t="shared" si="66"/>
        <v>0</v>
      </c>
      <c r="BS56" s="109">
        <f t="shared" si="67"/>
        <v>0</v>
      </c>
      <c r="BU56" s="82">
        <f t="shared" si="43"/>
        <v>0</v>
      </c>
      <c r="BV56" s="82" t="e">
        <f t="shared" si="68"/>
        <v>#DIV/0!</v>
      </c>
      <c r="BW56" s="77">
        <f t="shared" si="44"/>
        <v>0</v>
      </c>
      <c r="BX56" s="108">
        <f t="shared" si="45"/>
        <v>0</v>
      </c>
      <c r="BY56" s="107">
        <f t="shared" si="46"/>
        <v>0</v>
      </c>
      <c r="BZ56" s="107">
        <f t="shared" si="47"/>
        <v>0</v>
      </c>
      <c r="CA56" s="107">
        <f t="shared" si="48"/>
        <v>0</v>
      </c>
      <c r="CB56" s="109">
        <f t="shared" si="69"/>
        <v>0</v>
      </c>
      <c r="CC56" s="109">
        <f t="shared" si="70"/>
        <v>0</v>
      </c>
      <c r="CD56" s="109">
        <f t="shared" si="71"/>
        <v>0</v>
      </c>
    </row>
    <row r="57" spans="1:82" x14ac:dyDescent="0.25">
      <c r="A57" s="101">
        <f t="shared" si="49"/>
        <v>37591</v>
      </c>
      <c r="B57" s="102">
        <f t="shared" si="50"/>
        <v>4.391</v>
      </c>
      <c r="C57" s="80">
        <f t="shared" si="51"/>
        <v>0.32250000000000001</v>
      </c>
      <c r="D57" s="102">
        <f t="shared" si="1"/>
        <v>1.18</v>
      </c>
      <c r="E57" s="106">
        <f t="shared" si="2"/>
        <v>1.1000000000000001</v>
      </c>
      <c r="F57" s="105">
        <f t="shared" ca="1" si="3"/>
        <v>775</v>
      </c>
      <c r="G57" s="80" t="e">
        <f t="shared" si="4"/>
        <v>#DIV/0!</v>
      </c>
      <c r="H57" s="80" t="e">
        <f t="shared" si="5"/>
        <v>#DIV/0!</v>
      </c>
      <c r="I57" s="104">
        <f t="shared" si="6"/>
        <v>5.05</v>
      </c>
      <c r="K57" s="102">
        <f t="shared" si="7"/>
        <v>0.25</v>
      </c>
      <c r="L57" s="106">
        <f t="shared" si="8"/>
        <v>1</v>
      </c>
      <c r="M57" s="105">
        <f t="shared" ca="1" si="9"/>
        <v>775</v>
      </c>
      <c r="N57" s="216" t="e">
        <f t="shared" si="10"/>
        <v>#DIV/0!</v>
      </c>
      <c r="O57" s="80" t="e">
        <f t="shared" si="11"/>
        <v>#DIV/0!</v>
      </c>
      <c r="P57" s="104">
        <f t="shared" si="12"/>
        <v>5.0999999999999996</v>
      </c>
      <c r="R57" s="102">
        <f t="shared" si="13"/>
        <v>-5.5E-2</v>
      </c>
      <c r="S57" s="106">
        <f t="shared" si="14"/>
        <v>1</v>
      </c>
      <c r="T57" s="105">
        <f t="shared" ca="1" si="15"/>
        <v>775</v>
      </c>
      <c r="U57" s="216" t="e">
        <f t="shared" si="16"/>
        <v>#DIV/0!</v>
      </c>
      <c r="V57" s="80" t="e">
        <f t="shared" si="17"/>
        <v>#DIV/0!</v>
      </c>
      <c r="W57" s="104">
        <f t="shared" si="18"/>
        <v>5.48</v>
      </c>
      <c r="X57" s="105"/>
      <c r="Y57" s="102">
        <f t="shared" si="19"/>
        <v>-5.5E-2</v>
      </c>
      <c r="Z57" s="106">
        <f t="shared" si="20"/>
        <v>1</v>
      </c>
      <c r="AA57" s="105">
        <f t="shared" ca="1" si="21"/>
        <v>775</v>
      </c>
      <c r="AB57" s="80" t="e">
        <f t="shared" si="22"/>
        <v>#DIV/0!</v>
      </c>
      <c r="AC57" s="80" t="e">
        <f t="shared" si="23"/>
        <v>#DIV/0!</v>
      </c>
      <c r="AD57" s="104">
        <f t="shared" si="24"/>
        <v>5.5692500000000003</v>
      </c>
      <c r="AF57" s="105">
        <f t="shared" ca="1" si="52"/>
        <v>775</v>
      </c>
      <c r="AG57" s="105">
        <f t="shared" ca="1" si="53"/>
        <v>774</v>
      </c>
      <c r="AH57" s="80">
        <f t="shared" si="54"/>
        <v>6.6954754963290009E-2</v>
      </c>
      <c r="AI57" s="181">
        <f t="shared" si="25"/>
        <v>31</v>
      </c>
      <c r="AL57" s="105"/>
      <c r="AM57" s="82"/>
      <c r="AN57" s="82">
        <f t="shared" si="26"/>
        <v>0</v>
      </c>
      <c r="AO57" s="82" t="e">
        <f t="shared" si="55"/>
        <v>#DIV/0!</v>
      </c>
      <c r="AP57" s="77">
        <f t="shared" si="27"/>
        <v>0</v>
      </c>
      <c r="AQ57" s="108">
        <f t="shared" si="28"/>
        <v>0</v>
      </c>
      <c r="AR57" s="107">
        <f t="shared" si="29"/>
        <v>0</v>
      </c>
      <c r="AS57" s="107">
        <f t="shared" si="56"/>
        <v>0</v>
      </c>
      <c r="AT57" s="107">
        <f t="shared" si="30"/>
        <v>0</v>
      </c>
      <c r="AU57" s="109">
        <f t="shared" si="57"/>
        <v>0</v>
      </c>
      <c r="AV57" s="109">
        <f t="shared" si="58"/>
        <v>0</v>
      </c>
      <c r="AW57" s="109">
        <f t="shared" si="59"/>
        <v>0</v>
      </c>
      <c r="AY57" s="82">
        <f t="shared" si="31"/>
        <v>0</v>
      </c>
      <c r="AZ57" s="82" t="e">
        <f t="shared" si="60"/>
        <v>#DIV/0!</v>
      </c>
      <c r="BA57" s="77">
        <f t="shared" si="32"/>
        <v>0</v>
      </c>
      <c r="BB57" s="108">
        <f t="shared" si="33"/>
        <v>0</v>
      </c>
      <c r="BC57" s="107">
        <f t="shared" si="34"/>
        <v>0</v>
      </c>
      <c r="BD57" s="107">
        <f t="shared" si="35"/>
        <v>0</v>
      </c>
      <c r="BE57" s="107">
        <f t="shared" si="36"/>
        <v>0</v>
      </c>
      <c r="BF57" s="109">
        <f t="shared" si="61"/>
        <v>0</v>
      </c>
      <c r="BG57" s="109">
        <f t="shared" si="62"/>
        <v>0</v>
      </c>
      <c r="BH57" s="109">
        <f t="shared" si="63"/>
        <v>0</v>
      </c>
      <c r="BJ57" s="82">
        <f t="shared" si="37"/>
        <v>0</v>
      </c>
      <c r="BK57" s="82" t="e">
        <f t="shared" si="64"/>
        <v>#DIV/0!</v>
      </c>
      <c r="BL57" s="77">
        <f t="shared" si="38"/>
        <v>0</v>
      </c>
      <c r="BM57" s="108">
        <f t="shared" si="39"/>
        <v>0</v>
      </c>
      <c r="BN57" s="107">
        <f t="shared" si="40"/>
        <v>0</v>
      </c>
      <c r="BO57" s="107">
        <f t="shared" si="41"/>
        <v>0</v>
      </c>
      <c r="BP57" s="107">
        <f t="shared" si="42"/>
        <v>0</v>
      </c>
      <c r="BQ57" s="109">
        <f t="shared" si="65"/>
        <v>0</v>
      </c>
      <c r="BR57" s="109">
        <f t="shared" si="66"/>
        <v>0</v>
      </c>
      <c r="BS57" s="109">
        <f t="shared" si="67"/>
        <v>0</v>
      </c>
      <c r="BU57" s="82">
        <f t="shared" si="43"/>
        <v>0</v>
      </c>
      <c r="BV57" s="82" t="e">
        <f t="shared" si="68"/>
        <v>#DIV/0!</v>
      </c>
      <c r="BW57" s="77">
        <f t="shared" si="44"/>
        <v>0</v>
      </c>
      <c r="BX57" s="108">
        <f t="shared" si="45"/>
        <v>0</v>
      </c>
      <c r="BY57" s="107">
        <f t="shared" si="46"/>
        <v>0</v>
      </c>
      <c r="BZ57" s="107">
        <f t="shared" si="47"/>
        <v>0</v>
      </c>
      <c r="CA57" s="107">
        <f t="shared" si="48"/>
        <v>0</v>
      </c>
      <c r="CB57" s="109">
        <f t="shared" si="69"/>
        <v>0</v>
      </c>
      <c r="CC57" s="109">
        <f t="shared" si="70"/>
        <v>0</v>
      </c>
      <c r="CD57" s="109">
        <f t="shared" si="71"/>
        <v>0</v>
      </c>
    </row>
    <row r="58" spans="1:82" x14ac:dyDescent="0.25">
      <c r="A58" s="101">
        <f t="shared" si="49"/>
        <v>37622</v>
      </c>
      <c r="B58" s="102">
        <f t="shared" si="50"/>
        <v>4.4160000000000004</v>
      </c>
      <c r="C58" s="80">
        <f t="shared" si="51"/>
        <v>0.32</v>
      </c>
      <c r="D58" s="102">
        <f t="shared" si="1"/>
        <v>1.5</v>
      </c>
      <c r="E58" s="106">
        <f t="shared" si="2"/>
        <v>1.1000000000000001</v>
      </c>
      <c r="F58" s="105">
        <f t="shared" ca="1" si="3"/>
        <v>806</v>
      </c>
      <c r="G58" s="80" t="e">
        <f t="shared" si="4"/>
        <v>#DIV/0!</v>
      </c>
      <c r="H58" s="80" t="e">
        <f t="shared" si="5"/>
        <v>#DIV/0!</v>
      </c>
      <c r="I58" s="104">
        <f t="shared" si="6"/>
        <v>5.05</v>
      </c>
      <c r="K58" s="102">
        <f t="shared" si="7"/>
        <v>0.25</v>
      </c>
      <c r="L58" s="106">
        <f t="shared" si="8"/>
        <v>1</v>
      </c>
      <c r="M58" s="105">
        <f t="shared" ca="1" si="9"/>
        <v>806</v>
      </c>
      <c r="N58" s="216" t="e">
        <f t="shared" si="10"/>
        <v>#DIV/0!</v>
      </c>
      <c r="O58" s="80" t="e">
        <f t="shared" si="11"/>
        <v>#DIV/0!</v>
      </c>
      <c r="P58" s="104">
        <f t="shared" si="12"/>
        <v>5.0999999999999996</v>
      </c>
      <c r="R58" s="102">
        <f t="shared" si="13"/>
        <v>-5.7500000000000002E-2</v>
      </c>
      <c r="S58" s="106">
        <f t="shared" si="14"/>
        <v>1</v>
      </c>
      <c r="T58" s="105">
        <f t="shared" ca="1" si="15"/>
        <v>806</v>
      </c>
      <c r="U58" s="216" t="e">
        <f t="shared" si="16"/>
        <v>#DIV/0!</v>
      </c>
      <c r="V58" s="80" t="e">
        <f t="shared" si="17"/>
        <v>#DIV/0!</v>
      </c>
      <c r="W58" s="104">
        <f t="shared" si="18"/>
        <v>5.48</v>
      </c>
      <c r="X58" s="105"/>
      <c r="Y58" s="102">
        <f t="shared" si="19"/>
        <v>-5.7500000000000002E-2</v>
      </c>
      <c r="Z58" s="106">
        <f t="shared" si="20"/>
        <v>1</v>
      </c>
      <c r="AA58" s="105">
        <f t="shared" ca="1" si="21"/>
        <v>806</v>
      </c>
      <c r="AB58" s="80" t="e">
        <f t="shared" si="22"/>
        <v>#DIV/0!</v>
      </c>
      <c r="AC58" s="80" t="e">
        <f t="shared" si="23"/>
        <v>#DIV/0!</v>
      </c>
      <c r="AD58" s="104">
        <f t="shared" si="24"/>
        <v>5.5692500000000003</v>
      </c>
      <c r="AF58" s="105">
        <f t="shared" ca="1" si="52"/>
        <v>806</v>
      </c>
      <c r="AG58" s="105">
        <f t="shared" ca="1" si="53"/>
        <v>805</v>
      </c>
      <c r="AH58" s="80">
        <f t="shared" si="54"/>
        <v>6.6961437138174998E-2</v>
      </c>
      <c r="AI58" s="181">
        <f t="shared" si="25"/>
        <v>31</v>
      </c>
      <c r="AL58" s="105"/>
      <c r="AM58" s="82"/>
      <c r="AN58" s="82">
        <f t="shared" si="26"/>
        <v>0</v>
      </c>
      <c r="AO58" s="82" t="e">
        <f t="shared" si="55"/>
        <v>#DIV/0!</v>
      </c>
      <c r="AP58" s="77">
        <f t="shared" si="27"/>
        <v>0</v>
      </c>
      <c r="AQ58" s="108">
        <f t="shared" si="28"/>
        <v>0</v>
      </c>
      <c r="AR58" s="107">
        <f t="shared" si="29"/>
        <v>0</v>
      </c>
      <c r="AS58" s="107">
        <f t="shared" si="56"/>
        <v>0</v>
      </c>
      <c r="AT58" s="107">
        <f t="shared" si="30"/>
        <v>0</v>
      </c>
      <c r="AU58" s="109">
        <f t="shared" si="57"/>
        <v>0</v>
      </c>
      <c r="AV58" s="109">
        <f t="shared" si="58"/>
        <v>0</v>
      </c>
      <c r="AW58" s="109">
        <f t="shared" si="59"/>
        <v>0</v>
      </c>
      <c r="AY58" s="82">
        <f t="shared" si="31"/>
        <v>0</v>
      </c>
      <c r="AZ58" s="82" t="e">
        <f t="shared" si="60"/>
        <v>#DIV/0!</v>
      </c>
      <c r="BA58" s="77">
        <f t="shared" si="32"/>
        <v>0</v>
      </c>
      <c r="BB58" s="108">
        <f t="shared" si="33"/>
        <v>0</v>
      </c>
      <c r="BC58" s="107">
        <f t="shared" si="34"/>
        <v>0</v>
      </c>
      <c r="BD58" s="107">
        <f t="shared" si="35"/>
        <v>0</v>
      </c>
      <c r="BE58" s="107">
        <f t="shared" si="36"/>
        <v>0</v>
      </c>
      <c r="BF58" s="109">
        <f t="shared" si="61"/>
        <v>0</v>
      </c>
      <c r="BG58" s="109">
        <f t="shared" si="62"/>
        <v>0</v>
      </c>
      <c r="BH58" s="109">
        <f t="shared" si="63"/>
        <v>0</v>
      </c>
      <c r="BJ58" s="82">
        <f t="shared" si="37"/>
        <v>0</v>
      </c>
      <c r="BK58" s="82" t="e">
        <f t="shared" si="64"/>
        <v>#DIV/0!</v>
      </c>
      <c r="BL58" s="77">
        <f t="shared" si="38"/>
        <v>0</v>
      </c>
      <c r="BM58" s="108">
        <f t="shared" si="39"/>
        <v>0</v>
      </c>
      <c r="BN58" s="107">
        <f t="shared" si="40"/>
        <v>0</v>
      </c>
      <c r="BO58" s="107">
        <f t="shared" si="41"/>
        <v>0</v>
      </c>
      <c r="BP58" s="107">
        <f t="shared" si="42"/>
        <v>0</v>
      </c>
      <c r="BQ58" s="109">
        <f t="shared" si="65"/>
        <v>0</v>
      </c>
      <c r="BR58" s="109">
        <f t="shared" si="66"/>
        <v>0</v>
      </c>
      <c r="BS58" s="109">
        <f t="shared" si="67"/>
        <v>0</v>
      </c>
      <c r="BU58" s="82">
        <f t="shared" si="43"/>
        <v>0</v>
      </c>
      <c r="BV58" s="82" t="e">
        <f t="shared" si="68"/>
        <v>#DIV/0!</v>
      </c>
      <c r="BW58" s="77">
        <f t="shared" si="44"/>
        <v>0</v>
      </c>
      <c r="BX58" s="108">
        <f t="shared" si="45"/>
        <v>0</v>
      </c>
      <c r="BY58" s="107">
        <f t="shared" si="46"/>
        <v>0</v>
      </c>
      <c r="BZ58" s="107">
        <f t="shared" si="47"/>
        <v>0</v>
      </c>
      <c r="CA58" s="107">
        <f t="shared" si="48"/>
        <v>0</v>
      </c>
      <c r="CB58" s="109">
        <f t="shared" si="69"/>
        <v>0</v>
      </c>
      <c r="CC58" s="109">
        <f t="shared" si="70"/>
        <v>0</v>
      </c>
      <c r="CD58" s="109">
        <f t="shared" si="71"/>
        <v>0</v>
      </c>
    </row>
    <row r="59" spans="1:82" x14ac:dyDescent="0.25">
      <c r="A59" s="101">
        <f t="shared" si="49"/>
        <v>37653</v>
      </c>
      <c r="B59" s="102">
        <f t="shared" si="50"/>
        <v>4.2610000000000001</v>
      </c>
      <c r="C59" s="80">
        <f t="shared" si="51"/>
        <v>0.3175</v>
      </c>
      <c r="D59" s="102">
        <f t="shared" si="1"/>
        <v>1.45</v>
      </c>
      <c r="E59" s="106">
        <f t="shared" si="2"/>
        <v>1.1000000000000001</v>
      </c>
      <c r="F59" s="105">
        <f t="shared" ca="1" si="3"/>
        <v>839</v>
      </c>
      <c r="G59" s="80" t="e">
        <f t="shared" si="4"/>
        <v>#DIV/0!</v>
      </c>
      <c r="H59" s="80" t="e">
        <f t="shared" si="5"/>
        <v>#DIV/0!</v>
      </c>
      <c r="I59" s="104">
        <f t="shared" si="6"/>
        <v>5.05</v>
      </c>
      <c r="K59" s="102">
        <f t="shared" si="7"/>
        <v>0.25</v>
      </c>
      <c r="L59" s="106">
        <f t="shared" si="8"/>
        <v>1</v>
      </c>
      <c r="M59" s="105">
        <f t="shared" ca="1" si="9"/>
        <v>839</v>
      </c>
      <c r="N59" s="216" t="e">
        <f t="shared" si="10"/>
        <v>#DIV/0!</v>
      </c>
      <c r="O59" s="80" t="e">
        <f t="shared" si="11"/>
        <v>#DIV/0!</v>
      </c>
      <c r="P59" s="104">
        <f t="shared" si="12"/>
        <v>5.0999999999999996</v>
      </c>
      <c r="R59" s="102">
        <f t="shared" si="13"/>
        <v>-0.04</v>
      </c>
      <c r="S59" s="106">
        <f t="shared" si="14"/>
        <v>1</v>
      </c>
      <c r="T59" s="105">
        <f t="shared" ca="1" si="15"/>
        <v>839</v>
      </c>
      <c r="U59" s="216" t="e">
        <f t="shared" si="16"/>
        <v>#DIV/0!</v>
      </c>
      <c r="V59" s="80" t="e">
        <f t="shared" si="17"/>
        <v>#DIV/0!</v>
      </c>
      <c r="W59" s="104">
        <f t="shared" si="18"/>
        <v>5.48</v>
      </c>
      <c r="X59" s="105"/>
      <c r="Y59" s="102">
        <f t="shared" si="19"/>
        <v>-0.04</v>
      </c>
      <c r="Z59" s="106">
        <f t="shared" si="20"/>
        <v>1</v>
      </c>
      <c r="AA59" s="105">
        <f t="shared" ca="1" si="21"/>
        <v>839</v>
      </c>
      <c r="AB59" s="80" t="e">
        <f t="shared" si="22"/>
        <v>#DIV/0!</v>
      </c>
      <c r="AC59" s="80" t="e">
        <f t="shared" si="23"/>
        <v>#DIV/0!</v>
      </c>
      <c r="AD59" s="104">
        <f t="shared" si="24"/>
        <v>5.5692500000000003</v>
      </c>
      <c r="AF59" s="105">
        <f t="shared" ca="1" si="52"/>
        <v>839</v>
      </c>
      <c r="AG59" s="105">
        <f t="shared" ca="1" si="53"/>
        <v>838</v>
      </c>
      <c r="AH59" s="80">
        <f t="shared" si="54"/>
        <v>6.6985666221496029E-2</v>
      </c>
      <c r="AI59" s="181">
        <f t="shared" si="25"/>
        <v>28</v>
      </c>
      <c r="AL59" s="105"/>
      <c r="AM59" s="82"/>
      <c r="AN59" s="82">
        <f t="shared" si="26"/>
        <v>0</v>
      </c>
      <c r="AO59" s="82" t="e">
        <f t="shared" si="55"/>
        <v>#DIV/0!</v>
      </c>
      <c r="AP59" s="77">
        <f t="shared" si="27"/>
        <v>0</v>
      </c>
      <c r="AQ59" s="108">
        <f t="shared" si="28"/>
        <v>0</v>
      </c>
      <c r="AR59" s="107">
        <f t="shared" si="29"/>
        <v>0</v>
      </c>
      <c r="AS59" s="107">
        <f t="shared" si="56"/>
        <v>0</v>
      </c>
      <c r="AT59" s="107">
        <f t="shared" si="30"/>
        <v>0</v>
      </c>
      <c r="AU59" s="109">
        <f t="shared" si="57"/>
        <v>0</v>
      </c>
      <c r="AV59" s="109">
        <f t="shared" si="58"/>
        <v>0</v>
      </c>
      <c r="AW59" s="109">
        <f t="shared" si="59"/>
        <v>0</v>
      </c>
      <c r="AY59" s="82">
        <f t="shared" si="31"/>
        <v>0</v>
      </c>
      <c r="AZ59" s="82" t="e">
        <f t="shared" si="60"/>
        <v>#DIV/0!</v>
      </c>
      <c r="BA59" s="77">
        <f t="shared" si="32"/>
        <v>0</v>
      </c>
      <c r="BB59" s="108">
        <f t="shared" si="33"/>
        <v>0</v>
      </c>
      <c r="BC59" s="107">
        <f t="shared" si="34"/>
        <v>0</v>
      </c>
      <c r="BD59" s="107">
        <f t="shared" si="35"/>
        <v>0</v>
      </c>
      <c r="BE59" s="107">
        <f t="shared" si="36"/>
        <v>0</v>
      </c>
      <c r="BF59" s="109">
        <f t="shared" si="61"/>
        <v>0</v>
      </c>
      <c r="BG59" s="109">
        <f t="shared" si="62"/>
        <v>0</v>
      </c>
      <c r="BH59" s="109">
        <f t="shared" si="63"/>
        <v>0</v>
      </c>
      <c r="BJ59" s="82">
        <f t="shared" si="37"/>
        <v>0</v>
      </c>
      <c r="BK59" s="82" t="e">
        <f t="shared" si="64"/>
        <v>#DIV/0!</v>
      </c>
      <c r="BL59" s="77">
        <f t="shared" si="38"/>
        <v>0</v>
      </c>
      <c r="BM59" s="108">
        <f t="shared" si="39"/>
        <v>0</v>
      </c>
      <c r="BN59" s="107">
        <f t="shared" si="40"/>
        <v>0</v>
      </c>
      <c r="BO59" s="107">
        <f t="shared" si="41"/>
        <v>0</v>
      </c>
      <c r="BP59" s="107">
        <f t="shared" si="42"/>
        <v>0</v>
      </c>
      <c r="BQ59" s="109">
        <f t="shared" si="65"/>
        <v>0</v>
      </c>
      <c r="BR59" s="109">
        <f t="shared" si="66"/>
        <v>0</v>
      </c>
      <c r="BS59" s="109">
        <f t="shared" si="67"/>
        <v>0</v>
      </c>
      <c r="BU59" s="82">
        <f t="shared" si="43"/>
        <v>0</v>
      </c>
      <c r="BV59" s="82" t="e">
        <f t="shared" si="68"/>
        <v>#DIV/0!</v>
      </c>
      <c r="BW59" s="77">
        <f t="shared" si="44"/>
        <v>0</v>
      </c>
      <c r="BX59" s="108">
        <f t="shared" si="45"/>
        <v>0</v>
      </c>
      <c r="BY59" s="107">
        <f t="shared" si="46"/>
        <v>0</v>
      </c>
      <c r="BZ59" s="107">
        <f t="shared" si="47"/>
        <v>0</v>
      </c>
      <c r="CA59" s="107">
        <f t="shared" si="48"/>
        <v>0</v>
      </c>
      <c r="CB59" s="109">
        <f t="shared" si="69"/>
        <v>0</v>
      </c>
      <c r="CC59" s="109">
        <f t="shared" si="70"/>
        <v>0</v>
      </c>
      <c r="CD59" s="109">
        <f t="shared" si="71"/>
        <v>0</v>
      </c>
    </row>
    <row r="60" spans="1:82" x14ac:dyDescent="0.25">
      <c r="A60" s="101">
        <f t="shared" si="49"/>
        <v>37681</v>
      </c>
      <c r="B60" s="102">
        <f t="shared" si="50"/>
        <v>4.0790000000000006</v>
      </c>
      <c r="C60" s="80">
        <f t="shared" si="51"/>
        <v>0.30499999999999999</v>
      </c>
      <c r="D60" s="102">
        <f t="shared" si="1"/>
        <v>0.85</v>
      </c>
      <c r="E60" s="106">
        <f t="shared" si="2"/>
        <v>1.1000000000000001</v>
      </c>
      <c r="F60" s="105">
        <f t="shared" ca="1" si="3"/>
        <v>867</v>
      </c>
      <c r="G60" s="80" t="e">
        <f t="shared" si="4"/>
        <v>#DIV/0!</v>
      </c>
      <c r="H60" s="80" t="e">
        <f t="shared" si="5"/>
        <v>#DIV/0!</v>
      </c>
      <c r="I60" s="104">
        <f t="shared" si="6"/>
        <v>5.05</v>
      </c>
      <c r="K60" s="102">
        <f t="shared" si="7"/>
        <v>0.25</v>
      </c>
      <c r="L60" s="106">
        <f t="shared" si="8"/>
        <v>1</v>
      </c>
      <c r="M60" s="105">
        <f t="shared" ca="1" si="9"/>
        <v>867</v>
      </c>
      <c r="N60" s="216" t="e">
        <f t="shared" si="10"/>
        <v>#DIV/0!</v>
      </c>
      <c r="O60" s="80" t="e">
        <f t="shared" si="11"/>
        <v>#DIV/0!</v>
      </c>
      <c r="P60" s="104">
        <f t="shared" si="12"/>
        <v>5.0999999999999996</v>
      </c>
      <c r="R60" s="102">
        <f t="shared" si="13"/>
        <v>-2.75E-2</v>
      </c>
      <c r="S60" s="106">
        <f t="shared" si="14"/>
        <v>1</v>
      </c>
      <c r="T60" s="105">
        <f t="shared" ca="1" si="15"/>
        <v>867</v>
      </c>
      <c r="U60" s="216" t="e">
        <f t="shared" si="16"/>
        <v>#DIV/0!</v>
      </c>
      <c r="V60" s="80" t="e">
        <f t="shared" si="17"/>
        <v>#DIV/0!</v>
      </c>
      <c r="W60" s="104">
        <f t="shared" si="18"/>
        <v>5.48</v>
      </c>
      <c r="X60" s="105"/>
      <c r="Y60" s="102">
        <f t="shared" si="19"/>
        <v>-2.75E-2</v>
      </c>
      <c r="Z60" s="106">
        <f t="shared" si="20"/>
        <v>1</v>
      </c>
      <c r="AA60" s="105">
        <f t="shared" ca="1" si="21"/>
        <v>867</v>
      </c>
      <c r="AB60" s="80" t="e">
        <f t="shared" si="22"/>
        <v>#DIV/0!</v>
      </c>
      <c r="AC60" s="80" t="e">
        <f t="shared" si="23"/>
        <v>#DIV/0!</v>
      </c>
      <c r="AD60" s="104">
        <f t="shared" si="24"/>
        <v>5.5692500000000003</v>
      </c>
      <c r="AF60" s="105">
        <f t="shared" ca="1" si="52"/>
        <v>867</v>
      </c>
      <c r="AG60" s="105">
        <f t="shared" ca="1" si="53"/>
        <v>866</v>
      </c>
      <c r="AH60" s="80">
        <f t="shared" si="54"/>
        <v>6.7007550554985015E-2</v>
      </c>
      <c r="AI60" s="181">
        <f t="shared" si="25"/>
        <v>31</v>
      </c>
      <c r="AL60" s="105"/>
      <c r="AM60" s="82"/>
      <c r="AN60" s="82">
        <f t="shared" si="26"/>
        <v>0</v>
      </c>
      <c r="AO60" s="82" t="e">
        <f t="shared" si="55"/>
        <v>#DIV/0!</v>
      </c>
      <c r="AP60" s="77">
        <f t="shared" si="27"/>
        <v>0</v>
      </c>
      <c r="AQ60" s="108">
        <f t="shared" si="28"/>
        <v>0</v>
      </c>
      <c r="AR60" s="107">
        <f t="shared" si="29"/>
        <v>0</v>
      </c>
      <c r="AS60" s="107">
        <f t="shared" si="56"/>
        <v>0</v>
      </c>
      <c r="AT60" s="107">
        <f t="shared" si="30"/>
        <v>0</v>
      </c>
      <c r="AU60" s="109">
        <f t="shared" si="57"/>
        <v>0</v>
      </c>
      <c r="AV60" s="109">
        <f t="shared" si="58"/>
        <v>0</v>
      </c>
      <c r="AW60" s="109">
        <f t="shared" si="59"/>
        <v>0</v>
      </c>
      <c r="AY60" s="82">
        <f t="shared" si="31"/>
        <v>0</v>
      </c>
      <c r="AZ60" s="82" t="e">
        <f t="shared" si="60"/>
        <v>#DIV/0!</v>
      </c>
      <c r="BA60" s="77">
        <f t="shared" si="32"/>
        <v>0</v>
      </c>
      <c r="BB60" s="108">
        <f t="shared" si="33"/>
        <v>0</v>
      </c>
      <c r="BC60" s="107">
        <f t="shared" si="34"/>
        <v>0</v>
      </c>
      <c r="BD60" s="107">
        <f t="shared" si="35"/>
        <v>0</v>
      </c>
      <c r="BE60" s="107">
        <f t="shared" si="36"/>
        <v>0</v>
      </c>
      <c r="BF60" s="109">
        <f t="shared" si="61"/>
        <v>0</v>
      </c>
      <c r="BG60" s="109">
        <f t="shared" si="62"/>
        <v>0</v>
      </c>
      <c r="BH60" s="109">
        <f t="shared" si="63"/>
        <v>0</v>
      </c>
      <c r="BJ60" s="82">
        <f t="shared" si="37"/>
        <v>0</v>
      </c>
      <c r="BK60" s="82" t="e">
        <f t="shared" si="64"/>
        <v>#DIV/0!</v>
      </c>
      <c r="BL60" s="77">
        <f t="shared" si="38"/>
        <v>0</v>
      </c>
      <c r="BM60" s="108">
        <f t="shared" si="39"/>
        <v>0</v>
      </c>
      <c r="BN60" s="107">
        <f t="shared" si="40"/>
        <v>0</v>
      </c>
      <c r="BO60" s="107">
        <f t="shared" si="41"/>
        <v>0</v>
      </c>
      <c r="BP60" s="107">
        <f t="shared" si="42"/>
        <v>0</v>
      </c>
      <c r="BQ60" s="109">
        <f t="shared" si="65"/>
        <v>0</v>
      </c>
      <c r="BR60" s="109">
        <f t="shared" si="66"/>
        <v>0</v>
      </c>
      <c r="BS60" s="109">
        <f t="shared" si="67"/>
        <v>0</v>
      </c>
      <c r="BU60" s="82">
        <f t="shared" si="43"/>
        <v>0</v>
      </c>
      <c r="BV60" s="82" t="e">
        <f t="shared" si="68"/>
        <v>#DIV/0!</v>
      </c>
      <c r="BW60" s="77">
        <f t="shared" si="44"/>
        <v>0</v>
      </c>
      <c r="BX60" s="108">
        <f t="shared" si="45"/>
        <v>0</v>
      </c>
      <c r="BY60" s="107">
        <f t="shared" si="46"/>
        <v>0</v>
      </c>
      <c r="BZ60" s="107">
        <f t="shared" si="47"/>
        <v>0</v>
      </c>
      <c r="CA60" s="107">
        <f t="shared" si="48"/>
        <v>0</v>
      </c>
      <c r="CB60" s="109">
        <f t="shared" si="69"/>
        <v>0</v>
      </c>
      <c r="CC60" s="109">
        <f t="shared" si="70"/>
        <v>0</v>
      </c>
      <c r="CD60" s="109">
        <f t="shared" si="71"/>
        <v>0</v>
      </c>
    </row>
    <row r="61" spans="1:82" x14ac:dyDescent="0.25">
      <c r="A61" s="101">
        <f t="shared" si="49"/>
        <v>37712</v>
      </c>
      <c r="B61" s="102">
        <f t="shared" si="50"/>
        <v>3.887</v>
      </c>
      <c r="C61" s="80">
        <f t="shared" si="51"/>
        <v>0.28499999999999992</v>
      </c>
      <c r="D61" s="102">
        <f t="shared" si="1"/>
        <v>0.45</v>
      </c>
      <c r="E61" s="106">
        <f t="shared" si="2"/>
        <v>0.98</v>
      </c>
      <c r="F61" s="105">
        <f t="shared" ca="1" si="3"/>
        <v>896</v>
      </c>
      <c r="G61" s="80" t="e">
        <f t="shared" si="4"/>
        <v>#DIV/0!</v>
      </c>
      <c r="H61" s="80" t="e">
        <f t="shared" si="5"/>
        <v>#DIV/0!</v>
      </c>
      <c r="I61" s="104">
        <f t="shared" si="6"/>
        <v>5.05</v>
      </c>
      <c r="K61" s="102">
        <f t="shared" si="7"/>
        <v>0.28000000000000003</v>
      </c>
      <c r="L61" s="106">
        <f t="shared" si="8"/>
        <v>1</v>
      </c>
      <c r="M61" s="105">
        <f t="shared" ca="1" si="9"/>
        <v>896</v>
      </c>
      <c r="N61" s="216" t="e">
        <f t="shared" si="10"/>
        <v>#DIV/0!</v>
      </c>
      <c r="O61" s="80" t="e">
        <f t="shared" si="11"/>
        <v>#DIV/0!</v>
      </c>
      <c r="P61" s="104">
        <f t="shared" si="12"/>
        <v>5.0999999999999996</v>
      </c>
      <c r="R61" s="102">
        <f t="shared" si="13"/>
        <v>1.4999999999999999E-2</v>
      </c>
      <c r="S61" s="106">
        <f t="shared" si="14"/>
        <v>1</v>
      </c>
      <c r="T61" s="105">
        <f t="shared" ca="1" si="15"/>
        <v>896</v>
      </c>
      <c r="U61" s="216" t="e">
        <f t="shared" si="16"/>
        <v>#DIV/0!</v>
      </c>
      <c r="V61" s="80" t="e">
        <f t="shared" si="17"/>
        <v>#DIV/0!</v>
      </c>
      <c r="W61" s="104">
        <f t="shared" si="18"/>
        <v>5.48</v>
      </c>
      <c r="X61" s="105"/>
      <c r="Y61" s="102">
        <f t="shared" si="19"/>
        <v>1.4999999999999999E-2</v>
      </c>
      <c r="Z61" s="106">
        <f t="shared" si="20"/>
        <v>1</v>
      </c>
      <c r="AA61" s="105">
        <f t="shared" ca="1" si="21"/>
        <v>896</v>
      </c>
      <c r="AB61" s="80" t="e">
        <f t="shared" si="22"/>
        <v>#DIV/0!</v>
      </c>
      <c r="AC61" s="80" t="e">
        <f t="shared" si="23"/>
        <v>#DIV/0!</v>
      </c>
      <c r="AD61" s="104">
        <f t="shared" si="24"/>
        <v>5.5692500000000003</v>
      </c>
      <c r="AF61" s="105">
        <f t="shared" ca="1" si="52"/>
        <v>896</v>
      </c>
      <c r="AG61" s="105">
        <f t="shared" ca="1" si="53"/>
        <v>895</v>
      </c>
      <c r="AH61" s="80">
        <f t="shared" si="54"/>
        <v>6.7022813744333012E-2</v>
      </c>
      <c r="AI61" s="181">
        <f t="shared" si="25"/>
        <v>30</v>
      </c>
      <c r="AL61" s="105"/>
      <c r="AM61" s="82"/>
      <c r="AN61" s="82">
        <f t="shared" si="26"/>
        <v>0</v>
      </c>
      <c r="AO61" s="82" t="e">
        <f t="shared" si="55"/>
        <v>#DIV/0!</v>
      </c>
      <c r="AP61" s="77">
        <f t="shared" si="27"/>
        <v>0</v>
      </c>
      <c r="AQ61" s="108">
        <f t="shared" si="28"/>
        <v>0</v>
      </c>
      <c r="AR61" s="107">
        <f t="shared" si="29"/>
        <v>0</v>
      </c>
      <c r="AS61" s="107">
        <f t="shared" si="56"/>
        <v>0</v>
      </c>
      <c r="AT61" s="107">
        <f t="shared" si="30"/>
        <v>0</v>
      </c>
      <c r="AU61" s="109">
        <f t="shared" si="57"/>
        <v>0</v>
      </c>
      <c r="AV61" s="109">
        <f t="shared" si="58"/>
        <v>0</v>
      </c>
      <c r="AW61" s="109">
        <f t="shared" si="59"/>
        <v>0</v>
      </c>
      <c r="AY61" s="82">
        <f t="shared" si="31"/>
        <v>0</v>
      </c>
      <c r="AZ61" s="82" t="e">
        <f t="shared" si="60"/>
        <v>#DIV/0!</v>
      </c>
      <c r="BA61" s="77">
        <f t="shared" si="32"/>
        <v>0</v>
      </c>
      <c r="BB61" s="108">
        <f t="shared" si="33"/>
        <v>0</v>
      </c>
      <c r="BC61" s="107">
        <f t="shared" si="34"/>
        <v>0</v>
      </c>
      <c r="BD61" s="107">
        <f t="shared" si="35"/>
        <v>0</v>
      </c>
      <c r="BE61" s="107">
        <f t="shared" si="36"/>
        <v>0</v>
      </c>
      <c r="BF61" s="109">
        <f t="shared" si="61"/>
        <v>0</v>
      </c>
      <c r="BG61" s="109">
        <f t="shared" si="62"/>
        <v>0</v>
      </c>
      <c r="BH61" s="109">
        <f t="shared" si="63"/>
        <v>0</v>
      </c>
      <c r="BJ61" s="82">
        <f t="shared" si="37"/>
        <v>0</v>
      </c>
      <c r="BK61" s="82" t="e">
        <f t="shared" si="64"/>
        <v>#DIV/0!</v>
      </c>
      <c r="BL61" s="77">
        <f t="shared" si="38"/>
        <v>0</v>
      </c>
      <c r="BM61" s="108">
        <f t="shared" si="39"/>
        <v>0</v>
      </c>
      <c r="BN61" s="107">
        <f t="shared" si="40"/>
        <v>0</v>
      </c>
      <c r="BO61" s="107">
        <f t="shared" si="41"/>
        <v>0</v>
      </c>
      <c r="BP61" s="107">
        <f t="shared" si="42"/>
        <v>0</v>
      </c>
      <c r="BQ61" s="109">
        <f t="shared" si="65"/>
        <v>0</v>
      </c>
      <c r="BR61" s="109">
        <f t="shared" si="66"/>
        <v>0</v>
      </c>
      <c r="BS61" s="109">
        <f t="shared" si="67"/>
        <v>0</v>
      </c>
      <c r="BU61" s="82">
        <f t="shared" si="43"/>
        <v>0</v>
      </c>
      <c r="BV61" s="82" t="e">
        <f t="shared" si="68"/>
        <v>#DIV/0!</v>
      </c>
      <c r="BW61" s="77">
        <f t="shared" si="44"/>
        <v>0</v>
      </c>
      <c r="BX61" s="108">
        <f t="shared" si="45"/>
        <v>0</v>
      </c>
      <c r="BY61" s="107">
        <f t="shared" si="46"/>
        <v>0</v>
      </c>
      <c r="BZ61" s="107">
        <f t="shared" si="47"/>
        <v>0</v>
      </c>
      <c r="CA61" s="107">
        <f t="shared" si="48"/>
        <v>0</v>
      </c>
      <c r="CB61" s="109">
        <f t="shared" si="69"/>
        <v>0</v>
      </c>
      <c r="CC61" s="109">
        <f t="shared" si="70"/>
        <v>0</v>
      </c>
      <c r="CD61" s="109">
        <f t="shared" si="71"/>
        <v>0</v>
      </c>
    </row>
    <row r="62" spans="1:82" x14ac:dyDescent="0.25">
      <c r="A62" s="101">
        <f t="shared" si="49"/>
        <v>37742</v>
      </c>
      <c r="B62" s="102">
        <f t="shared" si="50"/>
        <v>3.8410000000000002</v>
      </c>
      <c r="C62" s="80">
        <f t="shared" si="51"/>
        <v>0.28000000000000003</v>
      </c>
      <c r="D62" s="102">
        <f t="shared" si="1"/>
        <v>0.41499999999999998</v>
      </c>
      <c r="E62" s="106">
        <f t="shared" si="2"/>
        <v>0.98</v>
      </c>
      <c r="F62" s="105">
        <f t="shared" ca="1" si="3"/>
        <v>928</v>
      </c>
      <c r="G62" s="80" t="e">
        <f t="shared" si="4"/>
        <v>#DIV/0!</v>
      </c>
      <c r="H62" s="80" t="e">
        <f t="shared" si="5"/>
        <v>#DIV/0!</v>
      </c>
      <c r="I62" s="104">
        <f t="shared" si="6"/>
        <v>5.05</v>
      </c>
      <c r="K62" s="102">
        <f t="shared" si="7"/>
        <v>0.28000000000000003</v>
      </c>
      <c r="L62" s="106">
        <f t="shared" si="8"/>
        <v>1</v>
      </c>
      <c r="M62" s="105">
        <f t="shared" ca="1" si="9"/>
        <v>928</v>
      </c>
      <c r="N62" s="216" t="e">
        <f t="shared" si="10"/>
        <v>#DIV/0!</v>
      </c>
      <c r="O62" s="80" t="e">
        <f t="shared" si="11"/>
        <v>#DIV/0!</v>
      </c>
      <c r="P62" s="104">
        <f t="shared" si="12"/>
        <v>5.0999999999999996</v>
      </c>
      <c r="R62" s="102">
        <f t="shared" si="13"/>
        <v>1.4999999999999999E-2</v>
      </c>
      <c r="S62" s="106">
        <f t="shared" si="14"/>
        <v>1</v>
      </c>
      <c r="T62" s="105">
        <f t="shared" ca="1" si="15"/>
        <v>928</v>
      </c>
      <c r="U62" s="216" t="e">
        <f t="shared" si="16"/>
        <v>#DIV/0!</v>
      </c>
      <c r="V62" s="80" t="e">
        <f t="shared" si="17"/>
        <v>#DIV/0!</v>
      </c>
      <c r="W62" s="104">
        <f t="shared" si="18"/>
        <v>5.48</v>
      </c>
      <c r="X62" s="105"/>
      <c r="Y62" s="102">
        <f t="shared" si="19"/>
        <v>1.4999999999999999E-2</v>
      </c>
      <c r="Z62" s="106">
        <f t="shared" si="20"/>
        <v>1</v>
      </c>
      <c r="AA62" s="105">
        <f t="shared" ca="1" si="21"/>
        <v>928</v>
      </c>
      <c r="AB62" s="80" t="e">
        <f t="shared" si="22"/>
        <v>#DIV/0!</v>
      </c>
      <c r="AC62" s="80" t="e">
        <f t="shared" si="23"/>
        <v>#DIV/0!</v>
      </c>
      <c r="AD62" s="104">
        <f t="shared" si="24"/>
        <v>5.5692500000000003</v>
      </c>
      <c r="AF62" s="105">
        <f t="shared" ca="1" si="52"/>
        <v>928</v>
      </c>
      <c r="AG62" s="105">
        <f t="shared" ca="1" si="53"/>
        <v>925</v>
      </c>
      <c r="AH62" s="80">
        <f t="shared" si="54"/>
        <v>6.702568117120801E-2</v>
      </c>
      <c r="AI62" s="181">
        <f t="shared" si="25"/>
        <v>31</v>
      </c>
      <c r="AL62" s="105"/>
      <c r="AM62" s="82"/>
      <c r="AN62" s="82">
        <f t="shared" si="26"/>
        <v>0</v>
      </c>
      <c r="AO62" s="82" t="e">
        <f t="shared" si="55"/>
        <v>#DIV/0!</v>
      </c>
      <c r="AP62" s="77">
        <f t="shared" si="27"/>
        <v>0</v>
      </c>
      <c r="AQ62" s="108">
        <f t="shared" si="28"/>
        <v>0</v>
      </c>
      <c r="AR62" s="107">
        <f t="shared" si="29"/>
        <v>0</v>
      </c>
      <c r="AS62" s="107">
        <f t="shared" si="56"/>
        <v>0</v>
      </c>
      <c r="AT62" s="107">
        <f t="shared" si="30"/>
        <v>0</v>
      </c>
      <c r="AU62" s="109">
        <f t="shared" si="57"/>
        <v>0</v>
      </c>
      <c r="AV62" s="109">
        <f t="shared" si="58"/>
        <v>0</v>
      </c>
      <c r="AW62" s="109">
        <f t="shared" si="59"/>
        <v>0</v>
      </c>
      <c r="AY62" s="82">
        <f t="shared" si="31"/>
        <v>0</v>
      </c>
      <c r="AZ62" s="82" t="e">
        <f t="shared" si="60"/>
        <v>#DIV/0!</v>
      </c>
      <c r="BA62" s="77">
        <f t="shared" si="32"/>
        <v>0</v>
      </c>
      <c r="BB62" s="108">
        <f t="shared" si="33"/>
        <v>0</v>
      </c>
      <c r="BC62" s="107">
        <f t="shared" si="34"/>
        <v>0</v>
      </c>
      <c r="BD62" s="107">
        <f t="shared" si="35"/>
        <v>0</v>
      </c>
      <c r="BE62" s="107">
        <f t="shared" si="36"/>
        <v>0</v>
      </c>
      <c r="BF62" s="109">
        <f t="shared" si="61"/>
        <v>0</v>
      </c>
      <c r="BG62" s="109">
        <f t="shared" si="62"/>
        <v>0</v>
      </c>
      <c r="BH62" s="109">
        <f t="shared" si="63"/>
        <v>0</v>
      </c>
      <c r="BJ62" s="82">
        <f t="shared" si="37"/>
        <v>0</v>
      </c>
      <c r="BK62" s="82" t="e">
        <f t="shared" si="64"/>
        <v>#DIV/0!</v>
      </c>
      <c r="BL62" s="77">
        <f t="shared" si="38"/>
        <v>0</v>
      </c>
      <c r="BM62" s="108">
        <f t="shared" si="39"/>
        <v>0</v>
      </c>
      <c r="BN62" s="107">
        <f t="shared" si="40"/>
        <v>0</v>
      </c>
      <c r="BO62" s="107">
        <f t="shared" si="41"/>
        <v>0</v>
      </c>
      <c r="BP62" s="107">
        <f t="shared" si="42"/>
        <v>0</v>
      </c>
      <c r="BQ62" s="109">
        <f t="shared" si="65"/>
        <v>0</v>
      </c>
      <c r="BR62" s="109">
        <f t="shared" si="66"/>
        <v>0</v>
      </c>
      <c r="BS62" s="109">
        <f t="shared" si="67"/>
        <v>0</v>
      </c>
      <c r="BU62" s="82">
        <f t="shared" si="43"/>
        <v>0</v>
      </c>
      <c r="BV62" s="82" t="e">
        <f t="shared" si="68"/>
        <v>#DIV/0!</v>
      </c>
      <c r="BW62" s="77">
        <f t="shared" si="44"/>
        <v>0</v>
      </c>
      <c r="BX62" s="108">
        <f t="shared" si="45"/>
        <v>0</v>
      </c>
      <c r="BY62" s="107">
        <f t="shared" si="46"/>
        <v>0</v>
      </c>
      <c r="BZ62" s="107">
        <f t="shared" si="47"/>
        <v>0</v>
      </c>
      <c r="CA62" s="107">
        <f t="shared" si="48"/>
        <v>0</v>
      </c>
      <c r="CB62" s="109">
        <f t="shared" si="69"/>
        <v>0</v>
      </c>
      <c r="CC62" s="109">
        <f t="shared" si="70"/>
        <v>0</v>
      </c>
      <c r="CD62" s="109">
        <f t="shared" si="71"/>
        <v>0</v>
      </c>
    </row>
    <row r="63" spans="1:82" x14ac:dyDescent="0.25">
      <c r="A63" s="101">
        <f t="shared" si="49"/>
        <v>37773</v>
      </c>
      <c r="B63" s="102">
        <f t="shared" si="50"/>
        <v>3.85</v>
      </c>
      <c r="C63" s="80">
        <f t="shared" si="51"/>
        <v>0.27750000000000002</v>
      </c>
      <c r="D63" s="102">
        <f t="shared" ref="D63:D94" si="72">IF(D$28="nymex",0,VLOOKUP($A63,curvesettle,HLOOKUP(D$28,curvesettle,2,FALSE)))</f>
        <v>0.40500000000000003</v>
      </c>
      <c r="E63" s="106">
        <f t="shared" ref="E63:E94" si="73">IF(ISNUMBER(VLOOKUP($A63,VOLCURVES,HLOOKUP(D$28,VOLCURVES,2,FALSE),FALSE)),VLOOKUP($A63,VOLCURVES,HLOOKUP(D$28,VOLCURVES,2,FALSE),FALSE),1)</f>
        <v>0.98</v>
      </c>
      <c r="F63" s="105">
        <f t="shared" ref="F63:F94" ca="1" si="74">IF(D$28="NYMEX",$AG63,$AF63)</f>
        <v>958</v>
      </c>
      <c r="G63" s="80" t="e">
        <f t="shared" ref="G63:G94" si="75">(($C63+H63)*$E63)+B$15</f>
        <v>#DIV/0!</v>
      </c>
      <c r="H63" s="80" t="e">
        <f t="shared" ref="H63:H94" si="76">IF($B$16=1,VLOOKUP($A63,SkewTable,HLOOKUP(ROUND(I63-AO63,1),SkewTable,2,FALSE),FALSE)/100,0)</f>
        <v>#DIV/0!</v>
      </c>
      <c r="I63" s="104">
        <f t="shared" ref="I63:I94" si="77">IF($B$19=4,$AO63,$B$18)</f>
        <v>5.05</v>
      </c>
      <c r="K63" s="102">
        <f t="shared" ref="K63:K94" si="78">IF(K$28="nymex",0,VLOOKUP($A63,curvesettle,HLOOKUP(K$28,curvesettle,2,FALSE)))</f>
        <v>0.28000000000000003</v>
      </c>
      <c r="L63" s="106">
        <f t="shared" ref="L63:L94" si="79">IF(ISNUMBER(VLOOKUP($A63,VOLCURVES,HLOOKUP(K$28,VOLCURVES,2,FALSE),FALSE)),VLOOKUP($A63,VOLCURVES,HLOOKUP(K$28,VOLCURVES,2,FALSE),FALSE),1)</f>
        <v>1</v>
      </c>
      <c r="M63" s="105">
        <f t="shared" ref="M63:M94" ca="1" si="80">IF(K$28="NYMEX",$AG63,$AF63)</f>
        <v>958</v>
      </c>
      <c r="N63" s="216" t="e">
        <f t="shared" ref="N63:N94" si="81">(($C63+O63)*$L63)+D$15</f>
        <v>#DIV/0!</v>
      </c>
      <c r="O63" s="80" t="e">
        <f t="shared" ref="O63:O94" si="82">IF($D$16=1,VLOOKUP($A63,SkewTable,HLOOKUP(ROUND(P63-AZ63,1),SkewTable,2,FALSE),FALSE)/100,0)</f>
        <v>#DIV/0!</v>
      </c>
      <c r="P63" s="104">
        <f t="shared" ref="P63:P94" si="83">IF($D$19=4,$AZ63,$D$18)</f>
        <v>5.0999999999999996</v>
      </c>
      <c r="R63" s="102">
        <f t="shared" ref="R63:R94" si="84">IF(R$28="nymex",0,VLOOKUP($A63,curvesettle,HLOOKUP(R$28,curvesettle,2,FALSE)))</f>
        <v>0.02</v>
      </c>
      <c r="S63" s="106">
        <f t="shared" ref="S63:S94" si="85">IF(ISNUMBER(VLOOKUP($A63,VOLCURVES,HLOOKUP(R$28,VOLCURVES,2,FALSE),FALSE)),VLOOKUP($A63,VOLCURVES,HLOOKUP(R$28,VOLCURVES,2,FALSE),FALSE),1)</f>
        <v>1</v>
      </c>
      <c r="T63" s="105">
        <f t="shared" ref="T63:T94" ca="1" si="86">IF(R$28="NYMEX",$AG63,$AF63)</f>
        <v>958</v>
      </c>
      <c r="U63" s="216" t="e">
        <f t="shared" ref="U63:U94" si="87">(($C63+V63)*$S63)+F$15</f>
        <v>#DIV/0!</v>
      </c>
      <c r="V63" s="80" t="e">
        <f t="shared" ref="V63:V94" si="88">IF($F$16=1,VLOOKUP($A63,SkewTable,HLOOKUP(ROUND(W63-BK63,1),SkewTable,2,FALSE),FALSE)/100,0)</f>
        <v>#DIV/0!</v>
      </c>
      <c r="W63" s="104">
        <f t="shared" ref="W63:W94" si="89">IF($F$19=4,$BK63,$F$18)</f>
        <v>5.48</v>
      </c>
      <c r="X63" s="105"/>
      <c r="Y63" s="102">
        <f t="shared" ref="Y63:Y94" si="90">IF(Y$28="nymex",0,VLOOKUP($A63,curvesettle,HLOOKUP(Y$28,curvesettle,2,FALSE)))</f>
        <v>0.02</v>
      </c>
      <c r="Z63" s="106">
        <f t="shared" ref="Z63:Z94" si="91">IF(ISNUMBER(VLOOKUP($A63,VOLCURVES,HLOOKUP(Y$28,VOLCURVES,2,FALSE),FALSE)),VLOOKUP($A63,VOLCURVES,HLOOKUP(Y$28,VOLCURVES,2,FALSE),FALSE),1)</f>
        <v>1</v>
      </c>
      <c r="AA63" s="105">
        <f t="shared" ref="AA63:AA94" ca="1" si="92">IF(Y$28="NYMEX",$AG63,$AF63)</f>
        <v>958</v>
      </c>
      <c r="AB63" s="80" t="e">
        <f t="shared" ref="AB63:AB94" si="93">(($C63+AC63)*$Z63)+H$15</f>
        <v>#DIV/0!</v>
      </c>
      <c r="AC63" s="80" t="e">
        <f t="shared" ref="AC63:AC94" si="94">IF($H$16=1,VLOOKUP($A63,SkewTable,HLOOKUP(ROUND(AD63-BV63,1),SkewTable,2,FALSE),FALSE)/100,0)</f>
        <v>#DIV/0!</v>
      </c>
      <c r="AD63" s="104">
        <f t="shared" ref="AD63:AD94" si="95">IF($H$19=4,$BV63,$H$18)</f>
        <v>5.5692500000000003</v>
      </c>
      <c r="AF63" s="105">
        <f t="shared" ca="1" si="52"/>
        <v>958</v>
      </c>
      <c r="AG63" s="105">
        <f t="shared" ca="1" si="53"/>
        <v>957</v>
      </c>
      <c r="AH63" s="80">
        <f t="shared" si="54"/>
        <v>6.7028644178983021E-2</v>
      </c>
      <c r="AI63" s="181">
        <f t="shared" si="25"/>
        <v>30</v>
      </c>
      <c r="AL63" s="105"/>
      <c r="AM63" s="82"/>
      <c r="AN63" s="82">
        <f t="shared" ref="AN63:AN94" si="96">IF($A63&gt;=AO$25,IF($A63&lt;=AO$26,$AI63,0),0)</f>
        <v>0</v>
      </c>
      <c r="AO63" s="82" t="e">
        <f t="shared" si="55"/>
        <v>#DIV/0!</v>
      </c>
      <c r="AP63" s="77">
        <f t="shared" ref="AP63:AP94" si="97">AN63*($B63+B$13)</f>
        <v>0</v>
      </c>
      <c r="AQ63" s="108">
        <f t="shared" ref="AQ63:AQ94" si="98">IF(ISNUMBER(((AP63/AN63)+B$14+$D63)*AN63),((AP63/AN63)+B$14+$D63)*AN63,0)</f>
        <v>0</v>
      </c>
      <c r="AR63" s="107">
        <f t="shared" ref="AR63:AR94" si="99">IF(AN63=0,0,bsd(1,AS$27,AO63,$I63,$F63,$G63,$AH63,0.1))</f>
        <v>0</v>
      </c>
      <c r="AS63" s="107">
        <f t="shared" ref="AS63:AS94" si="100">IF(AN63=0,0,bsd(2,AS$27,AO63,$I63,$F63,$G63,$AH63,0.1))</f>
        <v>0</v>
      </c>
      <c r="AT63" s="107">
        <f t="shared" ref="AT63:AT94" si="101">IF(AN63=0,0,bsd(AS$28,AS$27,AO63,$I63,$F63,$G63,$AH63,0.1))</f>
        <v>0</v>
      </c>
      <c r="AU63" s="109">
        <f t="shared" si="57"/>
        <v>0</v>
      </c>
      <c r="AV63" s="109">
        <f t="shared" si="58"/>
        <v>0</v>
      </c>
      <c r="AW63" s="109">
        <f t="shared" si="59"/>
        <v>0</v>
      </c>
      <c r="AY63" s="82">
        <f t="shared" ref="AY63:AY94" si="102">IF($A63&gt;=AZ$25,IF($A63&lt;=AZ$26,$AI63,0),0)</f>
        <v>0</v>
      </c>
      <c r="AZ63" s="82" t="e">
        <f t="shared" si="60"/>
        <v>#DIV/0!</v>
      </c>
      <c r="BA63" s="77">
        <f t="shared" ref="BA63:BA94" si="103">AY63*($B63+D$13)</f>
        <v>0</v>
      </c>
      <c r="BB63" s="108">
        <f t="shared" ref="BB63:BB94" si="104">IF(ISNUMBER(((BA63/AY63)+D$14+$K63)*AY63),((BA63/AY63)+D$14+$K63)*AY63,0)</f>
        <v>0</v>
      </c>
      <c r="BC63" s="107">
        <f t="shared" ref="BC63:BC94" si="105">IF(AY63=0,0,bsd(1,BD$27,AZ63,$P63,$M63,$N63,$AH63,0.1))</f>
        <v>0</v>
      </c>
      <c r="BD63" s="107">
        <f t="shared" ref="BD63:BD94" si="106">IF(AY63=0,0,bsd(2,BD$27,AZ63,$P63,$M63,$N63,$AH63,0.1))</f>
        <v>0</v>
      </c>
      <c r="BE63" s="107">
        <f t="shared" ref="BE63:BE94" si="107">IF(AY63=0,0,bsd(BD$28,BD$27,AZ63,$P63,$M63,$N63,$AH63,0.1))</f>
        <v>0</v>
      </c>
      <c r="BF63" s="109">
        <f t="shared" si="61"/>
        <v>0</v>
      </c>
      <c r="BG63" s="109">
        <f t="shared" si="62"/>
        <v>0</v>
      </c>
      <c r="BH63" s="109">
        <f t="shared" si="63"/>
        <v>0</v>
      </c>
      <c r="BJ63" s="82">
        <f t="shared" ref="BJ63:BJ94" si="108">IF($A63&gt;=BK$25,IF($A63&lt;=BK$26,$AI63,0),0)</f>
        <v>0</v>
      </c>
      <c r="BK63" s="82" t="e">
        <f t="shared" si="64"/>
        <v>#DIV/0!</v>
      </c>
      <c r="BL63" s="77">
        <f t="shared" ref="BL63:BL94" si="109">BJ63*($B63+F$13)</f>
        <v>0</v>
      </c>
      <c r="BM63" s="108">
        <f t="shared" ref="BM63:BM94" si="110">IF(ISNUMBER(((BL63/BJ63)+F$14+$R63)*BJ63),((BL63/BJ63)+F$14+$R63)*BJ63,0)</f>
        <v>0</v>
      </c>
      <c r="BN63" s="107">
        <f t="shared" ref="BN63:BN94" si="111">IF(BJ63=0,0,bsd(1,BO$27,BK63,$W63,$T63,$U63,$AH63,0.1))</f>
        <v>0</v>
      </c>
      <c r="BO63" s="107">
        <f t="shared" ref="BO63:BO94" si="112">IF(BJ63=0,0,bsd(2,BO$27,BK63,$W63,$T63,$U63,$AH63,0.1))</f>
        <v>0</v>
      </c>
      <c r="BP63" s="107">
        <f t="shared" ref="BP63:BP94" si="113">IF(BJ63=0,0,bsd(BO$28,BO$27,BK63,$W63,$T63,$U63,$AH63,0.1))</f>
        <v>0</v>
      </c>
      <c r="BQ63" s="109">
        <f t="shared" si="65"/>
        <v>0</v>
      </c>
      <c r="BR63" s="109">
        <f t="shared" si="66"/>
        <v>0</v>
      </c>
      <c r="BS63" s="109">
        <f t="shared" si="67"/>
        <v>0</v>
      </c>
      <c r="BU63" s="82">
        <f t="shared" ref="BU63:BU94" si="114">IF($A63&gt;=BV$25,IF($A63&lt;=BV$26,$AI63,0),0)</f>
        <v>0</v>
      </c>
      <c r="BV63" s="82" t="e">
        <f t="shared" si="68"/>
        <v>#DIV/0!</v>
      </c>
      <c r="BW63" s="77">
        <f t="shared" ref="BW63:BW94" si="115">BU63*($B63+H$13)</f>
        <v>0</v>
      </c>
      <c r="BX63" s="108">
        <f t="shared" ref="BX63:BX94" si="116">IF(ISNUMBER(((BW63/BU63)+H$14+$Y63)*BU63),((BW63/BU63)+H$14+$Y63)*BU63,0)</f>
        <v>0</v>
      </c>
      <c r="BY63" s="107">
        <f t="shared" ref="BY63:BY94" si="117">IF(BU63=0,0,bsd(1,BZ$27,BV63,$AD63,$AA63,$AB63,$AH63,0.1))</f>
        <v>0</v>
      </c>
      <c r="BZ63" s="107">
        <f t="shared" ref="BZ63:BZ94" si="118">IF(BU63=0,0,bsd(2,BZ$27,BV63,$AD63,$AA63,$AB63,$AH63,0.1))</f>
        <v>0</v>
      </c>
      <c r="CA63" s="107">
        <f t="shared" ref="CA63:CA94" si="119">IF(BU63=0,0,bsd(BZ$28,BZ$27,BV63,$AD63,$AA63,$AB63,$AH63,0.1))</f>
        <v>0</v>
      </c>
      <c r="CB63" s="109">
        <f t="shared" si="69"/>
        <v>0</v>
      </c>
      <c r="CC63" s="109">
        <f t="shared" si="70"/>
        <v>0</v>
      </c>
      <c r="CD63" s="109">
        <f t="shared" si="71"/>
        <v>0</v>
      </c>
    </row>
    <row r="64" spans="1:82" x14ac:dyDescent="0.25">
      <c r="A64" s="101">
        <f t="shared" si="49"/>
        <v>37803</v>
      </c>
      <c r="B64" s="102">
        <f t="shared" si="50"/>
        <v>3.8580000000000001</v>
      </c>
      <c r="C64" s="80">
        <f t="shared" si="51"/>
        <v>0.27750000000000002</v>
      </c>
      <c r="D64" s="102">
        <f t="shared" si="72"/>
        <v>0.44</v>
      </c>
      <c r="E64" s="106">
        <f t="shared" si="73"/>
        <v>0.98</v>
      </c>
      <c r="F64" s="105">
        <f t="shared" ca="1" si="74"/>
        <v>987</v>
      </c>
      <c r="G64" s="80" t="e">
        <f t="shared" si="75"/>
        <v>#DIV/0!</v>
      </c>
      <c r="H64" s="80" t="e">
        <f t="shared" si="76"/>
        <v>#DIV/0!</v>
      </c>
      <c r="I64" s="104">
        <f t="shared" si="77"/>
        <v>5.05</v>
      </c>
      <c r="K64" s="102">
        <f t="shared" si="78"/>
        <v>0.28000000000000003</v>
      </c>
      <c r="L64" s="106">
        <f t="shared" si="79"/>
        <v>1</v>
      </c>
      <c r="M64" s="105">
        <f t="shared" ca="1" si="80"/>
        <v>987</v>
      </c>
      <c r="N64" s="216" t="e">
        <f t="shared" si="81"/>
        <v>#DIV/0!</v>
      </c>
      <c r="O64" s="80" t="e">
        <f t="shared" si="82"/>
        <v>#DIV/0!</v>
      </c>
      <c r="P64" s="104">
        <f t="shared" si="83"/>
        <v>5.0999999999999996</v>
      </c>
      <c r="R64" s="102">
        <f t="shared" si="84"/>
        <v>2.2499999999999999E-2</v>
      </c>
      <c r="S64" s="106">
        <f t="shared" si="85"/>
        <v>1</v>
      </c>
      <c r="T64" s="105">
        <f t="shared" ca="1" si="86"/>
        <v>987</v>
      </c>
      <c r="U64" s="216" t="e">
        <f t="shared" si="87"/>
        <v>#DIV/0!</v>
      </c>
      <c r="V64" s="80" t="e">
        <f t="shared" si="88"/>
        <v>#DIV/0!</v>
      </c>
      <c r="W64" s="104">
        <f t="shared" si="89"/>
        <v>5.48</v>
      </c>
      <c r="X64" s="105"/>
      <c r="Y64" s="102">
        <f t="shared" si="90"/>
        <v>2.2499999999999999E-2</v>
      </c>
      <c r="Z64" s="106">
        <f t="shared" si="91"/>
        <v>1</v>
      </c>
      <c r="AA64" s="105">
        <f t="shared" ca="1" si="92"/>
        <v>987</v>
      </c>
      <c r="AB64" s="80" t="e">
        <f t="shared" si="93"/>
        <v>#DIV/0!</v>
      </c>
      <c r="AC64" s="80" t="e">
        <f t="shared" si="94"/>
        <v>#DIV/0!</v>
      </c>
      <c r="AD64" s="104">
        <f t="shared" si="95"/>
        <v>5.5692500000000003</v>
      </c>
      <c r="AF64" s="105">
        <f t="shared" ca="1" si="52"/>
        <v>987</v>
      </c>
      <c r="AG64" s="105">
        <f t="shared" ca="1" si="53"/>
        <v>986</v>
      </c>
      <c r="AH64" s="80">
        <f t="shared" si="54"/>
        <v>6.703397730408199E-2</v>
      </c>
      <c r="AI64" s="181">
        <f t="shared" si="25"/>
        <v>31</v>
      </c>
      <c r="AL64" s="105"/>
      <c r="AM64" s="82"/>
      <c r="AN64" s="82">
        <f t="shared" si="96"/>
        <v>0</v>
      </c>
      <c r="AO64" s="82" t="e">
        <f t="shared" si="55"/>
        <v>#DIV/0!</v>
      </c>
      <c r="AP64" s="77">
        <f t="shared" si="97"/>
        <v>0</v>
      </c>
      <c r="AQ64" s="108">
        <f t="shared" si="98"/>
        <v>0</v>
      </c>
      <c r="AR64" s="107">
        <f t="shared" si="99"/>
        <v>0</v>
      </c>
      <c r="AS64" s="107">
        <f t="shared" si="100"/>
        <v>0</v>
      </c>
      <c r="AT64" s="107">
        <f t="shared" si="101"/>
        <v>0</v>
      </c>
      <c r="AU64" s="109">
        <f t="shared" si="57"/>
        <v>0</v>
      </c>
      <c r="AV64" s="109">
        <f t="shared" si="58"/>
        <v>0</v>
      </c>
      <c r="AW64" s="109">
        <f t="shared" si="59"/>
        <v>0</v>
      </c>
      <c r="AY64" s="82">
        <f t="shared" si="102"/>
        <v>0</v>
      </c>
      <c r="AZ64" s="82" t="e">
        <f t="shared" si="60"/>
        <v>#DIV/0!</v>
      </c>
      <c r="BA64" s="77">
        <f t="shared" si="103"/>
        <v>0</v>
      </c>
      <c r="BB64" s="108">
        <f t="shared" si="104"/>
        <v>0</v>
      </c>
      <c r="BC64" s="107">
        <f t="shared" si="105"/>
        <v>0</v>
      </c>
      <c r="BD64" s="107">
        <f t="shared" si="106"/>
        <v>0</v>
      </c>
      <c r="BE64" s="107">
        <f t="shared" si="107"/>
        <v>0</v>
      </c>
      <c r="BF64" s="109">
        <f t="shared" si="61"/>
        <v>0</v>
      </c>
      <c r="BG64" s="109">
        <f t="shared" si="62"/>
        <v>0</v>
      </c>
      <c r="BH64" s="109">
        <f t="shared" si="63"/>
        <v>0</v>
      </c>
      <c r="BJ64" s="82">
        <f t="shared" si="108"/>
        <v>0</v>
      </c>
      <c r="BK64" s="82" t="e">
        <f t="shared" si="64"/>
        <v>#DIV/0!</v>
      </c>
      <c r="BL64" s="77">
        <f t="shared" si="109"/>
        <v>0</v>
      </c>
      <c r="BM64" s="108">
        <f t="shared" si="110"/>
        <v>0</v>
      </c>
      <c r="BN64" s="107">
        <f t="shared" si="111"/>
        <v>0</v>
      </c>
      <c r="BO64" s="107">
        <f t="shared" si="112"/>
        <v>0</v>
      </c>
      <c r="BP64" s="107">
        <f t="shared" si="113"/>
        <v>0</v>
      </c>
      <c r="BQ64" s="109">
        <f t="shared" si="65"/>
        <v>0</v>
      </c>
      <c r="BR64" s="109">
        <f t="shared" si="66"/>
        <v>0</v>
      </c>
      <c r="BS64" s="109">
        <f t="shared" si="67"/>
        <v>0</v>
      </c>
      <c r="BU64" s="82">
        <f t="shared" si="114"/>
        <v>0</v>
      </c>
      <c r="BV64" s="82" t="e">
        <f t="shared" si="68"/>
        <v>#DIV/0!</v>
      </c>
      <c r="BW64" s="77">
        <f t="shared" si="115"/>
        <v>0</v>
      </c>
      <c r="BX64" s="108">
        <f t="shared" si="116"/>
        <v>0</v>
      </c>
      <c r="BY64" s="107">
        <f t="shared" si="117"/>
        <v>0</v>
      </c>
      <c r="BZ64" s="107">
        <f t="shared" si="118"/>
        <v>0</v>
      </c>
      <c r="CA64" s="107">
        <f t="shared" si="119"/>
        <v>0</v>
      </c>
      <c r="CB64" s="109">
        <f t="shared" si="69"/>
        <v>0</v>
      </c>
      <c r="CC64" s="109">
        <f t="shared" si="70"/>
        <v>0</v>
      </c>
      <c r="CD64" s="109">
        <f t="shared" si="71"/>
        <v>0</v>
      </c>
    </row>
    <row r="65" spans="1:82" x14ac:dyDescent="0.25">
      <c r="A65" s="101">
        <f t="shared" si="49"/>
        <v>37834</v>
      </c>
      <c r="B65" s="102">
        <f t="shared" si="50"/>
        <v>3.86</v>
      </c>
      <c r="C65" s="80">
        <f t="shared" si="51"/>
        <v>0.27750000000000002</v>
      </c>
      <c r="D65" s="102">
        <f t="shared" si="72"/>
        <v>0.505</v>
      </c>
      <c r="E65" s="106">
        <f t="shared" si="73"/>
        <v>0.98</v>
      </c>
      <c r="F65" s="105">
        <f t="shared" ca="1" si="74"/>
        <v>1020</v>
      </c>
      <c r="G65" s="80" t="e">
        <f t="shared" si="75"/>
        <v>#DIV/0!</v>
      </c>
      <c r="H65" s="80" t="e">
        <f t="shared" si="76"/>
        <v>#DIV/0!</v>
      </c>
      <c r="I65" s="104">
        <f t="shared" si="77"/>
        <v>5.05</v>
      </c>
      <c r="K65" s="102">
        <f t="shared" si="78"/>
        <v>0.28000000000000003</v>
      </c>
      <c r="L65" s="106">
        <f t="shared" si="79"/>
        <v>1</v>
      </c>
      <c r="M65" s="105">
        <f t="shared" ca="1" si="80"/>
        <v>1020</v>
      </c>
      <c r="N65" s="216" t="e">
        <f t="shared" si="81"/>
        <v>#DIV/0!</v>
      </c>
      <c r="O65" s="80" t="e">
        <f t="shared" si="82"/>
        <v>#DIV/0!</v>
      </c>
      <c r="P65" s="104">
        <f t="shared" si="83"/>
        <v>5.0999999999999996</v>
      </c>
      <c r="R65" s="102">
        <f t="shared" si="84"/>
        <v>2.5000000000000001E-2</v>
      </c>
      <c r="S65" s="106">
        <f t="shared" si="85"/>
        <v>1</v>
      </c>
      <c r="T65" s="105">
        <f t="shared" ca="1" si="86"/>
        <v>1020</v>
      </c>
      <c r="U65" s="216" t="e">
        <f t="shared" si="87"/>
        <v>#DIV/0!</v>
      </c>
      <c r="V65" s="80" t="e">
        <f t="shared" si="88"/>
        <v>#DIV/0!</v>
      </c>
      <c r="W65" s="104">
        <f t="shared" si="89"/>
        <v>5.48</v>
      </c>
      <c r="X65" s="105"/>
      <c r="Y65" s="102">
        <f t="shared" si="90"/>
        <v>2.5000000000000001E-2</v>
      </c>
      <c r="Z65" s="106">
        <f t="shared" si="91"/>
        <v>1</v>
      </c>
      <c r="AA65" s="105">
        <f t="shared" ca="1" si="92"/>
        <v>1020</v>
      </c>
      <c r="AB65" s="80" t="e">
        <f t="shared" si="93"/>
        <v>#DIV/0!</v>
      </c>
      <c r="AC65" s="80" t="e">
        <f t="shared" si="94"/>
        <v>#DIV/0!</v>
      </c>
      <c r="AD65" s="104">
        <f t="shared" si="95"/>
        <v>5.5692500000000003</v>
      </c>
      <c r="AF65" s="105">
        <f t="shared" ca="1" si="52"/>
        <v>1020</v>
      </c>
      <c r="AG65" s="105">
        <f t="shared" ca="1" si="53"/>
        <v>1019</v>
      </c>
      <c r="AH65" s="80">
        <f t="shared" si="54"/>
        <v>6.7043031177898019E-2</v>
      </c>
      <c r="AI65" s="181">
        <f t="shared" si="25"/>
        <v>31</v>
      </c>
      <c r="AL65" s="105"/>
      <c r="AM65" s="82"/>
      <c r="AN65" s="82">
        <f t="shared" si="96"/>
        <v>0</v>
      </c>
      <c r="AO65" s="82" t="e">
        <f t="shared" si="55"/>
        <v>#DIV/0!</v>
      </c>
      <c r="AP65" s="77">
        <f t="shared" si="97"/>
        <v>0</v>
      </c>
      <c r="AQ65" s="108">
        <f t="shared" si="98"/>
        <v>0</v>
      </c>
      <c r="AR65" s="107">
        <f t="shared" si="99"/>
        <v>0</v>
      </c>
      <c r="AS65" s="107">
        <f t="shared" si="100"/>
        <v>0</v>
      </c>
      <c r="AT65" s="107">
        <f t="shared" si="101"/>
        <v>0</v>
      </c>
      <c r="AU65" s="109">
        <f t="shared" si="57"/>
        <v>0</v>
      </c>
      <c r="AV65" s="109">
        <f t="shared" si="58"/>
        <v>0</v>
      </c>
      <c r="AW65" s="109">
        <f t="shared" si="59"/>
        <v>0</v>
      </c>
      <c r="AY65" s="82">
        <f t="shared" si="102"/>
        <v>0</v>
      </c>
      <c r="AZ65" s="82" t="e">
        <f t="shared" si="60"/>
        <v>#DIV/0!</v>
      </c>
      <c r="BA65" s="77">
        <f t="shared" si="103"/>
        <v>0</v>
      </c>
      <c r="BB65" s="108">
        <f t="shared" si="104"/>
        <v>0</v>
      </c>
      <c r="BC65" s="107">
        <f t="shared" si="105"/>
        <v>0</v>
      </c>
      <c r="BD65" s="107">
        <f t="shared" si="106"/>
        <v>0</v>
      </c>
      <c r="BE65" s="107">
        <f t="shared" si="107"/>
        <v>0</v>
      </c>
      <c r="BF65" s="109">
        <f t="shared" si="61"/>
        <v>0</v>
      </c>
      <c r="BG65" s="109">
        <f t="shared" si="62"/>
        <v>0</v>
      </c>
      <c r="BH65" s="109">
        <f t="shared" si="63"/>
        <v>0</v>
      </c>
      <c r="BJ65" s="82">
        <f t="shared" si="108"/>
        <v>0</v>
      </c>
      <c r="BK65" s="82" t="e">
        <f t="shared" si="64"/>
        <v>#DIV/0!</v>
      </c>
      <c r="BL65" s="77">
        <f t="shared" si="109"/>
        <v>0</v>
      </c>
      <c r="BM65" s="108">
        <f t="shared" si="110"/>
        <v>0</v>
      </c>
      <c r="BN65" s="107">
        <f t="shared" si="111"/>
        <v>0</v>
      </c>
      <c r="BO65" s="107">
        <f t="shared" si="112"/>
        <v>0</v>
      </c>
      <c r="BP65" s="107">
        <f t="shared" si="113"/>
        <v>0</v>
      </c>
      <c r="BQ65" s="109">
        <f t="shared" si="65"/>
        <v>0</v>
      </c>
      <c r="BR65" s="109">
        <f t="shared" si="66"/>
        <v>0</v>
      </c>
      <c r="BS65" s="109">
        <f t="shared" si="67"/>
        <v>0</v>
      </c>
      <c r="BU65" s="82">
        <f t="shared" si="114"/>
        <v>0</v>
      </c>
      <c r="BV65" s="82" t="e">
        <f t="shared" si="68"/>
        <v>#DIV/0!</v>
      </c>
      <c r="BW65" s="77">
        <f t="shared" si="115"/>
        <v>0</v>
      </c>
      <c r="BX65" s="108">
        <f t="shared" si="116"/>
        <v>0</v>
      </c>
      <c r="BY65" s="107">
        <f t="shared" si="117"/>
        <v>0</v>
      </c>
      <c r="BZ65" s="107">
        <f t="shared" si="118"/>
        <v>0</v>
      </c>
      <c r="CA65" s="107">
        <f t="shared" si="119"/>
        <v>0</v>
      </c>
      <c r="CB65" s="109">
        <f t="shared" si="69"/>
        <v>0</v>
      </c>
      <c r="CC65" s="109">
        <f t="shared" si="70"/>
        <v>0</v>
      </c>
      <c r="CD65" s="109">
        <f t="shared" si="71"/>
        <v>0</v>
      </c>
    </row>
    <row r="66" spans="1:82" x14ac:dyDescent="0.25">
      <c r="A66" s="101">
        <f t="shared" si="49"/>
        <v>37865</v>
      </c>
      <c r="B66" s="102">
        <f t="shared" si="50"/>
        <v>3.85</v>
      </c>
      <c r="C66" s="80">
        <f t="shared" si="51"/>
        <v>0.27750000000000002</v>
      </c>
      <c r="D66" s="102">
        <f t="shared" si="72"/>
        <v>0.40500000000000003</v>
      </c>
      <c r="E66" s="106">
        <f t="shared" si="73"/>
        <v>0.98</v>
      </c>
      <c r="F66" s="105">
        <f t="shared" ca="1" si="74"/>
        <v>1049</v>
      </c>
      <c r="G66" s="80" t="e">
        <f t="shared" si="75"/>
        <v>#DIV/0!</v>
      </c>
      <c r="H66" s="80" t="e">
        <f t="shared" si="76"/>
        <v>#DIV/0!</v>
      </c>
      <c r="I66" s="104">
        <f t="shared" si="77"/>
        <v>5.05</v>
      </c>
      <c r="K66" s="102">
        <f t="shared" si="78"/>
        <v>0.28000000000000003</v>
      </c>
      <c r="L66" s="106">
        <f t="shared" si="79"/>
        <v>1</v>
      </c>
      <c r="M66" s="105">
        <f t="shared" ca="1" si="80"/>
        <v>1049</v>
      </c>
      <c r="N66" s="216" t="e">
        <f t="shared" si="81"/>
        <v>#DIV/0!</v>
      </c>
      <c r="O66" s="80" t="e">
        <f t="shared" si="82"/>
        <v>#DIV/0!</v>
      </c>
      <c r="P66" s="104">
        <f t="shared" si="83"/>
        <v>5.0999999999999996</v>
      </c>
      <c r="R66" s="102">
        <f t="shared" si="84"/>
        <v>1.7500000000000002E-2</v>
      </c>
      <c r="S66" s="106">
        <f t="shared" si="85"/>
        <v>1</v>
      </c>
      <c r="T66" s="105">
        <f t="shared" ca="1" si="86"/>
        <v>1049</v>
      </c>
      <c r="U66" s="216" t="e">
        <f t="shared" si="87"/>
        <v>#DIV/0!</v>
      </c>
      <c r="V66" s="80" t="e">
        <f t="shared" si="88"/>
        <v>#DIV/0!</v>
      </c>
      <c r="W66" s="104">
        <f t="shared" si="89"/>
        <v>5.48</v>
      </c>
      <c r="X66" s="105"/>
      <c r="Y66" s="102">
        <f t="shared" si="90"/>
        <v>1.7500000000000002E-2</v>
      </c>
      <c r="Z66" s="106">
        <f t="shared" si="91"/>
        <v>1</v>
      </c>
      <c r="AA66" s="105">
        <f t="shared" ca="1" si="92"/>
        <v>1049</v>
      </c>
      <c r="AB66" s="80" t="e">
        <f t="shared" si="93"/>
        <v>#DIV/0!</v>
      </c>
      <c r="AC66" s="80" t="e">
        <f t="shared" si="94"/>
        <v>#DIV/0!</v>
      </c>
      <c r="AD66" s="104">
        <f t="shared" si="95"/>
        <v>5.5692500000000003</v>
      </c>
      <c r="AF66" s="105">
        <f t="shared" ca="1" si="52"/>
        <v>1049</v>
      </c>
      <c r="AG66" s="105">
        <f t="shared" ca="1" si="53"/>
        <v>1048</v>
      </c>
      <c r="AH66" s="80">
        <f t="shared" si="54"/>
        <v>6.7052085051740026E-2</v>
      </c>
      <c r="AI66" s="181">
        <f t="shared" si="25"/>
        <v>30</v>
      </c>
      <c r="AL66" s="105"/>
      <c r="AM66" s="82"/>
      <c r="AN66" s="82">
        <f t="shared" si="96"/>
        <v>0</v>
      </c>
      <c r="AO66" s="82" t="e">
        <f t="shared" si="55"/>
        <v>#DIV/0!</v>
      </c>
      <c r="AP66" s="77">
        <f t="shared" si="97"/>
        <v>0</v>
      </c>
      <c r="AQ66" s="108">
        <f t="shared" si="98"/>
        <v>0</v>
      </c>
      <c r="AR66" s="107">
        <f t="shared" si="99"/>
        <v>0</v>
      </c>
      <c r="AS66" s="107">
        <f t="shared" si="100"/>
        <v>0</v>
      </c>
      <c r="AT66" s="107">
        <f t="shared" si="101"/>
        <v>0</v>
      </c>
      <c r="AU66" s="109">
        <f t="shared" si="57"/>
        <v>0</v>
      </c>
      <c r="AV66" s="109">
        <f t="shared" si="58"/>
        <v>0</v>
      </c>
      <c r="AW66" s="109">
        <f t="shared" si="59"/>
        <v>0</v>
      </c>
      <c r="AY66" s="82">
        <f t="shared" si="102"/>
        <v>0</v>
      </c>
      <c r="AZ66" s="82" t="e">
        <f t="shared" si="60"/>
        <v>#DIV/0!</v>
      </c>
      <c r="BA66" s="77">
        <f t="shared" si="103"/>
        <v>0</v>
      </c>
      <c r="BB66" s="108">
        <f t="shared" si="104"/>
        <v>0</v>
      </c>
      <c r="BC66" s="107">
        <f t="shared" si="105"/>
        <v>0</v>
      </c>
      <c r="BD66" s="107">
        <f t="shared" si="106"/>
        <v>0</v>
      </c>
      <c r="BE66" s="107">
        <f t="shared" si="107"/>
        <v>0</v>
      </c>
      <c r="BF66" s="109">
        <f t="shared" si="61"/>
        <v>0</v>
      </c>
      <c r="BG66" s="109">
        <f t="shared" si="62"/>
        <v>0</v>
      </c>
      <c r="BH66" s="109">
        <f t="shared" si="63"/>
        <v>0</v>
      </c>
      <c r="BJ66" s="82">
        <f t="shared" si="108"/>
        <v>0</v>
      </c>
      <c r="BK66" s="82" t="e">
        <f t="shared" si="64"/>
        <v>#DIV/0!</v>
      </c>
      <c r="BL66" s="77">
        <f t="shared" si="109"/>
        <v>0</v>
      </c>
      <c r="BM66" s="108">
        <f t="shared" si="110"/>
        <v>0</v>
      </c>
      <c r="BN66" s="107">
        <f t="shared" si="111"/>
        <v>0</v>
      </c>
      <c r="BO66" s="107">
        <f t="shared" si="112"/>
        <v>0</v>
      </c>
      <c r="BP66" s="107">
        <f t="shared" si="113"/>
        <v>0</v>
      </c>
      <c r="BQ66" s="109">
        <f t="shared" si="65"/>
        <v>0</v>
      </c>
      <c r="BR66" s="109">
        <f t="shared" si="66"/>
        <v>0</v>
      </c>
      <c r="BS66" s="109">
        <f t="shared" si="67"/>
        <v>0</v>
      </c>
      <c r="BU66" s="82">
        <f t="shared" si="114"/>
        <v>0</v>
      </c>
      <c r="BV66" s="82" t="e">
        <f t="shared" si="68"/>
        <v>#DIV/0!</v>
      </c>
      <c r="BW66" s="77">
        <f t="shared" si="115"/>
        <v>0</v>
      </c>
      <c r="BX66" s="108">
        <f t="shared" si="116"/>
        <v>0</v>
      </c>
      <c r="BY66" s="107">
        <f t="shared" si="117"/>
        <v>0</v>
      </c>
      <c r="BZ66" s="107">
        <f t="shared" si="118"/>
        <v>0</v>
      </c>
      <c r="CA66" s="107">
        <f t="shared" si="119"/>
        <v>0</v>
      </c>
      <c r="CB66" s="109">
        <f t="shared" si="69"/>
        <v>0</v>
      </c>
      <c r="CC66" s="109">
        <f t="shared" si="70"/>
        <v>0</v>
      </c>
      <c r="CD66" s="109">
        <f t="shared" si="71"/>
        <v>0</v>
      </c>
    </row>
    <row r="67" spans="1:82" x14ac:dyDescent="0.25">
      <c r="A67" s="101">
        <f t="shared" si="49"/>
        <v>37895</v>
      </c>
      <c r="B67" s="102">
        <f t="shared" si="50"/>
        <v>3.8450000000000002</v>
      </c>
      <c r="C67" s="80">
        <f t="shared" si="51"/>
        <v>0.27750000000000002</v>
      </c>
      <c r="D67" s="102">
        <f t="shared" si="72"/>
        <v>0.46</v>
      </c>
      <c r="E67" s="106">
        <f t="shared" si="73"/>
        <v>0.98</v>
      </c>
      <c r="F67" s="105">
        <f t="shared" ca="1" si="74"/>
        <v>1079</v>
      </c>
      <c r="G67" s="80" t="e">
        <f t="shared" si="75"/>
        <v>#DIV/0!</v>
      </c>
      <c r="H67" s="80" t="e">
        <f t="shared" si="76"/>
        <v>#DIV/0!</v>
      </c>
      <c r="I67" s="104">
        <f t="shared" si="77"/>
        <v>5.05</v>
      </c>
      <c r="K67" s="102">
        <f t="shared" si="78"/>
        <v>0.28000000000000003</v>
      </c>
      <c r="L67" s="106">
        <f t="shared" si="79"/>
        <v>1</v>
      </c>
      <c r="M67" s="105">
        <f t="shared" ca="1" si="80"/>
        <v>1079</v>
      </c>
      <c r="N67" s="216" t="e">
        <f t="shared" si="81"/>
        <v>#DIV/0!</v>
      </c>
      <c r="O67" s="80" t="e">
        <f t="shared" si="82"/>
        <v>#DIV/0!</v>
      </c>
      <c r="P67" s="104">
        <f t="shared" si="83"/>
        <v>5.0999999999999996</v>
      </c>
      <c r="R67" s="102">
        <f t="shared" si="84"/>
        <v>7.4999999999999997E-3</v>
      </c>
      <c r="S67" s="106">
        <f t="shared" si="85"/>
        <v>1</v>
      </c>
      <c r="T67" s="105">
        <f t="shared" ca="1" si="86"/>
        <v>1079</v>
      </c>
      <c r="U67" s="216" t="e">
        <f t="shared" si="87"/>
        <v>#DIV/0!</v>
      </c>
      <c r="V67" s="80" t="e">
        <f t="shared" si="88"/>
        <v>#DIV/0!</v>
      </c>
      <c r="W67" s="104">
        <f t="shared" si="89"/>
        <v>5.48</v>
      </c>
      <c r="X67" s="105"/>
      <c r="Y67" s="102">
        <f t="shared" si="90"/>
        <v>7.4999999999999997E-3</v>
      </c>
      <c r="Z67" s="106">
        <f t="shared" si="91"/>
        <v>1</v>
      </c>
      <c r="AA67" s="105">
        <f t="shared" ca="1" si="92"/>
        <v>1079</v>
      </c>
      <c r="AB67" s="80" t="e">
        <f t="shared" si="93"/>
        <v>#DIV/0!</v>
      </c>
      <c r="AC67" s="80" t="e">
        <f t="shared" si="94"/>
        <v>#DIV/0!</v>
      </c>
      <c r="AD67" s="104">
        <f t="shared" si="95"/>
        <v>5.5692500000000003</v>
      </c>
      <c r="AF67" s="105">
        <f t="shared" ca="1" si="52"/>
        <v>1079</v>
      </c>
      <c r="AG67" s="105">
        <f t="shared" ca="1" si="53"/>
        <v>1078</v>
      </c>
      <c r="AH67" s="80">
        <f t="shared" si="54"/>
        <v>6.7063079859774014E-2</v>
      </c>
      <c r="AI67" s="181">
        <f t="shared" si="25"/>
        <v>31</v>
      </c>
      <c r="AL67" s="105"/>
      <c r="AM67" s="82"/>
      <c r="AN67" s="82">
        <f t="shared" si="96"/>
        <v>0</v>
      </c>
      <c r="AO67" s="82" t="e">
        <f t="shared" si="55"/>
        <v>#DIV/0!</v>
      </c>
      <c r="AP67" s="77">
        <f t="shared" si="97"/>
        <v>0</v>
      </c>
      <c r="AQ67" s="108">
        <f t="shared" si="98"/>
        <v>0</v>
      </c>
      <c r="AR67" s="107">
        <f t="shared" si="99"/>
        <v>0</v>
      </c>
      <c r="AS67" s="107">
        <f t="shared" si="100"/>
        <v>0</v>
      </c>
      <c r="AT67" s="107">
        <f t="shared" si="101"/>
        <v>0</v>
      </c>
      <c r="AU67" s="109">
        <f t="shared" si="57"/>
        <v>0</v>
      </c>
      <c r="AV67" s="109">
        <f t="shared" si="58"/>
        <v>0</v>
      </c>
      <c r="AW67" s="109">
        <f t="shared" si="59"/>
        <v>0</v>
      </c>
      <c r="AY67" s="82">
        <f t="shared" si="102"/>
        <v>0</v>
      </c>
      <c r="AZ67" s="82" t="e">
        <f t="shared" si="60"/>
        <v>#DIV/0!</v>
      </c>
      <c r="BA67" s="77">
        <f t="shared" si="103"/>
        <v>0</v>
      </c>
      <c r="BB67" s="108">
        <f t="shared" si="104"/>
        <v>0</v>
      </c>
      <c r="BC67" s="107">
        <f t="shared" si="105"/>
        <v>0</v>
      </c>
      <c r="BD67" s="107">
        <f t="shared" si="106"/>
        <v>0</v>
      </c>
      <c r="BE67" s="107">
        <f t="shared" si="107"/>
        <v>0</v>
      </c>
      <c r="BF67" s="109">
        <f t="shared" si="61"/>
        <v>0</v>
      </c>
      <c r="BG67" s="109">
        <f t="shared" si="62"/>
        <v>0</v>
      </c>
      <c r="BH67" s="109">
        <f t="shared" si="63"/>
        <v>0</v>
      </c>
      <c r="BJ67" s="82">
        <f t="shared" si="108"/>
        <v>0</v>
      </c>
      <c r="BK67" s="82" t="e">
        <f t="shared" si="64"/>
        <v>#DIV/0!</v>
      </c>
      <c r="BL67" s="77">
        <f t="shared" si="109"/>
        <v>0</v>
      </c>
      <c r="BM67" s="108">
        <f t="shared" si="110"/>
        <v>0</v>
      </c>
      <c r="BN67" s="107">
        <f t="shared" si="111"/>
        <v>0</v>
      </c>
      <c r="BO67" s="107">
        <f t="shared" si="112"/>
        <v>0</v>
      </c>
      <c r="BP67" s="107">
        <f t="shared" si="113"/>
        <v>0</v>
      </c>
      <c r="BQ67" s="109">
        <f t="shared" si="65"/>
        <v>0</v>
      </c>
      <c r="BR67" s="109">
        <f t="shared" si="66"/>
        <v>0</v>
      </c>
      <c r="BS67" s="109">
        <f t="shared" si="67"/>
        <v>0</v>
      </c>
      <c r="BU67" s="82">
        <f t="shared" si="114"/>
        <v>0</v>
      </c>
      <c r="BV67" s="82" t="e">
        <f t="shared" si="68"/>
        <v>#DIV/0!</v>
      </c>
      <c r="BW67" s="77">
        <f t="shared" si="115"/>
        <v>0</v>
      </c>
      <c r="BX67" s="108">
        <f t="shared" si="116"/>
        <v>0</v>
      </c>
      <c r="BY67" s="107">
        <f t="shared" si="117"/>
        <v>0</v>
      </c>
      <c r="BZ67" s="107">
        <f t="shared" si="118"/>
        <v>0</v>
      </c>
      <c r="CA67" s="107">
        <f t="shared" si="119"/>
        <v>0</v>
      </c>
      <c r="CB67" s="109">
        <f t="shared" si="69"/>
        <v>0</v>
      </c>
      <c r="CC67" s="109">
        <f t="shared" si="70"/>
        <v>0</v>
      </c>
      <c r="CD67" s="109">
        <f t="shared" si="71"/>
        <v>0</v>
      </c>
    </row>
    <row r="68" spans="1:82" x14ac:dyDescent="0.25">
      <c r="A68" s="101">
        <f t="shared" si="49"/>
        <v>37926</v>
      </c>
      <c r="B68" s="102">
        <f t="shared" si="50"/>
        <v>3.9830000000000001</v>
      </c>
      <c r="C68" s="80">
        <f t="shared" si="51"/>
        <v>0.28499999999999992</v>
      </c>
      <c r="D68" s="102">
        <f t="shared" si="72"/>
        <v>0.875</v>
      </c>
      <c r="E68" s="106">
        <f t="shared" si="73"/>
        <v>1.1000000000000001</v>
      </c>
      <c r="F68" s="105">
        <f t="shared" ca="1" si="74"/>
        <v>1112</v>
      </c>
      <c r="G68" s="80" t="e">
        <f t="shared" si="75"/>
        <v>#DIV/0!</v>
      </c>
      <c r="H68" s="80" t="e">
        <f t="shared" si="76"/>
        <v>#DIV/0!</v>
      </c>
      <c r="I68" s="104">
        <f t="shared" si="77"/>
        <v>5.05</v>
      </c>
      <c r="K68" s="102">
        <f t="shared" si="78"/>
        <v>0.18</v>
      </c>
      <c r="L68" s="106">
        <f t="shared" si="79"/>
        <v>1</v>
      </c>
      <c r="M68" s="105">
        <f t="shared" ca="1" si="80"/>
        <v>1112</v>
      </c>
      <c r="N68" s="216" t="e">
        <f t="shared" si="81"/>
        <v>#DIV/0!</v>
      </c>
      <c r="O68" s="80" t="e">
        <f t="shared" si="82"/>
        <v>#DIV/0!</v>
      </c>
      <c r="P68" s="104">
        <f t="shared" si="83"/>
        <v>5.0999999999999996</v>
      </c>
      <c r="R68" s="102">
        <f t="shared" si="84"/>
        <v>-3.2500000000000001E-2</v>
      </c>
      <c r="S68" s="106">
        <f t="shared" si="85"/>
        <v>1</v>
      </c>
      <c r="T68" s="105">
        <f t="shared" ca="1" si="86"/>
        <v>1112</v>
      </c>
      <c r="U68" s="216" t="e">
        <f t="shared" si="87"/>
        <v>#DIV/0!</v>
      </c>
      <c r="V68" s="80" t="e">
        <f t="shared" si="88"/>
        <v>#DIV/0!</v>
      </c>
      <c r="W68" s="104">
        <f t="shared" si="89"/>
        <v>5.48</v>
      </c>
      <c r="X68" s="105"/>
      <c r="Y68" s="102">
        <f t="shared" si="90"/>
        <v>-3.2500000000000001E-2</v>
      </c>
      <c r="Z68" s="106">
        <f t="shared" si="91"/>
        <v>1</v>
      </c>
      <c r="AA68" s="105">
        <f t="shared" ca="1" si="92"/>
        <v>1112</v>
      </c>
      <c r="AB68" s="80" t="e">
        <f t="shared" si="93"/>
        <v>#DIV/0!</v>
      </c>
      <c r="AC68" s="80" t="e">
        <f t="shared" si="94"/>
        <v>#DIV/0!</v>
      </c>
      <c r="AD68" s="104">
        <f t="shared" si="95"/>
        <v>5.5692500000000003</v>
      </c>
      <c r="AF68" s="105">
        <f t="shared" ca="1" si="52"/>
        <v>1112</v>
      </c>
      <c r="AG68" s="105">
        <f t="shared" ca="1" si="53"/>
        <v>1111</v>
      </c>
      <c r="AH68" s="80">
        <f t="shared" si="54"/>
        <v>6.7077245364551022E-2</v>
      </c>
      <c r="AI68" s="181">
        <f t="shared" si="25"/>
        <v>30</v>
      </c>
      <c r="AL68" s="105"/>
      <c r="AM68" s="82"/>
      <c r="AN68" s="82">
        <f t="shared" si="96"/>
        <v>0</v>
      </c>
      <c r="AO68" s="82" t="e">
        <f t="shared" si="55"/>
        <v>#DIV/0!</v>
      </c>
      <c r="AP68" s="77">
        <f t="shared" si="97"/>
        <v>0</v>
      </c>
      <c r="AQ68" s="108">
        <f t="shared" si="98"/>
        <v>0</v>
      </c>
      <c r="AR68" s="107">
        <f t="shared" si="99"/>
        <v>0</v>
      </c>
      <c r="AS68" s="107">
        <f t="shared" si="100"/>
        <v>0</v>
      </c>
      <c r="AT68" s="107">
        <f t="shared" si="101"/>
        <v>0</v>
      </c>
      <c r="AU68" s="109">
        <f t="shared" si="57"/>
        <v>0</v>
      </c>
      <c r="AV68" s="109">
        <f t="shared" si="58"/>
        <v>0</v>
      </c>
      <c r="AW68" s="109">
        <f t="shared" si="59"/>
        <v>0</v>
      </c>
      <c r="AY68" s="82">
        <f t="shared" si="102"/>
        <v>0</v>
      </c>
      <c r="AZ68" s="82" t="e">
        <f t="shared" si="60"/>
        <v>#DIV/0!</v>
      </c>
      <c r="BA68" s="77">
        <f t="shared" si="103"/>
        <v>0</v>
      </c>
      <c r="BB68" s="108">
        <f t="shared" si="104"/>
        <v>0</v>
      </c>
      <c r="BC68" s="107">
        <f t="shared" si="105"/>
        <v>0</v>
      </c>
      <c r="BD68" s="107">
        <f t="shared" si="106"/>
        <v>0</v>
      </c>
      <c r="BE68" s="107">
        <f t="shared" si="107"/>
        <v>0</v>
      </c>
      <c r="BF68" s="109">
        <f t="shared" si="61"/>
        <v>0</v>
      </c>
      <c r="BG68" s="109">
        <f t="shared" si="62"/>
        <v>0</v>
      </c>
      <c r="BH68" s="109">
        <f t="shared" si="63"/>
        <v>0</v>
      </c>
      <c r="BJ68" s="82">
        <f t="shared" si="108"/>
        <v>0</v>
      </c>
      <c r="BK68" s="82" t="e">
        <f t="shared" si="64"/>
        <v>#DIV/0!</v>
      </c>
      <c r="BL68" s="77">
        <f t="shared" si="109"/>
        <v>0</v>
      </c>
      <c r="BM68" s="108">
        <f t="shared" si="110"/>
        <v>0</v>
      </c>
      <c r="BN68" s="107">
        <f t="shared" si="111"/>
        <v>0</v>
      </c>
      <c r="BO68" s="107">
        <f t="shared" si="112"/>
        <v>0</v>
      </c>
      <c r="BP68" s="107">
        <f t="shared" si="113"/>
        <v>0</v>
      </c>
      <c r="BQ68" s="109">
        <f t="shared" si="65"/>
        <v>0</v>
      </c>
      <c r="BR68" s="109">
        <f t="shared" si="66"/>
        <v>0</v>
      </c>
      <c r="BS68" s="109">
        <f t="shared" si="67"/>
        <v>0</v>
      </c>
      <c r="BU68" s="82">
        <f t="shared" si="114"/>
        <v>0</v>
      </c>
      <c r="BV68" s="82" t="e">
        <f t="shared" si="68"/>
        <v>#DIV/0!</v>
      </c>
      <c r="BW68" s="77">
        <f t="shared" si="115"/>
        <v>0</v>
      </c>
      <c r="BX68" s="108">
        <f t="shared" si="116"/>
        <v>0</v>
      </c>
      <c r="BY68" s="107">
        <f t="shared" si="117"/>
        <v>0</v>
      </c>
      <c r="BZ68" s="107">
        <f t="shared" si="118"/>
        <v>0</v>
      </c>
      <c r="CA68" s="107">
        <f t="shared" si="119"/>
        <v>0</v>
      </c>
      <c r="CB68" s="109">
        <f t="shared" si="69"/>
        <v>0</v>
      </c>
      <c r="CC68" s="109">
        <f t="shared" si="70"/>
        <v>0</v>
      </c>
      <c r="CD68" s="109">
        <f t="shared" si="71"/>
        <v>0</v>
      </c>
    </row>
    <row r="69" spans="1:82" x14ac:dyDescent="0.25">
      <c r="A69" s="101">
        <f t="shared" si="49"/>
        <v>37956</v>
      </c>
      <c r="B69" s="102">
        <f t="shared" si="50"/>
        <v>4.101</v>
      </c>
      <c r="C69" s="80">
        <f t="shared" si="51"/>
        <v>0.28999999999999998</v>
      </c>
      <c r="D69" s="102">
        <f t="shared" si="72"/>
        <v>1.29</v>
      </c>
      <c r="E69" s="106">
        <f t="shared" si="73"/>
        <v>1.1000000000000001</v>
      </c>
      <c r="F69" s="105">
        <f t="shared" ca="1" si="74"/>
        <v>1139</v>
      </c>
      <c r="G69" s="80" t="e">
        <f t="shared" si="75"/>
        <v>#DIV/0!</v>
      </c>
      <c r="H69" s="80" t="e">
        <f t="shared" si="76"/>
        <v>#DIV/0!</v>
      </c>
      <c r="I69" s="104">
        <f t="shared" si="77"/>
        <v>5.05</v>
      </c>
      <c r="K69" s="102">
        <f t="shared" si="78"/>
        <v>0.18</v>
      </c>
      <c r="L69" s="106">
        <f t="shared" si="79"/>
        <v>1</v>
      </c>
      <c r="M69" s="105">
        <f t="shared" ca="1" si="80"/>
        <v>1139</v>
      </c>
      <c r="N69" s="216" t="e">
        <f t="shared" si="81"/>
        <v>#DIV/0!</v>
      </c>
      <c r="O69" s="80" t="e">
        <f t="shared" si="82"/>
        <v>#DIV/0!</v>
      </c>
      <c r="P69" s="104">
        <f t="shared" si="83"/>
        <v>5.0999999999999996</v>
      </c>
      <c r="R69" s="102">
        <f t="shared" si="84"/>
        <v>-5.5E-2</v>
      </c>
      <c r="S69" s="106">
        <f t="shared" si="85"/>
        <v>1</v>
      </c>
      <c r="T69" s="105">
        <f t="shared" ca="1" si="86"/>
        <v>1139</v>
      </c>
      <c r="U69" s="216" t="e">
        <f t="shared" si="87"/>
        <v>#DIV/0!</v>
      </c>
      <c r="V69" s="80" t="e">
        <f t="shared" si="88"/>
        <v>#DIV/0!</v>
      </c>
      <c r="W69" s="104">
        <f t="shared" si="89"/>
        <v>5.48</v>
      </c>
      <c r="X69" s="105"/>
      <c r="Y69" s="102">
        <f t="shared" si="90"/>
        <v>-5.5E-2</v>
      </c>
      <c r="Z69" s="106">
        <f t="shared" si="91"/>
        <v>1</v>
      </c>
      <c r="AA69" s="105">
        <f t="shared" ca="1" si="92"/>
        <v>1139</v>
      </c>
      <c r="AB69" s="80" t="e">
        <f t="shared" si="93"/>
        <v>#DIV/0!</v>
      </c>
      <c r="AC69" s="80" t="e">
        <f t="shared" si="94"/>
        <v>#DIV/0!</v>
      </c>
      <c r="AD69" s="104">
        <f t="shared" si="95"/>
        <v>5.5692500000000003</v>
      </c>
      <c r="AF69" s="105">
        <f t="shared" ca="1" si="52"/>
        <v>1139</v>
      </c>
      <c r="AG69" s="105">
        <f t="shared" ca="1" si="53"/>
        <v>1138</v>
      </c>
      <c r="AH69" s="80">
        <f t="shared" si="54"/>
        <v>6.7090953917624013E-2</v>
      </c>
      <c r="AI69" s="181">
        <f t="shared" si="25"/>
        <v>31</v>
      </c>
      <c r="AL69" s="105"/>
      <c r="AM69" s="82"/>
      <c r="AN69" s="82">
        <f t="shared" si="96"/>
        <v>0</v>
      </c>
      <c r="AO69" s="82" t="e">
        <f t="shared" si="55"/>
        <v>#DIV/0!</v>
      </c>
      <c r="AP69" s="77">
        <f t="shared" si="97"/>
        <v>0</v>
      </c>
      <c r="AQ69" s="108">
        <f t="shared" si="98"/>
        <v>0</v>
      </c>
      <c r="AR69" s="107">
        <f t="shared" si="99"/>
        <v>0</v>
      </c>
      <c r="AS69" s="107">
        <f t="shared" si="100"/>
        <v>0</v>
      </c>
      <c r="AT69" s="107">
        <f t="shared" si="101"/>
        <v>0</v>
      </c>
      <c r="AU69" s="109">
        <f t="shared" si="57"/>
        <v>0</v>
      </c>
      <c r="AV69" s="109">
        <f t="shared" si="58"/>
        <v>0</v>
      </c>
      <c r="AW69" s="109">
        <f t="shared" si="59"/>
        <v>0</v>
      </c>
      <c r="AY69" s="82">
        <f t="shared" si="102"/>
        <v>0</v>
      </c>
      <c r="AZ69" s="82" t="e">
        <f t="shared" si="60"/>
        <v>#DIV/0!</v>
      </c>
      <c r="BA69" s="77">
        <f t="shared" si="103"/>
        <v>0</v>
      </c>
      <c r="BB69" s="108">
        <f t="shared" si="104"/>
        <v>0</v>
      </c>
      <c r="BC69" s="107">
        <f t="shared" si="105"/>
        <v>0</v>
      </c>
      <c r="BD69" s="107">
        <f t="shared" si="106"/>
        <v>0</v>
      </c>
      <c r="BE69" s="107">
        <f t="shared" si="107"/>
        <v>0</v>
      </c>
      <c r="BF69" s="109">
        <f t="shared" si="61"/>
        <v>0</v>
      </c>
      <c r="BG69" s="109">
        <f t="shared" si="62"/>
        <v>0</v>
      </c>
      <c r="BH69" s="109">
        <f t="shared" si="63"/>
        <v>0</v>
      </c>
      <c r="BJ69" s="82">
        <f t="shared" si="108"/>
        <v>0</v>
      </c>
      <c r="BK69" s="82" t="e">
        <f t="shared" si="64"/>
        <v>#DIV/0!</v>
      </c>
      <c r="BL69" s="77">
        <f t="shared" si="109"/>
        <v>0</v>
      </c>
      <c r="BM69" s="108">
        <f t="shared" si="110"/>
        <v>0</v>
      </c>
      <c r="BN69" s="107">
        <f t="shared" si="111"/>
        <v>0</v>
      </c>
      <c r="BO69" s="107">
        <f t="shared" si="112"/>
        <v>0</v>
      </c>
      <c r="BP69" s="107">
        <f t="shared" si="113"/>
        <v>0</v>
      </c>
      <c r="BQ69" s="109">
        <f t="shared" si="65"/>
        <v>0</v>
      </c>
      <c r="BR69" s="109">
        <f t="shared" si="66"/>
        <v>0</v>
      </c>
      <c r="BS69" s="109">
        <f t="shared" si="67"/>
        <v>0</v>
      </c>
      <c r="BU69" s="82">
        <f t="shared" si="114"/>
        <v>0</v>
      </c>
      <c r="BV69" s="82" t="e">
        <f t="shared" si="68"/>
        <v>#DIV/0!</v>
      </c>
      <c r="BW69" s="77">
        <f t="shared" si="115"/>
        <v>0</v>
      </c>
      <c r="BX69" s="108">
        <f t="shared" si="116"/>
        <v>0</v>
      </c>
      <c r="BY69" s="107">
        <f t="shared" si="117"/>
        <v>0</v>
      </c>
      <c r="BZ69" s="107">
        <f t="shared" si="118"/>
        <v>0</v>
      </c>
      <c r="CA69" s="107">
        <f t="shared" si="119"/>
        <v>0</v>
      </c>
      <c r="CB69" s="109">
        <f t="shared" si="69"/>
        <v>0</v>
      </c>
      <c r="CC69" s="109">
        <f t="shared" si="70"/>
        <v>0</v>
      </c>
      <c r="CD69" s="109">
        <f t="shared" si="71"/>
        <v>0</v>
      </c>
    </row>
    <row r="70" spans="1:82" x14ac:dyDescent="0.25">
      <c r="A70" s="101">
        <f t="shared" si="49"/>
        <v>37987</v>
      </c>
      <c r="B70" s="102">
        <f t="shared" si="50"/>
        <v>4.141</v>
      </c>
      <c r="C70" s="80">
        <f t="shared" si="51"/>
        <v>0.30249999999999999</v>
      </c>
      <c r="D70" s="102">
        <f t="shared" si="72"/>
        <v>1.615</v>
      </c>
      <c r="E70" s="106">
        <f t="shared" si="73"/>
        <v>1.1000000000000001</v>
      </c>
      <c r="F70" s="105">
        <f t="shared" ca="1" si="74"/>
        <v>1173</v>
      </c>
      <c r="G70" s="80" t="e">
        <f t="shared" si="75"/>
        <v>#DIV/0!</v>
      </c>
      <c r="H70" s="80" t="e">
        <f t="shared" si="76"/>
        <v>#DIV/0!</v>
      </c>
      <c r="I70" s="104">
        <f t="shared" si="77"/>
        <v>5.05</v>
      </c>
      <c r="K70" s="102">
        <f t="shared" si="78"/>
        <v>0.18</v>
      </c>
      <c r="L70" s="106">
        <f t="shared" si="79"/>
        <v>1</v>
      </c>
      <c r="M70" s="105">
        <f t="shared" ca="1" si="80"/>
        <v>1173</v>
      </c>
      <c r="N70" s="216" t="e">
        <f t="shared" si="81"/>
        <v>#DIV/0!</v>
      </c>
      <c r="O70" s="80" t="e">
        <f t="shared" si="82"/>
        <v>#DIV/0!</v>
      </c>
      <c r="P70" s="104">
        <f t="shared" si="83"/>
        <v>5.0999999999999996</v>
      </c>
      <c r="R70" s="102">
        <f t="shared" si="84"/>
        <v>-5.7500000000000002E-2</v>
      </c>
      <c r="S70" s="106">
        <f t="shared" si="85"/>
        <v>1</v>
      </c>
      <c r="T70" s="105">
        <f t="shared" ca="1" si="86"/>
        <v>1173</v>
      </c>
      <c r="U70" s="216" t="e">
        <f t="shared" si="87"/>
        <v>#DIV/0!</v>
      </c>
      <c r="V70" s="80" t="e">
        <f t="shared" si="88"/>
        <v>#DIV/0!</v>
      </c>
      <c r="W70" s="104">
        <f t="shared" si="89"/>
        <v>5.48</v>
      </c>
      <c r="X70" s="105"/>
      <c r="Y70" s="102">
        <f t="shared" si="90"/>
        <v>-5.7500000000000002E-2</v>
      </c>
      <c r="Z70" s="106">
        <f t="shared" si="91"/>
        <v>1</v>
      </c>
      <c r="AA70" s="105">
        <f t="shared" ca="1" si="92"/>
        <v>1173</v>
      </c>
      <c r="AB70" s="80" t="e">
        <f t="shared" si="93"/>
        <v>#DIV/0!</v>
      </c>
      <c r="AC70" s="80" t="e">
        <f t="shared" si="94"/>
        <v>#DIV/0!</v>
      </c>
      <c r="AD70" s="104">
        <f t="shared" si="95"/>
        <v>5.5692500000000003</v>
      </c>
      <c r="AF70" s="105">
        <f t="shared" ca="1" si="52"/>
        <v>1173</v>
      </c>
      <c r="AG70" s="105">
        <f t="shared" ca="1" si="53"/>
        <v>1170</v>
      </c>
      <c r="AH70" s="80">
        <f t="shared" si="54"/>
        <v>6.7114237261102022E-2</v>
      </c>
      <c r="AI70" s="181">
        <f t="shared" si="25"/>
        <v>31</v>
      </c>
      <c r="AL70" s="105"/>
      <c r="AM70" s="82"/>
      <c r="AN70" s="82">
        <f t="shared" si="96"/>
        <v>0</v>
      </c>
      <c r="AO70" s="82" t="e">
        <f t="shared" si="55"/>
        <v>#DIV/0!</v>
      </c>
      <c r="AP70" s="77">
        <f t="shared" si="97"/>
        <v>0</v>
      </c>
      <c r="AQ70" s="108">
        <f t="shared" si="98"/>
        <v>0</v>
      </c>
      <c r="AR70" s="107">
        <f t="shared" si="99"/>
        <v>0</v>
      </c>
      <c r="AS70" s="107">
        <f t="shared" si="100"/>
        <v>0</v>
      </c>
      <c r="AT70" s="107">
        <f t="shared" si="101"/>
        <v>0</v>
      </c>
      <c r="AU70" s="109">
        <f t="shared" si="57"/>
        <v>0</v>
      </c>
      <c r="AV70" s="109">
        <f t="shared" si="58"/>
        <v>0</v>
      </c>
      <c r="AW70" s="109">
        <f t="shared" si="59"/>
        <v>0</v>
      </c>
      <c r="AY70" s="82">
        <f t="shared" si="102"/>
        <v>0</v>
      </c>
      <c r="AZ70" s="82" t="e">
        <f t="shared" si="60"/>
        <v>#DIV/0!</v>
      </c>
      <c r="BA70" s="77">
        <f t="shared" si="103"/>
        <v>0</v>
      </c>
      <c r="BB70" s="108">
        <f t="shared" si="104"/>
        <v>0</v>
      </c>
      <c r="BC70" s="107">
        <f t="shared" si="105"/>
        <v>0</v>
      </c>
      <c r="BD70" s="107">
        <f t="shared" si="106"/>
        <v>0</v>
      </c>
      <c r="BE70" s="107">
        <f t="shared" si="107"/>
        <v>0</v>
      </c>
      <c r="BF70" s="109">
        <f t="shared" si="61"/>
        <v>0</v>
      </c>
      <c r="BG70" s="109">
        <f t="shared" si="62"/>
        <v>0</v>
      </c>
      <c r="BH70" s="109">
        <f t="shared" si="63"/>
        <v>0</v>
      </c>
      <c r="BJ70" s="82">
        <f t="shared" si="108"/>
        <v>0</v>
      </c>
      <c r="BK70" s="82" t="e">
        <f t="shared" si="64"/>
        <v>#DIV/0!</v>
      </c>
      <c r="BL70" s="77">
        <f t="shared" si="109"/>
        <v>0</v>
      </c>
      <c r="BM70" s="108">
        <f t="shared" si="110"/>
        <v>0</v>
      </c>
      <c r="BN70" s="107">
        <f t="shared" si="111"/>
        <v>0</v>
      </c>
      <c r="BO70" s="107">
        <f t="shared" si="112"/>
        <v>0</v>
      </c>
      <c r="BP70" s="107">
        <f t="shared" si="113"/>
        <v>0</v>
      </c>
      <c r="BQ70" s="109">
        <f t="shared" si="65"/>
        <v>0</v>
      </c>
      <c r="BR70" s="109">
        <f t="shared" si="66"/>
        <v>0</v>
      </c>
      <c r="BS70" s="109">
        <f t="shared" si="67"/>
        <v>0</v>
      </c>
      <c r="BU70" s="82">
        <f t="shared" si="114"/>
        <v>0</v>
      </c>
      <c r="BV70" s="82" t="e">
        <f t="shared" si="68"/>
        <v>#DIV/0!</v>
      </c>
      <c r="BW70" s="77">
        <f t="shared" si="115"/>
        <v>0</v>
      </c>
      <c r="BX70" s="108">
        <f t="shared" si="116"/>
        <v>0</v>
      </c>
      <c r="BY70" s="107">
        <f t="shared" si="117"/>
        <v>0</v>
      </c>
      <c r="BZ70" s="107">
        <f t="shared" si="118"/>
        <v>0</v>
      </c>
      <c r="CA70" s="107">
        <f t="shared" si="119"/>
        <v>0</v>
      </c>
      <c r="CB70" s="109">
        <f t="shared" si="69"/>
        <v>0</v>
      </c>
      <c r="CC70" s="109">
        <f t="shared" si="70"/>
        <v>0</v>
      </c>
      <c r="CD70" s="109">
        <f t="shared" si="71"/>
        <v>0</v>
      </c>
    </row>
    <row r="71" spans="1:82" x14ac:dyDescent="0.25">
      <c r="A71" s="101">
        <f t="shared" si="49"/>
        <v>38018</v>
      </c>
      <c r="B71" s="102">
        <f t="shared" si="50"/>
        <v>4.0010000000000003</v>
      </c>
      <c r="C71" s="80">
        <f t="shared" si="51"/>
        <v>0.29249999999999998</v>
      </c>
      <c r="D71" s="102">
        <f t="shared" si="72"/>
        <v>1.5649999999999999</v>
      </c>
      <c r="E71" s="106">
        <f t="shared" si="73"/>
        <v>1.1000000000000001</v>
      </c>
      <c r="F71" s="105">
        <f t="shared" ca="1" si="74"/>
        <v>1203</v>
      </c>
      <c r="G71" s="80" t="e">
        <f t="shared" si="75"/>
        <v>#DIV/0!</v>
      </c>
      <c r="H71" s="80" t="e">
        <f t="shared" si="76"/>
        <v>#DIV/0!</v>
      </c>
      <c r="I71" s="104">
        <f t="shared" si="77"/>
        <v>5.05</v>
      </c>
      <c r="K71" s="102">
        <f t="shared" si="78"/>
        <v>0.18</v>
      </c>
      <c r="L71" s="106">
        <f t="shared" si="79"/>
        <v>1</v>
      </c>
      <c r="M71" s="105">
        <f t="shared" ca="1" si="80"/>
        <v>1203</v>
      </c>
      <c r="N71" s="216" t="e">
        <f t="shared" si="81"/>
        <v>#DIV/0!</v>
      </c>
      <c r="O71" s="80" t="e">
        <f t="shared" si="82"/>
        <v>#DIV/0!</v>
      </c>
      <c r="P71" s="104">
        <f t="shared" si="83"/>
        <v>5.0999999999999996</v>
      </c>
      <c r="R71" s="102">
        <f t="shared" si="84"/>
        <v>-0.04</v>
      </c>
      <c r="S71" s="106">
        <f t="shared" si="85"/>
        <v>1</v>
      </c>
      <c r="T71" s="105">
        <f t="shared" ca="1" si="86"/>
        <v>1203</v>
      </c>
      <c r="U71" s="216" t="e">
        <f t="shared" si="87"/>
        <v>#DIV/0!</v>
      </c>
      <c r="V71" s="80" t="e">
        <f t="shared" si="88"/>
        <v>#DIV/0!</v>
      </c>
      <c r="W71" s="104">
        <f t="shared" si="89"/>
        <v>5.48</v>
      </c>
      <c r="X71" s="105"/>
      <c r="Y71" s="102">
        <f t="shared" si="90"/>
        <v>-0.04</v>
      </c>
      <c r="Z71" s="106">
        <f t="shared" si="91"/>
        <v>1</v>
      </c>
      <c r="AA71" s="105">
        <f t="shared" ca="1" si="92"/>
        <v>1203</v>
      </c>
      <c r="AB71" s="80" t="e">
        <f t="shared" si="93"/>
        <v>#DIV/0!</v>
      </c>
      <c r="AC71" s="80" t="e">
        <f t="shared" si="94"/>
        <v>#DIV/0!</v>
      </c>
      <c r="AD71" s="104">
        <f t="shared" si="95"/>
        <v>5.5692500000000003</v>
      </c>
      <c r="AF71" s="105">
        <f t="shared" ca="1" si="52"/>
        <v>1203</v>
      </c>
      <c r="AG71" s="105">
        <f t="shared" ca="1" si="53"/>
        <v>1202</v>
      </c>
      <c r="AH71" s="80">
        <f t="shared" si="54"/>
        <v>6.7147246299340019E-2</v>
      </c>
      <c r="AI71" s="181">
        <f t="shared" si="25"/>
        <v>29</v>
      </c>
      <c r="AL71" s="105"/>
      <c r="AM71" s="82"/>
      <c r="AN71" s="82">
        <f t="shared" si="96"/>
        <v>0</v>
      </c>
      <c r="AO71" s="82" t="e">
        <f t="shared" si="55"/>
        <v>#DIV/0!</v>
      </c>
      <c r="AP71" s="77">
        <f t="shared" si="97"/>
        <v>0</v>
      </c>
      <c r="AQ71" s="108">
        <f t="shared" si="98"/>
        <v>0</v>
      </c>
      <c r="AR71" s="107">
        <f t="shared" si="99"/>
        <v>0</v>
      </c>
      <c r="AS71" s="107">
        <f t="shared" si="100"/>
        <v>0</v>
      </c>
      <c r="AT71" s="107">
        <f t="shared" si="101"/>
        <v>0</v>
      </c>
      <c r="AU71" s="109">
        <f t="shared" si="57"/>
        <v>0</v>
      </c>
      <c r="AV71" s="109">
        <f t="shared" si="58"/>
        <v>0</v>
      </c>
      <c r="AW71" s="109">
        <f t="shared" si="59"/>
        <v>0</v>
      </c>
      <c r="AY71" s="82">
        <f t="shared" si="102"/>
        <v>0</v>
      </c>
      <c r="AZ71" s="82" t="e">
        <f t="shared" si="60"/>
        <v>#DIV/0!</v>
      </c>
      <c r="BA71" s="77">
        <f t="shared" si="103"/>
        <v>0</v>
      </c>
      <c r="BB71" s="108">
        <f t="shared" si="104"/>
        <v>0</v>
      </c>
      <c r="BC71" s="107">
        <f t="shared" si="105"/>
        <v>0</v>
      </c>
      <c r="BD71" s="107">
        <f t="shared" si="106"/>
        <v>0</v>
      </c>
      <c r="BE71" s="107">
        <f t="shared" si="107"/>
        <v>0</v>
      </c>
      <c r="BF71" s="109">
        <f t="shared" si="61"/>
        <v>0</v>
      </c>
      <c r="BG71" s="109">
        <f t="shared" si="62"/>
        <v>0</v>
      </c>
      <c r="BH71" s="109">
        <f t="shared" si="63"/>
        <v>0</v>
      </c>
      <c r="BJ71" s="82">
        <f t="shared" si="108"/>
        <v>0</v>
      </c>
      <c r="BK71" s="82" t="e">
        <f t="shared" si="64"/>
        <v>#DIV/0!</v>
      </c>
      <c r="BL71" s="77">
        <f t="shared" si="109"/>
        <v>0</v>
      </c>
      <c r="BM71" s="108">
        <f t="shared" si="110"/>
        <v>0</v>
      </c>
      <c r="BN71" s="107">
        <f t="shared" si="111"/>
        <v>0</v>
      </c>
      <c r="BO71" s="107">
        <f t="shared" si="112"/>
        <v>0</v>
      </c>
      <c r="BP71" s="107">
        <f t="shared" si="113"/>
        <v>0</v>
      </c>
      <c r="BQ71" s="109">
        <f t="shared" si="65"/>
        <v>0</v>
      </c>
      <c r="BR71" s="109">
        <f t="shared" si="66"/>
        <v>0</v>
      </c>
      <c r="BS71" s="109">
        <f t="shared" si="67"/>
        <v>0</v>
      </c>
      <c r="BU71" s="82">
        <f t="shared" si="114"/>
        <v>0</v>
      </c>
      <c r="BV71" s="82" t="e">
        <f t="shared" si="68"/>
        <v>#DIV/0!</v>
      </c>
      <c r="BW71" s="77">
        <f t="shared" si="115"/>
        <v>0</v>
      </c>
      <c r="BX71" s="108">
        <f t="shared" si="116"/>
        <v>0</v>
      </c>
      <c r="BY71" s="107">
        <f t="shared" si="117"/>
        <v>0</v>
      </c>
      <c r="BZ71" s="107">
        <f t="shared" si="118"/>
        <v>0</v>
      </c>
      <c r="CA71" s="107">
        <f t="shared" si="119"/>
        <v>0</v>
      </c>
      <c r="CB71" s="109">
        <f t="shared" si="69"/>
        <v>0</v>
      </c>
      <c r="CC71" s="109">
        <f t="shared" si="70"/>
        <v>0</v>
      </c>
      <c r="CD71" s="109">
        <f t="shared" si="71"/>
        <v>0</v>
      </c>
    </row>
    <row r="72" spans="1:82" x14ac:dyDescent="0.25">
      <c r="A72" s="101">
        <f t="shared" si="49"/>
        <v>38047</v>
      </c>
      <c r="B72" s="102">
        <f t="shared" si="50"/>
        <v>3.8490000000000006</v>
      </c>
      <c r="C72" s="80">
        <f t="shared" si="51"/>
        <v>0.29249999999999998</v>
      </c>
      <c r="D72" s="102">
        <f t="shared" si="72"/>
        <v>0.95499999999999996</v>
      </c>
      <c r="E72" s="106">
        <f t="shared" si="73"/>
        <v>1.1000000000000001</v>
      </c>
      <c r="F72" s="105">
        <f t="shared" ca="1" si="74"/>
        <v>1231</v>
      </c>
      <c r="G72" s="80" t="e">
        <f t="shared" si="75"/>
        <v>#DIV/0!</v>
      </c>
      <c r="H72" s="80" t="e">
        <f t="shared" si="76"/>
        <v>#DIV/0!</v>
      </c>
      <c r="I72" s="104">
        <f t="shared" si="77"/>
        <v>5.05</v>
      </c>
      <c r="K72" s="102">
        <f t="shared" si="78"/>
        <v>0.18</v>
      </c>
      <c r="L72" s="106">
        <f t="shared" si="79"/>
        <v>1</v>
      </c>
      <c r="M72" s="105">
        <f t="shared" ca="1" si="80"/>
        <v>1231</v>
      </c>
      <c r="N72" s="216" t="e">
        <f t="shared" si="81"/>
        <v>#DIV/0!</v>
      </c>
      <c r="O72" s="80" t="e">
        <f t="shared" si="82"/>
        <v>#DIV/0!</v>
      </c>
      <c r="P72" s="104">
        <f t="shared" si="83"/>
        <v>5.0999999999999996</v>
      </c>
      <c r="R72" s="102">
        <f t="shared" si="84"/>
        <v>-2.75E-2</v>
      </c>
      <c r="S72" s="106">
        <f t="shared" si="85"/>
        <v>1</v>
      </c>
      <c r="T72" s="105">
        <f t="shared" ca="1" si="86"/>
        <v>1231</v>
      </c>
      <c r="U72" s="216" t="e">
        <f t="shared" si="87"/>
        <v>#DIV/0!</v>
      </c>
      <c r="V72" s="80" t="e">
        <f t="shared" si="88"/>
        <v>#DIV/0!</v>
      </c>
      <c r="W72" s="104">
        <f t="shared" si="89"/>
        <v>5.48</v>
      </c>
      <c r="X72" s="105"/>
      <c r="Y72" s="102">
        <f t="shared" si="90"/>
        <v>-2.75E-2</v>
      </c>
      <c r="Z72" s="106">
        <f t="shared" si="91"/>
        <v>1</v>
      </c>
      <c r="AA72" s="105">
        <f t="shared" ca="1" si="92"/>
        <v>1231</v>
      </c>
      <c r="AB72" s="80" t="e">
        <f t="shared" si="93"/>
        <v>#DIV/0!</v>
      </c>
      <c r="AC72" s="80" t="e">
        <f t="shared" si="94"/>
        <v>#DIV/0!</v>
      </c>
      <c r="AD72" s="104">
        <f t="shared" si="95"/>
        <v>5.5692500000000003</v>
      </c>
      <c r="AF72" s="105">
        <f t="shared" ca="1" si="52"/>
        <v>1231</v>
      </c>
      <c r="AG72" s="105">
        <f t="shared" ca="1" si="53"/>
        <v>1230</v>
      </c>
      <c r="AH72" s="80">
        <f t="shared" si="54"/>
        <v>6.7178125722534995E-2</v>
      </c>
      <c r="AI72" s="181">
        <f t="shared" si="25"/>
        <v>31</v>
      </c>
      <c r="AL72" s="105"/>
      <c r="AM72" s="82"/>
      <c r="AN72" s="82">
        <f t="shared" si="96"/>
        <v>0</v>
      </c>
      <c r="AO72" s="82" t="e">
        <f t="shared" si="55"/>
        <v>#DIV/0!</v>
      </c>
      <c r="AP72" s="77">
        <f t="shared" si="97"/>
        <v>0</v>
      </c>
      <c r="AQ72" s="108">
        <f t="shared" si="98"/>
        <v>0</v>
      </c>
      <c r="AR72" s="107">
        <f t="shared" si="99"/>
        <v>0</v>
      </c>
      <c r="AS72" s="107">
        <f t="shared" si="100"/>
        <v>0</v>
      </c>
      <c r="AT72" s="107">
        <f t="shared" si="101"/>
        <v>0</v>
      </c>
      <c r="AU72" s="109">
        <f t="shared" si="57"/>
        <v>0</v>
      </c>
      <c r="AV72" s="109">
        <f t="shared" si="58"/>
        <v>0</v>
      </c>
      <c r="AW72" s="109">
        <f t="shared" si="59"/>
        <v>0</v>
      </c>
      <c r="AY72" s="82">
        <f t="shared" si="102"/>
        <v>0</v>
      </c>
      <c r="AZ72" s="82" t="e">
        <f t="shared" si="60"/>
        <v>#DIV/0!</v>
      </c>
      <c r="BA72" s="77">
        <f t="shared" si="103"/>
        <v>0</v>
      </c>
      <c r="BB72" s="108">
        <f t="shared" si="104"/>
        <v>0</v>
      </c>
      <c r="BC72" s="107">
        <f t="shared" si="105"/>
        <v>0</v>
      </c>
      <c r="BD72" s="107">
        <f t="shared" si="106"/>
        <v>0</v>
      </c>
      <c r="BE72" s="107">
        <f t="shared" si="107"/>
        <v>0</v>
      </c>
      <c r="BF72" s="109">
        <f t="shared" si="61"/>
        <v>0</v>
      </c>
      <c r="BG72" s="109">
        <f t="shared" si="62"/>
        <v>0</v>
      </c>
      <c r="BH72" s="109">
        <f t="shared" si="63"/>
        <v>0</v>
      </c>
      <c r="BJ72" s="82">
        <f t="shared" si="108"/>
        <v>0</v>
      </c>
      <c r="BK72" s="82" t="e">
        <f t="shared" si="64"/>
        <v>#DIV/0!</v>
      </c>
      <c r="BL72" s="77">
        <f t="shared" si="109"/>
        <v>0</v>
      </c>
      <c r="BM72" s="108">
        <f t="shared" si="110"/>
        <v>0</v>
      </c>
      <c r="BN72" s="107">
        <f t="shared" si="111"/>
        <v>0</v>
      </c>
      <c r="BO72" s="107">
        <f t="shared" si="112"/>
        <v>0</v>
      </c>
      <c r="BP72" s="107">
        <f t="shared" si="113"/>
        <v>0</v>
      </c>
      <c r="BQ72" s="109">
        <f t="shared" si="65"/>
        <v>0</v>
      </c>
      <c r="BR72" s="109">
        <f t="shared" si="66"/>
        <v>0</v>
      </c>
      <c r="BS72" s="109">
        <f t="shared" si="67"/>
        <v>0</v>
      </c>
      <c r="BU72" s="82">
        <f t="shared" si="114"/>
        <v>0</v>
      </c>
      <c r="BV72" s="82" t="e">
        <f t="shared" si="68"/>
        <v>#DIV/0!</v>
      </c>
      <c r="BW72" s="77">
        <f t="shared" si="115"/>
        <v>0</v>
      </c>
      <c r="BX72" s="108">
        <f t="shared" si="116"/>
        <v>0</v>
      </c>
      <c r="BY72" s="107">
        <f t="shared" si="117"/>
        <v>0</v>
      </c>
      <c r="BZ72" s="107">
        <f t="shared" si="118"/>
        <v>0</v>
      </c>
      <c r="CA72" s="107">
        <f t="shared" si="119"/>
        <v>0</v>
      </c>
      <c r="CB72" s="109">
        <f t="shared" si="69"/>
        <v>0</v>
      </c>
      <c r="CC72" s="109">
        <f t="shared" si="70"/>
        <v>0</v>
      </c>
      <c r="CD72" s="109">
        <f t="shared" si="71"/>
        <v>0</v>
      </c>
    </row>
    <row r="73" spans="1:82" x14ac:dyDescent="0.25">
      <c r="A73" s="101">
        <f t="shared" si="49"/>
        <v>38078</v>
      </c>
      <c r="B73" s="102">
        <f t="shared" si="50"/>
        <v>3.6970000000000001</v>
      </c>
      <c r="C73" s="80">
        <f t="shared" si="51"/>
        <v>0.27500000000000002</v>
      </c>
      <c r="D73" s="102">
        <f t="shared" si="72"/>
        <v>0.45</v>
      </c>
      <c r="E73" s="106">
        <f t="shared" si="73"/>
        <v>0.98</v>
      </c>
      <c r="F73" s="105">
        <f t="shared" ca="1" si="74"/>
        <v>1264</v>
      </c>
      <c r="G73" s="80" t="e">
        <f t="shared" si="75"/>
        <v>#DIV/0!</v>
      </c>
      <c r="H73" s="80" t="e">
        <f t="shared" si="76"/>
        <v>#DIV/0!</v>
      </c>
      <c r="I73" s="104">
        <f t="shared" si="77"/>
        <v>5.05</v>
      </c>
      <c r="K73" s="102">
        <f t="shared" si="78"/>
        <v>0.31</v>
      </c>
      <c r="L73" s="106">
        <f t="shared" si="79"/>
        <v>1</v>
      </c>
      <c r="M73" s="105">
        <f t="shared" ca="1" si="80"/>
        <v>1264</v>
      </c>
      <c r="N73" s="216" t="e">
        <f t="shared" si="81"/>
        <v>#DIV/0!</v>
      </c>
      <c r="O73" s="80" t="e">
        <f t="shared" si="82"/>
        <v>#DIV/0!</v>
      </c>
      <c r="P73" s="104">
        <f t="shared" si="83"/>
        <v>5.0999999999999996</v>
      </c>
      <c r="R73" s="102">
        <f t="shared" si="84"/>
        <v>1.4999999999999999E-2</v>
      </c>
      <c r="S73" s="106">
        <f t="shared" si="85"/>
        <v>1</v>
      </c>
      <c r="T73" s="105">
        <f t="shared" ca="1" si="86"/>
        <v>1264</v>
      </c>
      <c r="U73" s="216" t="e">
        <f t="shared" si="87"/>
        <v>#DIV/0!</v>
      </c>
      <c r="V73" s="80" t="e">
        <f t="shared" si="88"/>
        <v>#DIV/0!</v>
      </c>
      <c r="W73" s="104">
        <f t="shared" si="89"/>
        <v>5.48</v>
      </c>
      <c r="X73" s="105"/>
      <c r="Y73" s="102">
        <f t="shared" si="90"/>
        <v>1.4999999999999999E-2</v>
      </c>
      <c r="Z73" s="106">
        <f t="shared" si="91"/>
        <v>1</v>
      </c>
      <c r="AA73" s="105">
        <f t="shared" ca="1" si="92"/>
        <v>1264</v>
      </c>
      <c r="AB73" s="80" t="e">
        <f t="shared" si="93"/>
        <v>#DIV/0!</v>
      </c>
      <c r="AC73" s="80" t="e">
        <f t="shared" si="94"/>
        <v>#DIV/0!</v>
      </c>
      <c r="AD73" s="104">
        <f t="shared" si="95"/>
        <v>5.5692500000000003</v>
      </c>
      <c r="AF73" s="105">
        <f t="shared" ca="1" si="52"/>
        <v>1264</v>
      </c>
      <c r="AG73" s="105">
        <f t="shared" ca="1" si="53"/>
        <v>1261</v>
      </c>
      <c r="AH73" s="80">
        <f t="shared" si="54"/>
        <v>6.720393639415001E-2</v>
      </c>
      <c r="AI73" s="181">
        <f t="shared" si="25"/>
        <v>30</v>
      </c>
      <c r="AL73" s="105"/>
      <c r="AM73" s="82"/>
      <c r="AN73" s="82">
        <f t="shared" si="96"/>
        <v>0</v>
      </c>
      <c r="AO73" s="82" t="e">
        <f t="shared" si="55"/>
        <v>#DIV/0!</v>
      </c>
      <c r="AP73" s="77">
        <f t="shared" si="97"/>
        <v>0</v>
      </c>
      <c r="AQ73" s="108">
        <f t="shared" si="98"/>
        <v>0</v>
      </c>
      <c r="AR73" s="107">
        <f t="shared" si="99"/>
        <v>0</v>
      </c>
      <c r="AS73" s="107">
        <f t="shared" si="100"/>
        <v>0</v>
      </c>
      <c r="AT73" s="107">
        <f t="shared" si="101"/>
        <v>0</v>
      </c>
      <c r="AU73" s="109">
        <f t="shared" si="57"/>
        <v>0</v>
      </c>
      <c r="AV73" s="109">
        <f t="shared" si="58"/>
        <v>0</v>
      </c>
      <c r="AW73" s="109">
        <f t="shared" si="59"/>
        <v>0</v>
      </c>
      <c r="AY73" s="82">
        <f t="shared" si="102"/>
        <v>0</v>
      </c>
      <c r="AZ73" s="82" t="e">
        <f t="shared" si="60"/>
        <v>#DIV/0!</v>
      </c>
      <c r="BA73" s="77">
        <f t="shared" si="103"/>
        <v>0</v>
      </c>
      <c r="BB73" s="108">
        <f t="shared" si="104"/>
        <v>0</v>
      </c>
      <c r="BC73" s="107">
        <f t="shared" si="105"/>
        <v>0</v>
      </c>
      <c r="BD73" s="107">
        <f t="shared" si="106"/>
        <v>0</v>
      </c>
      <c r="BE73" s="107">
        <f t="shared" si="107"/>
        <v>0</v>
      </c>
      <c r="BF73" s="109">
        <f t="shared" si="61"/>
        <v>0</v>
      </c>
      <c r="BG73" s="109">
        <f t="shared" si="62"/>
        <v>0</v>
      </c>
      <c r="BH73" s="109">
        <f t="shared" si="63"/>
        <v>0</v>
      </c>
      <c r="BJ73" s="82">
        <f t="shared" si="108"/>
        <v>0</v>
      </c>
      <c r="BK73" s="82" t="e">
        <f t="shared" si="64"/>
        <v>#DIV/0!</v>
      </c>
      <c r="BL73" s="77">
        <f t="shared" si="109"/>
        <v>0</v>
      </c>
      <c r="BM73" s="108">
        <f t="shared" si="110"/>
        <v>0</v>
      </c>
      <c r="BN73" s="107">
        <f t="shared" si="111"/>
        <v>0</v>
      </c>
      <c r="BO73" s="107">
        <f t="shared" si="112"/>
        <v>0</v>
      </c>
      <c r="BP73" s="107">
        <f t="shared" si="113"/>
        <v>0</v>
      </c>
      <c r="BQ73" s="109">
        <f t="shared" si="65"/>
        <v>0</v>
      </c>
      <c r="BR73" s="109">
        <f t="shared" si="66"/>
        <v>0</v>
      </c>
      <c r="BS73" s="109">
        <f t="shared" si="67"/>
        <v>0</v>
      </c>
      <c r="BU73" s="82">
        <f t="shared" si="114"/>
        <v>0</v>
      </c>
      <c r="BV73" s="82" t="e">
        <f t="shared" si="68"/>
        <v>#DIV/0!</v>
      </c>
      <c r="BW73" s="77">
        <f t="shared" si="115"/>
        <v>0</v>
      </c>
      <c r="BX73" s="108">
        <f t="shared" si="116"/>
        <v>0</v>
      </c>
      <c r="BY73" s="107">
        <f t="shared" si="117"/>
        <v>0</v>
      </c>
      <c r="BZ73" s="107">
        <f t="shared" si="118"/>
        <v>0</v>
      </c>
      <c r="CA73" s="107">
        <f t="shared" si="119"/>
        <v>0</v>
      </c>
      <c r="CB73" s="109">
        <f t="shared" si="69"/>
        <v>0</v>
      </c>
      <c r="CC73" s="109">
        <f t="shared" si="70"/>
        <v>0</v>
      </c>
      <c r="CD73" s="109">
        <f t="shared" si="71"/>
        <v>0</v>
      </c>
    </row>
    <row r="74" spans="1:82" x14ac:dyDescent="0.25">
      <c r="A74" s="101">
        <f t="shared" si="49"/>
        <v>38108</v>
      </c>
      <c r="B74" s="102">
        <f t="shared" si="50"/>
        <v>3.6810000000000005</v>
      </c>
      <c r="C74" s="80">
        <f t="shared" si="51"/>
        <v>0.27500000000000002</v>
      </c>
      <c r="D74" s="102">
        <f t="shared" si="72"/>
        <v>0.41499999999999998</v>
      </c>
      <c r="E74" s="106">
        <f t="shared" si="73"/>
        <v>0.98</v>
      </c>
      <c r="F74" s="105">
        <f t="shared" ca="1" si="74"/>
        <v>1294</v>
      </c>
      <c r="G74" s="80" t="e">
        <f t="shared" si="75"/>
        <v>#DIV/0!</v>
      </c>
      <c r="H74" s="80" t="e">
        <f t="shared" si="76"/>
        <v>#DIV/0!</v>
      </c>
      <c r="I74" s="104">
        <f t="shared" si="77"/>
        <v>5.05</v>
      </c>
      <c r="K74" s="102">
        <f t="shared" si="78"/>
        <v>0.31</v>
      </c>
      <c r="L74" s="106">
        <f t="shared" si="79"/>
        <v>1</v>
      </c>
      <c r="M74" s="105">
        <f t="shared" ca="1" si="80"/>
        <v>1294</v>
      </c>
      <c r="N74" s="216" t="e">
        <f t="shared" si="81"/>
        <v>#DIV/0!</v>
      </c>
      <c r="O74" s="80" t="e">
        <f t="shared" si="82"/>
        <v>#DIV/0!</v>
      </c>
      <c r="P74" s="104">
        <f t="shared" si="83"/>
        <v>5.0999999999999996</v>
      </c>
      <c r="R74" s="102">
        <f t="shared" si="84"/>
        <v>1.4999999999999999E-2</v>
      </c>
      <c r="S74" s="106">
        <f t="shared" si="85"/>
        <v>1</v>
      </c>
      <c r="T74" s="105">
        <f t="shared" ca="1" si="86"/>
        <v>1294</v>
      </c>
      <c r="U74" s="216" t="e">
        <f t="shared" si="87"/>
        <v>#DIV/0!</v>
      </c>
      <c r="V74" s="80" t="e">
        <f t="shared" si="88"/>
        <v>#DIV/0!</v>
      </c>
      <c r="W74" s="104">
        <f t="shared" si="89"/>
        <v>5.48</v>
      </c>
      <c r="X74" s="105"/>
      <c r="Y74" s="102">
        <f t="shared" si="90"/>
        <v>1.4999999999999999E-2</v>
      </c>
      <c r="Z74" s="106">
        <f t="shared" si="91"/>
        <v>1</v>
      </c>
      <c r="AA74" s="105">
        <f t="shared" ca="1" si="92"/>
        <v>1294</v>
      </c>
      <c r="AB74" s="80" t="e">
        <f t="shared" si="93"/>
        <v>#DIV/0!</v>
      </c>
      <c r="AC74" s="80" t="e">
        <f t="shared" si="94"/>
        <v>#DIV/0!</v>
      </c>
      <c r="AD74" s="104">
        <f t="shared" si="95"/>
        <v>5.5692500000000003</v>
      </c>
      <c r="AF74" s="105">
        <f t="shared" ca="1" si="52"/>
        <v>1294</v>
      </c>
      <c r="AG74" s="105">
        <f t="shared" ca="1" si="53"/>
        <v>1293</v>
      </c>
      <c r="AH74" s="80">
        <f t="shared" si="54"/>
        <v>6.7221483890901004E-2</v>
      </c>
      <c r="AI74" s="181">
        <f t="shared" si="25"/>
        <v>31</v>
      </c>
      <c r="AL74" s="105"/>
      <c r="AM74" s="82"/>
      <c r="AN74" s="82">
        <f t="shared" si="96"/>
        <v>0</v>
      </c>
      <c r="AO74" s="82" t="e">
        <f t="shared" si="55"/>
        <v>#DIV/0!</v>
      </c>
      <c r="AP74" s="77">
        <f t="shared" si="97"/>
        <v>0</v>
      </c>
      <c r="AQ74" s="108">
        <f t="shared" si="98"/>
        <v>0</v>
      </c>
      <c r="AR74" s="107">
        <f t="shared" si="99"/>
        <v>0</v>
      </c>
      <c r="AS74" s="107">
        <f t="shared" si="100"/>
        <v>0</v>
      </c>
      <c r="AT74" s="107">
        <f t="shared" si="101"/>
        <v>0</v>
      </c>
      <c r="AU74" s="109">
        <f t="shared" si="57"/>
        <v>0</v>
      </c>
      <c r="AV74" s="109">
        <f t="shared" si="58"/>
        <v>0</v>
      </c>
      <c r="AW74" s="109">
        <f t="shared" si="59"/>
        <v>0</v>
      </c>
      <c r="AY74" s="82">
        <f t="shared" si="102"/>
        <v>0</v>
      </c>
      <c r="AZ74" s="82" t="e">
        <f t="shared" si="60"/>
        <v>#DIV/0!</v>
      </c>
      <c r="BA74" s="77">
        <f t="shared" si="103"/>
        <v>0</v>
      </c>
      <c r="BB74" s="108">
        <f t="shared" si="104"/>
        <v>0</v>
      </c>
      <c r="BC74" s="107">
        <f t="shared" si="105"/>
        <v>0</v>
      </c>
      <c r="BD74" s="107">
        <f t="shared" si="106"/>
        <v>0</v>
      </c>
      <c r="BE74" s="107">
        <f t="shared" si="107"/>
        <v>0</v>
      </c>
      <c r="BF74" s="109">
        <f t="shared" si="61"/>
        <v>0</v>
      </c>
      <c r="BG74" s="109">
        <f t="shared" si="62"/>
        <v>0</v>
      </c>
      <c r="BH74" s="109">
        <f t="shared" si="63"/>
        <v>0</v>
      </c>
      <c r="BJ74" s="82">
        <f t="shared" si="108"/>
        <v>0</v>
      </c>
      <c r="BK74" s="82" t="e">
        <f t="shared" si="64"/>
        <v>#DIV/0!</v>
      </c>
      <c r="BL74" s="77">
        <f t="shared" si="109"/>
        <v>0</v>
      </c>
      <c r="BM74" s="108">
        <f t="shared" si="110"/>
        <v>0</v>
      </c>
      <c r="BN74" s="107">
        <f t="shared" si="111"/>
        <v>0</v>
      </c>
      <c r="BO74" s="107">
        <f t="shared" si="112"/>
        <v>0</v>
      </c>
      <c r="BP74" s="107">
        <f t="shared" si="113"/>
        <v>0</v>
      </c>
      <c r="BQ74" s="109">
        <f t="shared" si="65"/>
        <v>0</v>
      </c>
      <c r="BR74" s="109">
        <f t="shared" si="66"/>
        <v>0</v>
      </c>
      <c r="BS74" s="109">
        <f t="shared" si="67"/>
        <v>0</v>
      </c>
      <c r="BU74" s="82">
        <f t="shared" si="114"/>
        <v>0</v>
      </c>
      <c r="BV74" s="82" t="e">
        <f t="shared" si="68"/>
        <v>#DIV/0!</v>
      </c>
      <c r="BW74" s="77">
        <f t="shared" si="115"/>
        <v>0</v>
      </c>
      <c r="BX74" s="108">
        <f t="shared" si="116"/>
        <v>0</v>
      </c>
      <c r="BY74" s="107">
        <f t="shared" si="117"/>
        <v>0</v>
      </c>
      <c r="BZ74" s="107">
        <f t="shared" si="118"/>
        <v>0</v>
      </c>
      <c r="CA74" s="107">
        <f t="shared" si="119"/>
        <v>0</v>
      </c>
      <c r="CB74" s="109">
        <f t="shared" si="69"/>
        <v>0</v>
      </c>
      <c r="CC74" s="109">
        <f t="shared" si="70"/>
        <v>0</v>
      </c>
      <c r="CD74" s="109">
        <f t="shared" si="71"/>
        <v>0</v>
      </c>
    </row>
    <row r="75" spans="1:82" x14ac:dyDescent="0.25">
      <c r="A75" s="101">
        <f t="shared" si="49"/>
        <v>38139</v>
      </c>
      <c r="B75" s="102">
        <f t="shared" si="50"/>
        <v>3.71</v>
      </c>
      <c r="C75" s="80">
        <f t="shared" si="51"/>
        <v>0.27500000000000002</v>
      </c>
      <c r="D75" s="102">
        <f t="shared" si="72"/>
        <v>0.40500000000000003</v>
      </c>
      <c r="E75" s="106">
        <f t="shared" si="73"/>
        <v>0.98</v>
      </c>
      <c r="F75" s="105">
        <f t="shared" ca="1" si="74"/>
        <v>1322</v>
      </c>
      <c r="G75" s="80" t="e">
        <f t="shared" si="75"/>
        <v>#DIV/0!</v>
      </c>
      <c r="H75" s="80" t="e">
        <f t="shared" si="76"/>
        <v>#DIV/0!</v>
      </c>
      <c r="I75" s="104">
        <f t="shared" si="77"/>
        <v>5.05</v>
      </c>
      <c r="K75" s="102">
        <f t="shared" si="78"/>
        <v>0.31</v>
      </c>
      <c r="L75" s="106">
        <f t="shared" si="79"/>
        <v>1</v>
      </c>
      <c r="M75" s="105">
        <f t="shared" ca="1" si="80"/>
        <v>1322</v>
      </c>
      <c r="N75" s="216" t="e">
        <f t="shared" si="81"/>
        <v>#DIV/0!</v>
      </c>
      <c r="O75" s="80" t="e">
        <f t="shared" si="82"/>
        <v>#DIV/0!</v>
      </c>
      <c r="P75" s="104">
        <f t="shared" si="83"/>
        <v>5.0999999999999996</v>
      </c>
      <c r="R75" s="102">
        <f t="shared" si="84"/>
        <v>0.02</v>
      </c>
      <c r="S75" s="106">
        <f t="shared" si="85"/>
        <v>1</v>
      </c>
      <c r="T75" s="105">
        <f t="shared" ca="1" si="86"/>
        <v>1322</v>
      </c>
      <c r="U75" s="216" t="e">
        <f t="shared" si="87"/>
        <v>#DIV/0!</v>
      </c>
      <c r="V75" s="80" t="e">
        <f t="shared" si="88"/>
        <v>#DIV/0!</v>
      </c>
      <c r="W75" s="104">
        <f t="shared" si="89"/>
        <v>5.48</v>
      </c>
      <c r="X75" s="105"/>
      <c r="Y75" s="102">
        <f t="shared" si="90"/>
        <v>0.02</v>
      </c>
      <c r="Z75" s="106">
        <f t="shared" si="91"/>
        <v>1</v>
      </c>
      <c r="AA75" s="105">
        <f t="shared" ca="1" si="92"/>
        <v>1322</v>
      </c>
      <c r="AB75" s="80" t="e">
        <f t="shared" si="93"/>
        <v>#DIV/0!</v>
      </c>
      <c r="AC75" s="80" t="e">
        <f t="shared" si="94"/>
        <v>#DIV/0!</v>
      </c>
      <c r="AD75" s="104">
        <f t="shared" si="95"/>
        <v>5.5692500000000003</v>
      </c>
      <c r="AF75" s="105">
        <f t="shared" ca="1" si="52"/>
        <v>1322</v>
      </c>
      <c r="AG75" s="105">
        <f t="shared" ca="1" si="53"/>
        <v>1321</v>
      </c>
      <c r="AH75" s="80">
        <f t="shared" si="54"/>
        <v>6.7239616304318003E-2</v>
      </c>
      <c r="AI75" s="181">
        <f t="shared" si="25"/>
        <v>30</v>
      </c>
      <c r="AL75" s="105"/>
      <c r="AM75" s="82"/>
      <c r="AN75" s="82">
        <f t="shared" si="96"/>
        <v>0</v>
      </c>
      <c r="AO75" s="82" t="e">
        <f t="shared" si="55"/>
        <v>#DIV/0!</v>
      </c>
      <c r="AP75" s="77">
        <f t="shared" si="97"/>
        <v>0</v>
      </c>
      <c r="AQ75" s="108">
        <f t="shared" si="98"/>
        <v>0</v>
      </c>
      <c r="AR75" s="107">
        <f t="shared" si="99"/>
        <v>0</v>
      </c>
      <c r="AS75" s="107">
        <f t="shared" si="100"/>
        <v>0</v>
      </c>
      <c r="AT75" s="107">
        <f t="shared" si="101"/>
        <v>0</v>
      </c>
      <c r="AU75" s="109">
        <f t="shared" si="57"/>
        <v>0</v>
      </c>
      <c r="AV75" s="109">
        <f t="shared" si="58"/>
        <v>0</v>
      </c>
      <c r="AW75" s="109">
        <f t="shared" si="59"/>
        <v>0</v>
      </c>
      <c r="AY75" s="82">
        <f t="shared" si="102"/>
        <v>0</v>
      </c>
      <c r="AZ75" s="82" t="e">
        <f t="shared" si="60"/>
        <v>#DIV/0!</v>
      </c>
      <c r="BA75" s="77">
        <f t="shared" si="103"/>
        <v>0</v>
      </c>
      <c r="BB75" s="108">
        <f t="shared" si="104"/>
        <v>0</v>
      </c>
      <c r="BC75" s="107">
        <f t="shared" si="105"/>
        <v>0</v>
      </c>
      <c r="BD75" s="107">
        <f t="shared" si="106"/>
        <v>0</v>
      </c>
      <c r="BE75" s="107">
        <f t="shared" si="107"/>
        <v>0</v>
      </c>
      <c r="BF75" s="109">
        <f t="shared" si="61"/>
        <v>0</v>
      </c>
      <c r="BG75" s="109">
        <f t="shared" si="62"/>
        <v>0</v>
      </c>
      <c r="BH75" s="109">
        <f t="shared" si="63"/>
        <v>0</v>
      </c>
      <c r="BJ75" s="82">
        <f t="shared" si="108"/>
        <v>0</v>
      </c>
      <c r="BK75" s="82" t="e">
        <f t="shared" si="64"/>
        <v>#DIV/0!</v>
      </c>
      <c r="BL75" s="77">
        <f t="shared" si="109"/>
        <v>0</v>
      </c>
      <c r="BM75" s="108">
        <f t="shared" si="110"/>
        <v>0</v>
      </c>
      <c r="BN75" s="107">
        <f t="shared" si="111"/>
        <v>0</v>
      </c>
      <c r="BO75" s="107">
        <f t="shared" si="112"/>
        <v>0</v>
      </c>
      <c r="BP75" s="107">
        <f t="shared" si="113"/>
        <v>0</v>
      </c>
      <c r="BQ75" s="109">
        <f t="shared" si="65"/>
        <v>0</v>
      </c>
      <c r="BR75" s="109">
        <f t="shared" si="66"/>
        <v>0</v>
      </c>
      <c r="BS75" s="109">
        <f t="shared" si="67"/>
        <v>0</v>
      </c>
      <c r="BU75" s="82">
        <f t="shared" si="114"/>
        <v>0</v>
      </c>
      <c r="BV75" s="82" t="e">
        <f t="shared" si="68"/>
        <v>#DIV/0!</v>
      </c>
      <c r="BW75" s="77">
        <f t="shared" si="115"/>
        <v>0</v>
      </c>
      <c r="BX75" s="108">
        <f t="shared" si="116"/>
        <v>0</v>
      </c>
      <c r="BY75" s="107">
        <f t="shared" si="117"/>
        <v>0</v>
      </c>
      <c r="BZ75" s="107">
        <f t="shared" si="118"/>
        <v>0</v>
      </c>
      <c r="CA75" s="107">
        <f t="shared" si="119"/>
        <v>0</v>
      </c>
      <c r="CB75" s="109">
        <f t="shared" si="69"/>
        <v>0</v>
      </c>
      <c r="CC75" s="109">
        <f t="shared" si="70"/>
        <v>0</v>
      </c>
      <c r="CD75" s="109">
        <f t="shared" si="71"/>
        <v>0</v>
      </c>
    </row>
    <row r="76" spans="1:82" x14ac:dyDescent="0.25">
      <c r="A76" s="101">
        <f t="shared" si="49"/>
        <v>38169</v>
      </c>
      <c r="B76" s="102">
        <f t="shared" si="50"/>
        <v>3.738</v>
      </c>
      <c r="C76" s="80">
        <f t="shared" si="51"/>
        <v>0.27250000000000002</v>
      </c>
      <c r="D76" s="102">
        <f t="shared" si="72"/>
        <v>0.44</v>
      </c>
      <c r="E76" s="106">
        <f t="shared" si="73"/>
        <v>0.98</v>
      </c>
      <c r="F76" s="105">
        <f t="shared" ca="1" si="74"/>
        <v>1355</v>
      </c>
      <c r="G76" s="80" t="e">
        <f t="shared" si="75"/>
        <v>#DIV/0!</v>
      </c>
      <c r="H76" s="80" t="e">
        <f t="shared" si="76"/>
        <v>#DIV/0!</v>
      </c>
      <c r="I76" s="104">
        <f t="shared" si="77"/>
        <v>5.05</v>
      </c>
      <c r="K76" s="102">
        <f t="shared" si="78"/>
        <v>0.31</v>
      </c>
      <c r="L76" s="106">
        <f t="shared" si="79"/>
        <v>1</v>
      </c>
      <c r="M76" s="105">
        <f t="shared" ca="1" si="80"/>
        <v>1355</v>
      </c>
      <c r="N76" s="216" t="e">
        <f t="shared" si="81"/>
        <v>#DIV/0!</v>
      </c>
      <c r="O76" s="80" t="e">
        <f t="shared" si="82"/>
        <v>#DIV/0!</v>
      </c>
      <c r="P76" s="104">
        <f t="shared" si="83"/>
        <v>5.0999999999999996</v>
      </c>
      <c r="R76" s="102">
        <f t="shared" si="84"/>
        <v>2.2499999999999999E-2</v>
      </c>
      <c r="S76" s="106">
        <f t="shared" si="85"/>
        <v>1</v>
      </c>
      <c r="T76" s="105">
        <f t="shared" ca="1" si="86"/>
        <v>1355</v>
      </c>
      <c r="U76" s="216" t="e">
        <f t="shared" si="87"/>
        <v>#DIV/0!</v>
      </c>
      <c r="V76" s="80" t="e">
        <f t="shared" si="88"/>
        <v>#DIV/0!</v>
      </c>
      <c r="W76" s="104">
        <f t="shared" si="89"/>
        <v>5.48</v>
      </c>
      <c r="X76" s="105"/>
      <c r="Y76" s="102">
        <f t="shared" si="90"/>
        <v>2.2499999999999999E-2</v>
      </c>
      <c r="Z76" s="106">
        <f t="shared" si="91"/>
        <v>1</v>
      </c>
      <c r="AA76" s="105">
        <f t="shared" ca="1" si="92"/>
        <v>1355</v>
      </c>
      <c r="AB76" s="80" t="e">
        <f t="shared" si="93"/>
        <v>#DIV/0!</v>
      </c>
      <c r="AC76" s="80" t="e">
        <f t="shared" si="94"/>
        <v>#DIV/0!</v>
      </c>
      <c r="AD76" s="104">
        <f t="shared" si="95"/>
        <v>5.5692500000000003</v>
      </c>
      <c r="AF76" s="105">
        <f t="shared" ca="1" si="52"/>
        <v>1355</v>
      </c>
      <c r="AG76" s="105">
        <f t="shared" ca="1" si="53"/>
        <v>1352</v>
      </c>
      <c r="AH76" s="80">
        <f t="shared" si="54"/>
        <v>6.7258810033214017E-2</v>
      </c>
      <c r="AI76" s="181">
        <f t="shared" si="25"/>
        <v>31</v>
      </c>
      <c r="AL76" s="105"/>
      <c r="AM76" s="82"/>
      <c r="AN76" s="82">
        <f t="shared" si="96"/>
        <v>0</v>
      </c>
      <c r="AO76" s="82" t="e">
        <f t="shared" si="55"/>
        <v>#DIV/0!</v>
      </c>
      <c r="AP76" s="77">
        <f t="shared" si="97"/>
        <v>0</v>
      </c>
      <c r="AQ76" s="108">
        <f t="shared" si="98"/>
        <v>0</v>
      </c>
      <c r="AR76" s="107">
        <f t="shared" si="99"/>
        <v>0</v>
      </c>
      <c r="AS76" s="107">
        <f t="shared" si="100"/>
        <v>0</v>
      </c>
      <c r="AT76" s="107">
        <f t="shared" si="101"/>
        <v>0</v>
      </c>
      <c r="AU76" s="109">
        <f t="shared" si="57"/>
        <v>0</v>
      </c>
      <c r="AV76" s="109">
        <f t="shared" si="58"/>
        <v>0</v>
      </c>
      <c r="AW76" s="109">
        <f t="shared" si="59"/>
        <v>0</v>
      </c>
      <c r="AY76" s="82">
        <f t="shared" si="102"/>
        <v>0</v>
      </c>
      <c r="AZ76" s="82" t="e">
        <f t="shared" si="60"/>
        <v>#DIV/0!</v>
      </c>
      <c r="BA76" s="77">
        <f t="shared" si="103"/>
        <v>0</v>
      </c>
      <c r="BB76" s="108">
        <f t="shared" si="104"/>
        <v>0</v>
      </c>
      <c r="BC76" s="107">
        <f t="shared" si="105"/>
        <v>0</v>
      </c>
      <c r="BD76" s="107">
        <f t="shared" si="106"/>
        <v>0</v>
      </c>
      <c r="BE76" s="107">
        <f t="shared" si="107"/>
        <v>0</v>
      </c>
      <c r="BF76" s="109">
        <f t="shared" si="61"/>
        <v>0</v>
      </c>
      <c r="BG76" s="109">
        <f t="shared" si="62"/>
        <v>0</v>
      </c>
      <c r="BH76" s="109">
        <f t="shared" si="63"/>
        <v>0</v>
      </c>
      <c r="BJ76" s="82">
        <f t="shared" si="108"/>
        <v>0</v>
      </c>
      <c r="BK76" s="82" t="e">
        <f t="shared" si="64"/>
        <v>#DIV/0!</v>
      </c>
      <c r="BL76" s="77">
        <f t="shared" si="109"/>
        <v>0</v>
      </c>
      <c r="BM76" s="108">
        <f t="shared" si="110"/>
        <v>0</v>
      </c>
      <c r="BN76" s="107">
        <f t="shared" si="111"/>
        <v>0</v>
      </c>
      <c r="BO76" s="107">
        <f t="shared" si="112"/>
        <v>0</v>
      </c>
      <c r="BP76" s="107">
        <f t="shared" si="113"/>
        <v>0</v>
      </c>
      <c r="BQ76" s="109">
        <f t="shared" si="65"/>
        <v>0</v>
      </c>
      <c r="BR76" s="109">
        <f t="shared" si="66"/>
        <v>0</v>
      </c>
      <c r="BS76" s="109">
        <f t="shared" si="67"/>
        <v>0</v>
      </c>
      <c r="BU76" s="82">
        <f t="shared" si="114"/>
        <v>0</v>
      </c>
      <c r="BV76" s="82" t="e">
        <f t="shared" si="68"/>
        <v>#DIV/0!</v>
      </c>
      <c r="BW76" s="77">
        <f t="shared" si="115"/>
        <v>0</v>
      </c>
      <c r="BX76" s="108">
        <f t="shared" si="116"/>
        <v>0</v>
      </c>
      <c r="BY76" s="107">
        <f t="shared" si="117"/>
        <v>0</v>
      </c>
      <c r="BZ76" s="107">
        <f t="shared" si="118"/>
        <v>0</v>
      </c>
      <c r="CA76" s="107">
        <f t="shared" si="119"/>
        <v>0</v>
      </c>
      <c r="CB76" s="109">
        <f t="shared" si="69"/>
        <v>0</v>
      </c>
      <c r="CC76" s="109">
        <f t="shared" si="70"/>
        <v>0</v>
      </c>
      <c r="CD76" s="109">
        <f t="shared" si="71"/>
        <v>0</v>
      </c>
    </row>
    <row r="77" spans="1:82" x14ac:dyDescent="0.25">
      <c r="A77" s="101">
        <f t="shared" si="49"/>
        <v>38200</v>
      </c>
      <c r="B77" s="102">
        <f t="shared" si="50"/>
        <v>3.76</v>
      </c>
      <c r="C77" s="80">
        <f t="shared" si="51"/>
        <v>0.27250000000000002</v>
      </c>
      <c r="D77" s="102">
        <f t="shared" si="72"/>
        <v>0.505</v>
      </c>
      <c r="E77" s="106">
        <f t="shared" si="73"/>
        <v>0.98</v>
      </c>
      <c r="F77" s="105">
        <f t="shared" ca="1" si="74"/>
        <v>1385</v>
      </c>
      <c r="G77" s="80" t="e">
        <f t="shared" si="75"/>
        <v>#DIV/0!</v>
      </c>
      <c r="H77" s="80" t="e">
        <f t="shared" si="76"/>
        <v>#DIV/0!</v>
      </c>
      <c r="I77" s="104">
        <f t="shared" si="77"/>
        <v>5.05</v>
      </c>
      <c r="K77" s="102">
        <f t="shared" si="78"/>
        <v>0.31</v>
      </c>
      <c r="L77" s="106">
        <f t="shared" si="79"/>
        <v>1</v>
      </c>
      <c r="M77" s="105">
        <f t="shared" ca="1" si="80"/>
        <v>1385</v>
      </c>
      <c r="N77" s="216" t="e">
        <f t="shared" si="81"/>
        <v>#DIV/0!</v>
      </c>
      <c r="O77" s="80" t="e">
        <f t="shared" si="82"/>
        <v>#DIV/0!</v>
      </c>
      <c r="P77" s="104">
        <f t="shared" si="83"/>
        <v>5.0999999999999996</v>
      </c>
      <c r="R77" s="102">
        <f t="shared" si="84"/>
        <v>2.5000000000000001E-2</v>
      </c>
      <c r="S77" s="106">
        <f t="shared" si="85"/>
        <v>1</v>
      </c>
      <c r="T77" s="105">
        <f t="shared" ca="1" si="86"/>
        <v>1385</v>
      </c>
      <c r="U77" s="216" t="e">
        <f t="shared" si="87"/>
        <v>#DIV/0!</v>
      </c>
      <c r="V77" s="80" t="e">
        <f t="shared" si="88"/>
        <v>#DIV/0!</v>
      </c>
      <c r="W77" s="104">
        <f t="shared" si="89"/>
        <v>5.48</v>
      </c>
      <c r="X77" s="105"/>
      <c r="Y77" s="102">
        <f t="shared" si="90"/>
        <v>2.5000000000000001E-2</v>
      </c>
      <c r="Z77" s="106">
        <f t="shared" si="91"/>
        <v>1</v>
      </c>
      <c r="AA77" s="105">
        <f t="shared" ca="1" si="92"/>
        <v>1385</v>
      </c>
      <c r="AB77" s="80" t="e">
        <f t="shared" si="93"/>
        <v>#DIV/0!</v>
      </c>
      <c r="AC77" s="80" t="e">
        <f t="shared" si="94"/>
        <v>#DIV/0!</v>
      </c>
      <c r="AD77" s="104">
        <f t="shared" si="95"/>
        <v>5.5692500000000003</v>
      </c>
      <c r="AF77" s="105">
        <f t="shared" ca="1" si="52"/>
        <v>1385</v>
      </c>
      <c r="AG77" s="105">
        <f t="shared" ca="1" si="53"/>
        <v>1384</v>
      </c>
      <c r="AH77" s="80">
        <f t="shared" si="54"/>
        <v>6.7280453138038016E-2</v>
      </c>
      <c r="AI77" s="181">
        <f t="shared" si="25"/>
        <v>31</v>
      </c>
      <c r="AL77" s="105"/>
      <c r="AM77" s="82"/>
      <c r="AN77" s="82">
        <f t="shared" si="96"/>
        <v>0</v>
      </c>
      <c r="AO77" s="82" t="e">
        <f t="shared" si="55"/>
        <v>#DIV/0!</v>
      </c>
      <c r="AP77" s="77">
        <f t="shared" si="97"/>
        <v>0</v>
      </c>
      <c r="AQ77" s="108">
        <f t="shared" si="98"/>
        <v>0</v>
      </c>
      <c r="AR77" s="107">
        <f t="shared" si="99"/>
        <v>0</v>
      </c>
      <c r="AS77" s="107">
        <f t="shared" si="100"/>
        <v>0</v>
      </c>
      <c r="AT77" s="107">
        <f t="shared" si="101"/>
        <v>0</v>
      </c>
      <c r="AU77" s="109">
        <f t="shared" si="57"/>
        <v>0</v>
      </c>
      <c r="AV77" s="109">
        <f t="shared" si="58"/>
        <v>0</v>
      </c>
      <c r="AW77" s="109">
        <f t="shared" si="59"/>
        <v>0</v>
      </c>
      <c r="AY77" s="82">
        <f t="shared" si="102"/>
        <v>0</v>
      </c>
      <c r="AZ77" s="82" t="e">
        <f t="shared" si="60"/>
        <v>#DIV/0!</v>
      </c>
      <c r="BA77" s="77">
        <f t="shared" si="103"/>
        <v>0</v>
      </c>
      <c r="BB77" s="108">
        <f t="shared" si="104"/>
        <v>0</v>
      </c>
      <c r="BC77" s="107">
        <f t="shared" si="105"/>
        <v>0</v>
      </c>
      <c r="BD77" s="107">
        <f t="shared" si="106"/>
        <v>0</v>
      </c>
      <c r="BE77" s="107">
        <f t="shared" si="107"/>
        <v>0</v>
      </c>
      <c r="BF77" s="109">
        <f t="shared" si="61"/>
        <v>0</v>
      </c>
      <c r="BG77" s="109">
        <f t="shared" si="62"/>
        <v>0</v>
      </c>
      <c r="BH77" s="109">
        <f t="shared" si="63"/>
        <v>0</v>
      </c>
      <c r="BJ77" s="82">
        <f t="shared" si="108"/>
        <v>0</v>
      </c>
      <c r="BK77" s="82" t="e">
        <f t="shared" si="64"/>
        <v>#DIV/0!</v>
      </c>
      <c r="BL77" s="77">
        <f t="shared" si="109"/>
        <v>0</v>
      </c>
      <c r="BM77" s="108">
        <f t="shared" si="110"/>
        <v>0</v>
      </c>
      <c r="BN77" s="107">
        <f t="shared" si="111"/>
        <v>0</v>
      </c>
      <c r="BO77" s="107">
        <f t="shared" si="112"/>
        <v>0</v>
      </c>
      <c r="BP77" s="107">
        <f t="shared" si="113"/>
        <v>0</v>
      </c>
      <c r="BQ77" s="109">
        <f t="shared" si="65"/>
        <v>0</v>
      </c>
      <c r="BR77" s="109">
        <f t="shared" si="66"/>
        <v>0</v>
      </c>
      <c r="BS77" s="109">
        <f t="shared" si="67"/>
        <v>0</v>
      </c>
      <c r="BU77" s="82">
        <f t="shared" si="114"/>
        <v>0</v>
      </c>
      <c r="BV77" s="82" t="e">
        <f t="shared" si="68"/>
        <v>#DIV/0!</v>
      </c>
      <c r="BW77" s="77">
        <f t="shared" si="115"/>
        <v>0</v>
      </c>
      <c r="BX77" s="108">
        <f t="shared" si="116"/>
        <v>0</v>
      </c>
      <c r="BY77" s="107">
        <f t="shared" si="117"/>
        <v>0</v>
      </c>
      <c r="BZ77" s="107">
        <f t="shared" si="118"/>
        <v>0</v>
      </c>
      <c r="CA77" s="107">
        <f t="shared" si="119"/>
        <v>0</v>
      </c>
      <c r="CB77" s="109">
        <f t="shared" si="69"/>
        <v>0</v>
      </c>
      <c r="CC77" s="109">
        <f t="shared" si="70"/>
        <v>0</v>
      </c>
      <c r="CD77" s="109">
        <f t="shared" si="71"/>
        <v>0</v>
      </c>
    </row>
    <row r="78" spans="1:82" x14ac:dyDescent="0.25">
      <c r="A78" s="101">
        <f t="shared" si="49"/>
        <v>38231</v>
      </c>
      <c r="B78" s="102">
        <f t="shared" si="50"/>
        <v>3.78</v>
      </c>
      <c r="C78" s="80">
        <f t="shared" si="51"/>
        <v>0.27250000000000002</v>
      </c>
      <c r="D78" s="102">
        <f t="shared" si="72"/>
        <v>0.40500000000000003</v>
      </c>
      <c r="E78" s="106">
        <f t="shared" si="73"/>
        <v>0.98</v>
      </c>
      <c r="F78" s="105">
        <f t="shared" ca="1" si="74"/>
        <v>1415</v>
      </c>
      <c r="G78" s="80" t="e">
        <f t="shared" si="75"/>
        <v>#DIV/0!</v>
      </c>
      <c r="H78" s="80" t="e">
        <f t="shared" si="76"/>
        <v>#DIV/0!</v>
      </c>
      <c r="I78" s="104">
        <f t="shared" si="77"/>
        <v>5.05</v>
      </c>
      <c r="K78" s="102">
        <f t="shared" si="78"/>
        <v>0.31</v>
      </c>
      <c r="L78" s="106">
        <f t="shared" si="79"/>
        <v>1</v>
      </c>
      <c r="M78" s="105">
        <f t="shared" ca="1" si="80"/>
        <v>1415</v>
      </c>
      <c r="N78" s="216" t="e">
        <f t="shared" si="81"/>
        <v>#DIV/0!</v>
      </c>
      <c r="O78" s="80" t="e">
        <f t="shared" si="82"/>
        <v>#DIV/0!</v>
      </c>
      <c r="P78" s="104">
        <f t="shared" si="83"/>
        <v>5.0999999999999996</v>
      </c>
      <c r="R78" s="102">
        <f t="shared" si="84"/>
        <v>1.7500000000000002E-2</v>
      </c>
      <c r="S78" s="106">
        <f t="shared" si="85"/>
        <v>1</v>
      </c>
      <c r="T78" s="105">
        <f t="shared" ca="1" si="86"/>
        <v>1415</v>
      </c>
      <c r="U78" s="216" t="e">
        <f t="shared" si="87"/>
        <v>#DIV/0!</v>
      </c>
      <c r="V78" s="80" t="e">
        <f t="shared" si="88"/>
        <v>#DIV/0!</v>
      </c>
      <c r="W78" s="104">
        <f t="shared" si="89"/>
        <v>5.48</v>
      </c>
      <c r="X78" s="105"/>
      <c r="Y78" s="102">
        <f t="shared" si="90"/>
        <v>1.7500000000000002E-2</v>
      </c>
      <c r="Z78" s="106">
        <f t="shared" si="91"/>
        <v>1</v>
      </c>
      <c r="AA78" s="105">
        <f t="shared" ca="1" si="92"/>
        <v>1415</v>
      </c>
      <c r="AB78" s="80" t="e">
        <f t="shared" si="93"/>
        <v>#DIV/0!</v>
      </c>
      <c r="AC78" s="80" t="e">
        <f t="shared" si="94"/>
        <v>#DIV/0!</v>
      </c>
      <c r="AD78" s="104">
        <f t="shared" si="95"/>
        <v>5.5692500000000003</v>
      </c>
      <c r="AF78" s="105">
        <f t="shared" ca="1" si="52"/>
        <v>1415</v>
      </c>
      <c r="AG78" s="105">
        <f t="shared" ca="1" si="53"/>
        <v>1414</v>
      </c>
      <c r="AH78" s="80">
        <f t="shared" si="54"/>
        <v>6.7302096243017001E-2</v>
      </c>
      <c r="AI78" s="181">
        <f t="shared" si="25"/>
        <v>30</v>
      </c>
      <c r="AL78" s="105"/>
      <c r="AM78" s="82"/>
      <c r="AN78" s="82">
        <f t="shared" si="96"/>
        <v>0</v>
      </c>
      <c r="AO78" s="82" t="e">
        <f t="shared" si="55"/>
        <v>#DIV/0!</v>
      </c>
      <c r="AP78" s="77">
        <f t="shared" si="97"/>
        <v>0</v>
      </c>
      <c r="AQ78" s="108">
        <f t="shared" si="98"/>
        <v>0</v>
      </c>
      <c r="AR78" s="107">
        <f t="shared" si="99"/>
        <v>0</v>
      </c>
      <c r="AS78" s="107">
        <f t="shared" si="100"/>
        <v>0</v>
      </c>
      <c r="AT78" s="107">
        <f t="shared" si="101"/>
        <v>0</v>
      </c>
      <c r="AU78" s="109">
        <f t="shared" si="57"/>
        <v>0</v>
      </c>
      <c r="AV78" s="109">
        <f t="shared" si="58"/>
        <v>0</v>
      </c>
      <c r="AW78" s="109">
        <f t="shared" si="59"/>
        <v>0</v>
      </c>
      <c r="AY78" s="82">
        <f t="shared" si="102"/>
        <v>0</v>
      </c>
      <c r="AZ78" s="82" t="e">
        <f t="shared" si="60"/>
        <v>#DIV/0!</v>
      </c>
      <c r="BA78" s="77">
        <f t="shared" si="103"/>
        <v>0</v>
      </c>
      <c r="BB78" s="108">
        <f t="shared" si="104"/>
        <v>0</v>
      </c>
      <c r="BC78" s="107">
        <f t="shared" si="105"/>
        <v>0</v>
      </c>
      <c r="BD78" s="107">
        <f t="shared" si="106"/>
        <v>0</v>
      </c>
      <c r="BE78" s="107">
        <f t="shared" si="107"/>
        <v>0</v>
      </c>
      <c r="BF78" s="109">
        <f t="shared" si="61"/>
        <v>0</v>
      </c>
      <c r="BG78" s="109">
        <f t="shared" si="62"/>
        <v>0</v>
      </c>
      <c r="BH78" s="109">
        <f t="shared" si="63"/>
        <v>0</v>
      </c>
      <c r="BJ78" s="82">
        <f t="shared" si="108"/>
        <v>0</v>
      </c>
      <c r="BK78" s="82" t="e">
        <f t="shared" si="64"/>
        <v>#DIV/0!</v>
      </c>
      <c r="BL78" s="77">
        <f t="shared" si="109"/>
        <v>0</v>
      </c>
      <c r="BM78" s="108">
        <f t="shared" si="110"/>
        <v>0</v>
      </c>
      <c r="BN78" s="107">
        <f t="shared" si="111"/>
        <v>0</v>
      </c>
      <c r="BO78" s="107">
        <f t="shared" si="112"/>
        <v>0</v>
      </c>
      <c r="BP78" s="107">
        <f t="shared" si="113"/>
        <v>0</v>
      </c>
      <c r="BQ78" s="109">
        <f t="shared" si="65"/>
        <v>0</v>
      </c>
      <c r="BR78" s="109">
        <f t="shared" si="66"/>
        <v>0</v>
      </c>
      <c r="BS78" s="109">
        <f t="shared" si="67"/>
        <v>0</v>
      </c>
      <c r="BU78" s="82">
        <f t="shared" si="114"/>
        <v>0</v>
      </c>
      <c r="BV78" s="82" t="e">
        <f t="shared" si="68"/>
        <v>#DIV/0!</v>
      </c>
      <c r="BW78" s="77">
        <f t="shared" si="115"/>
        <v>0</v>
      </c>
      <c r="BX78" s="108">
        <f t="shared" si="116"/>
        <v>0</v>
      </c>
      <c r="BY78" s="107">
        <f t="shared" si="117"/>
        <v>0</v>
      </c>
      <c r="BZ78" s="107">
        <f t="shared" si="118"/>
        <v>0</v>
      </c>
      <c r="CA78" s="107">
        <f t="shared" si="119"/>
        <v>0</v>
      </c>
      <c r="CB78" s="109">
        <f t="shared" si="69"/>
        <v>0</v>
      </c>
      <c r="CC78" s="109">
        <f t="shared" si="70"/>
        <v>0</v>
      </c>
      <c r="CD78" s="109">
        <f t="shared" si="71"/>
        <v>0</v>
      </c>
    </row>
    <row r="79" spans="1:82" x14ac:dyDescent="0.25">
      <c r="A79" s="101">
        <f t="shared" si="49"/>
        <v>38261</v>
      </c>
      <c r="B79" s="102">
        <f t="shared" si="50"/>
        <v>3.7949999999999999</v>
      </c>
      <c r="C79" s="80">
        <f t="shared" si="51"/>
        <v>0.27250000000000002</v>
      </c>
      <c r="D79" s="102">
        <f t="shared" si="72"/>
        <v>0.46</v>
      </c>
      <c r="E79" s="106">
        <f t="shared" si="73"/>
        <v>0.98</v>
      </c>
      <c r="F79" s="105">
        <f t="shared" ca="1" si="74"/>
        <v>1447</v>
      </c>
      <c r="G79" s="80" t="e">
        <f t="shared" si="75"/>
        <v>#DIV/0!</v>
      </c>
      <c r="H79" s="80" t="e">
        <f t="shared" si="76"/>
        <v>#DIV/0!</v>
      </c>
      <c r="I79" s="104">
        <f t="shared" si="77"/>
        <v>5.05</v>
      </c>
      <c r="K79" s="102">
        <f t="shared" si="78"/>
        <v>0.31</v>
      </c>
      <c r="L79" s="106">
        <f t="shared" si="79"/>
        <v>1</v>
      </c>
      <c r="M79" s="105">
        <f t="shared" ca="1" si="80"/>
        <v>1447</v>
      </c>
      <c r="N79" s="216" t="e">
        <f t="shared" si="81"/>
        <v>#DIV/0!</v>
      </c>
      <c r="O79" s="80" t="e">
        <f t="shared" si="82"/>
        <v>#DIV/0!</v>
      </c>
      <c r="P79" s="104">
        <f t="shared" si="83"/>
        <v>5.0999999999999996</v>
      </c>
      <c r="R79" s="102">
        <f t="shared" si="84"/>
        <v>7.4999999999999997E-3</v>
      </c>
      <c r="S79" s="106">
        <f t="shared" si="85"/>
        <v>1</v>
      </c>
      <c r="T79" s="105">
        <f t="shared" ca="1" si="86"/>
        <v>1447</v>
      </c>
      <c r="U79" s="216" t="e">
        <f t="shared" si="87"/>
        <v>#DIV/0!</v>
      </c>
      <c r="V79" s="80" t="e">
        <f t="shared" si="88"/>
        <v>#DIV/0!</v>
      </c>
      <c r="W79" s="104">
        <f t="shared" si="89"/>
        <v>5.48</v>
      </c>
      <c r="X79" s="105"/>
      <c r="Y79" s="102">
        <f t="shared" si="90"/>
        <v>7.4999999999999997E-3</v>
      </c>
      <c r="Z79" s="106">
        <f t="shared" si="91"/>
        <v>1</v>
      </c>
      <c r="AA79" s="105">
        <f t="shared" ca="1" si="92"/>
        <v>1447</v>
      </c>
      <c r="AB79" s="80" t="e">
        <f t="shared" si="93"/>
        <v>#DIV/0!</v>
      </c>
      <c r="AC79" s="80" t="e">
        <f t="shared" si="94"/>
        <v>#DIV/0!</v>
      </c>
      <c r="AD79" s="104">
        <f t="shared" si="95"/>
        <v>5.5692500000000003</v>
      </c>
      <c r="AF79" s="105">
        <f t="shared" ca="1" si="52"/>
        <v>1447</v>
      </c>
      <c r="AG79" s="105">
        <f t="shared" ca="1" si="53"/>
        <v>1446</v>
      </c>
      <c r="AH79" s="80">
        <f t="shared" si="54"/>
        <v>6.7324451147970005E-2</v>
      </c>
      <c r="AI79" s="181">
        <f t="shared" si="25"/>
        <v>31</v>
      </c>
      <c r="AL79" s="105"/>
      <c r="AM79" s="82"/>
      <c r="AN79" s="82">
        <f t="shared" si="96"/>
        <v>0</v>
      </c>
      <c r="AO79" s="82" t="e">
        <f t="shared" si="55"/>
        <v>#DIV/0!</v>
      </c>
      <c r="AP79" s="77">
        <f t="shared" si="97"/>
        <v>0</v>
      </c>
      <c r="AQ79" s="108">
        <f t="shared" si="98"/>
        <v>0</v>
      </c>
      <c r="AR79" s="107">
        <f t="shared" si="99"/>
        <v>0</v>
      </c>
      <c r="AS79" s="107">
        <f t="shared" si="100"/>
        <v>0</v>
      </c>
      <c r="AT79" s="107">
        <f t="shared" si="101"/>
        <v>0</v>
      </c>
      <c r="AU79" s="109">
        <f t="shared" si="57"/>
        <v>0</v>
      </c>
      <c r="AV79" s="109">
        <f t="shared" si="58"/>
        <v>0</v>
      </c>
      <c r="AW79" s="109">
        <f t="shared" si="59"/>
        <v>0</v>
      </c>
      <c r="AY79" s="82">
        <f t="shared" si="102"/>
        <v>0</v>
      </c>
      <c r="AZ79" s="82" t="e">
        <f t="shared" si="60"/>
        <v>#DIV/0!</v>
      </c>
      <c r="BA79" s="77">
        <f t="shared" si="103"/>
        <v>0</v>
      </c>
      <c r="BB79" s="108">
        <f t="shared" si="104"/>
        <v>0</v>
      </c>
      <c r="BC79" s="107">
        <f t="shared" si="105"/>
        <v>0</v>
      </c>
      <c r="BD79" s="107">
        <f t="shared" si="106"/>
        <v>0</v>
      </c>
      <c r="BE79" s="107">
        <f t="shared" si="107"/>
        <v>0</v>
      </c>
      <c r="BF79" s="109">
        <f t="shared" si="61"/>
        <v>0</v>
      </c>
      <c r="BG79" s="109">
        <f t="shared" si="62"/>
        <v>0</v>
      </c>
      <c r="BH79" s="109">
        <f t="shared" si="63"/>
        <v>0</v>
      </c>
      <c r="BJ79" s="82">
        <f t="shared" si="108"/>
        <v>0</v>
      </c>
      <c r="BK79" s="82" t="e">
        <f t="shared" si="64"/>
        <v>#DIV/0!</v>
      </c>
      <c r="BL79" s="77">
        <f t="shared" si="109"/>
        <v>0</v>
      </c>
      <c r="BM79" s="108">
        <f t="shared" si="110"/>
        <v>0</v>
      </c>
      <c r="BN79" s="107">
        <f t="shared" si="111"/>
        <v>0</v>
      </c>
      <c r="BO79" s="107">
        <f t="shared" si="112"/>
        <v>0</v>
      </c>
      <c r="BP79" s="107">
        <f t="shared" si="113"/>
        <v>0</v>
      </c>
      <c r="BQ79" s="109">
        <f t="shared" si="65"/>
        <v>0</v>
      </c>
      <c r="BR79" s="109">
        <f t="shared" si="66"/>
        <v>0</v>
      </c>
      <c r="BS79" s="109">
        <f t="shared" si="67"/>
        <v>0</v>
      </c>
      <c r="BU79" s="82">
        <f t="shared" si="114"/>
        <v>0</v>
      </c>
      <c r="BV79" s="82" t="e">
        <f t="shared" si="68"/>
        <v>#DIV/0!</v>
      </c>
      <c r="BW79" s="77">
        <f t="shared" si="115"/>
        <v>0</v>
      </c>
      <c r="BX79" s="108">
        <f t="shared" si="116"/>
        <v>0</v>
      </c>
      <c r="BY79" s="107">
        <f t="shared" si="117"/>
        <v>0</v>
      </c>
      <c r="BZ79" s="107">
        <f t="shared" si="118"/>
        <v>0</v>
      </c>
      <c r="CA79" s="107">
        <f t="shared" si="119"/>
        <v>0</v>
      </c>
      <c r="CB79" s="109">
        <f t="shared" si="69"/>
        <v>0</v>
      </c>
      <c r="CC79" s="109">
        <f t="shared" si="70"/>
        <v>0</v>
      </c>
      <c r="CD79" s="109">
        <f t="shared" si="71"/>
        <v>0</v>
      </c>
    </row>
    <row r="80" spans="1:82" x14ac:dyDescent="0.25">
      <c r="A80" s="101">
        <f t="shared" si="49"/>
        <v>38292</v>
      </c>
      <c r="B80" s="102">
        <f t="shared" si="50"/>
        <v>3.9330000000000003</v>
      </c>
      <c r="C80" s="80">
        <f t="shared" si="51"/>
        <v>0.27500000000000002</v>
      </c>
      <c r="D80" s="102">
        <f t="shared" si="72"/>
        <v>0.88</v>
      </c>
      <c r="E80" s="106">
        <f t="shared" si="73"/>
        <v>1.1000000000000001</v>
      </c>
      <c r="F80" s="105">
        <f t="shared" ca="1" si="74"/>
        <v>1476</v>
      </c>
      <c r="G80" s="80" t="e">
        <f t="shared" si="75"/>
        <v>#DIV/0!</v>
      </c>
      <c r="H80" s="80" t="e">
        <f t="shared" si="76"/>
        <v>#DIV/0!</v>
      </c>
      <c r="I80" s="104">
        <f t="shared" si="77"/>
        <v>5.05</v>
      </c>
      <c r="K80" s="102">
        <f t="shared" si="78"/>
        <v>0.14000000000000001</v>
      </c>
      <c r="L80" s="106">
        <f t="shared" si="79"/>
        <v>1</v>
      </c>
      <c r="M80" s="105">
        <f t="shared" ca="1" si="80"/>
        <v>1476</v>
      </c>
      <c r="N80" s="216" t="e">
        <f t="shared" si="81"/>
        <v>#DIV/0!</v>
      </c>
      <c r="O80" s="80" t="e">
        <f t="shared" si="82"/>
        <v>#DIV/0!</v>
      </c>
      <c r="P80" s="104">
        <f t="shared" si="83"/>
        <v>5.0999999999999996</v>
      </c>
      <c r="R80" s="102">
        <f t="shared" si="84"/>
        <v>-3.2500000000000001E-2</v>
      </c>
      <c r="S80" s="106">
        <f t="shared" si="85"/>
        <v>1</v>
      </c>
      <c r="T80" s="105">
        <f t="shared" ca="1" si="86"/>
        <v>1476</v>
      </c>
      <c r="U80" s="216" t="e">
        <f t="shared" si="87"/>
        <v>#DIV/0!</v>
      </c>
      <c r="V80" s="80" t="e">
        <f t="shared" si="88"/>
        <v>#DIV/0!</v>
      </c>
      <c r="W80" s="104">
        <f t="shared" si="89"/>
        <v>5.48</v>
      </c>
      <c r="X80" s="105"/>
      <c r="Y80" s="102">
        <f t="shared" si="90"/>
        <v>-3.2500000000000001E-2</v>
      </c>
      <c r="Z80" s="106">
        <f t="shared" si="91"/>
        <v>1</v>
      </c>
      <c r="AA80" s="105">
        <f t="shared" ca="1" si="92"/>
        <v>1476</v>
      </c>
      <c r="AB80" s="80" t="e">
        <f t="shared" si="93"/>
        <v>#DIV/0!</v>
      </c>
      <c r="AC80" s="80" t="e">
        <f t="shared" si="94"/>
        <v>#DIV/0!</v>
      </c>
      <c r="AD80" s="104">
        <f t="shared" si="95"/>
        <v>5.5692500000000003</v>
      </c>
      <c r="AF80" s="105">
        <f t="shared" ca="1" si="52"/>
        <v>1476</v>
      </c>
      <c r="AG80" s="105">
        <f t="shared" ca="1" si="53"/>
        <v>1475</v>
      </c>
      <c r="AH80" s="80">
        <f t="shared" si="54"/>
        <v>6.7348908463566004E-2</v>
      </c>
      <c r="AI80" s="181">
        <f t="shared" si="25"/>
        <v>30</v>
      </c>
      <c r="AL80" s="105"/>
      <c r="AM80" s="82"/>
      <c r="AN80" s="82">
        <f t="shared" si="96"/>
        <v>0</v>
      </c>
      <c r="AO80" s="82" t="e">
        <f t="shared" si="55"/>
        <v>#DIV/0!</v>
      </c>
      <c r="AP80" s="77">
        <f t="shared" si="97"/>
        <v>0</v>
      </c>
      <c r="AQ80" s="108">
        <f t="shared" si="98"/>
        <v>0</v>
      </c>
      <c r="AR80" s="107">
        <f t="shared" si="99"/>
        <v>0</v>
      </c>
      <c r="AS80" s="107">
        <f t="shared" si="100"/>
        <v>0</v>
      </c>
      <c r="AT80" s="107">
        <f t="shared" si="101"/>
        <v>0</v>
      </c>
      <c r="AU80" s="109">
        <f t="shared" si="57"/>
        <v>0</v>
      </c>
      <c r="AV80" s="109">
        <f t="shared" si="58"/>
        <v>0</v>
      </c>
      <c r="AW80" s="109">
        <f t="shared" si="59"/>
        <v>0</v>
      </c>
      <c r="AY80" s="82">
        <f t="shared" si="102"/>
        <v>0</v>
      </c>
      <c r="AZ80" s="82" t="e">
        <f t="shared" si="60"/>
        <v>#DIV/0!</v>
      </c>
      <c r="BA80" s="77">
        <f t="shared" si="103"/>
        <v>0</v>
      </c>
      <c r="BB80" s="108">
        <f t="shared" si="104"/>
        <v>0</v>
      </c>
      <c r="BC80" s="107">
        <f t="shared" si="105"/>
        <v>0</v>
      </c>
      <c r="BD80" s="107">
        <f t="shared" si="106"/>
        <v>0</v>
      </c>
      <c r="BE80" s="107">
        <f t="shared" si="107"/>
        <v>0</v>
      </c>
      <c r="BF80" s="109">
        <f t="shared" si="61"/>
        <v>0</v>
      </c>
      <c r="BG80" s="109">
        <f t="shared" si="62"/>
        <v>0</v>
      </c>
      <c r="BH80" s="109">
        <f t="shared" si="63"/>
        <v>0</v>
      </c>
      <c r="BJ80" s="82">
        <f t="shared" si="108"/>
        <v>0</v>
      </c>
      <c r="BK80" s="82" t="e">
        <f t="shared" si="64"/>
        <v>#DIV/0!</v>
      </c>
      <c r="BL80" s="77">
        <f t="shared" si="109"/>
        <v>0</v>
      </c>
      <c r="BM80" s="108">
        <f t="shared" si="110"/>
        <v>0</v>
      </c>
      <c r="BN80" s="107">
        <f t="shared" si="111"/>
        <v>0</v>
      </c>
      <c r="BO80" s="107">
        <f t="shared" si="112"/>
        <v>0</v>
      </c>
      <c r="BP80" s="107">
        <f t="shared" si="113"/>
        <v>0</v>
      </c>
      <c r="BQ80" s="109">
        <f t="shared" si="65"/>
        <v>0</v>
      </c>
      <c r="BR80" s="109">
        <f t="shared" si="66"/>
        <v>0</v>
      </c>
      <c r="BS80" s="109">
        <f t="shared" si="67"/>
        <v>0</v>
      </c>
      <c r="BU80" s="82">
        <f t="shared" si="114"/>
        <v>0</v>
      </c>
      <c r="BV80" s="82" t="e">
        <f t="shared" si="68"/>
        <v>#DIV/0!</v>
      </c>
      <c r="BW80" s="77">
        <f t="shared" si="115"/>
        <v>0</v>
      </c>
      <c r="BX80" s="108">
        <f t="shared" si="116"/>
        <v>0</v>
      </c>
      <c r="BY80" s="107">
        <f t="shared" si="117"/>
        <v>0</v>
      </c>
      <c r="BZ80" s="107">
        <f t="shared" si="118"/>
        <v>0</v>
      </c>
      <c r="CA80" s="107">
        <f t="shared" si="119"/>
        <v>0</v>
      </c>
      <c r="CB80" s="109">
        <f t="shared" si="69"/>
        <v>0</v>
      </c>
      <c r="CC80" s="109">
        <f t="shared" si="70"/>
        <v>0</v>
      </c>
      <c r="CD80" s="109">
        <f t="shared" si="71"/>
        <v>0</v>
      </c>
    </row>
    <row r="81" spans="1:82" x14ac:dyDescent="0.25">
      <c r="A81" s="101">
        <f t="shared" si="49"/>
        <v>38322</v>
      </c>
      <c r="B81" s="102">
        <f t="shared" si="50"/>
        <v>4.0510000000000002</v>
      </c>
      <c r="C81" s="80">
        <f t="shared" si="51"/>
        <v>0.27750000000000002</v>
      </c>
      <c r="D81" s="102">
        <f t="shared" si="72"/>
        <v>1.3</v>
      </c>
      <c r="E81" s="106">
        <f t="shared" si="73"/>
        <v>1.1000000000000001</v>
      </c>
      <c r="F81" s="105">
        <f t="shared" ca="1" si="74"/>
        <v>1506</v>
      </c>
      <c r="G81" s="80" t="e">
        <f t="shared" si="75"/>
        <v>#DIV/0!</v>
      </c>
      <c r="H81" s="80" t="e">
        <f t="shared" si="76"/>
        <v>#DIV/0!</v>
      </c>
      <c r="I81" s="104">
        <f t="shared" si="77"/>
        <v>5.05</v>
      </c>
      <c r="K81" s="102">
        <f t="shared" si="78"/>
        <v>0.14000000000000001</v>
      </c>
      <c r="L81" s="106">
        <f t="shared" si="79"/>
        <v>1</v>
      </c>
      <c r="M81" s="105">
        <f t="shared" ca="1" si="80"/>
        <v>1506</v>
      </c>
      <c r="N81" s="216" t="e">
        <f t="shared" si="81"/>
        <v>#DIV/0!</v>
      </c>
      <c r="O81" s="80" t="e">
        <f t="shared" si="82"/>
        <v>#DIV/0!</v>
      </c>
      <c r="P81" s="104">
        <f t="shared" si="83"/>
        <v>5.0999999999999996</v>
      </c>
      <c r="R81" s="102">
        <f t="shared" si="84"/>
        <v>-5.5E-2</v>
      </c>
      <c r="S81" s="106">
        <f t="shared" si="85"/>
        <v>1</v>
      </c>
      <c r="T81" s="105">
        <f t="shared" ca="1" si="86"/>
        <v>1506</v>
      </c>
      <c r="U81" s="216" t="e">
        <f t="shared" si="87"/>
        <v>#DIV/0!</v>
      </c>
      <c r="V81" s="80" t="e">
        <f t="shared" si="88"/>
        <v>#DIV/0!</v>
      </c>
      <c r="W81" s="104">
        <f t="shared" si="89"/>
        <v>5.48</v>
      </c>
      <c r="X81" s="105"/>
      <c r="Y81" s="102">
        <f t="shared" si="90"/>
        <v>-5.5E-2</v>
      </c>
      <c r="Z81" s="106">
        <f t="shared" si="91"/>
        <v>1</v>
      </c>
      <c r="AA81" s="105">
        <f t="shared" ca="1" si="92"/>
        <v>1506</v>
      </c>
      <c r="AB81" s="80" t="e">
        <f t="shared" si="93"/>
        <v>#DIV/0!</v>
      </c>
      <c r="AC81" s="80" t="e">
        <f t="shared" si="94"/>
        <v>#DIV/0!</v>
      </c>
      <c r="AD81" s="104">
        <f t="shared" si="95"/>
        <v>5.5692500000000003</v>
      </c>
      <c r="AF81" s="105">
        <f t="shared" ca="1" si="52"/>
        <v>1506</v>
      </c>
      <c r="AG81" s="105">
        <f t="shared" ca="1" si="53"/>
        <v>1504</v>
      </c>
      <c r="AH81" s="80">
        <f t="shared" si="54"/>
        <v>6.7372576833686013E-2</v>
      </c>
      <c r="AI81" s="181">
        <f t="shared" si="25"/>
        <v>31</v>
      </c>
      <c r="AL81" s="105"/>
      <c r="AM81" s="82"/>
      <c r="AN81" s="82">
        <f t="shared" si="96"/>
        <v>0</v>
      </c>
      <c r="AO81" s="82" t="e">
        <f t="shared" si="55"/>
        <v>#DIV/0!</v>
      </c>
      <c r="AP81" s="77">
        <f t="shared" si="97"/>
        <v>0</v>
      </c>
      <c r="AQ81" s="108">
        <f t="shared" si="98"/>
        <v>0</v>
      </c>
      <c r="AR81" s="107">
        <f t="shared" si="99"/>
        <v>0</v>
      </c>
      <c r="AS81" s="107">
        <f t="shared" si="100"/>
        <v>0</v>
      </c>
      <c r="AT81" s="107">
        <f t="shared" si="101"/>
        <v>0</v>
      </c>
      <c r="AU81" s="109">
        <f t="shared" si="57"/>
        <v>0</v>
      </c>
      <c r="AV81" s="109">
        <f t="shared" si="58"/>
        <v>0</v>
      </c>
      <c r="AW81" s="109">
        <f t="shared" si="59"/>
        <v>0</v>
      </c>
      <c r="AY81" s="82">
        <f t="shared" si="102"/>
        <v>0</v>
      </c>
      <c r="AZ81" s="82" t="e">
        <f t="shared" si="60"/>
        <v>#DIV/0!</v>
      </c>
      <c r="BA81" s="77">
        <f t="shared" si="103"/>
        <v>0</v>
      </c>
      <c r="BB81" s="108">
        <f t="shared" si="104"/>
        <v>0</v>
      </c>
      <c r="BC81" s="107">
        <f t="shared" si="105"/>
        <v>0</v>
      </c>
      <c r="BD81" s="107">
        <f t="shared" si="106"/>
        <v>0</v>
      </c>
      <c r="BE81" s="107">
        <f t="shared" si="107"/>
        <v>0</v>
      </c>
      <c r="BF81" s="109">
        <f t="shared" si="61"/>
        <v>0</v>
      </c>
      <c r="BG81" s="109">
        <f t="shared" si="62"/>
        <v>0</v>
      </c>
      <c r="BH81" s="109">
        <f t="shared" si="63"/>
        <v>0</v>
      </c>
      <c r="BJ81" s="82">
        <f t="shared" si="108"/>
        <v>0</v>
      </c>
      <c r="BK81" s="82" t="e">
        <f t="shared" si="64"/>
        <v>#DIV/0!</v>
      </c>
      <c r="BL81" s="77">
        <f t="shared" si="109"/>
        <v>0</v>
      </c>
      <c r="BM81" s="108">
        <f t="shared" si="110"/>
        <v>0</v>
      </c>
      <c r="BN81" s="107">
        <f t="shared" si="111"/>
        <v>0</v>
      </c>
      <c r="BO81" s="107">
        <f t="shared" si="112"/>
        <v>0</v>
      </c>
      <c r="BP81" s="107">
        <f t="shared" si="113"/>
        <v>0</v>
      </c>
      <c r="BQ81" s="109">
        <f t="shared" si="65"/>
        <v>0</v>
      </c>
      <c r="BR81" s="109">
        <f t="shared" si="66"/>
        <v>0</v>
      </c>
      <c r="BS81" s="109">
        <f t="shared" si="67"/>
        <v>0</v>
      </c>
      <c r="BU81" s="82">
        <f t="shared" si="114"/>
        <v>0</v>
      </c>
      <c r="BV81" s="82" t="e">
        <f t="shared" si="68"/>
        <v>#DIV/0!</v>
      </c>
      <c r="BW81" s="77">
        <f t="shared" si="115"/>
        <v>0</v>
      </c>
      <c r="BX81" s="108">
        <f t="shared" si="116"/>
        <v>0</v>
      </c>
      <c r="BY81" s="107">
        <f t="shared" si="117"/>
        <v>0</v>
      </c>
      <c r="BZ81" s="107">
        <f t="shared" si="118"/>
        <v>0</v>
      </c>
      <c r="CA81" s="107">
        <f t="shared" si="119"/>
        <v>0</v>
      </c>
      <c r="CB81" s="109">
        <f t="shared" si="69"/>
        <v>0</v>
      </c>
      <c r="CC81" s="109">
        <f t="shared" si="70"/>
        <v>0</v>
      </c>
      <c r="CD81" s="109">
        <f t="shared" si="71"/>
        <v>0</v>
      </c>
    </row>
    <row r="82" spans="1:82" x14ac:dyDescent="0.25">
      <c r="A82" s="101">
        <f t="shared" si="49"/>
        <v>38353</v>
      </c>
      <c r="B82" s="102">
        <f t="shared" si="50"/>
        <v>4.1029999999999998</v>
      </c>
      <c r="C82" s="80">
        <f t="shared" si="51"/>
        <v>0.28250000000000003</v>
      </c>
      <c r="D82" s="102">
        <f t="shared" si="72"/>
        <v>1.63</v>
      </c>
      <c r="E82" s="106">
        <f t="shared" si="73"/>
        <v>1.1000000000000001</v>
      </c>
      <c r="F82" s="105">
        <f t="shared" ca="1" si="74"/>
        <v>1538</v>
      </c>
      <c r="G82" s="80" t="e">
        <f t="shared" si="75"/>
        <v>#DIV/0!</v>
      </c>
      <c r="H82" s="80" t="e">
        <f t="shared" si="76"/>
        <v>#DIV/0!</v>
      </c>
      <c r="I82" s="104">
        <f t="shared" si="77"/>
        <v>5.05</v>
      </c>
      <c r="K82" s="102">
        <f t="shared" si="78"/>
        <v>0.14000000000000001</v>
      </c>
      <c r="L82" s="106">
        <f t="shared" si="79"/>
        <v>1</v>
      </c>
      <c r="M82" s="105">
        <f t="shared" ca="1" si="80"/>
        <v>1538</v>
      </c>
      <c r="N82" s="216" t="e">
        <f t="shared" si="81"/>
        <v>#DIV/0!</v>
      </c>
      <c r="O82" s="80" t="e">
        <f t="shared" si="82"/>
        <v>#DIV/0!</v>
      </c>
      <c r="P82" s="104">
        <f t="shared" si="83"/>
        <v>5.0999999999999996</v>
      </c>
      <c r="R82" s="102">
        <f t="shared" si="84"/>
        <v>-5.7500000000000002E-2</v>
      </c>
      <c r="S82" s="106">
        <f t="shared" si="85"/>
        <v>1</v>
      </c>
      <c r="T82" s="105">
        <f t="shared" ca="1" si="86"/>
        <v>1538</v>
      </c>
      <c r="U82" s="216" t="e">
        <f t="shared" si="87"/>
        <v>#DIV/0!</v>
      </c>
      <c r="V82" s="80" t="e">
        <f t="shared" si="88"/>
        <v>#DIV/0!</v>
      </c>
      <c r="W82" s="104">
        <f t="shared" si="89"/>
        <v>5.48</v>
      </c>
      <c r="X82" s="105"/>
      <c r="Y82" s="102">
        <f t="shared" si="90"/>
        <v>-5.7500000000000002E-2</v>
      </c>
      <c r="Z82" s="106">
        <f t="shared" si="91"/>
        <v>1</v>
      </c>
      <c r="AA82" s="105">
        <f t="shared" ca="1" si="92"/>
        <v>1538</v>
      </c>
      <c r="AB82" s="80" t="e">
        <f t="shared" si="93"/>
        <v>#DIV/0!</v>
      </c>
      <c r="AC82" s="80" t="e">
        <f t="shared" si="94"/>
        <v>#DIV/0!</v>
      </c>
      <c r="AD82" s="104">
        <f t="shared" si="95"/>
        <v>5.5692500000000003</v>
      </c>
      <c r="AF82" s="105">
        <f t="shared" ca="1" si="52"/>
        <v>1538</v>
      </c>
      <c r="AG82" s="105">
        <f t="shared" ca="1" si="53"/>
        <v>1537</v>
      </c>
      <c r="AH82" s="80">
        <f t="shared" si="54"/>
        <v>6.7426183759436015E-2</v>
      </c>
      <c r="AI82" s="181">
        <f t="shared" si="25"/>
        <v>31</v>
      </c>
      <c r="AL82" s="105"/>
      <c r="AM82" s="82"/>
      <c r="AN82" s="82">
        <f t="shared" si="96"/>
        <v>0</v>
      </c>
      <c r="AO82" s="82" t="e">
        <f t="shared" si="55"/>
        <v>#DIV/0!</v>
      </c>
      <c r="AP82" s="77">
        <f t="shared" si="97"/>
        <v>0</v>
      </c>
      <c r="AQ82" s="108">
        <f t="shared" si="98"/>
        <v>0</v>
      </c>
      <c r="AR82" s="107">
        <f t="shared" si="99"/>
        <v>0</v>
      </c>
      <c r="AS82" s="107">
        <f t="shared" si="100"/>
        <v>0</v>
      </c>
      <c r="AT82" s="107">
        <f t="shared" si="101"/>
        <v>0</v>
      </c>
      <c r="AU82" s="109">
        <f t="shared" si="57"/>
        <v>0</v>
      </c>
      <c r="AV82" s="109">
        <f t="shared" si="58"/>
        <v>0</v>
      </c>
      <c r="AW82" s="109">
        <f t="shared" si="59"/>
        <v>0</v>
      </c>
      <c r="AY82" s="82">
        <f t="shared" si="102"/>
        <v>0</v>
      </c>
      <c r="AZ82" s="82" t="e">
        <f t="shared" si="60"/>
        <v>#DIV/0!</v>
      </c>
      <c r="BA82" s="77">
        <f t="shared" si="103"/>
        <v>0</v>
      </c>
      <c r="BB82" s="108">
        <f t="shared" si="104"/>
        <v>0</v>
      </c>
      <c r="BC82" s="107">
        <f t="shared" si="105"/>
        <v>0</v>
      </c>
      <c r="BD82" s="107">
        <f t="shared" si="106"/>
        <v>0</v>
      </c>
      <c r="BE82" s="107">
        <f t="shared" si="107"/>
        <v>0</v>
      </c>
      <c r="BF82" s="109">
        <f t="shared" si="61"/>
        <v>0</v>
      </c>
      <c r="BG82" s="109">
        <f t="shared" si="62"/>
        <v>0</v>
      </c>
      <c r="BH82" s="109">
        <f t="shared" si="63"/>
        <v>0</v>
      </c>
      <c r="BJ82" s="82">
        <f t="shared" si="108"/>
        <v>0</v>
      </c>
      <c r="BK82" s="82" t="e">
        <f t="shared" si="64"/>
        <v>#DIV/0!</v>
      </c>
      <c r="BL82" s="77">
        <f t="shared" si="109"/>
        <v>0</v>
      </c>
      <c r="BM82" s="108">
        <f t="shared" si="110"/>
        <v>0</v>
      </c>
      <c r="BN82" s="107">
        <f t="shared" si="111"/>
        <v>0</v>
      </c>
      <c r="BO82" s="107">
        <f t="shared" si="112"/>
        <v>0</v>
      </c>
      <c r="BP82" s="107">
        <f t="shared" si="113"/>
        <v>0</v>
      </c>
      <c r="BQ82" s="109">
        <f t="shared" si="65"/>
        <v>0</v>
      </c>
      <c r="BR82" s="109">
        <f t="shared" si="66"/>
        <v>0</v>
      </c>
      <c r="BS82" s="109">
        <f t="shared" si="67"/>
        <v>0</v>
      </c>
      <c r="BU82" s="82">
        <f t="shared" si="114"/>
        <v>0</v>
      </c>
      <c r="BV82" s="82" t="e">
        <f t="shared" si="68"/>
        <v>#DIV/0!</v>
      </c>
      <c r="BW82" s="77">
        <f t="shared" si="115"/>
        <v>0</v>
      </c>
      <c r="BX82" s="108">
        <f t="shared" si="116"/>
        <v>0</v>
      </c>
      <c r="BY82" s="107">
        <f t="shared" si="117"/>
        <v>0</v>
      </c>
      <c r="BZ82" s="107">
        <f t="shared" si="118"/>
        <v>0</v>
      </c>
      <c r="CA82" s="107">
        <f t="shared" si="119"/>
        <v>0</v>
      </c>
      <c r="CB82" s="109">
        <f t="shared" si="69"/>
        <v>0</v>
      </c>
      <c r="CC82" s="109">
        <f t="shared" si="70"/>
        <v>0</v>
      </c>
      <c r="CD82" s="109">
        <f t="shared" si="71"/>
        <v>0</v>
      </c>
    </row>
    <row r="83" spans="1:82" x14ac:dyDescent="0.25">
      <c r="A83" s="101">
        <f t="shared" si="49"/>
        <v>38384</v>
      </c>
      <c r="B83" s="102">
        <f t="shared" si="50"/>
        <v>3.9670000000000001</v>
      </c>
      <c r="C83" s="80">
        <f t="shared" si="51"/>
        <v>0.27</v>
      </c>
      <c r="D83" s="102">
        <f t="shared" si="72"/>
        <v>1.58</v>
      </c>
      <c r="E83" s="106">
        <f t="shared" si="73"/>
        <v>1.1000000000000001</v>
      </c>
      <c r="F83" s="105">
        <f t="shared" ca="1" si="74"/>
        <v>1568</v>
      </c>
      <c r="G83" s="80" t="e">
        <f t="shared" si="75"/>
        <v>#DIV/0!</v>
      </c>
      <c r="H83" s="80" t="e">
        <f t="shared" si="76"/>
        <v>#DIV/0!</v>
      </c>
      <c r="I83" s="104">
        <f t="shared" si="77"/>
        <v>5.05</v>
      </c>
      <c r="K83" s="102">
        <f t="shared" si="78"/>
        <v>0.14000000000000001</v>
      </c>
      <c r="L83" s="106">
        <f t="shared" si="79"/>
        <v>1</v>
      </c>
      <c r="M83" s="105">
        <f t="shared" ca="1" si="80"/>
        <v>1568</v>
      </c>
      <c r="N83" s="216" t="e">
        <f t="shared" si="81"/>
        <v>#DIV/0!</v>
      </c>
      <c r="O83" s="80" t="e">
        <f t="shared" si="82"/>
        <v>#DIV/0!</v>
      </c>
      <c r="P83" s="104">
        <f t="shared" si="83"/>
        <v>5.0999999999999996</v>
      </c>
      <c r="R83" s="102">
        <f t="shared" si="84"/>
        <v>-0.04</v>
      </c>
      <c r="S83" s="106">
        <f t="shared" si="85"/>
        <v>1</v>
      </c>
      <c r="T83" s="105">
        <f t="shared" ca="1" si="86"/>
        <v>1568</v>
      </c>
      <c r="U83" s="216" t="e">
        <f t="shared" si="87"/>
        <v>#DIV/0!</v>
      </c>
      <c r="V83" s="80" t="e">
        <f t="shared" si="88"/>
        <v>#DIV/0!</v>
      </c>
      <c r="W83" s="104">
        <f t="shared" si="89"/>
        <v>5.48</v>
      </c>
      <c r="X83" s="105"/>
      <c r="Y83" s="102">
        <f t="shared" si="90"/>
        <v>-0.04</v>
      </c>
      <c r="Z83" s="106">
        <f t="shared" si="91"/>
        <v>1</v>
      </c>
      <c r="AA83" s="105">
        <f t="shared" ca="1" si="92"/>
        <v>1568</v>
      </c>
      <c r="AB83" s="80" t="e">
        <f t="shared" si="93"/>
        <v>#DIV/0!</v>
      </c>
      <c r="AC83" s="80" t="e">
        <f t="shared" si="94"/>
        <v>#DIV/0!</v>
      </c>
      <c r="AD83" s="104">
        <f t="shared" si="95"/>
        <v>5.5692500000000003</v>
      </c>
      <c r="AF83" s="105">
        <f t="shared" ca="1" si="52"/>
        <v>1568</v>
      </c>
      <c r="AG83" s="105">
        <f t="shared" ca="1" si="53"/>
        <v>1567</v>
      </c>
      <c r="AH83" s="80">
        <f t="shared" si="54"/>
        <v>6.7503796247758027E-2</v>
      </c>
      <c r="AI83" s="181">
        <f t="shared" si="25"/>
        <v>28</v>
      </c>
      <c r="AL83" s="105"/>
      <c r="AM83" s="82"/>
      <c r="AN83" s="82">
        <f t="shared" si="96"/>
        <v>0</v>
      </c>
      <c r="AO83" s="82" t="e">
        <f t="shared" si="55"/>
        <v>#DIV/0!</v>
      </c>
      <c r="AP83" s="77">
        <f t="shared" si="97"/>
        <v>0</v>
      </c>
      <c r="AQ83" s="108">
        <f t="shared" si="98"/>
        <v>0</v>
      </c>
      <c r="AR83" s="107">
        <f t="shared" si="99"/>
        <v>0</v>
      </c>
      <c r="AS83" s="107">
        <f t="shared" si="100"/>
        <v>0</v>
      </c>
      <c r="AT83" s="107">
        <f t="shared" si="101"/>
        <v>0</v>
      </c>
      <c r="AU83" s="109">
        <f t="shared" si="57"/>
        <v>0</v>
      </c>
      <c r="AV83" s="109">
        <f t="shared" si="58"/>
        <v>0</v>
      </c>
      <c r="AW83" s="109">
        <f t="shared" si="59"/>
        <v>0</v>
      </c>
      <c r="AY83" s="82">
        <f t="shared" si="102"/>
        <v>0</v>
      </c>
      <c r="AZ83" s="82" t="e">
        <f t="shared" si="60"/>
        <v>#DIV/0!</v>
      </c>
      <c r="BA83" s="77">
        <f t="shared" si="103"/>
        <v>0</v>
      </c>
      <c r="BB83" s="108">
        <f t="shared" si="104"/>
        <v>0</v>
      </c>
      <c r="BC83" s="107">
        <f t="shared" si="105"/>
        <v>0</v>
      </c>
      <c r="BD83" s="107">
        <f t="shared" si="106"/>
        <v>0</v>
      </c>
      <c r="BE83" s="107">
        <f t="shared" si="107"/>
        <v>0</v>
      </c>
      <c r="BF83" s="109">
        <f t="shared" si="61"/>
        <v>0</v>
      </c>
      <c r="BG83" s="109">
        <f t="shared" si="62"/>
        <v>0</v>
      </c>
      <c r="BH83" s="109">
        <f t="shared" si="63"/>
        <v>0</v>
      </c>
      <c r="BJ83" s="82">
        <f t="shared" si="108"/>
        <v>0</v>
      </c>
      <c r="BK83" s="82" t="e">
        <f t="shared" si="64"/>
        <v>#DIV/0!</v>
      </c>
      <c r="BL83" s="77">
        <f t="shared" si="109"/>
        <v>0</v>
      </c>
      <c r="BM83" s="108">
        <f t="shared" si="110"/>
        <v>0</v>
      </c>
      <c r="BN83" s="107">
        <f t="shared" si="111"/>
        <v>0</v>
      </c>
      <c r="BO83" s="107">
        <f t="shared" si="112"/>
        <v>0</v>
      </c>
      <c r="BP83" s="107">
        <f t="shared" si="113"/>
        <v>0</v>
      </c>
      <c r="BQ83" s="109">
        <f t="shared" si="65"/>
        <v>0</v>
      </c>
      <c r="BR83" s="109">
        <f t="shared" si="66"/>
        <v>0</v>
      </c>
      <c r="BS83" s="109">
        <f t="shared" si="67"/>
        <v>0</v>
      </c>
      <c r="BU83" s="82">
        <f t="shared" si="114"/>
        <v>0</v>
      </c>
      <c r="BV83" s="82" t="e">
        <f t="shared" si="68"/>
        <v>#DIV/0!</v>
      </c>
      <c r="BW83" s="77">
        <f t="shared" si="115"/>
        <v>0</v>
      </c>
      <c r="BX83" s="108">
        <f t="shared" si="116"/>
        <v>0</v>
      </c>
      <c r="BY83" s="107">
        <f t="shared" si="117"/>
        <v>0</v>
      </c>
      <c r="BZ83" s="107">
        <f t="shared" si="118"/>
        <v>0</v>
      </c>
      <c r="CA83" s="107">
        <f t="shared" si="119"/>
        <v>0</v>
      </c>
      <c r="CB83" s="109">
        <f t="shared" si="69"/>
        <v>0</v>
      </c>
      <c r="CC83" s="109">
        <f t="shared" si="70"/>
        <v>0</v>
      </c>
      <c r="CD83" s="109">
        <f t="shared" si="71"/>
        <v>0</v>
      </c>
    </row>
    <row r="84" spans="1:82" x14ac:dyDescent="0.25">
      <c r="A84" s="101">
        <f t="shared" si="49"/>
        <v>38412</v>
      </c>
      <c r="B84" s="102">
        <f t="shared" si="50"/>
        <v>3.8180000000000001</v>
      </c>
      <c r="C84" s="80">
        <f t="shared" si="51"/>
        <v>0.26250000000000001</v>
      </c>
      <c r="D84" s="102">
        <f t="shared" si="72"/>
        <v>0.96</v>
      </c>
      <c r="E84" s="106">
        <f t="shared" si="73"/>
        <v>1.1000000000000001</v>
      </c>
      <c r="F84" s="105">
        <f t="shared" ca="1" si="74"/>
        <v>1596</v>
      </c>
      <c r="G84" s="80" t="e">
        <f t="shared" si="75"/>
        <v>#DIV/0!</v>
      </c>
      <c r="H84" s="80" t="e">
        <f t="shared" si="76"/>
        <v>#DIV/0!</v>
      </c>
      <c r="I84" s="104">
        <f t="shared" si="77"/>
        <v>5.05</v>
      </c>
      <c r="K84" s="102">
        <f t="shared" si="78"/>
        <v>0.14000000000000001</v>
      </c>
      <c r="L84" s="106">
        <f t="shared" si="79"/>
        <v>1</v>
      </c>
      <c r="M84" s="105">
        <f t="shared" ca="1" si="80"/>
        <v>1596</v>
      </c>
      <c r="N84" s="216" t="e">
        <f t="shared" si="81"/>
        <v>#DIV/0!</v>
      </c>
      <c r="O84" s="80" t="e">
        <f t="shared" si="82"/>
        <v>#DIV/0!</v>
      </c>
      <c r="P84" s="104">
        <f t="shared" si="83"/>
        <v>5.0999999999999996</v>
      </c>
      <c r="R84" s="102">
        <f t="shared" si="84"/>
        <v>-2.75E-2</v>
      </c>
      <c r="S84" s="106">
        <f t="shared" si="85"/>
        <v>1</v>
      </c>
      <c r="T84" s="105">
        <f t="shared" ca="1" si="86"/>
        <v>1596</v>
      </c>
      <c r="U84" s="216" t="e">
        <f t="shared" si="87"/>
        <v>#DIV/0!</v>
      </c>
      <c r="V84" s="80" t="e">
        <f t="shared" si="88"/>
        <v>#DIV/0!</v>
      </c>
      <c r="W84" s="104">
        <f t="shared" si="89"/>
        <v>5.48</v>
      </c>
      <c r="X84" s="105"/>
      <c r="Y84" s="102">
        <f t="shared" si="90"/>
        <v>-2.75E-2</v>
      </c>
      <c r="Z84" s="106">
        <f t="shared" si="91"/>
        <v>1</v>
      </c>
      <c r="AA84" s="105">
        <f t="shared" ca="1" si="92"/>
        <v>1596</v>
      </c>
      <c r="AB84" s="80" t="e">
        <f t="shared" si="93"/>
        <v>#DIV/0!</v>
      </c>
      <c r="AC84" s="80" t="e">
        <f t="shared" si="94"/>
        <v>#DIV/0!</v>
      </c>
      <c r="AD84" s="104">
        <f t="shared" si="95"/>
        <v>5.5692500000000003</v>
      </c>
      <c r="AF84" s="105">
        <f t="shared" ca="1" si="52"/>
        <v>1596</v>
      </c>
      <c r="AG84" s="105">
        <f t="shared" ca="1" si="53"/>
        <v>1595</v>
      </c>
      <c r="AH84" s="80">
        <f t="shared" si="54"/>
        <v>6.7573897851825993E-2</v>
      </c>
      <c r="AI84" s="181">
        <f t="shared" si="25"/>
        <v>31</v>
      </c>
      <c r="AL84" s="105"/>
      <c r="AM84" s="82"/>
      <c r="AN84" s="82">
        <f t="shared" si="96"/>
        <v>0</v>
      </c>
      <c r="AO84" s="82" t="e">
        <f t="shared" si="55"/>
        <v>#DIV/0!</v>
      </c>
      <c r="AP84" s="77">
        <f t="shared" si="97"/>
        <v>0</v>
      </c>
      <c r="AQ84" s="108">
        <f t="shared" si="98"/>
        <v>0</v>
      </c>
      <c r="AR84" s="107">
        <f t="shared" si="99"/>
        <v>0</v>
      </c>
      <c r="AS84" s="107">
        <f t="shared" si="100"/>
        <v>0</v>
      </c>
      <c r="AT84" s="107">
        <f t="shared" si="101"/>
        <v>0</v>
      </c>
      <c r="AU84" s="109">
        <f t="shared" si="57"/>
        <v>0</v>
      </c>
      <c r="AV84" s="109">
        <f t="shared" si="58"/>
        <v>0</v>
      </c>
      <c r="AW84" s="109">
        <f t="shared" si="59"/>
        <v>0</v>
      </c>
      <c r="AY84" s="82">
        <f t="shared" si="102"/>
        <v>0</v>
      </c>
      <c r="AZ84" s="82" t="e">
        <f t="shared" si="60"/>
        <v>#DIV/0!</v>
      </c>
      <c r="BA84" s="77">
        <f t="shared" si="103"/>
        <v>0</v>
      </c>
      <c r="BB84" s="108">
        <f t="shared" si="104"/>
        <v>0</v>
      </c>
      <c r="BC84" s="107">
        <f t="shared" si="105"/>
        <v>0</v>
      </c>
      <c r="BD84" s="107">
        <f t="shared" si="106"/>
        <v>0</v>
      </c>
      <c r="BE84" s="107">
        <f t="shared" si="107"/>
        <v>0</v>
      </c>
      <c r="BF84" s="109">
        <f t="shared" si="61"/>
        <v>0</v>
      </c>
      <c r="BG84" s="109">
        <f t="shared" si="62"/>
        <v>0</v>
      </c>
      <c r="BH84" s="109">
        <f t="shared" si="63"/>
        <v>0</v>
      </c>
      <c r="BJ84" s="82">
        <f t="shared" si="108"/>
        <v>0</v>
      </c>
      <c r="BK84" s="82" t="e">
        <f t="shared" si="64"/>
        <v>#DIV/0!</v>
      </c>
      <c r="BL84" s="77">
        <f t="shared" si="109"/>
        <v>0</v>
      </c>
      <c r="BM84" s="108">
        <f t="shared" si="110"/>
        <v>0</v>
      </c>
      <c r="BN84" s="107">
        <f t="shared" si="111"/>
        <v>0</v>
      </c>
      <c r="BO84" s="107">
        <f t="shared" si="112"/>
        <v>0</v>
      </c>
      <c r="BP84" s="107">
        <f t="shared" si="113"/>
        <v>0</v>
      </c>
      <c r="BQ84" s="109">
        <f t="shared" si="65"/>
        <v>0</v>
      </c>
      <c r="BR84" s="109">
        <f t="shared" si="66"/>
        <v>0</v>
      </c>
      <c r="BS84" s="109">
        <f t="shared" si="67"/>
        <v>0</v>
      </c>
      <c r="BU84" s="82">
        <f t="shared" si="114"/>
        <v>0</v>
      </c>
      <c r="BV84" s="82" t="e">
        <f t="shared" si="68"/>
        <v>#DIV/0!</v>
      </c>
      <c r="BW84" s="77">
        <f t="shared" si="115"/>
        <v>0</v>
      </c>
      <c r="BX84" s="108">
        <f t="shared" si="116"/>
        <v>0</v>
      </c>
      <c r="BY84" s="107">
        <f t="shared" si="117"/>
        <v>0</v>
      </c>
      <c r="BZ84" s="107">
        <f t="shared" si="118"/>
        <v>0</v>
      </c>
      <c r="CA84" s="107">
        <f t="shared" si="119"/>
        <v>0</v>
      </c>
      <c r="CB84" s="109">
        <f t="shared" si="69"/>
        <v>0</v>
      </c>
      <c r="CC84" s="109">
        <f t="shared" si="70"/>
        <v>0</v>
      </c>
      <c r="CD84" s="109">
        <f t="shared" si="71"/>
        <v>0</v>
      </c>
    </row>
    <row r="85" spans="1:82" x14ac:dyDescent="0.25">
      <c r="A85" s="101">
        <f t="shared" si="49"/>
        <v>38443</v>
      </c>
      <c r="B85" s="102">
        <f t="shared" si="50"/>
        <v>3.6690000000000005</v>
      </c>
      <c r="C85" s="80">
        <f t="shared" si="51"/>
        <v>0.2475</v>
      </c>
      <c r="D85" s="102">
        <f t="shared" si="72"/>
        <v>0.45</v>
      </c>
      <c r="E85" s="106">
        <f t="shared" si="73"/>
        <v>0.98</v>
      </c>
      <c r="F85" s="105">
        <f t="shared" ca="1" si="74"/>
        <v>1629</v>
      </c>
      <c r="G85" s="80" t="e">
        <f t="shared" si="75"/>
        <v>#DIV/0!</v>
      </c>
      <c r="H85" s="80" t="e">
        <f t="shared" si="76"/>
        <v>#DIV/0!</v>
      </c>
      <c r="I85" s="104">
        <f t="shared" si="77"/>
        <v>5.05</v>
      </c>
      <c r="K85" s="102">
        <f t="shared" si="78"/>
        <v>0.315</v>
      </c>
      <c r="L85" s="106">
        <f t="shared" si="79"/>
        <v>1</v>
      </c>
      <c r="M85" s="105">
        <f t="shared" ca="1" si="80"/>
        <v>1629</v>
      </c>
      <c r="N85" s="216" t="e">
        <f t="shared" si="81"/>
        <v>#DIV/0!</v>
      </c>
      <c r="O85" s="80" t="e">
        <f t="shared" si="82"/>
        <v>#DIV/0!</v>
      </c>
      <c r="P85" s="104">
        <f t="shared" si="83"/>
        <v>5.0999999999999996</v>
      </c>
      <c r="R85" s="102">
        <f t="shared" si="84"/>
        <v>1.4999999999999999E-2</v>
      </c>
      <c r="S85" s="106">
        <f t="shared" si="85"/>
        <v>1</v>
      </c>
      <c r="T85" s="105">
        <f t="shared" ca="1" si="86"/>
        <v>1629</v>
      </c>
      <c r="U85" s="216" t="e">
        <f t="shared" si="87"/>
        <v>#DIV/0!</v>
      </c>
      <c r="V85" s="80" t="e">
        <f t="shared" si="88"/>
        <v>#DIV/0!</v>
      </c>
      <c r="W85" s="104">
        <f t="shared" si="89"/>
        <v>5.48</v>
      </c>
      <c r="X85" s="105"/>
      <c r="Y85" s="102">
        <f t="shared" si="90"/>
        <v>1.4999999999999999E-2</v>
      </c>
      <c r="Z85" s="106">
        <f t="shared" si="91"/>
        <v>1</v>
      </c>
      <c r="AA85" s="105">
        <f t="shared" ca="1" si="92"/>
        <v>1629</v>
      </c>
      <c r="AB85" s="80" t="e">
        <f t="shared" si="93"/>
        <v>#DIV/0!</v>
      </c>
      <c r="AC85" s="80" t="e">
        <f t="shared" si="94"/>
        <v>#DIV/0!</v>
      </c>
      <c r="AD85" s="104">
        <f t="shared" si="95"/>
        <v>5.5692500000000003</v>
      </c>
      <c r="AF85" s="105">
        <f t="shared" ca="1" si="52"/>
        <v>1629</v>
      </c>
      <c r="AG85" s="105">
        <f t="shared" ca="1" si="53"/>
        <v>1628</v>
      </c>
      <c r="AH85" s="80">
        <f t="shared" si="54"/>
        <v>6.7651510343943025E-2</v>
      </c>
      <c r="AI85" s="181">
        <f t="shared" si="25"/>
        <v>30</v>
      </c>
      <c r="AL85" s="105"/>
      <c r="AM85" s="82"/>
      <c r="AN85" s="82">
        <f t="shared" si="96"/>
        <v>0</v>
      </c>
      <c r="AO85" s="82" t="e">
        <f t="shared" si="55"/>
        <v>#DIV/0!</v>
      </c>
      <c r="AP85" s="77">
        <f t="shared" si="97"/>
        <v>0</v>
      </c>
      <c r="AQ85" s="108">
        <f t="shared" si="98"/>
        <v>0</v>
      </c>
      <c r="AR85" s="107">
        <f t="shared" si="99"/>
        <v>0</v>
      </c>
      <c r="AS85" s="107">
        <f t="shared" si="100"/>
        <v>0</v>
      </c>
      <c r="AT85" s="107">
        <f t="shared" si="101"/>
        <v>0</v>
      </c>
      <c r="AU85" s="109">
        <f t="shared" si="57"/>
        <v>0</v>
      </c>
      <c r="AV85" s="109">
        <f t="shared" si="58"/>
        <v>0</v>
      </c>
      <c r="AW85" s="109">
        <f t="shared" si="59"/>
        <v>0</v>
      </c>
      <c r="AY85" s="82">
        <f t="shared" si="102"/>
        <v>0</v>
      </c>
      <c r="AZ85" s="82" t="e">
        <f t="shared" si="60"/>
        <v>#DIV/0!</v>
      </c>
      <c r="BA85" s="77">
        <f t="shared" si="103"/>
        <v>0</v>
      </c>
      <c r="BB85" s="108">
        <f t="shared" si="104"/>
        <v>0</v>
      </c>
      <c r="BC85" s="107">
        <f t="shared" si="105"/>
        <v>0</v>
      </c>
      <c r="BD85" s="107">
        <f t="shared" si="106"/>
        <v>0</v>
      </c>
      <c r="BE85" s="107">
        <f t="shared" si="107"/>
        <v>0</v>
      </c>
      <c r="BF85" s="109">
        <f t="shared" si="61"/>
        <v>0</v>
      </c>
      <c r="BG85" s="109">
        <f t="shared" si="62"/>
        <v>0</v>
      </c>
      <c r="BH85" s="109">
        <f t="shared" si="63"/>
        <v>0</v>
      </c>
      <c r="BJ85" s="82">
        <f t="shared" si="108"/>
        <v>0</v>
      </c>
      <c r="BK85" s="82" t="e">
        <f t="shared" si="64"/>
        <v>#DIV/0!</v>
      </c>
      <c r="BL85" s="77">
        <f t="shared" si="109"/>
        <v>0</v>
      </c>
      <c r="BM85" s="108">
        <f t="shared" si="110"/>
        <v>0</v>
      </c>
      <c r="BN85" s="107">
        <f t="shared" si="111"/>
        <v>0</v>
      </c>
      <c r="BO85" s="107">
        <f t="shared" si="112"/>
        <v>0</v>
      </c>
      <c r="BP85" s="107">
        <f t="shared" si="113"/>
        <v>0</v>
      </c>
      <c r="BQ85" s="109">
        <f t="shared" si="65"/>
        <v>0</v>
      </c>
      <c r="BR85" s="109">
        <f t="shared" si="66"/>
        <v>0</v>
      </c>
      <c r="BS85" s="109">
        <f t="shared" si="67"/>
        <v>0</v>
      </c>
      <c r="BU85" s="82">
        <f t="shared" si="114"/>
        <v>0</v>
      </c>
      <c r="BV85" s="82" t="e">
        <f t="shared" si="68"/>
        <v>#DIV/0!</v>
      </c>
      <c r="BW85" s="77">
        <f t="shared" si="115"/>
        <v>0</v>
      </c>
      <c r="BX85" s="108">
        <f t="shared" si="116"/>
        <v>0</v>
      </c>
      <c r="BY85" s="107">
        <f t="shared" si="117"/>
        <v>0</v>
      </c>
      <c r="BZ85" s="107">
        <f t="shared" si="118"/>
        <v>0</v>
      </c>
      <c r="CA85" s="107">
        <f t="shared" si="119"/>
        <v>0</v>
      </c>
      <c r="CB85" s="109">
        <f t="shared" si="69"/>
        <v>0</v>
      </c>
      <c r="CC85" s="109">
        <f t="shared" si="70"/>
        <v>0</v>
      </c>
      <c r="CD85" s="109">
        <f t="shared" si="71"/>
        <v>0</v>
      </c>
    </row>
    <row r="86" spans="1:82" x14ac:dyDescent="0.25">
      <c r="A86" s="101">
        <f t="shared" si="49"/>
        <v>38473</v>
      </c>
      <c r="B86" s="102">
        <f t="shared" si="50"/>
        <v>3.6540000000000004</v>
      </c>
      <c r="C86" s="80">
        <f t="shared" si="51"/>
        <v>0.24249999999999999</v>
      </c>
      <c r="D86" s="102">
        <f t="shared" si="72"/>
        <v>0.41499999999999998</v>
      </c>
      <c r="E86" s="106">
        <f t="shared" si="73"/>
        <v>0.98</v>
      </c>
      <c r="F86" s="105">
        <f t="shared" ca="1" si="74"/>
        <v>1658</v>
      </c>
      <c r="G86" s="80" t="e">
        <f t="shared" si="75"/>
        <v>#DIV/0!</v>
      </c>
      <c r="H86" s="80" t="e">
        <f t="shared" si="76"/>
        <v>#DIV/0!</v>
      </c>
      <c r="I86" s="104">
        <f t="shared" si="77"/>
        <v>5.05</v>
      </c>
      <c r="K86" s="102">
        <f t="shared" si="78"/>
        <v>0.315</v>
      </c>
      <c r="L86" s="106">
        <f t="shared" si="79"/>
        <v>1</v>
      </c>
      <c r="M86" s="105">
        <f t="shared" ca="1" si="80"/>
        <v>1658</v>
      </c>
      <c r="N86" s="216" t="e">
        <f t="shared" si="81"/>
        <v>#DIV/0!</v>
      </c>
      <c r="O86" s="80" t="e">
        <f t="shared" si="82"/>
        <v>#DIV/0!</v>
      </c>
      <c r="P86" s="104">
        <f t="shared" si="83"/>
        <v>5.0999999999999996</v>
      </c>
      <c r="R86" s="102">
        <f t="shared" si="84"/>
        <v>1.4999999999999999E-2</v>
      </c>
      <c r="S86" s="106">
        <f t="shared" si="85"/>
        <v>1</v>
      </c>
      <c r="T86" s="105">
        <f t="shared" ca="1" si="86"/>
        <v>1658</v>
      </c>
      <c r="U86" s="216" t="e">
        <f t="shared" si="87"/>
        <v>#DIV/0!</v>
      </c>
      <c r="V86" s="80" t="e">
        <f t="shared" si="88"/>
        <v>#DIV/0!</v>
      </c>
      <c r="W86" s="104">
        <f t="shared" si="89"/>
        <v>5.48</v>
      </c>
      <c r="X86" s="105"/>
      <c r="Y86" s="102">
        <f t="shared" si="90"/>
        <v>1.4999999999999999E-2</v>
      </c>
      <c r="Z86" s="106">
        <f t="shared" si="91"/>
        <v>1</v>
      </c>
      <c r="AA86" s="105">
        <f t="shared" ca="1" si="92"/>
        <v>1658</v>
      </c>
      <c r="AB86" s="80" t="e">
        <f t="shared" si="93"/>
        <v>#DIV/0!</v>
      </c>
      <c r="AC86" s="80" t="e">
        <f t="shared" si="94"/>
        <v>#DIV/0!</v>
      </c>
      <c r="AD86" s="104">
        <f t="shared" si="95"/>
        <v>5.5692500000000003</v>
      </c>
      <c r="AF86" s="105">
        <f t="shared" ca="1" si="52"/>
        <v>1658</v>
      </c>
      <c r="AG86" s="105">
        <f t="shared" ca="1" si="53"/>
        <v>1657</v>
      </c>
      <c r="AH86" s="80">
        <f t="shared" si="54"/>
        <v>6.7726619209179995E-2</v>
      </c>
      <c r="AI86" s="181">
        <f t="shared" si="25"/>
        <v>31</v>
      </c>
      <c r="AL86" s="105"/>
      <c r="AM86" s="82"/>
      <c r="AN86" s="82">
        <f t="shared" si="96"/>
        <v>0</v>
      </c>
      <c r="AO86" s="82" t="e">
        <f t="shared" si="55"/>
        <v>#DIV/0!</v>
      </c>
      <c r="AP86" s="77">
        <f t="shared" si="97"/>
        <v>0</v>
      </c>
      <c r="AQ86" s="108">
        <f t="shared" si="98"/>
        <v>0</v>
      </c>
      <c r="AR86" s="107">
        <f t="shared" si="99"/>
        <v>0</v>
      </c>
      <c r="AS86" s="107">
        <f t="shared" si="100"/>
        <v>0</v>
      </c>
      <c r="AT86" s="107">
        <f t="shared" si="101"/>
        <v>0</v>
      </c>
      <c r="AU86" s="109">
        <f t="shared" si="57"/>
        <v>0</v>
      </c>
      <c r="AV86" s="109">
        <f t="shared" si="58"/>
        <v>0</v>
      </c>
      <c r="AW86" s="109">
        <f t="shared" si="59"/>
        <v>0</v>
      </c>
      <c r="AY86" s="82">
        <f t="shared" si="102"/>
        <v>0</v>
      </c>
      <c r="AZ86" s="82" t="e">
        <f t="shared" si="60"/>
        <v>#DIV/0!</v>
      </c>
      <c r="BA86" s="77">
        <f t="shared" si="103"/>
        <v>0</v>
      </c>
      <c r="BB86" s="108">
        <f t="shared" si="104"/>
        <v>0</v>
      </c>
      <c r="BC86" s="107">
        <f t="shared" si="105"/>
        <v>0</v>
      </c>
      <c r="BD86" s="107">
        <f t="shared" si="106"/>
        <v>0</v>
      </c>
      <c r="BE86" s="107">
        <f t="shared" si="107"/>
        <v>0</v>
      </c>
      <c r="BF86" s="109">
        <f t="shared" si="61"/>
        <v>0</v>
      </c>
      <c r="BG86" s="109">
        <f t="shared" si="62"/>
        <v>0</v>
      </c>
      <c r="BH86" s="109">
        <f t="shared" si="63"/>
        <v>0</v>
      </c>
      <c r="BJ86" s="82">
        <f t="shared" si="108"/>
        <v>0</v>
      </c>
      <c r="BK86" s="82" t="e">
        <f t="shared" si="64"/>
        <v>#DIV/0!</v>
      </c>
      <c r="BL86" s="77">
        <f t="shared" si="109"/>
        <v>0</v>
      </c>
      <c r="BM86" s="108">
        <f t="shared" si="110"/>
        <v>0</v>
      </c>
      <c r="BN86" s="107">
        <f t="shared" si="111"/>
        <v>0</v>
      </c>
      <c r="BO86" s="107">
        <f t="shared" si="112"/>
        <v>0</v>
      </c>
      <c r="BP86" s="107">
        <f t="shared" si="113"/>
        <v>0</v>
      </c>
      <c r="BQ86" s="109">
        <f t="shared" si="65"/>
        <v>0</v>
      </c>
      <c r="BR86" s="109">
        <f t="shared" si="66"/>
        <v>0</v>
      </c>
      <c r="BS86" s="109">
        <f t="shared" si="67"/>
        <v>0</v>
      </c>
      <c r="BU86" s="82">
        <f t="shared" si="114"/>
        <v>0</v>
      </c>
      <c r="BV86" s="82" t="e">
        <f t="shared" si="68"/>
        <v>#DIV/0!</v>
      </c>
      <c r="BW86" s="77">
        <f t="shared" si="115"/>
        <v>0</v>
      </c>
      <c r="BX86" s="108">
        <f t="shared" si="116"/>
        <v>0</v>
      </c>
      <c r="BY86" s="107">
        <f t="shared" si="117"/>
        <v>0</v>
      </c>
      <c r="BZ86" s="107">
        <f t="shared" si="118"/>
        <v>0</v>
      </c>
      <c r="CA86" s="107">
        <f t="shared" si="119"/>
        <v>0</v>
      </c>
      <c r="CB86" s="109">
        <f t="shared" si="69"/>
        <v>0</v>
      </c>
      <c r="CC86" s="109">
        <f t="shared" si="70"/>
        <v>0</v>
      </c>
      <c r="CD86" s="109">
        <f t="shared" si="71"/>
        <v>0</v>
      </c>
    </row>
    <row r="87" spans="1:82" x14ac:dyDescent="0.25">
      <c r="A87" s="101">
        <f t="shared" si="49"/>
        <v>38504</v>
      </c>
      <c r="B87" s="102">
        <f t="shared" si="50"/>
        <v>3.6840000000000006</v>
      </c>
      <c r="C87" s="80">
        <f t="shared" si="51"/>
        <v>0.24249999999999999</v>
      </c>
      <c r="D87" s="102">
        <f t="shared" si="72"/>
        <v>0.40500000000000003</v>
      </c>
      <c r="E87" s="106">
        <f t="shared" si="73"/>
        <v>0.98</v>
      </c>
      <c r="F87" s="105">
        <f t="shared" ca="1" si="74"/>
        <v>1687</v>
      </c>
      <c r="G87" s="80" t="e">
        <f t="shared" si="75"/>
        <v>#DIV/0!</v>
      </c>
      <c r="H87" s="80" t="e">
        <f t="shared" si="76"/>
        <v>#DIV/0!</v>
      </c>
      <c r="I87" s="104">
        <f t="shared" si="77"/>
        <v>5.05</v>
      </c>
      <c r="K87" s="102">
        <f t="shared" si="78"/>
        <v>0.315</v>
      </c>
      <c r="L87" s="106">
        <f t="shared" si="79"/>
        <v>1</v>
      </c>
      <c r="M87" s="105">
        <f t="shared" ca="1" si="80"/>
        <v>1687</v>
      </c>
      <c r="N87" s="216" t="e">
        <f t="shared" si="81"/>
        <v>#DIV/0!</v>
      </c>
      <c r="O87" s="80" t="e">
        <f t="shared" si="82"/>
        <v>#DIV/0!</v>
      </c>
      <c r="P87" s="104">
        <f t="shared" si="83"/>
        <v>5.0999999999999996</v>
      </c>
      <c r="R87" s="102">
        <f t="shared" si="84"/>
        <v>0.02</v>
      </c>
      <c r="S87" s="106">
        <f t="shared" si="85"/>
        <v>1</v>
      </c>
      <c r="T87" s="105">
        <f t="shared" ca="1" si="86"/>
        <v>1687</v>
      </c>
      <c r="U87" s="216" t="e">
        <f t="shared" si="87"/>
        <v>#DIV/0!</v>
      </c>
      <c r="V87" s="80" t="e">
        <f t="shared" si="88"/>
        <v>#DIV/0!</v>
      </c>
      <c r="W87" s="104">
        <f t="shared" si="89"/>
        <v>5.48</v>
      </c>
      <c r="X87" s="105"/>
      <c r="Y87" s="102">
        <f t="shared" si="90"/>
        <v>0.02</v>
      </c>
      <c r="Z87" s="106">
        <f t="shared" si="91"/>
        <v>1</v>
      </c>
      <c r="AA87" s="105">
        <f t="shared" ca="1" si="92"/>
        <v>1687</v>
      </c>
      <c r="AB87" s="80" t="e">
        <f t="shared" si="93"/>
        <v>#DIV/0!</v>
      </c>
      <c r="AC87" s="80" t="e">
        <f t="shared" si="94"/>
        <v>#DIV/0!</v>
      </c>
      <c r="AD87" s="104">
        <f t="shared" si="95"/>
        <v>5.5692500000000003</v>
      </c>
      <c r="AF87" s="105">
        <f t="shared" ca="1" si="52"/>
        <v>1687</v>
      </c>
      <c r="AG87" s="105">
        <f t="shared" ca="1" si="53"/>
        <v>1686</v>
      </c>
      <c r="AH87" s="80">
        <f t="shared" si="54"/>
        <v>6.7804231705220014E-2</v>
      </c>
      <c r="AI87" s="181">
        <f t="shared" si="25"/>
        <v>30</v>
      </c>
      <c r="AL87" s="105"/>
      <c r="AM87" s="82"/>
      <c r="AN87" s="82">
        <f t="shared" si="96"/>
        <v>0</v>
      </c>
      <c r="AO87" s="82" t="e">
        <f t="shared" si="55"/>
        <v>#DIV/0!</v>
      </c>
      <c r="AP87" s="77">
        <f t="shared" si="97"/>
        <v>0</v>
      </c>
      <c r="AQ87" s="108">
        <f t="shared" si="98"/>
        <v>0</v>
      </c>
      <c r="AR87" s="107">
        <f t="shared" si="99"/>
        <v>0</v>
      </c>
      <c r="AS87" s="107">
        <f t="shared" si="100"/>
        <v>0</v>
      </c>
      <c r="AT87" s="107">
        <f t="shared" si="101"/>
        <v>0</v>
      </c>
      <c r="AU87" s="109">
        <f t="shared" si="57"/>
        <v>0</v>
      </c>
      <c r="AV87" s="109">
        <f t="shared" si="58"/>
        <v>0</v>
      </c>
      <c r="AW87" s="109">
        <f t="shared" si="59"/>
        <v>0</v>
      </c>
      <c r="AY87" s="82">
        <f t="shared" si="102"/>
        <v>0</v>
      </c>
      <c r="AZ87" s="82" t="e">
        <f t="shared" si="60"/>
        <v>#DIV/0!</v>
      </c>
      <c r="BA87" s="77">
        <f t="shared" si="103"/>
        <v>0</v>
      </c>
      <c r="BB87" s="108">
        <f t="shared" si="104"/>
        <v>0</v>
      </c>
      <c r="BC87" s="107">
        <f t="shared" si="105"/>
        <v>0</v>
      </c>
      <c r="BD87" s="107">
        <f t="shared" si="106"/>
        <v>0</v>
      </c>
      <c r="BE87" s="107">
        <f t="shared" si="107"/>
        <v>0</v>
      </c>
      <c r="BF87" s="109">
        <f t="shared" si="61"/>
        <v>0</v>
      </c>
      <c r="BG87" s="109">
        <f t="shared" si="62"/>
        <v>0</v>
      </c>
      <c r="BH87" s="109">
        <f t="shared" si="63"/>
        <v>0</v>
      </c>
      <c r="BJ87" s="82">
        <f t="shared" si="108"/>
        <v>0</v>
      </c>
      <c r="BK87" s="82" t="e">
        <f t="shared" si="64"/>
        <v>#DIV/0!</v>
      </c>
      <c r="BL87" s="77">
        <f t="shared" si="109"/>
        <v>0</v>
      </c>
      <c r="BM87" s="108">
        <f t="shared" si="110"/>
        <v>0</v>
      </c>
      <c r="BN87" s="107">
        <f t="shared" si="111"/>
        <v>0</v>
      </c>
      <c r="BO87" s="107">
        <f t="shared" si="112"/>
        <v>0</v>
      </c>
      <c r="BP87" s="107">
        <f t="shared" si="113"/>
        <v>0</v>
      </c>
      <c r="BQ87" s="109">
        <f t="shared" si="65"/>
        <v>0</v>
      </c>
      <c r="BR87" s="109">
        <f t="shared" si="66"/>
        <v>0</v>
      </c>
      <c r="BS87" s="109">
        <f t="shared" si="67"/>
        <v>0</v>
      </c>
      <c r="BU87" s="82">
        <f t="shared" si="114"/>
        <v>0</v>
      </c>
      <c r="BV87" s="82" t="e">
        <f t="shared" si="68"/>
        <v>#DIV/0!</v>
      </c>
      <c r="BW87" s="77">
        <f t="shared" si="115"/>
        <v>0</v>
      </c>
      <c r="BX87" s="108">
        <f t="shared" si="116"/>
        <v>0</v>
      </c>
      <c r="BY87" s="107">
        <f t="shared" si="117"/>
        <v>0</v>
      </c>
      <c r="BZ87" s="107">
        <f t="shared" si="118"/>
        <v>0</v>
      </c>
      <c r="CA87" s="107">
        <f t="shared" si="119"/>
        <v>0</v>
      </c>
      <c r="CB87" s="109">
        <f t="shared" si="69"/>
        <v>0</v>
      </c>
      <c r="CC87" s="109">
        <f t="shared" si="70"/>
        <v>0</v>
      </c>
      <c r="CD87" s="109">
        <f t="shared" si="71"/>
        <v>0</v>
      </c>
    </row>
    <row r="88" spans="1:82" x14ac:dyDescent="0.25">
      <c r="A88" s="101">
        <f t="shared" si="49"/>
        <v>38534</v>
      </c>
      <c r="B88" s="102">
        <f t="shared" si="50"/>
        <v>3.7119999999999997</v>
      </c>
      <c r="C88" s="80">
        <f t="shared" si="51"/>
        <v>0.24249999999999999</v>
      </c>
      <c r="D88" s="102">
        <f t="shared" si="72"/>
        <v>0.44</v>
      </c>
      <c r="E88" s="106">
        <f t="shared" si="73"/>
        <v>0.98</v>
      </c>
      <c r="F88" s="105">
        <f t="shared" ca="1" si="74"/>
        <v>1720</v>
      </c>
      <c r="G88" s="80" t="e">
        <f t="shared" si="75"/>
        <v>#DIV/0!</v>
      </c>
      <c r="H88" s="80" t="e">
        <f t="shared" si="76"/>
        <v>#DIV/0!</v>
      </c>
      <c r="I88" s="104">
        <f t="shared" si="77"/>
        <v>5.05</v>
      </c>
      <c r="K88" s="102">
        <f t="shared" si="78"/>
        <v>0.315</v>
      </c>
      <c r="L88" s="106">
        <f t="shared" si="79"/>
        <v>1</v>
      </c>
      <c r="M88" s="105">
        <f t="shared" ca="1" si="80"/>
        <v>1720</v>
      </c>
      <c r="N88" s="216" t="e">
        <f t="shared" si="81"/>
        <v>#DIV/0!</v>
      </c>
      <c r="O88" s="80" t="e">
        <f t="shared" si="82"/>
        <v>#DIV/0!</v>
      </c>
      <c r="P88" s="104">
        <f t="shared" si="83"/>
        <v>5.0999999999999996</v>
      </c>
      <c r="R88" s="102">
        <f t="shared" si="84"/>
        <v>2.2499999999999999E-2</v>
      </c>
      <c r="S88" s="106">
        <f t="shared" si="85"/>
        <v>1</v>
      </c>
      <c r="T88" s="105">
        <f t="shared" ca="1" si="86"/>
        <v>1720</v>
      </c>
      <c r="U88" s="216" t="e">
        <f t="shared" si="87"/>
        <v>#DIV/0!</v>
      </c>
      <c r="V88" s="80" t="e">
        <f t="shared" si="88"/>
        <v>#DIV/0!</v>
      </c>
      <c r="W88" s="104">
        <f t="shared" si="89"/>
        <v>5.48</v>
      </c>
      <c r="X88" s="105"/>
      <c r="Y88" s="102">
        <f t="shared" si="90"/>
        <v>2.2499999999999999E-2</v>
      </c>
      <c r="Z88" s="106">
        <f t="shared" si="91"/>
        <v>1</v>
      </c>
      <c r="AA88" s="105">
        <f t="shared" ca="1" si="92"/>
        <v>1720</v>
      </c>
      <c r="AB88" s="80" t="e">
        <f t="shared" si="93"/>
        <v>#DIV/0!</v>
      </c>
      <c r="AC88" s="80" t="e">
        <f t="shared" si="94"/>
        <v>#DIV/0!</v>
      </c>
      <c r="AD88" s="104">
        <f t="shared" si="95"/>
        <v>5.5692500000000003</v>
      </c>
      <c r="AF88" s="105">
        <f t="shared" ca="1" si="52"/>
        <v>1720</v>
      </c>
      <c r="AG88" s="105">
        <f t="shared" ca="1" si="53"/>
        <v>1719</v>
      </c>
      <c r="AH88" s="80">
        <f t="shared" si="54"/>
        <v>6.787934057425403E-2</v>
      </c>
      <c r="AI88" s="181">
        <f t="shared" si="25"/>
        <v>31</v>
      </c>
      <c r="AL88" s="105"/>
      <c r="AM88" s="82"/>
      <c r="AN88" s="82">
        <f t="shared" si="96"/>
        <v>0</v>
      </c>
      <c r="AO88" s="82" t="e">
        <f t="shared" si="55"/>
        <v>#DIV/0!</v>
      </c>
      <c r="AP88" s="77">
        <f t="shared" si="97"/>
        <v>0</v>
      </c>
      <c r="AQ88" s="108">
        <f t="shared" si="98"/>
        <v>0</v>
      </c>
      <c r="AR88" s="107">
        <f t="shared" si="99"/>
        <v>0</v>
      </c>
      <c r="AS88" s="107">
        <f t="shared" si="100"/>
        <v>0</v>
      </c>
      <c r="AT88" s="107">
        <f t="shared" si="101"/>
        <v>0</v>
      </c>
      <c r="AU88" s="109">
        <f t="shared" si="57"/>
        <v>0</v>
      </c>
      <c r="AV88" s="109">
        <f t="shared" si="58"/>
        <v>0</v>
      </c>
      <c r="AW88" s="109">
        <f t="shared" si="59"/>
        <v>0</v>
      </c>
      <c r="AY88" s="82">
        <f t="shared" si="102"/>
        <v>0</v>
      </c>
      <c r="AZ88" s="82" t="e">
        <f t="shared" si="60"/>
        <v>#DIV/0!</v>
      </c>
      <c r="BA88" s="77">
        <f t="shared" si="103"/>
        <v>0</v>
      </c>
      <c r="BB88" s="108">
        <f t="shared" si="104"/>
        <v>0</v>
      </c>
      <c r="BC88" s="107">
        <f t="shared" si="105"/>
        <v>0</v>
      </c>
      <c r="BD88" s="107">
        <f t="shared" si="106"/>
        <v>0</v>
      </c>
      <c r="BE88" s="107">
        <f t="shared" si="107"/>
        <v>0</v>
      </c>
      <c r="BF88" s="109">
        <f t="shared" si="61"/>
        <v>0</v>
      </c>
      <c r="BG88" s="109">
        <f t="shared" si="62"/>
        <v>0</v>
      </c>
      <c r="BH88" s="109">
        <f t="shared" si="63"/>
        <v>0</v>
      </c>
      <c r="BJ88" s="82">
        <f t="shared" si="108"/>
        <v>0</v>
      </c>
      <c r="BK88" s="82" t="e">
        <f t="shared" si="64"/>
        <v>#DIV/0!</v>
      </c>
      <c r="BL88" s="77">
        <f t="shared" si="109"/>
        <v>0</v>
      </c>
      <c r="BM88" s="108">
        <f t="shared" si="110"/>
        <v>0</v>
      </c>
      <c r="BN88" s="107">
        <f t="shared" si="111"/>
        <v>0</v>
      </c>
      <c r="BO88" s="107">
        <f t="shared" si="112"/>
        <v>0</v>
      </c>
      <c r="BP88" s="107">
        <f t="shared" si="113"/>
        <v>0</v>
      </c>
      <c r="BQ88" s="109">
        <f t="shared" si="65"/>
        <v>0</v>
      </c>
      <c r="BR88" s="109">
        <f t="shared" si="66"/>
        <v>0</v>
      </c>
      <c r="BS88" s="109">
        <f t="shared" si="67"/>
        <v>0</v>
      </c>
      <c r="BU88" s="82">
        <f t="shared" si="114"/>
        <v>0</v>
      </c>
      <c r="BV88" s="82" t="e">
        <f t="shared" si="68"/>
        <v>#DIV/0!</v>
      </c>
      <c r="BW88" s="77">
        <f t="shared" si="115"/>
        <v>0</v>
      </c>
      <c r="BX88" s="108">
        <f t="shared" si="116"/>
        <v>0</v>
      </c>
      <c r="BY88" s="107">
        <f t="shared" si="117"/>
        <v>0</v>
      </c>
      <c r="BZ88" s="107">
        <f t="shared" si="118"/>
        <v>0</v>
      </c>
      <c r="CA88" s="107">
        <f t="shared" si="119"/>
        <v>0</v>
      </c>
      <c r="CB88" s="109">
        <f t="shared" si="69"/>
        <v>0</v>
      </c>
      <c r="CC88" s="109">
        <f t="shared" si="70"/>
        <v>0</v>
      </c>
      <c r="CD88" s="109">
        <f t="shared" si="71"/>
        <v>0</v>
      </c>
    </row>
    <row r="89" spans="1:82" x14ac:dyDescent="0.25">
      <c r="A89" s="101">
        <f t="shared" si="49"/>
        <v>38565</v>
      </c>
      <c r="B89" s="102">
        <f t="shared" si="50"/>
        <v>3.7340000000000004</v>
      </c>
      <c r="C89" s="80">
        <f t="shared" si="51"/>
        <v>0.24249999999999999</v>
      </c>
      <c r="D89" s="102">
        <f t="shared" si="72"/>
        <v>0.505</v>
      </c>
      <c r="E89" s="106">
        <f t="shared" si="73"/>
        <v>0.98</v>
      </c>
      <c r="F89" s="105">
        <f t="shared" ca="1" si="74"/>
        <v>1749</v>
      </c>
      <c r="G89" s="80" t="e">
        <f t="shared" si="75"/>
        <v>#DIV/0!</v>
      </c>
      <c r="H89" s="80" t="e">
        <f t="shared" si="76"/>
        <v>#DIV/0!</v>
      </c>
      <c r="I89" s="104">
        <f t="shared" si="77"/>
        <v>5.05</v>
      </c>
      <c r="K89" s="102">
        <f t="shared" si="78"/>
        <v>0.315</v>
      </c>
      <c r="L89" s="106">
        <f t="shared" si="79"/>
        <v>1</v>
      </c>
      <c r="M89" s="105">
        <f t="shared" ca="1" si="80"/>
        <v>1749</v>
      </c>
      <c r="N89" s="216" t="e">
        <f t="shared" si="81"/>
        <v>#DIV/0!</v>
      </c>
      <c r="O89" s="80" t="e">
        <f t="shared" si="82"/>
        <v>#DIV/0!</v>
      </c>
      <c r="P89" s="104">
        <f t="shared" si="83"/>
        <v>5.0999999999999996</v>
      </c>
      <c r="R89" s="102">
        <f t="shared" si="84"/>
        <v>2.5000000000000001E-2</v>
      </c>
      <c r="S89" s="106">
        <f t="shared" si="85"/>
        <v>1</v>
      </c>
      <c r="T89" s="105">
        <f t="shared" ca="1" si="86"/>
        <v>1749</v>
      </c>
      <c r="U89" s="216" t="e">
        <f t="shared" si="87"/>
        <v>#DIV/0!</v>
      </c>
      <c r="V89" s="80" t="e">
        <f t="shared" si="88"/>
        <v>#DIV/0!</v>
      </c>
      <c r="W89" s="104">
        <f t="shared" si="89"/>
        <v>5.48</v>
      </c>
      <c r="X89" s="105"/>
      <c r="Y89" s="102">
        <f t="shared" si="90"/>
        <v>2.5000000000000001E-2</v>
      </c>
      <c r="Z89" s="106">
        <f t="shared" si="91"/>
        <v>1</v>
      </c>
      <c r="AA89" s="105">
        <f t="shared" ca="1" si="92"/>
        <v>1749</v>
      </c>
      <c r="AB89" s="80" t="e">
        <f t="shared" si="93"/>
        <v>#DIV/0!</v>
      </c>
      <c r="AC89" s="80" t="e">
        <f t="shared" si="94"/>
        <v>#DIV/0!</v>
      </c>
      <c r="AD89" s="104">
        <f t="shared" si="95"/>
        <v>5.5692500000000003</v>
      </c>
      <c r="AF89" s="105">
        <f t="shared" ca="1" si="52"/>
        <v>1749</v>
      </c>
      <c r="AG89" s="105">
        <f t="shared" ca="1" si="53"/>
        <v>1748</v>
      </c>
      <c r="AH89" s="80">
        <f t="shared" si="54"/>
        <v>6.7956953074217993E-2</v>
      </c>
      <c r="AI89" s="181">
        <f t="shared" si="25"/>
        <v>31</v>
      </c>
      <c r="AL89" s="105"/>
      <c r="AM89" s="82"/>
      <c r="AN89" s="82">
        <f t="shared" si="96"/>
        <v>0</v>
      </c>
      <c r="AO89" s="82" t="e">
        <f t="shared" si="55"/>
        <v>#DIV/0!</v>
      </c>
      <c r="AP89" s="77">
        <f t="shared" si="97"/>
        <v>0</v>
      </c>
      <c r="AQ89" s="108">
        <f t="shared" si="98"/>
        <v>0</v>
      </c>
      <c r="AR89" s="107">
        <f t="shared" si="99"/>
        <v>0</v>
      </c>
      <c r="AS89" s="107">
        <f t="shared" si="100"/>
        <v>0</v>
      </c>
      <c r="AT89" s="107">
        <f t="shared" si="101"/>
        <v>0</v>
      </c>
      <c r="AU89" s="109">
        <f t="shared" si="57"/>
        <v>0</v>
      </c>
      <c r="AV89" s="109">
        <f t="shared" si="58"/>
        <v>0</v>
      </c>
      <c r="AW89" s="109">
        <f t="shared" si="59"/>
        <v>0</v>
      </c>
      <c r="AY89" s="82">
        <f t="shared" si="102"/>
        <v>0</v>
      </c>
      <c r="AZ89" s="82" t="e">
        <f t="shared" si="60"/>
        <v>#DIV/0!</v>
      </c>
      <c r="BA89" s="77">
        <f t="shared" si="103"/>
        <v>0</v>
      </c>
      <c r="BB89" s="108">
        <f t="shared" si="104"/>
        <v>0</v>
      </c>
      <c r="BC89" s="107">
        <f t="shared" si="105"/>
        <v>0</v>
      </c>
      <c r="BD89" s="107">
        <f t="shared" si="106"/>
        <v>0</v>
      </c>
      <c r="BE89" s="107">
        <f t="shared" si="107"/>
        <v>0</v>
      </c>
      <c r="BF89" s="109">
        <f t="shared" si="61"/>
        <v>0</v>
      </c>
      <c r="BG89" s="109">
        <f t="shared" si="62"/>
        <v>0</v>
      </c>
      <c r="BH89" s="109">
        <f t="shared" si="63"/>
        <v>0</v>
      </c>
      <c r="BJ89" s="82">
        <f t="shared" si="108"/>
        <v>0</v>
      </c>
      <c r="BK89" s="82" t="e">
        <f t="shared" si="64"/>
        <v>#DIV/0!</v>
      </c>
      <c r="BL89" s="77">
        <f t="shared" si="109"/>
        <v>0</v>
      </c>
      <c r="BM89" s="108">
        <f t="shared" si="110"/>
        <v>0</v>
      </c>
      <c r="BN89" s="107">
        <f t="shared" si="111"/>
        <v>0</v>
      </c>
      <c r="BO89" s="107">
        <f t="shared" si="112"/>
        <v>0</v>
      </c>
      <c r="BP89" s="107">
        <f t="shared" si="113"/>
        <v>0</v>
      </c>
      <c r="BQ89" s="109">
        <f t="shared" si="65"/>
        <v>0</v>
      </c>
      <c r="BR89" s="109">
        <f t="shared" si="66"/>
        <v>0</v>
      </c>
      <c r="BS89" s="109">
        <f t="shared" si="67"/>
        <v>0</v>
      </c>
      <c r="BU89" s="82">
        <f t="shared" si="114"/>
        <v>0</v>
      </c>
      <c r="BV89" s="82" t="e">
        <f t="shared" si="68"/>
        <v>#DIV/0!</v>
      </c>
      <c r="BW89" s="77">
        <f t="shared" si="115"/>
        <v>0</v>
      </c>
      <c r="BX89" s="108">
        <f t="shared" si="116"/>
        <v>0</v>
      </c>
      <c r="BY89" s="107">
        <f t="shared" si="117"/>
        <v>0</v>
      </c>
      <c r="BZ89" s="107">
        <f t="shared" si="118"/>
        <v>0</v>
      </c>
      <c r="CA89" s="107">
        <f t="shared" si="119"/>
        <v>0</v>
      </c>
      <c r="CB89" s="109">
        <f t="shared" si="69"/>
        <v>0</v>
      </c>
      <c r="CC89" s="109">
        <f t="shared" si="70"/>
        <v>0</v>
      </c>
      <c r="CD89" s="109">
        <f t="shared" si="71"/>
        <v>0</v>
      </c>
    </row>
    <row r="90" spans="1:82" x14ac:dyDescent="0.25">
      <c r="A90" s="101">
        <f t="shared" ref="A90:A107" si="120">DATE(YEAR(A89),MONTH(A89)+1,1)</f>
        <v>38596</v>
      </c>
      <c r="B90" s="102">
        <f t="shared" si="50"/>
        <v>3.7530000000000001</v>
      </c>
      <c r="C90" s="80">
        <f t="shared" si="51"/>
        <v>0.24249999999999999</v>
      </c>
      <c r="D90" s="102">
        <f t="shared" si="72"/>
        <v>0.40500000000000003</v>
      </c>
      <c r="E90" s="106">
        <f t="shared" si="73"/>
        <v>0.98</v>
      </c>
      <c r="F90" s="105">
        <f t="shared" ca="1" si="74"/>
        <v>1782</v>
      </c>
      <c r="G90" s="80" t="e">
        <f t="shared" si="75"/>
        <v>#DIV/0!</v>
      </c>
      <c r="H90" s="80" t="e">
        <f t="shared" si="76"/>
        <v>#DIV/0!</v>
      </c>
      <c r="I90" s="104">
        <f t="shared" si="77"/>
        <v>5.05</v>
      </c>
      <c r="K90" s="102">
        <f t="shared" si="78"/>
        <v>0.315</v>
      </c>
      <c r="L90" s="106">
        <f t="shared" si="79"/>
        <v>1</v>
      </c>
      <c r="M90" s="105">
        <f t="shared" ca="1" si="80"/>
        <v>1782</v>
      </c>
      <c r="N90" s="216" t="e">
        <f t="shared" si="81"/>
        <v>#DIV/0!</v>
      </c>
      <c r="O90" s="80" t="e">
        <f t="shared" si="82"/>
        <v>#DIV/0!</v>
      </c>
      <c r="P90" s="104">
        <f t="shared" si="83"/>
        <v>5.0999999999999996</v>
      </c>
      <c r="R90" s="102">
        <f t="shared" si="84"/>
        <v>1.7500000000000002E-2</v>
      </c>
      <c r="S90" s="106">
        <f t="shared" si="85"/>
        <v>1</v>
      </c>
      <c r="T90" s="105">
        <f t="shared" ca="1" si="86"/>
        <v>1782</v>
      </c>
      <c r="U90" s="216" t="e">
        <f t="shared" si="87"/>
        <v>#DIV/0!</v>
      </c>
      <c r="V90" s="80" t="e">
        <f t="shared" si="88"/>
        <v>#DIV/0!</v>
      </c>
      <c r="W90" s="104">
        <f t="shared" si="89"/>
        <v>5.48</v>
      </c>
      <c r="X90" s="105"/>
      <c r="Y90" s="102">
        <f t="shared" si="90"/>
        <v>1.7500000000000002E-2</v>
      </c>
      <c r="Z90" s="106">
        <f t="shared" si="91"/>
        <v>1</v>
      </c>
      <c r="AA90" s="105">
        <f t="shared" ca="1" si="92"/>
        <v>1782</v>
      </c>
      <c r="AB90" s="80" t="e">
        <f t="shared" si="93"/>
        <v>#DIV/0!</v>
      </c>
      <c r="AC90" s="80" t="e">
        <f t="shared" si="94"/>
        <v>#DIV/0!</v>
      </c>
      <c r="AD90" s="104">
        <f t="shared" si="95"/>
        <v>5.5692500000000003</v>
      </c>
      <c r="AF90" s="105">
        <f t="shared" ca="1" si="52"/>
        <v>1782</v>
      </c>
      <c r="AG90" s="105">
        <f t="shared" ca="1" si="53"/>
        <v>1779</v>
      </c>
      <c r="AH90" s="80">
        <f t="shared" si="54"/>
        <v>6.8034565576175016E-2</v>
      </c>
      <c r="AI90" s="181">
        <f t="shared" si="25"/>
        <v>30</v>
      </c>
      <c r="AL90" s="105"/>
      <c r="AM90" s="82"/>
      <c r="AN90" s="82">
        <f t="shared" si="96"/>
        <v>0</v>
      </c>
      <c r="AO90" s="82" t="e">
        <f t="shared" si="55"/>
        <v>#DIV/0!</v>
      </c>
      <c r="AP90" s="77">
        <f t="shared" si="97"/>
        <v>0</v>
      </c>
      <c r="AQ90" s="108">
        <f t="shared" si="98"/>
        <v>0</v>
      </c>
      <c r="AR90" s="107">
        <f t="shared" si="99"/>
        <v>0</v>
      </c>
      <c r="AS90" s="107">
        <f t="shared" si="100"/>
        <v>0</v>
      </c>
      <c r="AT90" s="107">
        <f t="shared" si="101"/>
        <v>0</v>
      </c>
      <c r="AU90" s="109">
        <f t="shared" si="57"/>
        <v>0</v>
      </c>
      <c r="AV90" s="109">
        <f t="shared" si="58"/>
        <v>0</v>
      </c>
      <c r="AW90" s="109">
        <f t="shared" si="59"/>
        <v>0</v>
      </c>
      <c r="AY90" s="82">
        <f t="shared" si="102"/>
        <v>0</v>
      </c>
      <c r="AZ90" s="82" t="e">
        <f t="shared" si="60"/>
        <v>#DIV/0!</v>
      </c>
      <c r="BA90" s="77">
        <f t="shared" si="103"/>
        <v>0</v>
      </c>
      <c r="BB90" s="108">
        <f t="shared" si="104"/>
        <v>0</v>
      </c>
      <c r="BC90" s="107">
        <f t="shared" si="105"/>
        <v>0</v>
      </c>
      <c r="BD90" s="107">
        <f t="shared" si="106"/>
        <v>0</v>
      </c>
      <c r="BE90" s="107">
        <f t="shared" si="107"/>
        <v>0</v>
      </c>
      <c r="BF90" s="109">
        <f t="shared" si="61"/>
        <v>0</v>
      </c>
      <c r="BG90" s="109">
        <f t="shared" si="62"/>
        <v>0</v>
      </c>
      <c r="BH90" s="109">
        <f t="shared" si="63"/>
        <v>0</v>
      </c>
      <c r="BJ90" s="82">
        <f t="shared" si="108"/>
        <v>0</v>
      </c>
      <c r="BK90" s="82" t="e">
        <f t="shared" si="64"/>
        <v>#DIV/0!</v>
      </c>
      <c r="BL90" s="77">
        <f t="shared" si="109"/>
        <v>0</v>
      </c>
      <c r="BM90" s="108">
        <f t="shared" si="110"/>
        <v>0</v>
      </c>
      <c r="BN90" s="107">
        <f t="shared" si="111"/>
        <v>0</v>
      </c>
      <c r="BO90" s="107">
        <f t="shared" si="112"/>
        <v>0</v>
      </c>
      <c r="BP90" s="107">
        <f t="shared" si="113"/>
        <v>0</v>
      </c>
      <c r="BQ90" s="109">
        <f t="shared" si="65"/>
        <v>0</v>
      </c>
      <c r="BR90" s="109">
        <f t="shared" si="66"/>
        <v>0</v>
      </c>
      <c r="BS90" s="109">
        <f t="shared" si="67"/>
        <v>0</v>
      </c>
      <c r="BU90" s="82">
        <f t="shared" si="114"/>
        <v>0</v>
      </c>
      <c r="BV90" s="82" t="e">
        <f t="shared" si="68"/>
        <v>#DIV/0!</v>
      </c>
      <c r="BW90" s="77">
        <f t="shared" si="115"/>
        <v>0</v>
      </c>
      <c r="BX90" s="108">
        <f t="shared" si="116"/>
        <v>0</v>
      </c>
      <c r="BY90" s="107">
        <f t="shared" si="117"/>
        <v>0</v>
      </c>
      <c r="BZ90" s="107">
        <f t="shared" si="118"/>
        <v>0</v>
      </c>
      <c r="CA90" s="107">
        <f t="shared" si="119"/>
        <v>0</v>
      </c>
      <c r="CB90" s="109">
        <f t="shared" si="69"/>
        <v>0</v>
      </c>
      <c r="CC90" s="109">
        <f t="shared" si="70"/>
        <v>0</v>
      </c>
      <c r="CD90" s="109">
        <f t="shared" si="71"/>
        <v>0</v>
      </c>
    </row>
    <row r="91" spans="1:82" x14ac:dyDescent="0.25">
      <c r="A91" s="101">
        <f t="shared" si="120"/>
        <v>38626</v>
      </c>
      <c r="B91" s="102">
        <f t="shared" si="50"/>
        <v>3.7669999999999999</v>
      </c>
      <c r="C91" s="80">
        <f t="shared" si="51"/>
        <v>0.24249999999999999</v>
      </c>
      <c r="D91" s="102">
        <f t="shared" si="72"/>
        <v>0.46</v>
      </c>
      <c r="E91" s="106">
        <f t="shared" si="73"/>
        <v>0.98</v>
      </c>
      <c r="F91" s="105">
        <f t="shared" ca="1" si="74"/>
        <v>1812</v>
      </c>
      <c r="G91" s="80" t="e">
        <f t="shared" si="75"/>
        <v>#DIV/0!</v>
      </c>
      <c r="H91" s="80" t="e">
        <f t="shared" si="76"/>
        <v>#DIV/0!</v>
      </c>
      <c r="I91" s="104">
        <f t="shared" si="77"/>
        <v>5.05</v>
      </c>
      <c r="K91" s="102">
        <f t="shared" si="78"/>
        <v>0.315</v>
      </c>
      <c r="L91" s="106">
        <f t="shared" si="79"/>
        <v>1</v>
      </c>
      <c r="M91" s="105">
        <f t="shared" ca="1" si="80"/>
        <v>1812</v>
      </c>
      <c r="N91" s="216" t="e">
        <f t="shared" si="81"/>
        <v>#DIV/0!</v>
      </c>
      <c r="O91" s="80" t="e">
        <f t="shared" si="82"/>
        <v>#DIV/0!</v>
      </c>
      <c r="P91" s="104">
        <f t="shared" si="83"/>
        <v>5.0999999999999996</v>
      </c>
      <c r="R91" s="102">
        <f t="shared" si="84"/>
        <v>7.4999999999999997E-3</v>
      </c>
      <c r="S91" s="106">
        <f t="shared" si="85"/>
        <v>1</v>
      </c>
      <c r="T91" s="105">
        <f t="shared" ca="1" si="86"/>
        <v>1812</v>
      </c>
      <c r="U91" s="216" t="e">
        <f t="shared" si="87"/>
        <v>#DIV/0!</v>
      </c>
      <c r="V91" s="80" t="e">
        <f t="shared" si="88"/>
        <v>#DIV/0!</v>
      </c>
      <c r="W91" s="104">
        <f t="shared" si="89"/>
        <v>5.48</v>
      </c>
      <c r="X91" s="105"/>
      <c r="Y91" s="102">
        <f t="shared" si="90"/>
        <v>7.4999999999999997E-3</v>
      </c>
      <c r="Z91" s="106">
        <f t="shared" si="91"/>
        <v>1</v>
      </c>
      <c r="AA91" s="105">
        <f t="shared" ca="1" si="92"/>
        <v>1812</v>
      </c>
      <c r="AB91" s="80" t="e">
        <f t="shared" si="93"/>
        <v>#DIV/0!</v>
      </c>
      <c r="AC91" s="80" t="e">
        <f t="shared" si="94"/>
        <v>#DIV/0!</v>
      </c>
      <c r="AD91" s="104">
        <f t="shared" si="95"/>
        <v>5.5692500000000003</v>
      </c>
      <c r="AF91" s="105">
        <f t="shared" ca="1" si="52"/>
        <v>1812</v>
      </c>
      <c r="AG91" s="105">
        <f t="shared" ca="1" si="53"/>
        <v>1811</v>
      </c>
      <c r="AH91" s="80">
        <f t="shared" si="54"/>
        <v>6.8109674450935007E-2</v>
      </c>
      <c r="AI91" s="181">
        <f t="shared" si="25"/>
        <v>31</v>
      </c>
      <c r="AL91" s="105"/>
      <c r="AM91" s="82"/>
      <c r="AN91" s="82">
        <f t="shared" si="96"/>
        <v>0</v>
      </c>
      <c r="AO91" s="82" t="e">
        <f t="shared" si="55"/>
        <v>#DIV/0!</v>
      </c>
      <c r="AP91" s="77">
        <f t="shared" si="97"/>
        <v>0</v>
      </c>
      <c r="AQ91" s="108">
        <f t="shared" si="98"/>
        <v>0</v>
      </c>
      <c r="AR91" s="107">
        <f t="shared" si="99"/>
        <v>0</v>
      </c>
      <c r="AS91" s="107">
        <f t="shared" si="100"/>
        <v>0</v>
      </c>
      <c r="AT91" s="107">
        <f t="shared" si="101"/>
        <v>0</v>
      </c>
      <c r="AU91" s="109">
        <f t="shared" si="57"/>
        <v>0</v>
      </c>
      <c r="AV91" s="109">
        <f t="shared" si="58"/>
        <v>0</v>
      </c>
      <c r="AW91" s="109">
        <f t="shared" si="59"/>
        <v>0</v>
      </c>
      <c r="AY91" s="82">
        <f t="shared" si="102"/>
        <v>0</v>
      </c>
      <c r="AZ91" s="82" t="e">
        <f t="shared" si="60"/>
        <v>#DIV/0!</v>
      </c>
      <c r="BA91" s="77">
        <f t="shared" si="103"/>
        <v>0</v>
      </c>
      <c r="BB91" s="108">
        <f t="shared" si="104"/>
        <v>0</v>
      </c>
      <c r="BC91" s="107">
        <f t="shared" si="105"/>
        <v>0</v>
      </c>
      <c r="BD91" s="107">
        <f t="shared" si="106"/>
        <v>0</v>
      </c>
      <c r="BE91" s="107">
        <f t="shared" si="107"/>
        <v>0</v>
      </c>
      <c r="BF91" s="109">
        <f t="shared" si="61"/>
        <v>0</v>
      </c>
      <c r="BG91" s="109">
        <f t="shared" si="62"/>
        <v>0</v>
      </c>
      <c r="BH91" s="109">
        <f t="shared" si="63"/>
        <v>0</v>
      </c>
      <c r="BJ91" s="82">
        <f t="shared" si="108"/>
        <v>0</v>
      </c>
      <c r="BK91" s="82" t="e">
        <f t="shared" si="64"/>
        <v>#DIV/0!</v>
      </c>
      <c r="BL91" s="77">
        <f t="shared" si="109"/>
        <v>0</v>
      </c>
      <c r="BM91" s="108">
        <f t="shared" si="110"/>
        <v>0</v>
      </c>
      <c r="BN91" s="107">
        <f t="shared" si="111"/>
        <v>0</v>
      </c>
      <c r="BO91" s="107">
        <f t="shared" si="112"/>
        <v>0</v>
      </c>
      <c r="BP91" s="107">
        <f t="shared" si="113"/>
        <v>0</v>
      </c>
      <c r="BQ91" s="109">
        <f t="shared" si="65"/>
        <v>0</v>
      </c>
      <c r="BR91" s="109">
        <f t="shared" si="66"/>
        <v>0</v>
      </c>
      <c r="BS91" s="109">
        <f t="shared" si="67"/>
        <v>0</v>
      </c>
      <c r="BU91" s="82">
        <f t="shared" si="114"/>
        <v>0</v>
      </c>
      <c r="BV91" s="82" t="e">
        <f t="shared" si="68"/>
        <v>#DIV/0!</v>
      </c>
      <c r="BW91" s="77">
        <f t="shared" si="115"/>
        <v>0</v>
      </c>
      <c r="BX91" s="108">
        <f t="shared" si="116"/>
        <v>0</v>
      </c>
      <c r="BY91" s="107">
        <f t="shared" si="117"/>
        <v>0</v>
      </c>
      <c r="BZ91" s="107">
        <f t="shared" si="118"/>
        <v>0</v>
      </c>
      <c r="CA91" s="107">
        <f t="shared" si="119"/>
        <v>0</v>
      </c>
      <c r="CB91" s="109">
        <f t="shared" si="69"/>
        <v>0</v>
      </c>
      <c r="CC91" s="109">
        <f t="shared" si="70"/>
        <v>0</v>
      </c>
      <c r="CD91" s="109">
        <f t="shared" si="71"/>
        <v>0</v>
      </c>
    </row>
    <row r="92" spans="1:82" x14ac:dyDescent="0.25">
      <c r="A92" s="101">
        <f t="shared" si="120"/>
        <v>38657</v>
      </c>
      <c r="B92" s="102">
        <f t="shared" si="50"/>
        <v>3.9</v>
      </c>
      <c r="C92" s="80">
        <f t="shared" si="51"/>
        <v>0.24249999999999999</v>
      </c>
      <c r="D92" s="102">
        <f t="shared" si="72"/>
        <v>0.88500000000000001</v>
      </c>
      <c r="E92" s="106">
        <f t="shared" si="73"/>
        <v>1.1000000000000001</v>
      </c>
      <c r="F92" s="105">
        <f t="shared" ca="1" si="74"/>
        <v>1841</v>
      </c>
      <c r="G92" s="80" t="e">
        <f t="shared" si="75"/>
        <v>#DIV/0!</v>
      </c>
      <c r="H92" s="80" t="e">
        <f t="shared" si="76"/>
        <v>#DIV/0!</v>
      </c>
      <c r="I92" s="104">
        <f t="shared" si="77"/>
        <v>5.05</v>
      </c>
      <c r="K92" s="102">
        <f t="shared" si="78"/>
        <v>0.14000000000000001</v>
      </c>
      <c r="L92" s="106">
        <f t="shared" si="79"/>
        <v>1</v>
      </c>
      <c r="M92" s="105">
        <f t="shared" ca="1" si="80"/>
        <v>1841</v>
      </c>
      <c r="N92" s="216" t="e">
        <f t="shared" si="81"/>
        <v>#DIV/0!</v>
      </c>
      <c r="O92" s="80" t="e">
        <f t="shared" si="82"/>
        <v>#DIV/0!</v>
      </c>
      <c r="P92" s="104">
        <f t="shared" si="83"/>
        <v>5.0999999999999996</v>
      </c>
      <c r="R92" s="102">
        <f t="shared" si="84"/>
        <v>-3.2500000000000001E-2</v>
      </c>
      <c r="S92" s="106">
        <f t="shared" si="85"/>
        <v>1</v>
      </c>
      <c r="T92" s="105">
        <f t="shared" ca="1" si="86"/>
        <v>1841</v>
      </c>
      <c r="U92" s="216" t="e">
        <f t="shared" si="87"/>
        <v>#DIV/0!</v>
      </c>
      <c r="V92" s="80" t="e">
        <f t="shared" si="88"/>
        <v>#DIV/0!</v>
      </c>
      <c r="W92" s="104">
        <f t="shared" si="89"/>
        <v>5.48</v>
      </c>
      <c r="X92" s="105"/>
      <c r="Y92" s="102">
        <f t="shared" si="90"/>
        <v>-3.2500000000000001E-2</v>
      </c>
      <c r="Z92" s="106">
        <f t="shared" si="91"/>
        <v>1</v>
      </c>
      <c r="AA92" s="105">
        <f t="shared" ca="1" si="92"/>
        <v>1841</v>
      </c>
      <c r="AB92" s="80" t="e">
        <f t="shared" si="93"/>
        <v>#DIV/0!</v>
      </c>
      <c r="AC92" s="80" t="e">
        <f t="shared" si="94"/>
        <v>#DIV/0!</v>
      </c>
      <c r="AD92" s="104">
        <f t="shared" si="95"/>
        <v>5.5692500000000003</v>
      </c>
      <c r="AF92" s="105">
        <f t="shared" ca="1" si="52"/>
        <v>1841</v>
      </c>
      <c r="AG92" s="105">
        <f t="shared" ca="1" si="53"/>
        <v>1840</v>
      </c>
      <c r="AH92" s="80">
        <f t="shared" si="54"/>
        <v>6.8163734881168003E-2</v>
      </c>
      <c r="AI92" s="181">
        <f t="shared" si="25"/>
        <v>30</v>
      </c>
      <c r="AL92" s="105"/>
      <c r="AM92" s="82"/>
      <c r="AN92" s="82">
        <f t="shared" si="96"/>
        <v>0</v>
      </c>
      <c r="AO92" s="82" t="e">
        <f t="shared" si="55"/>
        <v>#DIV/0!</v>
      </c>
      <c r="AP92" s="77">
        <f t="shared" si="97"/>
        <v>0</v>
      </c>
      <c r="AQ92" s="108">
        <f t="shared" si="98"/>
        <v>0</v>
      </c>
      <c r="AR92" s="107">
        <f t="shared" si="99"/>
        <v>0</v>
      </c>
      <c r="AS92" s="107">
        <f t="shared" si="100"/>
        <v>0</v>
      </c>
      <c r="AT92" s="107">
        <f t="shared" si="101"/>
        <v>0</v>
      </c>
      <c r="AU92" s="109">
        <f t="shared" si="57"/>
        <v>0</v>
      </c>
      <c r="AV92" s="109">
        <f t="shared" si="58"/>
        <v>0</v>
      </c>
      <c r="AW92" s="109">
        <f t="shared" si="59"/>
        <v>0</v>
      </c>
      <c r="AY92" s="82">
        <f t="shared" si="102"/>
        <v>0</v>
      </c>
      <c r="AZ92" s="82" t="e">
        <f t="shared" si="60"/>
        <v>#DIV/0!</v>
      </c>
      <c r="BA92" s="77">
        <f t="shared" si="103"/>
        <v>0</v>
      </c>
      <c r="BB92" s="108">
        <f t="shared" si="104"/>
        <v>0</v>
      </c>
      <c r="BC92" s="107">
        <f t="shared" si="105"/>
        <v>0</v>
      </c>
      <c r="BD92" s="107">
        <f t="shared" si="106"/>
        <v>0</v>
      </c>
      <c r="BE92" s="107">
        <f t="shared" si="107"/>
        <v>0</v>
      </c>
      <c r="BF92" s="109">
        <f t="shared" si="61"/>
        <v>0</v>
      </c>
      <c r="BG92" s="109">
        <f t="shared" si="62"/>
        <v>0</v>
      </c>
      <c r="BH92" s="109">
        <f t="shared" si="63"/>
        <v>0</v>
      </c>
      <c r="BJ92" s="82">
        <f t="shared" si="108"/>
        <v>0</v>
      </c>
      <c r="BK92" s="82" t="e">
        <f t="shared" si="64"/>
        <v>#DIV/0!</v>
      </c>
      <c r="BL92" s="77">
        <f t="shared" si="109"/>
        <v>0</v>
      </c>
      <c r="BM92" s="108">
        <f t="shared" si="110"/>
        <v>0</v>
      </c>
      <c r="BN92" s="107">
        <f t="shared" si="111"/>
        <v>0</v>
      </c>
      <c r="BO92" s="107">
        <f t="shared" si="112"/>
        <v>0</v>
      </c>
      <c r="BP92" s="107">
        <f t="shared" si="113"/>
        <v>0</v>
      </c>
      <c r="BQ92" s="109">
        <f t="shared" si="65"/>
        <v>0</v>
      </c>
      <c r="BR92" s="109">
        <f t="shared" si="66"/>
        <v>0</v>
      </c>
      <c r="BS92" s="109">
        <f t="shared" si="67"/>
        <v>0</v>
      </c>
      <c r="BU92" s="82">
        <f t="shared" si="114"/>
        <v>0</v>
      </c>
      <c r="BV92" s="82" t="e">
        <f t="shared" si="68"/>
        <v>#DIV/0!</v>
      </c>
      <c r="BW92" s="77">
        <f t="shared" si="115"/>
        <v>0</v>
      </c>
      <c r="BX92" s="108">
        <f t="shared" si="116"/>
        <v>0</v>
      </c>
      <c r="BY92" s="107">
        <f t="shared" si="117"/>
        <v>0</v>
      </c>
      <c r="BZ92" s="107">
        <f t="shared" si="118"/>
        <v>0</v>
      </c>
      <c r="CA92" s="107">
        <f t="shared" si="119"/>
        <v>0</v>
      </c>
      <c r="CB92" s="109">
        <f t="shared" si="69"/>
        <v>0</v>
      </c>
      <c r="CC92" s="109">
        <f t="shared" si="70"/>
        <v>0</v>
      </c>
      <c r="CD92" s="109">
        <f t="shared" si="71"/>
        <v>0</v>
      </c>
    </row>
    <row r="93" spans="1:82" x14ac:dyDescent="0.25">
      <c r="A93" s="101">
        <f t="shared" si="120"/>
        <v>38687</v>
      </c>
      <c r="B93" s="102">
        <f t="shared" si="50"/>
        <v>4.0149999999999997</v>
      </c>
      <c r="C93" s="80">
        <f t="shared" si="51"/>
        <v>0.245</v>
      </c>
      <c r="D93" s="102">
        <f t="shared" si="72"/>
        <v>1.31</v>
      </c>
      <c r="E93" s="106">
        <f t="shared" si="73"/>
        <v>1.1000000000000001</v>
      </c>
      <c r="F93" s="105">
        <f t="shared" ca="1" si="74"/>
        <v>1873</v>
      </c>
      <c r="G93" s="80" t="e">
        <f t="shared" si="75"/>
        <v>#DIV/0!</v>
      </c>
      <c r="H93" s="80" t="e">
        <f t="shared" si="76"/>
        <v>#DIV/0!</v>
      </c>
      <c r="I93" s="104">
        <f t="shared" si="77"/>
        <v>5.05</v>
      </c>
      <c r="K93" s="102">
        <f t="shared" si="78"/>
        <v>0.14000000000000001</v>
      </c>
      <c r="L93" s="106">
        <f t="shared" si="79"/>
        <v>1</v>
      </c>
      <c r="M93" s="105">
        <f t="shared" ca="1" si="80"/>
        <v>1873</v>
      </c>
      <c r="N93" s="216" t="e">
        <f t="shared" si="81"/>
        <v>#DIV/0!</v>
      </c>
      <c r="O93" s="80" t="e">
        <f t="shared" si="82"/>
        <v>#DIV/0!</v>
      </c>
      <c r="P93" s="104">
        <f t="shared" si="83"/>
        <v>5.0999999999999996</v>
      </c>
      <c r="R93" s="102">
        <f t="shared" si="84"/>
        <v>-5.5E-2</v>
      </c>
      <c r="S93" s="106">
        <f t="shared" si="85"/>
        <v>1</v>
      </c>
      <c r="T93" s="105">
        <f t="shared" ca="1" si="86"/>
        <v>1873</v>
      </c>
      <c r="U93" s="216" t="e">
        <f t="shared" si="87"/>
        <v>#DIV/0!</v>
      </c>
      <c r="V93" s="80" t="e">
        <f t="shared" si="88"/>
        <v>#DIV/0!</v>
      </c>
      <c r="W93" s="104">
        <f t="shared" si="89"/>
        <v>5.48</v>
      </c>
      <c r="X93" s="105"/>
      <c r="Y93" s="102">
        <f t="shared" si="90"/>
        <v>-5.5E-2</v>
      </c>
      <c r="Z93" s="106">
        <f t="shared" si="91"/>
        <v>1</v>
      </c>
      <c r="AA93" s="105">
        <f t="shared" ca="1" si="92"/>
        <v>1873</v>
      </c>
      <c r="AB93" s="80" t="e">
        <f t="shared" si="93"/>
        <v>#DIV/0!</v>
      </c>
      <c r="AC93" s="80" t="e">
        <f t="shared" si="94"/>
        <v>#DIV/0!</v>
      </c>
      <c r="AD93" s="104">
        <f t="shared" si="95"/>
        <v>5.5692500000000003</v>
      </c>
      <c r="AF93" s="105">
        <f t="shared" ca="1" si="52"/>
        <v>1873</v>
      </c>
      <c r="AG93" s="105">
        <f t="shared" ca="1" si="53"/>
        <v>1870</v>
      </c>
      <c r="AH93" s="80">
        <f t="shared" si="54"/>
        <v>6.8201656270724012E-2</v>
      </c>
      <c r="AI93" s="181">
        <f t="shared" si="25"/>
        <v>31</v>
      </c>
      <c r="AL93" s="105"/>
      <c r="AM93" s="82"/>
      <c r="AN93" s="82">
        <f t="shared" si="96"/>
        <v>0</v>
      </c>
      <c r="AO93" s="82" t="e">
        <f t="shared" si="55"/>
        <v>#DIV/0!</v>
      </c>
      <c r="AP93" s="77">
        <f t="shared" si="97"/>
        <v>0</v>
      </c>
      <c r="AQ93" s="108">
        <f t="shared" si="98"/>
        <v>0</v>
      </c>
      <c r="AR93" s="107">
        <f t="shared" si="99"/>
        <v>0</v>
      </c>
      <c r="AS93" s="107">
        <f t="shared" si="100"/>
        <v>0</v>
      </c>
      <c r="AT93" s="107">
        <f t="shared" si="101"/>
        <v>0</v>
      </c>
      <c r="AU93" s="109">
        <f t="shared" si="57"/>
        <v>0</v>
      </c>
      <c r="AV93" s="109">
        <f t="shared" si="58"/>
        <v>0</v>
      </c>
      <c r="AW93" s="109">
        <f t="shared" si="59"/>
        <v>0</v>
      </c>
      <c r="AY93" s="82">
        <f t="shared" si="102"/>
        <v>0</v>
      </c>
      <c r="AZ93" s="82" t="e">
        <f t="shared" si="60"/>
        <v>#DIV/0!</v>
      </c>
      <c r="BA93" s="77">
        <f t="shared" si="103"/>
        <v>0</v>
      </c>
      <c r="BB93" s="108">
        <f t="shared" si="104"/>
        <v>0</v>
      </c>
      <c r="BC93" s="107">
        <f t="shared" si="105"/>
        <v>0</v>
      </c>
      <c r="BD93" s="107">
        <f t="shared" si="106"/>
        <v>0</v>
      </c>
      <c r="BE93" s="107">
        <f t="shared" si="107"/>
        <v>0</v>
      </c>
      <c r="BF93" s="109">
        <f t="shared" si="61"/>
        <v>0</v>
      </c>
      <c r="BG93" s="109">
        <f t="shared" si="62"/>
        <v>0</v>
      </c>
      <c r="BH93" s="109">
        <f t="shared" si="63"/>
        <v>0</v>
      </c>
      <c r="BJ93" s="82">
        <f t="shared" si="108"/>
        <v>0</v>
      </c>
      <c r="BK93" s="82" t="e">
        <f t="shared" si="64"/>
        <v>#DIV/0!</v>
      </c>
      <c r="BL93" s="77">
        <f t="shared" si="109"/>
        <v>0</v>
      </c>
      <c r="BM93" s="108">
        <f t="shared" si="110"/>
        <v>0</v>
      </c>
      <c r="BN93" s="107">
        <f t="shared" si="111"/>
        <v>0</v>
      </c>
      <c r="BO93" s="107">
        <f t="shared" si="112"/>
        <v>0</v>
      </c>
      <c r="BP93" s="107">
        <f t="shared" si="113"/>
        <v>0</v>
      </c>
      <c r="BQ93" s="109">
        <f t="shared" si="65"/>
        <v>0</v>
      </c>
      <c r="BR93" s="109">
        <f t="shared" si="66"/>
        <v>0</v>
      </c>
      <c r="BS93" s="109">
        <f t="shared" si="67"/>
        <v>0</v>
      </c>
      <c r="BU93" s="82">
        <f t="shared" si="114"/>
        <v>0</v>
      </c>
      <c r="BV93" s="82" t="e">
        <f t="shared" si="68"/>
        <v>#DIV/0!</v>
      </c>
      <c r="BW93" s="77">
        <f t="shared" si="115"/>
        <v>0</v>
      </c>
      <c r="BX93" s="108">
        <f t="shared" si="116"/>
        <v>0</v>
      </c>
      <c r="BY93" s="107">
        <f t="shared" si="117"/>
        <v>0</v>
      </c>
      <c r="BZ93" s="107">
        <f t="shared" si="118"/>
        <v>0</v>
      </c>
      <c r="CA93" s="107">
        <f t="shared" si="119"/>
        <v>0</v>
      </c>
      <c r="CB93" s="109">
        <f t="shared" si="69"/>
        <v>0</v>
      </c>
      <c r="CC93" s="109">
        <f t="shared" si="70"/>
        <v>0</v>
      </c>
      <c r="CD93" s="109">
        <f t="shared" si="71"/>
        <v>0</v>
      </c>
    </row>
    <row r="94" spans="1:82" x14ac:dyDescent="0.25">
      <c r="A94" s="101">
        <f t="shared" si="120"/>
        <v>38718</v>
      </c>
      <c r="B94" s="102">
        <f t="shared" si="50"/>
        <v>4.1050000000000004</v>
      </c>
      <c r="C94" s="80">
        <f t="shared" si="51"/>
        <v>0.245</v>
      </c>
      <c r="D94" s="102">
        <f t="shared" si="72"/>
        <v>1.645</v>
      </c>
      <c r="E94" s="106">
        <f t="shared" si="73"/>
        <v>1.1000000000000001</v>
      </c>
      <c r="F94" s="105">
        <f t="shared" ca="1" si="74"/>
        <v>1903</v>
      </c>
      <c r="G94" s="80" t="e">
        <f t="shared" si="75"/>
        <v>#DIV/0!</v>
      </c>
      <c r="H94" s="80" t="e">
        <f t="shared" si="76"/>
        <v>#DIV/0!</v>
      </c>
      <c r="I94" s="104">
        <f t="shared" si="77"/>
        <v>5.05</v>
      </c>
      <c r="K94" s="102">
        <f t="shared" si="78"/>
        <v>0.14000000000000001</v>
      </c>
      <c r="L94" s="106">
        <f t="shared" si="79"/>
        <v>1</v>
      </c>
      <c r="M94" s="105">
        <f t="shared" ca="1" si="80"/>
        <v>1903</v>
      </c>
      <c r="N94" s="216" t="e">
        <f t="shared" si="81"/>
        <v>#DIV/0!</v>
      </c>
      <c r="O94" s="80" t="e">
        <f t="shared" si="82"/>
        <v>#DIV/0!</v>
      </c>
      <c r="P94" s="104">
        <f t="shared" si="83"/>
        <v>5.0999999999999996</v>
      </c>
      <c r="R94" s="102">
        <f t="shared" si="84"/>
        <v>-5.7500000000000002E-2</v>
      </c>
      <c r="S94" s="106">
        <f t="shared" si="85"/>
        <v>1</v>
      </c>
      <c r="T94" s="105">
        <f t="shared" ca="1" si="86"/>
        <v>1903</v>
      </c>
      <c r="U94" s="216" t="e">
        <f t="shared" si="87"/>
        <v>#DIV/0!</v>
      </c>
      <c r="V94" s="80" t="e">
        <f t="shared" si="88"/>
        <v>#DIV/0!</v>
      </c>
      <c r="W94" s="104">
        <f t="shared" si="89"/>
        <v>5.48</v>
      </c>
      <c r="X94" s="105"/>
      <c r="Y94" s="102">
        <f t="shared" si="90"/>
        <v>-5.7500000000000002E-2</v>
      </c>
      <c r="Z94" s="106">
        <f t="shared" si="91"/>
        <v>1</v>
      </c>
      <c r="AA94" s="105">
        <f t="shared" ca="1" si="92"/>
        <v>1903</v>
      </c>
      <c r="AB94" s="80" t="e">
        <f t="shared" si="93"/>
        <v>#DIV/0!</v>
      </c>
      <c r="AC94" s="80" t="e">
        <f t="shared" si="94"/>
        <v>#DIV/0!</v>
      </c>
      <c r="AD94" s="104">
        <f t="shared" si="95"/>
        <v>5.5692500000000003</v>
      </c>
      <c r="AF94" s="105">
        <f t="shared" ca="1" si="52"/>
        <v>1903</v>
      </c>
      <c r="AG94" s="105">
        <f t="shared" ca="1" si="53"/>
        <v>1902</v>
      </c>
      <c r="AH94" s="80">
        <f t="shared" si="54"/>
        <v>6.8240841707098016E-2</v>
      </c>
      <c r="AI94" s="181">
        <f t="shared" si="25"/>
        <v>31</v>
      </c>
      <c r="AL94" s="105"/>
      <c r="AM94" s="82"/>
      <c r="AN94" s="82">
        <f t="shared" si="96"/>
        <v>0</v>
      </c>
      <c r="AO94" s="82" t="e">
        <f t="shared" si="55"/>
        <v>#DIV/0!</v>
      </c>
      <c r="AP94" s="77">
        <f t="shared" si="97"/>
        <v>0</v>
      </c>
      <c r="AQ94" s="108">
        <f t="shared" si="98"/>
        <v>0</v>
      </c>
      <c r="AR94" s="107">
        <f t="shared" si="99"/>
        <v>0</v>
      </c>
      <c r="AS94" s="107">
        <f t="shared" si="100"/>
        <v>0</v>
      </c>
      <c r="AT94" s="107">
        <f t="shared" si="101"/>
        <v>0</v>
      </c>
      <c r="AU94" s="109">
        <f t="shared" si="57"/>
        <v>0</v>
      </c>
      <c r="AV94" s="109">
        <f t="shared" si="58"/>
        <v>0</v>
      </c>
      <c r="AW94" s="109">
        <f t="shared" si="59"/>
        <v>0</v>
      </c>
      <c r="AY94" s="82">
        <f t="shared" si="102"/>
        <v>0</v>
      </c>
      <c r="AZ94" s="82" t="e">
        <f t="shared" si="60"/>
        <v>#DIV/0!</v>
      </c>
      <c r="BA94" s="77">
        <f t="shared" si="103"/>
        <v>0</v>
      </c>
      <c r="BB94" s="108">
        <f t="shared" si="104"/>
        <v>0</v>
      </c>
      <c r="BC94" s="107">
        <f t="shared" si="105"/>
        <v>0</v>
      </c>
      <c r="BD94" s="107">
        <f t="shared" si="106"/>
        <v>0</v>
      </c>
      <c r="BE94" s="107">
        <f t="shared" si="107"/>
        <v>0</v>
      </c>
      <c r="BF94" s="109">
        <f t="shared" si="61"/>
        <v>0</v>
      </c>
      <c r="BG94" s="109">
        <f t="shared" si="62"/>
        <v>0</v>
      </c>
      <c r="BH94" s="109">
        <f t="shared" si="63"/>
        <v>0</v>
      </c>
      <c r="BJ94" s="82">
        <f t="shared" si="108"/>
        <v>0</v>
      </c>
      <c r="BK94" s="82" t="e">
        <f t="shared" si="64"/>
        <v>#DIV/0!</v>
      </c>
      <c r="BL94" s="77">
        <f t="shared" si="109"/>
        <v>0</v>
      </c>
      <c r="BM94" s="108">
        <f t="shared" si="110"/>
        <v>0</v>
      </c>
      <c r="BN94" s="107">
        <f t="shared" si="111"/>
        <v>0</v>
      </c>
      <c r="BO94" s="107">
        <f t="shared" si="112"/>
        <v>0</v>
      </c>
      <c r="BP94" s="107">
        <f t="shared" si="113"/>
        <v>0</v>
      </c>
      <c r="BQ94" s="109">
        <f t="shared" si="65"/>
        <v>0</v>
      </c>
      <c r="BR94" s="109">
        <f t="shared" si="66"/>
        <v>0</v>
      </c>
      <c r="BS94" s="109">
        <f t="shared" si="67"/>
        <v>0</v>
      </c>
      <c r="BU94" s="82">
        <f t="shared" si="114"/>
        <v>0</v>
      </c>
      <c r="BV94" s="82" t="e">
        <f t="shared" si="68"/>
        <v>#DIV/0!</v>
      </c>
      <c r="BW94" s="77">
        <f t="shared" si="115"/>
        <v>0</v>
      </c>
      <c r="BX94" s="108">
        <f t="shared" si="116"/>
        <v>0</v>
      </c>
      <c r="BY94" s="107">
        <f t="shared" si="117"/>
        <v>0</v>
      </c>
      <c r="BZ94" s="107">
        <f t="shared" si="118"/>
        <v>0</v>
      </c>
      <c r="CA94" s="107">
        <f t="shared" si="119"/>
        <v>0</v>
      </c>
      <c r="CB94" s="109">
        <f t="shared" si="69"/>
        <v>0</v>
      </c>
      <c r="CC94" s="109">
        <f t="shared" si="70"/>
        <v>0</v>
      </c>
      <c r="CD94" s="109">
        <f t="shared" si="71"/>
        <v>0</v>
      </c>
    </row>
    <row r="95" spans="1:82" x14ac:dyDescent="0.25">
      <c r="A95" s="101">
        <f t="shared" si="120"/>
        <v>38749</v>
      </c>
      <c r="B95" s="102">
        <f t="shared" si="50"/>
        <v>3.9730000000000003</v>
      </c>
      <c r="C95" s="80">
        <f t="shared" si="51"/>
        <v>0.24249999999999999</v>
      </c>
      <c r="D95" s="102">
        <f t="shared" ref="D95:D108" si="121">IF(D$28="nymex",0,VLOOKUP($A95,curvesettle,HLOOKUP(D$28,curvesettle,2,FALSE)))</f>
        <v>1.595</v>
      </c>
      <c r="E95" s="106">
        <f t="shared" ref="E95:E108" si="122">IF(ISNUMBER(VLOOKUP($A95,VOLCURVES,HLOOKUP(D$28,VOLCURVES,2,FALSE),FALSE)),VLOOKUP($A95,VOLCURVES,HLOOKUP(D$28,VOLCURVES,2,FALSE),FALSE),1)</f>
        <v>1.1000000000000001</v>
      </c>
      <c r="F95" s="105">
        <f t="shared" ref="F95:F108" ca="1" si="123">IF(D$28="NYMEX",$AG95,$AF95)</f>
        <v>1933</v>
      </c>
      <c r="G95" s="80" t="e">
        <f t="shared" ref="G95:G108" si="124">(($C95+H95)*$E95)+B$15</f>
        <v>#DIV/0!</v>
      </c>
      <c r="H95" s="80" t="e">
        <f t="shared" ref="H95:H108" si="125">IF($B$16=1,VLOOKUP($A95,SkewTable,HLOOKUP(ROUND(I95-AO95,1),SkewTable,2,FALSE),FALSE)/100,0)</f>
        <v>#DIV/0!</v>
      </c>
      <c r="I95" s="104">
        <f t="shared" ref="I95:I108" si="126">IF($B$19=4,$AO95,$B$18)</f>
        <v>5.05</v>
      </c>
      <c r="K95" s="102">
        <f t="shared" ref="K95:K108" si="127">IF(K$28="nymex",0,VLOOKUP($A95,curvesettle,HLOOKUP(K$28,curvesettle,2,FALSE)))</f>
        <v>0.14000000000000001</v>
      </c>
      <c r="L95" s="106">
        <f t="shared" ref="L95:L108" si="128">IF(ISNUMBER(VLOOKUP($A95,VOLCURVES,HLOOKUP(K$28,VOLCURVES,2,FALSE),FALSE)),VLOOKUP($A95,VOLCURVES,HLOOKUP(K$28,VOLCURVES,2,FALSE),FALSE),1)</f>
        <v>1</v>
      </c>
      <c r="M95" s="105">
        <f t="shared" ref="M95:M108" ca="1" si="129">IF(K$28="NYMEX",$AG95,$AF95)</f>
        <v>1933</v>
      </c>
      <c r="N95" s="216" t="e">
        <f t="shared" ref="N95:N108" si="130">(($C95+O95)*$L95)+D$15</f>
        <v>#DIV/0!</v>
      </c>
      <c r="O95" s="80" t="e">
        <f t="shared" ref="O95:O108" si="131">IF($D$16=1,VLOOKUP($A95,SkewTable,HLOOKUP(ROUND(P95-AZ95,1),SkewTable,2,FALSE),FALSE)/100,0)</f>
        <v>#DIV/0!</v>
      </c>
      <c r="P95" s="104">
        <f t="shared" ref="P95:P108" si="132">IF($D$19=4,$AZ95,$D$18)</f>
        <v>5.0999999999999996</v>
      </c>
      <c r="R95" s="102">
        <f t="shared" ref="R95:R108" si="133">IF(R$28="nymex",0,VLOOKUP($A95,curvesettle,HLOOKUP(R$28,curvesettle,2,FALSE)))</f>
        <v>-0.04</v>
      </c>
      <c r="S95" s="106">
        <f t="shared" ref="S95:S108" si="134">IF(ISNUMBER(VLOOKUP($A95,VOLCURVES,HLOOKUP(R$28,VOLCURVES,2,FALSE),FALSE)),VLOOKUP($A95,VOLCURVES,HLOOKUP(R$28,VOLCURVES,2,FALSE),FALSE),1)</f>
        <v>1</v>
      </c>
      <c r="T95" s="105">
        <f t="shared" ref="T95:T108" ca="1" si="135">IF(R$28="NYMEX",$AG95,$AF95)</f>
        <v>1933</v>
      </c>
      <c r="U95" s="216" t="e">
        <f t="shared" ref="U95:U108" si="136">(($C95+V95)*$S95)+F$15</f>
        <v>#DIV/0!</v>
      </c>
      <c r="V95" s="80" t="e">
        <f t="shared" ref="V95:V108" si="137">IF($F$16=1,VLOOKUP($A95,SkewTable,HLOOKUP(ROUND(W95-BK95,1),SkewTable,2,FALSE),FALSE)/100,0)</f>
        <v>#DIV/0!</v>
      </c>
      <c r="W95" s="104">
        <f t="shared" ref="W95:W108" si="138">IF($F$19=4,$BK95,$F$18)</f>
        <v>5.48</v>
      </c>
      <c r="X95" s="105"/>
      <c r="Y95" s="102">
        <f t="shared" ref="Y95:Y108" si="139">IF(Y$28="nymex",0,VLOOKUP($A95,curvesettle,HLOOKUP(Y$28,curvesettle,2,FALSE)))</f>
        <v>-0.04</v>
      </c>
      <c r="Z95" s="106">
        <f t="shared" ref="Z95:Z108" si="140">IF(ISNUMBER(VLOOKUP($A95,VOLCURVES,HLOOKUP(Y$28,VOLCURVES,2,FALSE),FALSE)),VLOOKUP($A95,VOLCURVES,HLOOKUP(Y$28,VOLCURVES,2,FALSE),FALSE),1)</f>
        <v>1</v>
      </c>
      <c r="AA95" s="105">
        <f t="shared" ref="AA95:AA108" ca="1" si="141">IF(Y$28="NYMEX",$AG95,$AF95)</f>
        <v>1933</v>
      </c>
      <c r="AB95" s="80" t="e">
        <f t="shared" ref="AB95:AB108" si="142">(($C95+AC95)*$Z95)+H$15</f>
        <v>#DIV/0!</v>
      </c>
      <c r="AC95" s="80" t="e">
        <f t="shared" ref="AC95:AC108" si="143">IF($H$16=1,VLOOKUP($A95,SkewTable,HLOOKUP(ROUND(AD95-BV95,1),SkewTable,2,FALSE),FALSE)/100,0)</f>
        <v>#DIV/0!</v>
      </c>
      <c r="AD95" s="104">
        <f t="shared" ref="AD95:AD108" si="144">IF($H$19=4,$BV95,$H$18)</f>
        <v>5.5692500000000003</v>
      </c>
      <c r="AF95" s="105">
        <f t="shared" ca="1" si="52"/>
        <v>1933</v>
      </c>
      <c r="AG95" s="105">
        <f t="shared" ca="1" si="53"/>
        <v>1932</v>
      </c>
      <c r="AH95" s="80">
        <f t="shared" si="54"/>
        <v>6.8280027143980002E-2</v>
      </c>
      <c r="AI95" s="181">
        <f t="shared" ref="AI95:AI108" si="145">A96-A95</f>
        <v>28</v>
      </c>
      <c r="AL95" s="105"/>
      <c r="AM95" s="82"/>
      <c r="AN95" s="82">
        <f t="shared" ref="AN95:AN108" si="146">IF($A95&gt;=AO$25,IF($A95&lt;=AO$26,$AI95,0),0)</f>
        <v>0</v>
      </c>
      <c r="AO95" s="82" t="e">
        <f t="shared" si="55"/>
        <v>#DIV/0!</v>
      </c>
      <c r="AP95" s="77">
        <f t="shared" ref="AP95:AP108" si="147">AN95*($B95+B$13)</f>
        <v>0</v>
      </c>
      <c r="AQ95" s="108">
        <f t="shared" ref="AQ95:AQ108" si="148">IF(ISNUMBER(((AP95/AN95)+B$14+$D95)*AN95),((AP95/AN95)+B$14+$D95)*AN95,0)</f>
        <v>0</v>
      </c>
      <c r="AR95" s="107">
        <f t="shared" ref="AR95:AR108" si="149">IF(AN95=0,0,bsd(1,AS$27,AO95,$I95,$F95,$G95,$AH95,0.1))</f>
        <v>0</v>
      </c>
      <c r="AS95" s="107">
        <f t="shared" ref="AS95:AS108" si="150">IF(AN95=0,0,bsd(2,AS$27,AO95,$I95,$F95,$G95,$AH95,0.1))</f>
        <v>0</v>
      </c>
      <c r="AT95" s="107">
        <f t="shared" ref="AT95:AT108" si="151">IF(AN95=0,0,bsd(AS$28,AS$27,AO95,$I95,$F95,$G95,$AH95,0.1))</f>
        <v>0</v>
      </c>
      <c r="AU95" s="109">
        <f t="shared" si="57"/>
        <v>0</v>
      </c>
      <c r="AV95" s="109">
        <f t="shared" si="58"/>
        <v>0</v>
      </c>
      <c r="AW95" s="109">
        <f t="shared" si="59"/>
        <v>0</v>
      </c>
      <c r="AY95" s="82">
        <f t="shared" ref="AY95:AY108" si="152">IF($A95&gt;=AZ$25,IF($A95&lt;=AZ$26,$AI95,0),0)</f>
        <v>0</v>
      </c>
      <c r="AZ95" s="82" t="e">
        <f t="shared" si="60"/>
        <v>#DIV/0!</v>
      </c>
      <c r="BA95" s="77">
        <f t="shared" ref="BA95:BA108" si="153">AY95*($B95+D$13)</f>
        <v>0</v>
      </c>
      <c r="BB95" s="108">
        <f t="shared" ref="BB95:BB108" si="154">IF(ISNUMBER(((BA95/AY95)+D$14+$K95)*AY95),((BA95/AY95)+D$14+$K95)*AY95,0)</f>
        <v>0</v>
      </c>
      <c r="BC95" s="107">
        <f t="shared" ref="BC95:BC108" si="155">IF(AY95=0,0,bsd(1,BD$27,AZ95,$P95,$M95,$N95,$AH95,0.1))</f>
        <v>0</v>
      </c>
      <c r="BD95" s="107">
        <f t="shared" ref="BD95:BD108" si="156">IF(AY95=0,0,bsd(2,BD$27,AZ95,$P95,$M95,$N95,$AH95,0.1))</f>
        <v>0</v>
      </c>
      <c r="BE95" s="107">
        <f t="shared" ref="BE95:BE108" si="157">IF(AY95=0,0,bsd(BD$28,BD$27,AZ95,$P95,$M95,$N95,$AH95,0.1))</f>
        <v>0</v>
      </c>
      <c r="BF95" s="109">
        <f t="shared" si="61"/>
        <v>0</v>
      </c>
      <c r="BG95" s="109">
        <f t="shared" si="62"/>
        <v>0</v>
      </c>
      <c r="BH95" s="109">
        <f t="shared" si="63"/>
        <v>0</v>
      </c>
      <c r="BJ95" s="82">
        <f t="shared" ref="BJ95:BJ108" si="158">IF($A95&gt;=BK$25,IF($A95&lt;=BK$26,$AI95,0),0)</f>
        <v>0</v>
      </c>
      <c r="BK95" s="82" t="e">
        <f t="shared" si="64"/>
        <v>#DIV/0!</v>
      </c>
      <c r="BL95" s="77">
        <f t="shared" ref="BL95:BL108" si="159">BJ95*($B95+F$13)</f>
        <v>0</v>
      </c>
      <c r="BM95" s="108">
        <f t="shared" ref="BM95:BM108" si="160">IF(ISNUMBER(((BL95/BJ95)+F$14+$R95)*BJ95),((BL95/BJ95)+F$14+$R95)*BJ95,0)</f>
        <v>0</v>
      </c>
      <c r="BN95" s="107">
        <f t="shared" ref="BN95:BN108" si="161">IF(BJ95=0,0,bsd(1,BO$27,BK95,$W95,$T95,$U95,$AH95,0.1))</f>
        <v>0</v>
      </c>
      <c r="BO95" s="107">
        <f t="shared" ref="BO95:BO108" si="162">IF(BJ95=0,0,bsd(2,BO$27,BK95,$W95,$T95,$U95,$AH95,0.1))</f>
        <v>0</v>
      </c>
      <c r="BP95" s="107">
        <f t="shared" ref="BP95:BP108" si="163">IF(BJ95=0,0,bsd(BO$28,BO$27,BK95,$W95,$T95,$U95,$AH95,0.1))</f>
        <v>0</v>
      </c>
      <c r="BQ95" s="109">
        <f t="shared" si="65"/>
        <v>0</v>
      </c>
      <c r="BR95" s="109">
        <f t="shared" si="66"/>
        <v>0</v>
      </c>
      <c r="BS95" s="109">
        <f t="shared" si="67"/>
        <v>0</v>
      </c>
      <c r="BU95" s="82">
        <f t="shared" ref="BU95:BU108" si="164">IF($A95&gt;=BV$25,IF($A95&lt;=BV$26,$AI95,0),0)</f>
        <v>0</v>
      </c>
      <c r="BV95" s="82" t="e">
        <f t="shared" si="68"/>
        <v>#DIV/0!</v>
      </c>
      <c r="BW95" s="77">
        <f t="shared" ref="BW95:BW108" si="165">BU95*($B95+H$13)</f>
        <v>0</v>
      </c>
      <c r="BX95" s="108">
        <f t="shared" ref="BX95:BX108" si="166">IF(ISNUMBER(((BW95/BU95)+H$14+$Y95)*BU95),((BW95/BU95)+H$14+$Y95)*BU95,0)</f>
        <v>0</v>
      </c>
      <c r="BY95" s="107">
        <f t="shared" ref="BY95:BY108" si="167">IF(BU95=0,0,bsd(1,BZ$27,BV95,$AD95,$AA95,$AB95,$AH95,0.1))</f>
        <v>0</v>
      </c>
      <c r="BZ95" s="107">
        <f t="shared" ref="BZ95:BZ108" si="168">IF(BU95=0,0,bsd(2,BZ$27,BV95,$AD95,$AA95,$AB95,$AH95,0.1))</f>
        <v>0</v>
      </c>
      <c r="CA95" s="107">
        <f t="shared" ref="CA95:CA108" si="169">IF(BU95=0,0,bsd(BZ$28,BZ$27,BV95,$AD95,$AA95,$AB95,$AH95,0.1))</f>
        <v>0</v>
      </c>
      <c r="CB95" s="109">
        <f t="shared" si="69"/>
        <v>0</v>
      </c>
      <c r="CC95" s="109">
        <f t="shared" si="70"/>
        <v>0</v>
      </c>
      <c r="CD95" s="109">
        <f t="shared" si="71"/>
        <v>0</v>
      </c>
    </row>
    <row r="96" spans="1:82" x14ac:dyDescent="0.25">
      <c r="A96" s="101">
        <f t="shared" si="120"/>
        <v>38777</v>
      </c>
      <c r="B96" s="102">
        <f t="shared" si="50"/>
        <v>3.827</v>
      </c>
      <c r="C96" s="80">
        <f t="shared" ref="C96:C108" si="170">VLOOKUP(A96,STRADDLE,8,FALSE)</f>
        <v>0.23499999999999999</v>
      </c>
      <c r="D96" s="102">
        <f t="shared" si="121"/>
        <v>0.96499999999999997</v>
      </c>
      <c r="E96" s="106">
        <f t="shared" si="122"/>
        <v>1.1000000000000001</v>
      </c>
      <c r="F96" s="105">
        <f t="shared" ca="1" si="123"/>
        <v>1961</v>
      </c>
      <c r="G96" s="80" t="e">
        <f t="shared" si="124"/>
        <v>#DIV/0!</v>
      </c>
      <c r="H96" s="80" t="e">
        <f t="shared" si="125"/>
        <v>#DIV/0!</v>
      </c>
      <c r="I96" s="104">
        <f t="shared" si="126"/>
        <v>5.05</v>
      </c>
      <c r="K96" s="102">
        <f t="shared" si="127"/>
        <v>0.14000000000000001</v>
      </c>
      <c r="L96" s="106">
        <f t="shared" si="128"/>
        <v>1</v>
      </c>
      <c r="M96" s="105">
        <f t="shared" ca="1" si="129"/>
        <v>1961</v>
      </c>
      <c r="N96" s="216" t="e">
        <f t="shared" si="130"/>
        <v>#DIV/0!</v>
      </c>
      <c r="O96" s="80" t="e">
        <f t="shared" si="131"/>
        <v>#DIV/0!</v>
      </c>
      <c r="P96" s="104">
        <f t="shared" si="132"/>
        <v>5.0999999999999996</v>
      </c>
      <c r="R96" s="102">
        <f t="shared" si="133"/>
        <v>-2.75E-2</v>
      </c>
      <c r="S96" s="106">
        <f t="shared" si="134"/>
        <v>1</v>
      </c>
      <c r="T96" s="105">
        <f t="shared" ca="1" si="135"/>
        <v>1961</v>
      </c>
      <c r="U96" s="216" t="e">
        <f t="shared" si="136"/>
        <v>#DIV/0!</v>
      </c>
      <c r="V96" s="80" t="e">
        <f t="shared" si="137"/>
        <v>#DIV/0!</v>
      </c>
      <c r="W96" s="104">
        <f t="shared" si="138"/>
        <v>5.48</v>
      </c>
      <c r="X96" s="105"/>
      <c r="Y96" s="102">
        <f t="shared" si="139"/>
        <v>-2.75E-2</v>
      </c>
      <c r="Z96" s="106">
        <f t="shared" si="140"/>
        <v>1</v>
      </c>
      <c r="AA96" s="105">
        <f t="shared" ca="1" si="141"/>
        <v>1961</v>
      </c>
      <c r="AB96" s="80" t="e">
        <f t="shared" si="142"/>
        <v>#DIV/0!</v>
      </c>
      <c r="AC96" s="80" t="e">
        <f t="shared" si="143"/>
        <v>#DIV/0!</v>
      </c>
      <c r="AD96" s="104">
        <f t="shared" si="144"/>
        <v>5.5692500000000003</v>
      </c>
      <c r="AF96" s="105">
        <f t="shared" ref="AF96:AF108" ca="1" si="171">VLOOKUP($A96,expiration,2,FALSE)-$B$2</f>
        <v>1961</v>
      </c>
      <c r="AG96" s="105">
        <f t="shared" ref="AG96:AG108" ca="1" si="172">VLOOKUP($A96,expiration,3,FALSE)-$B$2</f>
        <v>1960</v>
      </c>
      <c r="AH96" s="80">
        <f t="shared" si="54"/>
        <v>6.8315420442246019E-2</v>
      </c>
      <c r="AI96" s="181">
        <f t="shared" si="145"/>
        <v>31</v>
      </c>
      <c r="AL96" s="105"/>
      <c r="AM96" s="82"/>
      <c r="AN96" s="82">
        <f t="shared" si="146"/>
        <v>0</v>
      </c>
      <c r="AO96" s="82" t="e">
        <f t="shared" ref="AO96:AO108" si="173">AQ96/AN96</f>
        <v>#DIV/0!</v>
      </c>
      <c r="AP96" s="77">
        <f t="shared" si="147"/>
        <v>0</v>
      </c>
      <c r="AQ96" s="108">
        <f t="shared" si="148"/>
        <v>0</v>
      </c>
      <c r="AR96" s="107">
        <f t="shared" si="149"/>
        <v>0</v>
      </c>
      <c r="AS96" s="107">
        <f t="shared" si="150"/>
        <v>0</v>
      </c>
      <c r="AT96" s="107">
        <f t="shared" si="151"/>
        <v>0</v>
      </c>
      <c r="AU96" s="109">
        <f t="shared" ref="AU96:AU108" si="174">AN96*AR96</f>
        <v>0</v>
      </c>
      <c r="AV96" s="109">
        <f t="shared" ref="AV96:AV108" si="175">AN96*AS96</f>
        <v>0</v>
      </c>
      <c r="AW96" s="109">
        <f t="shared" ref="AW96:AW108" si="176">AN96*AT96</f>
        <v>0</v>
      </c>
      <c r="AY96" s="82">
        <f t="shared" si="152"/>
        <v>0</v>
      </c>
      <c r="AZ96" s="82" t="e">
        <f t="shared" ref="AZ96:AZ108" si="177">BB96/AY96</f>
        <v>#DIV/0!</v>
      </c>
      <c r="BA96" s="77">
        <f t="shared" si="153"/>
        <v>0</v>
      </c>
      <c r="BB96" s="108">
        <f t="shared" si="154"/>
        <v>0</v>
      </c>
      <c r="BC96" s="107">
        <f t="shared" si="155"/>
        <v>0</v>
      </c>
      <c r="BD96" s="107">
        <f t="shared" si="156"/>
        <v>0</v>
      </c>
      <c r="BE96" s="107">
        <f t="shared" si="157"/>
        <v>0</v>
      </c>
      <c r="BF96" s="109">
        <f t="shared" ref="BF96:BF108" si="178">AY96*BC96</f>
        <v>0</v>
      </c>
      <c r="BG96" s="109">
        <f t="shared" ref="BG96:BG108" si="179">AY96*BD96</f>
        <v>0</v>
      </c>
      <c r="BH96" s="109">
        <f t="shared" ref="BH96:BH108" si="180">AY96*BE96</f>
        <v>0</v>
      </c>
      <c r="BJ96" s="82">
        <f t="shared" si="158"/>
        <v>0</v>
      </c>
      <c r="BK96" s="82" t="e">
        <f t="shared" ref="BK96:BK108" si="181">BM96/BJ96</f>
        <v>#DIV/0!</v>
      </c>
      <c r="BL96" s="77">
        <f t="shared" si="159"/>
        <v>0</v>
      </c>
      <c r="BM96" s="108">
        <f t="shared" si="160"/>
        <v>0</v>
      </c>
      <c r="BN96" s="107">
        <f t="shared" si="161"/>
        <v>0</v>
      </c>
      <c r="BO96" s="107">
        <f t="shared" si="162"/>
        <v>0</v>
      </c>
      <c r="BP96" s="107">
        <f t="shared" si="163"/>
        <v>0</v>
      </c>
      <c r="BQ96" s="109">
        <f t="shared" ref="BQ96:BQ108" si="182">BJ96*BN96</f>
        <v>0</v>
      </c>
      <c r="BR96" s="109">
        <f t="shared" ref="BR96:BR108" si="183">BJ96*BO96</f>
        <v>0</v>
      </c>
      <c r="BS96" s="109">
        <f t="shared" ref="BS96:BS108" si="184">BJ96*BP96</f>
        <v>0</v>
      </c>
      <c r="BU96" s="82">
        <f t="shared" si="164"/>
        <v>0</v>
      </c>
      <c r="BV96" s="82" t="e">
        <f t="shared" ref="BV96:BV108" si="185">BX96/BU96</f>
        <v>#DIV/0!</v>
      </c>
      <c r="BW96" s="77">
        <f t="shared" si="165"/>
        <v>0</v>
      </c>
      <c r="BX96" s="108">
        <f t="shared" si="166"/>
        <v>0</v>
      </c>
      <c r="BY96" s="107">
        <f t="shared" si="167"/>
        <v>0</v>
      </c>
      <c r="BZ96" s="107">
        <f t="shared" si="168"/>
        <v>0</v>
      </c>
      <c r="CA96" s="107">
        <f t="shared" si="169"/>
        <v>0</v>
      </c>
      <c r="CB96" s="109">
        <f t="shared" ref="CB96:CB108" si="186">BU96*BY96</f>
        <v>0</v>
      </c>
      <c r="CC96" s="109">
        <f t="shared" ref="CC96:CC108" si="187">BU96*BZ96</f>
        <v>0</v>
      </c>
      <c r="CD96" s="109">
        <f t="shared" ref="CD96:CD108" si="188">BU96*CA96</f>
        <v>0</v>
      </c>
    </row>
    <row r="97" spans="1:82" x14ac:dyDescent="0.25">
      <c r="A97" s="101">
        <f t="shared" si="120"/>
        <v>38808</v>
      </c>
      <c r="B97" s="102">
        <f t="shared" si="50"/>
        <v>3.6810000000000005</v>
      </c>
      <c r="C97" s="80">
        <f t="shared" si="170"/>
        <v>0.23499999999999999</v>
      </c>
      <c r="D97" s="102">
        <f t="shared" si="121"/>
        <v>0.45</v>
      </c>
      <c r="E97" s="106">
        <f t="shared" si="122"/>
        <v>0.98</v>
      </c>
      <c r="F97" s="105">
        <f t="shared" ca="1" si="123"/>
        <v>1994</v>
      </c>
      <c r="G97" s="80" t="e">
        <f t="shared" si="124"/>
        <v>#DIV/0!</v>
      </c>
      <c r="H97" s="80" t="e">
        <f t="shared" si="125"/>
        <v>#DIV/0!</v>
      </c>
      <c r="I97" s="104">
        <f t="shared" si="126"/>
        <v>5.05</v>
      </c>
      <c r="K97" s="102">
        <f t="shared" si="127"/>
        <v>0.315</v>
      </c>
      <c r="L97" s="106">
        <f t="shared" si="128"/>
        <v>1</v>
      </c>
      <c r="M97" s="105">
        <f t="shared" ca="1" si="129"/>
        <v>1994</v>
      </c>
      <c r="N97" s="216" t="e">
        <f t="shared" si="130"/>
        <v>#DIV/0!</v>
      </c>
      <c r="O97" s="80" t="e">
        <f t="shared" si="131"/>
        <v>#DIV/0!</v>
      </c>
      <c r="P97" s="104">
        <f t="shared" si="132"/>
        <v>5.0999999999999996</v>
      </c>
      <c r="R97" s="102">
        <f t="shared" si="133"/>
        <v>1.4999999999999999E-2</v>
      </c>
      <c r="S97" s="106">
        <f t="shared" si="134"/>
        <v>1</v>
      </c>
      <c r="T97" s="105">
        <f t="shared" ca="1" si="135"/>
        <v>1994</v>
      </c>
      <c r="U97" s="216" t="e">
        <f t="shared" si="136"/>
        <v>#DIV/0!</v>
      </c>
      <c r="V97" s="80" t="e">
        <f t="shared" si="137"/>
        <v>#DIV/0!</v>
      </c>
      <c r="W97" s="104">
        <f t="shared" si="138"/>
        <v>5.48</v>
      </c>
      <c r="X97" s="105"/>
      <c r="Y97" s="102">
        <f t="shared" si="139"/>
        <v>1.4999999999999999E-2</v>
      </c>
      <c r="Z97" s="106">
        <f t="shared" si="140"/>
        <v>1</v>
      </c>
      <c r="AA97" s="105">
        <f t="shared" ca="1" si="141"/>
        <v>1994</v>
      </c>
      <c r="AB97" s="80" t="e">
        <f t="shared" si="142"/>
        <v>#DIV/0!</v>
      </c>
      <c r="AC97" s="80" t="e">
        <f t="shared" si="143"/>
        <v>#DIV/0!</v>
      </c>
      <c r="AD97" s="104">
        <f t="shared" si="144"/>
        <v>5.5692500000000003</v>
      </c>
      <c r="AF97" s="105">
        <f t="shared" ca="1" si="171"/>
        <v>1994</v>
      </c>
      <c r="AG97" s="105">
        <f t="shared" ca="1" si="172"/>
        <v>1993</v>
      </c>
      <c r="AH97" s="80">
        <f t="shared" si="54"/>
        <v>6.8354605880095023E-2</v>
      </c>
      <c r="AI97" s="181">
        <f t="shared" si="145"/>
        <v>30</v>
      </c>
      <c r="AL97" s="105"/>
      <c r="AM97" s="82"/>
      <c r="AN97" s="82">
        <f t="shared" si="146"/>
        <v>0</v>
      </c>
      <c r="AO97" s="82" t="e">
        <f t="shared" si="173"/>
        <v>#DIV/0!</v>
      </c>
      <c r="AP97" s="77">
        <f t="shared" si="147"/>
        <v>0</v>
      </c>
      <c r="AQ97" s="108">
        <f t="shared" si="148"/>
        <v>0</v>
      </c>
      <c r="AR97" s="107">
        <f t="shared" si="149"/>
        <v>0</v>
      </c>
      <c r="AS97" s="107">
        <f t="shared" si="150"/>
        <v>0</v>
      </c>
      <c r="AT97" s="107">
        <f t="shared" si="151"/>
        <v>0</v>
      </c>
      <c r="AU97" s="109">
        <f t="shared" si="174"/>
        <v>0</v>
      </c>
      <c r="AV97" s="109">
        <f t="shared" si="175"/>
        <v>0</v>
      </c>
      <c r="AW97" s="109">
        <f t="shared" si="176"/>
        <v>0</v>
      </c>
      <c r="AY97" s="82">
        <f t="shared" si="152"/>
        <v>0</v>
      </c>
      <c r="AZ97" s="82" t="e">
        <f t="shared" si="177"/>
        <v>#DIV/0!</v>
      </c>
      <c r="BA97" s="77">
        <f t="shared" si="153"/>
        <v>0</v>
      </c>
      <c r="BB97" s="108">
        <f t="shared" si="154"/>
        <v>0</v>
      </c>
      <c r="BC97" s="107">
        <f t="shared" si="155"/>
        <v>0</v>
      </c>
      <c r="BD97" s="107">
        <f t="shared" si="156"/>
        <v>0</v>
      </c>
      <c r="BE97" s="107">
        <f t="shared" si="157"/>
        <v>0</v>
      </c>
      <c r="BF97" s="109">
        <f t="shared" si="178"/>
        <v>0</v>
      </c>
      <c r="BG97" s="109">
        <f t="shared" si="179"/>
        <v>0</v>
      </c>
      <c r="BH97" s="109">
        <f t="shared" si="180"/>
        <v>0</v>
      </c>
      <c r="BJ97" s="82">
        <f t="shared" si="158"/>
        <v>0</v>
      </c>
      <c r="BK97" s="82" t="e">
        <f t="shared" si="181"/>
        <v>#DIV/0!</v>
      </c>
      <c r="BL97" s="77">
        <f t="shared" si="159"/>
        <v>0</v>
      </c>
      <c r="BM97" s="108">
        <f t="shared" si="160"/>
        <v>0</v>
      </c>
      <c r="BN97" s="107">
        <f t="shared" si="161"/>
        <v>0</v>
      </c>
      <c r="BO97" s="107">
        <f t="shared" si="162"/>
        <v>0</v>
      </c>
      <c r="BP97" s="107">
        <f t="shared" si="163"/>
        <v>0</v>
      </c>
      <c r="BQ97" s="109">
        <f t="shared" si="182"/>
        <v>0</v>
      </c>
      <c r="BR97" s="109">
        <f t="shared" si="183"/>
        <v>0</v>
      </c>
      <c r="BS97" s="109">
        <f t="shared" si="184"/>
        <v>0</v>
      </c>
      <c r="BU97" s="82">
        <f t="shared" si="164"/>
        <v>0</v>
      </c>
      <c r="BV97" s="82" t="e">
        <f t="shared" si="185"/>
        <v>#DIV/0!</v>
      </c>
      <c r="BW97" s="77">
        <f t="shared" si="165"/>
        <v>0</v>
      </c>
      <c r="BX97" s="108">
        <f t="shared" si="166"/>
        <v>0</v>
      </c>
      <c r="BY97" s="107">
        <f t="shared" si="167"/>
        <v>0</v>
      </c>
      <c r="BZ97" s="107">
        <f t="shared" si="168"/>
        <v>0</v>
      </c>
      <c r="CA97" s="107">
        <f t="shared" si="169"/>
        <v>0</v>
      </c>
      <c r="CB97" s="109">
        <f t="shared" si="186"/>
        <v>0</v>
      </c>
      <c r="CC97" s="109">
        <f t="shared" si="187"/>
        <v>0</v>
      </c>
      <c r="CD97" s="109">
        <f t="shared" si="188"/>
        <v>0</v>
      </c>
    </row>
    <row r="98" spans="1:82" x14ac:dyDescent="0.25">
      <c r="A98" s="101">
        <f t="shared" si="120"/>
        <v>38838</v>
      </c>
      <c r="B98" s="102">
        <f t="shared" si="50"/>
        <v>3.6669999999999998</v>
      </c>
      <c r="C98" s="80">
        <f t="shared" si="170"/>
        <v>0.23250000000000001</v>
      </c>
      <c r="D98" s="102">
        <f t="shared" si="121"/>
        <v>0.41499999999999998</v>
      </c>
      <c r="E98" s="106">
        <f t="shared" si="122"/>
        <v>0.98</v>
      </c>
      <c r="F98" s="105">
        <f t="shared" ca="1" si="123"/>
        <v>2022</v>
      </c>
      <c r="G98" s="80" t="e">
        <f t="shared" si="124"/>
        <v>#DIV/0!</v>
      </c>
      <c r="H98" s="80" t="e">
        <f t="shared" si="125"/>
        <v>#DIV/0!</v>
      </c>
      <c r="I98" s="104">
        <f t="shared" si="126"/>
        <v>5.05</v>
      </c>
      <c r="K98" s="102">
        <f t="shared" si="127"/>
        <v>0.315</v>
      </c>
      <c r="L98" s="106">
        <f t="shared" si="128"/>
        <v>1</v>
      </c>
      <c r="M98" s="105">
        <f t="shared" ca="1" si="129"/>
        <v>2022</v>
      </c>
      <c r="N98" s="216" t="e">
        <f t="shared" si="130"/>
        <v>#DIV/0!</v>
      </c>
      <c r="O98" s="80" t="e">
        <f t="shared" si="131"/>
        <v>#DIV/0!</v>
      </c>
      <c r="P98" s="104">
        <f t="shared" si="132"/>
        <v>5.0999999999999996</v>
      </c>
      <c r="R98" s="102">
        <f t="shared" si="133"/>
        <v>1.4999999999999999E-2</v>
      </c>
      <c r="S98" s="106">
        <f t="shared" si="134"/>
        <v>1</v>
      </c>
      <c r="T98" s="105">
        <f t="shared" ca="1" si="135"/>
        <v>2022</v>
      </c>
      <c r="U98" s="216" t="e">
        <f t="shared" si="136"/>
        <v>#DIV/0!</v>
      </c>
      <c r="V98" s="80" t="e">
        <f t="shared" si="137"/>
        <v>#DIV/0!</v>
      </c>
      <c r="W98" s="104">
        <f t="shared" si="138"/>
        <v>5.48</v>
      </c>
      <c r="X98" s="105"/>
      <c r="Y98" s="102">
        <f t="shared" si="139"/>
        <v>1.4999999999999999E-2</v>
      </c>
      <c r="Z98" s="106">
        <f t="shared" si="140"/>
        <v>1</v>
      </c>
      <c r="AA98" s="105">
        <f t="shared" ca="1" si="141"/>
        <v>2022</v>
      </c>
      <c r="AB98" s="80" t="e">
        <f t="shared" si="142"/>
        <v>#DIV/0!</v>
      </c>
      <c r="AC98" s="80" t="e">
        <f t="shared" si="143"/>
        <v>#DIV/0!</v>
      </c>
      <c r="AD98" s="104">
        <f t="shared" si="144"/>
        <v>5.5692500000000003</v>
      </c>
      <c r="AF98" s="105">
        <f t="shared" ca="1" si="171"/>
        <v>2022</v>
      </c>
      <c r="AG98" s="105">
        <f t="shared" ca="1" si="172"/>
        <v>2021</v>
      </c>
      <c r="AH98" s="80">
        <f t="shared" si="54"/>
        <v>6.8392527272046005E-2</v>
      </c>
      <c r="AI98" s="181">
        <f t="shared" si="145"/>
        <v>31</v>
      </c>
      <c r="AL98" s="105"/>
      <c r="AM98" s="82"/>
      <c r="AN98" s="82">
        <f t="shared" si="146"/>
        <v>0</v>
      </c>
      <c r="AO98" s="82" t="e">
        <f t="shared" si="173"/>
        <v>#DIV/0!</v>
      </c>
      <c r="AP98" s="77">
        <f t="shared" si="147"/>
        <v>0</v>
      </c>
      <c r="AQ98" s="108">
        <f t="shared" si="148"/>
        <v>0</v>
      </c>
      <c r="AR98" s="107">
        <f t="shared" si="149"/>
        <v>0</v>
      </c>
      <c r="AS98" s="107">
        <f t="shared" si="150"/>
        <v>0</v>
      </c>
      <c r="AT98" s="107">
        <f t="shared" si="151"/>
        <v>0</v>
      </c>
      <c r="AU98" s="109">
        <f t="shared" si="174"/>
        <v>0</v>
      </c>
      <c r="AV98" s="109">
        <f t="shared" si="175"/>
        <v>0</v>
      </c>
      <c r="AW98" s="109">
        <f t="shared" si="176"/>
        <v>0</v>
      </c>
      <c r="AY98" s="82">
        <f t="shared" si="152"/>
        <v>0</v>
      </c>
      <c r="AZ98" s="82" t="e">
        <f t="shared" si="177"/>
        <v>#DIV/0!</v>
      </c>
      <c r="BA98" s="77">
        <f t="shared" si="153"/>
        <v>0</v>
      </c>
      <c r="BB98" s="108">
        <f t="shared" si="154"/>
        <v>0</v>
      </c>
      <c r="BC98" s="107">
        <f t="shared" si="155"/>
        <v>0</v>
      </c>
      <c r="BD98" s="107">
        <f t="shared" si="156"/>
        <v>0</v>
      </c>
      <c r="BE98" s="107">
        <f t="shared" si="157"/>
        <v>0</v>
      </c>
      <c r="BF98" s="109">
        <f t="shared" si="178"/>
        <v>0</v>
      </c>
      <c r="BG98" s="109">
        <f t="shared" si="179"/>
        <v>0</v>
      </c>
      <c r="BH98" s="109">
        <f t="shared" si="180"/>
        <v>0</v>
      </c>
      <c r="BJ98" s="82">
        <f t="shared" si="158"/>
        <v>0</v>
      </c>
      <c r="BK98" s="82" t="e">
        <f t="shared" si="181"/>
        <v>#DIV/0!</v>
      </c>
      <c r="BL98" s="77">
        <f t="shared" si="159"/>
        <v>0</v>
      </c>
      <c r="BM98" s="108">
        <f t="shared" si="160"/>
        <v>0</v>
      </c>
      <c r="BN98" s="107">
        <f t="shared" si="161"/>
        <v>0</v>
      </c>
      <c r="BO98" s="107">
        <f t="shared" si="162"/>
        <v>0</v>
      </c>
      <c r="BP98" s="107">
        <f t="shared" si="163"/>
        <v>0</v>
      </c>
      <c r="BQ98" s="109">
        <f t="shared" si="182"/>
        <v>0</v>
      </c>
      <c r="BR98" s="109">
        <f t="shared" si="183"/>
        <v>0</v>
      </c>
      <c r="BS98" s="109">
        <f t="shared" si="184"/>
        <v>0</v>
      </c>
      <c r="BU98" s="82">
        <f t="shared" si="164"/>
        <v>0</v>
      </c>
      <c r="BV98" s="82" t="e">
        <f t="shared" si="185"/>
        <v>#DIV/0!</v>
      </c>
      <c r="BW98" s="77">
        <f t="shared" si="165"/>
        <v>0</v>
      </c>
      <c r="BX98" s="108">
        <f t="shared" si="166"/>
        <v>0</v>
      </c>
      <c r="BY98" s="107">
        <f t="shared" si="167"/>
        <v>0</v>
      </c>
      <c r="BZ98" s="107">
        <f t="shared" si="168"/>
        <v>0</v>
      </c>
      <c r="CA98" s="107">
        <f t="shared" si="169"/>
        <v>0</v>
      </c>
      <c r="CB98" s="109">
        <f t="shared" si="186"/>
        <v>0</v>
      </c>
      <c r="CC98" s="109">
        <f t="shared" si="187"/>
        <v>0</v>
      </c>
      <c r="CD98" s="109">
        <f t="shared" si="188"/>
        <v>0</v>
      </c>
    </row>
    <row r="99" spans="1:82" x14ac:dyDescent="0.25">
      <c r="A99" s="101">
        <f t="shared" si="120"/>
        <v>38869</v>
      </c>
      <c r="B99" s="102">
        <f t="shared" si="50"/>
        <v>3.6980000000000004</v>
      </c>
      <c r="C99" s="80">
        <f t="shared" si="170"/>
        <v>0.23250000000000001</v>
      </c>
      <c r="D99" s="102">
        <f t="shared" si="121"/>
        <v>0.40500000000000003</v>
      </c>
      <c r="E99" s="106">
        <f t="shared" si="122"/>
        <v>0.98</v>
      </c>
      <c r="F99" s="105">
        <f t="shared" ca="1" si="123"/>
        <v>2052</v>
      </c>
      <c r="G99" s="80" t="e">
        <f t="shared" si="124"/>
        <v>#DIV/0!</v>
      </c>
      <c r="H99" s="80" t="e">
        <f t="shared" si="125"/>
        <v>#DIV/0!</v>
      </c>
      <c r="I99" s="104">
        <f t="shared" si="126"/>
        <v>5.05</v>
      </c>
      <c r="K99" s="102">
        <f t="shared" si="127"/>
        <v>0.315</v>
      </c>
      <c r="L99" s="106">
        <f t="shared" si="128"/>
        <v>1</v>
      </c>
      <c r="M99" s="105">
        <f t="shared" ca="1" si="129"/>
        <v>2052</v>
      </c>
      <c r="N99" s="216" t="e">
        <f t="shared" si="130"/>
        <v>#DIV/0!</v>
      </c>
      <c r="O99" s="80" t="e">
        <f t="shared" si="131"/>
        <v>#DIV/0!</v>
      </c>
      <c r="P99" s="104">
        <f t="shared" si="132"/>
        <v>5.0999999999999996</v>
      </c>
      <c r="R99" s="102">
        <f t="shared" si="133"/>
        <v>0.02</v>
      </c>
      <c r="S99" s="106">
        <f t="shared" si="134"/>
        <v>1</v>
      </c>
      <c r="T99" s="105">
        <f t="shared" ca="1" si="135"/>
        <v>2052</v>
      </c>
      <c r="U99" s="216" t="e">
        <f t="shared" si="136"/>
        <v>#DIV/0!</v>
      </c>
      <c r="V99" s="80" t="e">
        <f t="shared" si="137"/>
        <v>#DIV/0!</v>
      </c>
      <c r="W99" s="104">
        <f t="shared" si="138"/>
        <v>5.48</v>
      </c>
      <c r="X99" s="105"/>
      <c r="Y99" s="102">
        <f t="shared" si="139"/>
        <v>0.02</v>
      </c>
      <c r="Z99" s="106">
        <f t="shared" si="140"/>
        <v>1</v>
      </c>
      <c r="AA99" s="105">
        <f t="shared" ca="1" si="141"/>
        <v>2052</v>
      </c>
      <c r="AB99" s="80" t="e">
        <f t="shared" si="142"/>
        <v>#DIV/0!</v>
      </c>
      <c r="AC99" s="80" t="e">
        <f t="shared" si="143"/>
        <v>#DIV/0!</v>
      </c>
      <c r="AD99" s="104">
        <f t="shared" si="144"/>
        <v>5.5692500000000003</v>
      </c>
      <c r="AF99" s="105">
        <f t="shared" ca="1" si="171"/>
        <v>2052</v>
      </c>
      <c r="AG99" s="105">
        <f t="shared" ca="1" si="172"/>
        <v>2051</v>
      </c>
      <c r="AH99" s="80">
        <f t="shared" si="54"/>
        <v>6.8431712710895015E-2</v>
      </c>
      <c r="AI99" s="181">
        <f t="shared" si="145"/>
        <v>30</v>
      </c>
      <c r="AL99" s="105"/>
      <c r="AM99" s="82"/>
      <c r="AN99" s="82">
        <f t="shared" si="146"/>
        <v>0</v>
      </c>
      <c r="AO99" s="82" t="e">
        <f t="shared" si="173"/>
        <v>#DIV/0!</v>
      </c>
      <c r="AP99" s="77">
        <f t="shared" si="147"/>
        <v>0</v>
      </c>
      <c r="AQ99" s="108">
        <f t="shared" si="148"/>
        <v>0</v>
      </c>
      <c r="AR99" s="107">
        <f t="shared" si="149"/>
        <v>0</v>
      </c>
      <c r="AS99" s="107">
        <f t="shared" si="150"/>
        <v>0</v>
      </c>
      <c r="AT99" s="107">
        <f t="shared" si="151"/>
        <v>0</v>
      </c>
      <c r="AU99" s="109">
        <f t="shared" si="174"/>
        <v>0</v>
      </c>
      <c r="AV99" s="109">
        <f t="shared" si="175"/>
        <v>0</v>
      </c>
      <c r="AW99" s="109">
        <f t="shared" si="176"/>
        <v>0</v>
      </c>
      <c r="AY99" s="82">
        <f t="shared" si="152"/>
        <v>0</v>
      </c>
      <c r="AZ99" s="82" t="e">
        <f t="shared" si="177"/>
        <v>#DIV/0!</v>
      </c>
      <c r="BA99" s="77">
        <f t="shared" si="153"/>
        <v>0</v>
      </c>
      <c r="BB99" s="108">
        <f t="shared" si="154"/>
        <v>0</v>
      </c>
      <c r="BC99" s="107">
        <f t="shared" si="155"/>
        <v>0</v>
      </c>
      <c r="BD99" s="107">
        <f t="shared" si="156"/>
        <v>0</v>
      </c>
      <c r="BE99" s="107">
        <f t="shared" si="157"/>
        <v>0</v>
      </c>
      <c r="BF99" s="109">
        <f t="shared" si="178"/>
        <v>0</v>
      </c>
      <c r="BG99" s="109">
        <f t="shared" si="179"/>
        <v>0</v>
      </c>
      <c r="BH99" s="109">
        <f t="shared" si="180"/>
        <v>0</v>
      </c>
      <c r="BJ99" s="82">
        <f t="shared" si="158"/>
        <v>0</v>
      </c>
      <c r="BK99" s="82" t="e">
        <f t="shared" si="181"/>
        <v>#DIV/0!</v>
      </c>
      <c r="BL99" s="77">
        <f t="shared" si="159"/>
        <v>0</v>
      </c>
      <c r="BM99" s="108">
        <f t="shared" si="160"/>
        <v>0</v>
      </c>
      <c r="BN99" s="107">
        <f t="shared" si="161"/>
        <v>0</v>
      </c>
      <c r="BO99" s="107">
        <f t="shared" si="162"/>
        <v>0</v>
      </c>
      <c r="BP99" s="107">
        <f t="shared" si="163"/>
        <v>0</v>
      </c>
      <c r="BQ99" s="109">
        <f t="shared" si="182"/>
        <v>0</v>
      </c>
      <c r="BR99" s="109">
        <f t="shared" si="183"/>
        <v>0</v>
      </c>
      <c r="BS99" s="109">
        <f t="shared" si="184"/>
        <v>0</v>
      </c>
      <c r="BU99" s="82">
        <f t="shared" si="164"/>
        <v>0</v>
      </c>
      <c r="BV99" s="82" t="e">
        <f t="shared" si="185"/>
        <v>#DIV/0!</v>
      </c>
      <c r="BW99" s="77">
        <f t="shared" si="165"/>
        <v>0</v>
      </c>
      <c r="BX99" s="108">
        <f t="shared" si="166"/>
        <v>0</v>
      </c>
      <c r="BY99" s="107">
        <f t="shared" si="167"/>
        <v>0</v>
      </c>
      <c r="BZ99" s="107">
        <f t="shared" si="168"/>
        <v>0</v>
      </c>
      <c r="CA99" s="107">
        <f t="shared" si="169"/>
        <v>0</v>
      </c>
      <c r="CB99" s="109">
        <f t="shared" si="186"/>
        <v>0</v>
      </c>
      <c r="CC99" s="109">
        <f t="shared" si="187"/>
        <v>0</v>
      </c>
      <c r="CD99" s="109">
        <f t="shared" si="188"/>
        <v>0</v>
      </c>
    </row>
    <row r="100" spans="1:82" x14ac:dyDescent="0.25">
      <c r="A100" s="101">
        <f t="shared" si="120"/>
        <v>38899</v>
      </c>
      <c r="B100" s="102">
        <f t="shared" si="50"/>
        <v>3.7260000000000004</v>
      </c>
      <c r="C100" s="80">
        <f t="shared" si="170"/>
        <v>0.23250000000000001</v>
      </c>
      <c r="D100" s="102">
        <f t="shared" si="121"/>
        <v>0.44</v>
      </c>
      <c r="E100" s="106">
        <f t="shared" si="122"/>
        <v>0.98</v>
      </c>
      <c r="F100" s="105">
        <f t="shared" ca="1" si="123"/>
        <v>2085</v>
      </c>
      <c r="G100" s="80" t="e">
        <f t="shared" si="124"/>
        <v>#DIV/0!</v>
      </c>
      <c r="H100" s="80" t="e">
        <f t="shared" si="125"/>
        <v>#DIV/0!</v>
      </c>
      <c r="I100" s="104">
        <f t="shared" si="126"/>
        <v>5.05</v>
      </c>
      <c r="K100" s="102">
        <f t="shared" si="127"/>
        <v>0.315</v>
      </c>
      <c r="L100" s="106">
        <f t="shared" si="128"/>
        <v>1</v>
      </c>
      <c r="M100" s="105">
        <f t="shared" ca="1" si="129"/>
        <v>2085</v>
      </c>
      <c r="N100" s="216" t="e">
        <f t="shared" si="130"/>
        <v>#DIV/0!</v>
      </c>
      <c r="O100" s="80" t="e">
        <f t="shared" si="131"/>
        <v>#DIV/0!</v>
      </c>
      <c r="P100" s="104">
        <f t="shared" si="132"/>
        <v>5.0999999999999996</v>
      </c>
      <c r="R100" s="102">
        <f t="shared" si="133"/>
        <v>2.2499999999999999E-2</v>
      </c>
      <c r="S100" s="106">
        <f t="shared" si="134"/>
        <v>1</v>
      </c>
      <c r="T100" s="105">
        <f t="shared" ca="1" si="135"/>
        <v>2085</v>
      </c>
      <c r="U100" s="216" t="e">
        <f t="shared" si="136"/>
        <v>#DIV/0!</v>
      </c>
      <c r="V100" s="80" t="e">
        <f t="shared" si="137"/>
        <v>#DIV/0!</v>
      </c>
      <c r="W100" s="104">
        <f t="shared" si="138"/>
        <v>5.48</v>
      </c>
      <c r="X100" s="105"/>
      <c r="Y100" s="102">
        <f t="shared" si="139"/>
        <v>2.2499999999999999E-2</v>
      </c>
      <c r="Z100" s="106">
        <f t="shared" si="140"/>
        <v>1</v>
      </c>
      <c r="AA100" s="105">
        <f t="shared" ca="1" si="141"/>
        <v>2085</v>
      </c>
      <c r="AB100" s="80" t="e">
        <f t="shared" si="142"/>
        <v>#DIV/0!</v>
      </c>
      <c r="AC100" s="80" t="e">
        <f t="shared" si="143"/>
        <v>#DIV/0!</v>
      </c>
      <c r="AD100" s="104">
        <f t="shared" si="144"/>
        <v>5.5692500000000003</v>
      </c>
      <c r="AF100" s="105">
        <f t="shared" ca="1" si="171"/>
        <v>2085</v>
      </c>
      <c r="AG100" s="105">
        <f t="shared" ca="1" si="172"/>
        <v>2084</v>
      </c>
      <c r="AH100" s="80">
        <f t="shared" si="54"/>
        <v>6.8469634103813001E-2</v>
      </c>
      <c r="AI100" s="181">
        <f t="shared" si="145"/>
        <v>31</v>
      </c>
      <c r="AL100" s="105"/>
      <c r="AM100" s="82"/>
      <c r="AN100" s="82">
        <f t="shared" si="146"/>
        <v>0</v>
      </c>
      <c r="AO100" s="82" t="e">
        <f t="shared" si="173"/>
        <v>#DIV/0!</v>
      </c>
      <c r="AP100" s="77">
        <f t="shared" si="147"/>
        <v>0</v>
      </c>
      <c r="AQ100" s="108">
        <f t="shared" si="148"/>
        <v>0</v>
      </c>
      <c r="AR100" s="107">
        <f t="shared" si="149"/>
        <v>0</v>
      </c>
      <c r="AS100" s="107">
        <f t="shared" si="150"/>
        <v>0</v>
      </c>
      <c r="AT100" s="107">
        <f t="shared" si="151"/>
        <v>0</v>
      </c>
      <c r="AU100" s="109">
        <f t="shared" si="174"/>
        <v>0</v>
      </c>
      <c r="AV100" s="109">
        <f t="shared" si="175"/>
        <v>0</v>
      </c>
      <c r="AW100" s="109">
        <f t="shared" si="176"/>
        <v>0</v>
      </c>
      <c r="AY100" s="82">
        <f t="shared" si="152"/>
        <v>0</v>
      </c>
      <c r="AZ100" s="82" t="e">
        <f t="shared" si="177"/>
        <v>#DIV/0!</v>
      </c>
      <c r="BA100" s="77">
        <f t="shared" si="153"/>
        <v>0</v>
      </c>
      <c r="BB100" s="108">
        <f t="shared" si="154"/>
        <v>0</v>
      </c>
      <c r="BC100" s="107">
        <f t="shared" si="155"/>
        <v>0</v>
      </c>
      <c r="BD100" s="107">
        <f t="shared" si="156"/>
        <v>0</v>
      </c>
      <c r="BE100" s="107">
        <f t="shared" si="157"/>
        <v>0</v>
      </c>
      <c r="BF100" s="109">
        <f t="shared" si="178"/>
        <v>0</v>
      </c>
      <c r="BG100" s="109">
        <f t="shared" si="179"/>
        <v>0</v>
      </c>
      <c r="BH100" s="109">
        <f t="shared" si="180"/>
        <v>0</v>
      </c>
      <c r="BJ100" s="82">
        <f t="shared" si="158"/>
        <v>0</v>
      </c>
      <c r="BK100" s="82" t="e">
        <f t="shared" si="181"/>
        <v>#DIV/0!</v>
      </c>
      <c r="BL100" s="77">
        <f t="shared" si="159"/>
        <v>0</v>
      </c>
      <c r="BM100" s="108">
        <f t="shared" si="160"/>
        <v>0</v>
      </c>
      <c r="BN100" s="107">
        <f t="shared" si="161"/>
        <v>0</v>
      </c>
      <c r="BO100" s="107">
        <f t="shared" si="162"/>
        <v>0</v>
      </c>
      <c r="BP100" s="107">
        <f t="shared" si="163"/>
        <v>0</v>
      </c>
      <c r="BQ100" s="109">
        <f t="shared" si="182"/>
        <v>0</v>
      </c>
      <c r="BR100" s="109">
        <f t="shared" si="183"/>
        <v>0</v>
      </c>
      <c r="BS100" s="109">
        <f t="shared" si="184"/>
        <v>0</v>
      </c>
      <c r="BU100" s="82">
        <f t="shared" si="164"/>
        <v>0</v>
      </c>
      <c r="BV100" s="82" t="e">
        <f t="shared" si="185"/>
        <v>#DIV/0!</v>
      </c>
      <c r="BW100" s="77">
        <f t="shared" si="165"/>
        <v>0</v>
      </c>
      <c r="BX100" s="108">
        <f t="shared" si="166"/>
        <v>0</v>
      </c>
      <c r="BY100" s="107">
        <f t="shared" si="167"/>
        <v>0</v>
      </c>
      <c r="BZ100" s="107">
        <f t="shared" si="168"/>
        <v>0</v>
      </c>
      <c r="CA100" s="107">
        <f t="shared" si="169"/>
        <v>0</v>
      </c>
      <c r="CB100" s="109">
        <f t="shared" si="186"/>
        <v>0</v>
      </c>
      <c r="CC100" s="109">
        <f t="shared" si="187"/>
        <v>0</v>
      </c>
      <c r="CD100" s="109">
        <f t="shared" si="188"/>
        <v>0</v>
      </c>
    </row>
    <row r="101" spans="1:82" x14ac:dyDescent="0.25">
      <c r="A101" s="101">
        <f t="shared" si="120"/>
        <v>38930</v>
      </c>
      <c r="B101" s="102">
        <f t="shared" si="50"/>
        <v>3.7480000000000002</v>
      </c>
      <c r="C101" s="80">
        <f t="shared" si="170"/>
        <v>0.23250000000000001</v>
      </c>
      <c r="D101" s="102">
        <f t="shared" si="121"/>
        <v>0.505</v>
      </c>
      <c r="E101" s="106">
        <f t="shared" si="122"/>
        <v>0.98</v>
      </c>
      <c r="F101" s="105">
        <f t="shared" ca="1" si="123"/>
        <v>2114</v>
      </c>
      <c r="G101" s="80" t="e">
        <f t="shared" si="124"/>
        <v>#DIV/0!</v>
      </c>
      <c r="H101" s="80" t="e">
        <f t="shared" si="125"/>
        <v>#DIV/0!</v>
      </c>
      <c r="I101" s="104">
        <f t="shared" si="126"/>
        <v>5.05</v>
      </c>
      <c r="K101" s="102">
        <f t="shared" si="127"/>
        <v>0.315</v>
      </c>
      <c r="L101" s="106">
        <f t="shared" si="128"/>
        <v>1</v>
      </c>
      <c r="M101" s="105">
        <f t="shared" ca="1" si="129"/>
        <v>2114</v>
      </c>
      <c r="N101" s="216" t="e">
        <f t="shared" si="130"/>
        <v>#DIV/0!</v>
      </c>
      <c r="O101" s="80" t="e">
        <f t="shared" si="131"/>
        <v>#DIV/0!</v>
      </c>
      <c r="P101" s="104">
        <f t="shared" si="132"/>
        <v>5.0999999999999996</v>
      </c>
      <c r="R101" s="102">
        <f t="shared" si="133"/>
        <v>2.5000000000000001E-2</v>
      </c>
      <c r="S101" s="106">
        <f t="shared" si="134"/>
        <v>1</v>
      </c>
      <c r="T101" s="105">
        <f t="shared" ca="1" si="135"/>
        <v>2114</v>
      </c>
      <c r="U101" s="216" t="e">
        <f t="shared" si="136"/>
        <v>#DIV/0!</v>
      </c>
      <c r="V101" s="80" t="e">
        <f t="shared" si="137"/>
        <v>#DIV/0!</v>
      </c>
      <c r="W101" s="104">
        <f t="shared" si="138"/>
        <v>5.48</v>
      </c>
      <c r="X101" s="105"/>
      <c r="Y101" s="102">
        <f t="shared" si="139"/>
        <v>2.5000000000000001E-2</v>
      </c>
      <c r="Z101" s="106">
        <f t="shared" si="140"/>
        <v>1</v>
      </c>
      <c r="AA101" s="105">
        <f t="shared" ca="1" si="141"/>
        <v>2114</v>
      </c>
      <c r="AB101" s="80" t="e">
        <f t="shared" si="142"/>
        <v>#DIV/0!</v>
      </c>
      <c r="AC101" s="80" t="e">
        <f t="shared" si="143"/>
        <v>#DIV/0!</v>
      </c>
      <c r="AD101" s="104">
        <f t="shared" si="144"/>
        <v>5.5692500000000003</v>
      </c>
      <c r="AF101" s="105">
        <f t="shared" ca="1" si="171"/>
        <v>2114</v>
      </c>
      <c r="AG101" s="105">
        <f t="shared" ca="1" si="172"/>
        <v>2113</v>
      </c>
      <c r="AH101" s="80">
        <f t="shared" si="54"/>
        <v>6.8508819543663016E-2</v>
      </c>
      <c r="AI101" s="181">
        <f t="shared" si="145"/>
        <v>31</v>
      </c>
      <c r="AL101" s="105"/>
      <c r="AM101" s="82"/>
      <c r="AN101" s="82">
        <f t="shared" si="146"/>
        <v>0</v>
      </c>
      <c r="AO101" s="82" t="e">
        <f t="shared" si="173"/>
        <v>#DIV/0!</v>
      </c>
      <c r="AP101" s="77">
        <f t="shared" si="147"/>
        <v>0</v>
      </c>
      <c r="AQ101" s="108">
        <f t="shared" si="148"/>
        <v>0</v>
      </c>
      <c r="AR101" s="107">
        <f t="shared" si="149"/>
        <v>0</v>
      </c>
      <c r="AS101" s="107">
        <f t="shared" si="150"/>
        <v>0</v>
      </c>
      <c r="AT101" s="107">
        <f t="shared" si="151"/>
        <v>0</v>
      </c>
      <c r="AU101" s="109">
        <f t="shared" si="174"/>
        <v>0</v>
      </c>
      <c r="AV101" s="109">
        <f t="shared" si="175"/>
        <v>0</v>
      </c>
      <c r="AW101" s="109">
        <f t="shared" si="176"/>
        <v>0</v>
      </c>
      <c r="AY101" s="82">
        <f t="shared" si="152"/>
        <v>0</v>
      </c>
      <c r="AZ101" s="82" t="e">
        <f t="shared" si="177"/>
        <v>#DIV/0!</v>
      </c>
      <c r="BA101" s="77">
        <f t="shared" si="153"/>
        <v>0</v>
      </c>
      <c r="BB101" s="108">
        <f t="shared" si="154"/>
        <v>0</v>
      </c>
      <c r="BC101" s="107">
        <f t="shared" si="155"/>
        <v>0</v>
      </c>
      <c r="BD101" s="107">
        <f t="shared" si="156"/>
        <v>0</v>
      </c>
      <c r="BE101" s="107">
        <f t="shared" si="157"/>
        <v>0</v>
      </c>
      <c r="BF101" s="109">
        <f t="shared" si="178"/>
        <v>0</v>
      </c>
      <c r="BG101" s="109">
        <f t="shared" si="179"/>
        <v>0</v>
      </c>
      <c r="BH101" s="109">
        <f t="shared" si="180"/>
        <v>0</v>
      </c>
      <c r="BJ101" s="82">
        <f t="shared" si="158"/>
        <v>0</v>
      </c>
      <c r="BK101" s="82" t="e">
        <f t="shared" si="181"/>
        <v>#DIV/0!</v>
      </c>
      <c r="BL101" s="77">
        <f t="shared" si="159"/>
        <v>0</v>
      </c>
      <c r="BM101" s="108">
        <f t="shared" si="160"/>
        <v>0</v>
      </c>
      <c r="BN101" s="107">
        <f t="shared" si="161"/>
        <v>0</v>
      </c>
      <c r="BO101" s="107">
        <f t="shared" si="162"/>
        <v>0</v>
      </c>
      <c r="BP101" s="107">
        <f t="shared" si="163"/>
        <v>0</v>
      </c>
      <c r="BQ101" s="109">
        <f t="shared" si="182"/>
        <v>0</v>
      </c>
      <c r="BR101" s="109">
        <f t="shared" si="183"/>
        <v>0</v>
      </c>
      <c r="BS101" s="109">
        <f t="shared" si="184"/>
        <v>0</v>
      </c>
      <c r="BU101" s="82">
        <f t="shared" si="164"/>
        <v>0</v>
      </c>
      <c r="BV101" s="82" t="e">
        <f t="shared" si="185"/>
        <v>#DIV/0!</v>
      </c>
      <c r="BW101" s="77">
        <f t="shared" si="165"/>
        <v>0</v>
      </c>
      <c r="BX101" s="108">
        <f t="shared" si="166"/>
        <v>0</v>
      </c>
      <c r="BY101" s="107">
        <f t="shared" si="167"/>
        <v>0</v>
      </c>
      <c r="BZ101" s="107">
        <f t="shared" si="168"/>
        <v>0</v>
      </c>
      <c r="CA101" s="107">
        <f t="shared" si="169"/>
        <v>0</v>
      </c>
      <c r="CB101" s="109">
        <f t="shared" si="186"/>
        <v>0</v>
      </c>
      <c r="CC101" s="109">
        <f t="shared" si="187"/>
        <v>0</v>
      </c>
      <c r="CD101" s="109">
        <f t="shared" si="188"/>
        <v>0</v>
      </c>
    </row>
    <row r="102" spans="1:82" x14ac:dyDescent="0.25">
      <c r="A102" s="101">
        <f t="shared" si="120"/>
        <v>38961</v>
      </c>
      <c r="B102" s="102">
        <f t="shared" si="50"/>
        <v>3.7660000000000005</v>
      </c>
      <c r="C102" s="80">
        <f t="shared" si="170"/>
        <v>0.23250000000000001</v>
      </c>
      <c r="D102" s="102">
        <f t="shared" si="121"/>
        <v>0.40500000000000003</v>
      </c>
      <c r="E102" s="106">
        <f t="shared" si="122"/>
        <v>0.98</v>
      </c>
      <c r="F102" s="105">
        <f t="shared" ca="1" si="123"/>
        <v>2147</v>
      </c>
      <c r="G102" s="80" t="e">
        <f t="shared" si="124"/>
        <v>#DIV/0!</v>
      </c>
      <c r="H102" s="80" t="e">
        <f t="shared" si="125"/>
        <v>#DIV/0!</v>
      </c>
      <c r="I102" s="104">
        <f t="shared" si="126"/>
        <v>5.05</v>
      </c>
      <c r="K102" s="102">
        <f t="shared" si="127"/>
        <v>0.315</v>
      </c>
      <c r="L102" s="106">
        <f t="shared" si="128"/>
        <v>1</v>
      </c>
      <c r="M102" s="105">
        <f t="shared" ca="1" si="129"/>
        <v>2147</v>
      </c>
      <c r="N102" s="216" t="e">
        <f t="shared" si="130"/>
        <v>#DIV/0!</v>
      </c>
      <c r="O102" s="80" t="e">
        <f t="shared" si="131"/>
        <v>#DIV/0!</v>
      </c>
      <c r="P102" s="104">
        <f t="shared" si="132"/>
        <v>5.0999999999999996</v>
      </c>
      <c r="R102" s="102">
        <f t="shared" si="133"/>
        <v>1.7500000000000002E-2</v>
      </c>
      <c r="S102" s="106">
        <f t="shared" si="134"/>
        <v>1</v>
      </c>
      <c r="T102" s="105">
        <f t="shared" ca="1" si="135"/>
        <v>2147</v>
      </c>
      <c r="U102" s="216" t="e">
        <f t="shared" si="136"/>
        <v>#DIV/0!</v>
      </c>
      <c r="V102" s="80" t="e">
        <f t="shared" si="137"/>
        <v>#DIV/0!</v>
      </c>
      <c r="W102" s="104">
        <f t="shared" si="138"/>
        <v>5.48</v>
      </c>
      <c r="X102" s="105"/>
      <c r="Y102" s="102">
        <f t="shared" si="139"/>
        <v>1.7500000000000002E-2</v>
      </c>
      <c r="Z102" s="106">
        <f t="shared" si="140"/>
        <v>1</v>
      </c>
      <c r="AA102" s="105">
        <f t="shared" ca="1" si="141"/>
        <v>2147</v>
      </c>
      <c r="AB102" s="80" t="e">
        <f t="shared" si="142"/>
        <v>#DIV/0!</v>
      </c>
      <c r="AC102" s="80" t="e">
        <f t="shared" si="143"/>
        <v>#DIV/0!</v>
      </c>
      <c r="AD102" s="104">
        <f t="shared" si="144"/>
        <v>5.5692500000000003</v>
      </c>
      <c r="AF102" s="105">
        <f t="shared" ca="1" si="171"/>
        <v>2147</v>
      </c>
      <c r="AG102" s="105">
        <f t="shared" ca="1" si="172"/>
        <v>2146</v>
      </c>
      <c r="AH102" s="80">
        <f t="shared" si="54"/>
        <v>6.8548004984020014E-2</v>
      </c>
      <c r="AI102" s="181">
        <f t="shared" si="145"/>
        <v>30</v>
      </c>
      <c r="AL102" s="105"/>
      <c r="AM102" s="82"/>
      <c r="AN102" s="82">
        <f t="shared" si="146"/>
        <v>0</v>
      </c>
      <c r="AO102" s="82" t="e">
        <f t="shared" si="173"/>
        <v>#DIV/0!</v>
      </c>
      <c r="AP102" s="77">
        <f t="shared" si="147"/>
        <v>0</v>
      </c>
      <c r="AQ102" s="108">
        <f t="shared" si="148"/>
        <v>0</v>
      </c>
      <c r="AR102" s="107">
        <f t="shared" si="149"/>
        <v>0</v>
      </c>
      <c r="AS102" s="107">
        <f t="shared" si="150"/>
        <v>0</v>
      </c>
      <c r="AT102" s="107">
        <f t="shared" si="151"/>
        <v>0</v>
      </c>
      <c r="AU102" s="109">
        <f t="shared" si="174"/>
        <v>0</v>
      </c>
      <c r="AV102" s="109">
        <f t="shared" si="175"/>
        <v>0</v>
      </c>
      <c r="AW102" s="109">
        <f t="shared" si="176"/>
        <v>0</v>
      </c>
      <c r="AY102" s="82">
        <f t="shared" si="152"/>
        <v>0</v>
      </c>
      <c r="AZ102" s="82" t="e">
        <f t="shared" si="177"/>
        <v>#DIV/0!</v>
      </c>
      <c r="BA102" s="77">
        <f t="shared" si="153"/>
        <v>0</v>
      </c>
      <c r="BB102" s="108">
        <f t="shared" si="154"/>
        <v>0</v>
      </c>
      <c r="BC102" s="107">
        <f t="shared" si="155"/>
        <v>0</v>
      </c>
      <c r="BD102" s="107">
        <f t="shared" si="156"/>
        <v>0</v>
      </c>
      <c r="BE102" s="107">
        <f t="shared" si="157"/>
        <v>0</v>
      </c>
      <c r="BF102" s="109">
        <f t="shared" si="178"/>
        <v>0</v>
      </c>
      <c r="BG102" s="109">
        <f t="shared" si="179"/>
        <v>0</v>
      </c>
      <c r="BH102" s="109">
        <f t="shared" si="180"/>
        <v>0</v>
      </c>
      <c r="BJ102" s="82">
        <f t="shared" si="158"/>
        <v>0</v>
      </c>
      <c r="BK102" s="82" t="e">
        <f t="shared" si="181"/>
        <v>#DIV/0!</v>
      </c>
      <c r="BL102" s="77">
        <f t="shared" si="159"/>
        <v>0</v>
      </c>
      <c r="BM102" s="108">
        <f t="shared" si="160"/>
        <v>0</v>
      </c>
      <c r="BN102" s="107">
        <f t="shared" si="161"/>
        <v>0</v>
      </c>
      <c r="BO102" s="107">
        <f t="shared" si="162"/>
        <v>0</v>
      </c>
      <c r="BP102" s="107">
        <f t="shared" si="163"/>
        <v>0</v>
      </c>
      <c r="BQ102" s="109">
        <f t="shared" si="182"/>
        <v>0</v>
      </c>
      <c r="BR102" s="109">
        <f t="shared" si="183"/>
        <v>0</v>
      </c>
      <c r="BS102" s="109">
        <f t="shared" si="184"/>
        <v>0</v>
      </c>
      <c r="BU102" s="82">
        <f t="shared" si="164"/>
        <v>0</v>
      </c>
      <c r="BV102" s="82" t="e">
        <f t="shared" si="185"/>
        <v>#DIV/0!</v>
      </c>
      <c r="BW102" s="77">
        <f t="shared" si="165"/>
        <v>0</v>
      </c>
      <c r="BX102" s="108">
        <f t="shared" si="166"/>
        <v>0</v>
      </c>
      <c r="BY102" s="107">
        <f t="shared" si="167"/>
        <v>0</v>
      </c>
      <c r="BZ102" s="107">
        <f t="shared" si="168"/>
        <v>0</v>
      </c>
      <c r="CA102" s="107">
        <f t="shared" si="169"/>
        <v>0</v>
      </c>
      <c r="CB102" s="109">
        <f t="shared" si="186"/>
        <v>0</v>
      </c>
      <c r="CC102" s="109">
        <f t="shared" si="187"/>
        <v>0</v>
      </c>
      <c r="CD102" s="109">
        <f t="shared" si="188"/>
        <v>0</v>
      </c>
    </row>
    <row r="103" spans="1:82" x14ac:dyDescent="0.25">
      <c r="A103" s="101">
        <f t="shared" si="120"/>
        <v>38991</v>
      </c>
      <c r="B103" s="102">
        <f t="shared" si="50"/>
        <v>3.7790000000000004</v>
      </c>
      <c r="C103" s="80">
        <f t="shared" si="170"/>
        <v>0.23250000000000001</v>
      </c>
      <c r="D103" s="102">
        <f t="shared" si="121"/>
        <v>0.46</v>
      </c>
      <c r="E103" s="106">
        <f t="shared" si="122"/>
        <v>0.98</v>
      </c>
      <c r="F103" s="105">
        <f t="shared" ca="1" si="123"/>
        <v>2176</v>
      </c>
      <c r="G103" s="80" t="e">
        <f t="shared" si="124"/>
        <v>#DIV/0!</v>
      </c>
      <c r="H103" s="80" t="e">
        <f t="shared" si="125"/>
        <v>#DIV/0!</v>
      </c>
      <c r="I103" s="104">
        <f t="shared" si="126"/>
        <v>5.05</v>
      </c>
      <c r="K103" s="102">
        <f t="shared" si="127"/>
        <v>0.315</v>
      </c>
      <c r="L103" s="106">
        <f t="shared" si="128"/>
        <v>1</v>
      </c>
      <c r="M103" s="105">
        <f t="shared" ca="1" si="129"/>
        <v>2176</v>
      </c>
      <c r="N103" s="216" t="e">
        <f t="shared" si="130"/>
        <v>#DIV/0!</v>
      </c>
      <c r="O103" s="80" t="e">
        <f t="shared" si="131"/>
        <v>#DIV/0!</v>
      </c>
      <c r="P103" s="104">
        <f t="shared" si="132"/>
        <v>5.0999999999999996</v>
      </c>
      <c r="R103" s="102">
        <f t="shared" si="133"/>
        <v>7.4999999999999997E-3</v>
      </c>
      <c r="S103" s="106">
        <f t="shared" si="134"/>
        <v>1</v>
      </c>
      <c r="T103" s="105">
        <f t="shared" ca="1" si="135"/>
        <v>2176</v>
      </c>
      <c r="U103" s="216" t="e">
        <f t="shared" si="136"/>
        <v>#DIV/0!</v>
      </c>
      <c r="V103" s="80" t="e">
        <f t="shared" si="137"/>
        <v>#DIV/0!</v>
      </c>
      <c r="W103" s="104">
        <f t="shared" si="138"/>
        <v>5.48</v>
      </c>
      <c r="X103" s="105"/>
      <c r="Y103" s="102">
        <f t="shared" si="139"/>
        <v>7.4999999999999997E-3</v>
      </c>
      <c r="Z103" s="106">
        <f t="shared" si="140"/>
        <v>1</v>
      </c>
      <c r="AA103" s="105">
        <f t="shared" ca="1" si="141"/>
        <v>2176</v>
      </c>
      <c r="AB103" s="80" t="e">
        <f t="shared" si="142"/>
        <v>#DIV/0!</v>
      </c>
      <c r="AC103" s="80" t="e">
        <f t="shared" si="143"/>
        <v>#DIV/0!</v>
      </c>
      <c r="AD103" s="104">
        <f t="shared" si="144"/>
        <v>5.5692500000000003</v>
      </c>
      <c r="AF103" s="105">
        <f t="shared" ca="1" si="171"/>
        <v>2176</v>
      </c>
      <c r="AG103" s="105">
        <f t="shared" ca="1" si="172"/>
        <v>2175</v>
      </c>
      <c r="AH103" s="80">
        <f t="shared" si="54"/>
        <v>6.8585926378397014E-2</v>
      </c>
      <c r="AI103" s="181">
        <f t="shared" si="145"/>
        <v>31</v>
      </c>
      <c r="AL103" s="105"/>
      <c r="AM103" s="82"/>
      <c r="AN103" s="82">
        <f t="shared" si="146"/>
        <v>0</v>
      </c>
      <c r="AO103" s="82" t="e">
        <f t="shared" si="173"/>
        <v>#DIV/0!</v>
      </c>
      <c r="AP103" s="77">
        <f t="shared" si="147"/>
        <v>0</v>
      </c>
      <c r="AQ103" s="108">
        <f t="shared" si="148"/>
        <v>0</v>
      </c>
      <c r="AR103" s="107">
        <f t="shared" si="149"/>
        <v>0</v>
      </c>
      <c r="AS103" s="107">
        <f t="shared" si="150"/>
        <v>0</v>
      </c>
      <c r="AT103" s="107">
        <f t="shared" si="151"/>
        <v>0</v>
      </c>
      <c r="AU103" s="109">
        <f t="shared" si="174"/>
        <v>0</v>
      </c>
      <c r="AV103" s="109">
        <f t="shared" si="175"/>
        <v>0</v>
      </c>
      <c r="AW103" s="109">
        <f t="shared" si="176"/>
        <v>0</v>
      </c>
      <c r="AY103" s="82">
        <f t="shared" si="152"/>
        <v>0</v>
      </c>
      <c r="AZ103" s="82" t="e">
        <f t="shared" si="177"/>
        <v>#DIV/0!</v>
      </c>
      <c r="BA103" s="77">
        <f t="shared" si="153"/>
        <v>0</v>
      </c>
      <c r="BB103" s="108">
        <f t="shared" si="154"/>
        <v>0</v>
      </c>
      <c r="BC103" s="107">
        <f t="shared" si="155"/>
        <v>0</v>
      </c>
      <c r="BD103" s="107">
        <f t="shared" si="156"/>
        <v>0</v>
      </c>
      <c r="BE103" s="107">
        <f t="shared" si="157"/>
        <v>0</v>
      </c>
      <c r="BF103" s="109">
        <f t="shared" si="178"/>
        <v>0</v>
      </c>
      <c r="BG103" s="109">
        <f t="shared" si="179"/>
        <v>0</v>
      </c>
      <c r="BH103" s="109">
        <f t="shared" si="180"/>
        <v>0</v>
      </c>
      <c r="BJ103" s="82">
        <f t="shared" si="158"/>
        <v>0</v>
      </c>
      <c r="BK103" s="82" t="e">
        <f t="shared" si="181"/>
        <v>#DIV/0!</v>
      </c>
      <c r="BL103" s="77">
        <f t="shared" si="159"/>
        <v>0</v>
      </c>
      <c r="BM103" s="108">
        <f t="shared" si="160"/>
        <v>0</v>
      </c>
      <c r="BN103" s="107">
        <f t="shared" si="161"/>
        <v>0</v>
      </c>
      <c r="BO103" s="107">
        <f t="shared" si="162"/>
        <v>0</v>
      </c>
      <c r="BP103" s="107">
        <f t="shared" si="163"/>
        <v>0</v>
      </c>
      <c r="BQ103" s="109">
        <f t="shared" si="182"/>
        <v>0</v>
      </c>
      <c r="BR103" s="109">
        <f t="shared" si="183"/>
        <v>0</v>
      </c>
      <c r="BS103" s="109">
        <f t="shared" si="184"/>
        <v>0</v>
      </c>
      <c r="BU103" s="82">
        <f t="shared" si="164"/>
        <v>0</v>
      </c>
      <c r="BV103" s="82" t="e">
        <f t="shared" si="185"/>
        <v>#DIV/0!</v>
      </c>
      <c r="BW103" s="77">
        <f t="shared" si="165"/>
        <v>0</v>
      </c>
      <c r="BX103" s="108">
        <f t="shared" si="166"/>
        <v>0</v>
      </c>
      <c r="BY103" s="107">
        <f t="shared" si="167"/>
        <v>0</v>
      </c>
      <c r="BZ103" s="107">
        <f t="shared" si="168"/>
        <v>0</v>
      </c>
      <c r="CA103" s="107">
        <f t="shared" si="169"/>
        <v>0</v>
      </c>
      <c r="CB103" s="109">
        <f t="shared" si="186"/>
        <v>0</v>
      </c>
      <c r="CC103" s="109">
        <f t="shared" si="187"/>
        <v>0</v>
      </c>
      <c r="CD103" s="109">
        <f t="shared" si="188"/>
        <v>0</v>
      </c>
    </row>
    <row r="104" spans="1:82" x14ac:dyDescent="0.25">
      <c r="A104" s="101">
        <f t="shared" si="120"/>
        <v>39022</v>
      </c>
      <c r="B104" s="102">
        <f t="shared" si="50"/>
        <v>3.907</v>
      </c>
      <c r="C104" s="80">
        <f t="shared" si="170"/>
        <v>0.23499999999999999</v>
      </c>
      <c r="D104" s="102">
        <f t="shared" si="121"/>
        <v>0.88500000000000001</v>
      </c>
      <c r="E104" s="106">
        <f t="shared" si="122"/>
        <v>1.1000000000000001</v>
      </c>
      <c r="F104" s="105">
        <f t="shared" ca="1" si="123"/>
        <v>2206</v>
      </c>
      <c r="G104" s="80" t="e">
        <f t="shared" si="124"/>
        <v>#DIV/0!</v>
      </c>
      <c r="H104" s="80" t="e">
        <f t="shared" si="125"/>
        <v>#DIV/0!</v>
      </c>
      <c r="I104" s="104">
        <f t="shared" si="126"/>
        <v>5.05</v>
      </c>
      <c r="K104" s="102">
        <f t="shared" si="127"/>
        <v>0.14000000000000001</v>
      </c>
      <c r="L104" s="106">
        <f t="shared" si="128"/>
        <v>1</v>
      </c>
      <c r="M104" s="105">
        <f t="shared" ca="1" si="129"/>
        <v>2206</v>
      </c>
      <c r="N104" s="216" t="e">
        <f t="shared" si="130"/>
        <v>#DIV/0!</v>
      </c>
      <c r="O104" s="80" t="e">
        <f t="shared" si="131"/>
        <v>#DIV/0!</v>
      </c>
      <c r="P104" s="104">
        <f t="shared" si="132"/>
        <v>5.0999999999999996</v>
      </c>
      <c r="R104" s="102">
        <f t="shared" si="133"/>
        <v>-3.2500000000000001E-2</v>
      </c>
      <c r="S104" s="106">
        <f t="shared" si="134"/>
        <v>1</v>
      </c>
      <c r="T104" s="105">
        <f t="shared" ca="1" si="135"/>
        <v>2206</v>
      </c>
      <c r="U104" s="216" t="e">
        <f t="shared" si="136"/>
        <v>#DIV/0!</v>
      </c>
      <c r="V104" s="80" t="e">
        <f t="shared" si="137"/>
        <v>#DIV/0!</v>
      </c>
      <c r="W104" s="104">
        <f t="shared" si="138"/>
        <v>5.48</v>
      </c>
      <c r="X104" s="105"/>
      <c r="Y104" s="102">
        <f t="shared" si="139"/>
        <v>-3.2500000000000001E-2</v>
      </c>
      <c r="Z104" s="106">
        <f t="shared" si="140"/>
        <v>1</v>
      </c>
      <c r="AA104" s="105">
        <f t="shared" ca="1" si="141"/>
        <v>2206</v>
      </c>
      <c r="AB104" s="80" t="e">
        <f t="shared" si="142"/>
        <v>#DIV/0!</v>
      </c>
      <c r="AC104" s="80" t="e">
        <f t="shared" si="143"/>
        <v>#DIV/0!</v>
      </c>
      <c r="AD104" s="104">
        <f t="shared" si="144"/>
        <v>5.5692500000000003</v>
      </c>
      <c r="AF104" s="105">
        <f t="shared" ca="1" si="171"/>
        <v>2206</v>
      </c>
      <c r="AG104" s="105">
        <f t="shared" ca="1" si="172"/>
        <v>2205</v>
      </c>
      <c r="AH104" s="80">
        <f t="shared" si="54"/>
        <v>6.8625111819754017E-2</v>
      </c>
      <c r="AI104" s="181">
        <f t="shared" si="145"/>
        <v>30</v>
      </c>
      <c r="AL104" s="105"/>
      <c r="AM104" s="82"/>
      <c r="AN104" s="82">
        <f t="shared" si="146"/>
        <v>0</v>
      </c>
      <c r="AO104" s="82" t="e">
        <f t="shared" si="173"/>
        <v>#DIV/0!</v>
      </c>
      <c r="AP104" s="77">
        <f t="shared" si="147"/>
        <v>0</v>
      </c>
      <c r="AQ104" s="108">
        <f t="shared" si="148"/>
        <v>0</v>
      </c>
      <c r="AR104" s="107">
        <f t="shared" si="149"/>
        <v>0</v>
      </c>
      <c r="AS104" s="107">
        <f t="shared" si="150"/>
        <v>0</v>
      </c>
      <c r="AT104" s="107">
        <f t="shared" si="151"/>
        <v>0</v>
      </c>
      <c r="AU104" s="109">
        <f t="shared" si="174"/>
        <v>0</v>
      </c>
      <c r="AV104" s="109">
        <f t="shared" si="175"/>
        <v>0</v>
      </c>
      <c r="AW104" s="109">
        <f t="shared" si="176"/>
        <v>0</v>
      </c>
      <c r="AY104" s="82">
        <f t="shared" si="152"/>
        <v>0</v>
      </c>
      <c r="AZ104" s="82" t="e">
        <f t="shared" si="177"/>
        <v>#DIV/0!</v>
      </c>
      <c r="BA104" s="77">
        <f t="shared" si="153"/>
        <v>0</v>
      </c>
      <c r="BB104" s="108">
        <f t="shared" si="154"/>
        <v>0</v>
      </c>
      <c r="BC104" s="107">
        <f t="shared" si="155"/>
        <v>0</v>
      </c>
      <c r="BD104" s="107">
        <f t="shared" si="156"/>
        <v>0</v>
      </c>
      <c r="BE104" s="107">
        <f t="shared" si="157"/>
        <v>0</v>
      </c>
      <c r="BF104" s="109">
        <f t="shared" si="178"/>
        <v>0</v>
      </c>
      <c r="BG104" s="109">
        <f t="shared" si="179"/>
        <v>0</v>
      </c>
      <c r="BH104" s="109">
        <f t="shared" si="180"/>
        <v>0</v>
      </c>
      <c r="BJ104" s="82">
        <f t="shared" si="158"/>
        <v>0</v>
      </c>
      <c r="BK104" s="82" t="e">
        <f t="shared" si="181"/>
        <v>#DIV/0!</v>
      </c>
      <c r="BL104" s="77">
        <f t="shared" si="159"/>
        <v>0</v>
      </c>
      <c r="BM104" s="108">
        <f t="shared" si="160"/>
        <v>0</v>
      </c>
      <c r="BN104" s="107">
        <f t="shared" si="161"/>
        <v>0</v>
      </c>
      <c r="BO104" s="107">
        <f t="shared" si="162"/>
        <v>0</v>
      </c>
      <c r="BP104" s="107">
        <f t="shared" si="163"/>
        <v>0</v>
      </c>
      <c r="BQ104" s="109">
        <f t="shared" si="182"/>
        <v>0</v>
      </c>
      <c r="BR104" s="109">
        <f t="shared" si="183"/>
        <v>0</v>
      </c>
      <c r="BS104" s="109">
        <f t="shared" si="184"/>
        <v>0</v>
      </c>
      <c r="BU104" s="82">
        <f t="shared" si="164"/>
        <v>0</v>
      </c>
      <c r="BV104" s="82" t="e">
        <f t="shared" si="185"/>
        <v>#DIV/0!</v>
      </c>
      <c r="BW104" s="77">
        <f t="shared" si="165"/>
        <v>0</v>
      </c>
      <c r="BX104" s="108">
        <f t="shared" si="166"/>
        <v>0</v>
      </c>
      <c r="BY104" s="107">
        <f t="shared" si="167"/>
        <v>0</v>
      </c>
      <c r="BZ104" s="107">
        <f t="shared" si="168"/>
        <v>0</v>
      </c>
      <c r="CA104" s="107">
        <f t="shared" si="169"/>
        <v>0</v>
      </c>
      <c r="CB104" s="109">
        <f t="shared" si="186"/>
        <v>0</v>
      </c>
      <c r="CC104" s="109">
        <f t="shared" si="187"/>
        <v>0</v>
      </c>
      <c r="CD104" s="109">
        <f t="shared" si="188"/>
        <v>0</v>
      </c>
    </row>
    <row r="105" spans="1:82" x14ac:dyDescent="0.25">
      <c r="A105" s="101">
        <f t="shared" si="120"/>
        <v>39052</v>
      </c>
      <c r="B105" s="102">
        <f t="shared" si="50"/>
        <v>4.0190000000000001</v>
      </c>
      <c r="C105" s="80">
        <f t="shared" si="170"/>
        <v>0.245</v>
      </c>
      <c r="D105" s="102">
        <f t="shared" si="121"/>
        <v>1.31</v>
      </c>
      <c r="E105" s="106">
        <f t="shared" si="122"/>
        <v>1.1000000000000001</v>
      </c>
      <c r="F105" s="105">
        <f t="shared" ca="1" si="123"/>
        <v>2238</v>
      </c>
      <c r="G105" s="80" t="e">
        <f t="shared" si="124"/>
        <v>#DIV/0!</v>
      </c>
      <c r="H105" s="80" t="e">
        <f t="shared" si="125"/>
        <v>#DIV/0!</v>
      </c>
      <c r="I105" s="104">
        <f t="shared" si="126"/>
        <v>5.05</v>
      </c>
      <c r="K105" s="102">
        <f t="shared" si="127"/>
        <v>0.14000000000000001</v>
      </c>
      <c r="L105" s="106">
        <f t="shared" si="128"/>
        <v>1</v>
      </c>
      <c r="M105" s="105">
        <f t="shared" ca="1" si="129"/>
        <v>2238</v>
      </c>
      <c r="N105" s="216" t="e">
        <f t="shared" si="130"/>
        <v>#DIV/0!</v>
      </c>
      <c r="O105" s="80" t="e">
        <f t="shared" si="131"/>
        <v>#DIV/0!</v>
      </c>
      <c r="P105" s="104">
        <f t="shared" si="132"/>
        <v>5.0999999999999996</v>
      </c>
      <c r="R105" s="102">
        <f t="shared" si="133"/>
        <v>-5.5E-2</v>
      </c>
      <c r="S105" s="106">
        <f t="shared" si="134"/>
        <v>1</v>
      </c>
      <c r="T105" s="105">
        <f t="shared" ca="1" si="135"/>
        <v>2238</v>
      </c>
      <c r="U105" s="216" t="e">
        <f t="shared" si="136"/>
        <v>#DIV/0!</v>
      </c>
      <c r="V105" s="80" t="e">
        <f t="shared" si="137"/>
        <v>#DIV/0!</v>
      </c>
      <c r="W105" s="104">
        <f t="shared" si="138"/>
        <v>5.48</v>
      </c>
      <c r="X105" s="105"/>
      <c r="Y105" s="102">
        <f t="shared" si="139"/>
        <v>-5.5E-2</v>
      </c>
      <c r="Z105" s="106">
        <f t="shared" si="140"/>
        <v>1</v>
      </c>
      <c r="AA105" s="105">
        <f t="shared" ca="1" si="141"/>
        <v>2238</v>
      </c>
      <c r="AB105" s="80" t="e">
        <f t="shared" si="142"/>
        <v>#DIV/0!</v>
      </c>
      <c r="AC105" s="80" t="e">
        <f t="shared" si="143"/>
        <v>#DIV/0!</v>
      </c>
      <c r="AD105" s="104">
        <f t="shared" si="144"/>
        <v>5.5692500000000003</v>
      </c>
      <c r="AF105" s="105">
        <f t="shared" ca="1" si="171"/>
        <v>2238</v>
      </c>
      <c r="AG105" s="105">
        <f t="shared" ca="1" si="172"/>
        <v>2237</v>
      </c>
      <c r="AH105" s="80">
        <f t="shared" si="54"/>
        <v>6.866303321509902E-2</v>
      </c>
      <c r="AI105" s="181">
        <f t="shared" si="145"/>
        <v>31</v>
      </c>
      <c r="AL105" s="105"/>
      <c r="AM105" s="82"/>
      <c r="AN105" s="82">
        <f t="shared" si="146"/>
        <v>0</v>
      </c>
      <c r="AO105" s="82" t="e">
        <f t="shared" si="173"/>
        <v>#DIV/0!</v>
      </c>
      <c r="AP105" s="77">
        <f t="shared" si="147"/>
        <v>0</v>
      </c>
      <c r="AQ105" s="108">
        <f t="shared" si="148"/>
        <v>0</v>
      </c>
      <c r="AR105" s="107">
        <f t="shared" si="149"/>
        <v>0</v>
      </c>
      <c r="AS105" s="107">
        <f t="shared" si="150"/>
        <v>0</v>
      </c>
      <c r="AT105" s="107">
        <f t="shared" si="151"/>
        <v>0</v>
      </c>
      <c r="AU105" s="109">
        <f t="shared" si="174"/>
        <v>0</v>
      </c>
      <c r="AV105" s="109">
        <f t="shared" si="175"/>
        <v>0</v>
      </c>
      <c r="AW105" s="109">
        <f t="shared" si="176"/>
        <v>0</v>
      </c>
      <c r="AY105" s="82">
        <f t="shared" si="152"/>
        <v>0</v>
      </c>
      <c r="AZ105" s="82" t="e">
        <f t="shared" si="177"/>
        <v>#DIV/0!</v>
      </c>
      <c r="BA105" s="77">
        <f t="shared" si="153"/>
        <v>0</v>
      </c>
      <c r="BB105" s="108">
        <f t="shared" si="154"/>
        <v>0</v>
      </c>
      <c r="BC105" s="107">
        <f t="shared" si="155"/>
        <v>0</v>
      </c>
      <c r="BD105" s="107">
        <f t="shared" si="156"/>
        <v>0</v>
      </c>
      <c r="BE105" s="107">
        <f t="shared" si="157"/>
        <v>0</v>
      </c>
      <c r="BF105" s="109">
        <f t="shared" si="178"/>
        <v>0</v>
      </c>
      <c r="BG105" s="109">
        <f t="shared" si="179"/>
        <v>0</v>
      </c>
      <c r="BH105" s="109">
        <f t="shared" si="180"/>
        <v>0</v>
      </c>
      <c r="BJ105" s="82">
        <f t="shared" si="158"/>
        <v>0</v>
      </c>
      <c r="BK105" s="82" t="e">
        <f t="shared" si="181"/>
        <v>#DIV/0!</v>
      </c>
      <c r="BL105" s="77">
        <f t="shared" si="159"/>
        <v>0</v>
      </c>
      <c r="BM105" s="108">
        <f t="shared" si="160"/>
        <v>0</v>
      </c>
      <c r="BN105" s="107">
        <f t="shared" si="161"/>
        <v>0</v>
      </c>
      <c r="BO105" s="107">
        <f t="shared" si="162"/>
        <v>0</v>
      </c>
      <c r="BP105" s="107">
        <f t="shared" si="163"/>
        <v>0</v>
      </c>
      <c r="BQ105" s="109">
        <f t="shared" si="182"/>
        <v>0</v>
      </c>
      <c r="BR105" s="109">
        <f t="shared" si="183"/>
        <v>0</v>
      </c>
      <c r="BS105" s="109">
        <f t="shared" si="184"/>
        <v>0</v>
      </c>
      <c r="BU105" s="82">
        <f t="shared" si="164"/>
        <v>0</v>
      </c>
      <c r="BV105" s="82" t="e">
        <f t="shared" si="185"/>
        <v>#DIV/0!</v>
      </c>
      <c r="BW105" s="77">
        <f t="shared" si="165"/>
        <v>0</v>
      </c>
      <c r="BX105" s="108">
        <f t="shared" si="166"/>
        <v>0</v>
      </c>
      <c r="BY105" s="107">
        <f t="shared" si="167"/>
        <v>0</v>
      </c>
      <c r="BZ105" s="107">
        <f t="shared" si="168"/>
        <v>0</v>
      </c>
      <c r="CA105" s="107">
        <f t="shared" si="169"/>
        <v>0</v>
      </c>
      <c r="CB105" s="109">
        <f t="shared" si="186"/>
        <v>0</v>
      </c>
      <c r="CC105" s="109">
        <f t="shared" si="187"/>
        <v>0</v>
      </c>
      <c r="CD105" s="109">
        <f t="shared" si="188"/>
        <v>0</v>
      </c>
    </row>
    <row r="106" spans="1:82" x14ac:dyDescent="0.25">
      <c r="A106" s="101">
        <f t="shared" si="120"/>
        <v>39083</v>
      </c>
      <c r="B106" s="102">
        <f t="shared" si="50"/>
        <v>4.1219999999999999</v>
      </c>
      <c r="C106" s="80">
        <f t="shared" si="170"/>
        <v>0.2475</v>
      </c>
      <c r="D106" s="102">
        <f t="shared" si="121"/>
        <v>1.645</v>
      </c>
      <c r="E106" s="106">
        <f t="shared" si="122"/>
        <v>1.1000000000000001</v>
      </c>
      <c r="F106" s="105">
        <f t="shared" ca="1" si="123"/>
        <v>2267</v>
      </c>
      <c r="G106" s="80" t="e">
        <f t="shared" si="124"/>
        <v>#DIV/0!</v>
      </c>
      <c r="H106" s="80" t="e">
        <f t="shared" si="125"/>
        <v>#DIV/0!</v>
      </c>
      <c r="I106" s="104">
        <f t="shared" si="126"/>
        <v>5.05</v>
      </c>
      <c r="K106" s="102">
        <f t="shared" si="127"/>
        <v>0.14000000000000001</v>
      </c>
      <c r="L106" s="106">
        <f t="shared" si="128"/>
        <v>1</v>
      </c>
      <c r="M106" s="105">
        <f t="shared" ca="1" si="129"/>
        <v>2267</v>
      </c>
      <c r="N106" s="216" t="e">
        <f t="shared" si="130"/>
        <v>#DIV/0!</v>
      </c>
      <c r="O106" s="80" t="e">
        <f t="shared" si="131"/>
        <v>#DIV/0!</v>
      </c>
      <c r="P106" s="104">
        <f t="shared" si="132"/>
        <v>5.0999999999999996</v>
      </c>
      <c r="R106" s="102">
        <f t="shared" si="133"/>
        <v>-5.7500000000000002E-2</v>
      </c>
      <c r="S106" s="106">
        <f t="shared" si="134"/>
        <v>1</v>
      </c>
      <c r="T106" s="105">
        <f t="shared" ca="1" si="135"/>
        <v>2267</v>
      </c>
      <c r="U106" s="216" t="e">
        <f t="shared" si="136"/>
        <v>#DIV/0!</v>
      </c>
      <c r="V106" s="80" t="e">
        <f t="shared" si="137"/>
        <v>#DIV/0!</v>
      </c>
      <c r="W106" s="104">
        <f t="shared" si="138"/>
        <v>5.48</v>
      </c>
      <c r="X106" s="105"/>
      <c r="Y106" s="102">
        <f t="shared" si="139"/>
        <v>-5.7500000000000002E-2</v>
      </c>
      <c r="Z106" s="106">
        <f t="shared" si="140"/>
        <v>1</v>
      </c>
      <c r="AA106" s="105">
        <f t="shared" ca="1" si="141"/>
        <v>2267</v>
      </c>
      <c r="AB106" s="80" t="e">
        <f t="shared" si="142"/>
        <v>#DIV/0!</v>
      </c>
      <c r="AC106" s="80" t="e">
        <f t="shared" si="143"/>
        <v>#DIV/0!</v>
      </c>
      <c r="AD106" s="104">
        <f t="shared" si="144"/>
        <v>5.5692500000000003</v>
      </c>
      <c r="AF106" s="105">
        <f t="shared" ca="1" si="171"/>
        <v>2267</v>
      </c>
      <c r="AG106" s="105">
        <f t="shared" ca="1" si="172"/>
        <v>2266</v>
      </c>
      <c r="AH106" s="80">
        <f t="shared" si="54"/>
        <v>6.8702218657456002E-2</v>
      </c>
      <c r="AI106" s="181">
        <f t="shared" si="145"/>
        <v>31</v>
      </c>
      <c r="AL106" s="105"/>
      <c r="AM106" s="82"/>
      <c r="AN106" s="82">
        <f t="shared" si="146"/>
        <v>0</v>
      </c>
      <c r="AO106" s="82" t="e">
        <f t="shared" si="173"/>
        <v>#DIV/0!</v>
      </c>
      <c r="AP106" s="77">
        <f t="shared" si="147"/>
        <v>0</v>
      </c>
      <c r="AQ106" s="108">
        <f t="shared" si="148"/>
        <v>0</v>
      </c>
      <c r="AR106" s="107">
        <f t="shared" si="149"/>
        <v>0</v>
      </c>
      <c r="AS106" s="107">
        <f t="shared" si="150"/>
        <v>0</v>
      </c>
      <c r="AT106" s="107">
        <f t="shared" si="151"/>
        <v>0</v>
      </c>
      <c r="AU106" s="109">
        <f t="shared" si="174"/>
        <v>0</v>
      </c>
      <c r="AV106" s="109">
        <f t="shared" si="175"/>
        <v>0</v>
      </c>
      <c r="AW106" s="109">
        <f t="shared" si="176"/>
        <v>0</v>
      </c>
      <c r="AY106" s="82">
        <f t="shared" si="152"/>
        <v>0</v>
      </c>
      <c r="AZ106" s="82" t="e">
        <f t="shared" si="177"/>
        <v>#DIV/0!</v>
      </c>
      <c r="BA106" s="77">
        <f t="shared" si="153"/>
        <v>0</v>
      </c>
      <c r="BB106" s="108">
        <f t="shared" si="154"/>
        <v>0</v>
      </c>
      <c r="BC106" s="107">
        <f t="shared" si="155"/>
        <v>0</v>
      </c>
      <c r="BD106" s="107">
        <f t="shared" si="156"/>
        <v>0</v>
      </c>
      <c r="BE106" s="107">
        <f t="shared" si="157"/>
        <v>0</v>
      </c>
      <c r="BF106" s="109">
        <f t="shared" si="178"/>
        <v>0</v>
      </c>
      <c r="BG106" s="109">
        <f t="shared" si="179"/>
        <v>0</v>
      </c>
      <c r="BH106" s="109">
        <f t="shared" si="180"/>
        <v>0</v>
      </c>
      <c r="BJ106" s="82">
        <f t="shared" si="158"/>
        <v>0</v>
      </c>
      <c r="BK106" s="82" t="e">
        <f t="shared" si="181"/>
        <v>#DIV/0!</v>
      </c>
      <c r="BL106" s="77">
        <f t="shared" si="159"/>
        <v>0</v>
      </c>
      <c r="BM106" s="108">
        <f t="shared" si="160"/>
        <v>0</v>
      </c>
      <c r="BN106" s="107">
        <f t="shared" si="161"/>
        <v>0</v>
      </c>
      <c r="BO106" s="107">
        <f t="shared" si="162"/>
        <v>0</v>
      </c>
      <c r="BP106" s="107">
        <f t="shared" si="163"/>
        <v>0</v>
      </c>
      <c r="BQ106" s="109">
        <f t="shared" si="182"/>
        <v>0</v>
      </c>
      <c r="BR106" s="109">
        <f t="shared" si="183"/>
        <v>0</v>
      </c>
      <c r="BS106" s="109">
        <f t="shared" si="184"/>
        <v>0</v>
      </c>
      <c r="BU106" s="82">
        <f t="shared" si="164"/>
        <v>0</v>
      </c>
      <c r="BV106" s="82" t="e">
        <f t="shared" si="185"/>
        <v>#DIV/0!</v>
      </c>
      <c r="BW106" s="77">
        <f t="shared" si="165"/>
        <v>0</v>
      </c>
      <c r="BX106" s="108">
        <f t="shared" si="166"/>
        <v>0</v>
      </c>
      <c r="BY106" s="107">
        <f t="shared" si="167"/>
        <v>0</v>
      </c>
      <c r="BZ106" s="107">
        <f t="shared" si="168"/>
        <v>0</v>
      </c>
      <c r="CA106" s="107">
        <f t="shared" si="169"/>
        <v>0</v>
      </c>
      <c r="CB106" s="109">
        <f t="shared" si="186"/>
        <v>0</v>
      </c>
      <c r="CC106" s="109">
        <f t="shared" si="187"/>
        <v>0</v>
      </c>
      <c r="CD106" s="109">
        <f t="shared" si="188"/>
        <v>0</v>
      </c>
    </row>
    <row r="107" spans="1:82" x14ac:dyDescent="0.25">
      <c r="A107" s="101">
        <f t="shared" si="120"/>
        <v>39114</v>
      </c>
      <c r="B107" s="102">
        <f t="shared" si="50"/>
        <v>3.9940000000000002</v>
      </c>
      <c r="C107" s="80">
        <f t="shared" si="170"/>
        <v>0.23499999999999999</v>
      </c>
      <c r="D107" s="102">
        <f t="shared" si="121"/>
        <v>1.595</v>
      </c>
      <c r="E107" s="106">
        <f t="shared" si="122"/>
        <v>1.1000000000000001</v>
      </c>
      <c r="F107" s="105">
        <f t="shared" ca="1" si="123"/>
        <v>2300</v>
      </c>
      <c r="G107" s="80" t="e">
        <f t="shared" si="124"/>
        <v>#DIV/0!</v>
      </c>
      <c r="H107" s="80" t="e">
        <f t="shared" si="125"/>
        <v>#DIV/0!</v>
      </c>
      <c r="I107" s="104">
        <f t="shared" si="126"/>
        <v>5.05</v>
      </c>
      <c r="K107" s="102">
        <f t="shared" si="127"/>
        <v>0.14000000000000001</v>
      </c>
      <c r="L107" s="106">
        <f t="shared" si="128"/>
        <v>1</v>
      </c>
      <c r="M107" s="105">
        <f t="shared" ca="1" si="129"/>
        <v>2300</v>
      </c>
      <c r="N107" s="216" t="e">
        <f t="shared" si="130"/>
        <v>#DIV/0!</v>
      </c>
      <c r="O107" s="80" t="e">
        <f t="shared" si="131"/>
        <v>#DIV/0!</v>
      </c>
      <c r="P107" s="104">
        <f t="shared" si="132"/>
        <v>5.0999999999999996</v>
      </c>
      <c r="R107" s="102">
        <f t="shared" si="133"/>
        <v>-0.04</v>
      </c>
      <c r="S107" s="106">
        <f t="shared" si="134"/>
        <v>1</v>
      </c>
      <c r="T107" s="105">
        <f t="shared" ca="1" si="135"/>
        <v>2300</v>
      </c>
      <c r="U107" s="216" t="e">
        <f t="shared" si="136"/>
        <v>#DIV/0!</v>
      </c>
      <c r="V107" s="80" t="e">
        <f t="shared" si="137"/>
        <v>#DIV/0!</v>
      </c>
      <c r="W107" s="104">
        <f t="shared" si="138"/>
        <v>5.48</v>
      </c>
      <c r="X107" s="105"/>
      <c r="Y107" s="102">
        <f t="shared" si="139"/>
        <v>-0.04</v>
      </c>
      <c r="Z107" s="106">
        <f t="shared" si="140"/>
        <v>1</v>
      </c>
      <c r="AA107" s="105">
        <f t="shared" ca="1" si="141"/>
        <v>2300</v>
      </c>
      <c r="AB107" s="80" t="e">
        <f t="shared" si="142"/>
        <v>#DIV/0!</v>
      </c>
      <c r="AC107" s="80" t="e">
        <f t="shared" si="143"/>
        <v>#DIV/0!</v>
      </c>
      <c r="AD107" s="104">
        <f t="shared" si="144"/>
        <v>5.5692500000000003</v>
      </c>
      <c r="AF107" s="105">
        <f t="shared" ca="1" si="171"/>
        <v>2300</v>
      </c>
      <c r="AG107" s="105">
        <f t="shared" ca="1" si="172"/>
        <v>2297</v>
      </c>
      <c r="AH107" s="80">
        <f t="shared" si="54"/>
        <v>6.8741404100320022E-2</v>
      </c>
      <c r="AI107" s="181">
        <f t="shared" si="145"/>
        <v>28</v>
      </c>
      <c r="AL107" s="105"/>
      <c r="AM107" s="82"/>
      <c r="AN107" s="82">
        <f t="shared" si="146"/>
        <v>0</v>
      </c>
      <c r="AO107" s="82" t="e">
        <f t="shared" si="173"/>
        <v>#DIV/0!</v>
      </c>
      <c r="AP107" s="77">
        <f t="shared" si="147"/>
        <v>0</v>
      </c>
      <c r="AQ107" s="108">
        <f t="shared" si="148"/>
        <v>0</v>
      </c>
      <c r="AR107" s="107">
        <f t="shared" si="149"/>
        <v>0</v>
      </c>
      <c r="AS107" s="107">
        <f t="shared" si="150"/>
        <v>0</v>
      </c>
      <c r="AT107" s="107">
        <f t="shared" si="151"/>
        <v>0</v>
      </c>
      <c r="AU107" s="109">
        <f t="shared" si="174"/>
        <v>0</v>
      </c>
      <c r="AV107" s="109">
        <f t="shared" si="175"/>
        <v>0</v>
      </c>
      <c r="AW107" s="109">
        <f t="shared" si="176"/>
        <v>0</v>
      </c>
      <c r="AY107" s="82">
        <f t="shared" si="152"/>
        <v>0</v>
      </c>
      <c r="AZ107" s="82" t="e">
        <f t="shared" si="177"/>
        <v>#DIV/0!</v>
      </c>
      <c r="BA107" s="77">
        <f t="shared" si="153"/>
        <v>0</v>
      </c>
      <c r="BB107" s="108">
        <f t="shared" si="154"/>
        <v>0</v>
      </c>
      <c r="BC107" s="107">
        <f t="shared" si="155"/>
        <v>0</v>
      </c>
      <c r="BD107" s="107">
        <f t="shared" si="156"/>
        <v>0</v>
      </c>
      <c r="BE107" s="107">
        <f t="shared" si="157"/>
        <v>0</v>
      </c>
      <c r="BF107" s="109">
        <f t="shared" si="178"/>
        <v>0</v>
      </c>
      <c r="BG107" s="109">
        <f t="shared" si="179"/>
        <v>0</v>
      </c>
      <c r="BH107" s="109">
        <f t="shared" si="180"/>
        <v>0</v>
      </c>
      <c r="BJ107" s="82">
        <f t="shared" si="158"/>
        <v>0</v>
      </c>
      <c r="BK107" s="82" t="e">
        <f t="shared" si="181"/>
        <v>#DIV/0!</v>
      </c>
      <c r="BL107" s="77">
        <f t="shared" si="159"/>
        <v>0</v>
      </c>
      <c r="BM107" s="108">
        <f t="shared" si="160"/>
        <v>0</v>
      </c>
      <c r="BN107" s="107">
        <f t="shared" si="161"/>
        <v>0</v>
      </c>
      <c r="BO107" s="107">
        <f t="shared" si="162"/>
        <v>0</v>
      </c>
      <c r="BP107" s="107">
        <f t="shared" si="163"/>
        <v>0</v>
      </c>
      <c r="BQ107" s="109">
        <f t="shared" si="182"/>
        <v>0</v>
      </c>
      <c r="BR107" s="109">
        <f t="shared" si="183"/>
        <v>0</v>
      </c>
      <c r="BS107" s="109">
        <f t="shared" si="184"/>
        <v>0</v>
      </c>
      <c r="BU107" s="82">
        <f t="shared" si="164"/>
        <v>0</v>
      </c>
      <c r="BV107" s="82" t="e">
        <f t="shared" si="185"/>
        <v>#DIV/0!</v>
      </c>
      <c r="BW107" s="77">
        <f t="shared" si="165"/>
        <v>0</v>
      </c>
      <c r="BX107" s="108">
        <f t="shared" si="166"/>
        <v>0</v>
      </c>
      <c r="BY107" s="107">
        <f t="shared" si="167"/>
        <v>0</v>
      </c>
      <c r="BZ107" s="107">
        <f t="shared" si="168"/>
        <v>0</v>
      </c>
      <c r="CA107" s="107">
        <f t="shared" si="169"/>
        <v>0</v>
      </c>
      <c r="CB107" s="109">
        <f t="shared" si="186"/>
        <v>0</v>
      </c>
      <c r="CC107" s="109">
        <f t="shared" si="187"/>
        <v>0</v>
      </c>
      <c r="CD107" s="109">
        <f t="shared" si="188"/>
        <v>0</v>
      </c>
    </row>
    <row r="108" spans="1:82" x14ac:dyDescent="0.25">
      <c r="A108" s="101">
        <f>DATE(YEAR(A107),MONTH(A107)+1,1)</f>
        <v>39142</v>
      </c>
      <c r="B108" s="102">
        <f t="shared" si="50"/>
        <v>3.8510000000000004</v>
      </c>
      <c r="C108" s="80">
        <f t="shared" si="170"/>
        <v>0.22500000000000001</v>
      </c>
      <c r="D108" s="102">
        <f t="shared" si="121"/>
        <v>0.96499999999999997</v>
      </c>
      <c r="E108" s="106">
        <f t="shared" si="122"/>
        <v>1.1000000000000001</v>
      </c>
      <c r="F108" s="105">
        <f t="shared" ca="1" si="123"/>
        <v>2328</v>
      </c>
      <c r="G108" s="80" t="e">
        <f t="shared" si="124"/>
        <v>#DIV/0!</v>
      </c>
      <c r="H108" s="80" t="e">
        <f t="shared" si="125"/>
        <v>#DIV/0!</v>
      </c>
      <c r="I108" s="104">
        <f t="shared" si="126"/>
        <v>5.05</v>
      </c>
      <c r="K108" s="102">
        <f t="shared" si="127"/>
        <v>0.14000000000000001</v>
      </c>
      <c r="L108" s="106">
        <f t="shared" si="128"/>
        <v>1</v>
      </c>
      <c r="M108" s="105">
        <f t="shared" ca="1" si="129"/>
        <v>2328</v>
      </c>
      <c r="N108" s="216" t="e">
        <f t="shared" si="130"/>
        <v>#DIV/0!</v>
      </c>
      <c r="O108" s="80" t="e">
        <f t="shared" si="131"/>
        <v>#DIV/0!</v>
      </c>
      <c r="P108" s="104">
        <f t="shared" si="132"/>
        <v>5.0999999999999996</v>
      </c>
      <c r="R108" s="102">
        <f t="shared" si="133"/>
        <v>-2.75E-2</v>
      </c>
      <c r="S108" s="106">
        <f t="shared" si="134"/>
        <v>1</v>
      </c>
      <c r="T108" s="105">
        <f t="shared" ca="1" si="135"/>
        <v>2328</v>
      </c>
      <c r="U108" s="216" t="e">
        <f t="shared" si="136"/>
        <v>#DIV/0!</v>
      </c>
      <c r="V108" s="80" t="e">
        <f t="shared" si="137"/>
        <v>#DIV/0!</v>
      </c>
      <c r="W108" s="104">
        <f t="shared" si="138"/>
        <v>5.48</v>
      </c>
      <c r="X108" s="105"/>
      <c r="Y108" s="102">
        <f t="shared" si="139"/>
        <v>-2.75E-2</v>
      </c>
      <c r="Z108" s="106">
        <f t="shared" si="140"/>
        <v>1</v>
      </c>
      <c r="AA108" s="105">
        <f t="shared" ca="1" si="141"/>
        <v>2328</v>
      </c>
      <c r="AB108" s="80" t="e">
        <f t="shared" si="142"/>
        <v>#DIV/0!</v>
      </c>
      <c r="AC108" s="80" t="e">
        <f t="shared" si="143"/>
        <v>#DIV/0!</v>
      </c>
      <c r="AD108" s="104">
        <f t="shared" si="144"/>
        <v>5.5692500000000003</v>
      </c>
      <c r="AF108" s="105">
        <f t="shared" ca="1" si="171"/>
        <v>2328</v>
      </c>
      <c r="AG108" s="105">
        <f t="shared" ca="1" si="172"/>
        <v>2325</v>
      </c>
      <c r="AH108" s="80">
        <f t="shared" si="54"/>
        <v>6.8776797404000001E-2</v>
      </c>
      <c r="AI108" s="181">
        <f t="shared" si="145"/>
        <v>31</v>
      </c>
      <c r="AL108" s="105"/>
      <c r="AM108" s="82"/>
      <c r="AN108" s="82">
        <f t="shared" si="146"/>
        <v>0</v>
      </c>
      <c r="AO108" s="82" t="e">
        <f t="shared" si="173"/>
        <v>#DIV/0!</v>
      </c>
      <c r="AP108" s="77">
        <f t="shared" si="147"/>
        <v>0</v>
      </c>
      <c r="AQ108" s="108">
        <f t="shared" si="148"/>
        <v>0</v>
      </c>
      <c r="AR108" s="107">
        <f t="shared" si="149"/>
        <v>0</v>
      </c>
      <c r="AS108" s="107">
        <f t="shared" si="150"/>
        <v>0</v>
      </c>
      <c r="AT108" s="107">
        <f t="shared" si="151"/>
        <v>0</v>
      </c>
      <c r="AU108" s="109">
        <f t="shared" si="174"/>
        <v>0</v>
      </c>
      <c r="AV108" s="109">
        <f t="shared" si="175"/>
        <v>0</v>
      </c>
      <c r="AW108" s="109">
        <f t="shared" si="176"/>
        <v>0</v>
      </c>
      <c r="AY108" s="82">
        <f t="shared" si="152"/>
        <v>0</v>
      </c>
      <c r="AZ108" s="82" t="e">
        <f t="shared" si="177"/>
        <v>#DIV/0!</v>
      </c>
      <c r="BA108" s="77">
        <f t="shared" si="153"/>
        <v>0</v>
      </c>
      <c r="BB108" s="108">
        <f t="shared" si="154"/>
        <v>0</v>
      </c>
      <c r="BC108" s="107">
        <f t="shared" si="155"/>
        <v>0</v>
      </c>
      <c r="BD108" s="107">
        <f t="shared" si="156"/>
        <v>0</v>
      </c>
      <c r="BE108" s="107">
        <f t="shared" si="157"/>
        <v>0</v>
      </c>
      <c r="BF108" s="109">
        <f t="shared" si="178"/>
        <v>0</v>
      </c>
      <c r="BG108" s="109">
        <f t="shared" si="179"/>
        <v>0</v>
      </c>
      <c r="BH108" s="109">
        <f t="shared" si="180"/>
        <v>0</v>
      </c>
      <c r="BJ108" s="82">
        <f t="shared" si="158"/>
        <v>0</v>
      </c>
      <c r="BK108" s="82" t="e">
        <f t="shared" si="181"/>
        <v>#DIV/0!</v>
      </c>
      <c r="BL108" s="77">
        <f t="shared" si="159"/>
        <v>0</v>
      </c>
      <c r="BM108" s="108">
        <f t="shared" si="160"/>
        <v>0</v>
      </c>
      <c r="BN108" s="107">
        <f t="shared" si="161"/>
        <v>0</v>
      </c>
      <c r="BO108" s="107">
        <f t="shared" si="162"/>
        <v>0</v>
      </c>
      <c r="BP108" s="107">
        <f t="shared" si="163"/>
        <v>0</v>
      </c>
      <c r="BQ108" s="109">
        <f t="shared" si="182"/>
        <v>0</v>
      </c>
      <c r="BR108" s="109">
        <f t="shared" si="183"/>
        <v>0</v>
      </c>
      <c r="BS108" s="109">
        <f t="shared" si="184"/>
        <v>0</v>
      </c>
      <c r="BU108" s="82">
        <f t="shared" si="164"/>
        <v>0</v>
      </c>
      <c r="BV108" s="82" t="e">
        <f t="shared" si="185"/>
        <v>#DIV/0!</v>
      </c>
      <c r="BW108" s="77">
        <f t="shared" si="165"/>
        <v>0</v>
      </c>
      <c r="BX108" s="108">
        <f t="shared" si="166"/>
        <v>0</v>
      </c>
      <c r="BY108" s="107">
        <f t="shared" si="167"/>
        <v>0</v>
      </c>
      <c r="BZ108" s="107">
        <f t="shared" si="168"/>
        <v>0</v>
      </c>
      <c r="CA108" s="107">
        <f t="shared" si="169"/>
        <v>0</v>
      </c>
      <c r="CB108" s="109">
        <f t="shared" si="186"/>
        <v>0</v>
      </c>
      <c r="CC108" s="109">
        <f t="shared" si="187"/>
        <v>0</v>
      </c>
      <c r="CD108" s="109">
        <f t="shared" si="188"/>
        <v>0</v>
      </c>
    </row>
    <row r="109" spans="1:82" x14ac:dyDescent="0.25">
      <c r="A109" s="101">
        <f>DATE(YEAR(A108),MONTH(A108)+1,1)</f>
        <v>39173</v>
      </c>
      <c r="B109" s="115"/>
      <c r="C109" s="134"/>
      <c r="E109" s="112"/>
      <c r="F109" s="112"/>
      <c r="G109" s="112"/>
      <c r="H109" s="113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  <c r="AI109" s="114"/>
      <c r="AJ109" s="114"/>
      <c r="AK109" s="83"/>
      <c r="AL109" s="83"/>
      <c r="AM109" s="84"/>
      <c r="AN109" s="83"/>
      <c r="AO109" s="84"/>
      <c r="AY109" s="83"/>
      <c r="AZ109" s="84"/>
      <c r="BJ109" s="83"/>
      <c r="BK109" s="84"/>
      <c r="BU109" s="83"/>
      <c r="BV109" s="84"/>
    </row>
    <row r="110" spans="1:82" x14ac:dyDescent="0.25">
      <c r="A110" s="110"/>
      <c r="B110" s="115"/>
      <c r="C110" s="134"/>
      <c r="E110" s="112"/>
      <c r="F110" s="112"/>
      <c r="G110" s="112"/>
      <c r="H110" s="113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83"/>
      <c r="AL110" s="83"/>
      <c r="AM110" s="84"/>
      <c r="AN110" s="83"/>
      <c r="AO110" s="84"/>
      <c r="AY110" s="83"/>
      <c r="AZ110" s="84"/>
      <c r="BJ110" s="83"/>
      <c r="BK110" s="84"/>
      <c r="BU110" s="83"/>
      <c r="BV110" s="84"/>
    </row>
    <row r="111" spans="1:82" x14ac:dyDescent="0.25">
      <c r="A111" s="110"/>
      <c r="B111" s="115"/>
      <c r="C111" s="134"/>
      <c r="E111" s="112"/>
      <c r="F111" s="112"/>
      <c r="G111" s="112"/>
      <c r="H111" s="113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83"/>
      <c r="AL111" s="83"/>
      <c r="AM111" s="84"/>
      <c r="AN111" s="83"/>
      <c r="AO111" s="84"/>
      <c r="AY111" s="83"/>
      <c r="AZ111" s="84"/>
      <c r="BJ111" s="83"/>
      <c r="BK111" s="84"/>
      <c r="BU111" s="83"/>
      <c r="BV111" s="84"/>
    </row>
    <row r="112" spans="1:82" x14ac:dyDescent="0.25">
      <c r="A112" s="110"/>
      <c r="B112" s="115"/>
      <c r="C112" s="134"/>
      <c r="E112" s="112"/>
      <c r="F112" s="112"/>
      <c r="G112" s="112"/>
      <c r="H112" s="113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83"/>
      <c r="AL112" s="83"/>
      <c r="AM112" s="84"/>
      <c r="AN112" s="83"/>
      <c r="AO112" s="84"/>
      <c r="AY112" s="83"/>
      <c r="AZ112" s="84"/>
      <c r="BJ112" s="83"/>
      <c r="BK112" s="84"/>
      <c r="BU112" s="83"/>
      <c r="BV112" s="84"/>
    </row>
    <row r="113" spans="1:74" x14ac:dyDescent="0.25">
      <c r="A113" s="110"/>
      <c r="B113" s="115"/>
      <c r="C113" s="134"/>
      <c r="E113" s="112"/>
      <c r="F113" s="112"/>
      <c r="G113" s="112"/>
      <c r="H113" s="113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83"/>
      <c r="AL113" s="83"/>
      <c r="AM113" s="84"/>
      <c r="AN113" s="83"/>
      <c r="AO113" s="84"/>
      <c r="AY113" s="83"/>
      <c r="AZ113" s="84"/>
      <c r="BJ113" s="83"/>
      <c r="BK113" s="84"/>
      <c r="BU113" s="83"/>
      <c r="BV113" s="84"/>
    </row>
    <row r="114" spans="1:74" x14ac:dyDescent="0.25">
      <c r="A114" s="110"/>
      <c r="B114" s="115"/>
      <c r="C114" s="134"/>
      <c r="E114" s="112"/>
      <c r="F114" s="112"/>
      <c r="G114" s="112"/>
      <c r="H114" s="113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83"/>
      <c r="AL114" s="83"/>
      <c r="AM114" s="84"/>
      <c r="AN114" s="83"/>
      <c r="AO114" s="84"/>
      <c r="AY114" s="83"/>
      <c r="AZ114" s="84"/>
      <c r="BJ114" s="83"/>
      <c r="BK114" s="84"/>
      <c r="BU114" s="83"/>
      <c r="BV114" s="84"/>
    </row>
    <row r="115" spans="1:74" x14ac:dyDescent="0.25">
      <c r="A115" s="110"/>
      <c r="B115" s="115"/>
      <c r="C115" s="134"/>
      <c r="E115" s="112"/>
      <c r="F115" s="112"/>
      <c r="G115" s="112"/>
      <c r="H115" s="113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K115" s="83"/>
      <c r="AL115" s="83"/>
      <c r="AM115" s="84"/>
      <c r="AN115" s="83"/>
      <c r="AO115" s="84"/>
      <c r="AY115" s="83"/>
      <c r="AZ115" s="84"/>
      <c r="BJ115" s="83"/>
      <c r="BK115" s="84"/>
      <c r="BU115" s="83"/>
      <c r="BV115" s="84"/>
    </row>
    <row r="116" spans="1:74" x14ac:dyDescent="0.25">
      <c r="A116" s="110"/>
      <c r="B116" s="115"/>
      <c r="C116" s="134"/>
      <c r="E116" s="112"/>
      <c r="F116" s="112"/>
      <c r="G116" s="112"/>
      <c r="H116" s="113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83"/>
      <c r="AL116" s="83"/>
      <c r="AM116" s="84"/>
      <c r="AN116" s="83"/>
      <c r="AO116" s="84"/>
      <c r="AY116" s="83"/>
      <c r="AZ116" s="84"/>
      <c r="BJ116" s="83"/>
      <c r="BK116" s="84"/>
      <c r="BU116" s="83"/>
      <c r="BV116" s="84"/>
    </row>
    <row r="117" spans="1:74" x14ac:dyDescent="0.25">
      <c r="A117" s="110"/>
      <c r="B117" s="115"/>
      <c r="C117" s="134"/>
      <c r="E117" s="112"/>
      <c r="F117" s="112"/>
      <c r="G117" s="112"/>
      <c r="H117" s="113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83"/>
      <c r="AL117" s="83"/>
      <c r="AM117" s="84"/>
      <c r="AN117" s="83"/>
      <c r="AO117" s="84"/>
      <c r="AY117" s="83"/>
      <c r="AZ117" s="84"/>
      <c r="BJ117" s="83"/>
      <c r="BK117" s="84"/>
      <c r="BU117" s="83"/>
      <c r="BV117" s="84"/>
    </row>
    <row r="118" spans="1:74" x14ac:dyDescent="0.25">
      <c r="A118" s="110"/>
      <c r="B118" s="115"/>
      <c r="C118" s="134"/>
      <c r="E118" s="112"/>
      <c r="F118" s="112"/>
      <c r="G118" s="112"/>
      <c r="H118" s="113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83"/>
      <c r="AL118" s="83"/>
      <c r="AM118" s="84"/>
      <c r="AN118" s="83"/>
      <c r="AO118" s="84"/>
      <c r="AY118" s="83"/>
      <c r="AZ118" s="84"/>
      <c r="BJ118" s="83"/>
      <c r="BK118" s="84"/>
      <c r="BU118" s="83"/>
      <c r="BV118" s="84"/>
    </row>
    <row r="119" spans="1:74" x14ac:dyDescent="0.25">
      <c r="A119" s="110"/>
      <c r="B119" s="115"/>
      <c r="C119" s="134"/>
      <c r="E119" s="112"/>
      <c r="F119" s="112"/>
      <c r="G119" s="112"/>
      <c r="H119" s="113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83"/>
      <c r="AL119" s="83"/>
      <c r="AM119" s="84"/>
      <c r="AN119" s="83"/>
      <c r="AO119" s="84"/>
      <c r="AY119" s="83"/>
      <c r="AZ119" s="84"/>
      <c r="BJ119" s="83"/>
      <c r="BK119" s="84"/>
      <c r="BU119" s="83"/>
      <c r="BV119" s="84"/>
    </row>
    <row r="120" spans="1:74" x14ac:dyDescent="0.25">
      <c r="A120" s="116"/>
      <c r="E120" s="79"/>
      <c r="F120" s="79"/>
      <c r="G120" s="79"/>
      <c r="H120" s="113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83"/>
      <c r="AL120" s="83"/>
      <c r="AM120" s="84"/>
      <c r="AN120" s="83"/>
      <c r="AO120" s="84"/>
      <c r="AY120" s="83"/>
      <c r="AZ120" s="84"/>
      <c r="BJ120" s="83"/>
      <c r="BK120" s="84"/>
      <c r="BU120" s="83"/>
      <c r="BV120" s="84"/>
    </row>
    <row r="121" spans="1:74" x14ac:dyDescent="0.25">
      <c r="A121" s="110"/>
      <c r="B121" s="115"/>
      <c r="C121" s="134"/>
      <c r="E121" s="112"/>
      <c r="F121" s="112"/>
      <c r="G121" s="112"/>
      <c r="H121" s="113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83"/>
      <c r="AL121" s="83"/>
      <c r="AM121" s="84"/>
      <c r="AN121" s="83"/>
      <c r="AO121" s="84"/>
      <c r="AY121" s="83"/>
      <c r="AZ121" s="84"/>
      <c r="BJ121" s="83"/>
      <c r="BK121" s="84"/>
      <c r="BU121" s="83"/>
      <c r="BV121" s="84"/>
    </row>
    <row r="122" spans="1:74" x14ac:dyDescent="0.25">
      <c r="B122" s="117"/>
      <c r="C122" s="120"/>
      <c r="D122" s="118"/>
      <c r="E122" s="111"/>
      <c r="F122" s="111"/>
      <c r="G122" s="111"/>
      <c r="H122" s="112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4"/>
      <c r="AI122" s="111"/>
      <c r="AJ122" s="111"/>
      <c r="AK122" s="83"/>
      <c r="AL122" s="83"/>
      <c r="AM122" s="84"/>
      <c r="AN122" s="83"/>
      <c r="AO122" s="84"/>
      <c r="AY122" s="83"/>
      <c r="AZ122" s="84"/>
      <c r="BJ122" s="83"/>
      <c r="BK122" s="84"/>
      <c r="BU122" s="83"/>
      <c r="BV122" s="84"/>
    </row>
    <row r="123" spans="1:74" x14ac:dyDescent="0.25">
      <c r="B123" s="117"/>
      <c r="C123" s="120"/>
      <c r="D123" s="118"/>
      <c r="E123" s="111"/>
      <c r="F123" s="111"/>
      <c r="G123" s="111"/>
      <c r="H123" s="112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4"/>
      <c r="AI123" s="111"/>
      <c r="AJ123" s="111"/>
      <c r="AK123" s="83"/>
      <c r="AL123" s="83"/>
      <c r="AM123" s="84"/>
      <c r="AN123" s="83"/>
      <c r="AO123" s="84"/>
      <c r="AY123" s="83"/>
      <c r="AZ123" s="84"/>
      <c r="BJ123" s="83"/>
      <c r="BK123" s="84"/>
      <c r="BU123" s="83"/>
      <c r="BV123" s="84"/>
    </row>
    <row r="124" spans="1:74" x14ac:dyDescent="0.25">
      <c r="B124" s="117"/>
      <c r="C124" s="120"/>
      <c r="D124" s="118"/>
      <c r="E124" s="111"/>
      <c r="F124" s="111"/>
      <c r="G124" s="111"/>
      <c r="H124" s="112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4"/>
      <c r="AI124" s="111"/>
      <c r="AJ124" s="111"/>
      <c r="AK124" s="83"/>
      <c r="AL124" s="83"/>
      <c r="AM124" s="84"/>
      <c r="AN124" s="83"/>
      <c r="AO124" s="84"/>
      <c r="AY124" s="83"/>
      <c r="AZ124" s="84"/>
      <c r="BJ124" s="83"/>
      <c r="BK124" s="84"/>
      <c r="BU124" s="83"/>
      <c r="BV124" s="84"/>
    </row>
    <row r="125" spans="1:74" x14ac:dyDescent="0.25">
      <c r="B125" s="117"/>
      <c r="C125" s="120"/>
      <c r="D125" s="118"/>
      <c r="E125" s="111"/>
      <c r="F125" s="111"/>
      <c r="G125" s="111"/>
      <c r="H125" s="112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4"/>
      <c r="AI125" s="111"/>
      <c r="AJ125" s="111"/>
      <c r="AK125" s="83"/>
      <c r="AL125" s="83"/>
      <c r="AM125" s="84"/>
      <c r="AN125" s="83"/>
      <c r="AO125" s="84"/>
      <c r="AY125" s="83"/>
      <c r="AZ125" s="84"/>
      <c r="BJ125" s="83"/>
      <c r="BK125" s="84"/>
      <c r="BU125" s="83"/>
      <c r="BV125" s="84"/>
    </row>
    <row r="126" spans="1:74" x14ac:dyDescent="0.25">
      <c r="B126" s="117"/>
      <c r="C126" s="120"/>
      <c r="D126" s="118"/>
      <c r="E126" s="111"/>
      <c r="F126" s="111"/>
      <c r="G126" s="111"/>
      <c r="H126" s="112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4"/>
      <c r="AI126" s="111"/>
      <c r="AJ126" s="111"/>
      <c r="AK126" s="83"/>
      <c r="AL126" s="83"/>
      <c r="AM126" s="84"/>
      <c r="AN126" s="83"/>
      <c r="AO126" s="84"/>
      <c r="AY126" s="83"/>
      <c r="AZ126" s="84"/>
      <c r="BJ126" s="83"/>
      <c r="BK126" s="84"/>
      <c r="BU126" s="83"/>
      <c r="BV126" s="84"/>
    </row>
    <row r="127" spans="1:74" x14ac:dyDescent="0.25">
      <c r="B127" s="117"/>
      <c r="C127" s="120"/>
      <c r="D127" s="118"/>
      <c r="E127" s="111"/>
      <c r="F127" s="111"/>
      <c r="G127" s="111"/>
      <c r="H127" s="112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4"/>
      <c r="AI127" s="111"/>
      <c r="AJ127" s="111"/>
      <c r="AK127" s="83"/>
      <c r="AL127" s="83"/>
      <c r="AM127" s="84"/>
      <c r="AN127" s="83"/>
      <c r="AO127" s="84"/>
      <c r="AY127" s="83"/>
      <c r="AZ127" s="84"/>
      <c r="BJ127" s="83"/>
      <c r="BK127" s="84"/>
      <c r="BU127" s="83"/>
      <c r="BV127" s="84"/>
    </row>
    <row r="128" spans="1:74" x14ac:dyDescent="0.25">
      <c r="B128" s="117"/>
      <c r="C128" s="120"/>
      <c r="D128" s="118"/>
      <c r="E128" s="111"/>
      <c r="F128" s="111"/>
      <c r="G128" s="111"/>
      <c r="H128" s="112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4"/>
      <c r="AI128" s="111"/>
      <c r="AJ128" s="111"/>
      <c r="AK128" s="83"/>
      <c r="AL128" s="83"/>
      <c r="AM128" s="84"/>
      <c r="AN128" s="83"/>
      <c r="AO128" s="84"/>
      <c r="AY128" s="83"/>
      <c r="AZ128" s="84"/>
      <c r="BJ128" s="83"/>
      <c r="BK128" s="84"/>
      <c r="BU128" s="83"/>
      <c r="BV128" s="84"/>
    </row>
    <row r="129" spans="2:74" x14ac:dyDescent="0.25">
      <c r="B129" s="117"/>
      <c r="C129" s="120"/>
      <c r="D129" s="118"/>
      <c r="E129" s="111"/>
      <c r="F129" s="111"/>
      <c r="G129" s="111"/>
      <c r="H129" s="112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4"/>
      <c r="AI129" s="111"/>
      <c r="AJ129" s="111"/>
      <c r="AK129" s="83"/>
      <c r="AL129" s="83"/>
      <c r="AM129" s="84"/>
      <c r="AN129" s="83"/>
      <c r="AO129" s="84"/>
      <c r="AY129" s="83"/>
      <c r="AZ129" s="84"/>
      <c r="BJ129" s="83"/>
      <c r="BK129" s="84"/>
      <c r="BU129" s="83"/>
      <c r="BV129" s="84"/>
    </row>
    <row r="130" spans="2:74" x14ac:dyDescent="0.25">
      <c r="B130" s="117"/>
      <c r="C130" s="120"/>
      <c r="D130" s="118"/>
      <c r="E130" s="111"/>
      <c r="F130" s="111"/>
      <c r="G130" s="111"/>
      <c r="H130" s="112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4"/>
      <c r="AI130" s="111"/>
      <c r="AJ130" s="111"/>
      <c r="AK130" s="83"/>
      <c r="AL130" s="83"/>
      <c r="AM130" s="84"/>
      <c r="AN130" s="83"/>
      <c r="AO130" s="84"/>
      <c r="AY130" s="83"/>
      <c r="AZ130" s="84"/>
      <c r="BJ130" s="83"/>
      <c r="BK130" s="84"/>
      <c r="BU130" s="83"/>
      <c r="BV130" s="84"/>
    </row>
    <row r="131" spans="2:74" x14ac:dyDescent="0.25">
      <c r="B131" s="117"/>
      <c r="C131" s="120"/>
      <c r="D131" s="118"/>
      <c r="E131" s="111"/>
      <c r="F131" s="111"/>
      <c r="G131" s="111"/>
      <c r="H131" s="112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4"/>
      <c r="AI131" s="111"/>
      <c r="AJ131" s="111"/>
      <c r="AK131" s="83"/>
      <c r="AL131" s="83"/>
      <c r="AM131" s="84"/>
      <c r="AN131" s="83"/>
      <c r="AO131" s="84"/>
      <c r="AY131" s="83"/>
      <c r="AZ131" s="84"/>
      <c r="BJ131" s="83"/>
      <c r="BK131" s="84"/>
      <c r="BU131" s="83"/>
      <c r="BV131" s="84"/>
    </row>
    <row r="132" spans="2:74" x14ac:dyDescent="0.25">
      <c r="B132" s="117"/>
      <c r="C132" s="120"/>
      <c r="D132" s="118"/>
      <c r="E132" s="111"/>
      <c r="F132" s="111"/>
      <c r="G132" s="111"/>
      <c r="H132" s="112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4"/>
      <c r="AI132" s="111"/>
      <c r="AJ132" s="111"/>
      <c r="AK132" s="83"/>
      <c r="AL132" s="83"/>
      <c r="AM132" s="84"/>
      <c r="AN132" s="83"/>
      <c r="AO132" s="84"/>
      <c r="AY132" s="83"/>
      <c r="AZ132" s="84"/>
      <c r="BJ132" s="83"/>
      <c r="BK132" s="84"/>
      <c r="BU132" s="83"/>
      <c r="BV132" s="84"/>
    </row>
    <row r="133" spans="2:74" x14ac:dyDescent="0.25">
      <c r="B133" s="117"/>
      <c r="C133" s="120"/>
      <c r="D133" s="118"/>
      <c r="E133" s="111"/>
      <c r="F133" s="111"/>
      <c r="G133" s="111"/>
      <c r="H133" s="112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4"/>
      <c r="AI133" s="111"/>
      <c r="AJ133" s="111"/>
      <c r="AK133" s="83"/>
      <c r="AL133" s="83"/>
      <c r="AM133" s="84"/>
      <c r="AN133" s="83"/>
      <c r="AO133" s="84"/>
      <c r="AY133" s="83"/>
      <c r="AZ133" s="84"/>
      <c r="BJ133" s="83"/>
      <c r="BK133" s="84"/>
      <c r="BU133" s="83"/>
      <c r="BV133" s="84"/>
    </row>
    <row r="134" spans="2:74" ht="13.8" thickBot="1" x14ac:dyDescent="0.3">
      <c r="B134" s="117"/>
      <c r="C134" s="120"/>
      <c r="D134" s="121"/>
      <c r="E134" s="111"/>
      <c r="F134" s="111"/>
      <c r="G134" s="111"/>
      <c r="H134" s="112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4"/>
      <c r="AI134" s="114"/>
      <c r="AJ134" s="114"/>
      <c r="AK134" s="83"/>
      <c r="AL134" s="83"/>
      <c r="AM134" s="84"/>
      <c r="AN134" s="83"/>
      <c r="AO134" s="84"/>
      <c r="AY134" s="83"/>
      <c r="AZ134" s="84"/>
      <c r="BJ134" s="83"/>
      <c r="BK134" s="84"/>
      <c r="BU134" s="83"/>
      <c r="BV134" s="84"/>
    </row>
    <row r="135" spans="2:74" x14ac:dyDescent="0.25">
      <c r="B135" s="117"/>
      <c r="C135" s="120"/>
      <c r="D135" s="122"/>
      <c r="E135" s="111"/>
      <c r="F135" s="111"/>
      <c r="G135" s="111"/>
      <c r="H135" s="112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4"/>
      <c r="AI135" s="114"/>
      <c r="AJ135" s="114"/>
      <c r="AK135" s="83"/>
      <c r="AL135" s="83"/>
      <c r="AM135" s="84"/>
      <c r="AN135" s="83"/>
      <c r="AO135" s="84"/>
      <c r="AY135" s="83"/>
      <c r="AZ135" s="84"/>
      <c r="BJ135" s="83"/>
      <c r="BK135" s="84"/>
      <c r="BU135" s="83"/>
      <c r="BV135" s="84"/>
    </row>
    <row r="136" spans="2:74" ht="13.8" thickBot="1" x14ac:dyDescent="0.3">
      <c r="B136" s="117"/>
      <c r="C136" s="120"/>
      <c r="D136" s="123"/>
      <c r="E136" s="111"/>
      <c r="F136" s="111"/>
      <c r="G136" s="111"/>
      <c r="H136" s="112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4"/>
      <c r="AI136" s="114"/>
      <c r="AJ136" s="114"/>
      <c r="AK136" s="83"/>
      <c r="AL136" s="83"/>
      <c r="AM136" s="84"/>
      <c r="AN136" s="83"/>
      <c r="AO136" s="84"/>
      <c r="AY136" s="83"/>
      <c r="AZ136" s="84"/>
      <c r="BJ136" s="83"/>
      <c r="BK136" s="84"/>
      <c r="BU136" s="83"/>
      <c r="BV136" s="84"/>
    </row>
    <row r="137" spans="2:74" ht="13.8" thickBot="1" x14ac:dyDescent="0.3">
      <c r="B137" s="124"/>
      <c r="C137" s="125"/>
      <c r="D137" s="123"/>
      <c r="E137" s="111"/>
      <c r="F137" s="111"/>
      <c r="G137" s="111"/>
      <c r="H137" s="112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4"/>
      <c r="AI137" s="114"/>
      <c r="AJ137" s="114"/>
      <c r="AK137" s="83"/>
      <c r="AL137" s="83"/>
      <c r="AM137" s="84"/>
      <c r="AN137" s="83"/>
      <c r="AO137" s="84"/>
      <c r="AY137" s="83"/>
      <c r="AZ137" s="84"/>
      <c r="BJ137" s="83"/>
      <c r="BK137" s="84"/>
      <c r="BU137" s="83"/>
      <c r="BV137" s="84"/>
    </row>
    <row r="138" spans="2:74" x14ac:dyDescent="0.25">
      <c r="B138" s="124"/>
      <c r="C138" s="125"/>
      <c r="D138" s="126"/>
      <c r="E138" s="111"/>
      <c r="F138" s="111"/>
      <c r="G138" s="111"/>
      <c r="H138" s="112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4"/>
      <c r="AI138" s="83"/>
      <c r="AJ138" s="83"/>
      <c r="AK138" s="83"/>
      <c r="AL138" s="83"/>
      <c r="AM138" s="84"/>
      <c r="AN138" s="83"/>
      <c r="AO138" s="84"/>
      <c r="AY138" s="83"/>
      <c r="AZ138" s="84"/>
      <c r="BJ138" s="83"/>
      <c r="BK138" s="84"/>
      <c r="BU138" s="83"/>
      <c r="BV138" s="84"/>
    </row>
    <row r="139" spans="2:74" x14ac:dyDescent="0.25">
      <c r="B139" s="124"/>
      <c r="C139" s="125"/>
      <c r="D139" s="126"/>
      <c r="E139" s="111"/>
      <c r="F139" s="111"/>
      <c r="G139" s="111"/>
      <c r="H139" s="112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83"/>
      <c r="AI139" s="83"/>
      <c r="AJ139" s="83"/>
      <c r="AK139" s="83"/>
      <c r="AL139" s="83"/>
      <c r="AM139" s="84"/>
      <c r="AN139" s="83"/>
      <c r="AO139" s="84"/>
      <c r="AY139" s="83"/>
      <c r="AZ139" s="84"/>
      <c r="BJ139" s="83"/>
      <c r="BK139" s="84"/>
      <c r="BU139" s="83"/>
      <c r="BV139" s="84"/>
    </row>
    <row r="140" spans="2:74" x14ac:dyDescent="0.25">
      <c r="B140" s="124"/>
      <c r="C140" s="125"/>
      <c r="D140" s="126"/>
      <c r="E140" s="111"/>
      <c r="F140" s="111"/>
      <c r="G140" s="111"/>
      <c r="H140" s="112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83"/>
      <c r="AI140" s="83"/>
      <c r="AJ140" s="83"/>
      <c r="AK140" s="83"/>
      <c r="AL140" s="83"/>
      <c r="AM140" s="84"/>
      <c r="AN140" s="83"/>
      <c r="AO140" s="84"/>
      <c r="AY140" s="83"/>
      <c r="AZ140" s="84"/>
      <c r="BJ140" s="83"/>
      <c r="BK140" s="84"/>
      <c r="BU140" s="83"/>
      <c r="BV140" s="84"/>
    </row>
    <row r="141" spans="2:74" x14ac:dyDescent="0.25">
      <c r="B141" s="124"/>
      <c r="C141" s="125"/>
      <c r="D141" s="126"/>
      <c r="E141" s="111"/>
      <c r="F141" s="111"/>
      <c r="G141" s="111"/>
      <c r="H141" s="112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83"/>
      <c r="AI141" s="83"/>
      <c r="AJ141" s="83"/>
      <c r="AK141" s="83"/>
      <c r="AL141" s="83"/>
      <c r="AM141" s="84"/>
      <c r="AN141" s="83"/>
      <c r="AO141" s="84"/>
      <c r="AY141" s="83"/>
      <c r="AZ141" s="84"/>
      <c r="BJ141" s="83"/>
      <c r="BK141" s="84"/>
      <c r="BU141" s="83"/>
      <c r="BV141" s="84"/>
    </row>
    <row r="142" spans="2:74" x14ac:dyDescent="0.25">
      <c r="B142" s="124"/>
      <c r="C142" s="125"/>
      <c r="D142" s="126"/>
      <c r="E142" s="111"/>
      <c r="F142" s="111"/>
      <c r="G142" s="111"/>
      <c r="H142" s="112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83"/>
      <c r="AI142" s="83"/>
      <c r="AJ142" s="83"/>
      <c r="AK142" s="83"/>
      <c r="AL142" s="83"/>
      <c r="AM142" s="84"/>
      <c r="AN142" s="83"/>
      <c r="AO142" s="84"/>
      <c r="AY142" s="83"/>
      <c r="AZ142" s="84"/>
      <c r="BJ142" s="83"/>
      <c r="BK142" s="84"/>
      <c r="BU142" s="83"/>
      <c r="BV142" s="84"/>
    </row>
    <row r="143" spans="2:74" x14ac:dyDescent="0.25">
      <c r="B143" s="124"/>
      <c r="C143" s="125"/>
      <c r="D143" s="126"/>
      <c r="E143" s="111"/>
      <c r="F143" s="111"/>
      <c r="G143" s="111"/>
      <c r="H143" s="112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83"/>
      <c r="AK143" s="83"/>
      <c r="AL143" s="83"/>
      <c r="AM143" s="84"/>
      <c r="AN143" s="83"/>
      <c r="AO143" s="84"/>
      <c r="AY143" s="83"/>
      <c r="AZ143" s="84"/>
      <c r="BJ143" s="83"/>
      <c r="BK143" s="84"/>
      <c r="BU143" s="83"/>
      <c r="BV143" s="84"/>
    </row>
    <row r="144" spans="2:74" x14ac:dyDescent="0.25">
      <c r="B144" s="124"/>
      <c r="C144" s="125"/>
      <c r="D144" s="126"/>
      <c r="E144" s="111"/>
      <c r="F144" s="111"/>
      <c r="G144" s="111"/>
      <c r="H144" s="112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83"/>
      <c r="AI144" s="83"/>
      <c r="AJ144" s="83"/>
      <c r="AK144" s="83"/>
      <c r="AL144" s="83"/>
      <c r="AM144" s="84"/>
      <c r="AN144" s="83"/>
      <c r="AO144" s="84"/>
      <c r="AY144" s="83"/>
      <c r="AZ144" s="84"/>
      <c r="BJ144" s="83"/>
      <c r="BK144" s="84"/>
      <c r="BU144" s="83"/>
      <c r="BV144" s="84"/>
    </row>
    <row r="145" spans="2:74" x14ac:dyDescent="0.25">
      <c r="B145" s="124"/>
      <c r="C145" s="125"/>
      <c r="D145" s="126"/>
      <c r="E145" s="111"/>
      <c r="F145" s="111"/>
      <c r="G145" s="111"/>
      <c r="H145" s="112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83"/>
      <c r="AI145" s="83"/>
      <c r="AJ145" s="83"/>
      <c r="AK145" s="83"/>
      <c r="AL145" s="83"/>
      <c r="AM145" s="84"/>
      <c r="AN145" s="83"/>
      <c r="AO145" s="84"/>
      <c r="AY145" s="83"/>
      <c r="AZ145" s="84"/>
      <c r="BJ145" s="83"/>
      <c r="BK145" s="84"/>
      <c r="BU145" s="83"/>
      <c r="BV145" s="84"/>
    </row>
    <row r="146" spans="2:74" x14ac:dyDescent="0.25">
      <c r="B146" s="124"/>
      <c r="C146" s="125"/>
      <c r="D146" s="126"/>
      <c r="E146" s="111"/>
      <c r="F146" s="111"/>
      <c r="G146" s="111"/>
      <c r="H146" s="112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83"/>
      <c r="AI146" s="83"/>
      <c r="AJ146" s="83"/>
      <c r="AK146" s="83"/>
      <c r="AL146" s="83"/>
      <c r="AM146" s="84"/>
      <c r="AN146" s="83"/>
      <c r="AO146" s="84"/>
      <c r="AY146" s="83"/>
      <c r="AZ146" s="84"/>
      <c r="BJ146" s="83"/>
      <c r="BK146" s="84"/>
      <c r="BU146" s="83"/>
      <c r="BV146" s="84"/>
    </row>
    <row r="147" spans="2:74" x14ac:dyDescent="0.25">
      <c r="B147" s="124"/>
      <c r="C147" s="125"/>
      <c r="D147" s="126"/>
      <c r="E147" s="111"/>
      <c r="F147" s="111"/>
      <c r="G147" s="111"/>
      <c r="H147" s="112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83"/>
      <c r="AI147" s="83"/>
      <c r="AJ147" s="83"/>
      <c r="AK147" s="83"/>
      <c r="AL147" s="83"/>
      <c r="AM147" s="84"/>
      <c r="AN147" s="83"/>
      <c r="AO147" s="84"/>
      <c r="AY147" s="83"/>
      <c r="AZ147" s="84"/>
      <c r="BJ147" s="83"/>
      <c r="BK147" s="84"/>
      <c r="BU147" s="83"/>
      <c r="BV147" s="84"/>
    </row>
    <row r="148" spans="2:74" x14ac:dyDescent="0.25">
      <c r="B148" s="124"/>
      <c r="C148" s="125"/>
      <c r="D148" s="126"/>
      <c r="E148" s="111"/>
      <c r="F148" s="111"/>
      <c r="G148" s="111"/>
      <c r="H148" s="112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83"/>
      <c r="AI148" s="83"/>
      <c r="AJ148" s="83"/>
      <c r="AK148" s="83"/>
      <c r="AL148" s="83"/>
      <c r="AM148" s="84"/>
      <c r="AN148" s="83"/>
      <c r="AO148" s="84"/>
      <c r="AY148" s="83"/>
      <c r="AZ148" s="84"/>
      <c r="BJ148" s="83"/>
      <c r="BK148" s="84"/>
      <c r="BU148" s="83"/>
      <c r="BV148" s="84"/>
    </row>
    <row r="149" spans="2:74" x14ac:dyDescent="0.25">
      <c r="B149" s="124"/>
      <c r="C149" s="125"/>
      <c r="D149" s="126"/>
      <c r="E149" s="111"/>
      <c r="F149" s="111"/>
      <c r="G149" s="111"/>
      <c r="H149" s="112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83"/>
      <c r="AI149" s="83"/>
      <c r="AJ149" s="83"/>
      <c r="AK149" s="83"/>
      <c r="AL149" s="83"/>
      <c r="AM149" s="84"/>
      <c r="AN149" s="83"/>
      <c r="AO149" s="84"/>
      <c r="AY149" s="83"/>
      <c r="AZ149" s="84"/>
      <c r="BJ149" s="83"/>
      <c r="BK149" s="84"/>
      <c r="BU149" s="83"/>
      <c r="BV149" s="84"/>
    </row>
    <row r="150" spans="2:74" x14ac:dyDescent="0.25">
      <c r="B150" s="124"/>
      <c r="C150" s="125"/>
      <c r="D150" s="126"/>
      <c r="E150" s="111"/>
      <c r="F150" s="111"/>
      <c r="G150" s="111"/>
      <c r="H150" s="112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83"/>
      <c r="AI150" s="83"/>
      <c r="AJ150" s="83"/>
      <c r="AK150" s="83"/>
      <c r="AL150" s="83"/>
      <c r="AM150" s="84"/>
      <c r="AN150" s="83"/>
      <c r="AO150" s="84"/>
      <c r="AY150" s="83"/>
      <c r="AZ150" s="84"/>
      <c r="BJ150" s="83"/>
      <c r="BK150" s="84"/>
      <c r="BU150" s="83"/>
      <c r="BV150" s="84"/>
    </row>
    <row r="151" spans="2:74" x14ac:dyDescent="0.25">
      <c r="B151" s="124"/>
      <c r="C151" s="125"/>
      <c r="D151" s="126"/>
      <c r="E151" s="111"/>
      <c r="F151" s="111"/>
      <c r="G151" s="111"/>
      <c r="H151" s="112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<c r="AI151" s="83"/>
      <c r="AJ151" s="83"/>
      <c r="AK151" s="83"/>
      <c r="AL151" s="83"/>
      <c r="AM151" s="84"/>
      <c r="AN151" s="83"/>
      <c r="AO151" s="84"/>
      <c r="AY151" s="83"/>
      <c r="AZ151" s="84"/>
      <c r="BJ151" s="83"/>
      <c r="BK151" s="84"/>
      <c r="BU151" s="83"/>
      <c r="BV151" s="84"/>
    </row>
    <row r="152" spans="2:74" x14ac:dyDescent="0.25">
      <c r="B152" s="124"/>
      <c r="C152" s="125"/>
      <c r="D152" s="126"/>
      <c r="E152" s="111"/>
      <c r="F152" s="111"/>
      <c r="G152" s="111"/>
      <c r="H152" s="112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83"/>
      <c r="AI152" s="83"/>
      <c r="AJ152" s="83"/>
      <c r="AK152" s="83"/>
      <c r="AL152" s="83"/>
      <c r="AM152" s="84"/>
      <c r="AN152" s="83"/>
      <c r="AO152" s="84"/>
      <c r="AY152" s="83"/>
      <c r="AZ152" s="84"/>
      <c r="BJ152" s="83"/>
      <c r="BK152" s="84"/>
      <c r="BU152" s="83"/>
      <c r="BV152" s="84"/>
    </row>
    <row r="153" spans="2:74" x14ac:dyDescent="0.25">
      <c r="B153" s="124"/>
      <c r="C153" s="125"/>
      <c r="D153" s="126"/>
      <c r="E153" s="111"/>
      <c r="F153" s="111"/>
      <c r="G153" s="111"/>
      <c r="H153" s="112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83"/>
      <c r="AI153" s="83"/>
      <c r="AJ153" s="83"/>
      <c r="AK153" s="83"/>
      <c r="AL153" s="83"/>
      <c r="AM153" s="84"/>
      <c r="AN153" s="83"/>
      <c r="AO153" s="84"/>
      <c r="AY153" s="83"/>
      <c r="AZ153" s="84"/>
      <c r="BJ153" s="83"/>
      <c r="BK153" s="84"/>
      <c r="BU153" s="83"/>
      <c r="BV153" s="84"/>
    </row>
    <row r="154" spans="2:74" x14ac:dyDescent="0.25">
      <c r="B154" s="124"/>
      <c r="C154" s="125"/>
      <c r="D154" s="126"/>
      <c r="E154" s="111"/>
      <c r="F154" s="111"/>
      <c r="G154" s="111"/>
      <c r="H154" s="112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83"/>
      <c r="AI154" s="83"/>
      <c r="AJ154" s="83"/>
      <c r="AK154" s="83"/>
      <c r="AL154" s="83"/>
      <c r="AM154" s="84"/>
      <c r="AN154" s="83"/>
      <c r="AO154" s="84"/>
      <c r="AY154" s="83"/>
      <c r="AZ154" s="84"/>
      <c r="BJ154" s="83"/>
      <c r="BK154" s="84"/>
      <c r="BU154" s="83"/>
      <c r="BV154" s="84"/>
    </row>
    <row r="155" spans="2:74" x14ac:dyDescent="0.25">
      <c r="B155" s="124"/>
      <c r="C155" s="125"/>
      <c r="D155" s="126"/>
      <c r="E155" s="111"/>
      <c r="F155" s="111"/>
      <c r="G155" s="111"/>
      <c r="H155" s="112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83"/>
      <c r="AI155" s="83"/>
      <c r="AJ155" s="83"/>
      <c r="AK155" s="83"/>
      <c r="AL155" s="83"/>
      <c r="AM155" s="84"/>
      <c r="AN155" s="83"/>
      <c r="AO155" s="84"/>
      <c r="AY155" s="83"/>
      <c r="AZ155" s="84"/>
      <c r="BJ155" s="83"/>
      <c r="BK155" s="84"/>
      <c r="BU155" s="83"/>
      <c r="BV155" s="84"/>
    </row>
    <row r="156" spans="2:74" x14ac:dyDescent="0.25">
      <c r="B156" s="124"/>
      <c r="C156" s="125"/>
      <c r="D156" s="126"/>
      <c r="E156" s="111"/>
      <c r="F156" s="111"/>
      <c r="G156" s="111"/>
      <c r="H156" s="112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83"/>
      <c r="AI156" s="83"/>
      <c r="AJ156" s="83"/>
      <c r="AK156" s="83"/>
      <c r="AL156" s="83"/>
      <c r="AM156" s="84"/>
      <c r="AN156" s="83"/>
      <c r="AO156" s="84"/>
      <c r="AY156" s="83"/>
      <c r="AZ156" s="84"/>
      <c r="BJ156" s="83"/>
      <c r="BK156" s="84"/>
      <c r="BU156" s="83"/>
      <c r="BV156" s="84"/>
    </row>
    <row r="157" spans="2:74" x14ac:dyDescent="0.25">
      <c r="B157" s="124"/>
      <c r="C157" s="125"/>
      <c r="D157" s="126"/>
      <c r="E157" s="111"/>
      <c r="F157" s="111"/>
      <c r="G157" s="111"/>
      <c r="H157" s="112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83"/>
      <c r="AI157" s="83"/>
      <c r="AJ157" s="83"/>
      <c r="AK157" s="83"/>
      <c r="AL157" s="83"/>
      <c r="AM157" s="84"/>
      <c r="AN157" s="83"/>
      <c r="AO157" s="84"/>
      <c r="AY157" s="83"/>
      <c r="AZ157" s="84"/>
      <c r="BJ157" s="83"/>
      <c r="BK157" s="84"/>
      <c r="BU157" s="83"/>
      <c r="BV157" s="84"/>
    </row>
    <row r="158" spans="2:74" x14ac:dyDescent="0.25">
      <c r="B158" s="124"/>
      <c r="C158" s="125"/>
      <c r="D158" s="126"/>
      <c r="E158" s="111"/>
      <c r="F158" s="111"/>
      <c r="G158" s="111"/>
      <c r="H158" s="112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83"/>
      <c r="AI158" s="83"/>
      <c r="AJ158" s="83"/>
      <c r="AK158" s="83"/>
      <c r="AL158" s="83"/>
      <c r="AM158" s="84"/>
      <c r="AN158" s="83"/>
      <c r="AO158" s="84"/>
      <c r="AY158" s="83"/>
      <c r="AZ158" s="84"/>
      <c r="BJ158" s="83"/>
      <c r="BK158" s="84"/>
      <c r="BU158" s="83"/>
      <c r="BV158" s="84"/>
    </row>
    <row r="159" spans="2:74" x14ac:dyDescent="0.25">
      <c r="B159" s="124"/>
      <c r="C159" s="125"/>
      <c r="D159" s="126"/>
      <c r="E159" s="111"/>
      <c r="F159" s="111"/>
      <c r="G159" s="111"/>
      <c r="H159" s="112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83"/>
      <c r="AI159" s="83"/>
      <c r="AJ159" s="83"/>
      <c r="AK159" s="83"/>
      <c r="AL159" s="83"/>
      <c r="AM159" s="84"/>
      <c r="AN159" s="83"/>
      <c r="AO159" s="84"/>
      <c r="AY159" s="83"/>
      <c r="AZ159" s="84"/>
      <c r="BJ159" s="83"/>
      <c r="BK159" s="84"/>
      <c r="BU159" s="83"/>
      <c r="BV159" s="84"/>
    </row>
    <row r="160" spans="2:74" x14ac:dyDescent="0.25">
      <c r="B160" s="124"/>
      <c r="C160" s="125"/>
      <c r="D160" s="126"/>
      <c r="E160" s="111"/>
      <c r="F160" s="111"/>
      <c r="G160" s="111"/>
      <c r="H160" s="112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83"/>
      <c r="AI160" s="83"/>
      <c r="AJ160" s="83"/>
      <c r="AK160" s="83"/>
      <c r="AL160" s="83"/>
      <c r="AM160" s="84"/>
      <c r="AN160" s="83"/>
      <c r="AO160" s="84"/>
      <c r="AY160" s="83"/>
      <c r="AZ160" s="84"/>
      <c r="BJ160" s="83"/>
      <c r="BK160" s="84"/>
      <c r="BU160" s="83"/>
      <c r="BV160" s="84"/>
    </row>
    <row r="161" spans="2:74" x14ac:dyDescent="0.25">
      <c r="B161" s="124"/>
      <c r="C161" s="125"/>
      <c r="D161" s="126"/>
      <c r="E161" s="111"/>
      <c r="F161" s="111"/>
      <c r="G161" s="111"/>
      <c r="H161" s="112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83"/>
      <c r="AI161" s="83"/>
      <c r="AJ161" s="83"/>
      <c r="AK161" s="83"/>
      <c r="AL161" s="83"/>
      <c r="AM161" s="84"/>
      <c r="AN161" s="83"/>
      <c r="AO161" s="84"/>
      <c r="AY161" s="83"/>
      <c r="AZ161" s="84"/>
      <c r="BJ161" s="83"/>
      <c r="BK161" s="84"/>
      <c r="BU161" s="83"/>
      <c r="BV161" s="84"/>
    </row>
    <row r="162" spans="2:74" x14ac:dyDescent="0.25">
      <c r="B162" s="124"/>
      <c r="C162" s="125"/>
      <c r="D162" s="126"/>
      <c r="E162" s="111"/>
      <c r="F162" s="111"/>
      <c r="G162" s="111"/>
      <c r="H162" s="112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83"/>
      <c r="AI162" s="83"/>
      <c r="AJ162" s="83"/>
      <c r="AK162" s="83"/>
      <c r="AL162" s="83"/>
      <c r="AM162" s="84"/>
      <c r="AN162" s="83"/>
      <c r="AO162" s="84"/>
      <c r="AY162" s="83"/>
      <c r="AZ162" s="84"/>
      <c r="BJ162" s="83"/>
      <c r="BK162" s="84"/>
      <c r="BU162" s="83"/>
      <c r="BV162" s="84"/>
    </row>
    <row r="163" spans="2:74" x14ac:dyDescent="0.25">
      <c r="B163" s="124"/>
      <c r="C163" s="125"/>
      <c r="D163" s="126"/>
      <c r="E163" s="111"/>
      <c r="F163" s="111"/>
      <c r="G163" s="111"/>
      <c r="H163" s="112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83"/>
      <c r="AI163" s="83"/>
      <c r="AJ163" s="83"/>
      <c r="AK163" s="83"/>
      <c r="AL163" s="83"/>
      <c r="AM163" s="84"/>
      <c r="AN163" s="83"/>
      <c r="AO163" s="84"/>
      <c r="AY163" s="83"/>
      <c r="AZ163" s="84"/>
      <c r="BJ163" s="83"/>
      <c r="BK163" s="84"/>
      <c r="BU163" s="83"/>
      <c r="BV163" s="84"/>
    </row>
    <row r="164" spans="2:74" x14ac:dyDescent="0.25">
      <c r="B164" s="124"/>
      <c r="C164" s="125"/>
      <c r="D164" s="126"/>
      <c r="E164" s="111"/>
      <c r="F164" s="111"/>
      <c r="G164" s="111"/>
      <c r="H164" s="112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83"/>
      <c r="AI164" s="83"/>
      <c r="AJ164" s="83"/>
      <c r="AK164" s="83"/>
      <c r="AL164" s="83"/>
      <c r="AM164" s="84"/>
      <c r="AN164" s="83"/>
      <c r="AO164" s="84"/>
      <c r="AY164" s="83"/>
      <c r="AZ164" s="84"/>
      <c r="BJ164" s="83"/>
      <c r="BK164" s="84"/>
      <c r="BU164" s="83"/>
      <c r="BV164" s="84"/>
    </row>
    <row r="165" spans="2:74" x14ac:dyDescent="0.25">
      <c r="B165" s="124"/>
      <c r="C165" s="125"/>
      <c r="D165" s="126"/>
      <c r="E165" s="111"/>
      <c r="F165" s="111"/>
      <c r="G165" s="111"/>
      <c r="H165" s="112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83"/>
      <c r="AI165" s="83"/>
      <c r="AJ165" s="83"/>
      <c r="AK165" s="83"/>
      <c r="AL165" s="83"/>
      <c r="AM165" s="84"/>
      <c r="AN165" s="83"/>
      <c r="AO165" s="84"/>
      <c r="AY165" s="83"/>
      <c r="AZ165" s="84"/>
      <c r="BJ165" s="83"/>
      <c r="BK165" s="84"/>
      <c r="BU165" s="83"/>
      <c r="BV165" s="84"/>
    </row>
    <row r="166" spans="2:74" x14ac:dyDescent="0.25">
      <c r="B166" s="124"/>
      <c r="C166" s="125"/>
      <c r="D166" s="126"/>
      <c r="E166" s="111"/>
      <c r="F166" s="111"/>
      <c r="G166" s="111"/>
      <c r="H166" s="112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83"/>
      <c r="AI166" s="83"/>
      <c r="AJ166" s="83"/>
      <c r="AK166" s="83"/>
      <c r="AL166" s="83"/>
      <c r="AM166" s="84"/>
      <c r="AN166" s="83"/>
      <c r="AO166" s="84"/>
      <c r="AY166" s="83"/>
      <c r="AZ166" s="84"/>
      <c r="BJ166" s="83"/>
      <c r="BK166" s="84"/>
      <c r="BU166" s="83"/>
      <c r="BV166" s="84"/>
    </row>
    <row r="167" spans="2:74" x14ac:dyDescent="0.25">
      <c r="B167" s="124"/>
      <c r="C167" s="125"/>
      <c r="D167" s="126"/>
      <c r="E167" s="111"/>
      <c r="F167" s="111"/>
      <c r="G167" s="111"/>
      <c r="H167" s="112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83"/>
      <c r="AI167" s="83"/>
      <c r="AJ167" s="83"/>
      <c r="AK167" s="83"/>
      <c r="AL167" s="83"/>
      <c r="AM167" s="84"/>
      <c r="AN167" s="83"/>
      <c r="AO167" s="84"/>
      <c r="AY167" s="83"/>
      <c r="AZ167" s="84"/>
      <c r="BJ167" s="83"/>
      <c r="BK167" s="84"/>
      <c r="BU167" s="83"/>
      <c r="BV167" s="84"/>
    </row>
    <row r="168" spans="2:74" x14ac:dyDescent="0.25">
      <c r="B168" s="127"/>
      <c r="C168" s="135"/>
      <c r="D168" s="126"/>
      <c r="E168" s="111"/>
      <c r="F168" s="111"/>
      <c r="G168" s="111"/>
      <c r="H168" s="112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83"/>
      <c r="AI168" s="83"/>
      <c r="AJ168" s="83"/>
      <c r="AK168" s="83"/>
      <c r="AL168" s="83"/>
      <c r="AM168" s="84"/>
      <c r="AN168" s="83"/>
      <c r="AO168" s="84"/>
      <c r="AY168" s="83"/>
      <c r="AZ168" s="84"/>
      <c r="BJ168" s="83"/>
      <c r="BK168" s="84"/>
      <c r="BU168" s="83"/>
      <c r="BV168" s="84"/>
    </row>
    <row r="169" spans="2:74" x14ac:dyDescent="0.25">
      <c r="B169" s="127"/>
      <c r="C169" s="135"/>
      <c r="D169" s="126"/>
      <c r="E169" s="111"/>
      <c r="F169" s="111"/>
      <c r="G169" s="111"/>
      <c r="H169" s="112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83"/>
      <c r="AI169" s="83"/>
      <c r="AJ169" s="83"/>
      <c r="AK169" s="83"/>
      <c r="AL169" s="83"/>
      <c r="AM169" s="84"/>
      <c r="AN169" s="83"/>
      <c r="AO169" s="84"/>
      <c r="AY169" s="83"/>
      <c r="AZ169" s="84"/>
      <c r="BJ169" s="83"/>
      <c r="BK169" s="84"/>
      <c r="BU169" s="83"/>
      <c r="BV169" s="84"/>
    </row>
    <row r="170" spans="2:74" x14ac:dyDescent="0.25">
      <c r="B170" s="127"/>
      <c r="C170" s="135"/>
      <c r="D170" s="126"/>
      <c r="E170" s="111"/>
      <c r="F170" s="111"/>
      <c r="G170" s="111"/>
      <c r="H170" s="112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83"/>
      <c r="AI170" s="83"/>
      <c r="AJ170" s="83"/>
      <c r="AK170" s="83"/>
      <c r="AL170" s="83"/>
      <c r="AM170" s="84"/>
      <c r="AN170" s="83"/>
      <c r="AO170" s="84"/>
      <c r="AY170" s="83"/>
      <c r="AZ170" s="84"/>
      <c r="BJ170" s="83"/>
      <c r="BK170" s="84"/>
      <c r="BU170" s="83"/>
      <c r="BV170" s="84"/>
    </row>
    <row r="171" spans="2:74" x14ac:dyDescent="0.25">
      <c r="B171" s="127"/>
      <c r="C171" s="135"/>
      <c r="D171" s="126"/>
      <c r="E171" s="111"/>
      <c r="F171" s="111"/>
      <c r="G171" s="111"/>
      <c r="H171" s="112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83"/>
      <c r="AI171" s="83"/>
      <c r="AJ171" s="83"/>
      <c r="AK171" s="83"/>
      <c r="AL171" s="83"/>
      <c r="AM171" s="84"/>
      <c r="AN171" s="83"/>
      <c r="AO171" s="84"/>
      <c r="AY171" s="83"/>
      <c r="AZ171" s="84"/>
      <c r="BJ171" s="83"/>
      <c r="BK171" s="84"/>
      <c r="BU171" s="83"/>
      <c r="BV171" s="84"/>
    </row>
    <row r="172" spans="2:74" x14ac:dyDescent="0.25">
      <c r="B172" s="127"/>
      <c r="C172" s="135"/>
      <c r="D172" s="126"/>
      <c r="E172" s="111"/>
      <c r="F172" s="111"/>
      <c r="G172" s="111"/>
      <c r="H172" s="112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83"/>
      <c r="AI172" s="83"/>
      <c r="AJ172" s="83"/>
      <c r="AK172" s="83"/>
      <c r="AL172" s="83"/>
      <c r="AM172" s="84"/>
      <c r="AN172" s="83"/>
      <c r="AO172" s="84"/>
      <c r="AY172" s="83"/>
      <c r="AZ172" s="84"/>
      <c r="BJ172" s="83"/>
      <c r="BK172" s="84"/>
      <c r="BU172" s="83"/>
      <c r="BV172" s="84"/>
    </row>
    <row r="173" spans="2:74" x14ac:dyDescent="0.25">
      <c r="B173" s="127"/>
      <c r="C173" s="135"/>
      <c r="D173" s="126"/>
      <c r="E173" s="111"/>
      <c r="F173" s="111"/>
      <c r="G173" s="111"/>
      <c r="H173" s="112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83"/>
      <c r="AI173" s="83"/>
      <c r="AJ173" s="83"/>
      <c r="AK173" s="83"/>
      <c r="AL173" s="83"/>
      <c r="AM173" s="84"/>
      <c r="AN173" s="83"/>
      <c r="AO173" s="84"/>
      <c r="AY173" s="83"/>
      <c r="AZ173" s="84"/>
      <c r="BJ173" s="83"/>
      <c r="BK173" s="84"/>
      <c r="BU173" s="83"/>
      <c r="BV173" s="84"/>
    </row>
    <row r="174" spans="2:74" x14ac:dyDescent="0.25">
      <c r="B174" s="127"/>
      <c r="C174" s="135"/>
      <c r="D174" s="126"/>
      <c r="E174" s="111"/>
      <c r="F174" s="111"/>
      <c r="G174" s="111"/>
      <c r="H174" s="112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83"/>
      <c r="AI174" s="83"/>
      <c r="AJ174" s="83"/>
      <c r="AK174" s="83"/>
      <c r="AL174" s="83"/>
      <c r="AM174" s="84"/>
      <c r="AN174" s="83"/>
      <c r="AO174" s="84"/>
      <c r="AY174" s="83"/>
      <c r="AZ174" s="84"/>
      <c r="BJ174" s="83"/>
      <c r="BK174" s="84"/>
      <c r="BU174" s="83"/>
      <c r="BV174" s="84"/>
    </row>
    <row r="175" spans="2:74" x14ac:dyDescent="0.25">
      <c r="B175" s="127"/>
      <c r="C175" s="135"/>
      <c r="D175" s="126"/>
      <c r="E175" s="111"/>
      <c r="F175" s="111"/>
      <c r="G175" s="111"/>
      <c r="H175" s="112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83"/>
      <c r="AI175" s="83"/>
      <c r="AJ175" s="83"/>
      <c r="AK175" s="83"/>
      <c r="AL175" s="83"/>
      <c r="AM175" s="84"/>
      <c r="AN175" s="83"/>
      <c r="AO175" s="84"/>
      <c r="AY175" s="83"/>
      <c r="AZ175" s="84"/>
      <c r="BJ175" s="83"/>
      <c r="BK175" s="84"/>
      <c r="BU175" s="83"/>
      <c r="BV175" s="84"/>
    </row>
    <row r="176" spans="2:74" x14ac:dyDescent="0.25">
      <c r="B176" s="127"/>
      <c r="C176" s="135"/>
      <c r="D176" s="126"/>
      <c r="E176" s="111"/>
      <c r="F176" s="111"/>
      <c r="G176" s="111"/>
      <c r="H176" s="112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83"/>
      <c r="AI176" s="83"/>
      <c r="AJ176" s="83"/>
      <c r="AK176" s="83"/>
      <c r="AL176" s="83"/>
      <c r="AM176" s="84"/>
      <c r="AN176" s="83"/>
      <c r="AO176" s="84"/>
      <c r="AY176" s="83"/>
      <c r="AZ176" s="84"/>
      <c r="BJ176" s="83"/>
      <c r="BK176" s="84"/>
      <c r="BU176" s="83"/>
      <c r="BV176" s="84"/>
    </row>
    <row r="177" spans="2:74" x14ac:dyDescent="0.25">
      <c r="B177" s="127"/>
      <c r="C177" s="135"/>
      <c r="D177" s="126"/>
      <c r="E177" s="111"/>
      <c r="F177" s="111"/>
      <c r="G177" s="111"/>
      <c r="H177" s="112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83"/>
      <c r="AI177" s="83"/>
      <c r="AJ177" s="83"/>
      <c r="AK177" s="83"/>
      <c r="AL177" s="83"/>
      <c r="AM177" s="84"/>
      <c r="AN177" s="83"/>
      <c r="AO177" s="84"/>
      <c r="AY177" s="83"/>
      <c r="AZ177" s="84"/>
      <c r="BJ177" s="83"/>
      <c r="BK177" s="84"/>
      <c r="BU177" s="83"/>
      <c r="BV177" s="84"/>
    </row>
    <row r="178" spans="2:74" x14ac:dyDescent="0.25">
      <c r="B178" s="127"/>
      <c r="C178" s="135"/>
      <c r="D178" s="126"/>
      <c r="E178" s="111"/>
      <c r="F178" s="111"/>
      <c r="G178" s="111"/>
      <c r="H178" s="112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83"/>
      <c r="AI178" s="83"/>
      <c r="AJ178" s="83"/>
      <c r="AK178" s="83"/>
      <c r="AL178" s="83"/>
      <c r="AM178" s="84"/>
      <c r="AN178" s="83"/>
      <c r="AO178" s="84"/>
      <c r="AY178" s="83"/>
      <c r="AZ178" s="84"/>
      <c r="BJ178" s="83"/>
      <c r="BK178" s="84"/>
      <c r="BU178" s="83"/>
      <c r="BV178" s="84"/>
    </row>
    <row r="179" spans="2:74" x14ac:dyDescent="0.25">
      <c r="B179" s="127"/>
      <c r="C179" s="135"/>
      <c r="D179" s="126"/>
      <c r="E179" s="111"/>
      <c r="F179" s="111"/>
      <c r="G179" s="111"/>
      <c r="H179" s="112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83"/>
      <c r="AI179" s="83"/>
      <c r="AJ179" s="83"/>
      <c r="AK179" s="83"/>
      <c r="AL179" s="83"/>
      <c r="AM179" s="84"/>
      <c r="AN179" s="83"/>
      <c r="AO179" s="84"/>
      <c r="AY179" s="83"/>
      <c r="AZ179" s="84"/>
      <c r="BJ179" s="83"/>
      <c r="BK179" s="84"/>
      <c r="BU179" s="83"/>
      <c r="BV179" s="84"/>
    </row>
    <row r="180" spans="2:74" x14ac:dyDescent="0.25">
      <c r="B180" s="127"/>
      <c r="C180" s="135"/>
      <c r="D180" s="126"/>
      <c r="E180" s="111"/>
      <c r="F180" s="111"/>
      <c r="G180" s="111"/>
      <c r="H180" s="112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83"/>
      <c r="AI180" s="83"/>
      <c r="AJ180" s="83"/>
      <c r="AK180" s="83"/>
      <c r="AL180" s="83"/>
      <c r="AM180" s="84"/>
      <c r="AN180" s="83"/>
      <c r="AO180" s="84"/>
      <c r="AY180" s="83"/>
      <c r="AZ180" s="84"/>
      <c r="BJ180" s="83"/>
      <c r="BK180" s="84"/>
      <c r="BU180" s="83"/>
      <c r="BV180" s="84"/>
    </row>
  </sheetData>
  <printOptions headings="1" gridLines="1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V1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9.109375" defaultRowHeight="10.199999999999999" x14ac:dyDescent="0.2"/>
  <cols>
    <col min="1" max="1" width="9.109375" style="24"/>
    <col min="2" max="27" width="9.109375" style="23"/>
    <col min="28" max="28" width="10" style="23" bestFit="1" customWidth="1"/>
    <col min="29" max="16384" width="9.109375" style="23"/>
  </cols>
  <sheetData>
    <row r="1" spans="1:256" x14ac:dyDescent="0.2">
      <c r="A1" s="23"/>
      <c r="B1" s="23">
        <f>B3</f>
        <v>-3</v>
      </c>
      <c r="C1" s="23">
        <f>C3</f>
        <v>-2.95</v>
      </c>
      <c r="D1" s="23">
        <f t="shared" ref="D1:BO1" si="0">D3</f>
        <v>-2.9</v>
      </c>
      <c r="E1" s="23">
        <f t="shared" si="0"/>
        <v>-2.85</v>
      </c>
      <c r="F1" s="23">
        <f t="shared" si="0"/>
        <v>-2.8</v>
      </c>
      <c r="G1" s="23">
        <f t="shared" si="0"/>
        <v>-2.75</v>
      </c>
      <c r="H1" s="23">
        <f t="shared" si="0"/>
        <v>-2.7</v>
      </c>
      <c r="I1" s="23">
        <f t="shared" si="0"/>
        <v>-2.65</v>
      </c>
      <c r="J1" s="23">
        <f t="shared" si="0"/>
        <v>-2.6</v>
      </c>
      <c r="K1" s="23">
        <f t="shared" si="0"/>
        <v>-2.5499999999999998</v>
      </c>
      <c r="L1" s="23">
        <f t="shared" si="0"/>
        <v>-2.5</v>
      </c>
      <c r="M1" s="23">
        <f t="shared" si="0"/>
        <v>-2.4500000000000002</v>
      </c>
      <c r="N1" s="23">
        <f t="shared" si="0"/>
        <v>-2.4</v>
      </c>
      <c r="O1" s="23">
        <f t="shared" si="0"/>
        <v>-2.35</v>
      </c>
      <c r="P1" s="23">
        <f t="shared" si="0"/>
        <v>-2.2999999999999998</v>
      </c>
      <c r="Q1" s="23">
        <f t="shared" si="0"/>
        <v>-2.25</v>
      </c>
      <c r="R1" s="23">
        <f t="shared" si="0"/>
        <v>-2.2000000000000002</v>
      </c>
      <c r="S1" s="23">
        <f t="shared" si="0"/>
        <v>-2.15</v>
      </c>
      <c r="T1" s="23">
        <f t="shared" si="0"/>
        <v>-2.1</v>
      </c>
      <c r="U1" s="23">
        <f t="shared" si="0"/>
        <v>-2</v>
      </c>
      <c r="V1" s="23">
        <f t="shared" si="0"/>
        <v>-1.9</v>
      </c>
      <c r="W1" s="23">
        <f t="shared" si="0"/>
        <v>-1.8</v>
      </c>
      <c r="X1" s="23">
        <f t="shared" si="0"/>
        <v>-1.7</v>
      </c>
      <c r="Y1" s="23">
        <f t="shared" si="0"/>
        <v>-1.6</v>
      </c>
      <c r="Z1" s="23">
        <f t="shared" si="0"/>
        <v>-1.5</v>
      </c>
      <c r="AA1" s="23">
        <f t="shared" si="0"/>
        <v>-1.4</v>
      </c>
      <c r="AB1" s="23">
        <f t="shared" si="0"/>
        <v>-1.3</v>
      </c>
      <c r="AC1" s="23">
        <f t="shared" si="0"/>
        <v>-1.2</v>
      </c>
      <c r="AD1" s="23">
        <f t="shared" si="0"/>
        <v>-1.1000000000000001</v>
      </c>
      <c r="AE1" s="23">
        <f t="shared" si="0"/>
        <v>-1</v>
      </c>
      <c r="AF1" s="23">
        <f t="shared" si="0"/>
        <v>-0.9</v>
      </c>
      <c r="AG1" s="23">
        <f t="shared" si="0"/>
        <v>-0.8</v>
      </c>
      <c r="AH1" s="23">
        <f t="shared" si="0"/>
        <v>-0.7</v>
      </c>
      <c r="AI1" s="23">
        <f t="shared" si="0"/>
        <v>-0.6</v>
      </c>
      <c r="AJ1" s="23">
        <f t="shared" si="0"/>
        <v>-0.5</v>
      </c>
      <c r="AK1" s="23">
        <f t="shared" si="0"/>
        <v>-0.4</v>
      </c>
      <c r="AL1" s="23">
        <f t="shared" si="0"/>
        <v>-0.3</v>
      </c>
      <c r="AM1" s="23">
        <f t="shared" si="0"/>
        <v>-0.2</v>
      </c>
      <c r="AN1" s="23">
        <f t="shared" si="0"/>
        <v>-0.1</v>
      </c>
      <c r="AO1" s="23">
        <f t="shared" si="0"/>
        <v>0</v>
      </c>
      <c r="AP1" s="23">
        <f t="shared" si="0"/>
        <v>0.1</v>
      </c>
      <c r="AQ1" s="23">
        <f t="shared" si="0"/>
        <v>0.2</v>
      </c>
      <c r="AR1" s="23">
        <f t="shared" si="0"/>
        <v>0.3</v>
      </c>
      <c r="AS1" s="23">
        <f t="shared" si="0"/>
        <v>0.4</v>
      </c>
      <c r="AT1" s="23">
        <f t="shared" si="0"/>
        <v>0.5</v>
      </c>
      <c r="AU1" s="23">
        <f t="shared" si="0"/>
        <v>0.6</v>
      </c>
      <c r="AV1" s="23">
        <f t="shared" si="0"/>
        <v>0.7</v>
      </c>
      <c r="AW1" s="23">
        <f t="shared" si="0"/>
        <v>0.8</v>
      </c>
      <c r="AX1" s="23">
        <f t="shared" si="0"/>
        <v>0.9</v>
      </c>
      <c r="AY1" s="23">
        <f t="shared" si="0"/>
        <v>1</v>
      </c>
      <c r="AZ1" s="23">
        <f t="shared" si="0"/>
        <v>1.1000000000000001</v>
      </c>
      <c r="BA1" s="23">
        <f t="shared" si="0"/>
        <v>1.2</v>
      </c>
      <c r="BB1" s="23">
        <f t="shared" si="0"/>
        <v>1.3</v>
      </c>
      <c r="BC1" s="23">
        <f t="shared" si="0"/>
        <v>1.4</v>
      </c>
      <c r="BD1" s="23">
        <f t="shared" si="0"/>
        <v>1.5</v>
      </c>
      <c r="BE1" s="23">
        <f t="shared" si="0"/>
        <v>1.6</v>
      </c>
      <c r="BF1" s="23">
        <f t="shared" si="0"/>
        <v>1.7</v>
      </c>
      <c r="BG1" s="23">
        <f t="shared" si="0"/>
        <v>1.8</v>
      </c>
      <c r="BH1" s="23">
        <f t="shared" si="0"/>
        <v>1.9</v>
      </c>
      <c r="BI1" s="23">
        <f t="shared" si="0"/>
        <v>2</v>
      </c>
      <c r="BJ1" s="23">
        <f t="shared" si="0"/>
        <v>2.1</v>
      </c>
      <c r="BK1" s="23">
        <f t="shared" si="0"/>
        <v>2.2000000000000002</v>
      </c>
      <c r="BL1" s="23">
        <f t="shared" si="0"/>
        <v>2.2999999999999998</v>
      </c>
      <c r="BM1" s="23">
        <f t="shared" si="0"/>
        <v>2.4</v>
      </c>
      <c r="BN1" s="23">
        <f t="shared" si="0"/>
        <v>2.5</v>
      </c>
      <c r="BO1" s="23">
        <f t="shared" si="0"/>
        <v>2.6</v>
      </c>
      <c r="BP1" s="23">
        <f t="shared" ref="BP1:EA1" si="1">BP3</f>
        <v>2.7</v>
      </c>
      <c r="BQ1" s="23">
        <f t="shared" si="1"/>
        <v>2.8</v>
      </c>
      <c r="BR1" s="23">
        <f t="shared" si="1"/>
        <v>2.9</v>
      </c>
      <c r="BS1" s="23">
        <f t="shared" si="1"/>
        <v>3</v>
      </c>
      <c r="BT1" s="23">
        <f t="shared" si="1"/>
        <v>3.1</v>
      </c>
      <c r="BU1" s="23">
        <f t="shared" si="1"/>
        <v>3.2</v>
      </c>
      <c r="BV1" s="23">
        <f t="shared" si="1"/>
        <v>3.3</v>
      </c>
      <c r="BW1" s="23">
        <f t="shared" si="1"/>
        <v>3.4</v>
      </c>
      <c r="BX1" s="23">
        <f t="shared" si="1"/>
        <v>3.5</v>
      </c>
      <c r="BY1" s="23">
        <f t="shared" si="1"/>
        <v>3.6</v>
      </c>
      <c r="BZ1" s="23">
        <f t="shared" si="1"/>
        <v>3.7</v>
      </c>
      <c r="CA1" s="23">
        <f t="shared" si="1"/>
        <v>3.8</v>
      </c>
      <c r="CB1" s="23">
        <f t="shared" si="1"/>
        <v>3.9</v>
      </c>
      <c r="CC1" s="23">
        <f t="shared" si="1"/>
        <v>4</v>
      </c>
      <c r="CD1" s="23">
        <f t="shared" si="1"/>
        <v>4.0999999999999996</v>
      </c>
      <c r="CE1" s="23">
        <f t="shared" si="1"/>
        <v>4.1500000000000004</v>
      </c>
      <c r="CF1" s="23">
        <f t="shared" si="1"/>
        <v>4.2</v>
      </c>
      <c r="CG1" s="23">
        <f t="shared" si="1"/>
        <v>4.25</v>
      </c>
      <c r="CH1" s="23">
        <f t="shared" si="1"/>
        <v>4.3</v>
      </c>
      <c r="CI1" s="23">
        <f t="shared" si="1"/>
        <v>4.3499999999999996</v>
      </c>
      <c r="CJ1" s="23">
        <f t="shared" si="1"/>
        <v>4.4000000000000004</v>
      </c>
      <c r="CK1" s="23">
        <f t="shared" si="1"/>
        <v>4.45</v>
      </c>
      <c r="CL1" s="23">
        <f t="shared" si="1"/>
        <v>4.5</v>
      </c>
      <c r="CM1" s="23">
        <f t="shared" si="1"/>
        <v>4.55</v>
      </c>
      <c r="CN1" s="23">
        <f t="shared" si="1"/>
        <v>4.5999999999999996</v>
      </c>
      <c r="CO1" s="23">
        <f t="shared" si="1"/>
        <v>4.6500000000000004</v>
      </c>
      <c r="CP1" s="23">
        <f t="shared" si="1"/>
        <v>4.7</v>
      </c>
      <c r="CQ1" s="23">
        <f t="shared" si="1"/>
        <v>4.75</v>
      </c>
      <c r="CR1" s="23">
        <f t="shared" si="1"/>
        <v>4.8</v>
      </c>
      <c r="CS1" s="23">
        <f t="shared" si="1"/>
        <v>4.8499999999999996</v>
      </c>
      <c r="CT1" s="23">
        <f t="shared" si="1"/>
        <v>4.9000000000000004</v>
      </c>
      <c r="CU1" s="23">
        <f t="shared" si="1"/>
        <v>4.95</v>
      </c>
      <c r="CV1" s="23">
        <f t="shared" si="1"/>
        <v>5</v>
      </c>
      <c r="CW1" s="23">
        <f t="shared" si="1"/>
        <v>5.05</v>
      </c>
      <c r="CX1" s="23">
        <f t="shared" si="1"/>
        <v>5.0999999999999996</v>
      </c>
      <c r="CY1" s="23">
        <f t="shared" si="1"/>
        <v>5.15</v>
      </c>
      <c r="CZ1" s="23">
        <f t="shared" si="1"/>
        <v>5.2</v>
      </c>
      <c r="DA1" s="23">
        <f t="shared" si="1"/>
        <v>5.25</v>
      </c>
      <c r="DB1" s="23">
        <f t="shared" si="1"/>
        <v>5.3</v>
      </c>
      <c r="DC1" s="23">
        <f t="shared" si="1"/>
        <v>5.35</v>
      </c>
      <c r="DD1" s="23">
        <f t="shared" si="1"/>
        <v>5.4</v>
      </c>
      <c r="DE1" s="23">
        <f t="shared" si="1"/>
        <v>5.45</v>
      </c>
      <c r="DF1" s="23">
        <f t="shared" si="1"/>
        <v>5.5</v>
      </c>
      <c r="DG1" s="23">
        <f t="shared" si="1"/>
        <v>5.55</v>
      </c>
      <c r="DH1" s="23">
        <f t="shared" si="1"/>
        <v>5.6</v>
      </c>
      <c r="DI1" s="23">
        <f t="shared" si="1"/>
        <v>5.65</v>
      </c>
      <c r="DJ1" s="23">
        <f t="shared" si="1"/>
        <v>5.7</v>
      </c>
      <c r="DK1" s="23">
        <f t="shared" si="1"/>
        <v>5.75</v>
      </c>
      <c r="DL1" s="23">
        <f t="shared" si="1"/>
        <v>5.8</v>
      </c>
      <c r="DM1" s="23">
        <f t="shared" si="1"/>
        <v>5.85</v>
      </c>
      <c r="DN1" s="23">
        <f t="shared" si="1"/>
        <v>5.9</v>
      </c>
      <c r="DO1" s="23">
        <f t="shared" si="1"/>
        <v>6</v>
      </c>
      <c r="DP1" s="23">
        <f t="shared" si="1"/>
        <v>6.05</v>
      </c>
      <c r="DQ1" s="23">
        <f t="shared" si="1"/>
        <v>6.1</v>
      </c>
      <c r="DR1" s="23">
        <f t="shared" si="1"/>
        <v>6.15</v>
      </c>
      <c r="DS1" s="23">
        <f t="shared" si="1"/>
        <v>6.2</v>
      </c>
      <c r="DT1" s="23">
        <f t="shared" si="1"/>
        <v>6.25</v>
      </c>
      <c r="DU1" s="23">
        <f t="shared" si="1"/>
        <v>6.3</v>
      </c>
      <c r="DV1" s="23">
        <f t="shared" si="1"/>
        <v>6.35</v>
      </c>
      <c r="DW1" s="23">
        <f t="shared" si="1"/>
        <v>6.4</v>
      </c>
      <c r="DX1" s="23">
        <f t="shared" si="1"/>
        <v>6.45</v>
      </c>
      <c r="DY1" s="23">
        <f t="shared" si="1"/>
        <v>6.5</v>
      </c>
      <c r="DZ1" s="23">
        <f t="shared" si="1"/>
        <v>6.55</v>
      </c>
      <c r="EA1" s="23">
        <f t="shared" si="1"/>
        <v>6.6</v>
      </c>
      <c r="EB1" s="23">
        <f t="shared" ref="EB1:GM1" si="2">EB3</f>
        <v>6.65</v>
      </c>
      <c r="EC1" s="23">
        <f t="shared" si="2"/>
        <v>6.7</v>
      </c>
      <c r="ED1" s="23">
        <f t="shared" si="2"/>
        <v>6.75</v>
      </c>
      <c r="EE1" s="23">
        <f t="shared" si="2"/>
        <v>6.8</v>
      </c>
      <c r="EF1" s="23">
        <f t="shared" si="2"/>
        <v>6.85</v>
      </c>
      <c r="EG1" s="23">
        <f t="shared" si="2"/>
        <v>6.9</v>
      </c>
      <c r="EH1" s="23">
        <f t="shared" si="2"/>
        <v>6.95</v>
      </c>
      <c r="EI1" s="23">
        <f t="shared" si="2"/>
        <v>7</v>
      </c>
      <c r="EJ1" s="23">
        <f t="shared" si="2"/>
        <v>7.05</v>
      </c>
      <c r="EK1" s="23">
        <f t="shared" si="2"/>
        <v>7.1</v>
      </c>
      <c r="EL1" s="23">
        <f t="shared" si="2"/>
        <v>7.15</v>
      </c>
      <c r="EM1" s="23">
        <f t="shared" si="2"/>
        <v>7.2</v>
      </c>
      <c r="EN1" s="23">
        <f t="shared" si="2"/>
        <v>7.25</v>
      </c>
      <c r="EO1" s="23">
        <f t="shared" si="2"/>
        <v>7.3</v>
      </c>
      <c r="EP1" s="23">
        <f t="shared" si="2"/>
        <v>7.35</v>
      </c>
      <c r="EQ1" s="23">
        <f t="shared" si="2"/>
        <v>7.4</v>
      </c>
      <c r="ER1" s="23">
        <f t="shared" si="2"/>
        <v>7.45</v>
      </c>
      <c r="ES1" s="23">
        <f t="shared" si="2"/>
        <v>7.5</v>
      </c>
      <c r="ET1" s="23">
        <f t="shared" si="2"/>
        <v>7.55</v>
      </c>
      <c r="EU1" s="23">
        <f t="shared" si="2"/>
        <v>7.6</v>
      </c>
      <c r="EV1" s="23">
        <f t="shared" si="2"/>
        <v>7.65</v>
      </c>
      <c r="EW1" s="23">
        <f t="shared" si="2"/>
        <v>7.7</v>
      </c>
      <c r="EX1" s="23">
        <f t="shared" si="2"/>
        <v>7.75</v>
      </c>
      <c r="EY1" s="23">
        <f t="shared" si="2"/>
        <v>7.8</v>
      </c>
      <c r="EZ1" s="23">
        <f t="shared" si="2"/>
        <v>7.85</v>
      </c>
      <c r="FA1" s="23">
        <f t="shared" si="2"/>
        <v>7.9</v>
      </c>
      <c r="FB1" s="23">
        <f t="shared" si="2"/>
        <v>7.95</v>
      </c>
      <c r="FC1" s="23">
        <f t="shared" si="2"/>
        <v>8</v>
      </c>
      <c r="FD1" s="23">
        <f t="shared" si="2"/>
        <v>8.1</v>
      </c>
      <c r="FE1" s="23">
        <f t="shared" si="2"/>
        <v>8.1999999999999993</v>
      </c>
      <c r="FF1" s="23">
        <f t="shared" si="2"/>
        <v>8.3000000000000007</v>
      </c>
      <c r="FG1" s="23">
        <f t="shared" si="2"/>
        <v>8.4</v>
      </c>
      <c r="FH1" s="23">
        <f t="shared" si="2"/>
        <v>8.5</v>
      </c>
      <c r="FI1" s="23">
        <f t="shared" si="2"/>
        <v>8.6</v>
      </c>
      <c r="FJ1" s="23">
        <f t="shared" si="2"/>
        <v>8.6999999999999993</v>
      </c>
      <c r="FK1" s="23">
        <f t="shared" si="2"/>
        <v>8.8000000000000007</v>
      </c>
      <c r="FL1" s="23">
        <f t="shared" si="2"/>
        <v>8.9</v>
      </c>
      <c r="FM1" s="23">
        <f t="shared" si="2"/>
        <v>9</v>
      </c>
      <c r="FN1" s="23">
        <f t="shared" si="2"/>
        <v>9.1</v>
      </c>
      <c r="FO1" s="23">
        <f t="shared" si="2"/>
        <v>9.1999999999999993</v>
      </c>
      <c r="FP1" s="23">
        <f t="shared" si="2"/>
        <v>9.3000000000000007</v>
      </c>
      <c r="FQ1" s="23">
        <f t="shared" si="2"/>
        <v>9.4</v>
      </c>
      <c r="FR1" s="23">
        <f t="shared" si="2"/>
        <v>9.4999999999999947</v>
      </c>
      <c r="FS1" s="23">
        <f t="shared" si="2"/>
        <v>9.5999999999999943</v>
      </c>
      <c r="FT1" s="23">
        <f t="shared" si="2"/>
        <v>9.699999999999994</v>
      </c>
      <c r="FU1" s="23">
        <f t="shared" si="2"/>
        <v>9.7999999999999936</v>
      </c>
      <c r="FV1" s="23">
        <f t="shared" si="2"/>
        <v>9.8999999999999932</v>
      </c>
      <c r="FW1" s="23">
        <f t="shared" si="2"/>
        <v>9.9999999999999929</v>
      </c>
      <c r="FX1" s="23">
        <f t="shared" si="2"/>
        <v>10.1</v>
      </c>
      <c r="FY1" s="23">
        <f t="shared" si="2"/>
        <v>10.199999999999999</v>
      </c>
      <c r="FZ1" s="23">
        <f t="shared" si="2"/>
        <v>10.3</v>
      </c>
      <c r="GA1" s="23">
        <f t="shared" si="2"/>
        <v>10.4</v>
      </c>
      <c r="GB1" s="23">
        <f t="shared" si="2"/>
        <v>10.5</v>
      </c>
      <c r="GC1" s="23">
        <f t="shared" si="2"/>
        <v>10.6</v>
      </c>
      <c r="GD1" s="23">
        <f t="shared" si="2"/>
        <v>10.7</v>
      </c>
      <c r="GE1" s="23">
        <f t="shared" si="2"/>
        <v>10.8</v>
      </c>
      <c r="GF1" s="23">
        <f t="shared" si="2"/>
        <v>10.9</v>
      </c>
      <c r="GG1" s="23">
        <f t="shared" si="2"/>
        <v>11</v>
      </c>
      <c r="GH1" s="23">
        <f t="shared" si="2"/>
        <v>11.1</v>
      </c>
      <c r="GI1" s="23">
        <f t="shared" si="2"/>
        <v>11.2</v>
      </c>
      <c r="GJ1" s="23">
        <f t="shared" si="2"/>
        <v>11.3</v>
      </c>
      <c r="GK1" s="23">
        <f t="shared" si="2"/>
        <v>11.4</v>
      </c>
      <c r="GL1" s="23">
        <f t="shared" si="2"/>
        <v>11.5</v>
      </c>
      <c r="GM1" s="23">
        <f t="shared" si="2"/>
        <v>11.6</v>
      </c>
      <c r="GN1" s="23">
        <f t="shared" ref="GN1:IV1" si="3">GN3</f>
        <v>11.7</v>
      </c>
      <c r="GO1" s="23">
        <f t="shared" si="3"/>
        <v>11.8</v>
      </c>
      <c r="GP1" s="23">
        <f t="shared" si="3"/>
        <v>11.9</v>
      </c>
      <c r="GQ1" s="23">
        <f t="shared" si="3"/>
        <v>12</v>
      </c>
      <c r="GR1" s="23">
        <f t="shared" si="3"/>
        <v>12.1</v>
      </c>
      <c r="GS1" s="23">
        <f t="shared" si="3"/>
        <v>12.2</v>
      </c>
      <c r="GT1" s="23">
        <f t="shared" si="3"/>
        <v>12.3</v>
      </c>
      <c r="GU1" s="23">
        <f t="shared" si="3"/>
        <v>12.4</v>
      </c>
      <c r="GV1" s="23">
        <f t="shared" si="3"/>
        <v>12.5</v>
      </c>
      <c r="GW1" s="23">
        <f t="shared" si="3"/>
        <v>12.6</v>
      </c>
      <c r="GX1" s="23">
        <f t="shared" si="3"/>
        <v>12.7</v>
      </c>
      <c r="GY1" s="23">
        <f t="shared" si="3"/>
        <v>12.8</v>
      </c>
      <c r="GZ1" s="23">
        <f t="shared" si="3"/>
        <v>12.9</v>
      </c>
      <c r="HA1" s="23">
        <f t="shared" si="3"/>
        <v>13</v>
      </c>
      <c r="HB1" s="23">
        <f t="shared" si="3"/>
        <v>13.1</v>
      </c>
      <c r="HC1" s="23">
        <f t="shared" si="3"/>
        <v>13.2</v>
      </c>
      <c r="HD1" s="23">
        <f t="shared" si="3"/>
        <v>13.3</v>
      </c>
      <c r="HE1" s="23">
        <f t="shared" si="3"/>
        <v>13.4</v>
      </c>
      <c r="HF1" s="23">
        <f t="shared" si="3"/>
        <v>13.5</v>
      </c>
      <c r="HG1" s="23">
        <f t="shared" si="3"/>
        <v>13.6</v>
      </c>
      <c r="HH1" s="23">
        <f t="shared" si="3"/>
        <v>13.7</v>
      </c>
      <c r="HI1" s="23">
        <f t="shared" si="3"/>
        <v>13.8</v>
      </c>
      <c r="HJ1" s="23">
        <f t="shared" si="3"/>
        <v>13.9</v>
      </c>
      <c r="HK1" s="23">
        <f t="shared" si="3"/>
        <v>14</v>
      </c>
      <c r="HL1" s="23">
        <f t="shared" si="3"/>
        <v>14.1</v>
      </c>
      <c r="HM1" s="23">
        <f t="shared" si="3"/>
        <v>14.2</v>
      </c>
      <c r="HN1" s="23">
        <f t="shared" si="3"/>
        <v>14.3</v>
      </c>
      <c r="HO1" s="23">
        <f t="shared" si="3"/>
        <v>14.4</v>
      </c>
      <c r="HP1" s="23">
        <f t="shared" si="3"/>
        <v>14.5</v>
      </c>
      <c r="HQ1" s="23">
        <f t="shared" si="3"/>
        <v>14.6</v>
      </c>
      <c r="HR1" s="23">
        <f t="shared" si="3"/>
        <v>14.7</v>
      </c>
      <c r="HS1" s="23">
        <f t="shared" si="3"/>
        <v>14.8</v>
      </c>
      <c r="HT1" s="23">
        <f t="shared" si="3"/>
        <v>14.9</v>
      </c>
      <c r="HU1" s="23">
        <f t="shared" si="3"/>
        <v>15</v>
      </c>
      <c r="HV1" s="23">
        <f t="shared" si="3"/>
        <v>15.1</v>
      </c>
      <c r="HW1" s="23">
        <f t="shared" si="3"/>
        <v>15.2</v>
      </c>
      <c r="HX1" s="23">
        <f t="shared" si="3"/>
        <v>15.3</v>
      </c>
      <c r="HY1" s="23">
        <f t="shared" si="3"/>
        <v>15.4</v>
      </c>
      <c r="HZ1" s="23">
        <f t="shared" si="3"/>
        <v>15.5</v>
      </c>
      <c r="IA1" s="23">
        <f t="shared" si="3"/>
        <v>15.6</v>
      </c>
      <c r="IB1" s="23">
        <f t="shared" si="3"/>
        <v>15.7</v>
      </c>
      <c r="IC1" s="23">
        <f t="shared" si="3"/>
        <v>15.8</v>
      </c>
      <c r="ID1" s="23">
        <f t="shared" si="3"/>
        <v>15.9</v>
      </c>
      <c r="IE1" s="23">
        <f t="shared" si="3"/>
        <v>16</v>
      </c>
      <c r="IF1" s="23">
        <f t="shared" si="3"/>
        <v>16.100000000000001</v>
      </c>
      <c r="IG1" s="23">
        <f t="shared" si="3"/>
        <v>16.2</v>
      </c>
      <c r="IH1" s="23">
        <f t="shared" si="3"/>
        <v>16.3</v>
      </c>
      <c r="II1" s="23">
        <f t="shared" si="3"/>
        <v>16.399999999999999</v>
      </c>
      <c r="IJ1" s="23">
        <f t="shared" si="3"/>
        <v>16.5</v>
      </c>
      <c r="IK1" s="23">
        <f t="shared" si="3"/>
        <v>16.600000000000001</v>
      </c>
      <c r="IL1" s="23">
        <f t="shared" si="3"/>
        <v>16.7</v>
      </c>
      <c r="IM1" s="23">
        <f t="shared" si="3"/>
        <v>16.8</v>
      </c>
      <c r="IN1" s="23">
        <f t="shared" si="3"/>
        <v>16.899999999999999</v>
      </c>
      <c r="IO1" s="23">
        <f t="shared" si="3"/>
        <v>17</v>
      </c>
      <c r="IP1" s="23">
        <f t="shared" si="3"/>
        <v>17.100000000000001</v>
      </c>
      <c r="IQ1" s="23">
        <f t="shared" si="3"/>
        <v>17.2</v>
      </c>
      <c r="IR1" s="23">
        <f t="shared" si="3"/>
        <v>17.3</v>
      </c>
      <c r="IS1" s="23">
        <f t="shared" si="3"/>
        <v>17.399999999999999</v>
      </c>
      <c r="IT1" s="23">
        <f t="shared" si="3"/>
        <v>17.5</v>
      </c>
      <c r="IU1" s="23">
        <f t="shared" si="3"/>
        <v>17.600000000000001</v>
      </c>
      <c r="IV1" s="23">
        <f t="shared" si="3"/>
        <v>17.7</v>
      </c>
    </row>
    <row r="2" spans="1:256" x14ac:dyDescent="0.2">
      <c r="B2" s="23">
        <v>2</v>
      </c>
      <c r="C2" s="23">
        <f>B2+1</f>
        <v>3</v>
      </c>
      <c r="D2" s="23">
        <f t="shared" ref="D2:BO2" si="4">C2+1</f>
        <v>4</v>
      </c>
      <c r="E2" s="23">
        <f t="shared" si="4"/>
        <v>5</v>
      </c>
      <c r="F2" s="23">
        <f t="shared" si="4"/>
        <v>6</v>
      </c>
      <c r="G2" s="23">
        <f t="shared" si="4"/>
        <v>7</v>
      </c>
      <c r="H2" s="23">
        <f t="shared" si="4"/>
        <v>8</v>
      </c>
      <c r="I2" s="23">
        <f t="shared" si="4"/>
        <v>9</v>
      </c>
      <c r="J2" s="23">
        <f t="shared" si="4"/>
        <v>10</v>
      </c>
      <c r="K2" s="23">
        <f t="shared" si="4"/>
        <v>11</v>
      </c>
      <c r="L2" s="23">
        <f t="shared" si="4"/>
        <v>12</v>
      </c>
      <c r="M2" s="23">
        <f t="shared" si="4"/>
        <v>13</v>
      </c>
      <c r="N2" s="23">
        <f t="shared" si="4"/>
        <v>14</v>
      </c>
      <c r="O2" s="23">
        <f t="shared" si="4"/>
        <v>15</v>
      </c>
      <c r="P2" s="23">
        <f t="shared" si="4"/>
        <v>16</v>
      </c>
      <c r="Q2" s="23">
        <f t="shared" si="4"/>
        <v>17</v>
      </c>
      <c r="R2" s="23">
        <f t="shared" si="4"/>
        <v>18</v>
      </c>
      <c r="S2" s="23">
        <f t="shared" si="4"/>
        <v>19</v>
      </c>
      <c r="T2" s="23">
        <f t="shared" si="4"/>
        <v>20</v>
      </c>
      <c r="U2" s="23">
        <f t="shared" si="4"/>
        <v>21</v>
      </c>
      <c r="V2" s="23">
        <f t="shared" si="4"/>
        <v>22</v>
      </c>
      <c r="W2" s="23">
        <f t="shared" si="4"/>
        <v>23</v>
      </c>
      <c r="X2" s="23">
        <f t="shared" si="4"/>
        <v>24</v>
      </c>
      <c r="Y2" s="23">
        <f t="shared" si="4"/>
        <v>25</v>
      </c>
      <c r="Z2" s="23">
        <f t="shared" si="4"/>
        <v>26</v>
      </c>
      <c r="AA2" s="23">
        <f t="shared" si="4"/>
        <v>27</v>
      </c>
      <c r="AB2" s="23">
        <f t="shared" si="4"/>
        <v>28</v>
      </c>
      <c r="AC2" s="23">
        <f t="shared" si="4"/>
        <v>29</v>
      </c>
      <c r="AD2" s="23">
        <f t="shared" si="4"/>
        <v>30</v>
      </c>
      <c r="AE2" s="23">
        <f t="shared" si="4"/>
        <v>31</v>
      </c>
      <c r="AF2" s="23">
        <f t="shared" si="4"/>
        <v>32</v>
      </c>
      <c r="AG2" s="23">
        <f t="shared" si="4"/>
        <v>33</v>
      </c>
      <c r="AH2" s="23">
        <f t="shared" si="4"/>
        <v>34</v>
      </c>
      <c r="AI2" s="23">
        <f t="shared" si="4"/>
        <v>35</v>
      </c>
      <c r="AJ2" s="23">
        <f t="shared" si="4"/>
        <v>36</v>
      </c>
      <c r="AK2" s="23">
        <f t="shared" si="4"/>
        <v>37</v>
      </c>
      <c r="AL2" s="23">
        <f t="shared" si="4"/>
        <v>38</v>
      </c>
      <c r="AM2" s="23">
        <f t="shared" si="4"/>
        <v>39</v>
      </c>
      <c r="AN2" s="23">
        <f t="shared" si="4"/>
        <v>40</v>
      </c>
      <c r="AO2" s="23">
        <f t="shared" si="4"/>
        <v>41</v>
      </c>
      <c r="AP2" s="23">
        <f t="shared" si="4"/>
        <v>42</v>
      </c>
      <c r="AQ2" s="23">
        <f t="shared" si="4"/>
        <v>43</v>
      </c>
      <c r="AR2" s="23">
        <f t="shared" si="4"/>
        <v>44</v>
      </c>
      <c r="AS2" s="23">
        <f t="shared" si="4"/>
        <v>45</v>
      </c>
      <c r="AT2" s="23">
        <f t="shared" si="4"/>
        <v>46</v>
      </c>
      <c r="AU2" s="23">
        <f t="shared" si="4"/>
        <v>47</v>
      </c>
      <c r="AV2" s="23">
        <f t="shared" si="4"/>
        <v>48</v>
      </c>
      <c r="AW2" s="23">
        <f t="shared" si="4"/>
        <v>49</v>
      </c>
      <c r="AX2" s="23">
        <f t="shared" si="4"/>
        <v>50</v>
      </c>
      <c r="AY2" s="23">
        <f t="shared" si="4"/>
        <v>51</v>
      </c>
      <c r="AZ2" s="23">
        <f t="shared" si="4"/>
        <v>52</v>
      </c>
      <c r="BA2" s="23">
        <f t="shared" si="4"/>
        <v>53</v>
      </c>
      <c r="BB2" s="23">
        <f t="shared" si="4"/>
        <v>54</v>
      </c>
      <c r="BC2" s="23">
        <f t="shared" si="4"/>
        <v>55</v>
      </c>
      <c r="BD2" s="23">
        <f t="shared" si="4"/>
        <v>56</v>
      </c>
      <c r="BE2" s="23">
        <f t="shared" si="4"/>
        <v>57</v>
      </c>
      <c r="BF2" s="23">
        <f t="shared" si="4"/>
        <v>58</v>
      </c>
      <c r="BG2" s="23">
        <f t="shared" si="4"/>
        <v>59</v>
      </c>
      <c r="BH2" s="23">
        <f t="shared" si="4"/>
        <v>60</v>
      </c>
      <c r="BI2" s="23">
        <f t="shared" si="4"/>
        <v>61</v>
      </c>
      <c r="BJ2" s="23">
        <f t="shared" si="4"/>
        <v>62</v>
      </c>
      <c r="BK2" s="23">
        <f t="shared" si="4"/>
        <v>63</v>
      </c>
      <c r="BL2" s="23">
        <f t="shared" si="4"/>
        <v>64</v>
      </c>
      <c r="BM2" s="23">
        <f t="shared" si="4"/>
        <v>65</v>
      </c>
      <c r="BN2" s="23">
        <f t="shared" si="4"/>
        <v>66</v>
      </c>
      <c r="BO2" s="23">
        <f t="shared" si="4"/>
        <v>67</v>
      </c>
      <c r="BP2" s="23">
        <f t="shared" ref="BP2:EA2" si="5">BO2+1</f>
        <v>68</v>
      </c>
      <c r="BQ2" s="23">
        <f t="shared" si="5"/>
        <v>69</v>
      </c>
      <c r="BR2" s="23">
        <f t="shared" si="5"/>
        <v>70</v>
      </c>
      <c r="BS2" s="23">
        <f t="shared" si="5"/>
        <v>71</v>
      </c>
      <c r="BT2" s="23">
        <f t="shared" si="5"/>
        <v>72</v>
      </c>
      <c r="BU2" s="23">
        <f t="shared" si="5"/>
        <v>73</v>
      </c>
      <c r="BV2" s="23">
        <f t="shared" si="5"/>
        <v>74</v>
      </c>
      <c r="BW2" s="23">
        <f t="shared" si="5"/>
        <v>75</v>
      </c>
      <c r="BX2" s="23">
        <f t="shared" si="5"/>
        <v>76</v>
      </c>
      <c r="BY2" s="23">
        <f t="shared" si="5"/>
        <v>77</v>
      </c>
      <c r="BZ2" s="23">
        <f t="shared" si="5"/>
        <v>78</v>
      </c>
      <c r="CA2" s="23">
        <f t="shared" si="5"/>
        <v>79</v>
      </c>
      <c r="CB2" s="23">
        <f t="shared" si="5"/>
        <v>80</v>
      </c>
      <c r="CC2" s="23">
        <f t="shared" si="5"/>
        <v>81</v>
      </c>
      <c r="CD2" s="23">
        <f t="shared" si="5"/>
        <v>82</v>
      </c>
      <c r="CE2" s="23">
        <f t="shared" si="5"/>
        <v>83</v>
      </c>
      <c r="CF2" s="23">
        <f t="shared" si="5"/>
        <v>84</v>
      </c>
      <c r="CG2" s="23">
        <f t="shared" si="5"/>
        <v>85</v>
      </c>
      <c r="CH2" s="23">
        <f t="shared" si="5"/>
        <v>86</v>
      </c>
      <c r="CI2" s="23">
        <f t="shared" si="5"/>
        <v>87</v>
      </c>
      <c r="CJ2" s="23">
        <f t="shared" si="5"/>
        <v>88</v>
      </c>
      <c r="CK2" s="23">
        <f t="shared" si="5"/>
        <v>89</v>
      </c>
      <c r="CL2" s="23">
        <f t="shared" si="5"/>
        <v>90</v>
      </c>
      <c r="CM2" s="23">
        <f t="shared" si="5"/>
        <v>91</v>
      </c>
      <c r="CN2" s="23">
        <f t="shared" si="5"/>
        <v>92</v>
      </c>
      <c r="CO2" s="23">
        <f t="shared" si="5"/>
        <v>93</v>
      </c>
      <c r="CP2" s="23">
        <f t="shared" si="5"/>
        <v>94</v>
      </c>
      <c r="CQ2" s="23">
        <f t="shared" si="5"/>
        <v>95</v>
      </c>
      <c r="CR2" s="23">
        <f t="shared" si="5"/>
        <v>96</v>
      </c>
      <c r="CS2" s="23">
        <f t="shared" si="5"/>
        <v>97</v>
      </c>
      <c r="CT2" s="23">
        <f t="shared" si="5"/>
        <v>98</v>
      </c>
      <c r="CU2" s="23">
        <f t="shared" si="5"/>
        <v>99</v>
      </c>
      <c r="CV2" s="23">
        <f t="shared" si="5"/>
        <v>100</v>
      </c>
      <c r="CW2" s="23">
        <f t="shared" si="5"/>
        <v>101</v>
      </c>
      <c r="CX2" s="23">
        <f t="shared" si="5"/>
        <v>102</v>
      </c>
      <c r="CY2" s="23">
        <f t="shared" si="5"/>
        <v>103</v>
      </c>
      <c r="CZ2" s="23">
        <f t="shared" si="5"/>
        <v>104</v>
      </c>
      <c r="DA2" s="23">
        <f t="shared" si="5"/>
        <v>105</v>
      </c>
      <c r="DB2" s="23">
        <f t="shared" si="5"/>
        <v>106</v>
      </c>
      <c r="DC2" s="23">
        <f t="shared" si="5"/>
        <v>107</v>
      </c>
      <c r="DD2" s="23">
        <f t="shared" si="5"/>
        <v>108</v>
      </c>
      <c r="DE2" s="23">
        <f t="shared" si="5"/>
        <v>109</v>
      </c>
      <c r="DF2" s="23">
        <f t="shared" si="5"/>
        <v>110</v>
      </c>
      <c r="DG2" s="23">
        <f t="shared" si="5"/>
        <v>111</v>
      </c>
      <c r="DH2" s="23">
        <f t="shared" si="5"/>
        <v>112</v>
      </c>
      <c r="DI2" s="23">
        <f t="shared" si="5"/>
        <v>113</v>
      </c>
      <c r="DJ2" s="23">
        <f t="shared" si="5"/>
        <v>114</v>
      </c>
      <c r="DK2" s="23">
        <f t="shared" si="5"/>
        <v>115</v>
      </c>
      <c r="DL2" s="23">
        <f t="shared" si="5"/>
        <v>116</v>
      </c>
      <c r="DM2" s="23">
        <f t="shared" si="5"/>
        <v>117</v>
      </c>
      <c r="DN2" s="23">
        <f t="shared" si="5"/>
        <v>118</v>
      </c>
      <c r="DO2" s="23">
        <f t="shared" si="5"/>
        <v>119</v>
      </c>
      <c r="DP2" s="23">
        <f t="shared" si="5"/>
        <v>120</v>
      </c>
      <c r="DQ2" s="23">
        <f t="shared" si="5"/>
        <v>121</v>
      </c>
      <c r="DR2" s="23">
        <f t="shared" si="5"/>
        <v>122</v>
      </c>
      <c r="DS2" s="23">
        <f t="shared" si="5"/>
        <v>123</v>
      </c>
      <c r="DT2" s="23">
        <f t="shared" si="5"/>
        <v>124</v>
      </c>
      <c r="DU2" s="23">
        <f t="shared" si="5"/>
        <v>125</v>
      </c>
      <c r="DV2" s="23">
        <f t="shared" si="5"/>
        <v>126</v>
      </c>
      <c r="DW2" s="23">
        <f t="shared" si="5"/>
        <v>127</v>
      </c>
      <c r="DX2" s="23">
        <f t="shared" si="5"/>
        <v>128</v>
      </c>
      <c r="DY2" s="23">
        <f t="shared" si="5"/>
        <v>129</v>
      </c>
      <c r="DZ2" s="23">
        <f t="shared" si="5"/>
        <v>130</v>
      </c>
      <c r="EA2" s="23">
        <f t="shared" si="5"/>
        <v>131</v>
      </c>
      <c r="EB2" s="23">
        <f t="shared" ref="EB2:GM2" si="6">EA2+1</f>
        <v>132</v>
      </c>
      <c r="EC2" s="23">
        <f t="shared" si="6"/>
        <v>133</v>
      </c>
      <c r="ED2" s="23">
        <f t="shared" si="6"/>
        <v>134</v>
      </c>
      <c r="EE2" s="23">
        <f t="shared" si="6"/>
        <v>135</v>
      </c>
      <c r="EF2" s="23">
        <f t="shared" si="6"/>
        <v>136</v>
      </c>
      <c r="EG2" s="23">
        <f t="shared" si="6"/>
        <v>137</v>
      </c>
      <c r="EH2" s="23">
        <f t="shared" si="6"/>
        <v>138</v>
      </c>
      <c r="EI2" s="23">
        <f t="shared" si="6"/>
        <v>139</v>
      </c>
      <c r="EJ2" s="23">
        <f t="shared" si="6"/>
        <v>140</v>
      </c>
      <c r="EK2" s="23">
        <f t="shared" si="6"/>
        <v>141</v>
      </c>
      <c r="EL2" s="23">
        <f t="shared" si="6"/>
        <v>142</v>
      </c>
      <c r="EM2" s="23">
        <f t="shared" si="6"/>
        <v>143</v>
      </c>
      <c r="EN2" s="23">
        <f t="shared" si="6"/>
        <v>144</v>
      </c>
      <c r="EO2" s="23">
        <f t="shared" si="6"/>
        <v>145</v>
      </c>
      <c r="EP2" s="23">
        <f t="shared" si="6"/>
        <v>146</v>
      </c>
      <c r="EQ2" s="23">
        <f t="shared" si="6"/>
        <v>147</v>
      </c>
      <c r="ER2" s="23">
        <f t="shared" si="6"/>
        <v>148</v>
      </c>
      <c r="ES2" s="23">
        <f t="shared" si="6"/>
        <v>149</v>
      </c>
      <c r="ET2" s="23">
        <f t="shared" si="6"/>
        <v>150</v>
      </c>
      <c r="EU2" s="23">
        <f t="shared" si="6"/>
        <v>151</v>
      </c>
      <c r="EV2" s="23">
        <f t="shared" si="6"/>
        <v>152</v>
      </c>
      <c r="EW2" s="23">
        <f t="shared" si="6"/>
        <v>153</v>
      </c>
      <c r="EX2" s="23">
        <f t="shared" si="6"/>
        <v>154</v>
      </c>
      <c r="EY2" s="23">
        <f t="shared" si="6"/>
        <v>155</v>
      </c>
      <c r="EZ2" s="23">
        <f t="shared" si="6"/>
        <v>156</v>
      </c>
      <c r="FA2" s="23">
        <f t="shared" si="6"/>
        <v>157</v>
      </c>
      <c r="FB2" s="23">
        <f t="shared" si="6"/>
        <v>158</v>
      </c>
      <c r="FC2" s="23">
        <f t="shared" si="6"/>
        <v>159</v>
      </c>
      <c r="FD2" s="23">
        <f t="shared" si="6"/>
        <v>160</v>
      </c>
      <c r="FE2" s="23">
        <f t="shared" si="6"/>
        <v>161</v>
      </c>
      <c r="FF2" s="23">
        <f t="shared" si="6"/>
        <v>162</v>
      </c>
      <c r="FG2" s="23">
        <f t="shared" si="6"/>
        <v>163</v>
      </c>
      <c r="FH2" s="23">
        <f t="shared" si="6"/>
        <v>164</v>
      </c>
      <c r="FI2" s="23">
        <f t="shared" si="6"/>
        <v>165</v>
      </c>
      <c r="FJ2" s="23">
        <f t="shared" si="6"/>
        <v>166</v>
      </c>
      <c r="FK2" s="23">
        <f t="shared" si="6"/>
        <v>167</v>
      </c>
      <c r="FL2" s="23">
        <f t="shared" si="6"/>
        <v>168</v>
      </c>
      <c r="FM2" s="23">
        <f t="shared" si="6"/>
        <v>169</v>
      </c>
      <c r="FN2" s="23">
        <f t="shared" si="6"/>
        <v>170</v>
      </c>
      <c r="FO2" s="23">
        <f t="shared" si="6"/>
        <v>171</v>
      </c>
      <c r="FP2" s="23">
        <f t="shared" si="6"/>
        <v>172</v>
      </c>
      <c r="FQ2" s="23">
        <f t="shared" si="6"/>
        <v>173</v>
      </c>
      <c r="FR2" s="23">
        <f t="shared" si="6"/>
        <v>174</v>
      </c>
      <c r="FS2" s="23">
        <f t="shared" si="6"/>
        <v>175</v>
      </c>
      <c r="FT2" s="23">
        <f t="shared" si="6"/>
        <v>176</v>
      </c>
      <c r="FU2" s="23">
        <f t="shared" si="6"/>
        <v>177</v>
      </c>
      <c r="FV2" s="23">
        <f t="shared" si="6"/>
        <v>178</v>
      </c>
      <c r="FW2" s="23">
        <f t="shared" si="6"/>
        <v>179</v>
      </c>
      <c r="FX2" s="23">
        <f t="shared" si="6"/>
        <v>180</v>
      </c>
      <c r="FY2" s="23">
        <f t="shared" si="6"/>
        <v>181</v>
      </c>
      <c r="FZ2" s="23">
        <f t="shared" si="6"/>
        <v>182</v>
      </c>
      <c r="GA2" s="23">
        <f t="shared" si="6"/>
        <v>183</v>
      </c>
      <c r="GB2" s="23">
        <f t="shared" si="6"/>
        <v>184</v>
      </c>
      <c r="GC2" s="23">
        <f t="shared" si="6"/>
        <v>185</v>
      </c>
      <c r="GD2" s="23">
        <f t="shared" si="6"/>
        <v>186</v>
      </c>
      <c r="GE2" s="23">
        <f t="shared" si="6"/>
        <v>187</v>
      </c>
      <c r="GF2" s="23">
        <f t="shared" si="6"/>
        <v>188</v>
      </c>
      <c r="GG2" s="23">
        <f t="shared" si="6"/>
        <v>189</v>
      </c>
      <c r="GH2" s="23">
        <f t="shared" si="6"/>
        <v>190</v>
      </c>
      <c r="GI2" s="23">
        <f t="shared" si="6"/>
        <v>191</v>
      </c>
      <c r="GJ2" s="23">
        <f t="shared" si="6"/>
        <v>192</v>
      </c>
      <c r="GK2" s="23">
        <f t="shared" si="6"/>
        <v>193</v>
      </c>
      <c r="GL2" s="23">
        <f t="shared" si="6"/>
        <v>194</v>
      </c>
      <c r="GM2" s="23">
        <f t="shared" si="6"/>
        <v>195</v>
      </c>
      <c r="GN2" s="23">
        <f t="shared" ref="GN2:IV2" si="7">GM2+1</f>
        <v>196</v>
      </c>
      <c r="GO2" s="23">
        <f t="shared" si="7"/>
        <v>197</v>
      </c>
      <c r="GP2" s="23">
        <f t="shared" si="7"/>
        <v>198</v>
      </c>
      <c r="GQ2" s="23">
        <f t="shared" si="7"/>
        <v>199</v>
      </c>
      <c r="GR2" s="23">
        <f t="shared" si="7"/>
        <v>200</v>
      </c>
      <c r="GS2" s="23">
        <f t="shared" si="7"/>
        <v>201</v>
      </c>
      <c r="GT2" s="23">
        <f t="shared" si="7"/>
        <v>202</v>
      </c>
      <c r="GU2" s="23">
        <f t="shared" si="7"/>
        <v>203</v>
      </c>
      <c r="GV2" s="23">
        <f t="shared" si="7"/>
        <v>204</v>
      </c>
      <c r="GW2" s="23">
        <f t="shared" si="7"/>
        <v>205</v>
      </c>
      <c r="GX2" s="23">
        <f t="shared" si="7"/>
        <v>206</v>
      </c>
      <c r="GY2" s="23">
        <f t="shared" si="7"/>
        <v>207</v>
      </c>
      <c r="GZ2" s="23">
        <f t="shared" si="7"/>
        <v>208</v>
      </c>
      <c r="HA2" s="23">
        <f t="shared" si="7"/>
        <v>209</v>
      </c>
      <c r="HB2" s="23">
        <f t="shared" si="7"/>
        <v>210</v>
      </c>
      <c r="HC2" s="23">
        <f t="shared" si="7"/>
        <v>211</v>
      </c>
      <c r="HD2" s="23">
        <f t="shared" si="7"/>
        <v>212</v>
      </c>
      <c r="HE2" s="23">
        <f t="shared" si="7"/>
        <v>213</v>
      </c>
      <c r="HF2" s="23">
        <f t="shared" si="7"/>
        <v>214</v>
      </c>
      <c r="HG2" s="23">
        <f t="shared" si="7"/>
        <v>215</v>
      </c>
      <c r="HH2" s="23">
        <f t="shared" si="7"/>
        <v>216</v>
      </c>
      <c r="HI2" s="23">
        <f t="shared" si="7"/>
        <v>217</v>
      </c>
      <c r="HJ2" s="23">
        <f t="shared" si="7"/>
        <v>218</v>
      </c>
      <c r="HK2" s="23">
        <f t="shared" si="7"/>
        <v>219</v>
      </c>
      <c r="HL2" s="23">
        <f t="shared" si="7"/>
        <v>220</v>
      </c>
      <c r="HM2" s="23">
        <f t="shared" si="7"/>
        <v>221</v>
      </c>
      <c r="HN2" s="23">
        <f t="shared" si="7"/>
        <v>222</v>
      </c>
      <c r="HO2" s="23">
        <f t="shared" si="7"/>
        <v>223</v>
      </c>
      <c r="HP2" s="23">
        <f t="shared" si="7"/>
        <v>224</v>
      </c>
      <c r="HQ2" s="23">
        <f t="shared" si="7"/>
        <v>225</v>
      </c>
      <c r="HR2" s="23">
        <f t="shared" si="7"/>
        <v>226</v>
      </c>
      <c r="HS2" s="23">
        <f t="shared" si="7"/>
        <v>227</v>
      </c>
      <c r="HT2" s="23">
        <f t="shared" si="7"/>
        <v>228</v>
      </c>
      <c r="HU2" s="23">
        <f t="shared" si="7"/>
        <v>229</v>
      </c>
      <c r="HV2" s="23">
        <f t="shared" si="7"/>
        <v>230</v>
      </c>
      <c r="HW2" s="23">
        <f t="shared" si="7"/>
        <v>231</v>
      </c>
      <c r="HX2" s="23">
        <f t="shared" si="7"/>
        <v>232</v>
      </c>
      <c r="HY2" s="23">
        <f t="shared" si="7"/>
        <v>233</v>
      </c>
      <c r="HZ2" s="23">
        <f t="shared" si="7"/>
        <v>234</v>
      </c>
      <c r="IA2" s="23">
        <f t="shared" si="7"/>
        <v>235</v>
      </c>
      <c r="IB2" s="23">
        <f t="shared" si="7"/>
        <v>236</v>
      </c>
      <c r="IC2" s="23">
        <f t="shared" si="7"/>
        <v>237</v>
      </c>
      <c r="ID2" s="23">
        <f t="shared" si="7"/>
        <v>238</v>
      </c>
      <c r="IE2" s="23">
        <f t="shared" si="7"/>
        <v>239</v>
      </c>
      <c r="IF2" s="23">
        <f t="shared" si="7"/>
        <v>240</v>
      </c>
      <c r="IG2" s="23">
        <f t="shared" si="7"/>
        <v>241</v>
      </c>
      <c r="IH2" s="23">
        <f t="shared" si="7"/>
        <v>242</v>
      </c>
      <c r="II2" s="23">
        <f t="shared" si="7"/>
        <v>243</v>
      </c>
      <c r="IJ2" s="23">
        <f t="shared" si="7"/>
        <v>244</v>
      </c>
      <c r="IK2" s="23">
        <f t="shared" si="7"/>
        <v>245</v>
      </c>
      <c r="IL2" s="23">
        <f t="shared" si="7"/>
        <v>246</v>
      </c>
      <c r="IM2" s="23">
        <f t="shared" si="7"/>
        <v>247</v>
      </c>
      <c r="IN2" s="23">
        <f t="shared" si="7"/>
        <v>248</v>
      </c>
      <c r="IO2" s="23">
        <f t="shared" si="7"/>
        <v>249</v>
      </c>
      <c r="IP2" s="23">
        <f t="shared" si="7"/>
        <v>250</v>
      </c>
      <c r="IQ2" s="23">
        <f t="shared" si="7"/>
        <v>251</v>
      </c>
      <c r="IR2" s="23">
        <f t="shared" si="7"/>
        <v>252</v>
      </c>
      <c r="IS2" s="23">
        <f t="shared" si="7"/>
        <v>253</v>
      </c>
      <c r="IT2" s="23">
        <f t="shared" si="7"/>
        <v>254</v>
      </c>
      <c r="IU2" s="23">
        <f t="shared" si="7"/>
        <v>255</v>
      </c>
      <c r="IV2" s="23">
        <f t="shared" si="7"/>
        <v>256</v>
      </c>
    </row>
    <row r="3" spans="1:256" ht="13.2" x14ac:dyDescent="0.25">
      <c r="A3" s="147"/>
      <c r="B3" s="217">
        <v>-3</v>
      </c>
      <c r="C3" s="217">
        <v>-2.95</v>
      </c>
      <c r="D3" s="217">
        <v>-2.9</v>
      </c>
      <c r="E3" s="217">
        <v>-2.85</v>
      </c>
      <c r="F3" s="217">
        <v>-2.8</v>
      </c>
      <c r="G3" s="217">
        <v>-2.75</v>
      </c>
      <c r="H3" s="217">
        <v>-2.7</v>
      </c>
      <c r="I3" s="217">
        <v>-2.65</v>
      </c>
      <c r="J3" s="217">
        <v>-2.6</v>
      </c>
      <c r="K3" s="217">
        <v>-2.5499999999999998</v>
      </c>
      <c r="L3" s="148">
        <v>-2.5</v>
      </c>
      <c r="M3" s="148">
        <v>-2.4500000000000002</v>
      </c>
      <c r="N3" s="148">
        <v>-2.4</v>
      </c>
      <c r="O3" s="148">
        <v>-2.35</v>
      </c>
      <c r="P3" s="148">
        <v>-2.2999999999999998</v>
      </c>
      <c r="Q3" s="148">
        <v>-2.25</v>
      </c>
      <c r="R3" s="148">
        <v>-2.2000000000000002</v>
      </c>
      <c r="S3" s="148">
        <v>-2.15</v>
      </c>
      <c r="T3" s="148">
        <v>-2.1</v>
      </c>
      <c r="U3" s="148">
        <v>-2</v>
      </c>
      <c r="V3" s="148">
        <v>-1.9</v>
      </c>
      <c r="W3" s="148">
        <v>-1.8</v>
      </c>
      <c r="X3" s="148">
        <v>-1.7</v>
      </c>
      <c r="Y3" s="148">
        <v>-1.6</v>
      </c>
      <c r="Z3" s="148">
        <v>-1.5</v>
      </c>
      <c r="AA3" s="148">
        <v>-1.4</v>
      </c>
      <c r="AB3" s="148">
        <v>-1.3</v>
      </c>
      <c r="AC3" s="148">
        <v>-1.2</v>
      </c>
      <c r="AD3" s="148">
        <v>-1.1000000000000001</v>
      </c>
      <c r="AE3" s="148">
        <v>-1</v>
      </c>
      <c r="AF3" s="148">
        <v>-0.9</v>
      </c>
      <c r="AG3" s="148">
        <v>-0.8</v>
      </c>
      <c r="AH3" s="148">
        <v>-0.7</v>
      </c>
      <c r="AI3" s="148">
        <v>-0.6</v>
      </c>
      <c r="AJ3" s="148">
        <v>-0.5</v>
      </c>
      <c r="AK3" s="148">
        <v>-0.4</v>
      </c>
      <c r="AL3" s="148">
        <v>-0.3</v>
      </c>
      <c r="AM3" s="148">
        <v>-0.2</v>
      </c>
      <c r="AN3" s="148">
        <v>-0.1</v>
      </c>
      <c r="AO3" s="148">
        <v>0</v>
      </c>
      <c r="AP3" s="148">
        <v>0.1</v>
      </c>
      <c r="AQ3" s="148">
        <v>0.2</v>
      </c>
      <c r="AR3" s="148">
        <v>0.3</v>
      </c>
      <c r="AS3" s="148">
        <v>0.4</v>
      </c>
      <c r="AT3" s="148">
        <v>0.5</v>
      </c>
      <c r="AU3" s="148">
        <v>0.6</v>
      </c>
      <c r="AV3" s="148">
        <v>0.7</v>
      </c>
      <c r="AW3" s="148">
        <v>0.8</v>
      </c>
      <c r="AX3" s="148">
        <v>0.9</v>
      </c>
      <c r="AY3" s="148">
        <v>1</v>
      </c>
      <c r="AZ3" s="148">
        <v>1.1000000000000001</v>
      </c>
      <c r="BA3" s="148">
        <v>1.2</v>
      </c>
      <c r="BB3" s="148">
        <v>1.3</v>
      </c>
      <c r="BC3" s="148">
        <v>1.4</v>
      </c>
      <c r="BD3" s="148">
        <v>1.5</v>
      </c>
      <c r="BE3" s="148">
        <v>1.6</v>
      </c>
      <c r="BF3" s="148">
        <v>1.7</v>
      </c>
      <c r="BG3" s="148">
        <v>1.8</v>
      </c>
      <c r="BH3" s="148">
        <v>1.9</v>
      </c>
      <c r="BI3" s="148">
        <v>2</v>
      </c>
      <c r="BJ3" s="148">
        <v>2.1</v>
      </c>
      <c r="BK3" s="148">
        <v>2.2000000000000002</v>
      </c>
      <c r="BL3" s="148">
        <v>2.2999999999999998</v>
      </c>
      <c r="BM3" s="148">
        <v>2.4</v>
      </c>
      <c r="BN3" s="148">
        <v>2.5</v>
      </c>
      <c r="BO3" s="148">
        <v>2.6</v>
      </c>
      <c r="BP3" s="148">
        <v>2.7</v>
      </c>
      <c r="BQ3" s="148">
        <v>2.8</v>
      </c>
      <c r="BR3" s="148">
        <v>2.9</v>
      </c>
      <c r="BS3" s="148">
        <v>3</v>
      </c>
      <c r="BT3" s="148">
        <v>3.1</v>
      </c>
      <c r="BU3" s="148">
        <v>3.2</v>
      </c>
      <c r="BV3" s="148">
        <v>3.3</v>
      </c>
      <c r="BW3" s="148">
        <v>3.4</v>
      </c>
      <c r="BX3" s="148">
        <v>3.5</v>
      </c>
      <c r="BY3" s="148">
        <v>3.6</v>
      </c>
      <c r="BZ3" s="148">
        <v>3.7</v>
      </c>
      <c r="CA3" s="148">
        <v>3.8</v>
      </c>
      <c r="CB3" s="148">
        <v>3.9</v>
      </c>
      <c r="CC3" s="148">
        <v>4</v>
      </c>
      <c r="CD3" s="148">
        <v>4.0999999999999996</v>
      </c>
      <c r="CE3" s="148">
        <v>4.1500000000000004</v>
      </c>
      <c r="CF3" s="148">
        <v>4.2</v>
      </c>
      <c r="CG3" s="148">
        <v>4.25</v>
      </c>
      <c r="CH3" s="148">
        <v>4.3</v>
      </c>
      <c r="CI3" s="148">
        <v>4.3499999999999996</v>
      </c>
      <c r="CJ3" s="148">
        <v>4.4000000000000004</v>
      </c>
      <c r="CK3" s="148">
        <v>4.45</v>
      </c>
      <c r="CL3" s="148">
        <v>4.5</v>
      </c>
      <c r="CM3" s="148">
        <v>4.55</v>
      </c>
      <c r="CN3" s="148">
        <v>4.5999999999999996</v>
      </c>
      <c r="CO3" s="148">
        <v>4.6500000000000004</v>
      </c>
      <c r="CP3" s="148">
        <v>4.7</v>
      </c>
      <c r="CQ3" s="148">
        <v>4.75</v>
      </c>
      <c r="CR3" s="148">
        <v>4.8</v>
      </c>
      <c r="CS3" s="148">
        <v>4.8499999999999996</v>
      </c>
      <c r="CT3" s="148">
        <v>4.9000000000000004</v>
      </c>
      <c r="CU3" s="148">
        <v>4.95</v>
      </c>
      <c r="CV3" s="148">
        <v>5</v>
      </c>
      <c r="CW3" s="148">
        <v>5.05</v>
      </c>
      <c r="CX3" s="148">
        <v>5.0999999999999996</v>
      </c>
      <c r="CY3" s="148">
        <v>5.15</v>
      </c>
      <c r="CZ3" s="148">
        <v>5.2</v>
      </c>
      <c r="DA3" s="148">
        <v>5.25</v>
      </c>
      <c r="DB3" s="148">
        <v>5.3</v>
      </c>
      <c r="DC3" s="148">
        <v>5.35</v>
      </c>
      <c r="DD3" s="148">
        <v>5.4</v>
      </c>
      <c r="DE3" s="148">
        <v>5.45</v>
      </c>
      <c r="DF3" s="148">
        <v>5.5</v>
      </c>
      <c r="DG3" s="148">
        <v>5.55</v>
      </c>
      <c r="DH3" s="148">
        <v>5.6</v>
      </c>
      <c r="DI3" s="148">
        <v>5.65</v>
      </c>
      <c r="DJ3" s="148">
        <v>5.7</v>
      </c>
      <c r="DK3" s="148">
        <v>5.75</v>
      </c>
      <c r="DL3" s="148">
        <v>5.8</v>
      </c>
      <c r="DM3" s="148">
        <v>5.85</v>
      </c>
      <c r="DN3" s="148">
        <v>5.9</v>
      </c>
      <c r="DO3" s="148">
        <v>6</v>
      </c>
      <c r="DP3" s="148">
        <v>6.05</v>
      </c>
      <c r="DQ3" s="148">
        <v>6.1</v>
      </c>
      <c r="DR3" s="148">
        <v>6.15</v>
      </c>
      <c r="DS3" s="148">
        <v>6.2</v>
      </c>
      <c r="DT3" s="148">
        <v>6.25</v>
      </c>
      <c r="DU3" s="148">
        <v>6.3</v>
      </c>
      <c r="DV3" s="148">
        <v>6.35</v>
      </c>
      <c r="DW3" s="148">
        <v>6.4</v>
      </c>
      <c r="DX3" s="148">
        <v>6.45</v>
      </c>
      <c r="DY3" s="148">
        <v>6.5</v>
      </c>
      <c r="DZ3" s="148">
        <v>6.55</v>
      </c>
      <c r="EA3" s="148">
        <v>6.6</v>
      </c>
      <c r="EB3" s="148">
        <v>6.65</v>
      </c>
      <c r="EC3" s="148">
        <v>6.7</v>
      </c>
      <c r="ED3" s="148">
        <v>6.75</v>
      </c>
      <c r="EE3" s="148">
        <v>6.8</v>
      </c>
      <c r="EF3" s="148">
        <v>6.85</v>
      </c>
      <c r="EG3" s="148">
        <v>6.9</v>
      </c>
      <c r="EH3" s="148">
        <v>6.95</v>
      </c>
      <c r="EI3" s="148">
        <v>7</v>
      </c>
      <c r="EJ3" s="148">
        <v>7.05</v>
      </c>
      <c r="EK3" s="148">
        <v>7.1</v>
      </c>
      <c r="EL3" s="23">
        <v>7.15</v>
      </c>
      <c r="EM3" s="23">
        <v>7.2</v>
      </c>
      <c r="EN3" s="23">
        <v>7.25</v>
      </c>
      <c r="EO3" s="23">
        <v>7.3</v>
      </c>
      <c r="EP3" s="23">
        <v>7.35</v>
      </c>
      <c r="EQ3" s="23">
        <v>7.4</v>
      </c>
      <c r="ER3" s="23">
        <v>7.45</v>
      </c>
      <c r="ES3" s="23">
        <v>7.5</v>
      </c>
      <c r="ET3" s="23">
        <v>7.55</v>
      </c>
      <c r="EU3" s="23">
        <v>7.6</v>
      </c>
      <c r="EV3" s="23">
        <v>7.65</v>
      </c>
      <c r="EW3" s="23">
        <v>7.7</v>
      </c>
      <c r="EX3" s="23">
        <v>7.75</v>
      </c>
      <c r="EY3" s="23">
        <v>7.8</v>
      </c>
      <c r="EZ3" s="23">
        <v>7.85</v>
      </c>
      <c r="FA3" s="23">
        <v>7.9</v>
      </c>
      <c r="FB3" s="23">
        <v>7.95</v>
      </c>
      <c r="FC3" s="23">
        <v>8</v>
      </c>
      <c r="FD3" s="23">
        <v>8.1</v>
      </c>
      <c r="FE3" s="23">
        <v>8.1999999999999993</v>
      </c>
      <c r="FF3" s="23">
        <v>8.3000000000000007</v>
      </c>
      <c r="FG3" s="23">
        <v>8.4</v>
      </c>
      <c r="FH3" s="23">
        <v>8.5</v>
      </c>
      <c r="FI3" s="23">
        <v>8.6</v>
      </c>
      <c r="FJ3" s="23">
        <v>8.6999999999999993</v>
      </c>
      <c r="FK3" s="23">
        <v>8.8000000000000007</v>
      </c>
      <c r="FL3" s="23">
        <v>8.9</v>
      </c>
      <c r="FM3" s="23">
        <v>9</v>
      </c>
      <c r="FN3" s="23">
        <v>9.1</v>
      </c>
      <c r="FO3" s="23">
        <v>9.1999999999999993</v>
      </c>
      <c r="FP3" s="23">
        <v>9.3000000000000007</v>
      </c>
      <c r="FQ3" s="23">
        <v>9.4</v>
      </c>
      <c r="FR3" s="23">
        <v>9.4999999999999947</v>
      </c>
      <c r="FS3" s="23">
        <v>9.5999999999999943</v>
      </c>
      <c r="FT3" s="23">
        <v>9.699999999999994</v>
      </c>
      <c r="FU3" s="23">
        <v>9.7999999999999936</v>
      </c>
      <c r="FV3" s="23">
        <v>9.8999999999999932</v>
      </c>
      <c r="FW3" s="23">
        <v>9.9999999999999929</v>
      </c>
      <c r="FX3" s="23">
        <v>10.1</v>
      </c>
      <c r="FY3" s="23">
        <v>10.199999999999999</v>
      </c>
      <c r="FZ3" s="23">
        <v>10.3</v>
      </c>
      <c r="GA3" s="23">
        <v>10.4</v>
      </c>
      <c r="GB3" s="23">
        <v>10.5</v>
      </c>
      <c r="GC3" s="23">
        <v>10.6</v>
      </c>
      <c r="GD3" s="23">
        <v>10.7</v>
      </c>
      <c r="GE3" s="23">
        <v>10.8</v>
      </c>
      <c r="GF3" s="23">
        <v>10.9</v>
      </c>
      <c r="GG3" s="23">
        <v>11</v>
      </c>
      <c r="GH3" s="23">
        <v>11.1</v>
      </c>
      <c r="GI3" s="23">
        <v>11.2</v>
      </c>
      <c r="GJ3" s="23">
        <v>11.3</v>
      </c>
      <c r="GK3" s="23">
        <v>11.4</v>
      </c>
      <c r="GL3" s="23">
        <v>11.5</v>
      </c>
      <c r="GM3" s="23">
        <v>11.6</v>
      </c>
      <c r="GN3" s="23">
        <v>11.7</v>
      </c>
      <c r="GO3" s="23">
        <v>11.8</v>
      </c>
      <c r="GP3" s="23">
        <v>11.9</v>
      </c>
      <c r="GQ3" s="23">
        <v>12</v>
      </c>
      <c r="GR3" s="23">
        <v>12.1</v>
      </c>
      <c r="GS3" s="23">
        <v>12.2</v>
      </c>
      <c r="GT3" s="23">
        <v>12.3</v>
      </c>
      <c r="GU3" s="23">
        <v>12.4</v>
      </c>
      <c r="GV3" s="23">
        <v>12.5</v>
      </c>
      <c r="GW3" s="23">
        <v>12.6</v>
      </c>
      <c r="GX3" s="23">
        <v>12.7</v>
      </c>
      <c r="GY3" s="23">
        <v>12.8</v>
      </c>
      <c r="GZ3" s="23">
        <v>12.9</v>
      </c>
      <c r="HA3" s="23">
        <v>13</v>
      </c>
      <c r="HB3" s="23">
        <v>13.1</v>
      </c>
      <c r="HC3" s="23">
        <v>13.2</v>
      </c>
      <c r="HD3" s="23">
        <v>13.3</v>
      </c>
      <c r="HE3" s="23">
        <v>13.4</v>
      </c>
      <c r="HF3" s="23">
        <v>13.5</v>
      </c>
      <c r="HG3" s="23">
        <v>13.6</v>
      </c>
      <c r="HH3" s="23">
        <v>13.7</v>
      </c>
      <c r="HI3" s="23">
        <v>13.8</v>
      </c>
      <c r="HJ3" s="23">
        <v>13.9</v>
      </c>
      <c r="HK3" s="23">
        <v>14</v>
      </c>
      <c r="HL3" s="23">
        <v>14.1</v>
      </c>
      <c r="HM3" s="23">
        <v>14.2</v>
      </c>
      <c r="HN3" s="23">
        <v>14.3</v>
      </c>
      <c r="HO3" s="23">
        <v>14.4</v>
      </c>
      <c r="HP3" s="23">
        <v>14.5</v>
      </c>
      <c r="HQ3" s="23">
        <v>14.6</v>
      </c>
      <c r="HR3" s="23">
        <v>14.7</v>
      </c>
      <c r="HS3" s="23">
        <v>14.8</v>
      </c>
      <c r="HT3" s="23">
        <v>14.9</v>
      </c>
      <c r="HU3" s="23">
        <v>15</v>
      </c>
      <c r="HV3" s="23">
        <v>15.1</v>
      </c>
      <c r="HW3" s="23">
        <v>15.2</v>
      </c>
      <c r="HX3" s="23">
        <v>15.3</v>
      </c>
      <c r="HY3" s="23">
        <v>15.4</v>
      </c>
      <c r="HZ3" s="23">
        <v>15.5</v>
      </c>
      <c r="IA3" s="23">
        <v>15.6</v>
      </c>
      <c r="IB3" s="23">
        <v>15.7</v>
      </c>
      <c r="IC3" s="23">
        <v>15.8</v>
      </c>
      <c r="ID3" s="23">
        <v>15.9</v>
      </c>
      <c r="IE3" s="23">
        <v>16</v>
      </c>
      <c r="IF3" s="23">
        <v>16.100000000000001</v>
      </c>
      <c r="IG3" s="23">
        <v>16.2</v>
      </c>
      <c r="IH3" s="23">
        <v>16.3</v>
      </c>
      <c r="II3" s="23">
        <v>16.399999999999999</v>
      </c>
      <c r="IJ3" s="23">
        <v>16.5</v>
      </c>
      <c r="IK3" s="23">
        <v>16.600000000000001</v>
      </c>
      <c r="IL3" s="23">
        <v>16.7</v>
      </c>
      <c r="IM3" s="23">
        <v>16.8</v>
      </c>
      <c r="IN3" s="23">
        <v>16.899999999999999</v>
      </c>
      <c r="IO3" s="23">
        <v>17</v>
      </c>
      <c r="IP3" s="23">
        <v>17.100000000000001</v>
      </c>
      <c r="IQ3" s="23">
        <v>17.2</v>
      </c>
      <c r="IR3" s="23">
        <v>17.3</v>
      </c>
      <c r="IS3" s="23">
        <v>17.399999999999999</v>
      </c>
      <c r="IT3" s="23">
        <v>17.5</v>
      </c>
      <c r="IU3" s="23">
        <v>17.600000000000001</v>
      </c>
      <c r="IV3" s="23">
        <v>17.7</v>
      </c>
    </row>
    <row r="4" spans="1:256" ht="13.2" x14ac:dyDescent="0.25">
      <c r="A4" s="249">
        <v>36800</v>
      </c>
      <c r="B4" s="218">
        <v>-5.0525148234374999</v>
      </c>
      <c r="C4" s="218">
        <v>-4.9767618501562572</v>
      </c>
      <c r="D4" s="218">
        <v>-4.9010088768750002</v>
      </c>
      <c r="E4" s="218">
        <v>-4.8252559035937566</v>
      </c>
      <c r="F4" s="218">
        <v>-4.7495029303125005</v>
      </c>
      <c r="G4" s="218">
        <v>-4.673749957031256</v>
      </c>
      <c r="H4" s="218">
        <v>-4.5979969837500008</v>
      </c>
      <c r="I4" s="218">
        <v>-4.5222440104687553</v>
      </c>
      <c r="J4" s="218">
        <v>-4.446491037187501</v>
      </c>
      <c r="K4" s="218">
        <v>-4.3707380639062547</v>
      </c>
      <c r="L4" s="218">
        <v>-4.2949850906250013</v>
      </c>
      <c r="M4" s="218">
        <v>-4.2192321173437541</v>
      </c>
      <c r="N4" s="218">
        <v>-4.1434791440625016</v>
      </c>
      <c r="O4" s="218">
        <v>-4.0677261707812535</v>
      </c>
      <c r="P4" s="218">
        <v>-3.9919731975000019</v>
      </c>
      <c r="Q4" s="218">
        <v>-3.9162202242187529</v>
      </c>
      <c r="R4" s="218">
        <v>-3.8404672509375017</v>
      </c>
      <c r="S4" s="218">
        <v>-3.7647142776562523</v>
      </c>
      <c r="T4" s="218">
        <v>-3.6889613043750016</v>
      </c>
      <c r="U4" s="218">
        <v>-3.6132083310937517</v>
      </c>
      <c r="V4" s="219">
        <v>-3.5374553578125014</v>
      </c>
      <c r="W4" s="218">
        <v>-3.4617023845312511</v>
      </c>
      <c r="X4" s="219">
        <v>-3.3859494112500013</v>
      </c>
      <c r="Y4" s="218">
        <v>-3.3101964379687514</v>
      </c>
      <c r="Z4" s="219">
        <v>-3.2344434646875011</v>
      </c>
      <c r="AA4" s="218">
        <v>-3.1586904914062508</v>
      </c>
      <c r="AB4" s="220">
        <v>-3.0829375181250009</v>
      </c>
      <c r="AC4" s="218">
        <v>-3.0071845448437511</v>
      </c>
      <c r="AD4" s="220">
        <v>-2.9314315715625008</v>
      </c>
      <c r="AE4" s="218">
        <v>-2.8556785982812505</v>
      </c>
      <c r="AF4" s="218">
        <v>-2.7799256250000006</v>
      </c>
      <c r="AG4" s="218">
        <v>-2.7080878125000005</v>
      </c>
      <c r="AH4" s="218">
        <v>-2.63625</v>
      </c>
      <c r="AI4" s="218">
        <v>-2.5681250000000002</v>
      </c>
      <c r="AJ4" s="218">
        <v>-2.5</v>
      </c>
      <c r="AK4" s="218">
        <v>-2</v>
      </c>
      <c r="AL4" s="218">
        <v>-1.5</v>
      </c>
      <c r="AM4" s="218">
        <v>-1</v>
      </c>
      <c r="AN4" s="218">
        <v>-0.5</v>
      </c>
      <c r="AO4" s="218">
        <v>0</v>
      </c>
      <c r="AP4" s="218">
        <v>0.35</v>
      </c>
      <c r="AQ4" s="218">
        <v>0.7</v>
      </c>
      <c r="AR4" s="218">
        <v>1.05</v>
      </c>
      <c r="AS4" s="218">
        <v>1.4</v>
      </c>
      <c r="AT4" s="218">
        <v>1.75</v>
      </c>
      <c r="AU4" s="218">
        <v>2.1</v>
      </c>
      <c r="AV4" s="218">
        <v>2.4500000000000002</v>
      </c>
      <c r="AW4" s="218">
        <v>2.7825000000000002</v>
      </c>
      <c r="AX4" s="218">
        <v>3.1150000000000002</v>
      </c>
      <c r="AY4" s="218">
        <v>3.4308749999999986</v>
      </c>
      <c r="AZ4" s="218">
        <v>3.7467499999999987</v>
      </c>
      <c r="BA4" s="218">
        <v>4.0468312499999985</v>
      </c>
      <c r="BB4" s="218">
        <v>4.3469124999999984</v>
      </c>
      <c r="BC4" s="218">
        <v>4.6319896874999982</v>
      </c>
      <c r="BD4" s="218">
        <v>4.9170668749999979</v>
      </c>
      <c r="BE4" s="218">
        <v>5.1878902031249972</v>
      </c>
      <c r="BF4" s="218">
        <v>5.4587135312499973</v>
      </c>
      <c r="BG4" s="218">
        <v>5.7159956929687468</v>
      </c>
      <c r="BH4" s="218">
        <v>5.9732778546874963</v>
      </c>
      <c r="BI4" s="218">
        <v>6.2176959083203087</v>
      </c>
      <c r="BJ4" s="218">
        <v>6.4621139619531203</v>
      </c>
      <c r="BK4" s="218">
        <v>6.6943111129042912</v>
      </c>
      <c r="BL4" s="218">
        <v>6.9265082638554629</v>
      </c>
      <c r="BM4" s="218">
        <v>7.1470955572590755</v>
      </c>
      <c r="BN4" s="218">
        <v>7.3676828506626881</v>
      </c>
      <c r="BO4" s="218">
        <v>7.5772407793961207</v>
      </c>
      <c r="BP4" s="218">
        <v>7.7867987081295524</v>
      </c>
      <c r="BQ4" s="218">
        <v>7.9858787404263127</v>
      </c>
      <c r="BR4" s="218">
        <v>8.184958772723073</v>
      </c>
      <c r="BS4" s="218">
        <v>8.3740848034049957</v>
      </c>
      <c r="BT4" s="218">
        <v>8.5632108340869184</v>
      </c>
      <c r="BU4" s="218">
        <v>8.7523368647688411</v>
      </c>
      <c r="BV4" s="218">
        <v>8.9414628954507638</v>
      </c>
      <c r="BW4" s="218">
        <v>9.1305889261326865</v>
      </c>
      <c r="BX4" s="218">
        <v>9.3197149568146092</v>
      </c>
      <c r="BY4" s="218">
        <v>9.5088409874965318</v>
      </c>
      <c r="BZ4" s="218">
        <v>9.6979670181784545</v>
      </c>
      <c r="CA4" s="218">
        <v>9.8870930488603772</v>
      </c>
      <c r="CB4" s="218">
        <v>10.0762190795423</v>
      </c>
      <c r="CC4" s="218">
        <v>10.265345110224223</v>
      </c>
      <c r="CD4" s="218">
        <v>10.454471140906145</v>
      </c>
      <c r="CE4" s="218">
        <v>10.643597171588068</v>
      </c>
      <c r="CF4" s="218">
        <v>10.832723202269991</v>
      </c>
      <c r="CG4" s="218">
        <v>11.021849232951913</v>
      </c>
      <c r="CH4" s="218">
        <v>11.210975263633836</v>
      </c>
      <c r="CI4" s="218">
        <v>11.400101294315759</v>
      </c>
      <c r="CJ4" s="218">
        <v>11.589227324997681</v>
      </c>
      <c r="CK4" s="218">
        <v>11.778353355679604</v>
      </c>
      <c r="CL4" s="218">
        <v>11.967479386361527</v>
      </c>
      <c r="CM4" s="218">
        <v>12.156605417043449</v>
      </c>
      <c r="CN4" s="218">
        <v>12.345731447725372</v>
      </c>
      <c r="CO4" s="218">
        <v>12.534857478407295</v>
      </c>
      <c r="CP4" s="218">
        <v>12.723983509089217</v>
      </c>
      <c r="CQ4" s="218">
        <v>12.91310953977114</v>
      </c>
      <c r="CR4" s="218">
        <v>13.102235570453063</v>
      </c>
      <c r="CS4" s="218">
        <v>13.291361601134986</v>
      </c>
      <c r="CT4" s="218">
        <v>13.480487631816908</v>
      </c>
      <c r="CU4" s="218">
        <v>13.669613662498831</v>
      </c>
      <c r="CV4" s="218">
        <v>13.858739693180754</v>
      </c>
      <c r="CW4" s="218">
        <v>14.047865723862676</v>
      </c>
      <c r="CX4" s="218">
        <v>14.236991754544599</v>
      </c>
      <c r="CY4" s="218">
        <v>14.426117785226522</v>
      </c>
      <c r="CZ4" s="218">
        <v>14.615243815908444</v>
      </c>
      <c r="DA4" s="218">
        <v>14.804369846590367</v>
      </c>
      <c r="DB4" s="218">
        <v>14.99349587727229</v>
      </c>
      <c r="DC4" s="218">
        <v>15.182621907954212</v>
      </c>
      <c r="DD4" s="218">
        <v>15.371747938636135</v>
      </c>
      <c r="DE4" s="218">
        <v>15.560873969318058</v>
      </c>
      <c r="DF4" s="218">
        <v>15.75</v>
      </c>
      <c r="DG4" s="218">
        <v>15.939126030681903</v>
      </c>
      <c r="DH4" s="218">
        <v>16.128252061363824</v>
      </c>
      <c r="DI4" s="218">
        <v>16.31737809204575</v>
      </c>
      <c r="DJ4" s="218">
        <v>16.506504122727669</v>
      </c>
      <c r="DK4" s="218">
        <v>16.695630153409596</v>
      </c>
      <c r="DL4" s="218">
        <v>16.884756184091515</v>
      </c>
      <c r="DM4" s="218">
        <v>17.073882214773441</v>
      </c>
      <c r="DN4" s="218">
        <v>17.26300824545536</v>
      </c>
      <c r="DO4" s="218">
        <v>17.452134276137286</v>
      </c>
      <c r="DP4" s="218">
        <v>17.641260306819206</v>
      </c>
      <c r="DQ4" s="218">
        <v>17.830386337501132</v>
      </c>
      <c r="DR4" s="218">
        <v>18.019512368183051</v>
      </c>
      <c r="DS4" s="218">
        <v>18.208638398864977</v>
      </c>
      <c r="DT4" s="218">
        <v>18.397764429546896</v>
      </c>
      <c r="DU4" s="218">
        <v>18.586890460228823</v>
      </c>
      <c r="DV4" s="218">
        <v>18.776016490910742</v>
      </c>
      <c r="DW4" s="218">
        <v>18.965142521592668</v>
      </c>
      <c r="DX4" s="218">
        <v>19.154268552274587</v>
      </c>
      <c r="DY4" s="218">
        <v>19.343394582956513</v>
      </c>
      <c r="DZ4" s="218">
        <v>19.532520613638432</v>
      </c>
      <c r="EA4" s="218">
        <v>19.721646644320359</v>
      </c>
      <c r="EB4" s="218">
        <v>19.910772675002278</v>
      </c>
      <c r="EC4" s="218">
        <v>20.099898705684204</v>
      </c>
      <c r="ED4" s="218">
        <v>20.289024736366123</v>
      </c>
      <c r="EE4" s="218">
        <v>20.478150767048049</v>
      </c>
      <c r="EF4" s="218">
        <v>20.667276797729969</v>
      </c>
      <c r="EG4" s="218">
        <v>20.856402828411895</v>
      </c>
      <c r="EH4" s="218">
        <v>21.045528859093814</v>
      </c>
      <c r="EI4" s="218">
        <v>21.23465488977574</v>
      </c>
      <c r="EJ4" s="218">
        <v>21.423780920457659</v>
      </c>
      <c r="EK4" s="218">
        <v>21.612906951139585</v>
      </c>
      <c r="EL4" s="23">
        <v>21.802032981821505</v>
      </c>
      <c r="EM4" s="23">
        <v>21.991159012503431</v>
      </c>
      <c r="EN4" s="23">
        <v>22.18028504318535</v>
      </c>
      <c r="EO4" s="23">
        <v>22.369411073867276</v>
      </c>
      <c r="EP4" s="23">
        <v>22.558537104549195</v>
      </c>
      <c r="EQ4" s="23">
        <v>22.747663135231122</v>
      </c>
      <c r="ER4" s="23">
        <v>22.936789165913041</v>
      </c>
      <c r="ES4" s="23">
        <v>23.125915196594967</v>
      </c>
      <c r="ET4" s="23">
        <v>23.315041227276886</v>
      </c>
      <c r="EU4" s="23">
        <v>23.504167257958812</v>
      </c>
      <c r="EV4" s="23">
        <v>23.693293288640731</v>
      </c>
      <c r="EW4" s="23">
        <v>23.882419319322658</v>
      </c>
      <c r="EX4" s="23">
        <v>24.071545350004577</v>
      </c>
      <c r="EY4" s="23">
        <v>24.260671380686503</v>
      </c>
      <c r="EZ4" s="23">
        <v>24.449797411368422</v>
      </c>
      <c r="FA4" s="23">
        <v>24.638923442050348</v>
      </c>
      <c r="FB4" s="23">
        <v>24.828049472732268</v>
      </c>
      <c r="FC4" s="23">
        <v>25.017175503414194</v>
      </c>
      <c r="FD4" s="23">
        <v>25.206301534096113</v>
      </c>
      <c r="FE4" s="23">
        <v>25.395427564778039</v>
      </c>
      <c r="FF4" s="23">
        <v>25.584553595459958</v>
      </c>
      <c r="FG4" s="23">
        <v>25.773679626141885</v>
      </c>
      <c r="FH4" s="23">
        <v>25.962805656823804</v>
      </c>
      <c r="FI4" s="23">
        <v>26.15193168750573</v>
      </c>
      <c r="FJ4" s="23">
        <v>26.341057718187649</v>
      </c>
      <c r="FK4" s="23">
        <v>26.530183748869575</v>
      </c>
      <c r="FL4" s="23">
        <v>26.719309779551494</v>
      </c>
      <c r="FM4" s="23">
        <v>26.908435810233421</v>
      </c>
      <c r="FN4" s="23">
        <v>27.09756184091534</v>
      </c>
      <c r="FO4" s="23">
        <v>27.286687871597266</v>
      </c>
      <c r="FP4" s="23">
        <v>27.475813902279185</v>
      </c>
      <c r="FQ4" s="23">
        <v>27.664939932961111</v>
      </c>
      <c r="FR4" s="23">
        <v>27.854065963643031</v>
      </c>
      <c r="FS4" s="23">
        <v>28.043191994324957</v>
      </c>
      <c r="FT4" s="23">
        <v>28.232318025006876</v>
      </c>
      <c r="FU4" s="23">
        <v>28.421444055688802</v>
      </c>
      <c r="FV4" s="23">
        <v>28.610570086370721</v>
      </c>
      <c r="FW4" s="23">
        <v>28.799696117052648</v>
      </c>
      <c r="FX4" s="23">
        <v>28.988822147734567</v>
      </c>
      <c r="FY4" s="23">
        <v>29.177948178416493</v>
      </c>
      <c r="FZ4" s="23">
        <v>29.367074209098412</v>
      </c>
      <c r="GA4" s="23">
        <v>29.556200239780338</v>
      </c>
      <c r="GB4" s="23">
        <v>29.745326270462257</v>
      </c>
      <c r="GC4" s="23">
        <v>29.934452301144184</v>
      </c>
      <c r="GD4" s="23">
        <v>30.123578331826103</v>
      </c>
      <c r="GE4" s="23">
        <v>30.312704362508029</v>
      </c>
      <c r="GF4" s="23">
        <v>30.501830393189948</v>
      </c>
      <c r="GG4" s="23">
        <v>30.690956423871874</v>
      </c>
      <c r="GH4" s="23">
        <v>30.880082454553794</v>
      </c>
      <c r="GI4" s="23">
        <v>31.06920848523572</v>
      </c>
      <c r="GJ4" s="23">
        <v>31.258334515917639</v>
      </c>
      <c r="GK4" s="23">
        <v>31.447460546599565</v>
      </c>
      <c r="GL4" s="23">
        <v>31.636586577281484</v>
      </c>
      <c r="GM4" s="23">
        <v>31.825712607963411</v>
      </c>
      <c r="GN4" s="23">
        <v>32.01483863864533</v>
      </c>
      <c r="GO4" s="23">
        <v>32.203964669327256</v>
      </c>
      <c r="GP4" s="23">
        <v>32.393090700009175</v>
      </c>
      <c r="GQ4" s="23">
        <v>32.582216730691101</v>
      </c>
      <c r="GR4" s="23">
        <v>32.77134276137302</v>
      </c>
      <c r="GS4" s="23">
        <v>32.960468792054947</v>
      </c>
      <c r="GT4" s="23">
        <v>33.149594822736866</v>
      </c>
      <c r="GU4" s="23">
        <v>33.338720853418792</v>
      </c>
      <c r="GV4" s="23">
        <v>33.527846884100711</v>
      </c>
      <c r="GW4" s="23">
        <v>33.716972914782637</v>
      </c>
      <c r="GX4" s="23">
        <v>33.906098945464556</v>
      </c>
      <c r="GY4" s="23">
        <v>34.095224976146483</v>
      </c>
      <c r="GZ4" s="23">
        <v>34.284351006828402</v>
      </c>
      <c r="HA4" s="23">
        <v>34.473477037510328</v>
      </c>
      <c r="HB4" s="23">
        <v>34.662603068192247</v>
      </c>
      <c r="HC4" s="23">
        <v>34.851729098874173</v>
      </c>
      <c r="HD4" s="23">
        <v>35.040855129556093</v>
      </c>
      <c r="HE4" s="23">
        <v>35.229981160238019</v>
      </c>
      <c r="HF4" s="23">
        <v>35.419107190919938</v>
      </c>
      <c r="HG4" s="23">
        <v>35.608233221601864</v>
      </c>
      <c r="HH4" s="23">
        <v>35.797359252283783</v>
      </c>
      <c r="HI4" s="23">
        <v>35.98648528296571</v>
      </c>
      <c r="HJ4" s="23">
        <v>36.175611313647629</v>
      </c>
      <c r="HK4" s="23">
        <v>36.364737344329555</v>
      </c>
      <c r="HL4" s="23">
        <v>36.553863375011474</v>
      </c>
      <c r="HM4" s="23">
        <v>36.7429894056934</v>
      </c>
      <c r="HN4" s="23">
        <v>36.932115436375319</v>
      </c>
      <c r="HO4" s="23">
        <v>37.121241467057246</v>
      </c>
      <c r="HP4" s="23">
        <v>37.310367497739165</v>
      </c>
      <c r="HQ4" s="23">
        <v>37.499493528421091</v>
      </c>
      <c r="HR4" s="23">
        <v>37.68861955910301</v>
      </c>
      <c r="HS4" s="23">
        <v>37.877745589784936</v>
      </c>
      <c r="HT4" s="23">
        <v>38.066871620466856</v>
      </c>
      <c r="HU4" s="23">
        <v>38.255997651148782</v>
      </c>
      <c r="HV4" s="23">
        <v>38.445123681830701</v>
      </c>
      <c r="HW4" s="23">
        <v>38.634249712512627</v>
      </c>
      <c r="HX4" s="23">
        <v>38.823375743194546</v>
      </c>
      <c r="HY4" s="23">
        <v>39.012501773876473</v>
      </c>
      <c r="HZ4" s="23">
        <v>39.201627804558392</v>
      </c>
      <c r="IA4" s="23">
        <v>39.390753835240318</v>
      </c>
      <c r="IB4" s="23">
        <v>39.579879865922237</v>
      </c>
      <c r="IC4" s="23">
        <v>39.769005896604163</v>
      </c>
      <c r="ID4" s="23">
        <v>39.958131927286082</v>
      </c>
      <c r="IE4" s="23">
        <v>40.147257957968009</v>
      </c>
      <c r="IF4" s="23">
        <v>40.336383988649928</v>
      </c>
      <c r="IG4" s="23">
        <v>40.525510019331854</v>
      </c>
      <c r="IH4" s="23">
        <v>40.714636050013773</v>
      </c>
      <c r="II4" s="23">
        <v>40.903762080695699</v>
      </c>
      <c r="IJ4" s="23">
        <v>41.092888111377619</v>
      </c>
      <c r="IK4" s="23">
        <v>41.282014142059545</v>
      </c>
      <c r="IL4" s="23">
        <v>41.471140172741464</v>
      </c>
      <c r="IM4" s="23">
        <v>41.66026620342339</v>
      </c>
      <c r="IN4" s="23">
        <v>41.849392234105309</v>
      </c>
      <c r="IO4" s="23">
        <v>42.038518264787236</v>
      </c>
      <c r="IP4" s="23">
        <v>42.227644295469155</v>
      </c>
      <c r="IQ4" s="23">
        <v>42.416770326151081</v>
      </c>
      <c r="IR4" s="23">
        <v>42.605896356833</v>
      </c>
      <c r="IS4" s="23">
        <v>42.795022387514926</v>
      </c>
      <c r="IT4" s="23">
        <v>42.984148418196845</v>
      </c>
      <c r="IU4" s="23">
        <v>43.173274448878772</v>
      </c>
      <c r="IV4" s="23">
        <v>43.362400479560691</v>
      </c>
    </row>
    <row r="5" spans="1:256" ht="13.2" x14ac:dyDescent="0.25">
      <c r="A5" s="249">
        <v>36831</v>
      </c>
      <c r="B5" s="218">
        <v>-5.0525148234374999</v>
      </c>
      <c r="C5" s="218">
        <v>-4.9767618501562572</v>
      </c>
      <c r="D5" s="218">
        <v>-4.9010088768750002</v>
      </c>
      <c r="E5" s="218">
        <v>-4.8252559035937566</v>
      </c>
      <c r="F5" s="218">
        <v>-4.7495029303125005</v>
      </c>
      <c r="G5" s="218">
        <v>-4.673749957031256</v>
      </c>
      <c r="H5" s="218">
        <v>-4.5979969837500008</v>
      </c>
      <c r="I5" s="218">
        <v>-4.5222440104687553</v>
      </c>
      <c r="J5" s="218">
        <v>-4.446491037187501</v>
      </c>
      <c r="K5" s="218">
        <v>-4.3707380639062547</v>
      </c>
      <c r="L5" s="218">
        <v>-4.2949850906250013</v>
      </c>
      <c r="M5" s="218">
        <v>-4.2192321173437541</v>
      </c>
      <c r="N5" s="218">
        <v>-4.1434791440625016</v>
      </c>
      <c r="O5" s="218">
        <v>-4.0677261707812535</v>
      </c>
      <c r="P5" s="218">
        <v>-3.9919731975000019</v>
      </c>
      <c r="Q5" s="218">
        <v>-3.9162202242187529</v>
      </c>
      <c r="R5" s="218">
        <v>-3.8404672509375017</v>
      </c>
      <c r="S5" s="218">
        <v>-3.7647142776562523</v>
      </c>
      <c r="T5" s="218">
        <v>-3.6889613043750016</v>
      </c>
      <c r="U5" s="218">
        <v>-3.6132083310937517</v>
      </c>
      <c r="V5" s="219">
        <v>-3.5374553578125014</v>
      </c>
      <c r="W5" s="218">
        <v>-3.4617023845312511</v>
      </c>
      <c r="X5" s="219">
        <v>-3.3859494112500013</v>
      </c>
      <c r="Y5" s="218">
        <v>-3.3101964379687514</v>
      </c>
      <c r="Z5" s="219">
        <v>-3.2344434646875011</v>
      </c>
      <c r="AA5" s="218">
        <v>-3.1586904914062508</v>
      </c>
      <c r="AB5" s="220">
        <v>-3.0829375181250009</v>
      </c>
      <c r="AC5" s="218">
        <v>-3.0071845448437511</v>
      </c>
      <c r="AD5" s="220">
        <v>-2.9314315715625008</v>
      </c>
      <c r="AE5" s="218">
        <v>-2.8556785982812505</v>
      </c>
      <c r="AF5" s="218">
        <v>-2.7799256250000006</v>
      </c>
      <c r="AG5" s="218">
        <v>-2.7080878125000005</v>
      </c>
      <c r="AH5" s="218">
        <v>-2.63625</v>
      </c>
      <c r="AI5" s="218">
        <v>-2.5681250000000002</v>
      </c>
      <c r="AJ5" s="218">
        <v>-2.5</v>
      </c>
      <c r="AK5" s="218">
        <v>-2</v>
      </c>
      <c r="AL5" s="218">
        <v>-1.5</v>
      </c>
      <c r="AM5" s="218">
        <v>-1</v>
      </c>
      <c r="AN5" s="218">
        <v>-0.5</v>
      </c>
      <c r="AO5" s="218">
        <v>0</v>
      </c>
      <c r="AP5" s="218">
        <v>0.3</v>
      </c>
      <c r="AQ5" s="218">
        <v>0.6</v>
      </c>
      <c r="AR5" s="218">
        <v>0.9</v>
      </c>
      <c r="AS5" s="218">
        <v>1.2</v>
      </c>
      <c r="AT5" s="218">
        <v>1.5</v>
      </c>
      <c r="AU5" s="218">
        <v>1.8</v>
      </c>
      <c r="AV5" s="218">
        <v>2.1</v>
      </c>
      <c r="AW5" s="218">
        <v>2.3849999999999998</v>
      </c>
      <c r="AX5" s="218">
        <v>2.67</v>
      </c>
      <c r="AY5" s="218">
        <v>2.9407499999999995</v>
      </c>
      <c r="AZ5" s="218">
        <v>3.2114999999999991</v>
      </c>
      <c r="BA5" s="218">
        <v>3.4687124999999988</v>
      </c>
      <c r="BB5" s="218">
        <v>3.7259249999999988</v>
      </c>
      <c r="BC5" s="218">
        <v>3.9702768749999988</v>
      </c>
      <c r="BD5" s="218">
        <v>4.2146287499999984</v>
      </c>
      <c r="BE5" s="218">
        <v>4.4467630312499979</v>
      </c>
      <c r="BF5" s="218">
        <v>4.6788973124999975</v>
      </c>
      <c r="BG5" s="218">
        <v>4.8994248796874977</v>
      </c>
      <c r="BH5" s="218">
        <v>5.1199524468749971</v>
      </c>
      <c r="BI5" s="218">
        <v>5.3294536357031213</v>
      </c>
      <c r="BJ5" s="218">
        <v>5.5389548245312463</v>
      </c>
      <c r="BK5" s="218">
        <v>5.7379809539179654</v>
      </c>
      <c r="BL5" s="218">
        <v>5.9370070833046835</v>
      </c>
      <c r="BM5" s="218">
        <v>6.1260819062220664</v>
      </c>
      <c r="BN5" s="218">
        <v>6.3151567291394493</v>
      </c>
      <c r="BO5" s="218">
        <v>6.4947778109109624</v>
      </c>
      <c r="BP5" s="218">
        <v>6.6743988926824764</v>
      </c>
      <c r="BQ5" s="218">
        <v>6.8450389203654147</v>
      </c>
      <c r="BR5" s="218">
        <v>7.0156789480483521</v>
      </c>
      <c r="BS5" s="218">
        <v>7.1777869743471427</v>
      </c>
      <c r="BT5" s="218">
        <v>7.3398950006459343</v>
      </c>
      <c r="BU5" s="218">
        <v>7.5020030269447258</v>
      </c>
      <c r="BV5" s="218">
        <v>7.6641110532435164</v>
      </c>
      <c r="BW5" s="218">
        <v>7.826219079542307</v>
      </c>
      <c r="BX5" s="218">
        <v>7.9883271058410985</v>
      </c>
      <c r="BY5" s="218">
        <v>8.15043513213989</v>
      </c>
      <c r="BZ5" s="218">
        <v>8.3125431584386806</v>
      </c>
      <c r="CA5" s="218">
        <v>8.4746511847374713</v>
      </c>
      <c r="CB5" s="218">
        <v>8.6367592110362637</v>
      </c>
      <c r="CC5" s="218">
        <v>8.798867237335056</v>
      </c>
      <c r="CD5" s="218">
        <v>8.9609752636338467</v>
      </c>
      <c r="CE5" s="218">
        <v>9.1230832899326408</v>
      </c>
      <c r="CF5" s="218">
        <v>9.2851913162314297</v>
      </c>
      <c r="CG5" s="218">
        <v>9.4472993425302256</v>
      </c>
      <c r="CH5" s="218">
        <v>9.6094073688290127</v>
      </c>
      <c r="CI5" s="218">
        <v>9.7715153951278104</v>
      </c>
      <c r="CJ5" s="218">
        <v>9.9336234214265957</v>
      </c>
      <c r="CK5" s="218">
        <v>10.095731447725395</v>
      </c>
      <c r="CL5" s="218">
        <v>10.257839474024179</v>
      </c>
      <c r="CM5" s="218">
        <v>10.41994750032298</v>
      </c>
      <c r="CN5" s="218">
        <v>10.582055526621762</v>
      </c>
      <c r="CO5" s="218">
        <v>10.744163552920565</v>
      </c>
      <c r="CP5" s="218">
        <v>10.906271579219345</v>
      </c>
      <c r="CQ5" s="218">
        <v>11.06837960551815</v>
      </c>
      <c r="CR5" s="218">
        <v>11.230487631816928</v>
      </c>
      <c r="CS5" s="218">
        <v>11.392595658115734</v>
      </c>
      <c r="CT5" s="218">
        <v>11.554703684414511</v>
      </c>
      <c r="CU5" s="218">
        <v>11.716811710713319</v>
      </c>
      <c r="CV5" s="218">
        <v>11.878919737012094</v>
      </c>
      <c r="CW5" s="218">
        <v>12.041027763310904</v>
      </c>
      <c r="CX5" s="218">
        <v>12.203135789609677</v>
      </c>
      <c r="CY5" s="218">
        <v>12.365243815908489</v>
      </c>
      <c r="CZ5" s="218">
        <v>12.52735184220726</v>
      </c>
      <c r="DA5" s="218">
        <v>12.689459868506074</v>
      </c>
      <c r="DB5" s="218">
        <v>12.851567894804843</v>
      </c>
      <c r="DC5" s="218">
        <v>13.013675921103658</v>
      </c>
      <c r="DD5" s="218">
        <v>13.175783947402426</v>
      </c>
      <c r="DE5" s="218">
        <v>13.337891973701243</v>
      </c>
      <c r="DF5" s="218">
        <v>13.5</v>
      </c>
      <c r="DG5" s="218">
        <v>13.662108026298828</v>
      </c>
      <c r="DH5" s="218">
        <v>13.824216052597592</v>
      </c>
      <c r="DI5" s="218">
        <v>13.986324078896413</v>
      </c>
      <c r="DJ5" s="218">
        <v>14.148432105195175</v>
      </c>
      <c r="DK5" s="218">
        <v>14.310540131493998</v>
      </c>
      <c r="DL5" s="218">
        <v>14.472648157792758</v>
      </c>
      <c r="DM5" s="218">
        <v>14.634756184091582</v>
      </c>
      <c r="DN5" s="218">
        <v>14.796864210390341</v>
      </c>
      <c r="DO5" s="218">
        <v>14.958972236689167</v>
      </c>
      <c r="DP5" s="218">
        <v>15.121080262987924</v>
      </c>
      <c r="DQ5" s="218">
        <v>15.283188289286752</v>
      </c>
      <c r="DR5" s="218">
        <v>15.445296315585507</v>
      </c>
      <c r="DS5" s="218">
        <v>15.607404341884337</v>
      </c>
      <c r="DT5" s="218">
        <v>15.76951236818309</v>
      </c>
      <c r="DU5" s="218">
        <v>15.931620394481921</v>
      </c>
      <c r="DV5" s="218">
        <v>16.093728420780671</v>
      </c>
      <c r="DW5" s="218">
        <v>16.255836447079506</v>
      </c>
      <c r="DX5" s="218">
        <v>16.417944473378252</v>
      </c>
      <c r="DY5" s="218">
        <v>16.580052499677091</v>
      </c>
      <c r="DZ5" s="218">
        <v>16.742160525975834</v>
      </c>
      <c r="EA5" s="218">
        <v>16.904268552274676</v>
      </c>
      <c r="EB5" s="218">
        <v>17.066376578573415</v>
      </c>
      <c r="EC5" s="218">
        <v>17.228484604872261</v>
      </c>
      <c r="ED5" s="218">
        <v>17.390592631170996</v>
      </c>
      <c r="EE5" s="218">
        <v>17.552700657469845</v>
      </c>
      <c r="EF5" s="218">
        <v>17.714808683768577</v>
      </c>
      <c r="EG5" s="218">
        <v>17.87691671006743</v>
      </c>
      <c r="EH5" s="218">
        <v>18.039024736366159</v>
      </c>
      <c r="EI5" s="218">
        <v>18.201132762665015</v>
      </c>
      <c r="EJ5" s="218">
        <v>18.36324078896374</v>
      </c>
      <c r="EK5" s="218">
        <v>18.5253488152626</v>
      </c>
      <c r="EL5" s="23">
        <v>18.687456841561321</v>
      </c>
      <c r="EM5" s="23">
        <v>18.849564867860185</v>
      </c>
      <c r="EN5" s="23">
        <v>19.011672894158902</v>
      </c>
      <c r="EO5" s="23">
        <v>19.173780920457769</v>
      </c>
      <c r="EP5" s="23">
        <v>19.335888946756484</v>
      </c>
      <c r="EQ5" s="23">
        <v>19.497996973055354</v>
      </c>
      <c r="ER5" s="23">
        <v>19.660104999354065</v>
      </c>
      <c r="ES5" s="23">
        <v>19.822213025652939</v>
      </c>
      <c r="ET5" s="23">
        <v>19.984321051951646</v>
      </c>
      <c r="EU5" s="23">
        <v>20.146429078250524</v>
      </c>
      <c r="EV5" s="23">
        <v>20.308537104549227</v>
      </c>
      <c r="EW5" s="23">
        <v>20.470645130848109</v>
      </c>
      <c r="EX5" s="23">
        <v>20.632753157146809</v>
      </c>
      <c r="EY5" s="23">
        <v>20.794861183445693</v>
      </c>
      <c r="EZ5" s="23">
        <v>20.95696920974439</v>
      </c>
      <c r="FA5" s="23">
        <v>21.119077236043278</v>
      </c>
      <c r="FB5" s="23">
        <v>21.281185262341971</v>
      </c>
      <c r="FC5" s="23">
        <v>21.443293288640863</v>
      </c>
      <c r="FD5" s="23">
        <v>21.605401314939552</v>
      </c>
      <c r="FE5" s="23">
        <v>21.767509341238448</v>
      </c>
      <c r="FF5" s="23">
        <v>21.929617367537134</v>
      </c>
      <c r="FG5" s="23">
        <v>22.091725393836033</v>
      </c>
      <c r="FH5" s="23">
        <v>22.253833420134715</v>
      </c>
      <c r="FI5" s="23">
        <v>22.415941446433617</v>
      </c>
      <c r="FJ5" s="23">
        <v>22.578049472732296</v>
      </c>
      <c r="FK5" s="23">
        <v>22.740157499031202</v>
      </c>
      <c r="FL5" s="23">
        <v>22.902265525329877</v>
      </c>
      <c r="FM5" s="23">
        <v>23.064373551628787</v>
      </c>
      <c r="FN5" s="23">
        <v>23.226481577927458</v>
      </c>
      <c r="FO5" s="23">
        <v>23.388589604226372</v>
      </c>
      <c r="FP5" s="23">
        <v>23.55069763052504</v>
      </c>
      <c r="FQ5" s="23">
        <v>23.712805656823956</v>
      </c>
      <c r="FR5" s="23">
        <v>23.874913683122621</v>
      </c>
      <c r="FS5" s="23">
        <v>24.037021709421541</v>
      </c>
      <c r="FT5" s="23">
        <v>24.199129735720202</v>
      </c>
      <c r="FU5" s="23">
        <v>24.361237762019126</v>
      </c>
      <c r="FV5" s="23">
        <v>24.523345788317783</v>
      </c>
      <c r="FW5" s="23">
        <v>24.685453814616711</v>
      </c>
      <c r="FX5" s="23">
        <v>24.847561840915365</v>
      </c>
      <c r="FY5" s="23">
        <v>25.009669867214296</v>
      </c>
      <c r="FZ5" s="23">
        <v>25.171777893512946</v>
      </c>
      <c r="GA5" s="23">
        <v>25.33388591981188</v>
      </c>
      <c r="GB5" s="23">
        <v>25.495993946110527</v>
      </c>
      <c r="GC5" s="23">
        <v>25.658101972409465</v>
      </c>
      <c r="GD5" s="23">
        <v>25.820209998708108</v>
      </c>
      <c r="GE5" s="23">
        <v>25.98231802500705</v>
      </c>
      <c r="GF5" s="23">
        <v>26.14442605130569</v>
      </c>
      <c r="GG5" s="23">
        <v>26.306534077604635</v>
      </c>
      <c r="GH5" s="23">
        <v>26.468642103903271</v>
      </c>
      <c r="GI5" s="23">
        <v>26.63075013020222</v>
      </c>
      <c r="GJ5" s="23">
        <v>26.792858156500852</v>
      </c>
      <c r="GK5" s="23">
        <v>26.954966182799804</v>
      </c>
      <c r="GL5" s="23">
        <v>27.117074209098433</v>
      </c>
      <c r="GM5" s="23">
        <v>27.279182235397389</v>
      </c>
      <c r="GN5" s="23">
        <v>27.441290261696015</v>
      </c>
      <c r="GO5" s="23">
        <v>27.603398287994974</v>
      </c>
      <c r="GP5" s="23">
        <v>27.765506314293596</v>
      </c>
      <c r="GQ5" s="23">
        <v>27.927614340592559</v>
      </c>
      <c r="GR5" s="23">
        <v>28.089722366891177</v>
      </c>
      <c r="GS5" s="23">
        <v>28.251830393190144</v>
      </c>
      <c r="GT5" s="23">
        <v>28.413938419488758</v>
      </c>
      <c r="GU5" s="23">
        <v>28.576046445787728</v>
      </c>
      <c r="GV5" s="23">
        <v>28.73815447208634</v>
      </c>
      <c r="GW5" s="23">
        <v>28.900262498385313</v>
      </c>
      <c r="GX5" s="23">
        <v>29.062370524683921</v>
      </c>
      <c r="GY5" s="23">
        <v>29.224478550982898</v>
      </c>
      <c r="GZ5" s="23">
        <v>29.386586577281502</v>
      </c>
      <c r="HA5" s="23">
        <v>29.548694603580483</v>
      </c>
      <c r="HB5" s="23">
        <v>29.710802629879083</v>
      </c>
      <c r="HC5" s="23">
        <v>29.872910656178068</v>
      </c>
      <c r="HD5" s="23">
        <v>30.035018682476665</v>
      </c>
      <c r="HE5" s="23">
        <v>30.197126708775652</v>
      </c>
      <c r="HF5" s="23">
        <v>30.359234735074246</v>
      </c>
      <c r="HG5" s="23">
        <v>30.521342761373237</v>
      </c>
      <c r="HH5" s="23">
        <v>30.683450787671827</v>
      </c>
      <c r="HI5" s="23">
        <v>30.845558813970822</v>
      </c>
      <c r="HJ5" s="23">
        <v>31.007666840269408</v>
      </c>
      <c r="HK5" s="23">
        <v>31.169774866568407</v>
      </c>
      <c r="HL5" s="23">
        <v>31.331882892866989</v>
      </c>
      <c r="HM5" s="23">
        <v>31.493990919165991</v>
      </c>
      <c r="HN5" s="23">
        <v>31.656098945464571</v>
      </c>
      <c r="HO5" s="23">
        <v>31.818206971763576</v>
      </c>
      <c r="HP5" s="23">
        <v>31.980314998062152</v>
      </c>
      <c r="HQ5" s="23">
        <v>32.142423024361165</v>
      </c>
      <c r="HR5" s="23">
        <v>32.304531050659733</v>
      </c>
      <c r="HS5" s="23">
        <v>32.466639076958757</v>
      </c>
      <c r="HT5" s="23">
        <v>32.628747103257311</v>
      </c>
      <c r="HU5" s="23">
        <v>32.790855129556348</v>
      </c>
      <c r="HV5" s="23">
        <v>32.952963155854889</v>
      </c>
      <c r="HW5" s="23">
        <v>33.11507118215394</v>
      </c>
      <c r="HX5" s="23">
        <v>33.277179208452466</v>
      </c>
      <c r="HY5" s="23">
        <v>33.439287234751532</v>
      </c>
      <c r="HZ5" s="23">
        <v>33.601395261050044</v>
      </c>
      <c r="IA5" s="23">
        <v>33.763503287349124</v>
      </c>
      <c r="IB5" s="23">
        <v>33.925611313647622</v>
      </c>
      <c r="IC5" s="23">
        <v>34.087719339946716</v>
      </c>
      <c r="ID5" s="23">
        <v>34.249827366245199</v>
      </c>
      <c r="IE5" s="23">
        <v>34.411935392544308</v>
      </c>
      <c r="IF5" s="23">
        <v>34.574043418842777</v>
      </c>
      <c r="IG5" s="23">
        <v>34.7361514451419</v>
      </c>
      <c r="IH5" s="23">
        <v>34.898259471440355</v>
      </c>
      <c r="II5" s="23">
        <v>35.060367497739492</v>
      </c>
      <c r="IJ5" s="23">
        <v>35.222475524037932</v>
      </c>
      <c r="IK5" s="23">
        <v>35.384583550337084</v>
      </c>
      <c r="IL5" s="23">
        <v>35.54669157663551</v>
      </c>
      <c r="IM5" s="23">
        <v>35.708799602934675</v>
      </c>
      <c r="IN5" s="23">
        <v>35.870907629233088</v>
      </c>
      <c r="IO5" s="23">
        <v>36.033015655532267</v>
      </c>
      <c r="IP5" s="23">
        <v>36.195123681830665</v>
      </c>
      <c r="IQ5" s="23">
        <v>36.357231708129859</v>
      </c>
      <c r="IR5" s="23">
        <v>36.519339734428243</v>
      </c>
      <c r="IS5" s="23">
        <v>36.681447760727451</v>
      </c>
      <c r="IT5" s="23">
        <v>36.843555787025821</v>
      </c>
      <c r="IU5" s="23">
        <v>37.005663813325043</v>
      </c>
      <c r="IV5" s="23">
        <v>37.167771839623398</v>
      </c>
    </row>
    <row r="6" spans="1:256" ht="13.2" x14ac:dyDescent="0.25">
      <c r="A6" s="249">
        <v>36861</v>
      </c>
      <c r="B6" s="218">
        <v>-5.0525148234374999</v>
      </c>
      <c r="C6" s="218">
        <v>-4.9767618501562572</v>
      </c>
      <c r="D6" s="218">
        <v>-4.9010088768750002</v>
      </c>
      <c r="E6" s="218">
        <v>-4.8252559035937566</v>
      </c>
      <c r="F6" s="218">
        <v>-4.7495029303125005</v>
      </c>
      <c r="G6" s="218">
        <v>-4.673749957031256</v>
      </c>
      <c r="H6" s="218">
        <v>-4.5979969837500008</v>
      </c>
      <c r="I6" s="218">
        <v>-4.5222440104687553</v>
      </c>
      <c r="J6" s="218">
        <v>-4.446491037187501</v>
      </c>
      <c r="K6" s="218">
        <v>-4.3707380639062547</v>
      </c>
      <c r="L6" s="218">
        <v>-4.2949850906250013</v>
      </c>
      <c r="M6" s="218">
        <v>-4.2192321173437541</v>
      </c>
      <c r="N6" s="218">
        <v>-4.1434791440625016</v>
      </c>
      <c r="O6" s="218">
        <v>-4.0677261707812535</v>
      </c>
      <c r="P6" s="218">
        <v>-3.9919731975000019</v>
      </c>
      <c r="Q6" s="218">
        <v>-3.9162202242187529</v>
      </c>
      <c r="R6" s="218">
        <v>-3.8404672509375017</v>
      </c>
      <c r="S6" s="218">
        <v>-3.7647142776562523</v>
      </c>
      <c r="T6" s="218">
        <v>-3.6889613043750016</v>
      </c>
      <c r="U6" s="218">
        <v>-3.6132083310937517</v>
      </c>
      <c r="V6" s="219">
        <v>-3.5374553578125014</v>
      </c>
      <c r="W6" s="218">
        <v>-3.4617023845312511</v>
      </c>
      <c r="X6" s="219">
        <v>-3.3859494112500013</v>
      </c>
      <c r="Y6" s="218">
        <v>-3.3101964379687514</v>
      </c>
      <c r="Z6" s="219">
        <v>-3.2344434646875011</v>
      </c>
      <c r="AA6" s="218">
        <v>-3.1586904914062508</v>
      </c>
      <c r="AB6" s="220">
        <v>-3.0829375181250009</v>
      </c>
      <c r="AC6" s="218">
        <v>-3.0071845448437511</v>
      </c>
      <c r="AD6" s="220">
        <v>-2.9314315715625008</v>
      </c>
      <c r="AE6" s="218">
        <v>-2.8556785982812505</v>
      </c>
      <c r="AF6" s="218">
        <v>-2.7799256250000006</v>
      </c>
      <c r="AG6" s="218">
        <v>-2.7080878125000005</v>
      </c>
      <c r="AH6" s="218">
        <v>-2.63625</v>
      </c>
      <c r="AI6" s="218">
        <v>-2.5681250000000002</v>
      </c>
      <c r="AJ6" s="218">
        <v>-2.5</v>
      </c>
      <c r="AK6" s="218">
        <v>-2</v>
      </c>
      <c r="AL6" s="218">
        <v>-1.5</v>
      </c>
      <c r="AM6" s="218">
        <v>-1</v>
      </c>
      <c r="AN6" s="218">
        <v>-0.5</v>
      </c>
      <c r="AO6" s="218">
        <v>0</v>
      </c>
      <c r="AP6" s="218">
        <v>0.3</v>
      </c>
      <c r="AQ6" s="218">
        <v>0.6</v>
      </c>
      <c r="AR6" s="218">
        <v>0.9</v>
      </c>
      <c r="AS6" s="218">
        <v>1.2</v>
      </c>
      <c r="AT6" s="218">
        <v>1.5</v>
      </c>
      <c r="AU6" s="218">
        <v>1.8</v>
      </c>
      <c r="AV6" s="218">
        <v>2.1</v>
      </c>
      <c r="AW6" s="218">
        <v>2.3849999999999998</v>
      </c>
      <c r="AX6" s="218">
        <v>2.67</v>
      </c>
      <c r="AY6" s="218">
        <v>2.9407499999999995</v>
      </c>
      <c r="AZ6" s="218">
        <v>3.2114999999999991</v>
      </c>
      <c r="BA6" s="218">
        <v>3.4687124999999988</v>
      </c>
      <c r="BB6" s="218">
        <v>3.7259249999999988</v>
      </c>
      <c r="BC6" s="218">
        <v>3.9702768749999988</v>
      </c>
      <c r="BD6" s="218">
        <v>4.2146287499999984</v>
      </c>
      <c r="BE6" s="218">
        <v>4.4467630312499979</v>
      </c>
      <c r="BF6" s="218">
        <v>4.6788973124999975</v>
      </c>
      <c r="BG6" s="218">
        <v>4.8994248796874977</v>
      </c>
      <c r="BH6" s="218">
        <v>5.1199524468749971</v>
      </c>
      <c r="BI6" s="218">
        <v>5.3294536357031213</v>
      </c>
      <c r="BJ6" s="218">
        <v>5.5389548245312463</v>
      </c>
      <c r="BK6" s="218">
        <v>5.7379809539179654</v>
      </c>
      <c r="BL6" s="218">
        <v>5.9370070833046835</v>
      </c>
      <c r="BM6" s="218">
        <v>6.1260819062220664</v>
      </c>
      <c r="BN6" s="218">
        <v>6.3151567291394493</v>
      </c>
      <c r="BO6" s="218">
        <v>6.4947778109109624</v>
      </c>
      <c r="BP6" s="218">
        <v>6.6743988926824764</v>
      </c>
      <c r="BQ6" s="218">
        <v>6.8450389203654147</v>
      </c>
      <c r="BR6" s="218">
        <v>7.0156789480483521</v>
      </c>
      <c r="BS6" s="218">
        <v>7.1777869743471427</v>
      </c>
      <c r="BT6" s="218">
        <v>7.3398950006459343</v>
      </c>
      <c r="BU6" s="218">
        <v>7.5020030269447258</v>
      </c>
      <c r="BV6" s="218">
        <v>7.6641110532435164</v>
      </c>
      <c r="BW6" s="218">
        <v>7.826219079542307</v>
      </c>
      <c r="BX6" s="218">
        <v>7.9883271058410985</v>
      </c>
      <c r="BY6" s="218">
        <v>8.15043513213989</v>
      </c>
      <c r="BZ6" s="218">
        <v>8.3125431584386806</v>
      </c>
      <c r="CA6" s="218">
        <v>8.4746511847374713</v>
      </c>
      <c r="CB6" s="218">
        <v>8.6367592110362637</v>
      </c>
      <c r="CC6" s="218">
        <v>8.798867237335056</v>
      </c>
      <c r="CD6" s="218">
        <v>8.9609752636338467</v>
      </c>
      <c r="CE6" s="218">
        <v>9.1230832899326408</v>
      </c>
      <c r="CF6" s="218">
        <v>9.2851913162314297</v>
      </c>
      <c r="CG6" s="218">
        <v>9.4472993425302256</v>
      </c>
      <c r="CH6" s="218">
        <v>9.6094073688290127</v>
      </c>
      <c r="CI6" s="218">
        <v>9.7715153951278104</v>
      </c>
      <c r="CJ6" s="218">
        <v>9.9336234214265957</v>
      </c>
      <c r="CK6" s="218">
        <v>10.095731447725395</v>
      </c>
      <c r="CL6" s="218">
        <v>10.257839474024179</v>
      </c>
      <c r="CM6" s="218">
        <v>10.41994750032298</v>
      </c>
      <c r="CN6" s="218">
        <v>10.582055526621762</v>
      </c>
      <c r="CO6" s="218">
        <v>10.744163552920565</v>
      </c>
      <c r="CP6" s="218">
        <v>10.906271579219345</v>
      </c>
      <c r="CQ6" s="218">
        <v>11.06837960551815</v>
      </c>
      <c r="CR6" s="218">
        <v>11.230487631816928</v>
      </c>
      <c r="CS6" s="218">
        <v>11.392595658115734</v>
      </c>
      <c r="CT6" s="218">
        <v>11.554703684414511</v>
      </c>
      <c r="CU6" s="218">
        <v>11.716811710713319</v>
      </c>
      <c r="CV6" s="218">
        <v>11.878919737012094</v>
      </c>
      <c r="CW6" s="218">
        <v>12.041027763310904</v>
      </c>
      <c r="CX6" s="218">
        <v>12.203135789609677</v>
      </c>
      <c r="CY6" s="218">
        <v>12.365243815908489</v>
      </c>
      <c r="CZ6" s="218">
        <v>12.52735184220726</v>
      </c>
      <c r="DA6" s="218">
        <v>12.689459868506074</v>
      </c>
      <c r="DB6" s="218">
        <v>12.851567894804843</v>
      </c>
      <c r="DC6" s="218">
        <v>13.013675921103658</v>
      </c>
      <c r="DD6" s="218">
        <v>13.175783947402426</v>
      </c>
      <c r="DE6" s="218">
        <v>13.337891973701243</v>
      </c>
      <c r="DF6" s="218">
        <v>13.5</v>
      </c>
      <c r="DG6" s="218">
        <v>13.662108026298828</v>
      </c>
      <c r="DH6" s="218">
        <v>13.824216052597592</v>
      </c>
      <c r="DI6" s="218">
        <v>13.986324078896413</v>
      </c>
      <c r="DJ6" s="218">
        <v>14.148432105195175</v>
      </c>
      <c r="DK6" s="218">
        <v>14.310540131493998</v>
      </c>
      <c r="DL6" s="218">
        <v>14.472648157792758</v>
      </c>
      <c r="DM6" s="218">
        <v>14.634756184091582</v>
      </c>
      <c r="DN6" s="218">
        <v>14.796864210390341</v>
      </c>
      <c r="DO6" s="218">
        <v>14.958972236689167</v>
      </c>
      <c r="DP6" s="218">
        <v>15.121080262987924</v>
      </c>
      <c r="DQ6" s="218">
        <v>15.283188289286752</v>
      </c>
      <c r="DR6" s="218">
        <v>15.445296315585507</v>
      </c>
      <c r="DS6" s="218">
        <v>15.607404341884337</v>
      </c>
      <c r="DT6" s="218">
        <v>15.76951236818309</v>
      </c>
      <c r="DU6" s="218">
        <v>15.931620394481921</v>
      </c>
      <c r="DV6" s="218">
        <v>16.093728420780671</v>
      </c>
      <c r="DW6" s="218">
        <v>16.255836447079506</v>
      </c>
      <c r="DX6" s="218">
        <v>16.417944473378252</v>
      </c>
      <c r="DY6" s="218">
        <v>16.580052499677091</v>
      </c>
      <c r="DZ6" s="218">
        <v>16.742160525975834</v>
      </c>
      <c r="EA6" s="218">
        <v>16.904268552274676</v>
      </c>
      <c r="EB6" s="218">
        <v>17.066376578573415</v>
      </c>
      <c r="EC6" s="218">
        <v>17.228484604872261</v>
      </c>
      <c r="ED6" s="218">
        <v>17.390592631170996</v>
      </c>
      <c r="EE6" s="218">
        <v>17.552700657469845</v>
      </c>
      <c r="EF6" s="218">
        <v>17.714808683768577</v>
      </c>
      <c r="EG6" s="218">
        <v>17.87691671006743</v>
      </c>
      <c r="EH6" s="218">
        <v>18.039024736366159</v>
      </c>
      <c r="EI6" s="218">
        <v>18.201132762665015</v>
      </c>
      <c r="EJ6" s="218">
        <v>18.36324078896374</v>
      </c>
      <c r="EK6" s="218">
        <v>18.5253488152626</v>
      </c>
      <c r="EL6" s="23">
        <v>18.687456841561321</v>
      </c>
      <c r="EM6" s="23">
        <v>18.849564867860185</v>
      </c>
      <c r="EN6" s="23">
        <v>19.011672894158902</v>
      </c>
      <c r="EO6" s="23">
        <v>19.173780920457769</v>
      </c>
      <c r="EP6" s="23">
        <v>19.335888946756484</v>
      </c>
      <c r="EQ6" s="23">
        <v>19.497996973055354</v>
      </c>
      <c r="ER6" s="23">
        <v>19.660104999354065</v>
      </c>
      <c r="ES6" s="23">
        <v>19.822213025652939</v>
      </c>
      <c r="ET6" s="23">
        <v>19.984321051951646</v>
      </c>
      <c r="EU6" s="23">
        <v>20.146429078250524</v>
      </c>
      <c r="EV6" s="23">
        <v>20.308537104549227</v>
      </c>
      <c r="EW6" s="23">
        <v>20.470645130848109</v>
      </c>
      <c r="EX6" s="23">
        <v>20.632753157146809</v>
      </c>
      <c r="EY6" s="23">
        <v>20.794861183445693</v>
      </c>
      <c r="EZ6" s="23">
        <v>20.95696920974439</v>
      </c>
      <c r="FA6" s="23">
        <v>21.119077236043278</v>
      </c>
      <c r="FB6" s="23">
        <v>21.281185262341971</v>
      </c>
      <c r="FC6" s="23">
        <v>21.443293288640863</v>
      </c>
      <c r="FD6" s="23">
        <v>21.605401314939552</v>
      </c>
      <c r="FE6" s="23">
        <v>21.767509341238448</v>
      </c>
      <c r="FF6" s="23">
        <v>21.929617367537134</v>
      </c>
      <c r="FG6" s="23">
        <v>22.091725393836033</v>
      </c>
      <c r="FH6" s="23">
        <v>22.253833420134715</v>
      </c>
      <c r="FI6" s="23">
        <v>22.415941446433617</v>
      </c>
      <c r="FJ6" s="23">
        <v>22.578049472732296</v>
      </c>
      <c r="FK6" s="23">
        <v>22.740157499031202</v>
      </c>
      <c r="FL6" s="23">
        <v>22.902265525329877</v>
      </c>
      <c r="FM6" s="23">
        <v>23.064373551628787</v>
      </c>
      <c r="FN6" s="23">
        <v>23.226481577927458</v>
      </c>
      <c r="FO6" s="23">
        <v>23.388589604226372</v>
      </c>
      <c r="FP6" s="23">
        <v>23.55069763052504</v>
      </c>
      <c r="FQ6" s="23">
        <v>23.712805656823956</v>
      </c>
      <c r="FR6" s="23">
        <v>23.874913683122621</v>
      </c>
      <c r="FS6" s="23">
        <v>24.037021709421541</v>
      </c>
      <c r="FT6" s="23">
        <v>24.199129735720202</v>
      </c>
      <c r="FU6" s="23">
        <v>24.361237762019126</v>
      </c>
      <c r="FV6" s="23">
        <v>24.523345788317783</v>
      </c>
      <c r="FW6" s="23">
        <v>24.685453814616711</v>
      </c>
      <c r="FX6" s="23">
        <v>24.847561840915365</v>
      </c>
      <c r="FY6" s="23">
        <v>25.009669867214296</v>
      </c>
      <c r="FZ6" s="23">
        <v>25.171777893512946</v>
      </c>
      <c r="GA6" s="23">
        <v>25.33388591981188</v>
      </c>
      <c r="GB6" s="23">
        <v>25.495993946110527</v>
      </c>
      <c r="GC6" s="23">
        <v>25.658101972409465</v>
      </c>
      <c r="GD6" s="23">
        <v>25.820209998708108</v>
      </c>
      <c r="GE6" s="23">
        <v>25.98231802500705</v>
      </c>
      <c r="GF6" s="23">
        <v>26.14442605130569</v>
      </c>
      <c r="GG6" s="23">
        <v>26.306534077604635</v>
      </c>
      <c r="GH6" s="23">
        <v>26.468642103903271</v>
      </c>
      <c r="GI6" s="23">
        <v>26.63075013020222</v>
      </c>
      <c r="GJ6" s="23">
        <v>26.792858156500852</v>
      </c>
      <c r="GK6" s="23">
        <v>26.954966182799804</v>
      </c>
      <c r="GL6" s="23">
        <v>27.117074209098433</v>
      </c>
      <c r="GM6" s="23">
        <v>27.279182235397389</v>
      </c>
      <c r="GN6" s="23">
        <v>27.441290261696015</v>
      </c>
      <c r="GO6" s="23">
        <v>27.603398287994974</v>
      </c>
      <c r="GP6" s="23">
        <v>27.765506314293596</v>
      </c>
      <c r="GQ6" s="23">
        <v>27.927614340592559</v>
      </c>
      <c r="GR6" s="23">
        <v>28.089722366891177</v>
      </c>
      <c r="GS6" s="23">
        <v>28.251830393190144</v>
      </c>
      <c r="GT6" s="23">
        <v>28.413938419488758</v>
      </c>
      <c r="GU6" s="23">
        <v>28.576046445787728</v>
      </c>
      <c r="GV6" s="23">
        <v>28.73815447208634</v>
      </c>
      <c r="GW6" s="23">
        <v>28.900262498385313</v>
      </c>
      <c r="GX6" s="23">
        <v>29.062370524683921</v>
      </c>
      <c r="GY6" s="23">
        <v>29.224478550982898</v>
      </c>
      <c r="GZ6" s="23">
        <v>29.386586577281502</v>
      </c>
      <c r="HA6" s="23">
        <v>29.548694603580483</v>
      </c>
      <c r="HB6" s="23">
        <v>29.710802629879083</v>
      </c>
      <c r="HC6" s="23">
        <v>29.872910656178068</v>
      </c>
      <c r="HD6" s="23">
        <v>30.035018682476665</v>
      </c>
      <c r="HE6" s="23">
        <v>30.197126708775652</v>
      </c>
      <c r="HF6" s="23">
        <v>30.359234735074246</v>
      </c>
      <c r="HG6" s="23">
        <v>30.521342761373237</v>
      </c>
      <c r="HH6" s="23">
        <v>30.683450787671827</v>
      </c>
      <c r="HI6" s="23">
        <v>30.845558813970822</v>
      </c>
      <c r="HJ6" s="23">
        <v>31.007666840269408</v>
      </c>
      <c r="HK6" s="23">
        <v>31.169774866568407</v>
      </c>
      <c r="HL6" s="23">
        <v>31.331882892866989</v>
      </c>
      <c r="HM6" s="23">
        <v>31.493990919165991</v>
      </c>
      <c r="HN6" s="23">
        <v>31.656098945464571</v>
      </c>
      <c r="HO6" s="23">
        <v>31.818206971763576</v>
      </c>
      <c r="HP6" s="23">
        <v>31.980314998062152</v>
      </c>
      <c r="HQ6" s="23">
        <v>32.142423024361165</v>
      </c>
      <c r="HR6" s="23">
        <v>32.304531050659733</v>
      </c>
      <c r="HS6" s="23">
        <v>32.466639076958757</v>
      </c>
      <c r="HT6" s="23">
        <v>32.628747103257311</v>
      </c>
      <c r="HU6" s="23">
        <v>32.790855129556348</v>
      </c>
      <c r="HV6" s="23">
        <v>32.952963155854889</v>
      </c>
      <c r="HW6" s="23">
        <v>33.11507118215394</v>
      </c>
      <c r="HX6" s="23">
        <v>33.277179208452466</v>
      </c>
      <c r="HY6" s="23">
        <v>33.439287234751532</v>
      </c>
      <c r="HZ6" s="23">
        <v>33.601395261050044</v>
      </c>
      <c r="IA6" s="23">
        <v>33.763503287349124</v>
      </c>
      <c r="IB6" s="23">
        <v>33.925611313647622</v>
      </c>
      <c r="IC6" s="23">
        <v>34.087719339946716</v>
      </c>
      <c r="ID6" s="23">
        <v>34.249827366245199</v>
      </c>
      <c r="IE6" s="23">
        <v>34.411935392544308</v>
      </c>
      <c r="IF6" s="23">
        <v>34.574043418842777</v>
      </c>
      <c r="IG6" s="23">
        <v>34.7361514451419</v>
      </c>
      <c r="IH6" s="23">
        <v>34.898259471440355</v>
      </c>
      <c r="II6" s="23">
        <v>35.060367497739492</v>
      </c>
      <c r="IJ6" s="23">
        <v>35.222475524037932</v>
      </c>
      <c r="IK6" s="23">
        <v>35.384583550337084</v>
      </c>
      <c r="IL6" s="23">
        <v>35.54669157663551</v>
      </c>
      <c r="IM6" s="23">
        <v>35.708799602934675</v>
      </c>
      <c r="IN6" s="23">
        <v>35.870907629233088</v>
      </c>
      <c r="IO6" s="23">
        <v>36.033015655532267</v>
      </c>
      <c r="IP6" s="23">
        <v>36.195123681830665</v>
      </c>
      <c r="IQ6" s="23">
        <v>36.357231708129859</v>
      </c>
      <c r="IR6" s="23">
        <v>36.519339734428243</v>
      </c>
      <c r="IS6" s="23">
        <v>36.681447760727451</v>
      </c>
      <c r="IT6" s="23">
        <v>36.843555787025821</v>
      </c>
      <c r="IU6" s="23">
        <v>37.005663813325043</v>
      </c>
      <c r="IV6" s="23">
        <v>37.167771839623398</v>
      </c>
    </row>
    <row r="7" spans="1:256" ht="13.2" x14ac:dyDescent="0.25">
      <c r="A7" s="249">
        <v>36892</v>
      </c>
      <c r="B7" s="218">
        <v>-5.0525148234374999</v>
      </c>
      <c r="C7" s="218">
        <v>-4.9767618501562572</v>
      </c>
      <c r="D7" s="218">
        <v>-4.9010088768750002</v>
      </c>
      <c r="E7" s="218">
        <v>-4.8252559035937566</v>
      </c>
      <c r="F7" s="218">
        <v>-4.7495029303125005</v>
      </c>
      <c r="G7" s="218">
        <v>-4.673749957031256</v>
      </c>
      <c r="H7" s="218">
        <v>-4.5979969837500008</v>
      </c>
      <c r="I7" s="218">
        <v>-4.5222440104687553</v>
      </c>
      <c r="J7" s="218">
        <v>-4.446491037187501</v>
      </c>
      <c r="K7" s="218">
        <v>-4.3707380639062547</v>
      </c>
      <c r="L7" s="218">
        <v>-4.2949850906250013</v>
      </c>
      <c r="M7" s="218">
        <v>-4.2192321173437541</v>
      </c>
      <c r="N7" s="218">
        <v>-4.1434791440625016</v>
      </c>
      <c r="O7" s="218">
        <v>-4.0677261707812535</v>
      </c>
      <c r="P7" s="218">
        <v>-3.9919731975000019</v>
      </c>
      <c r="Q7" s="218">
        <v>-3.9162202242187529</v>
      </c>
      <c r="R7" s="218">
        <v>-3.8404672509375017</v>
      </c>
      <c r="S7" s="218">
        <v>-3.7647142776562523</v>
      </c>
      <c r="T7" s="218">
        <v>-3.6889613043750016</v>
      </c>
      <c r="U7" s="218">
        <v>-3.6132083310937517</v>
      </c>
      <c r="V7" s="219">
        <v>-3.5374553578125014</v>
      </c>
      <c r="W7" s="218">
        <v>-3.4617023845312511</v>
      </c>
      <c r="X7" s="219">
        <v>-3.3859494112500013</v>
      </c>
      <c r="Y7" s="218">
        <v>-3.3101964379687514</v>
      </c>
      <c r="Z7" s="219">
        <v>-3.2344434646875011</v>
      </c>
      <c r="AA7" s="218">
        <v>-3.1586904914062508</v>
      </c>
      <c r="AB7" s="220">
        <v>-3.0829375181250009</v>
      </c>
      <c r="AC7" s="218">
        <v>-3.0071845448437511</v>
      </c>
      <c r="AD7" s="220">
        <v>-2.9314315715625008</v>
      </c>
      <c r="AE7" s="218">
        <v>-2.8556785982812505</v>
      </c>
      <c r="AF7" s="218">
        <v>-2.7799256250000006</v>
      </c>
      <c r="AG7" s="218">
        <v>-2.7080878125000005</v>
      </c>
      <c r="AH7" s="218">
        <v>-2.63625</v>
      </c>
      <c r="AI7" s="218">
        <v>-2.5681250000000002</v>
      </c>
      <c r="AJ7" s="218">
        <v>-2.5</v>
      </c>
      <c r="AK7" s="218">
        <v>-2</v>
      </c>
      <c r="AL7" s="218">
        <v>-1.5</v>
      </c>
      <c r="AM7" s="218">
        <v>-1</v>
      </c>
      <c r="AN7" s="218">
        <v>-0.5</v>
      </c>
      <c r="AO7" s="218">
        <v>0</v>
      </c>
      <c r="AP7" s="218">
        <v>0.3</v>
      </c>
      <c r="AQ7" s="218">
        <v>0.6</v>
      </c>
      <c r="AR7" s="218">
        <v>0.9</v>
      </c>
      <c r="AS7" s="218">
        <v>1.2</v>
      </c>
      <c r="AT7" s="218">
        <v>1.5</v>
      </c>
      <c r="AU7" s="218">
        <v>1.8</v>
      </c>
      <c r="AV7" s="218">
        <v>2.1</v>
      </c>
      <c r="AW7" s="218">
        <v>2.3849999999999998</v>
      </c>
      <c r="AX7" s="218">
        <v>2.67</v>
      </c>
      <c r="AY7" s="218">
        <v>2.9407499999999995</v>
      </c>
      <c r="AZ7" s="218">
        <v>3.2114999999999991</v>
      </c>
      <c r="BA7" s="218">
        <v>3.4687124999999988</v>
      </c>
      <c r="BB7" s="218">
        <v>3.7259249999999988</v>
      </c>
      <c r="BC7" s="218">
        <v>3.9702768749999988</v>
      </c>
      <c r="BD7" s="218">
        <v>4.2146287499999984</v>
      </c>
      <c r="BE7" s="218">
        <v>4.4467630312499979</v>
      </c>
      <c r="BF7" s="218">
        <v>4.6788973124999975</v>
      </c>
      <c r="BG7" s="218">
        <v>4.8994248796874977</v>
      </c>
      <c r="BH7" s="218">
        <v>5.1199524468749971</v>
      </c>
      <c r="BI7" s="218">
        <v>5.3294536357031213</v>
      </c>
      <c r="BJ7" s="218">
        <v>5.5389548245312463</v>
      </c>
      <c r="BK7" s="218">
        <v>5.7379809539179654</v>
      </c>
      <c r="BL7" s="218">
        <v>5.9370070833046835</v>
      </c>
      <c r="BM7" s="218">
        <v>6.1260819062220664</v>
      </c>
      <c r="BN7" s="218">
        <v>6.3151567291394493</v>
      </c>
      <c r="BO7" s="218">
        <v>6.4947778109109624</v>
      </c>
      <c r="BP7" s="218">
        <v>6.6743988926824764</v>
      </c>
      <c r="BQ7" s="218">
        <v>6.8450389203654147</v>
      </c>
      <c r="BR7" s="218">
        <v>7.0156789480483521</v>
      </c>
      <c r="BS7" s="218">
        <v>7.1777869743471427</v>
      </c>
      <c r="BT7" s="218">
        <v>7.3398950006459343</v>
      </c>
      <c r="BU7" s="218">
        <v>7.5020030269447258</v>
      </c>
      <c r="BV7" s="218">
        <v>7.6641110532435164</v>
      </c>
      <c r="BW7" s="218">
        <v>7.826219079542307</v>
      </c>
      <c r="BX7" s="218">
        <v>7.9883271058410985</v>
      </c>
      <c r="BY7" s="218">
        <v>8.15043513213989</v>
      </c>
      <c r="BZ7" s="218">
        <v>8.3125431584386806</v>
      </c>
      <c r="CA7" s="218">
        <v>8.4746511847374713</v>
      </c>
      <c r="CB7" s="218">
        <v>8.6367592110362637</v>
      </c>
      <c r="CC7" s="218">
        <v>8.798867237335056</v>
      </c>
      <c r="CD7" s="218">
        <v>8.9609752636338467</v>
      </c>
      <c r="CE7" s="218">
        <v>9.1230832899326408</v>
      </c>
      <c r="CF7" s="218">
        <v>9.2851913162314297</v>
      </c>
      <c r="CG7" s="218">
        <v>9.4472993425302256</v>
      </c>
      <c r="CH7" s="218">
        <v>9.6094073688290127</v>
      </c>
      <c r="CI7" s="218">
        <v>9.7715153951278104</v>
      </c>
      <c r="CJ7" s="218">
        <v>9.9336234214265957</v>
      </c>
      <c r="CK7" s="218">
        <v>10.095731447725395</v>
      </c>
      <c r="CL7" s="218">
        <v>10.257839474024179</v>
      </c>
      <c r="CM7" s="218">
        <v>10.41994750032298</v>
      </c>
      <c r="CN7" s="218">
        <v>10.582055526621762</v>
      </c>
      <c r="CO7" s="218">
        <v>10.744163552920565</v>
      </c>
      <c r="CP7" s="218">
        <v>10.906271579219345</v>
      </c>
      <c r="CQ7" s="218">
        <v>11.06837960551815</v>
      </c>
      <c r="CR7" s="218">
        <v>11.230487631816928</v>
      </c>
      <c r="CS7" s="218">
        <v>11.392595658115734</v>
      </c>
      <c r="CT7" s="218">
        <v>11.554703684414511</v>
      </c>
      <c r="CU7" s="218">
        <v>11.716811710713319</v>
      </c>
      <c r="CV7" s="218">
        <v>11.878919737012094</v>
      </c>
      <c r="CW7" s="218">
        <v>12.041027763310904</v>
      </c>
      <c r="CX7" s="218">
        <v>12.203135789609677</v>
      </c>
      <c r="CY7" s="218">
        <v>12.365243815908489</v>
      </c>
      <c r="CZ7" s="218">
        <v>12.52735184220726</v>
      </c>
      <c r="DA7" s="218">
        <v>12.689459868506074</v>
      </c>
      <c r="DB7" s="218">
        <v>12.851567894804843</v>
      </c>
      <c r="DC7" s="218">
        <v>13.013675921103658</v>
      </c>
      <c r="DD7" s="218">
        <v>13.175783947402426</v>
      </c>
      <c r="DE7" s="218">
        <v>13.337891973701243</v>
      </c>
      <c r="DF7" s="218">
        <v>13.5</v>
      </c>
      <c r="DG7" s="218">
        <v>13.662108026298828</v>
      </c>
      <c r="DH7" s="218">
        <v>13.824216052597592</v>
      </c>
      <c r="DI7" s="218">
        <v>13.986324078896413</v>
      </c>
      <c r="DJ7" s="218">
        <v>14.148432105195175</v>
      </c>
      <c r="DK7" s="218">
        <v>14.310540131493998</v>
      </c>
      <c r="DL7" s="218">
        <v>14.472648157792758</v>
      </c>
      <c r="DM7" s="218">
        <v>14.634756184091582</v>
      </c>
      <c r="DN7" s="218">
        <v>14.796864210390341</v>
      </c>
      <c r="DO7" s="218">
        <v>14.958972236689167</v>
      </c>
      <c r="DP7" s="218">
        <v>15.121080262987924</v>
      </c>
      <c r="DQ7" s="218">
        <v>15.283188289286752</v>
      </c>
      <c r="DR7" s="218">
        <v>15.445296315585507</v>
      </c>
      <c r="DS7" s="218">
        <v>15.607404341884337</v>
      </c>
      <c r="DT7" s="218">
        <v>15.76951236818309</v>
      </c>
      <c r="DU7" s="218">
        <v>15.931620394481921</v>
      </c>
      <c r="DV7" s="218">
        <v>16.093728420780671</v>
      </c>
      <c r="DW7" s="218">
        <v>16.255836447079506</v>
      </c>
      <c r="DX7" s="218">
        <v>16.417944473378252</v>
      </c>
      <c r="DY7" s="218">
        <v>16.580052499677091</v>
      </c>
      <c r="DZ7" s="218">
        <v>16.742160525975834</v>
      </c>
      <c r="EA7" s="218">
        <v>16.904268552274676</v>
      </c>
      <c r="EB7" s="218">
        <v>17.066376578573415</v>
      </c>
      <c r="EC7" s="218">
        <v>17.228484604872261</v>
      </c>
      <c r="ED7" s="218">
        <v>17.390592631170996</v>
      </c>
      <c r="EE7" s="218">
        <v>17.552700657469845</v>
      </c>
      <c r="EF7" s="218">
        <v>17.714808683768577</v>
      </c>
      <c r="EG7" s="218">
        <v>17.87691671006743</v>
      </c>
      <c r="EH7" s="218">
        <v>18.039024736366159</v>
      </c>
      <c r="EI7" s="218">
        <v>18.201132762665015</v>
      </c>
      <c r="EJ7" s="218">
        <v>18.36324078896374</v>
      </c>
      <c r="EK7" s="218">
        <v>18.5253488152626</v>
      </c>
      <c r="EL7" s="23">
        <v>18.687456841561321</v>
      </c>
      <c r="EM7" s="23">
        <v>18.849564867860185</v>
      </c>
      <c r="EN7" s="23">
        <v>19.011672894158902</v>
      </c>
      <c r="EO7" s="23">
        <v>19.173780920457769</v>
      </c>
      <c r="EP7" s="23">
        <v>19.335888946756484</v>
      </c>
      <c r="EQ7" s="23">
        <v>19.497996973055354</v>
      </c>
      <c r="ER7" s="23">
        <v>19.660104999354065</v>
      </c>
      <c r="ES7" s="23">
        <v>19.822213025652939</v>
      </c>
      <c r="ET7" s="23">
        <v>19.984321051951646</v>
      </c>
      <c r="EU7" s="23">
        <v>20.146429078250524</v>
      </c>
      <c r="EV7" s="23">
        <v>20.308537104549227</v>
      </c>
      <c r="EW7" s="23">
        <v>20.470645130848109</v>
      </c>
      <c r="EX7" s="23">
        <v>20.632753157146809</v>
      </c>
      <c r="EY7" s="23">
        <v>20.794861183445693</v>
      </c>
      <c r="EZ7" s="23">
        <v>20.95696920974439</v>
      </c>
      <c r="FA7" s="23">
        <v>21.119077236043278</v>
      </c>
      <c r="FB7" s="23">
        <v>21.281185262341971</v>
      </c>
      <c r="FC7" s="23">
        <v>21.443293288640863</v>
      </c>
      <c r="FD7" s="23">
        <v>21.605401314939552</v>
      </c>
      <c r="FE7" s="23">
        <v>21.767509341238448</v>
      </c>
      <c r="FF7" s="23">
        <v>21.929617367537134</v>
      </c>
      <c r="FG7" s="23">
        <v>22.091725393836033</v>
      </c>
      <c r="FH7" s="23">
        <v>22.253833420134715</v>
      </c>
      <c r="FI7" s="23">
        <v>22.415941446433617</v>
      </c>
      <c r="FJ7" s="23">
        <v>22.578049472732296</v>
      </c>
      <c r="FK7" s="23">
        <v>22.740157499031202</v>
      </c>
      <c r="FL7" s="23">
        <v>22.902265525329877</v>
      </c>
      <c r="FM7" s="23">
        <v>23.064373551628787</v>
      </c>
      <c r="FN7" s="23">
        <v>23.226481577927458</v>
      </c>
      <c r="FO7" s="23">
        <v>23.388589604226372</v>
      </c>
      <c r="FP7" s="23">
        <v>23.55069763052504</v>
      </c>
      <c r="FQ7" s="23">
        <v>23.712805656823956</v>
      </c>
      <c r="FR7" s="23">
        <v>23.874913683122621</v>
      </c>
      <c r="FS7" s="23">
        <v>24.037021709421541</v>
      </c>
      <c r="FT7" s="23">
        <v>24.199129735720202</v>
      </c>
      <c r="FU7" s="23">
        <v>24.361237762019126</v>
      </c>
      <c r="FV7" s="23">
        <v>24.523345788317783</v>
      </c>
      <c r="FW7" s="23">
        <v>24.685453814616711</v>
      </c>
      <c r="FX7" s="23">
        <v>24.847561840915365</v>
      </c>
      <c r="FY7" s="23">
        <v>25.009669867214296</v>
      </c>
      <c r="FZ7" s="23">
        <v>25.171777893512946</v>
      </c>
      <c r="GA7" s="23">
        <v>25.33388591981188</v>
      </c>
      <c r="GB7" s="23">
        <v>25.495993946110527</v>
      </c>
      <c r="GC7" s="23">
        <v>25.658101972409465</v>
      </c>
      <c r="GD7" s="23">
        <v>25.820209998708108</v>
      </c>
      <c r="GE7" s="23">
        <v>25.98231802500705</v>
      </c>
      <c r="GF7" s="23">
        <v>26.14442605130569</v>
      </c>
      <c r="GG7" s="23">
        <v>26.306534077604635</v>
      </c>
      <c r="GH7" s="23">
        <v>26.468642103903271</v>
      </c>
      <c r="GI7" s="23">
        <v>26.63075013020222</v>
      </c>
      <c r="GJ7" s="23">
        <v>26.792858156500852</v>
      </c>
      <c r="GK7" s="23">
        <v>26.954966182799804</v>
      </c>
      <c r="GL7" s="23">
        <v>27.117074209098433</v>
      </c>
      <c r="GM7" s="23">
        <v>27.279182235397389</v>
      </c>
      <c r="GN7" s="23">
        <v>27.441290261696015</v>
      </c>
      <c r="GO7" s="23">
        <v>27.603398287994974</v>
      </c>
      <c r="GP7" s="23">
        <v>27.765506314293596</v>
      </c>
      <c r="GQ7" s="23">
        <v>27.927614340592559</v>
      </c>
      <c r="GR7" s="23">
        <v>28.089722366891177</v>
      </c>
      <c r="GS7" s="23">
        <v>28.251830393190144</v>
      </c>
      <c r="GT7" s="23">
        <v>28.413938419488758</v>
      </c>
      <c r="GU7" s="23">
        <v>28.576046445787728</v>
      </c>
      <c r="GV7" s="23">
        <v>28.73815447208634</v>
      </c>
      <c r="GW7" s="23">
        <v>28.900262498385313</v>
      </c>
      <c r="GX7" s="23">
        <v>29.062370524683921</v>
      </c>
      <c r="GY7" s="23">
        <v>29.224478550982898</v>
      </c>
      <c r="GZ7" s="23">
        <v>29.386586577281502</v>
      </c>
      <c r="HA7" s="23">
        <v>29.548694603580483</v>
      </c>
      <c r="HB7" s="23">
        <v>29.710802629879083</v>
      </c>
      <c r="HC7" s="23">
        <v>29.872910656178068</v>
      </c>
      <c r="HD7" s="23">
        <v>30.035018682476665</v>
      </c>
      <c r="HE7" s="23">
        <v>30.197126708775652</v>
      </c>
      <c r="HF7" s="23">
        <v>30.359234735074246</v>
      </c>
      <c r="HG7" s="23">
        <v>30.521342761373237</v>
      </c>
      <c r="HH7" s="23">
        <v>30.683450787671827</v>
      </c>
      <c r="HI7" s="23">
        <v>30.845558813970822</v>
      </c>
      <c r="HJ7" s="23">
        <v>31.007666840269408</v>
      </c>
      <c r="HK7" s="23">
        <v>31.169774866568407</v>
      </c>
      <c r="HL7" s="23">
        <v>31.331882892866989</v>
      </c>
      <c r="HM7" s="23">
        <v>31.493990919165991</v>
      </c>
      <c r="HN7" s="23">
        <v>31.656098945464571</v>
      </c>
      <c r="HO7" s="23">
        <v>31.818206971763576</v>
      </c>
      <c r="HP7" s="23">
        <v>31.980314998062152</v>
      </c>
      <c r="HQ7" s="23">
        <v>32.142423024361165</v>
      </c>
      <c r="HR7" s="23">
        <v>32.304531050659733</v>
      </c>
      <c r="HS7" s="23">
        <v>32.466639076958757</v>
      </c>
      <c r="HT7" s="23">
        <v>32.628747103257311</v>
      </c>
      <c r="HU7" s="23">
        <v>32.790855129556348</v>
      </c>
      <c r="HV7" s="23">
        <v>32.952963155854889</v>
      </c>
      <c r="HW7" s="23">
        <v>33.11507118215394</v>
      </c>
      <c r="HX7" s="23">
        <v>33.277179208452466</v>
      </c>
      <c r="HY7" s="23">
        <v>33.439287234751532</v>
      </c>
      <c r="HZ7" s="23">
        <v>33.601395261050044</v>
      </c>
      <c r="IA7" s="23">
        <v>33.763503287349124</v>
      </c>
      <c r="IB7" s="23">
        <v>33.925611313647622</v>
      </c>
      <c r="IC7" s="23">
        <v>34.087719339946716</v>
      </c>
      <c r="ID7" s="23">
        <v>34.249827366245199</v>
      </c>
      <c r="IE7" s="23">
        <v>34.411935392544308</v>
      </c>
      <c r="IF7" s="23">
        <v>34.574043418842777</v>
      </c>
      <c r="IG7" s="23">
        <v>34.7361514451419</v>
      </c>
      <c r="IH7" s="23">
        <v>34.898259471440355</v>
      </c>
      <c r="II7" s="23">
        <v>35.060367497739492</v>
      </c>
      <c r="IJ7" s="23">
        <v>35.222475524037932</v>
      </c>
      <c r="IK7" s="23">
        <v>35.384583550337084</v>
      </c>
      <c r="IL7" s="23">
        <v>35.54669157663551</v>
      </c>
      <c r="IM7" s="23">
        <v>35.708799602934675</v>
      </c>
      <c r="IN7" s="23">
        <v>35.870907629233088</v>
      </c>
      <c r="IO7" s="23">
        <v>36.033015655532267</v>
      </c>
      <c r="IP7" s="23">
        <v>36.195123681830665</v>
      </c>
      <c r="IQ7" s="23">
        <v>36.357231708129859</v>
      </c>
      <c r="IR7" s="23">
        <v>36.519339734428243</v>
      </c>
      <c r="IS7" s="23">
        <v>36.681447760727451</v>
      </c>
      <c r="IT7" s="23">
        <v>36.843555787025821</v>
      </c>
      <c r="IU7" s="23">
        <v>37.005663813325043</v>
      </c>
      <c r="IV7" s="23">
        <v>37.167771839623398</v>
      </c>
    </row>
    <row r="8" spans="1:256" ht="13.2" x14ac:dyDescent="0.25">
      <c r="A8" s="249">
        <v>36923</v>
      </c>
      <c r="B8" s="218">
        <v>-5.0525148234374999</v>
      </c>
      <c r="C8" s="218">
        <v>-4.9767618501562572</v>
      </c>
      <c r="D8" s="218">
        <v>-4.9010088768750002</v>
      </c>
      <c r="E8" s="218">
        <v>-4.8252559035937566</v>
      </c>
      <c r="F8" s="218">
        <v>-4.7495029303125005</v>
      </c>
      <c r="G8" s="218">
        <v>-4.673749957031256</v>
      </c>
      <c r="H8" s="218">
        <v>-4.5979969837500008</v>
      </c>
      <c r="I8" s="218">
        <v>-4.5222440104687553</v>
      </c>
      <c r="J8" s="218">
        <v>-4.446491037187501</v>
      </c>
      <c r="K8" s="218">
        <v>-4.3707380639062547</v>
      </c>
      <c r="L8" s="218">
        <v>-4.2949850906250013</v>
      </c>
      <c r="M8" s="218">
        <v>-4.2192321173437541</v>
      </c>
      <c r="N8" s="218">
        <v>-4.1434791440625016</v>
      </c>
      <c r="O8" s="218">
        <v>-4.0677261707812535</v>
      </c>
      <c r="P8" s="218">
        <v>-3.9919731975000019</v>
      </c>
      <c r="Q8" s="218">
        <v>-3.9162202242187529</v>
      </c>
      <c r="R8" s="218">
        <v>-3.8404672509375017</v>
      </c>
      <c r="S8" s="218">
        <v>-3.7647142776562523</v>
      </c>
      <c r="T8" s="218">
        <v>-3.6889613043750016</v>
      </c>
      <c r="U8" s="218">
        <v>-3.6132083310937517</v>
      </c>
      <c r="V8" s="219">
        <v>-3.5374553578125014</v>
      </c>
      <c r="W8" s="218">
        <v>-3.4617023845312511</v>
      </c>
      <c r="X8" s="219">
        <v>-3.3859494112500013</v>
      </c>
      <c r="Y8" s="218">
        <v>-3.3101964379687514</v>
      </c>
      <c r="Z8" s="219">
        <v>-3.2344434646875011</v>
      </c>
      <c r="AA8" s="218">
        <v>-3.1586904914062508</v>
      </c>
      <c r="AB8" s="220">
        <v>-3.0829375181250009</v>
      </c>
      <c r="AC8" s="218">
        <v>-3.0071845448437511</v>
      </c>
      <c r="AD8" s="220">
        <v>-2.9314315715625008</v>
      </c>
      <c r="AE8" s="218">
        <v>-2.8556785982812505</v>
      </c>
      <c r="AF8" s="218">
        <v>-2.7799256250000006</v>
      </c>
      <c r="AG8" s="218">
        <v>-2.7080878125000005</v>
      </c>
      <c r="AH8" s="218">
        <v>-2.63625</v>
      </c>
      <c r="AI8" s="218">
        <v>-2.5681250000000002</v>
      </c>
      <c r="AJ8" s="218">
        <v>-2.5</v>
      </c>
      <c r="AK8" s="218">
        <v>-2</v>
      </c>
      <c r="AL8" s="218">
        <v>-1.5</v>
      </c>
      <c r="AM8" s="218">
        <v>-1</v>
      </c>
      <c r="AN8" s="218">
        <v>-0.5</v>
      </c>
      <c r="AO8" s="218">
        <v>0</v>
      </c>
      <c r="AP8" s="218">
        <v>0.3</v>
      </c>
      <c r="AQ8" s="218">
        <v>0.6</v>
      </c>
      <c r="AR8" s="218">
        <v>0.9</v>
      </c>
      <c r="AS8" s="218">
        <v>1.2</v>
      </c>
      <c r="AT8" s="218">
        <v>1.5</v>
      </c>
      <c r="AU8" s="218">
        <v>1.8</v>
      </c>
      <c r="AV8" s="218">
        <v>2.1</v>
      </c>
      <c r="AW8" s="218">
        <v>2.3849999999999998</v>
      </c>
      <c r="AX8" s="218">
        <v>2.67</v>
      </c>
      <c r="AY8" s="218">
        <v>2.9407499999999995</v>
      </c>
      <c r="AZ8" s="218">
        <v>3.2114999999999991</v>
      </c>
      <c r="BA8" s="218">
        <v>3.4687124999999988</v>
      </c>
      <c r="BB8" s="218">
        <v>3.7259249999999988</v>
      </c>
      <c r="BC8" s="218">
        <v>3.9702768749999988</v>
      </c>
      <c r="BD8" s="218">
        <v>4.2146287499999984</v>
      </c>
      <c r="BE8" s="218">
        <v>4.4467630312499979</v>
      </c>
      <c r="BF8" s="218">
        <v>4.6788973124999975</v>
      </c>
      <c r="BG8" s="218">
        <v>4.8994248796874977</v>
      </c>
      <c r="BH8" s="218">
        <v>5.1199524468749971</v>
      </c>
      <c r="BI8" s="218">
        <v>5.3294536357031213</v>
      </c>
      <c r="BJ8" s="218">
        <v>5.5389548245312463</v>
      </c>
      <c r="BK8" s="218">
        <v>5.7379809539179654</v>
      </c>
      <c r="BL8" s="218">
        <v>5.9370070833046835</v>
      </c>
      <c r="BM8" s="218">
        <v>6.1260819062220664</v>
      </c>
      <c r="BN8" s="218">
        <v>6.3151567291394493</v>
      </c>
      <c r="BO8" s="218">
        <v>6.4947778109109624</v>
      </c>
      <c r="BP8" s="218">
        <v>6.6743988926824764</v>
      </c>
      <c r="BQ8" s="218">
        <v>6.8450389203654147</v>
      </c>
      <c r="BR8" s="218">
        <v>7.0156789480483521</v>
      </c>
      <c r="BS8" s="218">
        <v>7.1777869743471427</v>
      </c>
      <c r="BT8" s="218">
        <v>7.3398950006459343</v>
      </c>
      <c r="BU8" s="218">
        <v>7.5020030269447258</v>
      </c>
      <c r="BV8" s="218">
        <v>7.6641110532435164</v>
      </c>
      <c r="BW8" s="218">
        <v>7.826219079542307</v>
      </c>
      <c r="BX8" s="218">
        <v>7.9883271058410985</v>
      </c>
      <c r="BY8" s="218">
        <v>8.15043513213989</v>
      </c>
      <c r="BZ8" s="218">
        <v>8.3125431584386806</v>
      </c>
      <c r="CA8" s="218">
        <v>8.4746511847374713</v>
      </c>
      <c r="CB8" s="218">
        <v>8.6367592110362637</v>
      </c>
      <c r="CC8" s="218">
        <v>8.798867237335056</v>
      </c>
      <c r="CD8" s="218">
        <v>8.9609752636338467</v>
      </c>
      <c r="CE8" s="218">
        <v>9.1230832899326408</v>
      </c>
      <c r="CF8" s="218">
        <v>9.2851913162314297</v>
      </c>
      <c r="CG8" s="218">
        <v>9.4472993425302256</v>
      </c>
      <c r="CH8" s="218">
        <v>9.6094073688290127</v>
      </c>
      <c r="CI8" s="218">
        <v>9.7715153951278104</v>
      </c>
      <c r="CJ8" s="218">
        <v>9.9336234214265957</v>
      </c>
      <c r="CK8" s="218">
        <v>10.095731447725395</v>
      </c>
      <c r="CL8" s="218">
        <v>10.257839474024179</v>
      </c>
      <c r="CM8" s="218">
        <v>10.41994750032298</v>
      </c>
      <c r="CN8" s="218">
        <v>10.582055526621762</v>
      </c>
      <c r="CO8" s="218">
        <v>10.744163552920565</v>
      </c>
      <c r="CP8" s="218">
        <v>10.906271579219345</v>
      </c>
      <c r="CQ8" s="218">
        <v>11.06837960551815</v>
      </c>
      <c r="CR8" s="218">
        <v>11.230487631816928</v>
      </c>
      <c r="CS8" s="218">
        <v>11.392595658115734</v>
      </c>
      <c r="CT8" s="218">
        <v>11.554703684414511</v>
      </c>
      <c r="CU8" s="218">
        <v>11.716811710713319</v>
      </c>
      <c r="CV8" s="218">
        <v>11.878919737012094</v>
      </c>
      <c r="CW8" s="218">
        <v>12.041027763310904</v>
      </c>
      <c r="CX8" s="218">
        <v>12.203135789609677</v>
      </c>
      <c r="CY8" s="218">
        <v>12.365243815908489</v>
      </c>
      <c r="CZ8" s="218">
        <v>12.52735184220726</v>
      </c>
      <c r="DA8" s="218">
        <v>12.689459868506074</v>
      </c>
      <c r="DB8" s="218">
        <v>12.851567894804843</v>
      </c>
      <c r="DC8" s="218">
        <v>13.013675921103658</v>
      </c>
      <c r="DD8" s="218">
        <v>13.175783947402426</v>
      </c>
      <c r="DE8" s="218">
        <v>13.337891973701243</v>
      </c>
      <c r="DF8" s="218">
        <v>13.5</v>
      </c>
      <c r="DG8" s="218">
        <v>13.662108026298828</v>
      </c>
      <c r="DH8" s="218">
        <v>13.824216052597592</v>
      </c>
      <c r="DI8" s="218">
        <v>13.986324078896413</v>
      </c>
      <c r="DJ8" s="218">
        <v>14.148432105195175</v>
      </c>
      <c r="DK8" s="218">
        <v>14.310540131493998</v>
      </c>
      <c r="DL8" s="218">
        <v>14.472648157792758</v>
      </c>
      <c r="DM8" s="218">
        <v>14.634756184091582</v>
      </c>
      <c r="DN8" s="218">
        <v>14.796864210390341</v>
      </c>
      <c r="DO8" s="218">
        <v>14.958972236689167</v>
      </c>
      <c r="DP8" s="218">
        <v>15.121080262987924</v>
      </c>
      <c r="DQ8" s="218">
        <v>15.283188289286752</v>
      </c>
      <c r="DR8" s="218">
        <v>15.445296315585507</v>
      </c>
      <c r="DS8" s="218">
        <v>15.607404341884337</v>
      </c>
      <c r="DT8" s="218">
        <v>15.76951236818309</v>
      </c>
      <c r="DU8" s="218">
        <v>15.931620394481921</v>
      </c>
      <c r="DV8" s="218">
        <v>16.093728420780671</v>
      </c>
      <c r="DW8" s="218">
        <v>16.255836447079506</v>
      </c>
      <c r="DX8" s="218">
        <v>16.417944473378252</v>
      </c>
      <c r="DY8" s="218">
        <v>16.580052499677091</v>
      </c>
      <c r="DZ8" s="218">
        <v>16.742160525975834</v>
      </c>
      <c r="EA8" s="218">
        <v>16.904268552274676</v>
      </c>
      <c r="EB8" s="218">
        <v>17.066376578573415</v>
      </c>
      <c r="EC8" s="218">
        <v>17.228484604872261</v>
      </c>
      <c r="ED8" s="218">
        <v>17.390592631170996</v>
      </c>
      <c r="EE8" s="218">
        <v>17.552700657469845</v>
      </c>
      <c r="EF8" s="218">
        <v>17.714808683768577</v>
      </c>
      <c r="EG8" s="218">
        <v>17.87691671006743</v>
      </c>
      <c r="EH8" s="218">
        <v>18.039024736366159</v>
      </c>
      <c r="EI8" s="218">
        <v>18.201132762665015</v>
      </c>
      <c r="EJ8" s="218">
        <v>18.36324078896374</v>
      </c>
      <c r="EK8" s="218">
        <v>18.5253488152626</v>
      </c>
      <c r="EL8" s="23">
        <v>18.687456841561321</v>
      </c>
      <c r="EM8" s="23">
        <v>18.849564867860185</v>
      </c>
      <c r="EN8" s="23">
        <v>19.011672894158902</v>
      </c>
      <c r="EO8" s="23">
        <v>19.173780920457769</v>
      </c>
      <c r="EP8" s="23">
        <v>19.335888946756484</v>
      </c>
      <c r="EQ8" s="23">
        <v>19.497996973055354</v>
      </c>
      <c r="ER8" s="23">
        <v>19.660104999354065</v>
      </c>
      <c r="ES8" s="23">
        <v>19.822213025652939</v>
      </c>
      <c r="ET8" s="23">
        <v>19.984321051951646</v>
      </c>
      <c r="EU8" s="23">
        <v>20.146429078250524</v>
      </c>
      <c r="EV8" s="23">
        <v>20.308537104549227</v>
      </c>
      <c r="EW8" s="23">
        <v>20.470645130848109</v>
      </c>
      <c r="EX8" s="23">
        <v>20.632753157146809</v>
      </c>
      <c r="EY8" s="23">
        <v>20.794861183445693</v>
      </c>
      <c r="EZ8" s="23">
        <v>20.95696920974439</v>
      </c>
      <c r="FA8" s="23">
        <v>21.119077236043278</v>
      </c>
      <c r="FB8" s="23">
        <v>21.281185262341971</v>
      </c>
      <c r="FC8" s="23">
        <v>21.443293288640863</v>
      </c>
      <c r="FD8" s="23">
        <v>21.605401314939552</v>
      </c>
      <c r="FE8" s="23">
        <v>21.767509341238448</v>
      </c>
      <c r="FF8" s="23">
        <v>21.929617367537134</v>
      </c>
      <c r="FG8" s="23">
        <v>22.091725393836033</v>
      </c>
      <c r="FH8" s="23">
        <v>22.253833420134715</v>
      </c>
      <c r="FI8" s="23">
        <v>22.415941446433617</v>
      </c>
      <c r="FJ8" s="23">
        <v>22.578049472732296</v>
      </c>
      <c r="FK8" s="23">
        <v>22.740157499031202</v>
      </c>
      <c r="FL8" s="23">
        <v>22.902265525329877</v>
      </c>
      <c r="FM8" s="23">
        <v>23.064373551628787</v>
      </c>
      <c r="FN8" s="23">
        <v>23.226481577927458</v>
      </c>
      <c r="FO8" s="23">
        <v>23.388589604226372</v>
      </c>
      <c r="FP8" s="23">
        <v>23.55069763052504</v>
      </c>
      <c r="FQ8" s="23">
        <v>23.712805656823956</v>
      </c>
      <c r="FR8" s="23">
        <v>23.874913683122621</v>
      </c>
      <c r="FS8" s="23">
        <v>24.037021709421541</v>
      </c>
      <c r="FT8" s="23">
        <v>24.199129735720202</v>
      </c>
      <c r="FU8" s="23">
        <v>24.361237762019126</v>
      </c>
      <c r="FV8" s="23">
        <v>24.523345788317783</v>
      </c>
      <c r="FW8" s="23">
        <v>24.685453814616711</v>
      </c>
      <c r="FX8" s="23">
        <v>24.847561840915365</v>
      </c>
      <c r="FY8" s="23">
        <v>25.009669867214296</v>
      </c>
      <c r="FZ8" s="23">
        <v>25.171777893512946</v>
      </c>
      <c r="GA8" s="23">
        <v>25.33388591981188</v>
      </c>
      <c r="GB8" s="23">
        <v>25.495993946110527</v>
      </c>
      <c r="GC8" s="23">
        <v>25.658101972409465</v>
      </c>
      <c r="GD8" s="23">
        <v>25.820209998708108</v>
      </c>
      <c r="GE8" s="23">
        <v>25.98231802500705</v>
      </c>
      <c r="GF8" s="23">
        <v>26.14442605130569</v>
      </c>
      <c r="GG8" s="23">
        <v>26.306534077604635</v>
      </c>
      <c r="GH8" s="23">
        <v>26.468642103903271</v>
      </c>
      <c r="GI8" s="23">
        <v>26.63075013020222</v>
      </c>
      <c r="GJ8" s="23">
        <v>26.792858156500852</v>
      </c>
      <c r="GK8" s="23">
        <v>26.954966182799804</v>
      </c>
      <c r="GL8" s="23">
        <v>27.117074209098433</v>
      </c>
      <c r="GM8" s="23">
        <v>27.279182235397389</v>
      </c>
      <c r="GN8" s="23">
        <v>27.441290261696015</v>
      </c>
      <c r="GO8" s="23">
        <v>27.603398287994974</v>
      </c>
      <c r="GP8" s="23">
        <v>27.765506314293596</v>
      </c>
      <c r="GQ8" s="23">
        <v>27.927614340592559</v>
      </c>
      <c r="GR8" s="23">
        <v>28.089722366891177</v>
      </c>
      <c r="GS8" s="23">
        <v>28.251830393190144</v>
      </c>
      <c r="GT8" s="23">
        <v>28.413938419488758</v>
      </c>
      <c r="GU8" s="23">
        <v>28.576046445787728</v>
      </c>
      <c r="GV8" s="23">
        <v>28.73815447208634</v>
      </c>
      <c r="GW8" s="23">
        <v>28.900262498385313</v>
      </c>
      <c r="GX8" s="23">
        <v>29.062370524683921</v>
      </c>
      <c r="GY8" s="23">
        <v>29.224478550982898</v>
      </c>
      <c r="GZ8" s="23">
        <v>29.386586577281502</v>
      </c>
      <c r="HA8" s="23">
        <v>29.548694603580483</v>
      </c>
      <c r="HB8" s="23">
        <v>29.710802629879083</v>
      </c>
      <c r="HC8" s="23">
        <v>29.872910656178068</v>
      </c>
      <c r="HD8" s="23">
        <v>30.035018682476665</v>
      </c>
      <c r="HE8" s="23">
        <v>30.197126708775652</v>
      </c>
      <c r="HF8" s="23">
        <v>30.359234735074246</v>
      </c>
      <c r="HG8" s="23">
        <v>30.521342761373237</v>
      </c>
      <c r="HH8" s="23">
        <v>30.683450787671827</v>
      </c>
      <c r="HI8" s="23">
        <v>30.845558813970822</v>
      </c>
      <c r="HJ8" s="23">
        <v>31.007666840269408</v>
      </c>
      <c r="HK8" s="23">
        <v>31.169774866568407</v>
      </c>
      <c r="HL8" s="23">
        <v>31.331882892866989</v>
      </c>
      <c r="HM8" s="23">
        <v>31.493990919165991</v>
      </c>
      <c r="HN8" s="23">
        <v>31.656098945464571</v>
      </c>
      <c r="HO8" s="23">
        <v>31.818206971763576</v>
      </c>
      <c r="HP8" s="23">
        <v>31.980314998062152</v>
      </c>
      <c r="HQ8" s="23">
        <v>32.142423024361165</v>
      </c>
      <c r="HR8" s="23">
        <v>32.304531050659733</v>
      </c>
      <c r="HS8" s="23">
        <v>32.466639076958757</v>
      </c>
      <c r="HT8" s="23">
        <v>32.628747103257311</v>
      </c>
      <c r="HU8" s="23">
        <v>32.790855129556348</v>
      </c>
      <c r="HV8" s="23">
        <v>32.952963155854889</v>
      </c>
      <c r="HW8" s="23">
        <v>33.11507118215394</v>
      </c>
      <c r="HX8" s="23">
        <v>33.277179208452466</v>
      </c>
      <c r="HY8" s="23">
        <v>33.439287234751532</v>
      </c>
      <c r="HZ8" s="23">
        <v>33.601395261050044</v>
      </c>
      <c r="IA8" s="23">
        <v>33.763503287349124</v>
      </c>
      <c r="IB8" s="23">
        <v>33.925611313647622</v>
      </c>
      <c r="IC8" s="23">
        <v>34.087719339946716</v>
      </c>
      <c r="ID8" s="23">
        <v>34.249827366245199</v>
      </c>
      <c r="IE8" s="23">
        <v>34.411935392544308</v>
      </c>
      <c r="IF8" s="23">
        <v>34.574043418842777</v>
      </c>
      <c r="IG8" s="23">
        <v>34.7361514451419</v>
      </c>
      <c r="IH8" s="23">
        <v>34.898259471440355</v>
      </c>
      <c r="II8" s="23">
        <v>35.060367497739492</v>
      </c>
      <c r="IJ8" s="23">
        <v>35.222475524037932</v>
      </c>
      <c r="IK8" s="23">
        <v>35.384583550337084</v>
      </c>
      <c r="IL8" s="23">
        <v>35.54669157663551</v>
      </c>
      <c r="IM8" s="23">
        <v>35.708799602934675</v>
      </c>
      <c r="IN8" s="23">
        <v>35.870907629233088</v>
      </c>
      <c r="IO8" s="23">
        <v>36.033015655532267</v>
      </c>
      <c r="IP8" s="23">
        <v>36.195123681830665</v>
      </c>
      <c r="IQ8" s="23">
        <v>36.357231708129859</v>
      </c>
      <c r="IR8" s="23">
        <v>36.519339734428243</v>
      </c>
      <c r="IS8" s="23">
        <v>36.681447760727451</v>
      </c>
      <c r="IT8" s="23">
        <v>36.843555787025821</v>
      </c>
      <c r="IU8" s="23">
        <v>37.005663813325043</v>
      </c>
      <c r="IV8" s="23">
        <v>37.167771839623398</v>
      </c>
    </row>
    <row r="9" spans="1:256" ht="13.2" x14ac:dyDescent="0.25">
      <c r="A9" s="249">
        <v>36951</v>
      </c>
      <c r="B9" s="218">
        <v>-5.0525148234374999</v>
      </c>
      <c r="C9" s="218">
        <v>-4.9767618501562572</v>
      </c>
      <c r="D9" s="218">
        <v>-4.9010088768750002</v>
      </c>
      <c r="E9" s="218">
        <v>-4.8252559035937566</v>
      </c>
      <c r="F9" s="218">
        <v>-4.7495029303125005</v>
      </c>
      <c r="G9" s="218">
        <v>-4.673749957031256</v>
      </c>
      <c r="H9" s="218">
        <v>-4.5979969837500008</v>
      </c>
      <c r="I9" s="218">
        <v>-4.5222440104687553</v>
      </c>
      <c r="J9" s="218">
        <v>-4.446491037187501</v>
      </c>
      <c r="K9" s="218">
        <v>-4.3707380639062547</v>
      </c>
      <c r="L9" s="218">
        <v>-4.2949850906250013</v>
      </c>
      <c r="M9" s="218">
        <v>-4.2192321173437541</v>
      </c>
      <c r="N9" s="218">
        <v>-4.1434791440625016</v>
      </c>
      <c r="O9" s="218">
        <v>-4.0677261707812535</v>
      </c>
      <c r="P9" s="218">
        <v>-3.9919731975000019</v>
      </c>
      <c r="Q9" s="218">
        <v>-3.9162202242187529</v>
      </c>
      <c r="R9" s="218">
        <v>-3.8404672509375017</v>
      </c>
      <c r="S9" s="218">
        <v>-3.7647142776562523</v>
      </c>
      <c r="T9" s="218">
        <v>-3.6889613043750016</v>
      </c>
      <c r="U9" s="218">
        <v>-3.6132083310937517</v>
      </c>
      <c r="V9" s="219">
        <v>-3.5374553578125014</v>
      </c>
      <c r="W9" s="218">
        <v>-3.4617023845312511</v>
      </c>
      <c r="X9" s="219">
        <v>-3.3859494112500013</v>
      </c>
      <c r="Y9" s="218">
        <v>-3.3101964379687514</v>
      </c>
      <c r="Z9" s="219">
        <v>-3.2344434646875011</v>
      </c>
      <c r="AA9" s="218">
        <v>-3.1586904914062508</v>
      </c>
      <c r="AB9" s="220">
        <v>-3.0829375181250009</v>
      </c>
      <c r="AC9" s="218">
        <v>-3.0071845448437511</v>
      </c>
      <c r="AD9" s="220">
        <v>-2.9314315715625008</v>
      </c>
      <c r="AE9" s="218">
        <v>-2.8556785982812505</v>
      </c>
      <c r="AF9" s="218">
        <v>-2.7799256250000006</v>
      </c>
      <c r="AG9" s="218">
        <v>-2.7080878125000005</v>
      </c>
      <c r="AH9" s="218">
        <v>-2.63625</v>
      </c>
      <c r="AI9" s="218">
        <v>-2.5681250000000002</v>
      </c>
      <c r="AJ9" s="218">
        <v>-2.5</v>
      </c>
      <c r="AK9" s="218">
        <v>-2</v>
      </c>
      <c r="AL9" s="218">
        <v>-1.5</v>
      </c>
      <c r="AM9" s="218">
        <v>-1</v>
      </c>
      <c r="AN9" s="218">
        <v>-0.5</v>
      </c>
      <c r="AO9" s="218">
        <v>0</v>
      </c>
      <c r="AP9" s="218">
        <v>0.3</v>
      </c>
      <c r="AQ9" s="218">
        <v>0.6</v>
      </c>
      <c r="AR9" s="218">
        <v>0.9</v>
      </c>
      <c r="AS9" s="218">
        <v>1.2</v>
      </c>
      <c r="AT9" s="218">
        <v>1.5</v>
      </c>
      <c r="AU9" s="218">
        <v>1.8</v>
      </c>
      <c r="AV9" s="218">
        <v>2.1</v>
      </c>
      <c r="AW9" s="218">
        <v>2.3849999999999998</v>
      </c>
      <c r="AX9" s="218">
        <v>2.67</v>
      </c>
      <c r="AY9" s="218">
        <v>2.9407499999999995</v>
      </c>
      <c r="AZ9" s="218">
        <v>3.2114999999999991</v>
      </c>
      <c r="BA9" s="218">
        <v>3.4687124999999988</v>
      </c>
      <c r="BB9" s="218">
        <v>3.7259249999999988</v>
      </c>
      <c r="BC9" s="218">
        <v>3.9702768749999988</v>
      </c>
      <c r="BD9" s="218">
        <v>4.2146287499999984</v>
      </c>
      <c r="BE9" s="218">
        <v>4.4467630312499979</v>
      </c>
      <c r="BF9" s="218">
        <v>4.6788973124999975</v>
      </c>
      <c r="BG9" s="218">
        <v>4.8994248796874977</v>
      </c>
      <c r="BH9" s="218">
        <v>5.1199524468749971</v>
      </c>
      <c r="BI9" s="218">
        <v>5.3294536357031213</v>
      </c>
      <c r="BJ9" s="218">
        <v>5.5389548245312463</v>
      </c>
      <c r="BK9" s="218">
        <v>5.7379809539179654</v>
      </c>
      <c r="BL9" s="218">
        <v>5.9370070833046835</v>
      </c>
      <c r="BM9" s="218">
        <v>6.1260819062220664</v>
      </c>
      <c r="BN9" s="218">
        <v>6.3151567291394493</v>
      </c>
      <c r="BO9" s="218">
        <v>6.4947778109109624</v>
      </c>
      <c r="BP9" s="218">
        <v>6.6743988926824764</v>
      </c>
      <c r="BQ9" s="218">
        <v>6.8450389203654147</v>
      </c>
      <c r="BR9" s="218">
        <v>7.0156789480483521</v>
      </c>
      <c r="BS9" s="218">
        <v>7.1777869743471427</v>
      </c>
      <c r="BT9" s="218">
        <v>7.3398950006459343</v>
      </c>
      <c r="BU9" s="218">
        <v>7.5020030269447258</v>
      </c>
      <c r="BV9" s="218">
        <v>7.6641110532435164</v>
      </c>
      <c r="BW9" s="218">
        <v>7.826219079542307</v>
      </c>
      <c r="BX9" s="218">
        <v>7.9883271058410985</v>
      </c>
      <c r="BY9" s="218">
        <v>8.15043513213989</v>
      </c>
      <c r="BZ9" s="218">
        <v>8.3125431584386806</v>
      </c>
      <c r="CA9" s="218">
        <v>8.4746511847374713</v>
      </c>
      <c r="CB9" s="218">
        <v>8.6367592110362637</v>
      </c>
      <c r="CC9" s="218">
        <v>8.798867237335056</v>
      </c>
      <c r="CD9" s="218">
        <v>8.9609752636338467</v>
      </c>
      <c r="CE9" s="218">
        <v>9.1230832899326408</v>
      </c>
      <c r="CF9" s="218">
        <v>9.2851913162314297</v>
      </c>
      <c r="CG9" s="218">
        <v>9.4472993425302256</v>
      </c>
      <c r="CH9" s="218">
        <v>9.6094073688290127</v>
      </c>
      <c r="CI9" s="218">
        <v>9.7715153951278104</v>
      </c>
      <c r="CJ9" s="218">
        <v>9.9336234214265957</v>
      </c>
      <c r="CK9" s="218">
        <v>10.095731447725395</v>
      </c>
      <c r="CL9" s="218">
        <v>10.257839474024179</v>
      </c>
      <c r="CM9" s="218">
        <v>10.41994750032298</v>
      </c>
      <c r="CN9" s="218">
        <v>10.582055526621762</v>
      </c>
      <c r="CO9" s="218">
        <v>10.744163552920565</v>
      </c>
      <c r="CP9" s="218">
        <v>10.906271579219345</v>
      </c>
      <c r="CQ9" s="218">
        <v>11.06837960551815</v>
      </c>
      <c r="CR9" s="218">
        <v>11.230487631816928</v>
      </c>
      <c r="CS9" s="218">
        <v>11.392595658115734</v>
      </c>
      <c r="CT9" s="218">
        <v>11.554703684414511</v>
      </c>
      <c r="CU9" s="218">
        <v>11.716811710713319</v>
      </c>
      <c r="CV9" s="218">
        <v>11.878919737012094</v>
      </c>
      <c r="CW9" s="218">
        <v>12.041027763310904</v>
      </c>
      <c r="CX9" s="218">
        <v>12.203135789609677</v>
      </c>
      <c r="CY9" s="218">
        <v>12.365243815908489</v>
      </c>
      <c r="CZ9" s="218">
        <v>12.52735184220726</v>
      </c>
      <c r="DA9" s="218">
        <v>12.689459868506074</v>
      </c>
      <c r="DB9" s="218">
        <v>12.851567894804843</v>
      </c>
      <c r="DC9" s="218">
        <v>13.013675921103658</v>
      </c>
      <c r="DD9" s="218">
        <v>13.175783947402426</v>
      </c>
      <c r="DE9" s="218">
        <v>13.337891973701243</v>
      </c>
      <c r="DF9" s="218">
        <v>13.5</v>
      </c>
      <c r="DG9" s="218">
        <v>13.662108026298828</v>
      </c>
      <c r="DH9" s="218">
        <v>13.824216052597592</v>
      </c>
      <c r="DI9" s="218">
        <v>13.986324078896413</v>
      </c>
      <c r="DJ9" s="218">
        <v>14.148432105195175</v>
      </c>
      <c r="DK9" s="218">
        <v>14.310540131493998</v>
      </c>
      <c r="DL9" s="218">
        <v>14.472648157792758</v>
      </c>
      <c r="DM9" s="218">
        <v>14.634756184091582</v>
      </c>
      <c r="DN9" s="218">
        <v>14.796864210390341</v>
      </c>
      <c r="DO9" s="218">
        <v>14.958972236689167</v>
      </c>
      <c r="DP9" s="218">
        <v>15.121080262987924</v>
      </c>
      <c r="DQ9" s="218">
        <v>15.283188289286752</v>
      </c>
      <c r="DR9" s="218">
        <v>15.445296315585507</v>
      </c>
      <c r="DS9" s="218">
        <v>15.607404341884337</v>
      </c>
      <c r="DT9" s="218">
        <v>15.76951236818309</v>
      </c>
      <c r="DU9" s="218">
        <v>15.931620394481921</v>
      </c>
      <c r="DV9" s="218">
        <v>16.093728420780671</v>
      </c>
      <c r="DW9" s="218">
        <v>16.255836447079506</v>
      </c>
      <c r="DX9" s="218">
        <v>16.417944473378252</v>
      </c>
      <c r="DY9" s="218">
        <v>16.580052499677091</v>
      </c>
      <c r="DZ9" s="218">
        <v>16.742160525975834</v>
      </c>
      <c r="EA9" s="218">
        <v>16.904268552274676</v>
      </c>
      <c r="EB9" s="218">
        <v>17.066376578573415</v>
      </c>
      <c r="EC9" s="218">
        <v>17.228484604872261</v>
      </c>
      <c r="ED9" s="218">
        <v>17.390592631170996</v>
      </c>
      <c r="EE9" s="218">
        <v>17.552700657469845</v>
      </c>
      <c r="EF9" s="218">
        <v>17.714808683768577</v>
      </c>
      <c r="EG9" s="218">
        <v>17.87691671006743</v>
      </c>
      <c r="EH9" s="218">
        <v>18.039024736366159</v>
      </c>
      <c r="EI9" s="218">
        <v>18.201132762665015</v>
      </c>
      <c r="EJ9" s="218">
        <v>18.36324078896374</v>
      </c>
      <c r="EK9" s="218">
        <v>18.5253488152626</v>
      </c>
      <c r="EL9" s="23">
        <v>18.687456841561321</v>
      </c>
      <c r="EM9" s="23">
        <v>18.849564867860185</v>
      </c>
      <c r="EN9" s="23">
        <v>19.011672894158902</v>
      </c>
      <c r="EO9" s="23">
        <v>19.173780920457769</v>
      </c>
      <c r="EP9" s="23">
        <v>19.335888946756484</v>
      </c>
      <c r="EQ9" s="23">
        <v>19.497996973055354</v>
      </c>
      <c r="ER9" s="23">
        <v>19.660104999354065</v>
      </c>
      <c r="ES9" s="23">
        <v>19.822213025652939</v>
      </c>
      <c r="ET9" s="23">
        <v>19.984321051951646</v>
      </c>
      <c r="EU9" s="23">
        <v>20.146429078250524</v>
      </c>
      <c r="EV9" s="23">
        <v>20.308537104549227</v>
      </c>
      <c r="EW9" s="23">
        <v>20.470645130848109</v>
      </c>
      <c r="EX9" s="23">
        <v>20.632753157146809</v>
      </c>
      <c r="EY9" s="23">
        <v>20.794861183445693</v>
      </c>
      <c r="EZ9" s="23">
        <v>20.95696920974439</v>
      </c>
      <c r="FA9" s="23">
        <v>21.119077236043278</v>
      </c>
      <c r="FB9" s="23">
        <v>21.281185262341971</v>
      </c>
      <c r="FC9" s="23">
        <v>21.443293288640863</v>
      </c>
      <c r="FD9" s="23">
        <v>21.605401314939552</v>
      </c>
      <c r="FE9" s="23">
        <v>21.767509341238448</v>
      </c>
      <c r="FF9" s="23">
        <v>21.929617367537134</v>
      </c>
      <c r="FG9" s="23">
        <v>22.091725393836033</v>
      </c>
      <c r="FH9" s="23">
        <v>22.253833420134715</v>
      </c>
      <c r="FI9" s="23">
        <v>22.415941446433617</v>
      </c>
      <c r="FJ9" s="23">
        <v>22.578049472732296</v>
      </c>
      <c r="FK9" s="23">
        <v>22.740157499031202</v>
      </c>
      <c r="FL9" s="23">
        <v>22.902265525329877</v>
      </c>
      <c r="FM9" s="23">
        <v>23.064373551628787</v>
      </c>
      <c r="FN9" s="23">
        <v>23.226481577927458</v>
      </c>
      <c r="FO9" s="23">
        <v>23.388589604226372</v>
      </c>
      <c r="FP9" s="23">
        <v>23.55069763052504</v>
      </c>
      <c r="FQ9" s="23">
        <v>23.712805656823956</v>
      </c>
      <c r="FR9" s="23">
        <v>23.874913683122621</v>
      </c>
      <c r="FS9" s="23">
        <v>24.037021709421541</v>
      </c>
      <c r="FT9" s="23">
        <v>24.199129735720202</v>
      </c>
      <c r="FU9" s="23">
        <v>24.361237762019126</v>
      </c>
      <c r="FV9" s="23">
        <v>24.523345788317783</v>
      </c>
      <c r="FW9" s="23">
        <v>24.685453814616711</v>
      </c>
      <c r="FX9" s="23">
        <v>24.847561840915365</v>
      </c>
      <c r="FY9" s="23">
        <v>25.009669867214296</v>
      </c>
      <c r="FZ9" s="23">
        <v>25.171777893512946</v>
      </c>
      <c r="GA9" s="23">
        <v>25.33388591981188</v>
      </c>
      <c r="GB9" s="23">
        <v>25.495993946110527</v>
      </c>
      <c r="GC9" s="23">
        <v>25.658101972409465</v>
      </c>
      <c r="GD9" s="23">
        <v>25.820209998708108</v>
      </c>
      <c r="GE9" s="23">
        <v>25.98231802500705</v>
      </c>
      <c r="GF9" s="23">
        <v>26.14442605130569</v>
      </c>
      <c r="GG9" s="23">
        <v>26.306534077604635</v>
      </c>
      <c r="GH9" s="23">
        <v>26.468642103903271</v>
      </c>
      <c r="GI9" s="23">
        <v>26.63075013020222</v>
      </c>
      <c r="GJ9" s="23">
        <v>26.792858156500852</v>
      </c>
      <c r="GK9" s="23">
        <v>26.954966182799804</v>
      </c>
      <c r="GL9" s="23">
        <v>27.117074209098433</v>
      </c>
      <c r="GM9" s="23">
        <v>27.279182235397389</v>
      </c>
      <c r="GN9" s="23">
        <v>27.441290261696015</v>
      </c>
      <c r="GO9" s="23">
        <v>27.603398287994974</v>
      </c>
      <c r="GP9" s="23">
        <v>27.765506314293596</v>
      </c>
      <c r="GQ9" s="23">
        <v>27.927614340592559</v>
      </c>
      <c r="GR9" s="23">
        <v>28.089722366891177</v>
      </c>
      <c r="GS9" s="23">
        <v>28.251830393190144</v>
      </c>
      <c r="GT9" s="23">
        <v>28.413938419488758</v>
      </c>
      <c r="GU9" s="23">
        <v>28.576046445787728</v>
      </c>
      <c r="GV9" s="23">
        <v>28.73815447208634</v>
      </c>
      <c r="GW9" s="23">
        <v>28.900262498385313</v>
      </c>
      <c r="GX9" s="23">
        <v>29.062370524683921</v>
      </c>
      <c r="GY9" s="23">
        <v>29.224478550982898</v>
      </c>
      <c r="GZ9" s="23">
        <v>29.386586577281502</v>
      </c>
      <c r="HA9" s="23">
        <v>29.548694603580483</v>
      </c>
      <c r="HB9" s="23">
        <v>29.710802629879083</v>
      </c>
      <c r="HC9" s="23">
        <v>29.872910656178068</v>
      </c>
      <c r="HD9" s="23">
        <v>30.035018682476665</v>
      </c>
      <c r="HE9" s="23">
        <v>30.197126708775652</v>
      </c>
      <c r="HF9" s="23">
        <v>30.359234735074246</v>
      </c>
      <c r="HG9" s="23">
        <v>30.521342761373237</v>
      </c>
      <c r="HH9" s="23">
        <v>30.683450787671827</v>
      </c>
      <c r="HI9" s="23">
        <v>30.845558813970822</v>
      </c>
      <c r="HJ9" s="23">
        <v>31.007666840269408</v>
      </c>
      <c r="HK9" s="23">
        <v>31.169774866568407</v>
      </c>
      <c r="HL9" s="23">
        <v>31.331882892866989</v>
      </c>
      <c r="HM9" s="23">
        <v>31.493990919165991</v>
      </c>
      <c r="HN9" s="23">
        <v>31.656098945464571</v>
      </c>
      <c r="HO9" s="23">
        <v>31.818206971763576</v>
      </c>
      <c r="HP9" s="23">
        <v>31.980314998062152</v>
      </c>
      <c r="HQ9" s="23">
        <v>32.142423024361165</v>
      </c>
      <c r="HR9" s="23">
        <v>32.304531050659733</v>
      </c>
      <c r="HS9" s="23">
        <v>32.466639076958757</v>
      </c>
      <c r="HT9" s="23">
        <v>32.628747103257311</v>
      </c>
      <c r="HU9" s="23">
        <v>32.790855129556348</v>
      </c>
      <c r="HV9" s="23">
        <v>32.952963155854889</v>
      </c>
      <c r="HW9" s="23">
        <v>33.11507118215394</v>
      </c>
      <c r="HX9" s="23">
        <v>33.277179208452466</v>
      </c>
      <c r="HY9" s="23">
        <v>33.439287234751532</v>
      </c>
      <c r="HZ9" s="23">
        <v>33.601395261050044</v>
      </c>
      <c r="IA9" s="23">
        <v>33.763503287349124</v>
      </c>
      <c r="IB9" s="23">
        <v>33.925611313647622</v>
      </c>
      <c r="IC9" s="23">
        <v>34.087719339946716</v>
      </c>
      <c r="ID9" s="23">
        <v>34.249827366245199</v>
      </c>
      <c r="IE9" s="23">
        <v>34.411935392544308</v>
      </c>
      <c r="IF9" s="23">
        <v>34.574043418842777</v>
      </c>
      <c r="IG9" s="23">
        <v>34.7361514451419</v>
      </c>
      <c r="IH9" s="23">
        <v>34.898259471440355</v>
      </c>
      <c r="II9" s="23">
        <v>35.060367497739492</v>
      </c>
      <c r="IJ9" s="23">
        <v>35.222475524037932</v>
      </c>
      <c r="IK9" s="23">
        <v>35.384583550337084</v>
      </c>
      <c r="IL9" s="23">
        <v>35.54669157663551</v>
      </c>
      <c r="IM9" s="23">
        <v>35.708799602934675</v>
      </c>
      <c r="IN9" s="23">
        <v>35.870907629233088</v>
      </c>
      <c r="IO9" s="23">
        <v>36.033015655532267</v>
      </c>
      <c r="IP9" s="23">
        <v>36.195123681830665</v>
      </c>
      <c r="IQ9" s="23">
        <v>36.357231708129859</v>
      </c>
      <c r="IR9" s="23">
        <v>36.519339734428243</v>
      </c>
      <c r="IS9" s="23">
        <v>36.681447760727451</v>
      </c>
      <c r="IT9" s="23">
        <v>36.843555787025821</v>
      </c>
      <c r="IU9" s="23">
        <v>37.005663813325043</v>
      </c>
      <c r="IV9" s="23">
        <v>37.167771839623398</v>
      </c>
    </row>
    <row r="10" spans="1:256" ht="13.2" x14ac:dyDescent="0.25">
      <c r="A10" s="249">
        <v>36982</v>
      </c>
      <c r="B10" s="218">
        <v>-2.52625741171875</v>
      </c>
      <c r="C10" s="218">
        <v>-2.4883809250781286</v>
      </c>
      <c r="D10" s="218">
        <v>-2.4505044384375001</v>
      </c>
      <c r="E10" s="218">
        <v>-2.4126279517968783</v>
      </c>
      <c r="F10" s="218">
        <v>-2.3747514651562502</v>
      </c>
      <c r="G10" s="218">
        <v>-2.336874978515628</v>
      </c>
      <c r="H10" s="218">
        <v>-2.2989984918750004</v>
      </c>
      <c r="I10" s="218">
        <v>-2.2611220052343777</v>
      </c>
      <c r="J10" s="218">
        <v>-2.2232455185937505</v>
      </c>
      <c r="K10" s="218">
        <v>-2.1853690319531274</v>
      </c>
      <c r="L10" s="218">
        <v>-2.1474925453125007</v>
      </c>
      <c r="M10" s="218">
        <v>-2.1096160586718771</v>
      </c>
      <c r="N10" s="218">
        <v>-2.0717395720312508</v>
      </c>
      <c r="O10" s="218">
        <v>-2.0338630853906268</v>
      </c>
      <c r="P10" s="218">
        <v>-1.995986598750001</v>
      </c>
      <c r="Q10" s="218">
        <v>-1.9581101121093765</v>
      </c>
      <c r="R10" s="218">
        <v>-1.9202336254687509</v>
      </c>
      <c r="S10" s="218">
        <v>-1.8823571388281262</v>
      </c>
      <c r="T10" s="218">
        <v>-1.8444806521875008</v>
      </c>
      <c r="U10" s="218">
        <v>-1.8066041655468759</v>
      </c>
      <c r="V10" s="219">
        <v>-1.7687276789062507</v>
      </c>
      <c r="W10" s="218">
        <v>-1.7308511922656256</v>
      </c>
      <c r="X10" s="219">
        <v>-1.6929747056250006</v>
      </c>
      <c r="Y10" s="218">
        <v>-1.6550982189843757</v>
      </c>
      <c r="Z10" s="219">
        <v>-1.6172217323437506</v>
      </c>
      <c r="AA10" s="218">
        <v>-1.5793452457031254</v>
      </c>
      <c r="AB10" s="220">
        <v>-1.5414687590625005</v>
      </c>
      <c r="AC10" s="218">
        <v>-1.5035922724218755</v>
      </c>
      <c r="AD10" s="220">
        <v>-1.4657157857812504</v>
      </c>
      <c r="AE10" s="218">
        <v>-1.4278392991406252</v>
      </c>
      <c r="AF10" s="218">
        <v>-1.3899628125000003</v>
      </c>
      <c r="AG10" s="218">
        <v>-1.3540439062500003</v>
      </c>
      <c r="AH10" s="151">
        <v>-1.318125</v>
      </c>
      <c r="AI10" s="218">
        <v>-1.2840625000000001</v>
      </c>
      <c r="AJ10" s="218">
        <v>-1.25</v>
      </c>
      <c r="AK10" s="218">
        <v>-1</v>
      </c>
      <c r="AL10" s="218">
        <v>-0.75</v>
      </c>
      <c r="AM10" s="218">
        <v>-0.5</v>
      </c>
      <c r="AN10" s="218">
        <v>-0.25</v>
      </c>
      <c r="AO10" s="218">
        <v>0</v>
      </c>
      <c r="AP10" s="218">
        <v>0.25</v>
      </c>
      <c r="AQ10" s="218">
        <v>0.5</v>
      </c>
      <c r="AR10" s="218">
        <v>0.75</v>
      </c>
      <c r="AS10" s="218">
        <v>1</v>
      </c>
      <c r="AT10" s="218">
        <v>1.25</v>
      </c>
      <c r="AU10" s="218">
        <v>1.5</v>
      </c>
      <c r="AV10" s="218">
        <v>1.75</v>
      </c>
      <c r="AW10" s="218">
        <v>1.9875</v>
      </c>
      <c r="AX10" s="218">
        <v>2.2250000000000001</v>
      </c>
      <c r="AY10" s="218">
        <v>2.4506250000000001</v>
      </c>
      <c r="AZ10" s="218">
        <v>2.67625</v>
      </c>
      <c r="BA10" s="218">
        <v>2.8905937499999999</v>
      </c>
      <c r="BB10" s="218">
        <v>3.1049375000000001</v>
      </c>
      <c r="BC10" s="218">
        <v>3.3085640625000003</v>
      </c>
      <c r="BD10" s="218">
        <v>3.5121906250000001</v>
      </c>
      <c r="BE10" s="218">
        <v>3.7056358593750001</v>
      </c>
      <c r="BF10" s="218">
        <v>3.89908109375</v>
      </c>
      <c r="BG10" s="218">
        <v>4.0828540664062496</v>
      </c>
      <c r="BH10" s="218">
        <v>4.2666270390624996</v>
      </c>
      <c r="BI10" s="218">
        <v>4.4412113630859373</v>
      </c>
      <c r="BJ10" s="218">
        <v>4.6157956871093742</v>
      </c>
      <c r="BK10" s="218">
        <v>4.7816507949316396</v>
      </c>
      <c r="BL10" s="218">
        <v>4.947505902753905</v>
      </c>
      <c r="BM10" s="218">
        <v>5.1050682551850572</v>
      </c>
      <c r="BN10" s="218">
        <v>5.2626306076162095</v>
      </c>
      <c r="BO10" s="218">
        <v>5.4123148424258041</v>
      </c>
      <c r="BP10" s="218">
        <v>5.5619990772353987</v>
      </c>
      <c r="BQ10" s="218">
        <v>5.704199100304514</v>
      </c>
      <c r="BR10" s="218">
        <v>5.8463991233736285</v>
      </c>
      <c r="BS10" s="218">
        <v>5.981489145289288</v>
      </c>
      <c r="BT10" s="218">
        <v>6.1165791672049465</v>
      </c>
      <c r="BU10" s="218">
        <v>6.2516691891206051</v>
      </c>
      <c r="BV10" s="218">
        <v>6.3867592110362645</v>
      </c>
      <c r="BW10" s="218">
        <v>6.521849232951924</v>
      </c>
      <c r="BX10" s="218">
        <v>6.6569392548675825</v>
      </c>
      <c r="BY10" s="218">
        <v>6.7920292767832411</v>
      </c>
      <c r="BZ10" s="218">
        <v>6.9271192986989005</v>
      </c>
      <c r="CA10" s="218">
        <v>7.06220932061456</v>
      </c>
      <c r="CB10" s="218">
        <v>7.1972993425302185</v>
      </c>
      <c r="CC10" s="218">
        <v>7.3323893644458771</v>
      </c>
      <c r="CD10" s="218">
        <v>7.4674793863615365</v>
      </c>
      <c r="CE10" s="218">
        <v>7.6025694082771942</v>
      </c>
      <c r="CF10" s="218">
        <v>7.7376594301928545</v>
      </c>
      <c r="CG10" s="218">
        <v>7.8727494521085113</v>
      </c>
      <c r="CH10" s="218">
        <v>8.0078394740241734</v>
      </c>
      <c r="CI10" s="218">
        <v>8.1429294959398284</v>
      </c>
      <c r="CJ10" s="218">
        <v>8.2780195178554923</v>
      </c>
      <c r="CK10" s="218">
        <v>8.4131095397711455</v>
      </c>
      <c r="CL10" s="218">
        <v>8.5481995616868112</v>
      </c>
      <c r="CM10" s="218">
        <v>8.6832895836024626</v>
      </c>
      <c r="CN10" s="218">
        <v>8.81837960551813</v>
      </c>
      <c r="CO10" s="218">
        <v>8.9534696274337797</v>
      </c>
      <c r="CP10" s="218">
        <v>9.0885596493494489</v>
      </c>
      <c r="CQ10" s="218">
        <v>9.2236496712650968</v>
      </c>
      <c r="CR10" s="218">
        <v>9.3587396931807678</v>
      </c>
      <c r="CS10" s="218">
        <v>9.4938297150964139</v>
      </c>
      <c r="CT10" s="218">
        <v>9.6289197370120867</v>
      </c>
      <c r="CU10" s="218">
        <v>9.764009758927731</v>
      </c>
      <c r="CV10" s="218">
        <v>9.8990997808434056</v>
      </c>
      <c r="CW10" s="218">
        <v>10.034189802759048</v>
      </c>
      <c r="CX10" s="218">
        <v>10.169279824674724</v>
      </c>
      <c r="CY10" s="218">
        <v>10.304369846590365</v>
      </c>
      <c r="CZ10" s="218">
        <v>10.439459868506043</v>
      </c>
      <c r="DA10" s="218">
        <v>10.574549890421682</v>
      </c>
      <c r="DB10" s="218">
        <v>10.709639912337362</v>
      </c>
      <c r="DC10" s="218">
        <v>10.844729934252999</v>
      </c>
      <c r="DD10" s="218">
        <v>10.979819956168681</v>
      </c>
      <c r="DE10" s="218">
        <v>11.114909978084317</v>
      </c>
      <c r="DF10" s="218">
        <v>11.25</v>
      </c>
      <c r="DG10" s="218">
        <v>11.385090021915634</v>
      </c>
      <c r="DH10" s="218">
        <v>11.520180043831319</v>
      </c>
      <c r="DI10" s="218">
        <v>11.655270065746951</v>
      </c>
      <c r="DJ10" s="218">
        <v>11.790360087662638</v>
      </c>
      <c r="DK10" s="218">
        <v>11.925450109578268</v>
      </c>
      <c r="DL10" s="218">
        <v>12.060540131493957</v>
      </c>
      <c r="DM10" s="218">
        <v>12.195630153409585</v>
      </c>
      <c r="DN10" s="218">
        <v>12.330720175325276</v>
      </c>
      <c r="DO10" s="218">
        <v>12.465810197240902</v>
      </c>
      <c r="DP10" s="218">
        <v>12.600900219156594</v>
      </c>
      <c r="DQ10" s="218">
        <v>12.735990241072219</v>
      </c>
      <c r="DR10" s="218">
        <v>12.871080262987913</v>
      </c>
      <c r="DS10" s="218">
        <v>13.006170284903536</v>
      </c>
      <c r="DT10" s="218">
        <v>13.141260306819232</v>
      </c>
      <c r="DU10" s="218">
        <v>13.276350328734853</v>
      </c>
      <c r="DV10" s="218">
        <v>13.411440350650551</v>
      </c>
      <c r="DW10" s="218">
        <v>13.546530372566171</v>
      </c>
      <c r="DX10" s="218">
        <v>13.68162039448187</v>
      </c>
      <c r="DY10" s="218">
        <v>13.816710416397488</v>
      </c>
      <c r="DZ10" s="218">
        <v>13.951800438313189</v>
      </c>
      <c r="EA10" s="218">
        <v>14.086890460228805</v>
      </c>
      <c r="EB10" s="218">
        <v>14.221980482144508</v>
      </c>
      <c r="EC10" s="218">
        <v>14.357070504060122</v>
      </c>
      <c r="ED10" s="218">
        <v>14.492160525975827</v>
      </c>
      <c r="EE10" s="218">
        <v>14.627250547891439</v>
      </c>
      <c r="EF10" s="218">
        <v>14.762340569807145</v>
      </c>
      <c r="EG10" s="218">
        <v>14.897430591722756</v>
      </c>
      <c r="EH10" s="218">
        <v>15.032520613638464</v>
      </c>
      <c r="EI10" s="218">
        <v>15.167610635554073</v>
      </c>
      <c r="EJ10" s="218">
        <v>15.302700657469783</v>
      </c>
      <c r="EK10" s="218">
        <v>15.43779067938539</v>
      </c>
      <c r="EL10" s="23">
        <v>15.572880701301102</v>
      </c>
      <c r="EM10" s="23">
        <v>15.707970723216707</v>
      </c>
      <c r="EN10" s="23">
        <v>15.843060745132421</v>
      </c>
      <c r="EO10" s="23">
        <v>15.978150767048025</v>
      </c>
      <c r="EP10" s="23">
        <v>16.11324078896374</v>
      </c>
      <c r="EQ10" s="23">
        <v>16.248330810879342</v>
      </c>
      <c r="ER10" s="23">
        <v>16.383420832795061</v>
      </c>
      <c r="ES10" s="23">
        <v>16.518510854710659</v>
      </c>
      <c r="ET10" s="23">
        <v>16.653600876626381</v>
      </c>
      <c r="EU10" s="23">
        <v>16.788690898541976</v>
      </c>
      <c r="EV10" s="23">
        <v>16.923780920457702</v>
      </c>
      <c r="EW10" s="23">
        <v>17.058870942373293</v>
      </c>
      <c r="EX10" s="23">
        <v>17.193960964289023</v>
      </c>
      <c r="EY10" s="23">
        <v>17.32905098620461</v>
      </c>
      <c r="EZ10" s="23">
        <v>17.464141008120343</v>
      </c>
      <c r="FA10" s="23">
        <v>17.599231030035927</v>
      </c>
      <c r="FB10" s="23">
        <v>17.734321051951664</v>
      </c>
      <c r="FC10" s="23">
        <v>17.869411073867244</v>
      </c>
      <c r="FD10" s="23">
        <v>18.004501095782985</v>
      </c>
      <c r="FE10" s="23">
        <v>18.139591117698561</v>
      </c>
      <c r="FF10" s="23">
        <v>18.274681139614305</v>
      </c>
      <c r="FG10" s="23">
        <v>18.409771161529878</v>
      </c>
      <c r="FH10" s="23">
        <v>18.544861183445626</v>
      </c>
      <c r="FI10" s="23">
        <v>18.679951205361196</v>
      </c>
      <c r="FJ10" s="23">
        <v>18.815041227276947</v>
      </c>
      <c r="FK10" s="23">
        <v>18.950131249192513</v>
      </c>
      <c r="FL10" s="23">
        <v>19.085221271108267</v>
      </c>
      <c r="FM10" s="23">
        <v>19.22031129302383</v>
      </c>
      <c r="FN10" s="23">
        <v>19.355401314939588</v>
      </c>
      <c r="FO10" s="23">
        <v>19.490491336855147</v>
      </c>
      <c r="FP10" s="23">
        <v>19.625581358770908</v>
      </c>
      <c r="FQ10" s="23">
        <v>19.760671380686464</v>
      </c>
      <c r="FR10" s="23">
        <v>19.895761402602229</v>
      </c>
      <c r="FS10" s="23">
        <v>20.030851424517781</v>
      </c>
      <c r="FT10" s="23">
        <v>20.16594144643355</v>
      </c>
      <c r="FU10" s="23">
        <v>20.301031468349098</v>
      </c>
      <c r="FV10" s="23">
        <v>20.43612149026487</v>
      </c>
      <c r="FW10" s="23">
        <v>20.571211512180415</v>
      </c>
      <c r="FX10" s="23">
        <v>20.706301534096191</v>
      </c>
      <c r="FY10" s="23">
        <v>20.841391556011732</v>
      </c>
      <c r="FZ10" s="23">
        <v>20.976481577927512</v>
      </c>
      <c r="GA10" s="23">
        <v>21.11157159984305</v>
      </c>
      <c r="GB10" s="23">
        <v>21.246661621758832</v>
      </c>
      <c r="GC10" s="23">
        <v>21.381751643674367</v>
      </c>
      <c r="GD10" s="23">
        <v>21.516841665590153</v>
      </c>
      <c r="GE10" s="23">
        <v>21.651931687505684</v>
      </c>
      <c r="GF10" s="23">
        <v>21.787021709421474</v>
      </c>
      <c r="GG10" s="23">
        <v>21.922111731337001</v>
      </c>
      <c r="GH10" s="23">
        <v>22.057201753252794</v>
      </c>
      <c r="GI10" s="23">
        <v>22.192291775168318</v>
      </c>
      <c r="GJ10" s="23">
        <v>22.327381797084115</v>
      </c>
      <c r="GK10" s="23">
        <v>22.462471818999635</v>
      </c>
      <c r="GL10" s="23">
        <v>22.597561840915436</v>
      </c>
      <c r="GM10" s="23">
        <v>22.732651862830952</v>
      </c>
      <c r="GN10" s="23">
        <v>22.867741884746756</v>
      </c>
      <c r="GO10" s="23">
        <v>23.002831906662269</v>
      </c>
      <c r="GP10" s="23">
        <v>23.137921928578077</v>
      </c>
      <c r="GQ10" s="23">
        <v>23.273011950493586</v>
      </c>
      <c r="GR10" s="23">
        <v>23.408101972409398</v>
      </c>
      <c r="GS10" s="23">
        <v>23.543191994324904</v>
      </c>
      <c r="GT10" s="23">
        <v>23.678282016240718</v>
      </c>
      <c r="GU10" s="23">
        <v>23.813372038156221</v>
      </c>
      <c r="GV10" s="23">
        <v>23.948462060072039</v>
      </c>
      <c r="GW10" s="23">
        <v>24.083552081987538</v>
      </c>
      <c r="GX10" s="23">
        <v>24.21864210390336</v>
      </c>
      <c r="GY10" s="23">
        <v>24.353732125818855</v>
      </c>
      <c r="GZ10" s="23">
        <v>24.48882214773468</v>
      </c>
      <c r="HA10" s="23">
        <v>24.623912169650172</v>
      </c>
      <c r="HB10" s="23">
        <v>24.759002191566001</v>
      </c>
      <c r="HC10" s="23">
        <v>24.894092213481489</v>
      </c>
      <c r="HD10" s="23">
        <v>25.029182235397322</v>
      </c>
      <c r="HE10" s="23">
        <v>25.164272257312806</v>
      </c>
      <c r="HF10" s="23">
        <v>25.299362279228642</v>
      </c>
      <c r="HG10" s="23">
        <v>25.434452301144123</v>
      </c>
      <c r="HH10" s="23">
        <v>25.569542323059963</v>
      </c>
      <c r="HI10" s="23">
        <v>25.70463234497544</v>
      </c>
      <c r="HJ10" s="23">
        <v>25.839722366891284</v>
      </c>
      <c r="HK10" s="23">
        <v>25.974812388806757</v>
      </c>
      <c r="HL10" s="23">
        <v>26.109902410722604</v>
      </c>
      <c r="HM10" s="23">
        <v>26.244992432638075</v>
      </c>
      <c r="HN10" s="23">
        <v>26.380082454553925</v>
      </c>
      <c r="HO10" s="23">
        <v>26.515172476469392</v>
      </c>
      <c r="HP10" s="23">
        <v>26.650262498385246</v>
      </c>
      <c r="HQ10" s="23">
        <v>26.785352520300709</v>
      </c>
      <c r="HR10" s="23">
        <v>26.920442542216566</v>
      </c>
      <c r="HS10" s="23">
        <v>27.055532564132026</v>
      </c>
      <c r="HT10" s="23">
        <v>27.190622586047887</v>
      </c>
      <c r="HU10" s="23">
        <v>27.325712607963343</v>
      </c>
      <c r="HV10" s="23">
        <v>27.460802629879208</v>
      </c>
      <c r="HW10" s="23">
        <v>27.59589265179466</v>
      </c>
      <c r="HX10" s="23">
        <v>27.730982673710528</v>
      </c>
      <c r="HY10" s="23">
        <v>27.866072695625977</v>
      </c>
      <c r="HZ10" s="23">
        <v>28.001162717541849</v>
      </c>
      <c r="IA10" s="23">
        <v>28.136252739457294</v>
      </c>
      <c r="IB10" s="23">
        <v>28.27134276137317</v>
      </c>
      <c r="IC10" s="23">
        <v>28.406432783288611</v>
      </c>
      <c r="ID10" s="23">
        <v>28.54152280520449</v>
      </c>
      <c r="IE10" s="23">
        <v>28.676612827119929</v>
      </c>
      <c r="IF10" s="23">
        <v>28.811702849035811</v>
      </c>
      <c r="IG10" s="23">
        <v>28.946792870951246</v>
      </c>
      <c r="IH10" s="23">
        <v>29.081882892867132</v>
      </c>
      <c r="II10" s="23">
        <v>29.216972914782563</v>
      </c>
      <c r="IJ10" s="23">
        <v>29.352062936698452</v>
      </c>
      <c r="IK10" s="23">
        <v>29.48715295861388</v>
      </c>
      <c r="IL10" s="23">
        <v>29.622242980529773</v>
      </c>
      <c r="IM10" s="23">
        <v>29.757333002445197</v>
      </c>
      <c r="IN10" s="23">
        <v>29.892423024361094</v>
      </c>
      <c r="IO10" s="23">
        <v>30.027513046276514</v>
      </c>
      <c r="IP10" s="23">
        <v>30.162603068192414</v>
      </c>
      <c r="IQ10" s="23">
        <v>30.297693090107831</v>
      </c>
      <c r="IR10" s="23">
        <v>30.432783112023735</v>
      </c>
      <c r="IS10" s="23">
        <v>30.567873133939148</v>
      </c>
      <c r="IT10" s="23">
        <v>30.702963155855056</v>
      </c>
      <c r="IU10" s="23">
        <v>30.838053177770465</v>
      </c>
      <c r="IV10" s="23">
        <v>30.973143199686376</v>
      </c>
    </row>
    <row r="11" spans="1:256" ht="13.2" x14ac:dyDescent="0.25">
      <c r="A11" s="249">
        <v>37012</v>
      </c>
      <c r="B11" s="218">
        <v>-2.52625741171875</v>
      </c>
      <c r="C11" s="218">
        <v>-2.4883809250781286</v>
      </c>
      <c r="D11" s="218">
        <v>-2.4505044384375001</v>
      </c>
      <c r="E11" s="218">
        <v>-2.4126279517968783</v>
      </c>
      <c r="F11" s="218">
        <v>-2.3747514651562502</v>
      </c>
      <c r="G11" s="218">
        <v>-2.336874978515628</v>
      </c>
      <c r="H11" s="218">
        <v>-2.2989984918750004</v>
      </c>
      <c r="I11" s="218">
        <v>-2.2611220052343777</v>
      </c>
      <c r="J11" s="218">
        <v>-2.2232455185937505</v>
      </c>
      <c r="K11" s="218">
        <v>-2.1853690319531274</v>
      </c>
      <c r="L11" s="218">
        <v>-2.1474925453125007</v>
      </c>
      <c r="M11" s="218">
        <v>-2.1096160586718771</v>
      </c>
      <c r="N11" s="218">
        <v>-2.0717395720312508</v>
      </c>
      <c r="O11" s="218">
        <v>-2.0338630853906268</v>
      </c>
      <c r="P11" s="218">
        <v>-1.995986598750001</v>
      </c>
      <c r="Q11" s="218">
        <v>-1.9581101121093765</v>
      </c>
      <c r="R11" s="218">
        <v>-1.9202336254687509</v>
      </c>
      <c r="S11" s="218">
        <v>-1.8823571388281262</v>
      </c>
      <c r="T11" s="218">
        <v>-1.8444806521875008</v>
      </c>
      <c r="U11" s="218">
        <v>-1.8066041655468759</v>
      </c>
      <c r="V11" s="219">
        <v>-1.7687276789062507</v>
      </c>
      <c r="W11" s="218">
        <v>-1.7308511922656256</v>
      </c>
      <c r="X11" s="219">
        <v>-1.6929747056250006</v>
      </c>
      <c r="Y11" s="218">
        <v>-1.6550982189843757</v>
      </c>
      <c r="Z11" s="219">
        <v>-1.6172217323437506</v>
      </c>
      <c r="AA11" s="218">
        <v>-1.5793452457031254</v>
      </c>
      <c r="AB11" s="220">
        <v>-1.5414687590625005</v>
      </c>
      <c r="AC11" s="218">
        <v>-1.5035922724218755</v>
      </c>
      <c r="AD11" s="220">
        <v>-1.4657157857812504</v>
      </c>
      <c r="AE11" s="218">
        <v>-1.4278392991406252</v>
      </c>
      <c r="AF11" s="218">
        <v>-1.3899628125000003</v>
      </c>
      <c r="AG11" s="218">
        <v>-1.3540439062500003</v>
      </c>
      <c r="AH11" s="151">
        <v>-1.318125</v>
      </c>
      <c r="AI11" s="218">
        <v>-1.2840625000000001</v>
      </c>
      <c r="AJ11" s="218">
        <v>-1.25</v>
      </c>
      <c r="AK11" s="218">
        <v>-1</v>
      </c>
      <c r="AL11" s="218">
        <v>-0.75</v>
      </c>
      <c r="AM11" s="218">
        <v>-0.5</v>
      </c>
      <c r="AN11" s="218">
        <v>-0.25</v>
      </c>
      <c r="AO11" s="218">
        <v>0</v>
      </c>
      <c r="AP11" s="218">
        <v>0.25</v>
      </c>
      <c r="AQ11" s="218">
        <v>0.5</v>
      </c>
      <c r="AR11" s="218">
        <v>0.75</v>
      </c>
      <c r="AS11" s="218">
        <v>1</v>
      </c>
      <c r="AT11" s="218">
        <v>1.25</v>
      </c>
      <c r="AU11" s="218">
        <v>1.5</v>
      </c>
      <c r="AV11" s="218">
        <v>1.75</v>
      </c>
      <c r="AW11" s="218">
        <v>1.9875</v>
      </c>
      <c r="AX11" s="218">
        <v>2.2250000000000001</v>
      </c>
      <c r="AY11" s="218">
        <v>2.4506250000000001</v>
      </c>
      <c r="AZ11" s="218">
        <v>2.67625</v>
      </c>
      <c r="BA11" s="218">
        <v>2.8905937499999999</v>
      </c>
      <c r="BB11" s="218">
        <v>3.1049375000000001</v>
      </c>
      <c r="BC11" s="218">
        <v>3.3085640625000003</v>
      </c>
      <c r="BD11" s="218">
        <v>3.5121906250000001</v>
      </c>
      <c r="BE11" s="218">
        <v>3.7056358593750001</v>
      </c>
      <c r="BF11" s="218">
        <v>3.89908109375</v>
      </c>
      <c r="BG11" s="218">
        <v>4.0828540664062496</v>
      </c>
      <c r="BH11" s="218">
        <v>4.2666270390624996</v>
      </c>
      <c r="BI11" s="218">
        <v>4.4412113630859373</v>
      </c>
      <c r="BJ11" s="218">
        <v>4.6157956871093742</v>
      </c>
      <c r="BK11" s="218">
        <v>4.7816507949316396</v>
      </c>
      <c r="BL11" s="218">
        <v>4.947505902753905</v>
      </c>
      <c r="BM11" s="218">
        <v>5.1050682551850572</v>
      </c>
      <c r="BN11" s="218">
        <v>5.2626306076162095</v>
      </c>
      <c r="BO11" s="218">
        <v>5.4123148424258041</v>
      </c>
      <c r="BP11" s="218">
        <v>5.5619990772353987</v>
      </c>
      <c r="BQ11" s="218">
        <v>5.704199100304514</v>
      </c>
      <c r="BR11" s="218">
        <v>5.8463991233736285</v>
      </c>
      <c r="BS11" s="218">
        <v>5.981489145289288</v>
      </c>
      <c r="BT11" s="218">
        <v>6.1165791672049465</v>
      </c>
      <c r="BU11" s="218">
        <v>6.2516691891206051</v>
      </c>
      <c r="BV11" s="218">
        <v>6.3867592110362645</v>
      </c>
      <c r="BW11" s="218">
        <v>6.521849232951924</v>
      </c>
      <c r="BX11" s="218">
        <v>6.6569392548675825</v>
      </c>
      <c r="BY11" s="218">
        <v>6.7920292767832411</v>
      </c>
      <c r="BZ11" s="218">
        <v>6.9271192986989005</v>
      </c>
      <c r="CA11" s="218">
        <v>7.06220932061456</v>
      </c>
      <c r="CB11" s="218">
        <v>7.1972993425302185</v>
      </c>
      <c r="CC11" s="218">
        <v>7.3323893644458771</v>
      </c>
      <c r="CD11" s="218">
        <v>7.4674793863615365</v>
      </c>
      <c r="CE11" s="218">
        <v>7.6025694082771942</v>
      </c>
      <c r="CF11" s="218">
        <v>7.7376594301928545</v>
      </c>
      <c r="CG11" s="218">
        <v>7.8727494521085113</v>
      </c>
      <c r="CH11" s="218">
        <v>8.0078394740241734</v>
      </c>
      <c r="CI11" s="218">
        <v>8.1429294959398284</v>
      </c>
      <c r="CJ11" s="218">
        <v>8.2780195178554923</v>
      </c>
      <c r="CK11" s="218">
        <v>8.4131095397711455</v>
      </c>
      <c r="CL11" s="218">
        <v>8.5481995616868112</v>
      </c>
      <c r="CM11" s="218">
        <v>8.6832895836024626</v>
      </c>
      <c r="CN11" s="218">
        <v>8.81837960551813</v>
      </c>
      <c r="CO11" s="218">
        <v>8.9534696274337797</v>
      </c>
      <c r="CP11" s="218">
        <v>9.0885596493494489</v>
      </c>
      <c r="CQ11" s="218">
        <v>9.2236496712650968</v>
      </c>
      <c r="CR11" s="218">
        <v>9.3587396931807678</v>
      </c>
      <c r="CS11" s="218">
        <v>9.4938297150964139</v>
      </c>
      <c r="CT11" s="218">
        <v>9.6289197370120867</v>
      </c>
      <c r="CU11" s="218">
        <v>9.764009758927731</v>
      </c>
      <c r="CV11" s="218">
        <v>9.8990997808434056</v>
      </c>
      <c r="CW11" s="218">
        <v>10.034189802759048</v>
      </c>
      <c r="CX11" s="218">
        <v>10.169279824674724</v>
      </c>
      <c r="CY11" s="218">
        <v>10.304369846590365</v>
      </c>
      <c r="CZ11" s="218">
        <v>10.439459868506043</v>
      </c>
      <c r="DA11" s="218">
        <v>10.574549890421682</v>
      </c>
      <c r="DB11" s="218">
        <v>10.709639912337362</v>
      </c>
      <c r="DC11" s="218">
        <v>10.844729934252999</v>
      </c>
      <c r="DD11" s="218">
        <v>10.979819956168681</v>
      </c>
      <c r="DE11" s="218">
        <v>11.114909978084317</v>
      </c>
      <c r="DF11" s="218">
        <v>11.25</v>
      </c>
      <c r="DG11" s="218">
        <v>11.385090021915634</v>
      </c>
      <c r="DH11" s="218">
        <v>11.520180043831319</v>
      </c>
      <c r="DI11" s="218">
        <v>11.655270065746951</v>
      </c>
      <c r="DJ11" s="218">
        <v>11.790360087662638</v>
      </c>
      <c r="DK11" s="218">
        <v>11.925450109578268</v>
      </c>
      <c r="DL11" s="218">
        <v>12.060540131493957</v>
      </c>
      <c r="DM11" s="218">
        <v>12.195630153409585</v>
      </c>
      <c r="DN11" s="218">
        <v>12.330720175325276</v>
      </c>
      <c r="DO11" s="218">
        <v>12.465810197240902</v>
      </c>
      <c r="DP11" s="218">
        <v>12.600900219156594</v>
      </c>
      <c r="DQ11" s="218">
        <v>12.735990241072219</v>
      </c>
      <c r="DR11" s="218">
        <v>12.871080262987913</v>
      </c>
      <c r="DS11" s="218">
        <v>13.006170284903536</v>
      </c>
      <c r="DT11" s="218">
        <v>13.141260306819232</v>
      </c>
      <c r="DU11" s="218">
        <v>13.276350328734853</v>
      </c>
      <c r="DV11" s="218">
        <v>13.411440350650551</v>
      </c>
      <c r="DW11" s="218">
        <v>13.546530372566171</v>
      </c>
      <c r="DX11" s="218">
        <v>13.68162039448187</v>
      </c>
      <c r="DY11" s="218">
        <v>13.816710416397488</v>
      </c>
      <c r="DZ11" s="218">
        <v>13.951800438313189</v>
      </c>
      <c r="EA11" s="218">
        <v>14.086890460228805</v>
      </c>
      <c r="EB11" s="218">
        <v>14.221980482144508</v>
      </c>
      <c r="EC11" s="218">
        <v>14.357070504060122</v>
      </c>
      <c r="ED11" s="218">
        <v>14.492160525975827</v>
      </c>
      <c r="EE11" s="218">
        <v>14.627250547891439</v>
      </c>
      <c r="EF11" s="218">
        <v>14.762340569807145</v>
      </c>
      <c r="EG11" s="218">
        <v>14.897430591722756</v>
      </c>
      <c r="EH11" s="218">
        <v>15.032520613638464</v>
      </c>
      <c r="EI11" s="218">
        <v>15.167610635554073</v>
      </c>
      <c r="EJ11" s="218">
        <v>15.302700657469783</v>
      </c>
      <c r="EK11" s="218">
        <v>15.43779067938539</v>
      </c>
      <c r="EL11" s="23">
        <v>15.572880701301102</v>
      </c>
      <c r="EM11" s="23">
        <v>15.707970723216707</v>
      </c>
      <c r="EN11" s="23">
        <v>15.843060745132421</v>
      </c>
      <c r="EO11" s="23">
        <v>15.978150767048025</v>
      </c>
      <c r="EP11" s="23">
        <v>16.11324078896374</v>
      </c>
      <c r="EQ11" s="23">
        <v>16.248330810879342</v>
      </c>
      <c r="ER11" s="23">
        <v>16.383420832795061</v>
      </c>
      <c r="ES11" s="23">
        <v>16.518510854710659</v>
      </c>
      <c r="ET11" s="23">
        <v>16.653600876626381</v>
      </c>
      <c r="EU11" s="23">
        <v>16.788690898541976</v>
      </c>
      <c r="EV11" s="23">
        <v>16.923780920457702</v>
      </c>
      <c r="EW11" s="23">
        <v>17.058870942373293</v>
      </c>
      <c r="EX11" s="23">
        <v>17.193960964289023</v>
      </c>
      <c r="EY11" s="23">
        <v>17.32905098620461</v>
      </c>
      <c r="EZ11" s="23">
        <v>17.464141008120343</v>
      </c>
      <c r="FA11" s="23">
        <v>17.599231030035927</v>
      </c>
      <c r="FB11" s="23">
        <v>17.734321051951664</v>
      </c>
      <c r="FC11" s="23">
        <v>17.869411073867244</v>
      </c>
      <c r="FD11" s="23">
        <v>18.004501095782985</v>
      </c>
      <c r="FE11" s="23">
        <v>18.139591117698561</v>
      </c>
      <c r="FF11" s="23">
        <v>18.274681139614305</v>
      </c>
      <c r="FG11" s="23">
        <v>18.409771161529878</v>
      </c>
      <c r="FH11" s="23">
        <v>18.544861183445626</v>
      </c>
      <c r="FI11" s="23">
        <v>18.679951205361196</v>
      </c>
      <c r="FJ11" s="23">
        <v>18.815041227276947</v>
      </c>
      <c r="FK11" s="23">
        <v>18.950131249192513</v>
      </c>
      <c r="FL11" s="23">
        <v>19.085221271108267</v>
      </c>
      <c r="FM11" s="23">
        <v>19.22031129302383</v>
      </c>
      <c r="FN11" s="23">
        <v>19.355401314939588</v>
      </c>
      <c r="FO11" s="23">
        <v>19.490491336855147</v>
      </c>
      <c r="FP11" s="23">
        <v>19.625581358770908</v>
      </c>
      <c r="FQ11" s="23">
        <v>19.760671380686464</v>
      </c>
      <c r="FR11" s="23">
        <v>19.895761402602229</v>
      </c>
      <c r="FS11" s="23">
        <v>20.030851424517781</v>
      </c>
      <c r="FT11" s="23">
        <v>20.16594144643355</v>
      </c>
      <c r="FU11" s="23">
        <v>20.301031468349098</v>
      </c>
      <c r="FV11" s="23">
        <v>20.43612149026487</v>
      </c>
      <c r="FW11" s="23">
        <v>20.571211512180415</v>
      </c>
      <c r="FX11" s="23">
        <v>20.706301534096191</v>
      </c>
      <c r="FY11" s="23">
        <v>20.841391556011732</v>
      </c>
      <c r="FZ11" s="23">
        <v>20.976481577927512</v>
      </c>
      <c r="GA11" s="23">
        <v>21.11157159984305</v>
      </c>
      <c r="GB11" s="23">
        <v>21.246661621758832</v>
      </c>
      <c r="GC11" s="23">
        <v>21.381751643674367</v>
      </c>
      <c r="GD11" s="23">
        <v>21.516841665590153</v>
      </c>
      <c r="GE11" s="23">
        <v>21.651931687505684</v>
      </c>
      <c r="GF11" s="23">
        <v>21.787021709421474</v>
      </c>
      <c r="GG11" s="23">
        <v>21.922111731337001</v>
      </c>
      <c r="GH11" s="23">
        <v>22.057201753252794</v>
      </c>
      <c r="GI11" s="23">
        <v>22.192291775168318</v>
      </c>
      <c r="GJ11" s="23">
        <v>22.327381797084115</v>
      </c>
      <c r="GK11" s="23">
        <v>22.462471818999635</v>
      </c>
      <c r="GL11" s="23">
        <v>22.597561840915436</v>
      </c>
      <c r="GM11" s="23">
        <v>22.732651862830952</v>
      </c>
      <c r="GN11" s="23">
        <v>22.867741884746756</v>
      </c>
      <c r="GO11" s="23">
        <v>23.002831906662269</v>
      </c>
      <c r="GP11" s="23">
        <v>23.137921928578077</v>
      </c>
      <c r="GQ11" s="23">
        <v>23.273011950493586</v>
      </c>
      <c r="GR11" s="23">
        <v>23.408101972409398</v>
      </c>
      <c r="GS11" s="23">
        <v>23.543191994324904</v>
      </c>
      <c r="GT11" s="23">
        <v>23.678282016240718</v>
      </c>
      <c r="GU11" s="23">
        <v>23.813372038156221</v>
      </c>
      <c r="GV11" s="23">
        <v>23.948462060072039</v>
      </c>
      <c r="GW11" s="23">
        <v>24.083552081987538</v>
      </c>
      <c r="GX11" s="23">
        <v>24.21864210390336</v>
      </c>
      <c r="GY11" s="23">
        <v>24.353732125818855</v>
      </c>
      <c r="GZ11" s="23">
        <v>24.48882214773468</v>
      </c>
      <c r="HA11" s="23">
        <v>24.623912169650172</v>
      </c>
      <c r="HB11" s="23">
        <v>24.759002191566001</v>
      </c>
      <c r="HC11" s="23">
        <v>24.894092213481489</v>
      </c>
      <c r="HD11" s="23">
        <v>25.029182235397322</v>
      </c>
      <c r="HE11" s="23">
        <v>25.164272257312806</v>
      </c>
      <c r="HF11" s="23">
        <v>25.299362279228642</v>
      </c>
      <c r="HG11" s="23">
        <v>25.434452301144123</v>
      </c>
      <c r="HH11" s="23">
        <v>25.569542323059963</v>
      </c>
      <c r="HI11" s="23">
        <v>25.70463234497544</v>
      </c>
      <c r="HJ11" s="23">
        <v>25.839722366891284</v>
      </c>
      <c r="HK11" s="23">
        <v>25.974812388806757</v>
      </c>
      <c r="HL11" s="23">
        <v>26.109902410722604</v>
      </c>
      <c r="HM11" s="23">
        <v>26.244992432638075</v>
      </c>
      <c r="HN11" s="23">
        <v>26.380082454553925</v>
      </c>
      <c r="HO11" s="23">
        <v>26.515172476469392</v>
      </c>
      <c r="HP11" s="23">
        <v>26.650262498385246</v>
      </c>
      <c r="HQ11" s="23">
        <v>26.785352520300709</v>
      </c>
      <c r="HR11" s="23">
        <v>26.920442542216566</v>
      </c>
      <c r="HS11" s="23">
        <v>27.055532564132026</v>
      </c>
      <c r="HT11" s="23">
        <v>27.190622586047887</v>
      </c>
      <c r="HU11" s="23">
        <v>27.325712607963343</v>
      </c>
      <c r="HV11" s="23">
        <v>27.460802629879208</v>
      </c>
      <c r="HW11" s="23">
        <v>27.59589265179466</v>
      </c>
      <c r="HX11" s="23">
        <v>27.730982673710528</v>
      </c>
      <c r="HY11" s="23">
        <v>27.866072695625977</v>
      </c>
      <c r="HZ11" s="23">
        <v>28.001162717541849</v>
      </c>
      <c r="IA11" s="23">
        <v>28.136252739457294</v>
      </c>
      <c r="IB11" s="23">
        <v>28.27134276137317</v>
      </c>
      <c r="IC11" s="23">
        <v>28.406432783288611</v>
      </c>
      <c r="ID11" s="23">
        <v>28.54152280520449</v>
      </c>
      <c r="IE11" s="23">
        <v>28.676612827119929</v>
      </c>
      <c r="IF11" s="23">
        <v>28.811702849035811</v>
      </c>
      <c r="IG11" s="23">
        <v>28.946792870951246</v>
      </c>
      <c r="IH11" s="23">
        <v>29.081882892867132</v>
      </c>
      <c r="II11" s="23">
        <v>29.216972914782563</v>
      </c>
      <c r="IJ11" s="23">
        <v>29.352062936698452</v>
      </c>
      <c r="IK11" s="23">
        <v>29.48715295861388</v>
      </c>
      <c r="IL11" s="23">
        <v>29.622242980529773</v>
      </c>
      <c r="IM11" s="23">
        <v>29.757333002445197</v>
      </c>
      <c r="IN11" s="23">
        <v>29.892423024361094</v>
      </c>
      <c r="IO11" s="23">
        <v>30.027513046276514</v>
      </c>
      <c r="IP11" s="23">
        <v>30.162603068192414</v>
      </c>
      <c r="IQ11" s="23">
        <v>30.297693090107831</v>
      </c>
      <c r="IR11" s="23">
        <v>30.432783112023735</v>
      </c>
      <c r="IS11" s="23">
        <v>30.567873133939148</v>
      </c>
      <c r="IT11" s="23">
        <v>30.702963155855056</v>
      </c>
      <c r="IU11" s="23">
        <v>30.838053177770465</v>
      </c>
      <c r="IV11" s="23">
        <v>30.973143199686376</v>
      </c>
    </row>
    <row r="12" spans="1:256" ht="13.2" x14ac:dyDescent="0.25">
      <c r="A12" s="249">
        <v>37043</v>
      </c>
      <c r="B12" s="218">
        <v>-2.52625741171875</v>
      </c>
      <c r="C12" s="218">
        <v>-2.4883809250781286</v>
      </c>
      <c r="D12" s="218">
        <v>-2.4505044384375001</v>
      </c>
      <c r="E12" s="218">
        <v>-2.4126279517968783</v>
      </c>
      <c r="F12" s="218">
        <v>-2.3747514651562502</v>
      </c>
      <c r="G12" s="218">
        <v>-2.336874978515628</v>
      </c>
      <c r="H12" s="218">
        <v>-2.2989984918750004</v>
      </c>
      <c r="I12" s="218">
        <v>-2.2611220052343777</v>
      </c>
      <c r="J12" s="218">
        <v>-2.2232455185937505</v>
      </c>
      <c r="K12" s="218">
        <v>-2.1853690319531274</v>
      </c>
      <c r="L12" s="218">
        <v>-2.1474925453125007</v>
      </c>
      <c r="M12" s="218">
        <v>-2.1096160586718771</v>
      </c>
      <c r="N12" s="218">
        <v>-2.0717395720312508</v>
      </c>
      <c r="O12" s="218">
        <v>-2.0338630853906268</v>
      </c>
      <c r="P12" s="218">
        <v>-1.995986598750001</v>
      </c>
      <c r="Q12" s="218">
        <v>-1.9581101121093765</v>
      </c>
      <c r="R12" s="218">
        <v>-1.9202336254687509</v>
      </c>
      <c r="S12" s="218">
        <v>-1.8823571388281262</v>
      </c>
      <c r="T12" s="218">
        <v>-1.8444806521875008</v>
      </c>
      <c r="U12" s="218">
        <v>-1.8066041655468759</v>
      </c>
      <c r="V12" s="219">
        <v>-1.7687276789062507</v>
      </c>
      <c r="W12" s="218">
        <v>-1.7308511922656256</v>
      </c>
      <c r="X12" s="219">
        <v>-1.6929747056250006</v>
      </c>
      <c r="Y12" s="218">
        <v>-1.6550982189843757</v>
      </c>
      <c r="Z12" s="219">
        <v>-1.6172217323437506</v>
      </c>
      <c r="AA12" s="218">
        <v>-1.5793452457031254</v>
      </c>
      <c r="AB12" s="220">
        <v>-1.5414687590625005</v>
      </c>
      <c r="AC12" s="218">
        <v>-1.5035922724218755</v>
      </c>
      <c r="AD12" s="220">
        <v>-1.4657157857812504</v>
      </c>
      <c r="AE12" s="218">
        <v>-1.4278392991406252</v>
      </c>
      <c r="AF12" s="218">
        <v>-1.3899628125000003</v>
      </c>
      <c r="AG12" s="218">
        <v>-1.3540439062500003</v>
      </c>
      <c r="AH12" s="151">
        <v>-1.318125</v>
      </c>
      <c r="AI12" s="218">
        <v>-1.2840625000000001</v>
      </c>
      <c r="AJ12" s="218">
        <v>-1.25</v>
      </c>
      <c r="AK12" s="218">
        <v>-1</v>
      </c>
      <c r="AL12" s="218">
        <v>-0.75</v>
      </c>
      <c r="AM12" s="218">
        <v>-0.5</v>
      </c>
      <c r="AN12" s="218">
        <v>-0.25</v>
      </c>
      <c r="AO12" s="218">
        <v>0</v>
      </c>
      <c r="AP12" s="218">
        <v>0.25</v>
      </c>
      <c r="AQ12" s="218">
        <v>0.5</v>
      </c>
      <c r="AR12" s="218">
        <v>0.75</v>
      </c>
      <c r="AS12" s="218">
        <v>1</v>
      </c>
      <c r="AT12" s="218">
        <v>1.25</v>
      </c>
      <c r="AU12" s="218">
        <v>1.5</v>
      </c>
      <c r="AV12" s="218">
        <v>1.75</v>
      </c>
      <c r="AW12" s="218">
        <v>1.9875</v>
      </c>
      <c r="AX12" s="218">
        <v>2.2250000000000001</v>
      </c>
      <c r="AY12" s="218">
        <v>2.4506250000000001</v>
      </c>
      <c r="AZ12" s="218">
        <v>2.67625</v>
      </c>
      <c r="BA12" s="218">
        <v>2.8905937499999999</v>
      </c>
      <c r="BB12" s="218">
        <v>3.1049375000000001</v>
      </c>
      <c r="BC12" s="218">
        <v>3.3085640625000003</v>
      </c>
      <c r="BD12" s="218">
        <v>3.5121906250000001</v>
      </c>
      <c r="BE12" s="218">
        <v>3.7056358593750001</v>
      </c>
      <c r="BF12" s="218">
        <v>3.89908109375</v>
      </c>
      <c r="BG12" s="218">
        <v>4.0828540664062496</v>
      </c>
      <c r="BH12" s="218">
        <v>4.2666270390624996</v>
      </c>
      <c r="BI12" s="218">
        <v>4.4412113630859373</v>
      </c>
      <c r="BJ12" s="218">
        <v>4.6157956871093742</v>
      </c>
      <c r="BK12" s="218">
        <v>4.7816507949316396</v>
      </c>
      <c r="BL12" s="218">
        <v>4.947505902753905</v>
      </c>
      <c r="BM12" s="218">
        <v>5.1050682551850572</v>
      </c>
      <c r="BN12" s="218">
        <v>5.2626306076162095</v>
      </c>
      <c r="BO12" s="218">
        <v>5.4123148424258041</v>
      </c>
      <c r="BP12" s="218">
        <v>5.5619990772353987</v>
      </c>
      <c r="BQ12" s="218">
        <v>5.704199100304514</v>
      </c>
      <c r="BR12" s="218">
        <v>5.8463991233736285</v>
      </c>
      <c r="BS12" s="218">
        <v>5.981489145289288</v>
      </c>
      <c r="BT12" s="218">
        <v>6.1165791672049465</v>
      </c>
      <c r="BU12" s="218">
        <v>6.2516691891206051</v>
      </c>
      <c r="BV12" s="218">
        <v>6.3867592110362645</v>
      </c>
      <c r="BW12" s="218">
        <v>6.521849232951924</v>
      </c>
      <c r="BX12" s="218">
        <v>6.6569392548675825</v>
      </c>
      <c r="BY12" s="218">
        <v>6.7920292767832411</v>
      </c>
      <c r="BZ12" s="218">
        <v>6.9271192986989005</v>
      </c>
      <c r="CA12" s="218">
        <v>7.06220932061456</v>
      </c>
      <c r="CB12" s="218">
        <v>7.1972993425302185</v>
      </c>
      <c r="CC12" s="218">
        <v>7.3323893644458771</v>
      </c>
      <c r="CD12" s="218">
        <v>7.4674793863615365</v>
      </c>
      <c r="CE12" s="218">
        <v>7.6025694082771942</v>
      </c>
      <c r="CF12" s="218">
        <v>7.7376594301928545</v>
      </c>
      <c r="CG12" s="218">
        <v>7.8727494521085113</v>
      </c>
      <c r="CH12" s="218">
        <v>8.0078394740241734</v>
      </c>
      <c r="CI12" s="218">
        <v>8.1429294959398284</v>
      </c>
      <c r="CJ12" s="218">
        <v>8.2780195178554923</v>
      </c>
      <c r="CK12" s="218">
        <v>8.4131095397711455</v>
      </c>
      <c r="CL12" s="218">
        <v>8.5481995616868112</v>
      </c>
      <c r="CM12" s="218">
        <v>8.6832895836024626</v>
      </c>
      <c r="CN12" s="218">
        <v>8.81837960551813</v>
      </c>
      <c r="CO12" s="218">
        <v>8.9534696274337797</v>
      </c>
      <c r="CP12" s="218">
        <v>9.0885596493494489</v>
      </c>
      <c r="CQ12" s="218">
        <v>9.2236496712650968</v>
      </c>
      <c r="CR12" s="218">
        <v>9.3587396931807678</v>
      </c>
      <c r="CS12" s="218">
        <v>9.4938297150964139</v>
      </c>
      <c r="CT12" s="218">
        <v>9.6289197370120867</v>
      </c>
      <c r="CU12" s="218">
        <v>9.764009758927731</v>
      </c>
      <c r="CV12" s="218">
        <v>9.8990997808434056</v>
      </c>
      <c r="CW12" s="218">
        <v>10.034189802759048</v>
      </c>
      <c r="CX12" s="218">
        <v>10.169279824674724</v>
      </c>
      <c r="CY12" s="218">
        <v>10.304369846590365</v>
      </c>
      <c r="CZ12" s="218">
        <v>10.439459868506043</v>
      </c>
      <c r="DA12" s="218">
        <v>10.574549890421682</v>
      </c>
      <c r="DB12" s="218">
        <v>10.709639912337362</v>
      </c>
      <c r="DC12" s="218">
        <v>10.844729934252999</v>
      </c>
      <c r="DD12" s="218">
        <v>10.979819956168681</v>
      </c>
      <c r="DE12" s="218">
        <v>11.114909978084317</v>
      </c>
      <c r="DF12" s="218">
        <v>11.25</v>
      </c>
      <c r="DG12" s="218">
        <v>11.385090021915634</v>
      </c>
      <c r="DH12" s="218">
        <v>11.520180043831319</v>
      </c>
      <c r="DI12" s="218">
        <v>11.655270065746951</v>
      </c>
      <c r="DJ12" s="218">
        <v>11.790360087662638</v>
      </c>
      <c r="DK12" s="218">
        <v>11.925450109578268</v>
      </c>
      <c r="DL12" s="218">
        <v>12.060540131493957</v>
      </c>
      <c r="DM12" s="218">
        <v>12.195630153409585</v>
      </c>
      <c r="DN12" s="218">
        <v>12.330720175325276</v>
      </c>
      <c r="DO12" s="218">
        <v>12.465810197240902</v>
      </c>
      <c r="DP12" s="218">
        <v>12.600900219156594</v>
      </c>
      <c r="DQ12" s="218">
        <v>12.735990241072219</v>
      </c>
      <c r="DR12" s="218">
        <v>12.871080262987913</v>
      </c>
      <c r="DS12" s="218">
        <v>13.006170284903536</v>
      </c>
      <c r="DT12" s="218">
        <v>13.141260306819232</v>
      </c>
      <c r="DU12" s="218">
        <v>13.276350328734853</v>
      </c>
      <c r="DV12" s="218">
        <v>13.411440350650551</v>
      </c>
      <c r="DW12" s="218">
        <v>13.546530372566171</v>
      </c>
      <c r="DX12" s="218">
        <v>13.68162039448187</v>
      </c>
      <c r="DY12" s="218">
        <v>13.816710416397488</v>
      </c>
      <c r="DZ12" s="218">
        <v>13.951800438313189</v>
      </c>
      <c r="EA12" s="218">
        <v>14.086890460228805</v>
      </c>
      <c r="EB12" s="218">
        <v>14.221980482144508</v>
      </c>
      <c r="EC12" s="218">
        <v>14.357070504060122</v>
      </c>
      <c r="ED12" s="218">
        <v>14.492160525975827</v>
      </c>
      <c r="EE12" s="218">
        <v>14.627250547891439</v>
      </c>
      <c r="EF12" s="218">
        <v>14.762340569807145</v>
      </c>
      <c r="EG12" s="218">
        <v>14.897430591722756</v>
      </c>
      <c r="EH12" s="218">
        <v>15.032520613638464</v>
      </c>
      <c r="EI12" s="218">
        <v>15.167610635554073</v>
      </c>
      <c r="EJ12" s="218">
        <v>15.302700657469783</v>
      </c>
      <c r="EK12" s="218">
        <v>15.43779067938539</v>
      </c>
      <c r="EL12" s="23">
        <v>15.572880701301102</v>
      </c>
      <c r="EM12" s="23">
        <v>15.707970723216707</v>
      </c>
      <c r="EN12" s="23">
        <v>15.843060745132421</v>
      </c>
      <c r="EO12" s="23">
        <v>15.978150767048025</v>
      </c>
      <c r="EP12" s="23">
        <v>16.11324078896374</v>
      </c>
      <c r="EQ12" s="23">
        <v>16.248330810879342</v>
      </c>
      <c r="ER12" s="23">
        <v>16.383420832795061</v>
      </c>
      <c r="ES12" s="23">
        <v>16.518510854710659</v>
      </c>
      <c r="ET12" s="23">
        <v>16.653600876626381</v>
      </c>
      <c r="EU12" s="23">
        <v>16.788690898541976</v>
      </c>
      <c r="EV12" s="23">
        <v>16.923780920457702</v>
      </c>
      <c r="EW12" s="23">
        <v>17.058870942373293</v>
      </c>
      <c r="EX12" s="23">
        <v>17.193960964289023</v>
      </c>
      <c r="EY12" s="23">
        <v>17.32905098620461</v>
      </c>
      <c r="EZ12" s="23">
        <v>17.464141008120343</v>
      </c>
      <c r="FA12" s="23">
        <v>17.599231030035927</v>
      </c>
      <c r="FB12" s="23">
        <v>17.734321051951664</v>
      </c>
      <c r="FC12" s="23">
        <v>17.869411073867244</v>
      </c>
      <c r="FD12" s="23">
        <v>18.004501095782985</v>
      </c>
      <c r="FE12" s="23">
        <v>18.139591117698561</v>
      </c>
      <c r="FF12" s="23">
        <v>18.274681139614305</v>
      </c>
      <c r="FG12" s="23">
        <v>18.409771161529878</v>
      </c>
      <c r="FH12" s="23">
        <v>18.544861183445626</v>
      </c>
      <c r="FI12" s="23">
        <v>18.679951205361196</v>
      </c>
      <c r="FJ12" s="23">
        <v>18.815041227276947</v>
      </c>
      <c r="FK12" s="23">
        <v>18.950131249192513</v>
      </c>
      <c r="FL12" s="23">
        <v>19.085221271108267</v>
      </c>
      <c r="FM12" s="23">
        <v>19.22031129302383</v>
      </c>
      <c r="FN12" s="23">
        <v>19.355401314939588</v>
      </c>
      <c r="FO12" s="23">
        <v>19.490491336855147</v>
      </c>
      <c r="FP12" s="23">
        <v>19.625581358770908</v>
      </c>
      <c r="FQ12" s="23">
        <v>19.760671380686464</v>
      </c>
      <c r="FR12" s="23">
        <v>19.895761402602229</v>
      </c>
      <c r="FS12" s="23">
        <v>20.030851424517781</v>
      </c>
      <c r="FT12" s="23">
        <v>20.16594144643355</v>
      </c>
      <c r="FU12" s="23">
        <v>20.301031468349098</v>
      </c>
      <c r="FV12" s="23">
        <v>20.43612149026487</v>
      </c>
      <c r="FW12" s="23">
        <v>20.571211512180415</v>
      </c>
      <c r="FX12" s="23">
        <v>20.706301534096191</v>
      </c>
      <c r="FY12" s="23">
        <v>20.841391556011732</v>
      </c>
      <c r="FZ12" s="23">
        <v>20.976481577927512</v>
      </c>
      <c r="GA12" s="23">
        <v>21.11157159984305</v>
      </c>
      <c r="GB12" s="23">
        <v>21.246661621758832</v>
      </c>
      <c r="GC12" s="23">
        <v>21.381751643674367</v>
      </c>
      <c r="GD12" s="23">
        <v>21.516841665590153</v>
      </c>
      <c r="GE12" s="23">
        <v>21.651931687505684</v>
      </c>
      <c r="GF12" s="23">
        <v>21.787021709421474</v>
      </c>
      <c r="GG12" s="23">
        <v>21.922111731337001</v>
      </c>
      <c r="GH12" s="23">
        <v>22.057201753252794</v>
      </c>
      <c r="GI12" s="23">
        <v>22.192291775168318</v>
      </c>
      <c r="GJ12" s="23">
        <v>22.327381797084115</v>
      </c>
      <c r="GK12" s="23">
        <v>22.462471818999635</v>
      </c>
      <c r="GL12" s="23">
        <v>22.597561840915436</v>
      </c>
      <c r="GM12" s="23">
        <v>22.732651862830952</v>
      </c>
      <c r="GN12" s="23">
        <v>22.867741884746756</v>
      </c>
      <c r="GO12" s="23">
        <v>23.002831906662269</v>
      </c>
      <c r="GP12" s="23">
        <v>23.137921928578077</v>
      </c>
      <c r="GQ12" s="23">
        <v>23.273011950493586</v>
      </c>
      <c r="GR12" s="23">
        <v>23.408101972409398</v>
      </c>
      <c r="GS12" s="23">
        <v>23.543191994324904</v>
      </c>
      <c r="GT12" s="23">
        <v>23.678282016240718</v>
      </c>
      <c r="GU12" s="23">
        <v>23.813372038156221</v>
      </c>
      <c r="GV12" s="23">
        <v>23.948462060072039</v>
      </c>
      <c r="GW12" s="23">
        <v>24.083552081987538</v>
      </c>
      <c r="GX12" s="23">
        <v>24.21864210390336</v>
      </c>
      <c r="GY12" s="23">
        <v>24.353732125818855</v>
      </c>
      <c r="GZ12" s="23">
        <v>24.48882214773468</v>
      </c>
      <c r="HA12" s="23">
        <v>24.623912169650172</v>
      </c>
      <c r="HB12" s="23">
        <v>24.759002191566001</v>
      </c>
      <c r="HC12" s="23">
        <v>24.894092213481489</v>
      </c>
      <c r="HD12" s="23">
        <v>25.029182235397322</v>
      </c>
      <c r="HE12" s="23">
        <v>25.164272257312806</v>
      </c>
      <c r="HF12" s="23">
        <v>25.299362279228642</v>
      </c>
      <c r="HG12" s="23">
        <v>25.434452301144123</v>
      </c>
      <c r="HH12" s="23">
        <v>25.569542323059963</v>
      </c>
      <c r="HI12" s="23">
        <v>25.70463234497544</v>
      </c>
      <c r="HJ12" s="23">
        <v>25.839722366891284</v>
      </c>
      <c r="HK12" s="23">
        <v>25.974812388806757</v>
      </c>
      <c r="HL12" s="23">
        <v>26.109902410722604</v>
      </c>
      <c r="HM12" s="23">
        <v>26.244992432638075</v>
      </c>
      <c r="HN12" s="23">
        <v>26.380082454553925</v>
      </c>
      <c r="HO12" s="23">
        <v>26.515172476469392</v>
      </c>
      <c r="HP12" s="23">
        <v>26.650262498385246</v>
      </c>
      <c r="HQ12" s="23">
        <v>26.785352520300709</v>
      </c>
      <c r="HR12" s="23">
        <v>26.920442542216566</v>
      </c>
      <c r="HS12" s="23">
        <v>27.055532564132026</v>
      </c>
      <c r="HT12" s="23">
        <v>27.190622586047887</v>
      </c>
      <c r="HU12" s="23">
        <v>27.325712607963343</v>
      </c>
      <c r="HV12" s="23">
        <v>27.460802629879208</v>
      </c>
      <c r="HW12" s="23">
        <v>27.59589265179466</v>
      </c>
      <c r="HX12" s="23">
        <v>27.730982673710528</v>
      </c>
      <c r="HY12" s="23">
        <v>27.866072695625977</v>
      </c>
      <c r="HZ12" s="23">
        <v>28.001162717541849</v>
      </c>
      <c r="IA12" s="23">
        <v>28.136252739457294</v>
      </c>
      <c r="IB12" s="23">
        <v>28.27134276137317</v>
      </c>
      <c r="IC12" s="23">
        <v>28.406432783288611</v>
      </c>
      <c r="ID12" s="23">
        <v>28.54152280520449</v>
      </c>
      <c r="IE12" s="23">
        <v>28.676612827119929</v>
      </c>
      <c r="IF12" s="23">
        <v>28.811702849035811</v>
      </c>
      <c r="IG12" s="23">
        <v>28.946792870951246</v>
      </c>
      <c r="IH12" s="23">
        <v>29.081882892867132</v>
      </c>
      <c r="II12" s="23">
        <v>29.216972914782563</v>
      </c>
      <c r="IJ12" s="23">
        <v>29.352062936698452</v>
      </c>
      <c r="IK12" s="23">
        <v>29.48715295861388</v>
      </c>
      <c r="IL12" s="23">
        <v>29.622242980529773</v>
      </c>
      <c r="IM12" s="23">
        <v>29.757333002445197</v>
      </c>
      <c r="IN12" s="23">
        <v>29.892423024361094</v>
      </c>
      <c r="IO12" s="23">
        <v>30.027513046276514</v>
      </c>
      <c r="IP12" s="23">
        <v>30.162603068192414</v>
      </c>
      <c r="IQ12" s="23">
        <v>30.297693090107831</v>
      </c>
      <c r="IR12" s="23">
        <v>30.432783112023735</v>
      </c>
      <c r="IS12" s="23">
        <v>30.567873133939148</v>
      </c>
      <c r="IT12" s="23">
        <v>30.702963155855056</v>
      </c>
      <c r="IU12" s="23">
        <v>30.838053177770465</v>
      </c>
      <c r="IV12" s="23">
        <v>30.973143199686376</v>
      </c>
    </row>
    <row r="13" spans="1:256" ht="13.2" x14ac:dyDescent="0.25">
      <c r="A13" s="249">
        <v>37073</v>
      </c>
      <c r="B13" s="218">
        <v>-2.52625741171875</v>
      </c>
      <c r="C13" s="218">
        <v>-2.4883809250781286</v>
      </c>
      <c r="D13" s="218">
        <v>-2.4505044384375001</v>
      </c>
      <c r="E13" s="218">
        <v>-2.4126279517968783</v>
      </c>
      <c r="F13" s="218">
        <v>-2.3747514651562502</v>
      </c>
      <c r="G13" s="218">
        <v>-2.336874978515628</v>
      </c>
      <c r="H13" s="218">
        <v>-2.2989984918750004</v>
      </c>
      <c r="I13" s="218">
        <v>-2.2611220052343777</v>
      </c>
      <c r="J13" s="218">
        <v>-2.2232455185937505</v>
      </c>
      <c r="K13" s="218">
        <v>-2.1853690319531274</v>
      </c>
      <c r="L13" s="218">
        <v>-2.1474925453125007</v>
      </c>
      <c r="M13" s="218">
        <v>-2.1096160586718771</v>
      </c>
      <c r="N13" s="218">
        <v>-2.0717395720312508</v>
      </c>
      <c r="O13" s="218">
        <v>-2.0338630853906268</v>
      </c>
      <c r="P13" s="218">
        <v>-1.995986598750001</v>
      </c>
      <c r="Q13" s="218">
        <v>-1.9581101121093765</v>
      </c>
      <c r="R13" s="218">
        <v>-1.9202336254687509</v>
      </c>
      <c r="S13" s="218">
        <v>-1.8823571388281262</v>
      </c>
      <c r="T13" s="218">
        <v>-1.8444806521875008</v>
      </c>
      <c r="U13" s="218">
        <v>-1.8066041655468759</v>
      </c>
      <c r="V13" s="219">
        <v>-1.7687276789062507</v>
      </c>
      <c r="W13" s="218">
        <v>-1.7308511922656256</v>
      </c>
      <c r="X13" s="219">
        <v>-1.6929747056250006</v>
      </c>
      <c r="Y13" s="218">
        <v>-1.6550982189843757</v>
      </c>
      <c r="Z13" s="219">
        <v>-1.6172217323437506</v>
      </c>
      <c r="AA13" s="218">
        <v>-1.5793452457031254</v>
      </c>
      <c r="AB13" s="220">
        <v>-1.5414687590625005</v>
      </c>
      <c r="AC13" s="218">
        <v>-1.5035922724218755</v>
      </c>
      <c r="AD13" s="220">
        <v>-1.4657157857812504</v>
      </c>
      <c r="AE13" s="218">
        <v>-1.4278392991406252</v>
      </c>
      <c r="AF13" s="218">
        <v>-1.3899628125000003</v>
      </c>
      <c r="AG13" s="218">
        <v>-1.3540439062500003</v>
      </c>
      <c r="AH13" s="151">
        <v>-1.318125</v>
      </c>
      <c r="AI13" s="218">
        <v>-1.2840625000000001</v>
      </c>
      <c r="AJ13" s="218">
        <v>-1.25</v>
      </c>
      <c r="AK13" s="218">
        <v>-1</v>
      </c>
      <c r="AL13" s="218">
        <v>-0.75</v>
      </c>
      <c r="AM13" s="218">
        <v>-0.5</v>
      </c>
      <c r="AN13" s="218">
        <v>-0.25</v>
      </c>
      <c r="AO13" s="218">
        <v>0</v>
      </c>
      <c r="AP13" s="218">
        <v>0.25</v>
      </c>
      <c r="AQ13" s="218">
        <v>0.5</v>
      </c>
      <c r="AR13" s="218">
        <v>0.75</v>
      </c>
      <c r="AS13" s="218">
        <v>1</v>
      </c>
      <c r="AT13" s="218">
        <v>1.25</v>
      </c>
      <c r="AU13" s="218">
        <v>1.5</v>
      </c>
      <c r="AV13" s="218">
        <v>1.75</v>
      </c>
      <c r="AW13" s="218">
        <v>1.9875</v>
      </c>
      <c r="AX13" s="218">
        <v>2.2250000000000001</v>
      </c>
      <c r="AY13" s="218">
        <v>2.4506250000000001</v>
      </c>
      <c r="AZ13" s="218">
        <v>2.67625</v>
      </c>
      <c r="BA13" s="218">
        <v>2.8905937499999999</v>
      </c>
      <c r="BB13" s="218">
        <v>3.1049375000000001</v>
      </c>
      <c r="BC13" s="218">
        <v>3.3085640625000003</v>
      </c>
      <c r="BD13" s="218">
        <v>3.5121906250000001</v>
      </c>
      <c r="BE13" s="218">
        <v>3.7056358593750001</v>
      </c>
      <c r="BF13" s="218">
        <v>3.89908109375</v>
      </c>
      <c r="BG13" s="218">
        <v>4.0828540664062496</v>
      </c>
      <c r="BH13" s="218">
        <v>4.2666270390624996</v>
      </c>
      <c r="BI13" s="218">
        <v>4.4412113630859373</v>
      </c>
      <c r="BJ13" s="218">
        <v>4.6157956871093742</v>
      </c>
      <c r="BK13" s="218">
        <v>4.7816507949316396</v>
      </c>
      <c r="BL13" s="218">
        <v>4.947505902753905</v>
      </c>
      <c r="BM13" s="218">
        <v>5.1050682551850572</v>
      </c>
      <c r="BN13" s="218">
        <v>5.2626306076162095</v>
      </c>
      <c r="BO13" s="218">
        <v>5.4123148424258041</v>
      </c>
      <c r="BP13" s="218">
        <v>5.5619990772353987</v>
      </c>
      <c r="BQ13" s="218">
        <v>5.704199100304514</v>
      </c>
      <c r="BR13" s="218">
        <v>5.8463991233736285</v>
      </c>
      <c r="BS13" s="218">
        <v>5.981489145289288</v>
      </c>
      <c r="BT13" s="218">
        <v>6.1165791672049465</v>
      </c>
      <c r="BU13" s="218">
        <v>6.2516691891206051</v>
      </c>
      <c r="BV13" s="218">
        <v>6.3867592110362645</v>
      </c>
      <c r="BW13" s="218">
        <v>6.521849232951924</v>
      </c>
      <c r="BX13" s="218">
        <v>6.6569392548675825</v>
      </c>
      <c r="BY13" s="218">
        <v>6.7920292767832411</v>
      </c>
      <c r="BZ13" s="218">
        <v>6.9271192986989005</v>
      </c>
      <c r="CA13" s="218">
        <v>7.06220932061456</v>
      </c>
      <c r="CB13" s="218">
        <v>7.1972993425302185</v>
      </c>
      <c r="CC13" s="218">
        <v>7.3323893644458771</v>
      </c>
      <c r="CD13" s="218">
        <v>7.4674793863615365</v>
      </c>
      <c r="CE13" s="218">
        <v>7.6025694082771942</v>
      </c>
      <c r="CF13" s="218">
        <v>7.7376594301928545</v>
      </c>
      <c r="CG13" s="218">
        <v>7.8727494521085113</v>
      </c>
      <c r="CH13" s="218">
        <v>8.0078394740241734</v>
      </c>
      <c r="CI13" s="218">
        <v>8.1429294959398284</v>
      </c>
      <c r="CJ13" s="218">
        <v>8.2780195178554923</v>
      </c>
      <c r="CK13" s="218">
        <v>8.4131095397711455</v>
      </c>
      <c r="CL13" s="218">
        <v>8.5481995616868112</v>
      </c>
      <c r="CM13" s="218">
        <v>8.6832895836024626</v>
      </c>
      <c r="CN13" s="218">
        <v>8.81837960551813</v>
      </c>
      <c r="CO13" s="218">
        <v>8.9534696274337797</v>
      </c>
      <c r="CP13" s="218">
        <v>9.0885596493494489</v>
      </c>
      <c r="CQ13" s="218">
        <v>9.2236496712650968</v>
      </c>
      <c r="CR13" s="218">
        <v>9.3587396931807678</v>
      </c>
      <c r="CS13" s="218">
        <v>9.4938297150964139</v>
      </c>
      <c r="CT13" s="218">
        <v>9.6289197370120867</v>
      </c>
      <c r="CU13" s="218">
        <v>9.764009758927731</v>
      </c>
      <c r="CV13" s="218">
        <v>9.8990997808434056</v>
      </c>
      <c r="CW13" s="218">
        <v>10.034189802759048</v>
      </c>
      <c r="CX13" s="218">
        <v>10.169279824674724</v>
      </c>
      <c r="CY13" s="218">
        <v>10.304369846590365</v>
      </c>
      <c r="CZ13" s="218">
        <v>10.439459868506043</v>
      </c>
      <c r="DA13" s="218">
        <v>10.574549890421682</v>
      </c>
      <c r="DB13" s="218">
        <v>10.709639912337362</v>
      </c>
      <c r="DC13" s="218">
        <v>10.844729934252999</v>
      </c>
      <c r="DD13" s="218">
        <v>10.979819956168681</v>
      </c>
      <c r="DE13" s="218">
        <v>11.114909978084317</v>
      </c>
      <c r="DF13" s="218">
        <v>11.25</v>
      </c>
      <c r="DG13" s="218">
        <v>11.385090021915634</v>
      </c>
      <c r="DH13" s="218">
        <v>11.520180043831319</v>
      </c>
      <c r="DI13" s="218">
        <v>11.655270065746951</v>
      </c>
      <c r="DJ13" s="218">
        <v>11.790360087662638</v>
      </c>
      <c r="DK13" s="218">
        <v>11.925450109578268</v>
      </c>
      <c r="DL13" s="218">
        <v>12.060540131493957</v>
      </c>
      <c r="DM13" s="218">
        <v>12.195630153409585</v>
      </c>
      <c r="DN13" s="218">
        <v>12.330720175325276</v>
      </c>
      <c r="DO13" s="218">
        <v>12.465810197240902</v>
      </c>
      <c r="DP13" s="218">
        <v>12.600900219156594</v>
      </c>
      <c r="DQ13" s="218">
        <v>12.735990241072219</v>
      </c>
      <c r="DR13" s="218">
        <v>12.871080262987913</v>
      </c>
      <c r="DS13" s="218">
        <v>13.006170284903536</v>
      </c>
      <c r="DT13" s="218">
        <v>13.141260306819232</v>
      </c>
      <c r="DU13" s="218">
        <v>13.276350328734853</v>
      </c>
      <c r="DV13" s="218">
        <v>13.411440350650551</v>
      </c>
      <c r="DW13" s="218">
        <v>13.546530372566171</v>
      </c>
      <c r="DX13" s="218">
        <v>13.68162039448187</v>
      </c>
      <c r="DY13" s="218">
        <v>13.816710416397488</v>
      </c>
      <c r="DZ13" s="218">
        <v>13.951800438313189</v>
      </c>
      <c r="EA13" s="218">
        <v>14.086890460228805</v>
      </c>
      <c r="EB13" s="218">
        <v>14.221980482144508</v>
      </c>
      <c r="EC13" s="218">
        <v>14.357070504060122</v>
      </c>
      <c r="ED13" s="218">
        <v>14.492160525975827</v>
      </c>
      <c r="EE13" s="218">
        <v>14.627250547891439</v>
      </c>
      <c r="EF13" s="218">
        <v>14.762340569807145</v>
      </c>
      <c r="EG13" s="218">
        <v>14.897430591722756</v>
      </c>
      <c r="EH13" s="218">
        <v>15.032520613638464</v>
      </c>
      <c r="EI13" s="218">
        <v>15.167610635554073</v>
      </c>
      <c r="EJ13" s="218">
        <v>15.302700657469783</v>
      </c>
      <c r="EK13" s="218">
        <v>15.43779067938539</v>
      </c>
      <c r="EL13" s="23">
        <v>15.572880701301102</v>
      </c>
      <c r="EM13" s="23">
        <v>15.707970723216707</v>
      </c>
      <c r="EN13" s="23">
        <v>15.843060745132421</v>
      </c>
      <c r="EO13" s="23">
        <v>15.978150767048025</v>
      </c>
      <c r="EP13" s="23">
        <v>16.11324078896374</v>
      </c>
      <c r="EQ13" s="23">
        <v>16.248330810879342</v>
      </c>
      <c r="ER13" s="23">
        <v>16.383420832795061</v>
      </c>
      <c r="ES13" s="23">
        <v>16.518510854710659</v>
      </c>
      <c r="ET13" s="23">
        <v>16.653600876626381</v>
      </c>
      <c r="EU13" s="23">
        <v>16.788690898541976</v>
      </c>
      <c r="EV13" s="23">
        <v>16.923780920457702</v>
      </c>
      <c r="EW13" s="23">
        <v>17.058870942373293</v>
      </c>
      <c r="EX13" s="23">
        <v>17.193960964289023</v>
      </c>
      <c r="EY13" s="23">
        <v>17.32905098620461</v>
      </c>
      <c r="EZ13" s="23">
        <v>17.464141008120343</v>
      </c>
      <c r="FA13" s="23">
        <v>17.599231030035927</v>
      </c>
      <c r="FB13" s="23">
        <v>17.734321051951664</v>
      </c>
      <c r="FC13" s="23">
        <v>17.869411073867244</v>
      </c>
      <c r="FD13" s="23">
        <v>18.004501095782985</v>
      </c>
      <c r="FE13" s="23">
        <v>18.139591117698561</v>
      </c>
      <c r="FF13" s="23">
        <v>18.274681139614305</v>
      </c>
      <c r="FG13" s="23">
        <v>18.409771161529878</v>
      </c>
      <c r="FH13" s="23">
        <v>18.544861183445626</v>
      </c>
      <c r="FI13" s="23">
        <v>18.679951205361196</v>
      </c>
      <c r="FJ13" s="23">
        <v>18.815041227276947</v>
      </c>
      <c r="FK13" s="23">
        <v>18.950131249192513</v>
      </c>
      <c r="FL13" s="23">
        <v>19.085221271108267</v>
      </c>
      <c r="FM13" s="23">
        <v>19.22031129302383</v>
      </c>
      <c r="FN13" s="23">
        <v>19.355401314939588</v>
      </c>
      <c r="FO13" s="23">
        <v>19.490491336855147</v>
      </c>
      <c r="FP13" s="23">
        <v>19.625581358770908</v>
      </c>
      <c r="FQ13" s="23">
        <v>19.760671380686464</v>
      </c>
      <c r="FR13" s="23">
        <v>19.895761402602229</v>
      </c>
      <c r="FS13" s="23">
        <v>20.030851424517781</v>
      </c>
      <c r="FT13" s="23">
        <v>20.16594144643355</v>
      </c>
      <c r="FU13" s="23">
        <v>20.301031468349098</v>
      </c>
      <c r="FV13" s="23">
        <v>20.43612149026487</v>
      </c>
      <c r="FW13" s="23">
        <v>20.571211512180415</v>
      </c>
      <c r="FX13" s="23">
        <v>20.706301534096191</v>
      </c>
      <c r="FY13" s="23">
        <v>20.841391556011732</v>
      </c>
      <c r="FZ13" s="23">
        <v>20.976481577927512</v>
      </c>
      <c r="GA13" s="23">
        <v>21.11157159984305</v>
      </c>
      <c r="GB13" s="23">
        <v>21.246661621758832</v>
      </c>
      <c r="GC13" s="23">
        <v>21.381751643674367</v>
      </c>
      <c r="GD13" s="23">
        <v>21.516841665590153</v>
      </c>
      <c r="GE13" s="23">
        <v>21.651931687505684</v>
      </c>
      <c r="GF13" s="23">
        <v>21.787021709421474</v>
      </c>
      <c r="GG13" s="23">
        <v>21.922111731337001</v>
      </c>
      <c r="GH13" s="23">
        <v>22.057201753252794</v>
      </c>
      <c r="GI13" s="23">
        <v>22.192291775168318</v>
      </c>
      <c r="GJ13" s="23">
        <v>22.327381797084115</v>
      </c>
      <c r="GK13" s="23">
        <v>22.462471818999635</v>
      </c>
      <c r="GL13" s="23">
        <v>22.597561840915436</v>
      </c>
      <c r="GM13" s="23">
        <v>22.732651862830952</v>
      </c>
      <c r="GN13" s="23">
        <v>22.867741884746756</v>
      </c>
      <c r="GO13" s="23">
        <v>23.002831906662269</v>
      </c>
      <c r="GP13" s="23">
        <v>23.137921928578077</v>
      </c>
      <c r="GQ13" s="23">
        <v>23.273011950493586</v>
      </c>
      <c r="GR13" s="23">
        <v>23.408101972409398</v>
      </c>
      <c r="GS13" s="23">
        <v>23.543191994324904</v>
      </c>
      <c r="GT13" s="23">
        <v>23.678282016240718</v>
      </c>
      <c r="GU13" s="23">
        <v>23.813372038156221</v>
      </c>
      <c r="GV13" s="23">
        <v>23.948462060072039</v>
      </c>
      <c r="GW13" s="23">
        <v>24.083552081987538</v>
      </c>
      <c r="GX13" s="23">
        <v>24.21864210390336</v>
      </c>
      <c r="GY13" s="23">
        <v>24.353732125818855</v>
      </c>
      <c r="GZ13" s="23">
        <v>24.48882214773468</v>
      </c>
      <c r="HA13" s="23">
        <v>24.623912169650172</v>
      </c>
      <c r="HB13" s="23">
        <v>24.759002191566001</v>
      </c>
      <c r="HC13" s="23">
        <v>24.894092213481489</v>
      </c>
      <c r="HD13" s="23">
        <v>25.029182235397322</v>
      </c>
      <c r="HE13" s="23">
        <v>25.164272257312806</v>
      </c>
      <c r="HF13" s="23">
        <v>25.299362279228642</v>
      </c>
      <c r="HG13" s="23">
        <v>25.434452301144123</v>
      </c>
      <c r="HH13" s="23">
        <v>25.569542323059963</v>
      </c>
      <c r="HI13" s="23">
        <v>25.70463234497544</v>
      </c>
      <c r="HJ13" s="23">
        <v>25.839722366891284</v>
      </c>
      <c r="HK13" s="23">
        <v>25.974812388806757</v>
      </c>
      <c r="HL13" s="23">
        <v>26.109902410722604</v>
      </c>
      <c r="HM13" s="23">
        <v>26.244992432638075</v>
      </c>
      <c r="HN13" s="23">
        <v>26.380082454553925</v>
      </c>
      <c r="HO13" s="23">
        <v>26.515172476469392</v>
      </c>
      <c r="HP13" s="23">
        <v>26.650262498385246</v>
      </c>
      <c r="HQ13" s="23">
        <v>26.785352520300709</v>
      </c>
      <c r="HR13" s="23">
        <v>26.920442542216566</v>
      </c>
      <c r="HS13" s="23">
        <v>27.055532564132026</v>
      </c>
      <c r="HT13" s="23">
        <v>27.190622586047887</v>
      </c>
      <c r="HU13" s="23">
        <v>27.325712607963343</v>
      </c>
      <c r="HV13" s="23">
        <v>27.460802629879208</v>
      </c>
      <c r="HW13" s="23">
        <v>27.59589265179466</v>
      </c>
      <c r="HX13" s="23">
        <v>27.730982673710528</v>
      </c>
      <c r="HY13" s="23">
        <v>27.866072695625977</v>
      </c>
      <c r="HZ13" s="23">
        <v>28.001162717541849</v>
      </c>
      <c r="IA13" s="23">
        <v>28.136252739457294</v>
      </c>
      <c r="IB13" s="23">
        <v>28.27134276137317</v>
      </c>
      <c r="IC13" s="23">
        <v>28.406432783288611</v>
      </c>
      <c r="ID13" s="23">
        <v>28.54152280520449</v>
      </c>
      <c r="IE13" s="23">
        <v>28.676612827119929</v>
      </c>
      <c r="IF13" s="23">
        <v>28.811702849035811</v>
      </c>
      <c r="IG13" s="23">
        <v>28.946792870951246</v>
      </c>
      <c r="IH13" s="23">
        <v>29.081882892867132</v>
      </c>
      <c r="II13" s="23">
        <v>29.216972914782563</v>
      </c>
      <c r="IJ13" s="23">
        <v>29.352062936698452</v>
      </c>
      <c r="IK13" s="23">
        <v>29.48715295861388</v>
      </c>
      <c r="IL13" s="23">
        <v>29.622242980529773</v>
      </c>
      <c r="IM13" s="23">
        <v>29.757333002445197</v>
      </c>
      <c r="IN13" s="23">
        <v>29.892423024361094</v>
      </c>
      <c r="IO13" s="23">
        <v>30.027513046276514</v>
      </c>
      <c r="IP13" s="23">
        <v>30.162603068192414</v>
      </c>
      <c r="IQ13" s="23">
        <v>30.297693090107831</v>
      </c>
      <c r="IR13" s="23">
        <v>30.432783112023735</v>
      </c>
      <c r="IS13" s="23">
        <v>30.567873133939148</v>
      </c>
      <c r="IT13" s="23">
        <v>30.702963155855056</v>
      </c>
      <c r="IU13" s="23">
        <v>30.838053177770465</v>
      </c>
      <c r="IV13" s="23">
        <v>30.973143199686376</v>
      </c>
    </row>
    <row r="14" spans="1:256" ht="13.2" x14ac:dyDescent="0.25">
      <c r="A14" s="249">
        <v>37104</v>
      </c>
      <c r="B14" s="218">
        <v>-2.52625741171875</v>
      </c>
      <c r="C14" s="218">
        <v>-2.4883809250781286</v>
      </c>
      <c r="D14" s="218">
        <v>-2.4505044384375001</v>
      </c>
      <c r="E14" s="218">
        <v>-2.4126279517968783</v>
      </c>
      <c r="F14" s="218">
        <v>-2.3747514651562502</v>
      </c>
      <c r="G14" s="218">
        <v>-2.336874978515628</v>
      </c>
      <c r="H14" s="218">
        <v>-2.2989984918750004</v>
      </c>
      <c r="I14" s="218">
        <v>-2.2611220052343777</v>
      </c>
      <c r="J14" s="218">
        <v>-2.2232455185937505</v>
      </c>
      <c r="K14" s="218">
        <v>-2.1853690319531274</v>
      </c>
      <c r="L14" s="218">
        <v>-2.1474925453125007</v>
      </c>
      <c r="M14" s="218">
        <v>-2.1096160586718771</v>
      </c>
      <c r="N14" s="218">
        <v>-2.0717395720312508</v>
      </c>
      <c r="O14" s="218">
        <v>-2.0338630853906268</v>
      </c>
      <c r="P14" s="218">
        <v>-1.995986598750001</v>
      </c>
      <c r="Q14" s="218">
        <v>-1.9581101121093765</v>
      </c>
      <c r="R14" s="218">
        <v>-1.9202336254687509</v>
      </c>
      <c r="S14" s="218">
        <v>-1.8823571388281262</v>
      </c>
      <c r="T14" s="218">
        <v>-1.8444806521875008</v>
      </c>
      <c r="U14" s="218">
        <v>-1.8066041655468759</v>
      </c>
      <c r="V14" s="219">
        <v>-1.7687276789062507</v>
      </c>
      <c r="W14" s="218">
        <v>-1.7308511922656256</v>
      </c>
      <c r="X14" s="219">
        <v>-1.6929747056250006</v>
      </c>
      <c r="Y14" s="218">
        <v>-1.6550982189843757</v>
      </c>
      <c r="Z14" s="219">
        <v>-1.6172217323437506</v>
      </c>
      <c r="AA14" s="218">
        <v>-1.5793452457031254</v>
      </c>
      <c r="AB14" s="220">
        <v>-1.5414687590625005</v>
      </c>
      <c r="AC14" s="218">
        <v>-1.5035922724218755</v>
      </c>
      <c r="AD14" s="220">
        <v>-1.4657157857812504</v>
      </c>
      <c r="AE14" s="218">
        <v>-1.4278392991406252</v>
      </c>
      <c r="AF14" s="218">
        <v>-1.3899628125000003</v>
      </c>
      <c r="AG14" s="218">
        <v>-1.3540439062500003</v>
      </c>
      <c r="AH14" s="151">
        <v>-1.318125</v>
      </c>
      <c r="AI14" s="218">
        <v>-1.2840625000000001</v>
      </c>
      <c r="AJ14" s="218">
        <v>-1.25</v>
      </c>
      <c r="AK14" s="218">
        <v>-1</v>
      </c>
      <c r="AL14" s="218">
        <v>-0.75</v>
      </c>
      <c r="AM14" s="218">
        <v>-0.5</v>
      </c>
      <c r="AN14" s="218">
        <v>-0.25</v>
      </c>
      <c r="AO14" s="218">
        <v>0</v>
      </c>
      <c r="AP14" s="218">
        <v>0.25</v>
      </c>
      <c r="AQ14" s="218">
        <v>0.5</v>
      </c>
      <c r="AR14" s="218">
        <v>0.75</v>
      </c>
      <c r="AS14" s="218">
        <v>1</v>
      </c>
      <c r="AT14" s="218">
        <v>1.25</v>
      </c>
      <c r="AU14" s="218">
        <v>1.5</v>
      </c>
      <c r="AV14" s="218">
        <v>1.75</v>
      </c>
      <c r="AW14" s="218">
        <v>1.9875</v>
      </c>
      <c r="AX14" s="218">
        <v>2.2250000000000001</v>
      </c>
      <c r="AY14" s="218">
        <v>2.4506250000000001</v>
      </c>
      <c r="AZ14" s="218">
        <v>2.67625</v>
      </c>
      <c r="BA14" s="218">
        <v>2.8905937499999999</v>
      </c>
      <c r="BB14" s="218">
        <v>3.1049375000000001</v>
      </c>
      <c r="BC14" s="218">
        <v>3.3085640625000003</v>
      </c>
      <c r="BD14" s="218">
        <v>3.5121906250000001</v>
      </c>
      <c r="BE14" s="218">
        <v>3.7056358593750001</v>
      </c>
      <c r="BF14" s="218">
        <v>3.89908109375</v>
      </c>
      <c r="BG14" s="218">
        <v>4.0828540664062496</v>
      </c>
      <c r="BH14" s="218">
        <v>4.2666270390624996</v>
      </c>
      <c r="BI14" s="218">
        <v>4.4412113630859373</v>
      </c>
      <c r="BJ14" s="218">
        <v>4.6157956871093742</v>
      </c>
      <c r="BK14" s="218">
        <v>4.7816507949316396</v>
      </c>
      <c r="BL14" s="218">
        <v>4.947505902753905</v>
      </c>
      <c r="BM14" s="218">
        <v>5.1050682551850572</v>
      </c>
      <c r="BN14" s="218">
        <v>5.2626306076162095</v>
      </c>
      <c r="BO14" s="218">
        <v>5.4123148424258041</v>
      </c>
      <c r="BP14" s="218">
        <v>5.5619990772353987</v>
      </c>
      <c r="BQ14" s="218">
        <v>5.704199100304514</v>
      </c>
      <c r="BR14" s="218">
        <v>5.8463991233736285</v>
      </c>
      <c r="BS14" s="218">
        <v>5.981489145289288</v>
      </c>
      <c r="BT14" s="218">
        <v>6.1165791672049465</v>
      </c>
      <c r="BU14" s="218">
        <v>6.2516691891206051</v>
      </c>
      <c r="BV14" s="218">
        <v>6.3867592110362645</v>
      </c>
      <c r="BW14" s="218">
        <v>6.521849232951924</v>
      </c>
      <c r="BX14" s="218">
        <v>6.6569392548675825</v>
      </c>
      <c r="BY14" s="218">
        <v>6.7920292767832411</v>
      </c>
      <c r="BZ14" s="218">
        <v>6.9271192986989005</v>
      </c>
      <c r="CA14" s="218">
        <v>7.06220932061456</v>
      </c>
      <c r="CB14" s="218">
        <v>7.1972993425302185</v>
      </c>
      <c r="CC14" s="218">
        <v>7.3323893644458771</v>
      </c>
      <c r="CD14" s="218">
        <v>7.4674793863615365</v>
      </c>
      <c r="CE14" s="218">
        <v>7.6025694082771942</v>
      </c>
      <c r="CF14" s="218">
        <v>7.7376594301928545</v>
      </c>
      <c r="CG14" s="218">
        <v>7.8727494521085113</v>
      </c>
      <c r="CH14" s="218">
        <v>8.0078394740241734</v>
      </c>
      <c r="CI14" s="218">
        <v>8.1429294959398284</v>
      </c>
      <c r="CJ14" s="218">
        <v>8.2780195178554923</v>
      </c>
      <c r="CK14" s="218">
        <v>8.4131095397711455</v>
      </c>
      <c r="CL14" s="218">
        <v>8.5481995616868112</v>
      </c>
      <c r="CM14" s="218">
        <v>8.6832895836024626</v>
      </c>
      <c r="CN14" s="218">
        <v>8.81837960551813</v>
      </c>
      <c r="CO14" s="218">
        <v>8.9534696274337797</v>
      </c>
      <c r="CP14" s="218">
        <v>9.0885596493494489</v>
      </c>
      <c r="CQ14" s="218">
        <v>9.2236496712650968</v>
      </c>
      <c r="CR14" s="218">
        <v>9.3587396931807678</v>
      </c>
      <c r="CS14" s="218">
        <v>9.4938297150964139</v>
      </c>
      <c r="CT14" s="218">
        <v>9.6289197370120867</v>
      </c>
      <c r="CU14" s="218">
        <v>9.764009758927731</v>
      </c>
      <c r="CV14" s="218">
        <v>9.8990997808434056</v>
      </c>
      <c r="CW14" s="218">
        <v>10.034189802759048</v>
      </c>
      <c r="CX14" s="218">
        <v>10.169279824674724</v>
      </c>
      <c r="CY14" s="218">
        <v>10.304369846590365</v>
      </c>
      <c r="CZ14" s="218">
        <v>10.439459868506043</v>
      </c>
      <c r="DA14" s="218">
        <v>10.574549890421682</v>
      </c>
      <c r="DB14" s="218">
        <v>10.709639912337362</v>
      </c>
      <c r="DC14" s="218">
        <v>10.844729934252999</v>
      </c>
      <c r="DD14" s="218">
        <v>10.979819956168681</v>
      </c>
      <c r="DE14" s="218">
        <v>11.114909978084317</v>
      </c>
      <c r="DF14" s="218">
        <v>11.25</v>
      </c>
      <c r="DG14" s="218">
        <v>11.385090021915634</v>
      </c>
      <c r="DH14" s="218">
        <v>11.520180043831319</v>
      </c>
      <c r="DI14" s="218">
        <v>11.655270065746951</v>
      </c>
      <c r="DJ14" s="218">
        <v>11.790360087662638</v>
      </c>
      <c r="DK14" s="218">
        <v>11.925450109578268</v>
      </c>
      <c r="DL14" s="218">
        <v>12.060540131493957</v>
      </c>
      <c r="DM14" s="218">
        <v>12.195630153409585</v>
      </c>
      <c r="DN14" s="218">
        <v>12.330720175325276</v>
      </c>
      <c r="DO14" s="218">
        <v>12.465810197240902</v>
      </c>
      <c r="DP14" s="218">
        <v>12.600900219156594</v>
      </c>
      <c r="DQ14" s="218">
        <v>12.735990241072219</v>
      </c>
      <c r="DR14" s="218">
        <v>12.871080262987913</v>
      </c>
      <c r="DS14" s="218">
        <v>13.006170284903536</v>
      </c>
      <c r="DT14" s="218">
        <v>13.141260306819232</v>
      </c>
      <c r="DU14" s="218">
        <v>13.276350328734853</v>
      </c>
      <c r="DV14" s="218">
        <v>13.411440350650551</v>
      </c>
      <c r="DW14" s="218">
        <v>13.546530372566171</v>
      </c>
      <c r="DX14" s="218">
        <v>13.68162039448187</v>
      </c>
      <c r="DY14" s="218">
        <v>13.816710416397488</v>
      </c>
      <c r="DZ14" s="218">
        <v>13.951800438313189</v>
      </c>
      <c r="EA14" s="218">
        <v>14.086890460228805</v>
      </c>
      <c r="EB14" s="218">
        <v>14.221980482144508</v>
      </c>
      <c r="EC14" s="218">
        <v>14.357070504060122</v>
      </c>
      <c r="ED14" s="218">
        <v>14.492160525975827</v>
      </c>
      <c r="EE14" s="218">
        <v>14.627250547891439</v>
      </c>
      <c r="EF14" s="218">
        <v>14.762340569807145</v>
      </c>
      <c r="EG14" s="218">
        <v>14.897430591722756</v>
      </c>
      <c r="EH14" s="218">
        <v>15.032520613638464</v>
      </c>
      <c r="EI14" s="218">
        <v>15.167610635554073</v>
      </c>
      <c r="EJ14" s="218">
        <v>15.302700657469783</v>
      </c>
      <c r="EK14" s="218">
        <v>15.43779067938539</v>
      </c>
      <c r="EL14" s="23">
        <v>15.572880701301102</v>
      </c>
      <c r="EM14" s="23">
        <v>15.707970723216707</v>
      </c>
      <c r="EN14" s="23">
        <v>15.843060745132421</v>
      </c>
      <c r="EO14" s="23">
        <v>15.978150767048025</v>
      </c>
      <c r="EP14" s="23">
        <v>16.11324078896374</v>
      </c>
      <c r="EQ14" s="23">
        <v>16.248330810879342</v>
      </c>
      <c r="ER14" s="23">
        <v>16.383420832795061</v>
      </c>
      <c r="ES14" s="23">
        <v>16.518510854710659</v>
      </c>
      <c r="ET14" s="23">
        <v>16.653600876626381</v>
      </c>
      <c r="EU14" s="23">
        <v>16.788690898541976</v>
      </c>
      <c r="EV14" s="23">
        <v>16.923780920457702</v>
      </c>
      <c r="EW14" s="23">
        <v>17.058870942373293</v>
      </c>
      <c r="EX14" s="23">
        <v>17.193960964289023</v>
      </c>
      <c r="EY14" s="23">
        <v>17.32905098620461</v>
      </c>
      <c r="EZ14" s="23">
        <v>17.464141008120343</v>
      </c>
      <c r="FA14" s="23">
        <v>17.599231030035927</v>
      </c>
      <c r="FB14" s="23">
        <v>17.734321051951664</v>
      </c>
      <c r="FC14" s="23">
        <v>17.869411073867244</v>
      </c>
      <c r="FD14" s="23">
        <v>18.004501095782985</v>
      </c>
      <c r="FE14" s="23">
        <v>18.139591117698561</v>
      </c>
      <c r="FF14" s="23">
        <v>18.274681139614305</v>
      </c>
      <c r="FG14" s="23">
        <v>18.409771161529878</v>
      </c>
      <c r="FH14" s="23">
        <v>18.544861183445626</v>
      </c>
      <c r="FI14" s="23">
        <v>18.679951205361196</v>
      </c>
      <c r="FJ14" s="23">
        <v>18.815041227276947</v>
      </c>
      <c r="FK14" s="23">
        <v>18.950131249192513</v>
      </c>
      <c r="FL14" s="23">
        <v>19.085221271108267</v>
      </c>
      <c r="FM14" s="23">
        <v>19.22031129302383</v>
      </c>
      <c r="FN14" s="23">
        <v>19.355401314939588</v>
      </c>
      <c r="FO14" s="23">
        <v>19.490491336855147</v>
      </c>
      <c r="FP14" s="23">
        <v>19.625581358770908</v>
      </c>
      <c r="FQ14" s="23">
        <v>19.760671380686464</v>
      </c>
      <c r="FR14" s="23">
        <v>19.895761402602229</v>
      </c>
      <c r="FS14" s="23">
        <v>20.030851424517781</v>
      </c>
      <c r="FT14" s="23">
        <v>20.16594144643355</v>
      </c>
      <c r="FU14" s="23">
        <v>20.301031468349098</v>
      </c>
      <c r="FV14" s="23">
        <v>20.43612149026487</v>
      </c>
      <c r="FW14" s="23">
        <v>20.571211512180415</v>
      </c>
      <c r="FX14" s="23">
        <v>20.706301534096191</v>
      </c>
      <c r="FY14" s="23">
        <v>20.841391556011732</v>
      </c>
      <c r="FZ14" s="23">
        <v>20.976481577927512</v>
      </c>
      <c r="GA14" s="23">
        <v>21.11157159984305</v>
      </c>
      <c r="GB14" s="23">
        <v>21.246661621758832</v>
      </c>
      <c r="GC14" s="23">
        <v>21.381751643674367</v>
      </c>
      <c r="GD14" s="23">
        <v>21.516841665590153</v>
      </c>
      <c r="GE14" s="23">
        <v>21.651931687505684</v>
      </c>
      <c r="GF14" s="23">
        <v>21.787021709421474</v>
      </c>
      <c r="GG14" s="23">
        <v>21.922111731337001</v>
      </c>
      <c r="GH14" s="23">
        <v>22.057201753252794</v>
      </c>
      <c r="GI14" s="23">
        <v>22.192291775168318</v>
      </c>
      <c r="GJ14" s="23">
        <v>22.327381797084115</v>
      </c>
      <c r="GK14" s="23">
        <v>22.462471818999635</v>
      </c>
      <c r="GL14" s="23">
        <v>22.597561840915436</v>
      </c>
      <c r="GM14" s="23">
        <v>22.732651862830952</v>
      </c>
      <c r="GN14" s="23">
        <v>22.867741884746756</v>
      </c>
      <c r="GO14" s="23">
        <v>23.002831906662269</v>
      </c>
      <c r="GP14" s="23">
        <v>23.137921928578077</v>
      </c>
      <c r="GQ14" s="23">
        <v>23.273011950493586</v>
      </c>
      <c r="GR14" s="23">
        <v>23.408101972409398</v>
      </c>
      <c r="GS14" s="23">
        <v>23.543191994324904</v>
      </c>
      <c r="GT14" s="23">
        <v>23.678282016240718</v>
      </c>
      <c r="GU14" s="23">
        <v>23.813372038156221</v>
      </c>
      <c r="GV14" s="23">
        <v>23.948462060072039</v>
      </c>
      <c r="GW14" s="23">
        <v>24.083552081987538</v>
      </c>
      <c r="GX14" s="23">
        <v>24.21864210390336</v>
      </c>
      <c r="GY14" s="23">
        <v>24.353732125818855</v>
      </c>
      <c r="GZ14" s="23">
        <v>24.48882214773468</v>
      </c>
      <c r="HA14" s="23">
        <v>24.623912169650172</v>
      </c>
      <c r="HB14" s="23">
        <v>24.759002191566001</v>
      </c>
      <c r="HC14" s="23">
        <v>24.894092213481489</v>
      </c>
      <c r="HD14" s="23">
        <v>25.029182235397322</v>
      </c>
      <c r="HE14" s="23">
        <v>25.164272257312806</v>
      </c>
      <c r="HF14" s="23">
        <v>25.299362279228642</v>
      </c>
      <c r="HG14" s="23">
        <v>25.434452301144123</v>
      </c>
      <c r="HH14" s="23">
        <v>25.569542323059963</v>
      </c>
      <c r="HI14" s="23">
        <v>25.70463234497544</v>
      </c>
      <c r="HJ14" s="23">
        <v>25.839722366891284</v>
      </c>
      <c r="HK14" s="23">
        <v>25.974812388806757</v>
      </c>
      <c r="HL14" s="23">
        <v>26.109902410722604</v>
      </c>
      <c r="HM14" s="23">
        <v>26.244992432638075</v>
      </c>
      <c r="HN14" s="23">
        <v>26.380082454553925</v>
      </c>
      <c r="HO14" s="23">
        <v>26.515172476469392</v>
      </c>
      <c r="HP14" s="23">
        <v>26.650262498385246</v>
      </c>
      <c r="HQ14" s="23">
        <v>26.785352520300709</v>
      </c>
      <c r="HR14" s="23">
        <v>26.920442542216566</v>
      </c>
      <c r="HS14" s="23">
        <v>27.055532564132026</v>
      </c>
      <c r="HT14" s="23">
        <v>27.190622586047887</v>
      </c>
      <c r="HU14" s="23">
        <v>27.325712607963343</v>
      </c>
      <c r="HV14" s="23">
        <v>27.460802629879208</v>
      </c>
      <c r="HW14" s="23">
        <v>27.59589265179466</v>
      </c>
      <c r="HX14" s="23">
        <v>27.730982673710528</v>
      </c>
      <c r="HY14" s="23">
        <v>27.866072695625977</v>
      </c>
      <c r="HZ14" s="23">
        <v>28.001162717541849</v>
      </c>
      <c r="IA14" s="23">
        <v>28.136252739457294</v>
      </c>
      <c r="IB14" s="23">
        <v>28.27134276137317</v>
      </c>
      <c r="IC14" s="23">
        <v>28.406432783288611</v>
      </c>
      <c r="ID14" s="23">
        <v>28.54152280520449</v>
      </c>
      <c r="IE14" s="23">
        <v>28.676612827119929</v>
      </c>
      <c r="IF14" s="23">
        <v>28.811702849035811</v>
      </c>
      <c r="IG14" s="23">
        <v>28.946792870951246</v>
      </c>
      <c r="IH14" s="23">
        <v>29.081882892867132</v>
      </c>
      <c r="II14" s="23">
        <v>29.216972914782563</v>
      </c>
      <c r="IJ14" s="23">
        <v>29.352062936698452</v>
      </c>
      <c r="IK14" s="23">
        <v>29.48715295861388</v>
      </c>
      <c r="IL14" s="23">
        <v>29.622242980529773</v>
      </c>
      <c r="IM14" s="23">
        <v>29.757333002445197</v>
      </c>
      <c r="IN14" s="23">
        <v>29.892423024361094</v>
      </c>
      <c r="IO14" s="23">
        <v>30.027513046276514</v>
      </c>
      <c r="IP14" s="23">
        <v>30.162603068192414</v>
      </c>
      <c r="IQ14" s="23">
        <v>30.297693090107831</v>
      </c>
      <c r="IR14" s="23">
        <v>30.432783112023735</v>
      </c>
      <c r="IS14" s="23">
        <v>30.567873133939148</v>
      </c>
      <c r="IT14" s="23">
        <v>30.702963155855056</v>
      </c>
      <c r="IU14" s="23">
        <v>30.838053177770465</v>
      </c>
      <c r="IV14" s="23">
        <v>30.973143199686376</v>
      </c>
    </row>
    <row r="15" spans="1:256" ht="13.2" x14ac:dyDescent="0.25">
      <c r="A15" s="249">
        <v>37135</v>
      </c>
      <c r="B15" s="218">
        <v>-2.52625741171875</v>
      </c>
      <c r="C15" s="218">
        <v>-2.4883809250781286</v>
      </c>
      <c r="D15" s="218">
        <v>-2.4505044384375001</v>
      </c>
      <c r="E15" s="218">
        <v>-2.4126279517968783</v>
      </c>
      <c r="F15" s="218">
        <v>-2.3747514651562502</v>
      </c>
      <c r="G15" s="218">
        <v>-2.336874978515628</v>
      </c>
      <c r="H15" s="218">
        <v>-2.2989984918750004</v>
      </c>
      <c r="I15" s="218">
        <v>-2.2611220052343777</v>
      </c>
      <c r="J15" s="218">
        <v>-2.2232455185937505</v>
      </c>
      <c r="K15" s="218">
        <v>-2.1853690319531274</v>
      </c>
      <c r="L15" s="218">
        <v>-2.1474925453125007</v>
      </c>
      <c r="M15" s="218">
        <v>-2.1096160586718771</v>
      </c>
      <c r="N15" s="218">
        <v>-2.0717395720312508</v>
      </c>
      <c r="O15" s="218">
        <v>-2.0338630853906268</v>
      </c>
      <c r="P15" s="218">
        <v>-1.995986598750001</v>
      </c>
      <c r="Q15" s="218">
        <v>-1.9581101121093765</v>
      </c>
      <c r="R15" s="218">
        <v>-1.9202336254687509</v>
      </c>
      <c r="S15" s="218">
        <v>-1.8823571388281262</v>
      </c>
      <c r="T15" s="218">
        <v>-1.8444806521875008</v>
      </c>
      <c r="U15" s="218">
        <v>-1.8066041655468759</v>
      </c>
      <c r="V15" s="219">
        <v>-1.7687276789062507</v>
      </c>
      <c r="W15" s="218">
        <v>-1.7308511922656256</v>
      </c>
      <c r="X15" s="219">
        <v>-1.6929747056250006</v>
      </c>
      <c r="Y15" s="218">
        <v>-1.6550982189843757</v>
      </c>
      <c r="Z15" s="219">
        <v>-1.6172217323437506</v>
      </c>
      <c r="AA15" s="218">
        <v>-1.5793452457031254</v>
      </c>
      <c r="AB15" s="220">
        <v>-1.5414687590625005</v>
      </c>
      <c r="AC15" s="218">
        <v>-1.5035922724218755</v>
      </c>
      <c r="AD15" s="220">
        <v>-1.4657157857812504</v>
      </c>
      <c r="AE15" s="218">
        <v>-1.4278392991406252</v>
      </c>
      <c r="AF15" s="218">
        <v>-1.3899628125000003</v>
      </c>
      <c r="AG15" s="218">
        <v>-1.3540439062500003</v>
      </c>
      <c r="AH15" s="151">
        <v>-1.318125</v>
      </c>
      <c r="AI15" s="218">
        <v>-1.2840625000000001</v>
      </c>
      <c r="AJ15" s="218">
        <v>-1.25</v>
      </c>
      <c r="AK15" s="218">
        <v>-1</v>
      </c>
      <c r="AL15" s="218">
        <v>-0.75</v>
      </c>
      <c r="AM15" s="218">
        <v>-0.5</v>
      </c>
      <c r="AN15" s="218">
        <v>-0.25</v>
      </c>
      <c r="AO15" s="218">
        <v>0</v>
      </c>
      <c r="AP15" s="218">
        <v>0.25</v>
      </c>
      <c r="AQ15" s="218">
        <v>0.5</v>
      </c>
      <c r="AR15" s="218">
        <v>0.75</v>
      </c>
      <c r="AS15" s="218">
        <v>1</v>
      </c>
      <c r="AT15" s="218">
        <v>1.25</v>
      </c>
      <c r="AU15" s="218">
        <v>1.5</v>
      </c>
      <c r="AV15" s="218">
        <v>1.75</v>
      </c>
      <c r="AW15" s="218">
        <v>1.9875</v>
      </c>
      <c r="AX15" s="218">
        <v>2.2250000000000001</v>
      </c>
      <c r="AY15" s="218">
        <v>2.4506250000000001</v>
      </c>
      <c r="AZ15" s="218">
        <v>2.67625</v>
      </c>
      <c r="BA15" s="218">
        <v>2.8905937499999999</v>
      </c>
      <c r="BB15" s="218">
        <v>3.1049375000000001</v>
      </c>
      <c r="BC15" s="218">
        <v>3.3085640625000003</v>
      </c>
      <c r="BD15" s="218">
        <v>3.5121906250000001</v>
      </c>
      <c r="BE15" s="218">
        <v>3.7056358593750001</v>
      </c>
      <c r="BF15" s="218">
        <v>3.89908109375</v>
      </c>
      <c r="BG15" s="218">
        <v>4.0828540664062496</v>
      </c>
      <c r="BH15" s="218">
        <v>4.2666270390624996</v>
      </c>
      <c r="BI15" s="218">
        <v>4.4412113630859373</v>
      </c>
      <c r="BJ15" s="218">
        <v>4.6157956871093742</v>
      </c>
      <c r="BK15" s="218">
        <v>4.7816507949316396</v>
      </c>
      <c r="BL15" s="218">
        <v>4.947505902753905</v>
      </c>
      <c r="BM15" s="218">
        <v>5.1050682551850572</v>
      </c>
      <c r="BN15" s="218">
        <v>5.2626306076162095</v>
      </c>
      <c r="BO15" s="218">
        <v>5.4123148424258041</v>
      </c>
      <c r="BP15" s="218">
        <v>5.5619990772353987</v>
      </c>
      <c r="BQ15" s="218">
        <v>5.704199100304514</v>
      </c>
      <c r="BR15" s="218">
        <v>5.8463991233736285</v>
      </c>
      <c r="BS15" s="218">
        <v>5.981489145289288</v>
      </c>
      <c r="BT15" s="218">
        <v>6.1165791672049465</v>
      </c>
      <c r="BU15" s="218">
        <v>6.2516691891206051</v>
      </c>
      <c r="BV15" s="218">
        <v>6.3867592110362645</v>
      </c>
      <c r="BW15" s="218">
        <v>6.521849232951924</v>
      </c>
      <c r="BX15" s="218">
        <v>6.6569392548675825</v>
      </c>
      <c r="BY15" s="218">
        <v>6.7920292767832411</v>
      </c>
      <c r="BZ15" s="218">
        <v>6.9271192986989005</v>
      </c>
      <c r="CA15" s="218">
        <v>7.06220932061456</v>
      </c>
      <c r="CB15" s="218">
        <v>7.1972993425302185</v>
      </c>
      <c r="CC15" s="218">
        <v>7.3323893644458771</v>
      </c>
      <c r="CD15" s="218">
        <v>7.4674793863615365</v>
      </c>
      <c r="CE15" s="218">
        <v>7.6025694082771942</v>
      </c>
      <c r="CF15" s="218">
        <v>7.7376594301928545</v>
      </c>
      <c r="CG15" s="218">
        <v>7.8727494521085113</v>
      </c>
      <c r="CH15" s="218">
        <v>8.0078394740241734</v>
      </c>
      <c r="CI15" s="218">
        <v>8.1429294959398284</v>
      </c>
      <c r="CJ15" s="218">
        <v>8.2780195178554923</v>
      </c>
      <c r="CK15" s="218">
        <v>8.4131095397711455</v>
      </c>
      <c r="CL15" s="218">
        <v>8.5481995616868112</v>
      </c>
      <c r="CM15" s="218">
        <v>8.6832895836024626</v>
      </c>
      <c r="CN15" s="218">
        <v>8.81837960551813</v>
      </c>
      <c r="CO15" s="218">
        <v>8.9534696274337797</v>
      </c>
      <c r="CP15" s="218">
        <v>9.0885596493494489</v>
      </c>
      <c r="CQ15" s="218">
        <v>9.2236496712650968</v>
      </c>
      <c r="CR15" s="218">
        <v>9.3587396931807678</v>
      </c>
      <c r="CS15" s="218">
        <v>9.4938297150964139</v>
      </c>
      <c r="CT15" s="218">
        <v>9.6289197370120867</v>
      </c>
      <c r="CU15" s="218">
        <v>9.764009758927731</v>
      </c>
      <c r="CV15" s="218">
        <v>9.8990997808434056</v>
      </c>
      <c r="CW15" s="218">
        <v>10.034189802759048</v>
      </c>
      <c r="CX15" s="218">
        <v>10.169279824674724</v>
      </c>
      <c r="CY15" s="218">
        <v>10.304369846590365</v>
      </c>
      <c r="CZ15" s="218">
        <v>10.439459868506043</v>
      </c>
      <c r="DA15" s="218">
        <v>10.574549890421682</v>
      </c>
      <c r="DB15" s="218">
        <v>10.709639912337362</v>
      </c>
      <c r="DC15" s="218">
        <v>10.844729934252999</v>
      </c>
      <c r="DD15" s="218">
        <v>10.979819956168681</v>
      </c>
      <c r="DE15" s="218">
        <v>11.114909978084317</v>
      </c>
      <c r="DF15" s="218">
        <v>11.25</v>
      </c>
      <c r="DG15" s="218">
        <v>11.385090021915634</v>
      </c>
      <c r="DH15" s="218">
        <v>11.520180043831319</v>
      </c>
      <c r="DI15" s="218">
        <v>11.655270065746951</v>
      </c>
      <c r="DJ15" s="218">
        <v>11.790360087662638</v>
      </c>
      <c r="DK15" s="218">
        <v>11.925450109578268</v>
      </c>
      <c r="DL15" s="218">
        <v>12.060540131493957</v>
      </c>
      <c r="DM15" s="218">
        <v>12.195630153409585</v>
      </c>
      <c r="DN15" s="218">
        <v>12.330720175325276</v>
      </c>
      <c r="DO15" s="218">
        <v>12.465810197240902</v>
      </c>
      <c r="DP15" s="218">
        <v>12.600900219156594</v>
      </c>
      <c r="DQ15" s="218">
        <v>12.735990241072219</v>
      </c>
      <c r="DR15" s="218">
        <v>12.871080262987913</v>
      </c>
      <c r="DS15" s="218">
        <v>13.006170284903536</v>
      </c>
      <c r="DT15" s="218">
        <v>13.141260306819232</v>
      </c>
      <c r="DU15" s="218">
        <v>13.276350328734853</v>
      </c>
      <c r="DV15" s="218">
        <v>13.411440350650551</v>
      </c>
      <c r="DW15" s="218">
        <v>13.546530372566171</v>
      </c>
      <c r="DX15" s="218">
        <v>13.68162039448187</v>
      </c>
      <c r="DY15" s="218">
        <v>13.816710416397488</v>
      </c>
      <c r="DZ15" s="218">
        <v>13.951800438313189</v>
      </c>
      <c r="EA15" s="218">
        <v>14.086890460228805</v>
      </c>
      <c r="EB15" s="218">
        <v>14.221980482144508</v>
      </c>
      <c r="EC15" s="218">
        <v>14.357070504060122</v>
      </c>
      <c r="ED15" s="218">
        <v>14.492160525975827</v>
      </c>
      <c r="EE15" s="218">
        <v>14.627250547891439</v>
      </c>
      <c r="EF15" s="218">
        <v>14.762340569807145</v>
      </c>
      <c r="EG15" s="218">
        <v>14.897430591722756</v>
      </c>
      <c r="EH15" s="218">
        <v>15.032520613638464</v>
      </c>
      <c r="EI15" s="218">
        <v>15.167610635554073</v>
      </c>
      <c r="EJ15" s="218">
        <v>15.302700657469783</v>
      </c>
      <c r="EK15" s="218">
        <v>15.43779067938539</v>
      </c>
      <c r="EL15" s="23">
        <v>15.572880701301102</v>
      </c>
      <c r="EM15" s="23">
        <v>15.707970723216707</v>
      </c>
      <c r="EN15" s="23">
        <v>15.843060745132421</v>
      </c>
      <c r="EO15" s="23">
        <v>15.978150767048025</v>
      </c>
      <c r="EP15" s="23">
        <v>16.11324078896374</v>
      </c>
      <c r="EQ15" s="23">
        <v>16.248330810879342</v>
      </c>
      <c r="ER15" s="23">
        <v>16.383420832795061</v>
      </c>
      <c r="ES15" s="23">
        <v>16.518510854710659</v>
      </c>
      <c r="ET15" s="23">
        <v>16.653600876626381</v>
      </c>
      <c r="EU15" s="23">
        <v>16.788690898541976</v>
      </c>
      <c r="EV15" s="23">
        <v>16.923780920457702</v>
      </c>
      <c r="EW15" s="23">
        <v>17.058870942373293</v>
      </c>
      <c r="EX15" s="23">
        <v>17.193960964289023</v>
      </c>
      <c r="EY15" s="23">
        <v>17.32905098620461</v>
      </c>
      <c r="EZ15" s="23">
        <v>17.464141008120343</v>
      </c>
      <c r="FA15" s="23">
        <v>17.599231030035927</v>
      </c>
      <c r="FB15" s="23">
        <v>17.734321051951664</v>
      </c>
      <c r="FC15" s="23">
        <v>17.869411073867244</v>
      </c>
      <c r="FD15" s="23">
        <v>18.004501095782985</v>
      </c>
      <c r="FE15" s="23">
        <v>18.139591117698561</v>
      </c>
      <c r="FF15" s="23">
        <v>18.274681139614305</v>
      </c>
      <c r="FG15" s="23">
        <v>18.409771161529878</v>
      </c>
      <c r="FH15" s="23">
        <v>18.544861183445626</v>
      </c>
      <c r="FI15" s="23">
        <v>18.679951205361196</v>
      </c>
      <c r="FJ15" s="23">
        <v>18.815041227276947</v>
      </c>
      <c r="FK15" s="23">
        <v>18.950131249192513</v>
      </c>
      <c r="FL15" s="23">
        <v>19.085221271108267</v>
      </c>
      <c r="FM15" s="23">
        <v>19.22031129302383</v>
      </c>
      <c r="FN15" s="23">
        <v>19.355401314939588</v>
      </c>
      <c r="FO15" s="23">
        <v>19.490491336855147</v>
      </c>
      <c r="FP15" s="23">
        <v>19.625581358770908</v>
      </c>
      <c r="FQ15" s="23">
        <v>19.760671380686464</v>
      </c>
      <c r="FR15" s="23">
        <v>19.895761402602229</v>
      </c>
      <c r="FS15" s="23">
        <v>20.030851424517781</v>
      </c>
      <c r="FT15" s="23">
        <v>20.16594144643355</v>
      </c>
      <c r="FU15" s="23">
        <v>20.301031468349098</v>
      </c>
      <c r="FV15" s="23">
        <v>20.43612149026487</v>
      </c>
      <c r="FW15" s="23">
        <v>20.571211512180415</v>
      </c>
      <c r="FX15" s="23">
        <v>20.706301534096191</v>
      </c>
      <c r="FY15" s="23">
        <v>20.841391556011732</v>
      </c>
      <c r="FZ15" s="23">
        <v>20.976481577927512</v>
      </c>
      <c r="GA15" s="23">
        <v>21.11157159984305</v>
      </c>
      <c r="GB15" s="23">
        <v>21.246661621758832</v>
      </c>
      <c r="GC15" s="23">
        <v>21.381751643674367</v>
      </c>
      <c r="GD15" s="23">
        <v>21.516841665590153</v>
      </c>
      <c r="GE15" s="23">
        <v>21.651931687505684</v>
      </c>
      <c r="GF15" s="23">
        <v>21.787021709421474</v>
      </c>
      <c r="GG15" s="23">
        <v>21.922111731337001</v>
      </c>
      <c r="GH15" s="23">
        <v>22.057201753252794</v>
      </c>
      <c r="GI15" s="23">
        <v>22.192291775168318</v>
      </c>
      <c r="GJ15" s="23">
        <v>22.327381797084115</v>
      </c>
      <c r="GK15" s="23">
        <v>22.462471818999635</v>
      </c>
      <c r="GL15" s="23">
        <v>22.597561840915436</v>
      </c>
      <c r="GM15" s="23">
        <v>22.732651862830952</v>
      </c>
      <c r="GN15" s="23">
        <v>22.867741884746756</v>
      </c>
      <c r="GO15" s="23">
        <v>23.002831906662269</v>
      </c>
      <c r="GP15" s="23">
        <v>23.137921928578077</v>
      </c>
      <c r="GQ15" s="23">
        <v>23.273011950493586</v>
      </c>
      <c r="GR15" s="23">
        <v>23.408101972409398</v>
      </c>
      <c r="GS15" s="23">
        <v>23.543191994324904</v>
      </c>
      <c r="GT15" s="23">
        <v>23.678282016240718</v>
      </c>
      <c r="GU15" s="23">
        <v>23.813372038156221</v>
      </c>
      <c r="GV15" s="23">
        <v>23.948462060072039</v>
      </c>
      <c r="GW15" s="23">
        <v>24.083552081987538</v>
      </c>
      <c r="GX15" s="23">
        <v>24.21864210390336</v>
      </c>
      <c r="GY15" s="23">
        <v>24.353732125818855</v>
      </c>
      <c r="GZ15" s="23">
        <v>24.48882214773468</v>
      </c>
      <c r="HA15" s="23">
        <v>24.623912169650172</v>
      </c>
      <c r="HB15" s="23">
        <v>24.759002191566001</v>
      </c>
      <c r="HC15" s="23">
        <v>24.894092213481489</v>
      </c>
      <c r="HD15" s="23">
        <v>25.029182235397322</v>
      </c>
      <c r="HE15" s="23">
        <v>25.164272257312806</v>
      </c>
      <c r="HF15" s="23">
        <v>25.299362279228642</v>
      </c>
      <c r="HG15" s="23">
        <v>25.434452301144123</v>
      </c>
      <c r="HH15" s="23">
        <v>25.569542323059963</v>
      </c>
      <c r="HI15" s="23">
        <v>25.70463234497544</v>
      </c>
      <c r="HJ15" s="23">
        <v>25.839722366891284</v>
      </c>
      <c r="HK15" s="23">
        <v>25.974812388806757</v>
      </c>
      <c r="HL15" s="23">
        <v>26.109902410722604</v>
      </c>
      <c r="HM15" s="23">
        <v>26.244992432638075</v>
      </c>
      <c r="HN15" s="23">
        <v>26.380082454553925</v>
      </c>
      <c r="HO15" s="23">
        <v>26.515172476469392</v>
      </c>
      <c r="HP15" s="23">
        <v>26.650262498385246</v>
      </c>
      <c r="HQ15" s="23">
        <v>26.785352520300709</v>
      </c>
      <c r="HR15" s="23">
        <v>26.920442542216566</v>
      </c>
      <c r="HS15" s="23">
        <v>27.055532564132026</v>
      </c>
      <c r="HT15" s="23">
        <v>27.190622586047887</v>
      </c>
      <c r="HU15" s="23">
        <v>27.325712607963343</v>
      </c>
      <c r="HV15" s="23">
        <v>27.460802629879208</v>
      </c>
      <c r="HW15" s="23">
        <v>27.59589265179466</v>
      </c>
      <c r="HX15" s="23">
        <v>27.730982673710528</v>
      </c>
      <c r="HY15" s="23">
        <v>27.866072695625977</v>
      </c>
      <c r="HZ15" s="23">
        <v>28.001162717541849</v>
      </c>
      <c r="IA15" s="23">
        <v>28.136252739457294</v>
      </c>
      <c r="IB15" s="23">
        <v>28.27134276137317</v>
      </c>
      <c r="IC15" s="23">
        <v>28.406432783288611</v>
      </c>
      <c r="ID15" s="23">
        <v>28.54152280520449</v>
      </c>
      <c r="IE15" s="23">
        <v>28.676612827119929</v>
      </c>
      <c r="IF15" s="23">
        <v>28.811702849035811</v>
      </c>
      <c r="IG15" s="23">
        <v>28.946792870951246</v>
      </c>
      <c r="IH15" s="23">
        <v>29.081882892867132</v>
      </c>
      <c r="II15" s="23">
        <v>29.216972914782563</v>
      </c>
      <c r="IJ15" s="23">
        <v>29.352062936698452</v>
      </c>
      <c r="IK15" s="23">
        <v>29.48715295861388</v>
      </c>
      <c r="IL15" s="23">
        <v>29.622242980529773</v>
      </c>
      <c r="IM15" s="23">
        <v>29.757333002445197</v>
      </c>
      <c r="IN15" s="23">
        <v>29.892423024361094</v>
      </c>
      <c r="IO15" s="23">
        <v>30.027513046276514</v>
      </c>
      <c r="IP15" s="23">
        <v>30.162603068192414</v>
      </c>
      <c r="IQ15" s="23">
        <v>30.297693090107831</v>
      </c>
      <c r="IR15" s="23">
        <v>30.432783112023735</v>
      </c>
      <c r="IS15" s="23">
        <v>30.567873133939148</v>
      </c>
      <c r="IT15" s="23">
        <v>30.702963155855056</v>
      </c>
      <c r="IU15" s="23">
        <v>30.838053177770465</v>
      </c>
      <c r="IV15" s="23">
        <v>30.973143199686376</v>
      </c>
    </row>
    <row r="16" spans="1:256" ht="13.2" x14ac:dyDescent="0.25">
      <c r="A16" s="249">
        <v>37165</v>
      </c>
      <c r="B16" s="218">
        <v>-2.52625741171875</v>
      </c>
      <c r="C16" s="218">
        <v>-2.4883809250781286</v>
      </c>
      <c r="D16" s="218">
        <v>-2.4505044384375001</v>
      </c>
      <c r="E16" s="218">
        <v>-2.4126279517968783</v>
      </c>
      <c r="F16" s="218">
        <v>-2.3747514651562502</v>
      </c>
      <c r="G16" s="218">
        <v>-2.336874978515628</v>
      </c>
      <c r="H16" s="218">
        <v>-2.2989984918750004</v>
      </c>
      <c r="I16" s="218">
        <v>-2.2611220052343777</v>
      </c>
      <c r="J16" s="218">
        <v>-2.2232455185937505</v>
      </c>
      <c r="K16" s="218">
        <v>-2.1853690319531274</v>
      </c>
      <c r="L16" s="218">
        <v>-2.1474925453125007</v>
      </c>
      <c r="M16" s="218">
        <v>-2.1096160586718771</v>
      </c>
      <c r="N16" s="218">
        <v>-2.0717395720312508</v>
      </c>
      <c r="O16" s="218">
        <v>-2.0338630853906268</v>
      </c>
      <c r="P16" s="218">
        <v>-1.995986598750001</v>
      </c>
      <c r="Q16" s="218">
        <v>-1.9581101121093765</v>
      </c>
      <c r="R16" s="218">
        <v>-1.9202336254687509</v>
      </c>
      <c r="S16" s="218">
        <v>-1.8823571388281262</v>
      </c>
      <c r="T16" s="218">
        <v>-1.8444806521875008</v>
      </c>
      <c r="U16" s="218">
        <v>-1.8066041655468759</v>
      </c>
      <c r="V16" s="219">
        <v>-1.7687276789062507</v>
      </c>
      <c r="W16" s="218">
        <v>-1.7308511922656256</v>
      </c>
      <c r="X16" s="219">
        <v>-1.6929747056250006</v>
      </c>
      <c r="Y16" s="218">
        <v>-1.6550982189843757</v>
      </c>
      <c r="Z16" s="219">
        <v>-1.6172217323437506</v>
      </c>
      <c r="AA16" s="218">
        <v>-1.5793452457031254</v>
      </c>
      <c r="AB16" s="220">
        <v>-1.5414687590625005</v>
      </c>
      <c r="AC16" s="218">
        <v>-1.5035922724218755</v>
      </c>
      <c r="AD16" s="220">
        <v>-1.4657157857812504</v>
      </c>
      <c r="AE16" s="218">
        <v>-1.4278392991406252</v>
      </c>
      <c r="AF16" s="218">
        <v>-1.3899628125000003</v>
      </c>
      <c r="AG16" s="218">
        <v>-1.3540439062500003</v>
      </c>
      <c r="AH16" s="151">
        <v>-1.318125</v>
      </c>
      <c r="AI16" s="218">
        <v>-1.2840625000000001</v>
      </c>
      <c r="AJ16" s="218">
        <v>-1.25</v>
      </c>
      <c r="AK16" s="218">
        <v>-1</v>
      </c>
      <c r="AL16" s="218">
        <v>-0.75</v>
      </c>
      <c r="AM16" s="218">
        <v>-0.5</v>
      </c>
      <c r="AN16" s="218">
        <v>-0.25</v>
      </c>
      <c r="AO16" s="218">
        <v>0</v>
      </c>
      <c r="AP16" s="218">
        <v>0.25</v>
      </c>
      <c r="AQ16" s="218">
        <v>0.5</v>
      </c>
      <c r="AR16" s="218">
        <v>0.75</v>
      </c>
      <c r="AS16" s="218">
        <v>1</v>
      </c>
      <c r="AT16" s="218">
        <v>1.25</v>
      </c>
      <c r="AU16" s="218">
        <v>1.5</v>
      </c>
      <c r="AV16" s="218">
        <v>1.75</v>
      </c>
      <c r="AW16" s="218">
        <v>1.9875</v>
      </c>
      <c r="AX16" s="218">
        <v>2.2250000000000001</v>
      </c>
      <c r="AY16" s="218">
        <v>2.4506250000000001</v>
      </c>
      <c r="AZ16" s="218">
        <v>2.67625</v>
      </c>
      <c r="BA16" s="218">
        <v>2.8905937499999999</v>
      </c>
      <c r="BB16" s="218">
        <v>3.1049375000000001</v>
      </c>
      <c r="BC16" s="218">
        <v>3.3085640625000003</v>
      </c>
      <c r="BD16" s="218">
        <v>3.5121906250000001</v>
      </c>
      <c r="BE16" s="218">
        <v>3.7056358593750001</v>
      </c>
      <c r="BF16" s="218">
        <v>3.89908109375</v>
      </c>
      <c r="BG16" s="218">
        <v>4.0828540664062496</v>
      </c>
      <c r="BH16" s="218">
        <v>4.2666270390624996</v>
      </c>
      <c r="BI16" s="218">
        <v>4.4412113630859373</v>
      </c>
      <c r="BJ16" s="218">
        <v>4.6157956871093742</v>
      </c>
      <c r="BK16" s="218">
        <v>4.7816507949316396</v>
      </c>
      <c r="BL16" s="218">
        <v>4.947505902753905</v>
      </c>
      <c r="BM16" s="218">
        <v>5.1050682551850572</v>
      </c>
      <c r="BN16" s="218">
        <v>5.2626306076162095</v>
      </c>
      <c r="BO16" s="218">
        <v>5.4123148424258041</v>
      </c>
      <c r="BP16" s="218">
        <v>5.5619990772353987</v>
      </c>
      <c r="BQ16" s="218">
        <v>5.704199100304514</v>
      </c>
      <c r="BR16" s="218">
        <v>5.8463991233736285</v>
      </c>
      <c r="BS16" s="218">
        <v>5.981489145289288</v>
      </c>
      <c r="BT16" s="218">
        <v>6.1165791672049465</v>
      </c>
      <c r="BU16" s="218">
        <v>6.2516691891206051</v>
      </c>
      <c r="BV16" s="218">
        <v>6.3867592110362645</v>
      </c>
      <c r="BW16" s="218">
        <v>6.521849232951924</v>
      </c>
      <c r="BX16" s="218">
        <v>6.6569392548675825</v>
      </c>
      <c r="BY16" s="218">
        <v>6.7920292767832411</v>
      </c>
      <c r="BZ16" s="218">
        <v>6.9271192986989005</v>
      </c>
      <c r="CA16" s="218">
        <v>7.06220932061456</v>
      </c>
      <c r="CB16" s="218">
        <v>7.1972993425302185</v>
      </c>
      <c r="CC16" s="218">
        <v>7.3323893644458771</v>
      </c>
      <c r="CD16" s="218">
        <v>7.4674793863615365</v>
      </c>
      <c r="CE16" s="218">
        <v>7.6025694082771942</v>
      </c>
      <c r="CF16" s="218">
        <v>7.7376594301928545</v>
      </c>
      <c r="CG16" s="218">
        <v>7.8727494521085113</v>
      </c>
      <c r="CH16" s="218">
        <v>8.0078394740241734</v>
      </c>
      <c r="CI16" s="218">
        <v>8.1429294959398284</v>
      </c>
      <c r="CJ16" s="218">
        <v>8.2780195178554923</v>
      </c>
      <c r="CK16" s="218">
        <v>8.4131095397711455</v>
      </c>
      <c r="CL16" s="218">
        <v>8.5481995616868112</v>
      </c>
      <c r="CM16" s="218">
        <v>8.6832895836024626</v>
      </c>
      <c r="CN16" s="218">
        <v>8.81837960551813</v>
      </c>
      <c r="CO16" s="218">
        <v>8.9534696274337797</v>
      </c>
      <c r="CP16" s="218">
        <v>9.0885596493494489</v>
      </c>
      <c r="CQ16" s="218">
        <v>9.2236496712650968</v>
      </c>
      <c r="CR16" s="218">
        <v>9.3587396931807678</v>
      </c>
      <c r="CS16" s="218">
        <v>9.4938297150964139</v>
      </c>
      <c r="CT16" s="218">
        <v>9.6289197370120867</v>
      </c>
      <c r="CU16" s="218">
        <v>9.764009758927731</v>
      </c>
      <c r="CV16" s="218">
        <v>9.8990997808434056</v>
      </c>
      <c r="CW16" s="218">
        <v>10.034189802759048</v>
      </c>
      <c r="CX16" s="218">
        <v>10.169279824674724</v>
      </c>
      <c r="CY16" s="218">
        <v>10.304369846590365</v>
      </c>
      <c r="CZ16" s="218">
        <v>10.439459868506043</v>
      </c>
      <c r="DA16" s="218">
        <v>10.574549890421682</v>
      </c>
      <c r="DB16" s="218">
        <v>10.709639912337362</v>
      </c>
      <c r="DC16" s="218">
        <v>10.844729934252999</v>
      </c>
      <c r="DD16" s="218">
        <v>10.979819956168681</v>
      </c>
      <c r="DE16" s="218">
        <v>11.114909978084317</v>
      </c>
      <c r="DF16" s="218">
        <v>11.25</v>
      </c>
      <c r="DG16" s="218">
        <v>11.385090021915634</v>
      </c>
      <c r="DH16" s="218">
        <v>11.520180043831319</v>
      </c>
      <c r="DI16" s="218">
        <v>11.655270065746951</v>
      </c>
      <c r="DJ16" s="218">
        <v>11.790360087662638</v>
      </c>
      <c r="DK16" s="218">
        <v>11.925450109578268</v>
      </c>
      <c r="DL16" s="218">
        <v>12.060540131493957</v>
      </c>
      <c r="DM16" s="218">
        <v>12.195630153409585</v>
      </c>
      <c r="DN16" s="218">
        <v>12.330720175325276</v>
      </c>
      <c r="DO16" s="218">
        <v>12.465810197240902</v>
      </c>
      <c r="DP16" s="218">
        <v>12.600900219156594</v>
      </c>
      <c r="DQ16" s="218">
        <v>12.735990241072219</v>
      </c>
      <c r="DR16" s="218">
        <v>12.871080262987913</v>
      </c>
      <c r="DS16" s="218">
        <v>13.006170284903536</v>
      </c>
      <c r="DT16" s="218">
        <v>13.141260306819232</v>
      </c>
      <c r="DU16" s="218">
        <v>13.276350328734853</v>
      </c>
      <c r="DV16" s="218">
        <v>13.411440350650551</v>
      </c>
      <c r="DW16" s="218">
        <v>13.546530372566171</v>
      </c>
      <c r="DX16" s="218">
        <v>13.68162039448187</v>
      </c>
      <c r="DY16" s="218">
        <v>13.816710416397488</v>
      </c>
      <c r="DZ16" s="218">
        <v>13.951800438313189</v>
      </c>
      <c r="EA16" s="218">
        <v>14.086890460228805</v>
      </c>
      <c r="EB16" s="218">
        <v>14.221980482144508</v>
      </c>
      <c r="EC16" s="218">
        <v>14.357070504060122</v>
      </c>
      <c r="ED16" s="218">
        <v>14.492160525975827</v>
      </c>
      <c r="EE16" s="218">
        <v>14.627250547891439</v>
      </c>
      <c r="EF16" s="218">
        <v>14.762340569807145</v>
      </c>
      <c r="EG16" s="218">
        <v>14.897430591722756</v>
      </c>
      <c r="EH16" s="218">
        <v>15.032520613638464</v>
      </c>
      <c r="EI16" s="218">
        <v>15.167610635554073</v>
      </c>
      <c r="EJ16" s="218">
        <v>15.302700657469783</v>
      </c>
      <c r="EK16" s="218">
        <v>15.43779067938539</v>
      </c>
      <c r="EL16" s="23">
        <v>15.572880701301102</v>
      </c>
      <c r="EM16" s="23">
        <v>15.707970723216707</v>
      </c>
      <c r="EN16" s="23">
        <v>15.843060745132421</v>
      </c>
      <c r="EO16" s="23">
        <v>15.978150767048025</v>
      </c>
      <c r="EP16" s="23">
        <v>16.11324078896374</v>
      </c>
      <c r="EQ16" s="23">
        <v>16.248330810879342</v>
      </c>
      <c r="ER16" s="23">
        <v>16.383420832795061</v>
      </c>
      <c r="ES16" s="23">
        <v>16.518510854710659</v>
      </c>
      <c r="ET16" s="23">
        <v>16.653600876626381</v>
      </c>
      <c r="EU16" s="23">
        <v>16.788690898541976</v>
      </c>
      <c r="EV16" s="23">
        <v>16.923780920457702</v>
      </c>
      <c r="EW16" s="23">
        <v>17.058870942373293</v>
      </c>
      <c r="EX16" s="23">
        <v>17.193960964289023</v>
      </c>
      <c r="EY16" s="23">
        <v>17.32905098620461</v>
      </c>
      <c r="EZ16" s="23">
        <v>17.464141008120343</v>
      </c>
      <c r="FA16" s="23">
        <v>17.599231030035927</v>
      </c>
      <c r="FB16" s="23">
        <v>17.734321051951664</v>
      </c>
      <c r="FC16" s="23">
        <v>17.869411073867244</v>
      </c>
      <c r="FD16" s="23">
        <v>18.004501095782985</v>
      </c>
      <c r="FE16" s="23">
        <v>18.139591117698561</v>
      </c>
      <c r="FF16" s="23">
        <v>18.274681139614305</v>
      </c>
      <c r="FG16" s="23">
        <v>18.409771161529878</v>
      </c>
      <c r="FH16" s="23">
        <v>18.544861183445626</v>
      </c>
      <c r="FI16" s="23">
        <v>18.679951205361196</v>
      </c>
      <c r="FJ16" s="23">
        <v>18.815041227276947</v>
      </c>
      <c r="FK16" s="23">
        <v>18.950131249192513</v>
      </c>
      <c r="FL16" s="23">
        <v>19.085221271108267</v>
      </c>
      <c r="FM16" s="23">
        <v>19.22031129302383</v>
      </c>
      <c r="FN16" s="23">
        <v>19.355401314939588</v>
      </c>
      <c r="FO16" s="23">
        <v>19.490491336855147</v>
      </c>
      <c r="FP16" s="23">
        <v>19.625581358770908</v>
      </c>
      <c r="FQ16" s="23">
        <v>19.760671380686464</v>
      </c>
      <c r="FR16" s="23">
        <v>19.895761402602229</v>
      </c>
      <c r="FS16" s="23">
        <v>20.030851424517781</v>
      </c>
      <c r="FT16" s="23">
        <v>20.16594144643355</v>
      </c>
      <c r="FU16" s="23">
        <v>20.301031468349098</v>
      </c>
      <c r="FV16" s="23">
        <v>20.43612149026487</v>
      </c>
      <c r="FW16" s="23">
        <v>20.571211512180415</v>
      </c>
      <c r="FX16" s="23">
        <v>20.706301534096191</v>
      </c>
      <c r="FY16" s="23">
        <v>20.841391556011732</v>
      </c>
      <c r="FZ16" s="23">
        <v>20.976481577927512</v>
      </c>
      <c r="GA16" s="23">
        <v>21.11157159984305</v>
      </c>
      <c r="GB16" s="23">
        <v>21.246661621758832</v>
      </c>
      <c r="GC16" s="23">
        <v>21.381751643674367</v>
      </c>
      <c r="GD16" s="23">
        <v>21.516841665590153</v>
      </c>
      <c r="GE16" s="23">
        <v>21.651931687505684</v>
      </c>
      <c r="GF16" s="23">
        <v>21.787021709421474</v>
      </c>
      <c r="GG16" s="23">
        <v>21.922111731337001</v>
      </c>
      <c r="GH16" s="23">
        <v>22.057201753252794</v>
      </c>
      <c r="GI16" s="23">
        <v>22.192291775168318</v>
      </c>
      <c r="GJ16" s="23">
        <v>22.327381797084115</v>
      </c>
      <c r="GK16" s="23">
        <v>22.462471818999635</v>
      </c>
      <c r="GL16" s="23">
        <v>22.597561840915436</v>
      </c>
      <c r="GM16" s="23">
        <v>22.732651862830952</v>
      </c>
      <c r="GN16" s="23">
        <v>22.867741884746756</v>
      </c>
      <c r="GO16" s="23">
        <v>23.002831906662269</v>
      </c>
      <c r="GP16" s="23">
        <v>23.137921928578077</v>
      </c>
      <c r="GQ16" s="23">
        <v>23.273011950493586</v>
      </c>
      <c r="GR16" s="23">
        <v>23.408101972409398</v>
      </c>
      <c r="GS16" s="23">
        <v>23.543191994324904</v>
      </c>
      <c r="GT16" s="23">
        <v>23.678282016240718</v>
      </c>
      <c r="GU16" s="23">
        <v>23.813372038156221</v>
      </c>
      <c r="GV16" s="23">
        <v>23.948462060072039</v>
      </c>
      <c r="GW16" s="23">
        <v>24.083552081987538</v>
      </c>
      <c r="GX16" s="23">
        <v>24.21864210390336</v>
      </c>
      <c r="GY16" s="23">
        <v>24.353732125818855</v>
      </c>
      <c r="GZ16" s="23">
        <v>24.48882214773468</v>
      </c>
      <c r="HA16" s="23">
        <v>24.623912169650172</v>
      </c>
      <c r="HB16" s="23">
        <v>24.759002191566001</v>
      </c>
      <c r="HC16" s="23">
        <v>24.894092213481489</v>
      </c>
      <c r="HD16" s="23">
        <v>25.029182235397322</v>
      </c>
      <c r="HE16" s="23">
        <v>25.164272257312806</v>
      </c>
      <c r="HF16" s="23">
        <v>25.299362279228642</v>
      </c>
      <c r="HG16" s="23">
        <v>25.434452301144123</v>
      </c>
      <c r="HH16" s="23">
        <v>25.569542323059963</v>
      </c>
      <c r="HI16" s="23">
        <v>25.70463234497544</v>
      </c>
      <c r="HJ16" s="23">
        <v>25.839722366891284</v>
      </c>
      <c r="HK16" s="23">
        <v>25.974812388806757</v>
      </c>
      <c r="HL16" s="23">
        <v>26.109902410722604</v>
      </c>
      <c r="HM16" s="23">
        <v>26.244992432638075</v>
      </c>
      <c r="HN16" s="23">
        <v>26.380082454553925</v>
      </c>
      <c r="HO16" s="23">
        <v>26.515172476469392</v>
      </c>
      <c r="HP16" s="23">
        <v>26.650262498385246</v>
      </c>
      <c r="HQ16" s="23">
        <v>26.785352520300709</v>
      </c>
      <c r="HR16" s="23">
        <v>26.920442542216566</v>
      </c>
      <c r="HS16" s="23">
        <v>27.055532564132026</v>
      </c>
      <c r="HT16" s="23">
        <v>27.190622586047887</v>
      </c>
      <c r="HU16" s="23">
        <v>27.325712607963343</v>
      </c>
      <c r="HV16" s="23">
        <v>27.460802629879208</v>
      </c>
      <c r="HW16" s="23">
        <v>27.59589265179466</v>
      </c>
      <c r="HX16" s="23">
        <v>27.730982673710528</v>
      </c>
      <c r="HY16" s="23">
        <v>27.866072695625977</v>
      </c>
      <c r="HZ16" s="23">
        <v>28.001162717541849</v>
      </c>
      <c r="IA16" s="23">
        <v>28.136252739457294</v>
      </c>
      <c r="IB16" s="23">
        <v>28.27134276137317</v>
      </c>
      <c r="IC16" s="23">
        <v>28.406432783288611</v>
      </c>
      <c r="ID16" s="23">
        <v>28.54152280520449</v>
      </c>
      <c r="IE16" s="23">
        <v>28.676612827119929</v>
      </c>
      <c r="IF16" s="23">
        <v>28.811702849035811</v>
      </c>
      <c r="IG16" s="23">
        <v>28.946792870951246</v>
      </c>
      <c r="IH16" s="23">
        <v>29.081882892867132</v>
      </c>
      <c r="II16" s="23">
        <v>29.216972914782563</v>
      </c>
      <c r="IJ16" s="23">
        <v>29.352062936698452</v>
      </c>
      <c r="IK16" s="23">
        <v>29.48715295861388</v>
      </c>
      <c r="IL16" s="23">
        <v>29.622242980529773</v>
      </c>
      <c r="IM16" s="23">
        <v>29.757333002445197</v>
      </c>
      <c r="IN16" s="23">
        <v>29.892423024361094</v>
      </c>
      <c r="IO16" s="23">
        <v>30.027513046276514</v>
      </c>
      <c r="IP16" s="23">
        <v>30.162603068192414</v>
      </c>
      <c r="IQ16" s="23">
        <v>30.297693090107831</v>
      </c>
      <c r="IR16" s="23">
        <v>30.432783112023735</v>
      </c>
      <c r="IS16" s="23">
        <v>30.567873133939148</v>
      </c>
      <c r="IT16" s="23">
        <v>30.702963155855056</v>
      </c>
      <c r="IU16" s="23">
        <v>30.838053177770465</v>
      </c>
      <c r="IV16" s="23">
        <v>30.973143199686376</v>
      </c>
    </row>
    <row r="17" spans="1:256" ht="13.2" x14ac:dyDescent="0.25">
      <c r="A17" s="149">
        <v>37196</v>
      </c>
      <c r="B17" s="218">
        <v>-2.0210059293750011</v>
      </c>
      <c r="C17" s="218">
        <v>-1.9907047400625011</v>
      </c>
      <c r="D17" s="218">
        <v>-1.9604035507500011</v>
      </c>
      <c r="E17" s="218">
        <v>-1.930102361437501</v>
      </c>
      <c r="F17" s="218">
        <v>-1.899801172125001</v>
      </c>
      <c r="G17" s="218">
        <v>-1.869499982812501</v>
      </c>
      <c r="H17" s="218">
        <v>-1.8391987935000009</v>
      </c>
      <c r="I17" s="218">
        <v>-1.8088976041875009</v>
      </c>
      <c r="J17" s="218">
        <v>-1.7785964148750009</v>
      </c>
      <c r="K17" s="218">
        <v>-1.7482952255625008</v>
      </c>
      <c r="L17" s="218">
        <v>-1.7179940362500008</v>
      </c>
      <c r="M17" s="218">
        <v>-1.6876928469375008</v>
      </c>
      <c r="N17" s="218">
        <v>-1.6573916576250007</v>
      </c>
      <c r="O17" s="218">
        <v>-1.6270904683125007</v>
      </c>
      <c r="P17" s="218">
        <v>-1.5967892790000007</v>
      </c>
      <c r="Q17" s="218">
        <v>-1.5664880896875006</v>
      </c>
      <c r="R17" s="218">
        <v>-1.5361869003750006</v>
      </c>
      <c r="S17" s="218">
        <v>-1.5058857110625006</v>
      </c>
      <c r="T17" s="218">
        <v>-1.4755845217500005</v>
      </c>
      <c r="U17" s="218">
        <v>-1.4452833324375005</v>
      </c>
      <c r="V17" s="219">
        <v>-1.4149821431250005</v>
      </c>
      <c r="W17" s="218">
        <v>-1.3846809538125004</v>
      </c>
      <c r="X17" s="219">
        <v>-1.3543797645000004</v>
      </c>
      <c r="Y17" s="218">
        <v>-1.3240785751875004</v>
      </c>
      <c r="Z17" s="219">
        <v>-1.2937773858750004</v>
      </c>
      <c r="AA17" s="218">
        <v>-1.2634761965625003</v>
      </c>
      <c r="AB17" s="220">
        <v>-1.2331750072500003</v>
      </c>
      <c r="AC17" s="218">
        <v>-1.2028738179375003</v>
      </c>
      <c r="AD17" s="220">
        <v>-1.1725726286250002</v>
      </c>
      <c r="AE17" s="218">
        <v>-1.1422714393125002</v>
      </c>
      <c r="AF17" s="218">
        <v>-1.1119702500000002</v>
      </c>
      <c r="AG17" s="150">
        <v>-1.0832351250000003</v>
      </c>
      <c r="AH17" s="150">
        <v>-1.0545000000000002</v>
      </c>
      <c r="AI17" s="150">
        <v>-1.0272500000000002</v>
      </c>
      <c r="AJ17" s="150">
        <v>-1</v>
      </c>
      <c r="AK17" s="150">
        <v>-0.8</v>
      </c>
      <c r="AL17" s="150">
        <v>-0.6</v>
      </c>
      <c r="AM17" s="150">
        <v>-0.4</v>
      </c>
      <c r="AN17" s="150">
        <v>-0.2</v>
      </c>
      <c r="AO17" s="150">
        <v>0</v>
      </c>
      <c r="AP17" s="150">
        <v>0.2</v>
      </c>
      <c r="AQ17" s="150">
        <v>0.4</v>
      </c>
      <c r="AR17" s="150">
        <v>0.6</v>
      </c>
      <c r="AS17" s="150">
        <v>0.8</v>
      </c>
      <c r="AT17" s="150">
        <v>1</v>
      </c>
      <c r="AU17" s="150">
        <v>1.2</v>
      </c>
      <c r="AV17" s="150">
        <v>1.4</v>
      </c>
      <c r="AW17" s="150">
        <v>1.58</v>
      </c>
      <c r="AX17" s="150">
        <v>1.76</v>
      </c>
      <c r="AY17" s="150">
        <v>1.9220000000000006</v>
      </c>
      <c r="AZ17" s="150">
        <v>2.0840000000000005</v>
      </c>
      <c r="BA17" s="150">
        <v>2.2298000000000004</v>
      </c>
      <c r="BB17" s="150">
        <v>2.3756000000000004</v>
      </c>
      <c r="BC17" s="150">
        <v>2.5068200000000003</v>
      </c>
      <c r="BD17" s="150">
        <v>2.6380400000000002</v>
      </c>
      <c r="BE17" s="150">
        <v>2.756138</v>
      </c>
      <c r="BF17" s="150">
        <v>2.8742359999999998</v>
      </c>
      <c r="BG17" s="150">
        <v>2.9805241999999996</v>
      </c>
      <c r="BH17" s="150">
        <v>3.0868123999999995</v>
      </c>
      <c r="BI17" s="150">
        <v>3.1824717799999993</v>
      </c>
      <c r="BJ17" s="150">
        <v>3.2781311599999992</v>
      </c>
      <c r="BK17" s="150">
        <v>3.3642246019999993</v>
      </c>
      <c r="BL17" s="150">
        <v>3.450318043999999</v>
      </c>
      <c r="BM17" s="150">
        <v>3.5278021417999987</v>
      </c>
      <c r="BN17" s="150">
        <v>3.6052862395999989</v>
      </c>
      <c r="BO17" s="150">
        <v>3.6750219276199987</v>
      </c>
      <c r="BP17" s="150">
        <v>3.7447576156399989</v>
      </c>
      <c r="BQ17" s="150">
        <v>3.8144933036599991</v>
      </c>
      <c r="BR17" s="150">
        <v>3.8842289916799988</v>
      </c>
      <c r="BS17" s="150">
        <v>3.9539646796999985</v>
      </c>
      <c r="BT17" s="150">
        <v>4.0237003677199983</v>
      </c>
      <c r="BU17" s="150">
        <v>4.093436055739998</v>
      </c>
      <c r="BV17" s="150">
        <v>4.1631717437599978</v>
      </c>
      <c r="BW17" s="150">
        <v>4.2329074317799975</v>
      </c>
      <c r="BX17" s="150">
        <v>4.3026431197999973</v>
      </c>
      <c r="BY17" s="150">
        <v>4.372378807819997</v>
      </c>
      <c r="BZ17" s="150">
        <v>4.4421144958399967</v>
      </c>
      <c r="CA17" s="150">
        <v>4.5118501838599965</v>
      </c>
      <c r="CB17" s="150">
        <v>4.5815858718799962</v>
      </c>
      <c r="CC17" s="150">
        <v>4.651321559899996</v>
      </c>
      <c r="CD17" s="150">
        <v>4.7210572479199957</v>
      </c>
      <c r="CE17" s="150">
        <v>4.7907929359399954</v>
      </c>
      <c r="CF17" s="150">
        <v>4.8605286239599952</v>
      </c>
      <c r="CG17" s="150">
        <v>4.9302643119799949</v>
      </c>
      <c r="CH17" s="150">
        <v>4.9999999999999947</v>
      </c>
      <c r="CI17" s="150">
        <v>5.0697356880199944</v>
      </c>
      <c r="CJ17" s="150">
        <v>5.1394713760399942</v>
      </c>
      <c r="CK17" s="150">
        <v>5.2092070640599939</v>
      </c>
      <c r="CL17" s="150">
        <v>5.2789427520799936</v>
      </c>
      <c r="CM17" s="150">
        <v>5.3486784400999934</v>
      </c>
      <c r="CN17" s="150">
        <v>5.4184141281199931</v>
      </c>
      <c r="CO17" s="150">
        <v>5.4881498161399929</v>
      </c>
      <c r="CP17" s="150">
        <v>5.5578855041599926</v>
      </c>
      <c r="CQ17" s="150">
        <v>5.6276211921799923</v>
      </c>
      <c r="CR17" s="150">
        <v>5.6973568801999921</v>
      </c>
      <c r="CS17" s="150">
        <v>5.7670925682199918</v>
      </c>
      <c r="CT17" s="150">
        <v>5.8368282562399916</v>
      </c>
      <c r="CU17" s="150">
        <v>5.9065639442599913</v>
      </c>
      <c r="CV17" s="150">
        <v>5.9762996322799911</v>
      </c>
      <c r="CW17" s="150">
        <v>6.0460353202999908</v>
      </c>
      <c r="CX17" s="150">
        <v>6.1157710083199905</v>
      </c>
      <c r="CY17" s="150">
        <v>6.1855066963399903</v>
      </c>
      <c r="CZ17" s="150">
        <v>6.25524238435999</v>
      </c>
      <c r="DA17" s="150">
        <v>6.3249780723799898</v>
      </c>
      <c r="DB17" s="150">
        <v>6.3947137603999895</v>
      </c>
      <c r="DC17" s="150">
        <v>6.4644494484199893</v>
      </c>
      <c r="DD17" s="150">
        <v>6.534185136439989</v>
      </c>
      <c r="DE17" s="150">
        <v>6.6039208244599887</v>
      </c>
      <c r="DF17" s="150">
        <v>6.6736565124799885</v>
      </c>
      <c r="DG17" s="150">
        <v>6.7433922004999882</v>
      </c>
      <c r="DH17" s="150">
        <v>6.813127888519988</v>
      </c>
      <c r="DI17" s="150">
        <v>6.8828635765399877</v>
      </c>
      <c r="DJ17" s="150">
        <v>6.9525992645599874</v>
      </c>
      <c r="DK17" s="150">
        <v>7.0223349525799872</v>
      </c>
      <c r="DL17" s="150">
        <v>7.0920706405999869</v>
      </c>
      <c r="DM17" s="150">
        <v>7.1618063286199867</v>
      </c>
      <c r="DN17" s="150">
        <v>7.2315420166399864</v>
      </c>
      <c r="DO17" s="150">
        <v>7.3012777046599862</v>
      </c>
      <c r="DP17" s="150">
        <v>7.3710133926799859</v>
      </c>
      <c r="DQ17" s="150">
        <v>7.4407490806999856</v>
      </c>
      <c r="DR17" s="150">
        <v>7.5104847687199854</v>
      </c>
      <c r="DS17" s="150">
        <v>7.5802204567399851</v>
      </c>
      <c r="DT17" s="150">
        <v>7.6499561447599849</v>
      </c>
      <c r="DU17" s="150">
        <v>7.7196918327799846</v>
      </c>
      <c r="DV17" s="150">
        <v>7.7894275207999844</v>
      </c>
      <c r="DW17" s="150">
        <v>7.8591632088199841</v>
      </c>
      <c r="DX17" s="150">
        <v>7.9288988968399838</v>
      </c>
      <c r="DY17" s="150">
        <v>7.9986345848599836</v>
      </c>
      <c r="DZ17" s="150">
        <v>8.0683702728799833</v>
      </c>
      <c r="EA17" s="150">
        <v>8.1381059608999831</v>
      </c>
      <c r="EB17" s="150">
        <v>8.2078416489199828</v>
      </c>
      <c r="EC17" s="150">
        <v>8.2775773369399825</v>
      </c>
      <c r="ED17" s="150">
        <v>8.3473130249599823</v>
      </c>
      <c r="EE17" s="150">
        <v>8.417048712979982</v>
      </c>
      <c r="EF17" s="150">
        <v>8.4867844009999818</v>
      </c>
      <c r="EG17" s="150">
        <v>8.5565200890199815</v>
      </c>
      <c r="EH17" s="150">
        <v>8.6262557770399813</v>
      </c>
      <c r="EI17" s="150">
        <v>8.695991465059981</v>
      </c>
      <c r="EJ17" s="150">
        <v>8.7657271530799807</v>
      </c>
      <c r="EK17" s="150">
        <v>8.8354628410999805</v>
      </c>
      <c r="EL17" s="23">
        <v>8.9051985291199802</v>
      </c>
      <c r="EM17" s="23">
        <v>8.97493421713998</v>
      </c>
      <c r="EN17" s="23">
        <v>9.0446699051599797</v>
      </c>
      <c r="EO17" s="23">
        <v>9.1144055931799794</v>
      </c>
      <c r="EP17" s="23">
        <v>9.1841412811999792</v>
      </c>
      <c r="EQ17" s="23">
        <v>9.2538769692199789</v>
      </c>
      <c r="ER17" s="23">
        <v>9.3236126572399787</v>
      </c>
      <c r="ES17" s="23">
        <v>9.3933483452599784</v>
      </c>
      <c r="ET17" s="23">
        <v>9.4630840332799782</v>
      </c>
      <c r="EU17" s="23">
        <v>9.5328197212999779</v>
      </c>
      <c r="EV17" s="23">
        <v>9.6025554093199776</v>
      </c>
      <c r="EW17" s="23">
        <v>9.6722910973399774</v>
      </c>
      <c r="EX17" s="23">
        <v>9.7420267853599771</v>
      </c>
      <c r="EY17" s="23">
        <v>9.8117624733799769</v>
      </c>
      <c r="EZ17" s="23">
        <v>9.8814981613999766</v>
      </c>
      <c r="FA17" s="23">
        <v>9.9512338494199764</v>
      </c>
      <c r="FB17" s="23">
        <v>10.020969537439976</v>
      </c>
      <c r="FC17" s="23">
        <v>10.090705225459976</v>
      </c>
      <c r="FD17" s="23">
        <v>10.160440913479976</v>
      </c>
      <c r="FE17" s="23">
        <v>10.230176601499975</v>
      </c>
      <c r="FF17" s="23">
        <v>10.299912289519975</v>
      </c>
      <c r="FG17" s="23">
        <v>10.369647977539975</v>
      </c>
      <c r="FH17" s="23">
        <v>10.439383665559975</v>
      </c>
      <c r="FI17" s="23">
        <v>10.509119353579974</v>
      </c>
      <c r="FJ17" s="23">
        <v>10.578855041599974</v>
      </c>
      <c r="FK17" s="23">
        <v>10.648590729619974</v>
      </c>
      <c r="FL17" s="23">
        <v>10.718326417639974</v>
      </c>
      <c r="FM17" s="23">
        <v>10.788062105659973</v>
      </c>
      <c r="FN17" s="23">
        <v>10.857797793679973</v>
      </c>
      <c r="FO17" s="23">
        <v>10.927533481699973</v>
      </c>
      <c r="FP17" s="23">
        <v>10.997269169719972</v>
      </c>
      <c r="FQ17" s="23">
        <v>11.067004857739972</v>
      </c>
      <c r="FR17" s="23">
        <v>11.136740545759972</v>
      </c>
      <c r="FS17" s="23">
        <v>11.206476233779972</v>
      </c>
      <c r="FT17" s="23">
        <v>11.276211921799971</v>
      </c>
      <c r="FU17" s="23">
        <v>11.345947609819971</v>
      </c>
      <c r="FV17" s="23">
        <v>11.415683297839971</v>
      </c>
      <c r="FW17" s="23">
        <v>11.485418985859971</v>
      </c>
      <c r="FX17" s="23">
        <v>11.55515467387997</v>
      </c>
      <c r="FY17" s="23">
        <v>11.62489036189997</v>
      </c>
      <c r="FZ17" s="23">
        <v>11.69462604991997</v>
      </c>
      <c r="GA17" s="23">
        <v>11.76436173793997</v>
      </c>
      <c r="GB17" s="23">
        <v>11.834097425959969</v>
      </c>
      <c r="GC17" s="23">
        <v>11.903833113979969</v>
      </c>
      <c r="GD17" s="23">
        <v>11.973568801999969</v>
      </c>
      <c r="GE17" s="23">
        <v>12.043304490019969</v>
      </c>
      <c r="GF17" s="23">
        <v>12.113040178039968</v>
      </c>
      <c r="GG17" s="23">
        <v>12.182775866059968</v>
      </c>
      <c r="GH17" s="23">
        <v>12.252511554079968</v>
      </c>
      <c r="GI17" s="23">
        <v>12.322247242099968</v>
      </c>
      <c r="GJ17" s="23">
        <v>12.391982930119967</v>
      </c>
      <c r="GK17" s="23">
        <v>12.461718618139967</v>
      </c>
      <c r="GL17" s="23">
        <v>12.531454306159967</v>
      </c>
      <c r="GM17" s="23">
        <v>12.601189994179967</v>
      </c>
      <c r="GN17" s="23">
        <v>12.670925682199966</v>
      </c>
      <c r="GO17" s="23">
        <v>12.740661370219966</v>
      </c>
      <c r="GP17" s="23">
        <v>12.810397058239966</v>
      </c>
      <c r="GQ17" s="23">
        <v>12.880132746259966</v>
      </c>
      <c r="GR17" s="23">
        <v>12.949868434279965</v>
      </c>
      <c r="GS17" s="23">
        <v>13.019604122299965</v>
      </c>
      <c r="GT17" s="23">
        <v>13.089339810319965</v>
      </c>
      <c r="GU17" s="23">
        <v>13.159075498339964</v>
      </c>
      <c r="GV17" s="23">
        <v>13.228811186359964</v>
      </c>
      <c r="GW17" s="23">
        <v>13.298546874379964</v>
      </c>
      <c r="GX17" s="23">
        <v>13.368282562399964</v>
      </c>
      <c r="GY17" s="23">
        <v>13.438018250419963</v>
      </c>
      <c r="GZ17" s="23">
        <v>13.507753938439963</v>
      </c>
      <c r="HA17" s="23">
        <v>13.577489626459963</v>
      </c>
      <c r="HB17" s="23">
        <v>13.647225314479963</v>
      </c>
      <c r="HC17" s="23">
        <v>13.716961002499962</v>
      </c>
      <c r="HD17" s="23">
        <v>13.786696690519962</v>
      </c>
      <c r="HE17" s="23">
        <v>13.856432378539962</v>
      </c>
      <c r="HF17" s="23">
        <v>13.926168066559962</v>
      </c>
      <c r="HG17" s="23">
        <v>13.995903754579961</v>
      </c>
      <c r="HH17" s="23">
        <v>14.065639442599961</v>
      </c>
      <c r="HI17" s="23">
        <v>14.135375130619961</v>
      </c>
      <c r="HJ17" s="23">
        <v>14.205110818639961</v>
      </c>
      <c r="HK17" s="23">
        <v>14.27484650665996</v>
      </c>
      <c r="HL17" s="23">
        <v>14.34458219467996</v>
      </c>
      <c r="HM17" s="23">
        <v>14.41431788269996</v>
      </c>
      <c r="HN17" s="23">
        <v>14.48405357071996</v>
      </c>
      <c r="HO17" s="23">
        <v>14.553789258739959</v>
      </c>
      <c r="HP17" s="23">
        <v>14.623524946759959</v>
      </c>
      <c r="HQ17" s="23">
        <v>14.693260634779959</v>
      </c>
      <c r="HR17" s="23">
        <v>14.762996322799959</v>
      </c>
      <c r="HS17" s="23">
        <v>14.832732010819958</v>
      </c>
      <c r="HT17" s="23">
        <v>14.902467698839958</v>
      </c>
      <c r="HU17" s="23">
        <v>14.972203386859958</v>
      </c>
      <c r="HV17" s="23">
        <v>15.041939074879958</v>
      </c>
      <c r="HW17" s="23">
        <v>15.111674762899957</v>
      </c>
      <c r="HX17" s="23">
        <v>15.181410450919957</v>
      </c>
      <c r="HY17" s="23">
        <v>15.251146138939957</v>
      </c>
      <c r="HZ17" s="23">
        <v>15.320881826959956</v>
      </c>
      <c r="IA17" s="23">
        <v>15.390617514979956</v>
      </c>
      <c r="IB17" s="23">
        <v>15.460353202999956</v>
      </c>
      <c r="IC17" s="23">
        <v>15.530088891019956</v>
      </c>
      <c r="ID17" s="23">
        <v>15.599824579039955</v>
      </c>
      <c r="IE17" s="23">
        <v>15.669560267059955</v>
      </c>
      <c r="IF17" s="23">
        <v>15.739295955079955</v>
      </c>
      <c r="IG17" s="23">
        <v>15.809031643099955</v>
      </c>
      <c r="IH17" s="23">
        <v>15.878767331119954</v>
      </c>
      <c r="II17" s="23">
        <v>15.948503019139954</v>
      </c>
      <c r="IJ17" s="23">
        <v>16.018238707159952</v>
      </c>
      <c r="IK17" s="23">
        <v>16.087974395179955</v>
      </c>
      <c r="IL17" s="23">
        <v>16.157710083199952</v>
      </c>
      <c r="IM17" s="23">
        <v>16.227445771219955</v>
      </c>
      <c r="IN17" s="23">
        <v>16.297181459239951</v>
      </c>
      <c r="IO17" s="23">
        <v>16.366917147259954</v>
      </c>
      <c r="IP17" s="23">
        <v>16.436652835279951</v>
      </c>
      <c r="IQ17" s="23">
        <v>16.506388523299954</v>
      </c>
      <c r="IR17" s="23">
        <v>16.57612421131995</v>
      </c>
      <c r="IS17" s="23">
        <v>16.645859899339953</v>
      </c>
      <c r="IT17" s="23">
        <v>16.71559558735995</v>
      </c>
      <c r="IU17" s="23">
        <v>16.785331275379953</v>
      </c>
      <c r="IV17" s="23">
        <v>16.855066963399949</v>
      </c>
    </row>
    <row r="18" spans="1:256" ht="13.2" x14ac:dyDescent="0.25">
      <c r="A18" s="149">
        <v>37226</v>
      </c>
      <c r="B18" s="218">
        <v>-2.0210059293750011</v>
      </c>
      <c r="C18" s="218">
        <v>-1.9907047400625011</v>
      </c>
      <c r="D18" s="218">
        <v>-1.9604035507500011</v>
      </c>
      <c r="E18" s="218">
        <v>-1.930102361437501</v>
      </c>
      <c r="F18" s="218">
        <v>-1.899801172125001</v>
      </c>
      <c r="G18" s="218">
        <v>-1.869499982812501</v>
      </c>
      <c r="H18" s="218">
        <v>-1.8391987935000009</v>
      </c>
      <c r="I18" s="218">
        <v>-1.8088976041875009</v>
      </c>
      <c r="J18" s="218">
        <v>-1.7785964148750009</v>
      </c>
      <c r="K18" s="218">
        <v>-1.7482952255625008</v>
      </c>
      <c r="L18" s="218">
        <v>-1.7179940362500008</v>
      </c>
      <c r="M18" s="218">
        <v>-1.6876928469375008</v>
      </c>
      <c r="N18" s="218">
        <v>-1.6573916576250007</v>
      </c>
      <c r="O18" s="218">
        <v>-1.6270904683125007</v>
      </c>
      <c r="P18" s="218">
        <v>-1.5967892790000007</v>
      </c>
      <c r="Q18" s="218">
        <v>-1.5664880896875006</v>
      </c>
      <c r="R18" s="218">
        <v>-1.5361869003750006</v>
      </c>
      <c r="S18" s="218">
        <v>-1.5058857110625006</v>
      </c>
      <c r="T18" s="218">
        <v>-1.4755845217500005</v>
      </c>
      <c r="U18" s="218">
        <v>-1.4452833324375005</v>
      </c>
      <c r="V18" s="219">
        <v>-1.4149821431250005</v>
      </c>
      <c r="W18" s="218">
        <v>-1.3846809538125004</v>
      </c>
      <c r="X18" s="219">
        <v>-1.3543797645000004</v>
      </c>
      <c r="Y18" s="218">
        <v>-1.3240785751875004</v>
      </c>
      <c r="Z18" s="219">
        <v>-1.2937773858750004</v>
      </c>
      <c r="AA18" s="218">
        <v>-1.2634761965625003</v>
      </c>
      <c r="AB18" s="220">
        <v>-1.2331750072500003</v>
      </c>
      <c r="AC18" s="218">
        <v>-1.2028738179375003</v>
      </c>
      <c r="AD18" s="220">
        <v>-1.1725726286250002</v>
      </c>
      <c r="AE18" s="218">
        <v>-1.1422714393125002</v>
      </c>
      <c r="AF18" s="218">
        <v>-1.1119702500000002</v>
      </c>
      <c r="AG18" s="150">
        <v>-1.0832351250000003</v>
      </c>
      <c r="AH18" s="150">
        <v>-1.0545000000000002</v>
      </c>
      <c r="AI18" s="150">
        <v>-1.0272500000000002</v>
      </c>
      <c r="AJ18" s="150">
        <v>-1</v>
      </c>
      <c r="AK18" s="150">
        <v>-0.8</v>
      </c>
      <c r="AL18" s="150">
        <v>-0.6</v>
      </c>
      <c r="AM18" s="150">
        <v>-0.4</v>
      </c>
      <c r="AN18" s="150">
        <v>-0.2</v>
      </c>
      <c r="AO18" s="150">
        <v>0</v>
      </c>
      <c r="AP18" s="150">
        <v>0.2</v>
      </c>
      <c r="AQ18" s="150">
        <v>0.4</v>
      </c>
      <c r="AR18" s="150">
        <v>0.6</v>
      </c>
      <c r="AS18" s="150">
        <v>0.8</v>
      </c>
      <c r="AT18" s="150">
        <v>1</v>
      </c>
      <c r="AU18" s="150">
        <v>1.2</v>
      </c>
      <c r="AV18" s="150">
        <v>1.4</v>
      </c>
      <c r="AW18" s="150">
        <v>1.58</v>
      </c>
      <c r="AX18" s="150">
        <v>1.76</v>
      </c>
      <c r="AY18" s="150">
        <v>1.9220000000000006</v>
      </c>
      <c r="AZ18" s="150">
        <v>2.0840000000000005</v>
      </c>
      <c r="BA18" s="150">
        <v>2.2298000000000004</v>
      </c>
      <c r="BB18" s="150">
        <v>2.3756000000000004</v>
      </c>
      <c r="BC18" s="150">
        <v>2.5068200000000003</v>
      </c>
      <c r="BD18" s="150">
        <v>2.6380400000000002</v>
      </c>
      <c r="BE18" s="150">
        <v>2.756138</v>
      </c>
      <c r="BF18" s="150">
        <v>2.8742359999999998</v>
      </c>
      <c r="BG18" s="150">
        <v>2.9805241999999996</v>
      </c>
      <c r="BH18" s="150">
        <v>3.0868123999999995</v>
      </c>
      <c r="BI18" s="150">
        <v>3.1824717799999993</v>
      </c>
      <c r="BJ18" s="150">
        <v>3.2781311599999992</v>
      </c>
      <c r="BK18" s="150">
        <v>3.3642246019999993</v>
      </c>
      <c r="BL18" s="150">
        <v>3.450318043999999</v>
      </c>
      <c r="BM18" s="150">
        <v>3.5278021417999987</v>
      </c>
      <c r="BN18" s="150">
        <v>3.6052862395999989</v>
      </c>
      <c r="BO18" s="150">
        <v>3.6750219276199987</v>
      </c>
      <c r="BP18" s="150">
        <v>3.7447576156399989</v>
      </c>
      <c r="BQ18" s="150">
        <v>3.8144933036599991</v>
      </c>
      <c r="BR18" s="150">
        <v>3.8842289916799988</v>
      </c>
      <c r="BS18" s="150">
        <v>3.9539646796999985</v>
      </c>
      <c r="BT18" s="150">
        <v>4.0237003677199983</v>
      </c>
      <c r="BU18" s="150">
        <v>4.093436055739998</v>
      </c>
      <c r="BV18" s="150">
        <v>4.1631717437599978</v>
      </c>
      <c r="BW18" s="150">
        <v>4.2329074317799975</v>
      </c>
      <c r="BX18" s="150">
        <v>4.3026431197999973</v>
      </c>
      <c r="BY18" s="150">
        <v>4.372378807819997</v>
      </c>
      <c r="BZ18" s="150">
        <v>4.4421144958399967</v>
      </c>
      <c r="CA18" s="150">
        <v>4.5118501838599965</v>
      </c>
      <c r="CB18" s="150">
        <v>4.5815858718799962</v>
      </c>
      <c r="CC18" s="150">
        <v>4.651321559899996</v>
      </c>
      <c r="CD18" s="150">
        <v>4.7210572479199957</v>
      </c>
      <c r="CE18" s="150">
        <v>4.7907929359399954</v>
      </c>
      <c r="CF18" s="150">
        <v>4.8605286239599952</v>
      </c>
      <c r="CG18" s="150">
        <v>4.9302643119799949</v>
      </c>
      <c r="CH18" s="150">
        <v>4.9999999999999947</v>
      </c>
      <c r="CI18" s="150">
        <v>5.0697356880199944</v>
      </c>
      <c r="CJ18" s="150">
        <v>5.1394713760399942</v>
      </c>
      <c r="CK18" s="150">
        <v>5.2092070640599939</v>
      </c>
      <c r="CL18" s="150">
        <v>5.2789427520799936</v>
      </c>
      <c r="CM18" s="150">
        <v>5.3486784400999934</v>
      </c>
      <c r="CN18" s="150">
        <v>5.4184141281199931</v>
      </c>
      <c r="CO18" s="150">
        <v>5.4881498161399929</v>
      </c>
      <c r="CP18" s="150">
        <v>5.5578855041599926</v>
      </c>
      <c r="CQ18" s="150">
        <v>5.6276211921799923</v>
      </c>
      <c r="CR18" s="150">
        <v>5.6973568801999921</v>
      </c>
      <c r="CS18" s="150">
        <v>5.7670925682199918</v>
      </c>
      <c r="CT18" s="150">
        <v>5.8368282562399916</v>
      </c>
      <c r="CU18" s="150">
        <v>5.9065639442599913</v>
      </c>
      <c r="CV18" s="150">
        <v>5.9762996322799911</v>
      </c>
      <c r="CW18" s="150">
        <v>6.0460353202999908</v>
      </c>
      <c r="CX18" s="150">
        <v>6.1157710083199905</v>
      </c>
      <c r="CY18" s="150">
        <v>6.1855066963399903</v>
      </c>
      <c r="CZ18" s="150">
        <v>6.25524238435999</v>
      </c>
      <c r="DA18" s="150">
        <v>6.3249780723799898</v>
      </c>
      <c r="DB18" s="150">
        <v>6.3947137603999895</v>
      </c>
      <c r="DC18" s="150">
        <v>6.4644494484199893</v>
      </c>
      <c r="DD18" s="150">
        <v>6.534185136439989</v>
      </c>
      <c r="DE18" s="150">
        <v>6.6039208244599887</v>
      </c>
      <c r="DF18" s="150">
        <v>6.6736565124799885</v>
      </c>
      <c r="DG18" s="150">
        <v>6.7433922004999882</v>
      </c>
      <c r="DH18" s="150">
        <v>6.813127888519988</v>
      </c>
      <c r="DI18" s="150">
        <v>6.8828635765399877</v>
      </c>
      <c r="DJ18" s="150">
        <v>6.9525992645599874</v>
      </c>
      <c r="DK18" s="150">
        <v>7.0223349525799872</v>
      </c>
      <c r="DL18" s="150">
        <v>7.0920706405999869</v>
      </c>
      <c r="DM18" s="150">
        <v>7.1618063286199867</v>
      </c>
      <c r="DN18" s="150">
        <v>7.2315420166399864</v>
      </c>
      <c r="DO18" s="150">
        <v>7.3012777046599862</v>
      </c>
      <c r="DP18" s="150">
        <v>7.3710133926799859</v>
      </c>
      <c r="DQ18" s="150">
        <v>7.4407490806999856</v>
      </c>
      <c r="DR18" s="150">
        <v>7.5104847687199854</v>
      </c>
      <c r="DS18" s="150">
        <v>7.5802204567399851</v>
      </c>
      <c r="DT18" s="150">
        <v>7.6499561447599849</v>
      </c>
      <c r="DU18" s="150">
        <v>7.7196918327799846</v>
      </c>
      <c r="DV18" s="150">
        <v>7.7894275207999844</v>
      </c>
      <c r="DW18" s="150">
        <v>7.8591632088199841</v>
      </c>
      <c r="DX18" s="150">
        <v>7.9288988968399838</v>
      </c>
      <c r="DY18" s="150">
        <v>7.9986345848599836</v>
      </c>
      <c r="DZ18" s="150">
        <v>8.0683702728799833</v>
      </c>
      <c r="EA18" s="150">
        <v>8.1381059608999831</v>
      </c>
      <c r="EB18" s="150">
        <v>8.2078416489199828</v>
      </c>
      <c r="EC18" s="150">
        <v>8.2775773369399825</v>
      </c>
      <c r="ED18" s="150">
        <v>8.3473130249599823</v>
      </c>
      <c r="EE18" s="150">
        <v>8.417048712979982</v>
      </c>
      <c r="EF18" s="150">
        <v>8.4867844009999818</v>
      </c>
      <c r="EG18" s="150">
        <v>8.5565200890199815</v>
      </c>
      <c r="EH18" s="150">
        <v>8.6262557770399813</v>
      </c>
      <c r="EI18" s="150">
        <v>8.695991465059981</v>
      </c>
      <c r="EJ18" s="150">
        <v>8.7657271530799807</v>
      </c>
      <c r="EK18" s="150">
        <v>8.8354628410999805</v>
      </c>
      <c r="EL18" s="23">
        <v>8.9051985291199802</v>
      </c>
      <c r="EM18" s="23">
        <v>8.97493421713998</v>
      </c>
      <c r="EN18" s="23">
        <v>9.0446699051599797</v>
      </c>
      <c r="EO18" s="23">
        <v>9.1144055931799794</v>
      </c>
      <c r="EP18" s="23">
        <v>9.1841412811999792</v>
      </c>
      <c r="EQ18" s="23">
        <v>9.2538769692199789</v>
      </c>
      <c r="ER18" s="23">
        <v>9.3236126572399787</v>
      </c>
      <c r="ES18" s="23">
        <v>9.3933483452599784</v>
      </c>
      <c r="ET18" s="23">
        <v>9.4630840332799782</v>
      </c>
      <c r="EU18" s="23">
        <v>9.5328197212999779</v>
      </c>
      <c r="EV18" s="23">
        <v>9.6025554093199776</v>
      </c>
      <c r="EW18" s="23">
        <v>9.6722910973399774</v>
      </c>
      <c r="EX18" s="23">
        <v>9.7420267853599771</v>
      </c>
      <c r="EY18" s="23">
        <v>9.8117624733799769</v>
      </c>
      <c r="EZ18" s="23">
        <v>9.8814981613999766</v>
      </c>
      <c r="FA18" s="23">
        <v>9.9512338494199764</v>
      </c>
      <c r="FB18" s="23">
        <v>10.020969537439976</v>
      </c>
      <c r="FC18" s="23">
        <v>10.090705225459976</v>
      </c>
      <c r="FD18" s="23">
        <v>10.160440913479976</v>
      </c>
      <c r="FE18" s="23">
        <v>10.230176601499975</v>
      </c>
      <c r="FF18" s="23">
        <v>10.299912289519975</v>
      </c>
      <c r="FG18" s="23">
        <v>10.369647977539975</v>
      </c>
      <c r="FH18" s="23">
        <v>10.439383665559975</v>
      </c>
      <c r="FI18" s="23">
        <v>10.509119353579974</v>
      </c>
      <c r="FJ18" s="23">
        <v>10.578855041599974</v>
      </c>
      <c r="FK18" s="23">
        <v>10.648590729619974</v>
      </c>
      <c r="FL18" s="23">
        <v>10.718326417639974</v>
      </c>
      <c r="FM18" s="23">
        <v>10.788062105659973</v>
      </c>
      <c r="FN18" s="23">
        <v>10.857797793679973</v>
      </c>
      <c r="FO18" s="23">
        <v>10.927533481699973</v>
      </c>
      <c r="FP18" s="23">
        <v>10.997269169719972</v>
      </c>
      <c r="FQ18" s="23">
        <v>11.067004857739972</v>
      </c>
      <c r="FR18" s="23">
        <v>11.136740545759972</v>
      </c>
      <c r="FS18" s="23">
        <v>11.206476233779972</v>
      </c>
      <c r="FT18" s="23">
        <v>11.276211921799971</v>
      </c>
      <c r="FU18" s="23">
        <v>11.345947609819971</v>
      </c>
      <c r="FV18" s="23">
        <v>11.415683297839971</v>
      </c>
      <c r="FW18" s="23">
        <v>11.485418985859971</v>
      </c>
      <c r="FX18" s="23">
        <v>11.55515467387997</v>
      </c>
      <c r="FY18" s="23">
        <v>11.62489036189997</v>
      </c>
      <c r="FZ18" s="23">
        <v>11.69462604991997</v>
      </c>
      <c r="GA18" s="23">
        <v>11.76436173793997</v>
      </c>
      <c r="GB18" s="23">
        <v>11.834097425959969</v>
      </c>
      <c r="GC18" s="23">
        <v>11.903833113979969</v>
      </c>
      <c r="GD18" s="23">
        <v>11.973568801999969</v>
      </c>
      <c r="GE18" s="23">
        <v>12.043304490019969</v>
      </c>
      <c r="GF18" s="23">
        <v>12.113040178039968</v>
      </c>
      <c r="GG18" s="23">
        <v>12.182775866059968</v>
      </c>
      <c r="GH18" s="23">
        <v>12.252511554079968</v>
      </c>
      <c r="GI18" s="23">
        <v>12.322247242099968</v>
      </c>
      <c r="GJ18" s="23">
        <v>12.391982930119967</v>
      </c>
      <c r="GK18" s="23">
        <v>12.461718618139967</v>
      </c>
      <c r="GL18" s="23">
        <v>12.531454306159967</v>
      </c>
      <c r="GM18" s="23">
        <v>12.601189994179967</v>
      </c>
      <c r="GN18" s="23">
        <v>12.670925682199966</v>
      </c>
      <c r="GO18" s="23">
        <v>12.740661370219966</v>
      </c>
      <c r="GP18" s="23">
        <v>12.810397058239966</v>
      </c>
      <c r="GQ18" s="23">
        <v>12.880132746259966</v>
      </c>
      <c r="GR18" s="23">
        <v>12.949868434279965</v>
      </c>
      <c r="GS18" s="23">
        <v>13.019604122299965</v>
      </c>
      <c r="GT18" s="23">
        <v>13.089339810319965</v>
      </c>
      <c r="GU18" s="23">
        <v>13.159075498339964</v>
      </c>
      <c r="GV18" s="23">
        <v>13.228811186359964</v>
      </c>
      <c r="GW18" s="23">
        <v>13.298546874379964</v>
      </c>
      <c r="GX18" s="23">
        <v>13.368282562399964</v>
      </c>
      <c r="GY18" s="23">
        <v>13.438018250419963</v>
      </c>
      <c r="GZ18" s="23">
        <v>13.507753938439963</v>
      </c>
      <c r="HA18" s="23">
        <v>13.577489626459963</v>
      </c>
      <c r="HB18" s="23">
        <v>13.647225314479963</v>
      </c>
      <c r="HC18" s="23">
        <v>13.716961002499962</v>
      </c>
      <c r="HD18" s="23">
        <v>13.786696690519962</v>
      </c>
      <c r="HE18" s="23">
        <v>13.856432378539962</v>
      </c>
      <c r="HF18" s="23">
        <v>13.926168066559962</v>
      </c>
      <c r="HG18" s="23">
        <v>13.995903754579961</v>
      </c>
      <c r="HH18" s="23">
        <v>14.065639442599961</v>
      </c>
      <c r="HI18" s="23">
        <v>14.135375130619961</v>
      </c>
      <c r="HJ18" s="23">
        <v>14.205110818639961</v>
      </c>
      <c r="HK18" s="23">
        <v>14.27484650665996</v>
      </c>
      <c r="HL18" s="23">
        <v>14.34458219467996</v>
      </c>
      <c r="HM18" s="23">
        <v>14.41431788269996</v>
      </c>
      <c r="HN18" s="23">
        <v>14.48405357071996</v>
      </c>
      <c r="HO18" s="23">
        <v>14.553789258739959</v>
      </c>
      <c r="HP18" s="23">
        <v>14.623524946759959</v>
      </c>
      <c r="HQ18" s="23">
        <v>14.693260634779959</v>
      </c>
      <c r="HR18" s="23">
        <v>14.762996322799959</v>
      </c>
      <c r="HS18" s="23">
        <v>14.832732010819958</v>
      </c>
      <c r="HT18" s="23">
        <v>14.902467698839958</v>
      </c>
      <c r="HU18" s="23">
        <v>14.972203386859958</v>
      </c>
      <c r="HV18" s="23">
        <v>15.041939074879958</v>
      </c>
      <c r="HW18" s="23">
        <v>15.111674762899957</v>
      </c>
      <c r="HX18" s="23">
        <v>15.181410450919957</v>
      </c>
      <c r="HY18" s="23">
        <v>15.251146138939957</v>
      </c>
      <c r="HZ18" s="23">
        <v>15.320881826959956</v>
      </c>
      <c r="IA18" s="23">
        <v>15.390617514979956</v>
      </c>
      <c r="IB18" s="23">
        <v>15.460353202999956</v>
      </c>
      <c r="IC18" s="23">
        <v>15.530088891019956</v>
      </c>
      <c r="ID18" s="23">
        <v>15.599824579039955</v>
      </c>
      <c r="IE18" s="23">
        <v>15.669560267059955</v>
      </c>
      <c r="IF18" s="23">
        <v>15.739295955079955</v>
      </c>
      <c r="IG18" s="23">
        <v>15.809031643099955</v>
      </c>
      <c r="IH18" s="23">
        <v>15.878767331119954</v>
      </c>
      <c r="II18" s="23">
        <v>15.948503019139954</v>
      </c>
      <c r="IJ18" s="23">
        <v>16.018238707159952</v>
      </c>
      <c r="IK18" s="23">
        <v>16.087974395179955</v>
      </c>
      <c r="IL18" s="23">
        <v>16.157710083199952</v>
      </c>
      <c r="IM18" s="23">
        <v>16.227445771219955</v>
      </c>
      <c r="IN18" s="23">
        <v>16.297181459239951</v>
      </c>
      <c r="IO18" s="23">
        <v>16.366917147259954</v>
      </c>
      <c r="IP18" s="23">
        <v>16.436652835279951</v>
      </c>
      <c r="IQ18" s="23">
        <v>16.506388523299954</v>
      </c>
      <c r="IR18" s="23">
        <v>16.57612421131995</v>
      </c>
      <c r="IS18" s="23">
        <v>16.645859899339953</v>
      </c>
      <c r="IT18" s="23">
        <v>16.71559558735995</v>
      </c>
      <c r="IU18" s="23">
        <v>16.785331275379953</v>
      </c>
      <c r="IV18" s="23">
        <v>16.855066963399949</v>
      </c>
    </row>
    <row r="19" spans="1:256" ht="13.2" x14ac:dyDescent="0.25">
      <c r="A19" s="149">
        <v>37257</v>
      </c>
      <c r="B19" s="218">
        <v>-2.0210059293750011</v>
      </c>
      <c r="C19" s="218">
        <v>-1.9907047400625011</v>
      </c>
      <c r="D19" s="218">
        <v>-1.9604035507500011</v>
      </c>
      <c r="E19" s="218">
        <v>-1.930102361437501</v>
      </c>
      <c r="F19" s="218">
        <v>-1.899801172125001</v>
      </c>
      <c r="G19" s="218">
        <v>-1.869499982812501</v>
      </c>
      <c r="H19" s="218">
        <v>-1.8391987935000009</v>
      </c>
      <c r="I19" s="218">
        <v>-1.8088976041875009</v>
      </c>
      <c r="J19" s="218">
        <v>-1.7785964148750009</v>
      </c>
      <c r="K19" s="218">
        <v>-1.7482952255625008</v>
      </c>
      <c r="L19" s="218">
        <v>-1.7179940362500008</v>
      </c>
      <c r="M19" s="218">
        <v>-1.6876928469375008</v>
      </c>
      <c r="N19" s="218">
        <v>-1.6573916576250007</v>
      </c>
      <c r="O19" s="218">
        <v>-1.6270904683125007</v>
      </c>
      <c r="P19" s="218">
        <v>-1.5967892790000007</v>
      </c>
      <c r="Q19" s="218">
        <v>-1.5664880896875006</v>
      </c>
      <c r="R19" s="218">
        <v>-1.5361869003750006</v>
      </c>
      <c r="S19" s="218">
        <v>-1.5058857110625006</v>
      </c>
      <c r="T19" s="218">
        <v>-1.4755845217500005</v>
      </c>
      <c r="U19" s="218">
        <v>-1.4452833324375005</v>
      </c>
      <c r="V19" s="219">
        <v>-1.4149821431250005</v>
      </c>
      <c r="W19" s="218">
        <v>-1.3846809538125004</v>
      </c>
      <c r="X19" s="219">
        <v>-1.3543797645000004</v>
      </c>
      <c r="Y19" s="218">
        <v>-1.3240785751875004</v>
      </c>
      <c r="Z19" s="219">
        <v>-1.2937773858750004</v>
      </c>
      <c r="AA19" s="218">
        <v>-1.2634761965625003</v>
      </c>
      <c r="AB19" s="220">
        <v>-1.2331750072500003</v>
      </c>
      <c r="AC19" s="218">
        <v>-1.2028738179375003</v>
      </c>
      <c r="AD19" s="220">
        <v>-1.1725726286250002</v>
      </c>
      <c r="AE19" s="218">
        <v>-1.1422714393125002</v>
      </c>
      <c r="AF19" s="218">
        <v>-1.1119702500000002</v>
      </c>
      <c r="AG19" s="150">
        <v>-1.0832351250000003</v>
      </c>
      <c r="AH19" s="150">
        <v>-1.0545000000000002</v>
      </c>
      <c r="AI19" s="150">
        <v>-1.0272500000000002</v>
      </c>
      <c r="AJ19" s="150">
        <v>-1</v>
      </c>
      <c r="AK19" s="150">
        <v>-0.8</v>
      </c>
      <c r="AL19" s="150">
        <v>-0.6</v>
      </c>
      <c r="AM19" s="150">
        <v>-0.4</v>
      </c>
      <c r="AN19" s="150">
        <v>-0.2</v>
      </c>
      <c r="AO19" s="150">
        <v>0</v>
      </c>
      <c r="AP19" s="150">
        <v>0.2</v>
      </c>
      <c r="AQ19" s="150">
        <v>0.4</v>
      </c>
      <c r="AR19" s="150">
        <v>0.6</v>
      </c>
      <c r="AS19" s="150">
        <v>0.8</v>
      </c>
      <c r="AT19" s="150">
        <v>1</v>
      </c>
      <c r="AU19" s="150">
        <v>1.2</v>
      </c>
      <c r="AV19" s="150">
        <v>1.4</v>
      </c>
      <c r="AW19" s="150">
        <v>1.58</v>
      </c>
      <c r="AX19" s="150">
        <v>1.76</v>
      </c>
      <c r="AY19" s="150">
        <v>1.9220000000000006</v>
      </c>
      <c r="AZ19" s="150">
        <v>2.0840000000000005</v>
      </c>
      <c r="BA19" s="150">
        <v>2.2298000000000004</v>
      </c>
      <c r="BB19" s="150">
        <v>2.3756000000000004</v>
      </c>
      <c r="BC19" s="150">
        <v>2.5068200000000003</v>
      </c>
      <c r="BD19" s="150">
        <v>2.6380400000000002</v>
      </c>
      <c r="BE19" s="150">
        <v>2.756138</v>
      </c>
      <c r="BF19" s="150">
        <v>2.8742359999999998</v>
      </c>
      <c r="BG19" s="150">
        <v>2.9805241999999996</v>
      </c>
      <c r="BH19" s="150">
        <v>3.0868123999999995</v>
      </c>
      <c r="BI19" s="150">
        <v>3.1824717799999993</v>
      </c>
      <c r="BJ19" s="150">
        <v>3.2781311599999992</v>
      </c>
      <c r="BK19" s="150">
        <v>3.3642246019999993</v>
      </c>
      <c r="BL19" s="150">
        <v>3.450318043999999</v>
      </c>
      <c r="BM19" s="150">
        <v>3.5278021417999987</v>
      </c>
      <c r="BN19" s="150">
        <v>3.6052862395999989</v>
      </c>
      <c r="BO19" s="150">
        <v>3.6750219276199987</v>
      </c>
      <c r="BP19" s="150">
        <v>3.7447576156399989</v>
      </c>
      <c r="BQ19" s="150">
        <v>3.8144933036599991</v>
      </c>
      <c r="BR19" s="150">
        <v>3.8842289916799988</v>
      </c>
      <c r="BS19" s="150">
        <v>3.9539646796999985</v>
      </c>
      <c r="BT19" s="150">
        <v>4.0237003677199983</v>
      </c>
      <c r="BU19" s="150">
        <v>4.093436055739998</v>
      </c>
      <c r="BV19" s="150">
        <v>4.1631717437599978</v>
      </c>
      <c r="BW19" s="150">
        <v>4.2329074317799975</v>
      </c>
      <c r="BX19" s="150">
        <v>4.3026431197999973</v>
      </c>
      <c r="BY19" s="150">
        <v>4.372378807819997</v>
      </c>
      <c r="BZ19" s="150">
        <v>4.4421144958399967</v>
      </c>
      <c r="CA19" s="150">
        <v>4.5118501838599965</v>
      </c>
      <c r="CB19" s="150">
        <v>4.5815858718799962</v>
      </c>
      <c r="CC19" s="150">
        <v>4.651321559899996</v>
      </c>
      <c r="CD19" s="150">
        <v>4.7210572479199957</v>
      </c>
      <c r="CE19" s="150">
        <v>4.7907929359399954</v>
      </c>
      <c r="CF19" s="150">
        <v>4.8605286239599952</v>
      </c>
      <c r="CG19" s="150">
        <v>4.9302643119799949</v>
      </c>
      <c r="CH19" s="150">
        <v>4.9999999999999947</v>
      </c>
      <c r="CI19" s="150">
        <v>5.0697356880199944</v>
      </c>
      <c r="CJ19" s="150">
        <v>5.1394713760399942</v>
      </c>
      <c r="CK19" s="150">
        <v>5.2092070640599939</v>
      </c>
      <c r="CL19" s="150">
        <v>5.2789427520799936</v>
      </c>
      <c r="CM19" s="150">
        <v>5.3486784400999934</v>
      </c>
      <c r="CN19" s="150">
        <v>5.4184141281199931</v>
      </c>
      <c r="CO19" s="150">
        <v>5.4881498161399929</v>
      </c>
      <c r="CP19" s="150">
        <v>5.5578855041599926</v>
      </c>
      <c r="CQ19" s="150">
        <v>5.6276211921799923</v>
      </c>
      <c r="CR19" s="150">
        <v>5.6973568801999921</v>
      </c>
      <c r="CS19" s="150">
        <v>5.7670925682199918</v>
      </c>
      <c r="CT19" s="150">
        <v>5.8368282562399916</v>
      </c>
      <c r="CU19" s="150">
        <v>5.9065639442599913</v>
      </c>
      <c r="CV19" s="150">
        <v>5.9762996322799911</v>
      </c>
      <c r="CW19" s="150">
        <v>6.0460353202999908</v>
      </c>
      <c r="CX19" s="150">
        <v>6.1157710083199905</v>
      </c>
      <c r="CY19" s="150">
        <v>6.1855066963399903</v>
      </c>
      <c r="CZ19" s="150">
        <v>6.25524238435999</v>
      </c>
      <c r="DA19" s="150">
        <v>6.3249780723799898</v>
      </c>
      <c r="DB19" s="150">
        <v>6.3947137603999895</v>
      </c>
      <c r="DC19" s="150">
        <v>6.4644494484199893</v>
      </c>
      <c r="DD19" s="150">
        <v>6.534185136439989</v>
      </c>
      <c r="DE19" s="150">
        <v>6.6039208244599887</v>
      </c>
      <c r="DF19" s="150">
        <v>6.6736565124799885</v>
      </c>
      <c r="DG19" s="150">
        <v>6.7433922004999882</v>
      </c>
      <c r="DH19" s="150">
        <v>6.813127888519988</v>
      </c>
      <c r="DI19" s="150">
        <v>6.8828635765399877</v>
      </c>
      <c r="DJ19" s="150">
        <v>6.9525992645599874</v>
      </c>
      <c r="DK19" s="150">
        <v>7.0223349525799872</v>
      </c>
      <c r="DL19" s="150">
        <v>7.0920706405999869</v>
      </c>
      <c r="DM19" s="150">
        <v>7.1618063286199867</v>
      </c>
      <c r="DN19" s="150">
        <v>7.2315420166399864</v>
      </c>
      <c r="DO19" s="150">
        <v>7.3012777046599862</v>
      </c>
      <c r="DP19" s="150">
        <v>7.3710133926799859</v>
      </c>
      <c r="DQ19" s="150">
        <v>7.4407490806999856</v>
      </c>
      <c r="DR19" s="150">
        <v>7.5104847687199854</v>
      </c>
      <c r="DS19" s="150">
        <v>7.5802204567399851</v>
      </c>
      <c r="DT19" s="150">
        <v>7.6499561447599849</v>
      </c>
      <c r="DU19" s="150">
        <v>7.7196918327799846</v>
      </c>
      <c r="DV19" s="150">
        <v>7.7894275207999844</v>
      </c>
      <c r="DW19" s="150">
        <v>7.8591632088199841</v>
      </c>
      <c r="DX19" s="150">
        <v>7.9288988968399838</v>
      </c>
      <c r="DY19" s="150">
        <v>7.9986345848599836</v>
      </c>
      <c r="DZ19" s="150">
        <v>8.0683702728799833</v>
      </c>
      <c r="EA19" s="150">
        <v>8.1381059608999831</v>
      </c>
      <c r="EB19" s="150">
        <v>8.2078416489199828</v>
      </c>
      <c r="EC19" s="150">
        <v>8.2775773369399825</v>
      </c>
      <c r="ED19" s="150">
        <v>8.3473130249599823</v>
      </c>
      <c r="EE19" s="150">
        <v>8.417048712979982</v>
      </c>
      <c r="EF19" s="150">
        <v>8.4867844009999818</v>
      </c>
      <c r="EG19" s="150">
        <v>8.5565200890199815</v>
      </c>
      <c r="EH19" s="150">
        <v>8.6262557770399813</v>
      </c>
      <c r="EI19" s="150">
        <v>8.695991465059981</v>
      </c>
      <c r="EJ19" s="150">
        <v>8.7657271530799807</v>
      </c>
      <c r="EK19" s="150">
        <v>8.8354628410999805</v>
      </c>
      <c r="EL19" s="23">
        <v>8.9051985291199802</v>
      </c>
      <c r="EM19" s="23">
        <v>8.97493421713998</v>
      </c>
      <c r="EN19" s="23">
        <v>9.0446699051599797</v>
      </c>
      <c r="EO19" s="23">
        <v>9.1144055931799794</v>
      </c>
      <c r="EP19" s="23">
        <v>9.1841412811999792</v>
      </c>
      <c r="EQ19" s="23">
        <v>9.2538769692199789</v>
      </c>
      <c r="ER19" s="23">
        <v>9.3236126572399787</v>
      </c>
      <c r="ES19" s="23">
        <v>9.3933483452599784</v>
      </c>
      <c r="ET19" s="23">
        <v>9.4630840332799782</v>
      </c>
      <c r="EU19" s="23">
        <v>9.5328197212999779</v>
      </c>
      <c r="EV19" s="23">
        <v>9.6025554093199776</v>
      </c>
      <c r="EW19" s="23">
        <v>9.6722910973399774</v>
      </c>
      <c r="EX19" s="23">
        <v>9.7420267853599771</v>
      </c>
      <c r="EY19" s="23">
        <v>9.8117624733799769</v>
      </c>
      <c r="EZ19" s="23">
        <v>9.8814981613999766</v>
      </c>
      <c r="FA19" s="23">
        <v>9.9512338494199764</v>
      </c>
      <c r="FB19" s="23">
        <v>10.020969537439976</v>
      </c>
      <c r="FC19" s="23">
        <v>10.090705225459976</v>
      </c>
      <c r="FD19" s="23">
        <v>10.160440913479976</v>
      </c>
      <c r="FE19" s="23">
        <v>10.230176601499975</v>
      </c>
      <c r="FF19" s="23">
        <v>10.299912289519975</v>
      </c>
      <c r="FG19" s="23">
        <v>10.369647977539975</v>
      </c>
      <c r="FH19" s="23">
        <v>10.439383665559975</v>
      </c>
      <c r="FI19" s="23">
        <v>10.509119353579974</v>
      </c>
      <c r="FJ19" s="23">
        <v>10.578855041599974</v>
      </c>
      <c r="FK19" s="23">
        <v>10.648590729619974</v>
      </c>
      <c r="FL19" s="23">
        <v>10.718326417639974</v>
      </c>
      <c r="FM19" s="23">
        <v>10.788062105659973</v>
      </c>
      <c r="FN19" s="23">
        <v>10.857797793679973</v>
      </c>
      <c r="FO19" s="23">
        <v>10.927533481699973</v>
      </c>
      <c r="FP19" s="23">
        <v>10.997269169719972</v>
      </c>
      <c r="FQ19" s="23">
        <v>11.067004857739972</v>
      </c>
      <c r="FR19" s="23">
        <v>11.136740545759972</v>
      </c>
      <c r="FS19" s="23">
        <v>11.206476233779972</v>
      </c>
      <c r="FT19" s="23">
        <v>11.276211921799971</v>
      </c>
      <c r="FU19" s="23">
        <v>11.345947609819971</v>
      </c>
      <c r="FV19" s="23">
        <v>11.415683297839971</v>
      </c>
      <c r="FW19" s="23">
        <v>11.485418985859971</v>
      </c>
      <c r="FX19" s="23">
        <v>11.55515467387997</v>
      </c>
      <c r="FY19" s="23">
        <v>11.62489036189997</v>
      </c>
      <c r="FZ19" s="23">
        <v>11.69462604991997</v>
      </c>
      <c r="GA19" s="23">
        <v>11.76436173793997</v>
      </c>
      <c r="GB19" s="23">
        <v>11.834097425959969</v>
      </c>
      <c r="GC19" s="23">
        <v>11.903833113979969</v>
      </c>
      <c r="GD19" s="23">
        <v>11.973568801999969</v>
      </c>
      <c r="GE19" s="23">
        <v>12.043304490019969</v>
      </c>
      <c r="GF19" s="23">
        <v>12.113040178039968</v>
      </c>
      <c r="GG19" s="23">
        <v>12.182775866059968</v>
      </c>
      <c r="GH19" s="23">
        <v>12.252511554079968</v>
      </c>
      <c r="GI19" s="23">
        <v>12.322247242099968</v>
      </c>
      <c r="GJ19" s="23">
        <v>12.391982930119967</v>
      </c>
      <c r="GK19" s="23">
        <v>12.461718618139967</v>
      </c>
      <c r="GL19" s="23">
        <v>12.531454306159967</v>
      </c>
      <c r="GM19" s="23">
        <v>12.601189994179967</v>
      </c>
      <c r="GN19" s="23">
        <v>12.670925682199966</v>
      </c>
      <c r="GO19" s="23">
        <v>12.740661370219966</v>
      </c>
      <c r="GP19" s="23">
        <v>12.810397058239966</v>
      </c>
      <c r="GQ19" s="23">
        <v>12.880132746259966</v>
      </c>
      <c r="GR19" s="23">
        <v>12.949868434279965</v>
      </c>
      <c r="GS19" s="23">
        <v>13.019604122299965</v>
      </c>
      <c r="GT19" s="23">
        <v>13.089339810319965</v>
      </c>
      <c r="GU19" s="23">
        <v>13.159075498339964</v>
      </c>
      <c r="GV19" s="23">
        <v>13.228811186359964</v>
      </c>
      <c r="GW19" s="23">
        <v>13.298546874379964</v>
      </c>
      <c r="GX19" s="23">
        <v>13.368282562399964</v>
      </c>
      <c r="GY19" s="23">
        <v>13.438018250419963</v>
      </c>
      <c r="GZ19" s="23">
        <v>13.507753938439963</v>
      </c>
      <c r="HA19" s="23">
        <v>13.577489626459963</v>
      </c>
      <c r="HB19" s="23">
        <v>13.647225314479963</v>
      </c>
      <c r="HC19" s="23">
        <v>13.716961002499962</v>
      </c>
      <c r="HD19" s="23">
        <v>13.786696690519962</v>
      </c>
      <c r="HE19" s="23">
        <v>13.856432378539962</v>
      </c>
      <c r="HF19" s="23">
        <v>13.926168066559962</v>
      </c>
      <c r="HG19" s="23">
        <v>13.995903754579961</v>
      </c>
      <c r="HH19" s="23">
        <v>14.065639442599961</v>
      </c>
      <c r="HI19" s="23">
        <v>14.135375130619961</v>
      </c>
      <c r="HJ19" s="23">
        <v>14.205110818639961</v>
      </c>
      <c r="HK19" s="23">
        <v>14.27484650665996</v>
      </c>
      <c r="HL19" s="23">
        <v>14.34458219467996</v>
      </c>
      <c r="HM19" s="23">
        <v>14.41431788269996</v>
      </c>
      <c r="HN19" s="23">
        <v>14.48405357071996</v>
      </c>
      <c r="HO19" s="23">
        <v>14.553789258739959</v>
      </c>
      <c r="HP19" s="23">
        <v>14.623524946759959</v>
      </c>
      <c r="HQ19" s="23">
        <v>14.693260634779959</v>
      </c>
      <c r="HR19" s="23">
        <v>14.762996322799959</v>
      </c>
      <c r="HS19" s="23">
        <v>14.832732010819958</v>
      </c>
      <c r="HT19" s="23">
        <v>14.902467698839958</v>
      </c>
      <c r="HU19" s="23">
        <v>14.972203386859958</v>
      </c>
      <c r="HV19" s="23">
        <v>15.041939074879958</v>
      </c>
      <c r="HW19" s="23">
        <v>15.111674762899957</v>
      </c>
      <c r="HX19" s="23">
        <v>15.181410450919957</v>
      </c>
      <c r="HY19" s="23">
        <v>15.251146138939957</v>
      </c>
      <c r="HZ19" s="23">
        <v>15.320881826959956</v>
      </c>
      <c r="IA19" s="23">
        <v>15.390617514979956</v>
      </c>
      <c r="IB19" s="23">
        <v>15.460353202999956</v>
      </c>
      <c r="IC19" s="23">
        <v>15.530088891019956</v>
      </c>
      <c r="ID19" s="23">
        <v>15.599824579039955</v>
      </c>
      <c r="IE19" s="23">
        <v>15.669560267059955</v>
      </c>
      <c r="IF19" s="23">
        <v>15.739295955079955</v>
      </c>
      <c r="IG19" s="23">
        <v>15.809031643099955</v>
      </c>
      <c r="IH19" s="23">
        <v>15.878767331119954</v>
      </c>
      <c r="II19" s="23">
        <v>15.948503019139954</v>
      </c>
      <c r="IJ19" s="23">
        <v>16.018238707159952</v>
      </c>
      <c r="IK19" s="23">
        <v>16.087974395179955</v>
      </c>
      <c r="IL19" s="23">
        <v>16.157710083199952</v>
      </c>
      <c r="IM19" s="23">
        <v>16.227445771219955</v>
      </c>
      <c r="IN19" s="23">
        <v>16.297181459239951</v>
      </c>
      <c r="IO19" s="23">
        <v>16.366917147259954</v>
      </c>
      <c r="IP19" s="23">
        <v>16.436652835279951</v>
      </c>
      <c r="IQ19" s="23">
        <v>16.506388523299954</v>
      </c>
      <c r="IR19" s="23">
        <v>16.57612421131995</v>
      </c>
      <c r="IS19" s="23">
        <v>16.645859899339953</v>
      </c>
      <c r="IT19" s="23">
        <v>16.71559558735995</v>
      </c>
      <c r="IU19" s="23">
        <v>16.785331275379953</v>
      </c>
      <c r="IV19" s="23">
        <v>16.855066963399949</v>
      </c>
    </row>
    <row r="20" spans="1:256" ht="13.2" x14ac:dyDescent="0.25">
      <c r="A20" s="149">
        <v>37288</v>
      </c>
      <c r="B20" s="218">
        <v>-2.0210059293750011</v>
      </c>
      <c r="C20" s="218">
        <v>-1.9907047400625011</v>
      </c>
      <c r="D20" s="218">
        <v>-1.9604035507500011</v>
      </c>
      <c r="E20" s="218">
        <v>-1.930102361437501</v>
      </c>
      <c r="F20" s="218">
        <v>-1.899801172125001</v>
      </c>
      <c r="G20" s="218">
        <v>-1.869499982812501</v>
      </c>
      <c r="H20" s="218">
        <v>-1.8391987935000009</v>
      </c>
      <c r="I20" s="218">
        <v>-1.8088976041875009</v>
      </c>
      <c r="J20" s="218">
        <v>-1.7785964148750009</v>
      </c>
      <c r="K20" s="218">
        <v>-1.7482952255625008</v>
      </c>
      <c r="L20" s="218">
        <v>-1.7179940362500008</v>
      </c>
      <c r="M20" s="218">
        <v>-1.6876928469375008</v>
      </c>
      <c r="N20" s="218">
        <v>-1.6573916576250007</v>
      </c>
      <c r="O20" s="218">
        <v>-1.6270904683125007</v>
      </c>
      <c r="P20" s="218">
        <v>-1.5967892790000007</v>
      </c>
      <c r="Q20" s="218">
        <v>-1.5664880896875006</v>
      </c>
      <c r="R20" s="218">
        <v>-1.5361869003750006</v>
      </c>
      <c r="S20" s="218">
        <v>-1.5058857110625006</v>
      </c>
      <c r="T20" s="218">
        <v>-1.4755845217500005</v>
      </c>
      <c r="U20" s="218">
        <v>-1.4452833324375005</v>
      </c>
      <c r="V20" s="219">
        <v>-1.4149821431250005</v>
      </c>
      <c r="W20" s="218">
        <v>-1.3846809538125004</v>
      </c>
      <c r="X20" s="219">
        <v>-1.3543797645000004</v>
      </c>
      <c r="Y20" s="218">
        <v>-1.3240785751875004</v>
      </c>
      <c r="Z20" s="219">
        <v>-1.2937773858750004</v>
      </c>
      <c r="AA20" s="218">
        <v>-1.2634761965625003</v>
      </c>
      <c r="AB20" s="220">
        <v>-1.2331750072500003</v>
      </c>
      <c r="AC20" s="218">
        <v>-1.2028738179375003</v>
      </c>
      <c r="AD20" s="220">
        <v>-1.1725726286250002</v>
      </c>
      <c r="AE20" s="218">
        <v>-1.1422714393125002</v>
      </c>
      <c r="AF20" s="218">
        <v>-1.1119702500000002</v>
      </c>
      <c r="AG20" s="150">
        <v>-1.0832351250000003</v>
      </c>
      <c r="AH20" s="150">
        <v>-1.0545000000000002</v>
      </c>
      <c r="AI20" s="150">
        <v>-1.0272500000000002</v>
      </c>
      <c r="AJ20" s="150">
        <v>-1</v>
      </c>
      <c r="AK20" s="150">
        <v>-0.8</v>
      </c>
      <c r="AL20" s="150">
        <v>-0.6</v>
      </c>
      <c r="AM20" s="150">
        <v>-0.4</v>
      </c>
      <c r="AN20" s="150">
        <v>-0.2</v>
      </c>
      <c r="AO20" s="150">
        <v>0</v>
      </c>
      <c r="AP20" s="150">
        <v>0.2</v>
      </c>
      <c r="AQ20" s="150">
        <v>0.4</v>
      </c>
      <c r="AR20" s="150">
        <v>0.6</v>
      </c>
      <c r="AS20" s="150">
        <v>0.8</v>
      </c>
      <c r="AT20" s="150">
        <v>1</v>
      </c>
      <c r="AU20" s="150">
        <v>1.2</v>
      </c>
      <c r="AV20" s="150">
        <v>1.4</v>
      </c>
      <c r="AW20" s="150">
        <v>1.58</v>
      </c>
      <c r="AX20" s="150">
        <v>1.76</v>
      </c>
      <c r="AY20" s="150">
        <v>1.9220000000000006</v>
      </c>
      <c r="AZ20" s="150">
        <v>2.0840000000000005</v>
      </c>
      <c r="BA20" s="150">
        <v>2.2298000000000004</v>
      </c>
      <c r="BB20" s="150">
        <v>2.3756000000000004</v>
      </c>
      <c r="BC20" s="150">
        <v>2.5068200000000003</v>
      </c>
      <c r="BD20" s="150">
        <v>2.6380400000000002</v>
      </c>
      <c r="BE20" s="150">
        <v>2.756138</v>
      </c>
      <c r="BF20" s="150">
        <v>2.8742359999999998</v>
      </c>
      <c r="BG20" s="150">
        <v>2.9805241999999996</v>
      </c>
      <c r="BH20" s="150">
        <v>3.0868123999999995</v>
      </c>
      <c r="BI20" s="150">
        <v>3.1824717799999993</v>
      </c>
      <c r="BJ20" s="150">
        <v>3.2781311599999992</v>
      </c>
      <c r="BK20" s="150">
        <v>3.3642246019999993</v>
      </c>
      <c r="BL20" s="150">
        <v>3.450318043999999</v>
      </c>
      <c r="BM20" s="150">
        <v>3.5278021417999987</v>
      </c>
      <c r="BN20" s="150">
        <v>3.6052862395999989</v>
      </c>
      <c r="BO20" s="150">
        <v>3.6750219276199987</v>
      </c>
      <c r="BP20" s="150">
        <v>3.7447576156399989</v>
      </c>
      <c r="BQ20" s="150">
        <v>3.8144933036599991</v>
      </c>
      <c r="BR20" s="150">
        <v>3.8842289916799988</v>
      </c>
      <c r="BS20" s="150">
        <v>3.9539646796999985</v>
      </c>
      <c r="BT20" s="150">
        <v>4.0237003677199983</v>
      </c>
      <c r="BU20" s="150">
        <v>4.093436055739998</v>
      </c>
      <c r="BV20" s="150">
        <v>4.1631717437599978</v>
      </c>
      <c r="BW20" s="150">
        <v>4.2329074317799975</v>
      </c>
      <c r="BX20" s="150">
        <v>4.3026431197999973</v>
      </c>
      <c r="BY20" s="150">
        <v>4.372378807819997</v>
      </c>
      <c r="BZ20" s="150">
        <v>4.4421144958399967</v>
      </c>
      <c r="CA20" s="150">
        <v>4.5118501838599965</v>
      </c>
      <c r="CB20" s="150">
        <v>4.5815858718799962</v>
      </c>
      <c r="CC20" s="150">
        <v>4.651321559899996</v>
      </c>
      <c r="CD20" s="150">
        <v>4.7210572479199957</v>
      </c>
      <c r="CE20" s="150">
        <v>4.7907929359399954</v>
      </c>
      <c r="CF20" s="150">
        <v>4.8605286239599952</v>
      </c>
      <c r="CG20" s="150">
        <v>4.9302643119799949</v>
      </c>
      <c r="CH20" s="150">
        <v>4.9999999999999947</v>
      </c>
      <c r="CI20" s="150">
        <v>5.0697356880199944</v>
      </c>
      <c r="CJ20" s="150">
        <v>5.1394713760399942</v>
      </c>
      <c r="CK20" s="150">
        <v>5.2092070640599939</v>
      </c>
      <c r="CL20" s="150">
        <v>5.2789427520799936</v>
      </c>
      <c r="CM20" s="150">
        <v>5.3486784400999934</v>
      </c>
      <c r="CN20" s="150">
        <v>5.4184141281199931</v>
      </c>
      <c r="CO20" s="150">
        <v>5.4881498161399929</v>
      </c>
      <c r="CP20" s="150">
        <v>5.5578855041599926</v>
      </c>
      <c r="CQ20" s="150">
        <v>5.6276211921799923</v>
      </c>
      <c r="CR20" s="150">
        <v>5.6973568801999921</v>
      </c>
      <c r="CS20" s="150">
        <v>5.7670925682199918</v>
      </c>
      <c r="CT20" s="150">
        <v>5.8368282562399916</v>
      </c>
      <c r="CU20" s="150">
        <v>5.9065639442599913</v>
      </c>
      <c r="CV20" s="150">
        <v>5.9762996322799911</v>
      </c>
      <c r="CW20" s="150">
        <v>6.0460353202999908</v>
      </c>
      <c r="CX20" s="150">
        <v>6.1157710083199905</v>
      </c>
      <c r="CY20" s="150">
        <v>6.1855066963399903</v>
      </c>
      <c r="CZ20" s="150">
        <v>6.25524238435999</v>
      </c>
      <c r="DA20" s="150">
        <v>6.3249780723799898</v>
      </c>
      <c r="DB20" s="150">
        <v>6.3947137603999895</v>
      </c>
      <c r="DC20" s="150">
        <v>6.4644494484199893</v>
      </c>
      <c r="DD20" s="150">
        <v>6.534185136439989</v>
      </c>
      <c r="DE20" s="150">
        <v>6.6039208244599887</v>
      </c>
      <c r="DF20" s="150">
        <v>6.6736565124799885</v>
      </c>
      <c r="DG20" s="150">
        <v>6.7433922004999882</v>
      </c>
      <c r="DH20" s="150">
        <v>6.813127888519988</v>
      </c>
      <c r="DI20" s="150">
        <v>6.8828635765399877</v>
      </c>
      <c r="DJ20" s="150">
        <v>6.9525992645599874</v>
      </c>
      <c r="DK20" s="150">
        <v>7.0223349525799872</v>
      </c>
      <c r="DL20" s="150">
        <v>7.0920706405999869</v>
      </c>
      <c r="DM20" s="150">
        <v>7.1618063286199867</v>
      </c>
      <c r="DN20" s="150">
        <v>7.2315420166399864</v>
      </c>
      <c r="DO20" s="150">
        <v>7.3012777046599862</v>
      </c>
      <c r="DP20" s="150">
        <v>7.3710133926799859</v>
      </c>
      <c r="DQ20" s="150">
        <v>7.4407490806999856</v>
      </c>
      <c r="DR20" s="150">
        <v>7.5104847687199854</v>
      </c>
      <c r="DS20" s="150">
        <v>7.5802204567399851</v>
      </c>
      <c r="DT20" s="150">
        <v>7.6499561447599849</v>
      </c>
      <c r="DU20" s="150">
        <v>7.7196918327799846</v>
      </c>
      <c r="DV20" s="150">
        <v>7.7894275207999844</v>
      </c>
      <c r="DW20" s="150">
        <v>7.8591632088199841</v>
      </c>
      <c r="DX20" s="150">
        <v>7.9288988968399838</v>
      </c>
      <c r="DY20" s="150">
        <v>7.9986345848599836</v>
      </c>
      <c r="DZ20" s="150">
        <v>8.0683702728799833</v>
      </c>
      <c r="EA20" s="150">
        <v>8.1381059608999831</v>
      </c>
      <c r="EB20" s="150">
        <v>8.2078416489199828</v>
      </c>
      <c r="EC20" s="150">
        <v>8.2775773369399825</v>
      </c>
      <c r="ED20" s="150">
        <v>8.3473130249599823</v>
      </c>
      <c r="EE20" s="150">
        <v>8.417048712979982</v>
      </c>
      <c r="EF20" s="150">
        <v>8.4867844009999818</v>
      </c>
      <c r="EG20" s="150">
        <v>8.5565200890199815</v>
      </c>
      <c r="EH20" s="150">
        <v>8.6262557770399813</v>
      </c>
      <c r="EI20" s="150">
        <v>8.695991465059981</v>
      </c>
      <c r="EJ20" s="150">
        <v>8.7657271530799807</v>
      </c>
      <c r="EK20" s="150">
        <v>8.8354628410999805</v>
      </c>
      <c r="EL20" s="23">
        <v>8.9051985291199802</v>
      </c>
      <c r="EM20" s="23">
        <v>8.97493421713998</v>
      </c>
      <c r="EN20" s="23">
        <v>9.0446699051599797</v>
      </c>
      <c r="EO20" s="23">
        <v>9.1144055931799794</v>
      </c>
      <c r="EP20" s="23">
        <v>9.1841412811999792</v>
      </c>
      <c r="EQ20" s="23">
        <v>9.2538769692199789</v>
      </c>
      <c r="ER20" s="23">
        <v>9.3236126572399787</v>
      </c>
      <c r="ES20" s="23">
        <v>9.3933483452599784</v>
      </c>
      <c r="ET20" s="23">
        <v>9.4630840332799782</v>
      </c>
      <c r="EU20" s="23">
        <v>9.5328197212999779</v>
      </c>
      <c r="EV20" s="23">
        <v>9.6025554093199776</v>
      </c>
      <c r="EW20" s="23">
        <v>9.6722910973399774</v>
      </c>
      <c r="EX20" s="23">
        <v>9.7420267853599771</v>
      </c>
      <c r="EY20" s="23">
        <v>9.8117624733799769</v>
      </c>
      <c r="EZ20" s="23">
        <v>9.8814981613999766</v>
      </c>
      <c r="FA20" s="23">
        <v>9.9512338494199764</v>
      </c>
      <c r="FB20" s="23">
        <v>10.020969537439976</v>
      </c>
      <c r="FC20" s="23">
        <v>10.090705225459976</v>
      </c>
      <c r="FD20" s="23">
        <v>10.160440913479976</v>
      </c>
      <c r="FE20" s="23">
        <v>10.230176601499975</v>
      </c>
      <c r="FF20" s="23">
        <v>10.299912289519975</v>
      </c>
      <c r="FG20" s="23">
        <v>10.369647977539975</v>
      </c>
      <c r="FH20" s="23">
        <v>10.439383665559975</v>
      </c>
      <c r="FI20" s="23">
        <v>10.509119353579974</v>
      </c>
      <c r="FJ20" s="23">
        <v>10.578855041599974</v>
      </c>
      <c r="FK20" s="23">
        <v>10.648590729619974</v>
      </c>
      <c r="FL20" s="23">
        <v>10.718326417639974</v>
      </c>
      <c r="FM20" s="23">
        <v>10.788062105659973</v>
      </c>
      <c r="FN20" s="23">
        <v>10.857797793679973</v>
      </c>
      <c r="FO20" s="23">
        <v>10.927533481699973</v>
      </c>
      <c r="FP20" s="23">
        <v>10.997269169719972</v>
      </c>
      <c r="FQ20" s="23">
        <v>11.067004857739972</v>
      </c>
      <c r="FR20" s="23">
        <v>11.136740545759972</v>
      </c>
      <c r="FS20" s="23">
        <v>11.206476233779972</v>
      </c>
      <c r="FT20" s="23">
        <v>11.276211921799971</v>
      </c>
      <c r="FU20" s="23">
        <v>11.345947609819971</v>
      </c>
      <c r="FV20" s="23">
        <v>11.415683297839971</v>
      </c>
      <c r="FW20" s="23">
        <v>11.485418985859971</v>
      </c>
      <c r="FX20" s="23">
        <v>11.55515467387997</v>
      </c>
      <c r="FY20" s="23">
        <v>11.62489036189997</v>
      </c>
      <c r="FZ20" s="23">
        <v>11.69462604991997</v>
      </c>
      <c r="GA20" s="23">
        <v>11.76436173793997</v>
      </c>
      <c r="GB20" s="23">
        <v>11.834097425959969</v>
      </c>
      <c r="GC20" s="23">
        <v>11.903833113979969</v>
      </c>
      <c r="GD20" s="23">
        <v>11.973568801999969</v>
      </c>
      <c r="GE20" s="23">
        <v>12.043304490019969</v>
      </c>
      <c r="GF20" s="23">
        <v>12.113040178039968</v>
      </c>
      <c r="GG20" s="23">
        <v>12.182775866059968</v>
      </c>
      <c r="GH20" s="23">
        <v>12.252511554079968</v>
      </c>
      <c r="GI20" s="23">
        <v>12.322247242099968</v>
      </c>
      <c r="GJ20" s="23">
        <v>12.391982930119967</v>
      </c>
      <c r="GK20" s="23">
        <v>12.461718618139967</v>
      </c>
      <c r="GL20" s="23">
        <v>12.531454306159967</v>
      </c>
      <c r="GM20" s="23">
        <v>12.601189994179967</v>
      </c>
      <c r="GN20" s="23">
        <v>12.670925682199966</v>
      </c>
      <c r="GO20" s="23">
        <v>12.740661370219966</v>
      </c>
      <c r="GP20" s="23">
        <v>12.810397058239966</v>
      </c>
      <c r="GQ20" s="23">
        <v>12.880132746259966</v>
      </c>
      <c r="GR20" s="23">
        <v>12.949868434279965</v>
      </c>
      <c r="GS20" s="23">
        <v>13.019604122299965</v>
      </c>
      <c r="GT20" s="23">
        <v>13.089339810319965</v>
      </c>
      <c r="GU20" s="23">
        <v>13.159075498339964</v>
      </c>
      <c r="GV20" s="23">
        <v>13.228811186359964</v>
      </c>
      <c r="GW20" s="23">
        <v>13.298546874379964</v>
      </c>
      <c r="GX20" s="23">
        <v>13.368282562399964</v>
      </c>
      <c r="GY20" s="23">
        <v>13.438018250419963</v>
      </c>
      <c r="GZ20" s="23">
        <v>13.507753938439963</v>
      </c>
      <c r="HA20" s="23">
        <v>13.577489626459963</v>
      </c>
      <c r="HB20" s="23">
        <v>13.647225314479963</v>
      </c>
      <c r="HC20" s="23">
        <v>13.716961002499962</v>
      </c>
      <c r="HD20" s="23">
        <v>13.786696690519962</v>
      </c>
      <c r="HE20" s="23">
        <v>13.856432378539962</v>
      </c>
      <c r="HF20" s="23">
        <v>13.926168066559962</v>
      </c>
      <c r="HG20" s="23">
        <v>13.995903754579961</v>
      </c>
      <c r="HH20" s="23">
        <v>14.065639442599961</v>
      </c>
      <c r="HI20" s="23">
        <v>14.135375130619961</v>
      </c>
      <c r="HJ20" s="23">
        <v>14.205110818639961</v>
      </c>
      <c r="HK20" s="23">
        <v>14.27484650665996</v>
      </c>
      <c r="HL20" s="23">
        <v>14.34458219467996</v>
      </c>
      <c r="HM20" s="23">
        <v>14.41431788269996</v>
      </c>
      <c r="HN20" s="23">
        <v>14.48405357071996</v>
      </c>
      <c r="HO20" s="23">
        <v>14.553789258739959</v>
      </c>
      <c r="HP20" s="23">
        <v>14.623524946759959</v>
      </c>
      <c r="HQ20" s="23">
        <v>14.693260634779959</v>
      </c>
      <c r="HR20" s="23">
        <v>14.762996322799959</v>
      </c>
      <c r="HS20" s="23">
        <v>14.832732010819958</v>
      </c>
      <c r="HT20" s="23">
        <v>14.902467698839958</v>
      </c>
      <c r="HU20" s="23">
        <v>14.972203386859958</v>
      </c>
      <c r="HV20" s="23">
        <v>15.041939074879958</v>
      </c>
      <c r="HW20" s="23">
        <v>15.111674762899957</v>
      </c>
      <c r="HX20" s="23">
        <v>15.181410450919957</v>
      </c>
      <c r="HY20" s="23">
        <v>15.251146138939957</v>
      </c>
      <c r="HZ20" s="23">
        <v>15.320881826959956</v>
      </c>
      <c r="IA20" s="23">
        <v>15.390617514979956</v>
      </c>
      <c r="IB20" s="23">
        <v>15.460353202999956</v>
      </c>
      <c r="IC20" s="23">
        <v>15.530088891019956</v>
      </c>
      <c r="ID20" s="23">
        <v>15.599824579039955</v>
      </c>
      <c r="IE20" s="23">
        <v>15.669560267059955</v>
      </c>
      <c r="IF20" s="23">
        <v>15.739295955079955</v>
      </c>
      <c r="IG20" s="23">
        <v>15.809031643099955</v>
      </c>
      <c r="IH20" s="23">
        <v>15.878767331119954</v>
      </c>
      <c r="II20" s="23">
        <v>15.948503019139954</v>
      </c>
      <c r="IJ20" s="23">
        <v>16.018238707159952</v>
      </c>
      <c r="IK20" s="23">
        <v>16.087974395179955</v>
      </c>
      <c r="IL20" s="23">
        <v>16.157710083199952</v>
      </c>
      <c r="IM20" s="23">
        <v>16.227445771219955</v>
      </c>
      <c r="IN20" s="23">
        <v>16.297181459239951</v>
      </c>
      <c r="IO20" s="23">
        <v>16.366917147259954</v>
      </c>
      <c r="IP20" s="23">
        <v>16.436652835279951</v>
      </c>
      <c r="IQ20" s="23">
        <v>16.506388523299954</v>
      </c>
      <c r="IR20" s="23">
        <v>16.57612421131995</v>
      </c>
      <c r="IS20" s="23">
        <v>16.645859899339953</v>
      </c>
      <c r="IT20" s="23">
        <v>16.71559558735995</v>
      </c>
      <c r="IU20" s="23">
        <v>16.785331275379953</v>
      </c>
      <c r="IV20" s="23">
        <v>16.855066963399949</v>
      </c>
    </row>
    <row r="21" spans="1:256" ht="13.2" x14ac:dyDescent="0.25">
      <c r="A21" s="149">
        <v>37316</v>
      </c>
      <c r="B21" s="218">
        <v>-2.0210059293750011</v>
      </c>
      <c r="C21" s="218">
        <v>-1.9907047400625011</v>
      </c>
      <c r="D21" s="218">
        <v>-1.9604035507500011</v>
      </c>
      <c r="E21" s="218">
        <v>-1.930102361437501</v>
      </c>
      <c r="F21" s="218">
        <v>-1.899801172125001</v>
      </c>
      <c r="G21" s="218">
        <v>-1.869499982812501</v>
      </c>
      <c r="H21" s="218">
        <v>-1.8391987935000009</v>
      </c>
      <c r="I21" s="218">
        <v>-1.8088976041875009</v>
      </c>
      <c r="J21" s="218">
        <v>-1.7785964148750009</v>
      </c>
      <c r="K21" s="218">
        <v>-1.7482952255625008</v>
      </c>
      <c r="L21" s="218">
        <v>-1.7179940362500008</v>
      </c>
      <c r="M21" s="218">
        <v>-1.6876928469375008</v>
      </c>
      <c r="N21" s="218">
        <v>-1.6573916576250007</v>
      </c>
      <c r="O21" s="218">
        <v>-1.6270904683125007</v>
      </c>
      <c r="P21" s="218">
        <v>-1.5967892790000007</v>
      </c>
      <c r="Q21" s="218">
        <v>-1.5664880896875006</v>
      </c>
      <c r="R21" s="218">
        <v>-1.5361869003750006</v>
      </c>
      <c r="S21" s="218">
        <v>-1.5058857110625006</v>
      </c>
      <c r="T21" s="218">
        <v>-1.4755845217500005</v>
      </c>
      <c r="U21" s="218">
        <v>-1.4452833324375005</v>
      </c>
      <c r="V21" s="219">
        <v>-1.4149821431250005</v>
      </c>
      <c r="W21" s="218">
        <v>-1.3846809538125004</v>
      </c>
      <c r="X21" s="219">
        <v>-1.3543797645000004</v>
      </c>
      <c r="Y21" s="218">
        <v>-1.3240785751875004</v>
      </c>
      <c r="Z21" s="219">
        <v>-1.2937773858750004</v>
      </c>
      <c r="AA21" s="218">
        <v>-1.2634761965625003</v>
      </c>
      <c r="AB21" s="220">
        <v>-1.2331750072500003</v>
      </c>
      <c r="AC21" s="218">
        <v>-1.2028738179375003</v>
      </c>
      <c r="AD21" s="220">
        <v>-1.1725726286250002</v>
      </c>
      <c r="AE21" s="218">
        <v>-1.1422714393125002</v>
      </c>
      <c r="AF21" s="218">
        <v>-1.1119702500000002</v>
      </c>
      <c r="AG21" s="150">
        <v>-1.0832351250000003</v>
      </c>
      <c r="AH21" s="150">
        <v>-1.0545000000000002</v>
      </c>
      <c r="AI21" s="150">
        <v>-1.0272500000000002</v>
      </c>
      <c r="AJ21" s="150">
        <v>-1</v>
      </c>
      <c r="AK21" s="150">
        <v>-0.8</v>
      </c>
      <c r="AL21" s="150">
        <v>-0.6</v>
      </c>
      <c r="AM21" s="150">
        <v>-0.4</v>
      </c>
      <c r="AN21" s="150">
        <v>-0.2</v>
      </c>
      <c r="AO21" s="150">
        <v>0</v>
      </c>
      <c r="AP21" s="150">
        <v>0.2</v>
      </c>
      <c r="AQ21" s="150">
        <v>0.4</v>
      </c>
      <c r="AR21" s="150">
        <v>0.6</v>
      </c>
      <c r="AS21" s="150">
        <v>0.8</v>
      </c>
      <c r="AT21" s="150">
        <v>1</v>
      </c>
      <c r="AU21" s="150">
        <v>1.2</v>
      </c>
      <c r="AV21" s="150">
        <v>1.4</v>
      </c>
      <c r="AW21" s="150">
        <v>1.58</v>
      </c>
      <c r="AX21" s="150">
        <v>1.76</v>
      </c>
      <c r="AY21" s="150">
        <v>1.9220000000000006</v>
      </c>
      <c r="AZ21" s="150">
        <v>2.0840000000000005</v>
      </c>
      <c r="BA21" s="150">
        <v>2.2298000000000004</v>
      </c>
      <c r="BB21" s="150">
        <v>2.3756000000000004</v>
      </c>
      <c r="BC21" s="150">
        <v>2.5068200000000003</v>
      </c>
      <c r="BD21" s="150">
        <v>2.6380400000000002</v>
      </c>
      <c r="BE21" s="150">
        <v>2.756138</v>
      </c>
      <c r="BF21" s="150">
        <v>2.8742359999999998</v>
      </c>
      <c r="BG21" s="150">
        <v>2.9805241999999996</v>
      </c>
      <c r="BH21" s="150">
        <v>3.0868123999999995</v>
      </c>
      <c r="BI21" s="150">
        <v>3.1824717799999993</v>
      </c>
      <c r="BJ21" s="150">
        <v>3.2781311599999992</v>
      </c>
      <c r="BK21" s="150">
        <v>3.3642246019999993</v>
      </c>
      <c r="BL21" s="150">
        <v>3.450318043999999</v>
      </c>
      <c r="BM21" s="150">
        <v>3.5278021417999987</v>
      </c>
      <c r="BN21" s="150">
        <v>3.6052862395999989</v>
      </c>
      <c r="BO21" s="150">
        <v>3.6750219276199987</v>
      </c>
      <c r="BP21" s="150">
        <v>3.7447576156399989</v>
      </c>
      <c r="BQ21" s="150">
        <v>3.8144933036599991</v>
      </c>
      <c r="BR21" s="150">
        <v>3.8842289916799988</v>
      </c>
      <c r="BS21" s="150">
        <v>3.9539646796999985</v>
      </c>
      <c r="BT21" s="150">
        <v>4.0237003677199983</v>
      </c>
      <c r="BU21" s="150">
        <v>4.093436055739998</v>
      </c>
      <c r="BV21" s="150">
        <v>4.1631717437599978</v>
      </c>
      <c r="BW21" s="150">
        <v>4.2329074317799975</v>
      </c>
      <c r="BX21" s="150">
        <v>4.3026431197999973</v>
      </c>
      <c r="BY21" s="150">
        <v>4.372378807819997</v>
      </c>
      <c r="BZ21" s="150">
        <v>4.4421144958399967</v>
      </c>
      <c r="CA21" s="150">
        <v>4.5118501838599965</v>
      </c>
      <c r="CB21" s="150">
        <v>4.5815858718799962</v>
      </c>
      <c r="CC21" s="150">
        <v>4.651321559899996</v>
      </c>
      <c r="CD21" s="150">
        <v>4.7210572479199957</v>
      </c>
      <c r="CE21" s="150">
        <v>4.7907929359399954</v>
      </c>
      <c r="CF21" s="150">
        <v>4.8605286239599952</v>
      </c>
      <c r="CG21" s="150">
        <v>4.9302643119799949</v>
      </c>
      <c r="CH21" s="150">
        <v>4.9999999999999947</v>
      </c>
      <c r="CI21" s="150">
        <v>5.0697356880199944</v>
      </c>
      <c r="CJ21" s="150">
        <v>5.1394713760399942</v>
      </c>
      <c r="CK21" s="150">
        <v>5.2092070640599939</v>
      </c>
      <c r="CL21" s="150">
        <v>5.2789427520799936</v>
      </c>
      <c r="CM21" s="150">
        <v>5.3486784400999934</v>
      </c>
      <c r="CN21" s="150">
        <v>5.4184141281199931</v>
      </c>
      <c r="CO21" s="150">
        <v>5.4881498161399929</v>
      </c>
      <c r="CP21" s="150">
        <v>5.5578855041599926</v>
      </c>
      <c r="CQ21" s="150">
        <v>5.6276211921799923</v>
      </c>
      <c r="CR21" s="150">
        <v>5.6973568801999921</v>
      </c>
      <c r="CS21" s="150">
        <v>5.7670925682199918</v>
      </c>
      <c r="CT21" s="150">
        <v>5.8368282562399916</v>
      </c>
      <c r="CU21" s="150">
        <v>5.9065639442599913</v>
      </c>
      <c r="CV21" s="150">
        <v>5.9762996322799911</v>
      </c>
      <c r="CW21" s="150">
        <v>6.0460353202999908</v>
      </c>
      <c r="CX21" s="150">
        <v>6.1157710083199905</v>
      </c>
      <c r="CY21" s="150">
        <v>6.1855066963399903</v>
      </c>
      <c r="CZ21" s="150">
        <v>6.25524238435999</v>
      </c>
      <c r="DA21" s="150">
        <v>6.3249780723799898</v>
      </c>
      <c r="DB21" s="150">
        <v>6.3947137603999895</v>
      </c>
      <c r="DC21" s="150">
        <v>6.4644494484199893</v>
      </c>
      <c r="DD21" s="150">
        <v>6.534185136439989</v>
      </c>
      <c r="DE21" s="150">
        <v>6.6039208244599887</v>
      </c>
      <c r="DF21" s="150">
        <v>6.6736565124799885</v>
      </c>
      <c r="DG21" s="150">
        <v>6.7433922004999882</v>
      </c>
      <c r="DH21" s="150">
        <v>6.813127888519988</v>
      </c>
      <c r="DI21" s="150">
        <v>6.8828635765399877</v>
      </c>
      <c r="DJ21" s="150">
        <v>6.9525992645599874</v>
      </c>
      <c r="DK21" s="150">
        <v>7.0223349525799872</v>
      </c>
      <c r="DL21" s="150">
        <v>7.0920706405999869</v>
      </c>
      <c r="DM21" s="150">
        <v>7.1618063286199867</v>
      </c>
      <c r="DN21" s="150">
        <v>7.2315420166399864</v>
      </c>
      <c r="DO21" s="150">
        <v>7.3012777046599862</v>
      </c>
      <c r="DP21" s="150">
        <v>7.3710133926799859</v>
      </c>
      <c r="DQ21" s="150">
        <v>7.4407490806999856</v>
      </c>
      <c r="DR21" s="150">
        <v>7.5104847687199854</v>
      </c>
      <c r="DS21" s="150">
        <v>7.5802204567399851</v>
      </c>
      <c r="DT21" s="150">
        <v>7.6499561447599849</v>
      </c>
      <c r="DU21" s="150">
        <v>7.7196918327799846</v>
      </c>
      <c r="DV21" s="150">
        <v>7.7894275207999844</v>
      </c>
      <c r="DW21" s="150">
        <v>7.8591632088199841</v>
      </c>
      <c r="DX21" s="150">
        <v>7.9288988968399838</v>
      </c>
      <c r="DY21" s="150">
        <v>7.9986345848599836</v>
      </c>
      <c r="DZ21" s="150">
        <v>8.0683702728799833</v>
      </c>
      <c r="EA21" s="150">
        <v>8.1381059608999831</v>
      </c>
      <c r="EB21" s="150">
        <v>8.2078416489199828</v>
      </c>
      <c r="EC21" s="150">
        <v>8.2775773369399825</v>
      </c>
      <c r="ED21" s="150">
        <v>8.3473130249599823</v>
      </c>
      <c r="EE21" s="150">
        <v>8.417048712979982</v>
      </c>
      <c r="EF21" s="150">
        <v>8.4867844009999818</v>
      </c>
      <c r="EG21" s="150">
        <v>8.5565200890199815</v>
      </c>
      <c r="EH21" s="150">
        <v>8.6262557770399813</v>
      </c>
      <c r="EI21" s="150">
        <v>8.695991465059981</v>
      </c>
      <c r="EJ21" s="150">
        <v>8.7657271530799807</v>
      </c>
      <c r="EK21" s="150">
        <v>8.8354628410999805</v>
      </c>
      <c r="EL21" s="23">
        <v>8.9051985291199802</v>
      </c>
      <c r="EM21" s="23">
        <v>8.97493421713998</v>
      </c>
      <c r="EN21" s="23">
        <v>9.0446699051599797</v>
      </c>
      <c r="EO21" s="23">
        <v>9.1144055931799794</v>
      </c>
      <c r="EP21" s="23">
        <v>9.1841412811999792</v>
      </c>
      <c r="EQ21" s="23">
        <v>9.2538769692199789</v>
      </c>
      <c r="ER21" s="23">
        <v>9.3236126572399787</v>
      </c>
      <c r="ES21" s="23">
        <v>9.3933483452599784</v>
      </c>
      <c r="ET21" s="23">
        <v>9.4630840332799782</v>
      </c>
      <c r="EU21" s="23">
        <v>9.5328197212999779</v>
      </c>
      <c r="EV21" s="23">
        <v>9.6025554093199776</v>
      </c>
      <c r="EW21" s="23">
        <v>9.6722910973399774</v>
      </c>
      <c r="EX21" s="23">
        <v>9.7420267853599771</v>
      </c>
      <c r="EY21" s="23">
        <v>9.8117624733799769</v>
      </c>
      <c r="EZ21" s="23">
        <v>9.8814981613999766</v>
      </c>
      <c r="FA21" s="23">
        <v>9.9512338494199764</v>
      </c>
      <c r="FB21" s="23">
        <v>10.020969537439976</v>
      </c>
      <c r="FC21" s="23">
        <v>10.090705225459976</v>
      </c>
      <c r="FD21" s="23">
        <v>10.160440913479976</v>
      </c>
      <c r="FE21" s="23">
        <v>10.230176601499975</v>
      </c>
      <c r="FF21" s="23">
        <v>10.299912289519975</v>
      </c>
      <c r="FG21" s="23">
        <v>10.369647977539975</v>
      </c>
      <c r="FH21" s="23">
        <v>10.439383665559975</v>
      </c>
      <c r="FI21" s="23">
        <v>10.509119353579974</v>
      </c>
      <c r="FJ21" s="23">
        <v>10.578855041599974</v>
      </c>
      <c r="FK21" s="23">
        <v>10.648590729619974</v>
      </c>
      <c r="FL21" s="23">
        <v>10.718326417639974</v>
      </c>
      <c r="FM21" s="23">
        <v>10.788062105659973</v>
      </c>
      <c r="FN21" s="23">
        <v>10.857797793679973</v>
      </c>
      <c r="FO21" s="23">
        <v>10.927533481699973</v>
      </c>
      <c r="FP21" s="23">
        <v>10.997269169719972</v>
      </c>
      <c r="FQ21" s="23">
        <v>11.067004857739972</v>
      </c>
      <c r="FR21" s="23">
        <v>11.136740545759972</v>
      </c>
      <c r="FS21" s="23">
        <v>11.206476233779972</v>
      </c>
      <c r="FT21" s="23">
        <v>11.276211921799971</v>
      </c>
      <c r="FU21" s="23">
        <v>11.345947609819971</v>
      </c>
      <c r="FV21" s="23">
        <v>11.415683297839971</v>
      </c>
      <c r="FW21" s="23">
        <v>11.485418985859971</v>
      </c>
      <c r="FX21" s="23">
        <v>11.55515467387997</v>
      </c>
      <c r="FY21" s="23">
        <v>11.62489036189997</v>
      </c>
      <c r="FZ21" s="23">
        <v>11.69462604991997</v>
      </c>
      <c r="GA21" s="23">
        <v>11.76436173793997</v>
      </c>
      <c r="GB21" s="23">
        <v>11.834097425959969</v>
      </c>
      <c r="GC21" s="23">
        <v>11.903833113979969</v>
      </c>
      <c r="GD21" s="23">
        <v>11.973568801999969</v>
      </c>
      <c r="GE21" s="23">
        <v>12.043304490019969</v>
      </c>
      <c r="GF21" s="23">
        <v>12.113040178039968</v>
      </c>
      <c r="GG21" s="23">
        <v>12.182775866059968</v>
      </c>
      <c r="GH21" s="23">
        <v>12.252511554079968</v>
      </c>
      <c r="GI21" s="23">
        <v>12.322247242099968</v>
      </c>
      <c r="GJ21" s="23">
        <v>12.391982930119967</v>
      </c>
      <c r="GK21" s="23">
        <v>12.461718618139967</v>
      </c>
      <c r="GL21" s="23">
        <v>12.531454306159967</v>
      </c>
      <c r="GM21" s="23">
        <v>12.601189994179967</v>
      </c>
      <c r="GN21" s="23">
        <v>12.670925682199966</v>
      </c>
      <c r="GO21" s="23">
        <v>12.740661370219966</v>
      </c>
      <c r="GP21" s="23">
        <v>12.810397058239966</v>
      </c>
      <c r="GQ21" s="23">
        <v>12.880132746259966</v>
      </c>
      <c r="GR21" s="23">
        <v>12.949868434279965</v>
      </c>
      <c r="GS21" s="23">
        <v>13.019604122299965</v>
      </c>
      <c r="GT21" s="23">
        <v>13.089339810319965</v>
      </c>
      <c r="GU21" s="23">
        <v>13.159075498339964</v>
      </c>
      <c r="GV21" s="23">
        <v>13.228811186359964</v>
      </c>
      <c r="GW21" s="23">
        <v>13.298546874379964</v>
      </c>
      <c r="GX21" s="23">
        <v>13.368282562399964</v>
      </c>
      <c r="GY21" s="23">
        <v>13.438018250419963</v>
      </c>
      <c r="GZ21" s="23">
        <v>13.507753938439963</v>
      </c>
      <c r="HA21" s="23">
        <v>13.577489626459963</v>
      </c>
      <c r="HB21" s="23">
        <v>13.647225314479963</v>
      </c>
      <c r="HC21" s="23">
        <v>13.716961002499962</v>
      </c>
      <c r="HD21" s="23">
        <v>13.786696690519962</v>
      </c>
      <c r="HE21" s="23">
        <v>13.856432378539962</v>
      </c>
      <c r="HF21" s="23">
        <v>13.926168066559962</v>
      </c>
      <c r="HG21" s="23">
        <v>13.995903754579961</v>
      </c>
      <c r="HH21" s="23">
        <v>14.065639442599961</v>
      </c>
      <c r="HI21" s="23">
        <v>14.135375130619961</v>
      </c>
      <c r="HJ21" s="23">
        <v>14.205110818639961</v>
      </c>
      <c r="HK21" s="23">
        <v>14.27484650665996</v>
      </c>
      <c r="HL21" s="23">
        <v>14.34458219467996</v>
      </c>
      <c r="HM21" s="23">
        <v>14.41431788269996</v>
      </c>
      <c r="HN21" s="23">
        <v>14.48405357071996</v>
      </c>
      <c r="HO21" s="23">
        <v>14.553789258739959</v>
      </c>
      <c r="HP21" s="23">
        <v>14.623524946759959</v>
      </c>
      <c r="HQ21" s="23">
        <v>14.693260634779959</v>
      </c>
      <c r="HR21" s="23">
        <v>14.762996322799959</v>
      </c>
      <c r="HS21" s="23">
        <v>14.832732010819958</v>
      </c>
      <c r="HT21" s="23">
        <v>14.902467698839958</v>
      </c>
      <c r="HU21" s="23">
        <v>14.972203386859958</v>
      </c>
      <c r="HV21" s="23">
        <v>15.041939074879958</v>
      </c>
      <c r="HW21" s="23">
        <v>15.111674762899957</v>
      </c>
      <c r="HX21" s="23">
        <v>15.181410450919957</v>
      </c>
      <c r="HY21" s="23">
        <v>15.251146138939957</v>
      </c>
      <c r="HZ21" s="23">
        <v>15.320881826959956</v>
      </c>
      <c r="IA21" s="23">
        <v>15.390617514979956</v>
      </c>
      <c r="IB21" s="23">
        <v>15.460353202999956</v>
      </c>
      <c r="IC21" s="23">
        <v>15.530088891019956</v>
      </c>
      <c r="ID21" s="23">
        <v>15.599824579039955</v>
      </c>
      <c r="IE21" s="23">
        <v>15.669560267059955</v>
      </c>
      <c r="IF21" s="23">
        <v>15.739295955079955</v>
      </c>
      <c r="IG21" s="23">
        <v>15.809031643099955</v>
      </c>
      <c r="IH21" s="23">
        <v>15.878767331119954</v>
      </c>
      <c r="II21" s="23">
        <v>15.948503019139954</v>
      </c>
      <c r="IJ21" s="23">
        <v>16.018238707159952</v>
      </c>
      <c r="IK21" s="23">
        <v>16.087974395179955</v>
      </c>
      <c r="IL21" s="23">
        <v>16.157710083199952</v>
      </c>
      <c r="IM21" s="23">
        <v>16.227445771219955</v>
      </c>
      <c r="IN21" s="23">
        <v>16.297181459239951</v>
      </c>
      <c r="IO21" s="23">
        <v>16.366917147259954</v>
      </c>
      <c r="IP21" s="23">
        <v>16.436652835279951</v>
      </c>
      <c r="IQ21" s="23">
        <v>16.506388523299954</v>
      </c>
      <c r="IR21" s="23">
        <v>16.57612421131995</v>
      </c>
      <c r="IS21" s="23">
        <v>16.645859899339953</v>
      </c>
      <c r="IT21" s="23">
        <v>16.71559558735995</v>
      </c>
      <c r="IU21" s="23">
        <v>16.785331275379953</v>
      </c>
      <c r="IV21" s="23">
        <v>16.855066963399949</v>
      </c>
    </row>
    <row r="22" spans="1:256" ht="13.2" x14ac:dyDescent="0.25">
      <c r="A22" s="149">
        <v>37347</v>
      </c>
      <c r="B22" s="218">
        <v>-2.0210059293750011</v>
      </c>
      <c r="C22" s="218">
        <v>-1.9907047400625011</v>
      </c>
      <c r="D22" s="218">
        <v>-1.9604035507500011</v>
      </c>
      <c r="E22" s="218">
        <v>-1.930102361437501</v>
      </c>
      <c r="F22" s="218">
        <v>-1.899801172125001</v>
      </c>
      <c r="G22" s="218">
        <v>-1.869499982812501</v>
      </c>
      <c r="H22" s="218">
        <v>-1.8391987935000009</v>
      </c>
      <c r="I22" s="218">
        <v>-1.8088976041875009</v>
      </c>
      <c r="J22" s="218">
        <v>-1.7785964148750009</v>
      </c>
      <c r="K22" s="218">
        <v>-1.7482952255625008</v>
      </c>
      <c r="L22" s="218">
        <v>-1.7179940362500008</v>
      </c>
      <c r="M22" s="218">
        <v>-1.6876928469375008</v>
      </c>
      <c r="N22" s="218">
        <v>-1.6573916576250007</v>
      </c>
      <c r="O22" s="218">
        <v>-1.6270904683125007</v>
      </c>
      <c r="P22" s="218">
        <v>-1.5967892790000007</v>
      </c>
      <c r="Q22" s="218">
        <v>-1.5664880896875006</v>
      </c>
      <c r="R22" s="218">
        <v>-1.5361869003750006</v>
      </c>
      <c r="S22" s="218">
        <v>-1.5058857110625006</v>
      </c>
      <c r="T22" s="218">
        <v>-1.4755845217500005</v>
      </c>
      <c r="U22" s="218">
        <v>-1.4452833324375005</v>
      </c>
      <c r="V22" s="219">
        <v>-1.4149821431250005</v>
      </c>
      <c r="W22" s="218">
        <v>-1.3846809538125004</v>
      </c>
      <c r="X22" s="219">
        <v>-1.3543797645000004</v>
      </c>
      <c r="Y22" s="218">
        <v>-1.3240785751875004</v>
      </c>
      <c r="Z22" s="219">
        <v>-1.2937773858750004</v>
      </c>
      <c r="AA22" s="218">
        <v>-1.2634761965625003</v>
      </c>
      <c r="AB22" s="220">
        <v>-1.2331750072500003</v>
      </c>
      <c r="AC22" s="218">
        <v>-1.2028738179375003</v>
      </c>
      <c r="AD22" s="220">
        <v>-1.1725726286250002</v>
      </c>
      <c r="AE22" s="218">
        <v>-1.1422714393125002</v>
      </c>
      <c r="AF22" s="218">
        <v>-1.1119702500000002</v>
      </c>
      <c r="AG22" s="150">
        <v>-1.0832351250000003</v>
      </c>
      <c r="AH22" s="150">
        <v>-1.0545000000000002</v>
      </c>
      <c r="AI22" s="150">
        <v>-1.0272500000000002</v>
      </c>
      <c r="AJ22" s="150">
        <v>-1</v>
      </c>
      <c r="AK22" s="150">
        <v>-0.8</v>
      </c>
      <c r="AL22" s="150">
        <v>-0.6</v>
      </c>
      <c r="AM22" s="150">
        <v>-0.4</v>
      </c>
      <c r="AN22" s="150">
        <v>-0.2</v>
      </c>
      <c r="AO22" s="150">
        <v>0</v>
      </c>
      <c r="AP22" s="150">
        <v>0.2</v>
      </c>
      <c r="AQ22" s="150">
        <v>0.4</v>
      </c>
      <c r="AR22" s="150">
        <v>0.6</v>
      </c>
      <c r="AS22" s="150">
        <v>0.8</v>
      </c>
      <c r="AT22" s="150">
        <v>1</v>
      </c>
      <c r="AU22" s="150">
        <v>1.2</v>
      </c>
      <c r="AV22" s="150">
        <v>1.4</v>
      </c>
      <c r="AW22" s="150">
        <v>1.58</v>
      </c>
      <c r="AX22" s="150">
        <v>1.76</v>
      </c>
      <c r="AY22" s="150">
        <v>1.9220000000000006</v>
      </c>
      <c r="AZ22" s="150">
        <v>2.0840000000000005</v>
      </c>
      <c r="BA22" s="150">
        <v>2.2298000000000004</v>
      </c>
      <c r="BB22" s="150">
        <v>2.3756000000000004</v>
      </c>
      <c r="BC22" s="150">
        <v>2.5068200000000003</v>
      </c>
      <c r="BD22" s="150">
        <v>2.6380400000000002</v>
      </c>
      <c r="BE22" s="150">
        <v>2.756138</v>
      </c>
      <c r="BF22" s="150">
        <v>2.8742359999999998</v>
      </c>
      <c r="BG22" s="150">
        <v>2.9805241999999996</v>
      </c>
      <c r="BH22" s="150">
        <v>3.0868123999999995</v>
      </c>
      <c r="BI22" s="150">
        <v>3.1824717799999993</v>
      </c>
      <c r="BJ22" s="150">
        <v>3.2781311599999992</v>
      </c>
      <c r="BK22" s="150">
        <v>3.3642246019999993</v>
      </c>
      <c r="BL22" s="150">
        <v>3.450318043999999</v>
      </c>
      <c r="BM22" s="150">
        <v>3.5278021417999987</v>
      </c>
      <c r="BN22" s="150">
        <v>3.6052862395999989</v>
      </c>
      <c r="BO22" s="150">
        <v>3.6750219276199987</v>
      </c>
      <c r="BP22" s="150">
        <v>3.7447576156399989</v>
      </c>
      <c r="BQ22" s="150">
        <v>3.8144933036599991</v>
      </c>
      <c r="BR22" s="150">
        <v>3.8842289916799988</v>
      </c>
      <c r="BS22" s="150">
        <v>3.9539646796999985</v>
      </c>
      <c r="BT22" s="150">
        <v>4.0237003677199983</v>
      </c>
      <c r="BU22" s="150">
        <v>4.093436055739998</v>
      </c>
      <c r="BV22" s="150">
        <v>4.1631717437599978</v>
      </c>
      <c r="BW22" s="150">
        <v>4.2329074317799975</v>
      </c>
      <c r="BX22" s="150">
        <v>4.3026431197999973</v>
      </c>
      <c r="BY22" s="150">
        <v>4.372378807819997</v>
      </c>
      <c r="BZ22" s="150">
        <v>4.4421144958399967</v>
      </c>
      <c r="CA22" s="150">
        <v>4.5118501838599965</v>
      </c>
      <c r="CB22" s="150">
        <v>4.5815858718799962</v>
      </c>
      <c r="CC22" s="150">
        <v>4.651321559899996</v>
      </c>
      <c r="CD22" s="150">
        <v>4.7210572479199957</v>
      </c>
      <c r="CE22" s="150">
        <v>4.7907929359399954</v>
      </c>
      <c r="CF22" s="150">
        <v>4.8605286239599952</v>
      </c>
      <c r="CG22" s="150">
        <v>4.9302643119799949</v>
      </c>
      <c r="CH22" s="150">
        <v>4.9999999999999947</v>
      </c>
      <c r="CI22" s="150">
        <v>5.0697356880199944</v>
      </c>
      <c r="CJ22" s="150">
        <v>5.1394713760399942</v>
      </c>
      <c r="CK22" s="150">
        <v>5.2092070640599939</v>
      </c>
      <c r="CL22" s="150">
        <v>5.2789427520799936</v>
      </c>
      <c r="CM22" s="150">
        <v>5.3486784400999934</v>
      </c>
      <c r="CN22" s="150">
        <v>5.4184141281199931</v>
      </c>
      <c r="CO22" s="150">
        <v>5.4881498161399929</v>
      </c>
      <c r="CP22" s="150">
        <v>5.5578855041599926</v>
      </c>
      <c r="CQ22" s="150">
        <v>5.6276211921799923</v>
      </c>
      <c r="CR22" s="150">
        <v>5.6973568801999921</v>
      </c>
      <c r="CS22" s="150">
        <v>5.7670925682199918</v>
      </c>
      <c r="CT22" s="150">
        <v>5.8368282562399916</v>
      </c>
      <c r="CU22" s="150">
        <v>5.9065639442599913</v>
      </c>
      <c r="CV22" s="150">
        <v>5.9762996322799911</v>
      </c>
      <c r="CW22" s="150">
        <v>6.0460353202999908</v>
      </c>
      <c r="CX22" s="150">
        <v>6.1157710083199905</v>
      </c>
      <c r="CY22" s="150">
        <v>6.1855066963399903</v>
      </c>
      <c r="CZ22" s="150">
        <v>6.25524238435999</v>
      </c>
      <c r="DA22" s="150">
        <v>6.3249780723799898</v>
      </c>
      <c r="DB22" s="150">
        <v>6.3947137603999895</v>
      </c>
      <c r="DC22" s="150">
        <v>6.4644494484199893</v>
      </c>
      <c r="DD22" s="150">
        <v>6.534185136439989</v>
      </c>
      <c r="DE22" s="150">
        <v>6.6039208244599887</v>
      </c>
      <c r="DF22" s="150">
        <v>6.6736565124799885</v>
      </c>
      <c r="DG22" s="150">
        <v>6.7433922004999882</v>
      </c>
      <c r="DH22" s="150">
        <v>6.813127888519988</v>
      </c>
      <c r="DI22" s="150">
        <v>6.8828635765399877</v>
      </c>
      <c r="DJ22" s="150">
        <v>6.9525992645599874</v>
      </c>
      <c r="DK22" s="150">
        <v>7.0223349525799872</v>
      </c>
      <c r="DL22" s="150">
        <v>7.0920706405999869</v>
      </c>
      <c r="DM22" s="150">
        <v>7.1618063286199867</v>
      </c>
      <c r="DN22" s="150">
        <v>7.2315420166399864</v>
      </c>
      <c r="DO22" s="150">
        <v>7.3012777046599862</v>
      </c>
      <c r="DP22" s="150">
        <v>7.3710133926799859</v>
      </c>
      <c r="DQ22" s="150">
        <v>7.4407490806999856</v>
      </c>
      <c r="DR22" s="150">
        <v>7.5104847687199854</v>
      </c>
      <c r="DS22" s="150">
        <v>7.5802204567399851</v>
      </c>
      <c r="DT22" s="150">
        <v>7.6499561447599849</v>
      </c>
      <c r="DU22" s="150">
        <v>7.7196918327799846</v>
      </c>
      <c r="DV22" s="150">
        <v>7.7894275207999844</v>
      </c>
      <c r="DW22" s="150">
        <v>7.8591632088199841</v>
      </c>
      <c r="DX22" s="150">
        <v>7.9288988968399838</v>
      </c>
      <c r="DY22" s="150">
        <v>7.9986345848599836</v>
      </c>
      <c r="DZ22" s="150">
        <v>8.0683702728799833</v>
      </c>
      <c r="EA22" s="150">
        <v>8.1381059608999831</v>
      </c>
      <c r="EB22" s="150">
        <v>8.2078416489199828</v>
      </c>
      <c r="EC22" s="150">
        <v>8.2775773369399825</v>
      </c>
      <c r="ED22" s="150">
        <v>8.3473130249599823</v>
      </c>
      <c r="EE22" s="150">
        <v>8.417048712979982</v>
      </c>
      <c r="EF22" s="150">
        <v>8.4867844009999818</v>
      </c>
      <c r="EG22" s="150">
        <v>8.5565200890199815</v>
      </c>
      <c r="EH22" s="150">
        <v>8.6262557770399813</v>
      </c>
      <c r="EI22" s="150">
        <v>8.695991465059981</v>
      </c>
      <c r="EJ22" s="150">
        <v>8.7657271530799807</v>
      </c>
      <c r="EK22" s="150">
        <v>8.8354628410999805</v>
      </c>
      <c r="EL22" s="23">
        <v>8.9051985291199802</v>
      </c>
      <c r="EM22" s="23">
        <v>8.97493421713998</v>
      </c>
      <c r="EN22" s="23">
        <v>9.0446699051599797</v>
      </c>
      <c r="EO22" s="23">
        <v>9.1144055931799794</v>
      </c>
      <c r="EP22" s="23">
        <v>9.1841412811999792</v>
      </c>
      <c r="EQ22" s="23">
        <v>9.2538769692199789</v>
      </c>
      <c r="ER22" s="23">
        <v>9.3236126572399787</v>
      </c>
      <c r="ES22" s="23">
        <v>9.3933483452599784</v>
      </c>
      <c r="ET22" s="23">
        <v>9.4630840332799782</v>
      </c>
      <c r="EU22" s="23">
        <v>9.5328197212999779</v>
      </c>
      <c r="EV22" s="23">
        <v>9.6025554093199776</v>
      </c>
      <c r="EW22" s="23">
        <v>9.6722910973399774</v>
      </c>
      <c r="EX22" s="23">
        <v>9.7420267853599771</v>
      </c>
      <c r="EY22" s="23">
        <v>9.8117624733799769</v>
      </c>
      <c r="EZ22" s="23">
        <v>9.8814981613999766</v>
      </c>
      <c r="FA22" s="23">
        <v>9.9512338494199764</v>
      </c>
      <c r="FB22" s="23">
        <v>10.020969537439976</v>
      </c>
      <c r="FC22" s="23">
        <v>10.090705225459976</v>
      </c>
      <c r="FD22" s="23">
        <v>10.160440913479976</v>
      </c>
      <c r="FE22" s="23">
        <v>10.230176601499975</v>
      </c>
      <c r="FF22" s="23">
        <v>10.299912289519975</v>
      </c>
      <c r="FG22" s="23">
        <v>10.369647977539975</v>
      </c>
      <c r="FH22" s="23">
        <v>10.439383665559975</v>
      </c>
      <c r="FI22" s="23">
        <v>10.509119353579974</v>
      </c>
      <c r="FJ22" s="23">
        <v>10.578855041599974</v>
      </c>
      <c r="FK22" s="23">
        <v>10.648590729619974</v>
      </c>
      <c r="FL22" s="23">
        <v>10.718326417639974</v>
      </c>
      <c r="FM22" s="23">
        <v>10.788062105659973</v>
      </c>
      <c r="FN22" s="23">
        <v>10.857797793679973</v>
      </c>
      <c r="FO22" s="23">
        <v>10.927533481699973</v>
      </c>
      <c r="FP22" s="23">
        <v>10.997269169719972</v>
      </c>
      <c r="FQ22" s="23">
        <v>11.067004857739972</v>
      </c>
      <c r="FR22" s="23">
        <v>11.136740545759972</v>
      </c>
      <c r="FS22" s="23">
        <v>11.206476233779972</v>
      </c>
      <c r="FT22" s="23">
        <v>11.276211921799971</v>
      </c>
      <c r="FU22" s="23">
        <v>11.345947609819971</v>
      </c>
      <c r="FV22" s="23">
        <v>11.415683297839971</v>
      </c>
      <c r="FW22" s="23">
        <v>11.485418985859971</v>
      </c>
      <c r="FX22" s="23">
        <v>11.55515467387997</v>
      </c>
      <c r="FY22" s="23">
        <v>11.62489036189997</v>
      </c>
      <c r="FZ22" s="23">
        <v>11.69462604991997</v>
      </c>
      <c r="GA22" s="23">
        <v>11.76436173793997</v>
      </c>
      <c r="GB22" s="23">
        <v>11.834097425959969</v>
      </c>
      <c r="GC22" s="23">
        <v>11.903833113979969</v>
      </c>
      <c r="GD22" s="23">
        <v>11.973568801999969</v>
      </c>
      <c r="GE22" s="23">
        <v>12.043304490019969</v>
      </c>
      <c r="GF22" s="23">
        <v>12.113040178039968</v>
      </c>
      <c r="GG22" s="23">
        <v>12.182775866059968</v>
      </c>
      <c r="GH22" s="23">
        <v>12.252511554079968</v>
      </c>
      <c r="GI22" s="23">
        <v>12.322247242099968</v>
      </c>
      <c r="GJ22" s="23">
        <v>12.391982930119967</v>
      </c>
      <c r="GK22" s="23">
        <v>12.461718618139967</v>
      </c>
      <c r="GL22" s="23">
        <v>12.531454306159967</v>
      </c>
      <c r="GM22" s="23">
        <v>12.601189994179967</v>
      </c>
      <c r="GN22" s="23">
        <v>12.670925682199966</v>
      </c>
      <c r="GO22" s="23">
        <v>12.740661370219966</v>
      </c>
      <c r="GP22" s="23">
        <v>12.810397058239966</v>
      </c>
      <c r="GQ22" s="23">
        <v>12.880132746259966</v>
      </c>
      <c r="GR22" s="23">
        <v>12.949868434279965</v>
      </c>
      <c r="GS22" s="23">
        <v>13.019604122299965</v>
      </c>
      <c r="GT22" s="23">
        <v>13.089339810319965</v>
      </c>
      <c r="GU22" s="23">
        <v>13.159075498339964</v>
      </c>
      <c r="GV22" s="23">
        <v>13.228811186359964</v>
      </c>
      <c r="GW22" s="23">
        <v>13.298546874379964</v>
      </c>
      <c r="GX22" s="23">
        <v>13.368282562399964</v>
      </c>
      <c r="GY22" s="23">
        <v>13.438018250419963</v>
      </c>
      <c r="GZ22" s="23">
        <v>13.507753938439963</v>
      </c>
      <c r="HA22" s="23">
        <v>13.577489626459963</v>
      </c>
      <c r="HB22" s="23">
        <v>13.647225314479963</v>
      </c>
      <c r="HC22" s="23">
        <v>13.716961002499962</v>
      </c>
      <c r="HD22" s="23">
        <v>13.786696690519962</v>
      </c>
      <c r="HE22" s="23">
        <v>13.856432378539962</v>
      </c>
      <c r="HF22" s="23">
        <v>13.926168066559962</v>
      </c>
      <c r="HG22" s="23">
        <v>13.995903754579961</v>
      </c>
      <c r="HH22" s="23">
        <v>14.065639442599961</v>
      </c>
      <c r="HI22" s="23">
        <v>14.135375130619961</v>
      </c>
      <c r="HJ22" s="23">
        <v>14.205110818639961</v>
      </c>
      <c r="HK22" s="23">
        <v>14.27484650665996</v>
      </c>
      <c r="HL22" s="23">
        <v>14.34458219467996</v>
      </c>
      <c r="HM22" s="23">
        <v>14.41431788269996</v>
      </c>
      <c r="HN22" s="23">
        <v>14.48405357071996</v>
      </c>
      <c r="HO22" s="23">
        <v>14.553789258739959</v>
      </c>
      <c r="HP22" s="23">
        <v>14.623524946759959</v>
      </c>
      <c r="HQ22" s="23">
        <v>14.693260634779959</v>
      </c>
      <c r="HR22" s="23">
        <v>14.762996322799959</v>
      </c>
      <c r="HS22" s="23">
        <v>14.832732010819958</v>
      </c>
      <c r="HT22" s="23">
        <v>14.902467698839958</v>
      </c>
      <c r="HU22" s="23">
        <v>14.972203386859958</v>
      </c>
      <c r="HV22" s="23">
        <v>15.041939074879958</v>
      </c>
      <c r="HW22" s="23">
        <v>15.111674762899957</v>
      </c>
      <c r="HX22" s="23">
        <v>15.181410450919957</v>
      </c>
      <c r="HY22" s="23">
        <v>15.251146138939957</v>
      </c>
      <c r="HZ22" s="23">
        <v>15.320881826959956</v>
      </c>
      <c r="IA22" s="23">
        <v>15.390617514979956</v>
      </c>
      <c r="IB22" s="23">
        <v>15.460353202999956</v>
      </c>
      <c r="IC22" s="23">
        <v>15.530088891019956</v>
      </c>
      <c r="ID22" s="23">
        <v>15.599824579039955</v>
      </c>
      <c r="IE22" s="23">
        <v>15.669560267059955</v>
      </c>
      <c r="IF22" s="23">
        <v>15.739295955079955</v>
      </c>
      <c r="IG22" s="23">
        <v>15.809031643099955</v>
      </c>
      <c r="IH22" s="23">
        <v>15.878767331119954</v>
      </c>
      <c r="II22" s="23">
        <v>15.948503019139954</v>
      </c>
      <c r="IJ22" s="23">
        <v>16.018238707159952</v>
      </c>
      <c r="IK22" s="23">
        <v>16.087974395179955</v>
      </c>
      <c r="IL22" s="23">
        <v>16.157710083199952</v>
      </c>
      <c r="IM22" s="23">
        <v>16.227445771219955</v>
      </c>
      <c r="IN22" s="23">
        <v>16.297181459239951</v>
      </c>
      <c r="IO22" s="23">
        <v>16.366917147259954</v>
      </c>
      <c r="IP22" s="23">
        <v>16.436652835279951</v>
      </c>
      <c r="IQ22" s="23">
        <v>16.506388523299954</v>
      </c>
      <c r="IR22" s="23">
        <v>16.57612421131995</v>
      </c>
      <c r="IS22" s="23">
        <v>16.645859899339953</v>
      </c>
      <c r="IT22" s="23">
        <v>16.71559558735995</v>
      </c>
      <c r="IU22" s="23">
        <v>16.785331275379953</v>
      </c>
      <c r="IV22" s="23">
        <v>16.855066963399949</v>
      </c>
    </row>
    <row r="23" spans="1:256" ht="13.2" x14ac:dyDescent="0.25">
      <c r="A23" s="149">
        <v>37377</v>
      </c>
      <c r="B23" s="218">
        <v>-2.0210059293750011</v>
      </c>
      <c r="C23" s="218">
        <v>-1.9907047400625011</v>
      </c>
      <c r="D23" s="218">
        <v>-1.9604035507500011</v>
      </c>
      <c r="E23" s="218">
        <v>-1.930102361437501</v>
      </c>
      <c r="F23" s="218">
        <v>-1.899801172125001</v>
      </c>
      <c r="G23" s="218">
        <v>-1.869499982812501</v>
      </c>
      <c r="H23" s="218">
        <v>-1.8391987935000009</v>
      </c>
      <c r="I23" s="218">
        <v>-1.8088976041875009</v>
      </c>
      <c r="J23" s="218">
        <v>-1.7785964148750009</v>
      </c>
      <c r="K23" s="218">
        <v>-1.7482952255625008</v>
      </c>
      <c r="L23" s="218">
        <v>-1.7179940362500008</v>
      </c>
      <c r="M23" s="218">
        <v>-1.6876928469375008</v>
      </c>
      <c r="N23" s="218">
        <v>-1.6573916576250007</v>
      </c>
      <c r="O23" s="218">
        <v>-1.6270904683125007</v>
      </c>
      <c r="P23" s="218">
        <v>-1.5967892790000007</v>
      </c>
      <c r="Q23" s="218">
        <v>-1.5664880896875006</v>
      </c>
      <c r="R23" s="218">
        <v>-1.5361869003750006</v>
      </c>
      <c r="S23" s="218">
        <v>-1.5058857110625006</v>
      </c>
      <c r="T23" s="218">
        <v>-1.4755845217500005</v>
      </c>
      <c r="U23" s="218">
        <v>-1.4452833324375005</v>
      </c>
      <c r="V23" s="219">
        <v>-1.4149821431250005</v>
      </c>
      <c r="W23" s="218">
        <v>-1.3846809538125004</v>
      </c>
      <c r="X23" s="219">
        <v>-1.3543797645000004</v>
      </c>
      <c r="Y23" s="218">
        <v>-1.3240785751875004</v>
      </c>
      <c r="Z23" s="219">
        <v>-1.2937773858750004</v>
      </c>
      <c r="AA23" s="218">
        <v>-1.2634761965625003</v>
      </c>
      <c r="AB23" s="220">
        <v>-1.2331750072500003</v>
      </c>
      <c r="AC23" s="218">
        <v>-1.2028738179375003</v>
      </c>
      <c r="AD23" s="220">
        <v>-1.1725726286250002</v>
      </c>
      <c r="AE23" s="218">
        <v>-1.1422714393125002</v>
      </c>
      <c r="AF23" s="218">
        <v>-1.1119702500000002</v>
      </c>
      <c r="AG23" s="150">
        <v>-1.0832351250000003</v>
      </c>
      <c r="AH23" s="150">
        <v>-1.0545000000000002</v>
      </c>
      <c r="AI23" s="150">
        <v>-1.0272500000000002</v>
      </c>
      <c r="AJ23" s="150">
        <v>-1</v>
      </c>
      <c r="AK23" s="150">
        <v>-0.8</v>
      </c>
      <c r="AL23" s="150">
        <v>-0.6</v>
      </c>
      <c r="AM23" s="150">
        <v>-0.4</v>
      </c>
      <c r="AN23" s="150">
        <v>-0.2</v>
      </c>
      <c r="AO23" s="150">
        <v>0</v>
      </c>
      <c r="AP23" s="150">
        <v>0.2</v>
      </c>
      <c r="AQ23" s="150">
        <v>0.4</v>
      </c>
      <c r="AR23" s="150">
        <v>0.6</v>
      </c>
      <c r="AS23" s="150">
        <v>0.8</v>
      </c>
      <c r="AT23" s="150">
        <v>1</v>
      </c>
      <c r="AU23" s="150">
        <v>1.2</v>
      </c>
      <c r="AV23" s="150">
        <v>1.4</v>
      </c>
      <c r="AW23" s="150">
        <v>1.58</v>
      </c>
      <c r="AX23" s="150">
        <v>1.76</v>
      </c>
      <c r="AY23" s="150">
        <v>1.9220000000000006</v>
      </c>
      <c r="AZ23" s="150">
        <v>2.0840000000000005</v>
      </c>
      <c r="BA23" s="150">
        <v>2.2298000000000004</v>
      </c>
      <c r="BB23" s="150">
        <v>2.3756000000000004</v>
      </c>
      <c r="BC23" s="150">
        <v>2.5068200000000003</v>
      </c>
      <c r="BD23" s="150">
        <v>2.6380400000000002</v>
      </c>
      <c r="BE23" s="150">
        <v>2.756138</v>
      </c>
      <c r="BF23" s="150">
        <v>2.8742359999999998</v>
      </c>
      <c r="BG23" s="150">
        <v>2.9805241999999996</v>
      </c>
      <c r="BH23" s="150">
        <v>3.0868123999999995</v>
      </c>
      <c r="BI23" s="150">
        <v>3.1824717799999993</v>
      </c>
      <c r="BJ23" s="150">
        <v>3.2781311599999992</v>
      </c>
      <c r="BK23" s="150">
        <v>3.3642246019999993</v>
      </c>
      <c r="BL23" s="150">
        <v>3.450318043999999</v>
      </c>
      <c r="BM23" s="150">
        <v>3.5278021417999987</v>
      </c>
      <c r="BN23" s="150">
        <v>3.6052862395999989</v>
      </c>
      <c r="BO23" s="150">
        <v>3.6750219276199987</v>
      </c>
      <c r="BP23" s="150">
        <v>3.7447576156399989</v>
      </c>
      <c r="BQ23" s="150">
        <v>3.8144933036599991</v>
      </c>
      <c r="BR23" s="150">
        <v>3.8842289916799988</v>
      </c>
      <c r="BS23" s="150">
        <v>3.9539646796999985</v>
      </c>
      <c r="BT23" s="150">
        <v>4.0237003677199983</v>
      </c>
      <c r="BU23" s="150">
        <v>4.093436055739998</v>
      </c>
      <c r="BV23" s="150">
        <v>4.1631717437599978</v>
      </c>
      <c r="BW23" s="150">
        <v>4.2329074317799975</v>
      </c>
      <c r="BX23" s="150">
        <v>4.3026431197999973</v>
      </c>
      <c r="BY23" s="150">
        <v>4.372378807819997</v>
      </c>
      <c r="BZ23" s="150">
        <v>4.4421144958399967</v>
      </c>
      <c r="CA23" s="150">
        <v>4.5118501838599965</v>
      </c>
      <c r="CB23" s="150">
        <v>4.5815858718799962</v>
      </c>
      <c r="CC23" s="150">
        <v>4.651321559899996</v>
      </c>
      <c r="CD23" s="150">
        <v>4.7210572479199957</v>
      </c>
      <c r="CE23" s="150">
        <v>4.7907929359399954</v>
      </c>
      <c r="CF23" s="150">
        <v>4.8605286239599952</v>
      </c>
      <c r="CG23" s="150">
        <v>4.9302643119799949</v>
      </c>
      <c r="CH23" s="150">
        <v>4.9999999999999947</v>
      </c>
      <c r="CI23" s="150">
        <v>5.0697356880199944</v>
      </c>
      <c r="CJ23" s="150">
        <v>5.1394713760399942</v>
      </c>
      <c r="CK23" s="150">
        <v>5.2092070640599939</v>
      </c>
      <c r="CL23" s="150">
        <v>5.2789427520799936</v>
      </c>
      <c r="CM23" s="150">
        <v>5.3486784400999934</v>
      </c>
      <c r="CN23" s="150">
        <v>5.4184141281199931</v>
      </c>
      <c r="CO23" s="150">
        <v>5.4881498161399929</v>
      </c>
      <c r="CP23" s="150">
        <v>5.5578855041599926</v>
      </c>
      <c r="CQ23" s="150">
        <v>5.6276211921799923</v>
      </c>
      <c r="CR23" s="150">
        <v>5.6973568801999921</v>
      </c>
      <c r="CS23" s="150">
        <v>5.7670925682199918</v>
      </c>
      <c r="CT23" s="150">
        <v>5.8368282562399916</v>
      </c>
      <c r="CU23" s="150">
        <v>5.9065639442599913</v>
      </c>
      <c r="CV23" s="150">
        <v>5.9762996322799911</v>
      </c>
      <c r="CW23" s="150">
        <v>6.0460353202999908</v>
      </c>
      <c r="CX23" s="150">
        <v>6.1157710083199905</v>
      </c>
      <c r="CY23" s="150">
        <v>6.1855066963399903</v>
      </c>
      <c r="CZ23" s="150">
        <v>6.25524238435999</v>
      </c>
      <c r="DA23" s="150">
        <v>6.3249780723799898</v>
      </c>
      <c r="DB23" s="150">
        <v>6.3947137603999895</v>
      </c>
      <c r="DC23" s="150">
        <v>6.4644494484199893</v>
      </c>
      <c r="DD23" s="150">
        <v>6.534185136439989</v>
      </c>
      <c r="DE23" s="150">
        <v>6.6039208244599887</v>
      </c>
      <c r="DF23" s="150">
        <v>6.6736565124799885</v>
      </c>
      <c r="DG23" s="150">
        <v>6.7433922004999882</v>
      </c>
      <c r="DH23" s="150">
        <v>6.813127888519988</v>
      </c>
      <c r="DI23" s="150">
        <v>6.8828635765399877</v>
      </c>
      <c r="DJ23" s="150">
        <v>6.9525992645599874</v>
      </c>
      <c r="DK23" s="150">
        <v>7.0223349525799872</v>
      </c>
      <c r="DL23" s="150">
        <v>7.0920706405999869</v>
      </c>
      <c r="DM23" s="150">
        <v>7.1618063286199867</v>
      </c>
      <c r="DN23" s="150">
        <v>7.2315420166399864</v>
      </c>
      <c r="DO23" s="150">
        <v>7.3012777046599862</v>
      </c>
      <c r="DP23" s="150">
        <v>7.3710133926799859</v>
      </c>
      <c r="DQ23" s="150">
        <v>7.4407490806999856</v>
      </c>
      <c r="DR23" s="150">
        <v>7.5104847687199854</v>
      </c>
      <c r="DS23" s="150">
        <v>7.5802204567399851</v>
      </c>
      <c r="DT23" s="150">
        <v>7.6499561447599849</v>
      </c>
      <c r="DU23" s="150">
        <v>7.7196918327799846</v>
      </c>
      <c r="DV23" s="150">
        <v>7.7894275207999844</v>
      </c>
      <c r="DW23" s="150">
        <v>7.8591632088199841</v>
      </c>
      <c r="DX23" s="150">
        <v>7.9288988968399838</v>
      </c>
      <c r="DY23" s="150">
        <v>7.9986345848599836</v>
      </c>
      <c r="DZ23" s="150">
        <v>8.0683702728799833</v>
      </c>
      <c r="EA23" s="150">
        <v>8.1381059608999831</v>
      </c>
      <c r="EB23" s="150">
        <v>8.2078416489199828</v>
      </c>
      <c r="EC23" s="150">
        <v>8.2775773369399825</v>
      </c>
      <c r="ED23" s="150">
        <v>8.3473130249599823</v>
      </c>
      <c r="EE23" s="150">
        <v>8.417048712979982</v>
      </c>
      <c r="EF23" s="150">
        <v>8.4867844009999818</v>
      </c>
      <c r="EG23" s="150">
        <v>8.5565200890199815</v>
      </c>
      <c r="EH23" s="150">
        <v>8.6262557770399813</v>
      </c>
      <c r="EI23" s="150">
        <v>8.695991465059981</v>
      </c>
      <c r="EJ23" s="150">
        <v>8.7657271530799807</v>
      </c>
      <c r="EK23" s="150">
        <v>8.8354628410999805</v>
      </c>
      <c r="EL23" s="23">
        <v>8.9051985291199802</v>
      </c>
      <c r="EM23" s="23">
        <v>8.97493421713998</v>
      </c>
      <c r="EN23" s="23">
        <v>9.0446699051599797</v>
      </c>
      <c r="EO23" s="23">
        <v>9.1144055931799794</v>
      </c>
      <c r="EP23" s="23">
        <v>9.1841412811999792</v>
      </c>
      <c r="EQ23" s="23">
        <v>9.2538769692199789</v>
      </c>
      <c r="ER23" s="23">
        <v>9.3236126572399787</v>
      </c>
      <c r="ES23" s="23">
        <v>9.3933483452599784</v>
      </c>
      <c r="ET23" s="23">
        <v>9.4630840332799782</v>
      </c>
      <c r="EU23" s="23">
        <v>9.5328197212999779</v>
      </c>
      <c r="EV23" s="23">
        <v>9.6025554093199776</v>
      </c>
      <c r="EW23" s="23">
        <v>9.6722910973399774</v>
      </c>
      <c r="EX23" s="23">
        <v>9.7420267853599771</v>
      </c>
      <c r="EY23" s="23">
        <v>9.8117624733799769</v>
      </c>
      <c r="EZ23" s="23">
        <v>9.8814981613999766</v>
      </c>
      <c r="FA23" s="23">
        <v>9.9512338494199764</v>
      </c>
      <c r="FB23" s="23">
        <v>10.020969537439976</v>
      </c>
      <c r="FC23" s="23">
        <v>10.090705225459976</v>
      </c>
      <c r="FD23" s="23">
        <v>10.160440913479976</v>
      </c>
      <c r="FE23" s="23">
        <v>10.230176601499975</v>
      </c>
      <c r="FF23" s="23">
        <v>10.299912289519975</v>
      </c>
      <c r="FG23" s="23">
        <v>10.369647977539975</v>
      </c>
      <c r="FH23" s="23">
        <v>10.439383665559975</v>
      </c>
      <c r="FI23" s="23">
        <v>10.509119353579974</v>
      </c>
      <c r="FJ23" s="23">
        <v>10.578855041599974</v>
      </c>
      <c r="FK23" s="23">
        <v>10.648590729619974</v>
      </c>
      <c r="FL23" s="23">
        <v>10.718326417639974</v>
      </c>
      <c r="FM23" s="23">
        <v>10.788062105659973</v>
      </c>
      <c r="FN23" s="23">
        <v>10.857797793679973</v>
      </c>
      <c r="FO23" s="23">
        <v>10.927533481699973</v>
      </c>
      <c r="FP23" s="23">
        <v>10.997269169719972</v>
      </c>
      <c r="FQ23" s="23">
        <v>11.067004857739972</v>
      </c>
      <c r="FR23" s="23">
        <v>11.136740545759972</v>
      </c>
      <c r="FS23" s="23">
        <v>11.206476233779972</v>
      </c>
      <c r="FT23" s="23">
        <v>11.276211921799971</v>
      </c>
      <c r="FU23" s="23">
        <v>11.345947609819971</v>
      </c>
      <c r="FV23" s="23">
        <v>11.415683297839971</v>
      </c>
      <c r="FW23" s="23">
        <v>11.485418985859971</v>
      </c>
      <c r="FX23" s="23">
        <v>11.55515467387997</v>
      </c>
      <c r="FY23" s="23">
        <v>11.62489036189997</v>
      </c>
      <c r="FZ23" s="23">
        <v>11.69462604991997</v>
      </c>
      <c r="GA23" s="23">
        <v>11.76436173793997</v>
      </c>
      <c r="GB23" s="23">
        <v>11.834097425959969</v>
      </c>
      <c r="GC23" s="23">
        <v>11.903833113979969</v>
      </c>
      <c r="GD23" s="23">
        <v>11.973568801999969</v>
      </c>
      <c r="GE23" s="23">
        <v>12.043304490019969</v>
      </c>
      <c r="GF23" s="23">
        <v>12.113040178039968</v>
      </c>
      <c r="GG23" s="23">
        <v>12.182775866059968</v>
      </c>
      <c r="GH23" s="23">
        <v>12.252511554079968</v>
      </c>
      <c r="GI23" s="23">
        <v>12.322247242099968</v>
      </c>
      <c r="GJ23" s="23">
        <v>12.391982930119967</v>
      </c>
      <c r="GK23" s="23">
        <v>12.461718618139967</v>
      </c>
      <c r="GL23" s="23">
        <v>12.531454306159967</v>
      </c>
      <c r="GM23" s="23">
        <v>12.601189994179967</v>
      </c>
      <c r="GN23" s="23">
        <v>12.670925682199966</v>
      </c>
      <c r="GO23" s="23">
        <v>12.740661370219966</v>
      </c>
      <c r="GP23" s="23">
        <v>12.810397058239966</v>
      </c>
      <c r="GQ23" s="23">
        <v>12.880132746259966</v>
      </c>
      <c r="GR23" s="23">
        <v>12.949868434279965</v>
      </c>
      <c r="GS23" s="23">
        <v>13.019604122299965</v>
      </c>
      <c r="GT23" s="23">
        <v>13.089339810319965</v>
      </c>
      <c r="GU23" s="23">
        <v>13.159075498339964</v>
      </c>
      <c r="GV23" s="23">
        <v>13.228811186359964</v>
      </c>
      <c r="GW23" s="23">
        <v>13.298546874379964</v>
      </c>
      <c r="GX23" s="23">
        <v>13.368282562399964</v>
      </c>
      <c r="GY23" s="23">
        <v>13.438018250419963</v>
      </c>
      <c r="GZ23" s="23">
        <v>13.507753938439963</v>
      </c>
      <c r="HA23" s="23">
        <v>13.577489626459963</v>
      </c>
      <c r="HB23" s="23">
        <v>13.647225314479963</v>
      </c>
      <c r="HC23" s="23">
        <v>13.716961002499962</v>
      </c>
      <c r="HD23" s="23">
        <v>13.786696690519962</v>
      </c>
      <c r="HE23" s="23">
        <v>13.856432378539962</v>
      </c>
      <c r="HF23" s="23">
        <v>13.926168066559962</v>
      </c>
      <c r="HG23" s="23">
        <v>13.995903754579961</v>
      </c>
      <c r="HH23" s="23">
        <v>14.065639442599961</v>
      </c>
      <c r="HI23" s="23">
        <v>14.135375130619961</v>
      </c>
      <c r="HJ23" s="23">
        <v>14.205110818639961</v>
      </c>
      <c r="HK23" s="23">
        <v>14.27484650665996</v>
      </c>
      <c r="HL23" s="23">
        <v>14.34458219467996</v>
      </c>
      <c r="HM23" s="23">
        <v>14.41431788269996</v>
      </c>
      <c r="HN23" s="23">
        <v>14.48405357071996</v>
      </c>
      <c r="HO23" s="23">
        <v>14.553789258739959</v>
      </c>
      <c r="HP23" s="23">
        <v>14.623524946759959</v>
      </c>
      <c r="HQ23" s="23">
        <v>14.693260634779959</v>
      </c>
      <c r="HR23" s="23">
        <v>14.762996322799959</v>
      </c>
      <c r="HS23" s="23">
        <v>14.832732010819958</v>
      </c>
      <c r="HT23" s="23">
        <v>14.902467698839958</v>
      </c>
      <c r="HU23" s="23">
        <v>14.972203386859958</v>
      </c>
      <c r="HV23" s="23">
        <v>15.041939074879958</v>
      </c>
      <c r="HW23" s="23">
        <v>15.111674762899957</v>
      </c>
      <c r="HX23" s="23">
        <v>15.181410450919957</v>
      </c>
      <c r="HY23" s="23">
        <v>15.251146138939957</v>
      </c>
      <c r="HZ23" s="23">
        <v>15.320881826959956</v>
      </c>
      <c r="IA23" s="23">
        <v>15.390617514979956</v>
      </c>
      <c r="IB23" s="23">
        <v>15.460353202999956</v>
      </c>
      <c r="IC23" s="23">
        <v>15.530088891019956</v>
      </c>
      <c r="ID23" s="23">
        <v>15.599824579039955</v>
      </c>
      <c r="IE23" s="23">
        <v>15.669560267059955</v>
      </c>
      <c r="IF23" s="23">
        <v>15.739295955079955</v>
      </c>
      <c r="IG23" s="23">
        <v>15.809031643099955</v>
      </c>
      <c r="IH23" s="23">
        <v>15.878767331119954</v>
      </c>
      <c r="II23" s="23">
        <v>15.948503019139954</v>
      </c>
      <c r="IJ23" s="23">
        <v>16.018238707159952</v>
      </c>
      <c r="IK23" s="23">
        <v>16.087974395179955</v>
      </c>
      <c r="IL23" s="23">
        <v>16.157710083199952</v>
      </c>
      <c r="IM23" s="23">
        <v>16.227445771219955</v>
      </c>
      <c r="IN23" s="23">
        <v>16.297181459239951</v>
      </c>
      <c r="IO23" s="23">
        <v>16.366917147259954</v>
      </c>
      <c r="IP23" s="23">
        <v>16.436652835279951</v>
      </c>
      <c r="IQ23" s="23">
        <v>16.506388523299954</v>
      </c>
      <c r="IR23" s="23">
        <v>16.57612421131995</v>
      </c>
      <c r="IS23" s="23">
        <v>16.645859899339953</v>
      </c>
      <c r="IT23" s="23">
        <v>16.71559558735995</v>
      </c>
      <c r="IU23" s="23">
        <v>16.785331275379953</v>
      </c>
      <c r="IV23" s="23">
        <v>16.855066963399949</v>
      </c>
    </row>
    <row r="24" spans="1:256" ht="13.2" x14ac:dyDescent="0.25">
      <c r="A24" s="149">
        <v>37408</v>
      </c>
      <c r="B24" s="218">
        <v>-2.0210059293750011</v>
      </c>
      <c r="C24" s="218">
        <v>-1.9907047400625011</v>
      </c>
      <c r="D24" s="218">
        <v>-1.9604035507500011</v>
      </c>
      <c r="E24" s="218">
        <v>-1.930102361437501</v>
      </c>
      <c r="F24" s="218">
        <v>-1.899801172125001</v>
      </c>
      <c r="G24" s="218">
        <v>-1.869499982812501</v>
      </c>
      <c r="H24" s="218">
        <v>-1.8391987935000009</v>
      </c>
      <c r="I24" s="218">
        <v>-1.8088976041875009</v>
      </c>
      <c r="J24" s="218">
        <v>-1.7785964148750009</v>
      </c>
      <c r="K24" s="218">
        <v>-1.7482952255625008</v>
      </c>
      <c r="L24" s="218">
        <v>-1.7179940362500008</v>
      </c>
      <c r="M24" s="218">
        <v>-1.6876928469375008</v>
      </c>
      <c r="N24" s="218">
        <v>-1.6573916576250007</v>
      </c>
      <c r="O24" s="218">
        <v>-1.6270904683125007</v>
      </c>
      <c r="P24" s="218">
        <v>-1.5967892790000007</v>
      </c>
      <c r="Q24" s="218">
        <v>-1.5664880896875006</v>
      </c>
      <c r="R24" s="218">
        <v>-1.5361869003750006</v>
      </c>
      <c r="S24" s="218">
        <v>-1.5058857110625006</v>
      </c>
      <c r="T24" s="218">
        <v>-1.4755845217500005</v>
      </c>
      <c r="U24" s="218">
        <v>-1.4452833324375005</v>
      </c>
      <c r="V24" s="219">
        <v>-1.4149821431250005</v>
      </c>
      <c r="W24" s="218">
        <v>-1.3846809538125004</v>
      </c>
      <c r="X24" s="219">
        <v>-1.3543797645000004</v>
      </c>
      <c r="Y24" s="218">
        <v>-1.3240785751875004</v>
      </c>
      <c r="Z24" s="219">
        <v>-1.2937773858750004</v>
      </c>
      <c r="AA24" s="218">
        <v>-1.2634761965625003</v>
      </c>
      <c r="AB24" s="220">
        <v>-1.2331750072500003</v>
      </c>
      <c r="AC24" s="218">
        <v>-1.2028738179375003</v>
      </c>
      <c r="AD24" s="220">
        <v>-1.1725726286250002</v>
      </c>
      <c r="AE24" s="218">
        <v>-1.1422714393125002</v>
      </c>
      <c r="AF24" s="218">
        <v>-1.1119702500000002</v>
      </c>
      <c r="AG24" s="150">
        <v>-1.0832351250000003</v>
      </c>
      <c r="AH24" s="150">
        <v>-1.0545000000000002</v>
      </c>
      <c r="AI24" s="150">
        <v>-1.0272500000000002</v>
      </c>
      <c r="AJ24" s="150">
        <v>-1</v>
      </c>
      <c r="AK24" s="150">
        <v>-0.8</v>
      </c>
      <c r="AL24" s="150">
        <v>-0.6</v>
      </c>
      <c r="AM24" s="150">
        <v>-0.4</v>
      </c>
      <c r="AN24" s="150">
        <v>-0.2</v>
      </c>
      <c r="AO24" s="150">
        <v>0</v>
      </c>
      <c r="AP24" s="150">
        <v>0.2</v>
      </c>
      <c r="AQ24" s="150">
        <v>0.4</v>
      </c>
      <c r="AR24" s="150">
        <v>0.6</v>
      </c>
      <c r="AS24" s="150">
        <v>0.8</v>
      </c>
      <c r="AT24" s="150">
        <v>1</v>
      </c>
      <c r="AU24" s="150">
        <v>1.2</v>
      </c>
      <c r="AV24" s="150">
        <v>1.4</v>
      </c>
      <c r="AW24" s="150">
        <v>1.58</v>
      </c>
      <c r="AX24" s="150">
        <v>1.76</v>
      </c>
      <c r="AY24" s="150">
        <v>1.9220000000000006</v>
      </c>
      <c r="AZ24" s="150">
        <v>2.0840000000000005</v>
      </c>
      <c r="BA24" s="150">
        <v>2.2298000000000004</v>
      </c>
      <c r="BB24" s="150">
        <v>2.3756000000000004</v>
      </c>
      <c r="BC24" s="150">
        <v>2.5068200000000003</v>
      </c>
      <c r="BD24" s="150">
        <v>2.6380400000000002</v>
      </c>
      <c r="BE24" s="150">
        <v>2.756138</v>
      </c>
      <c r="BF24" s="150">
        <v>2.8742359999999998</v>
      </c>
      <c r="BG24" s="150">
        <v>2.9805241999999996</v>
      </c>
      <c r="BH24" s="150">
        <v>3.0868123999999995</v>
      </c>
      <c r="BI24" s="150">
        <v>3.1824717799999993</v>
      </c>
      <c r="BJ24" s="150">
        <v>3.2781311599999992</v>
      </c>
      <c r="BK24" s="150">
        <v>3.3642246019999993</v>
      </c>
      <c r="BL24" s="150">
        <v>3.450318043999999</v>
      </c>
      <c r="BM24" s="150">
        <v>3.5278021417999987</v>
      </c>
      <c r="BN24" s="150">
        <v>3.6052862395999989</v>
      </c>
      <c r="BO24" s="150">
        <v>3.6750219276199987</v>
      </c>
      <c r="BP24" s="150">
        <v>3.7447576156399989</v>
      </c>
      <c r="BQ24" s="150">
        <v>3.8144933036599991</v>
      </c>
      <c r="BR24" s="150">
        <v>3.8842289916799988</v>
      </c>
      <c r="BS24" s="150">
        <v>3.9539646796999985</v>
      </c>
      <c r="BT24" s="150">
        <v>4.0237003677199983</v>
      </c>
      <c r="BU24" s="150">
        <v>4.093436055739998</v>
      </c>
      <c r="BV24" s="150">
        <v>4.1631717437599978</v>
      </c>
      <c r="BW24" s="150">
        <v>4.2329074317799975</v>
      </c>
      <c r="BX24" s="150">
        <v>4.3026431197999973</v>
      </c>
      <c r="BY24" s="150">
        <v>4.372378807819997</v>
      </c>
      <c r="BZ24" s="150">
        <v>4.4421144958399967</v>
      </c>
      <c r="CA24" s="150">
        <v>4.5118501838599965</v>
      </c>
      <c r="CB24" s="150">
        <v>4.5815858718799962</v>
      </c>
      <c r="CC24" s="150">
        <v>4.651321559899996</v>
      </c>
      <c r="CD24" s="150">
        <v>4.7210572479199957</v>
      </c>
      <c r="CE24" s="150">
        <v>4.7907929359399954</v>
      </c>
      <c r="CF24" s="150">
        <v>4.8605286239599952</v>
      </c>
      <c r="CG24" s="150">
        <v>4.9302643119799949</v>
      </c>
      <c r="CH24" s="150">
        <v>4.9999999999999947</v>
      </c>
      <c r="CI24" s="150">
        <v>5.0697356880199944</v>
      </c>
      <c r="CJ24" s="150">
        <v>5.1394713760399942</v>
      </c>
      <c r="CK24" s="150">
        <v>5.2092070640599939</v>
      </c>
      <c r="CL24" s="150">
        <v>5.2789427520799936</v>
      </c>
      <c r="CM24" s="150">
        <v>5.3486784400999934</v>
      </c>
      <c r="CN24" s="150">
        <v>5.4184141281199931</v>
      </c>
      <c r="CO24" s="150">
        <v>5.4881498161399929</v>
      </c>
      <c r="CP24" s="150">
        <v>5.5578855041599926</v>
      </c>
      <c r="CQ24" s="150">
        <v>5.6276211921799923</v>
      </c>
      <c r="CR24" s="150">
        <v>5.6973568801999921</v>
      </c>
      <c r="CS24" s="150">
        <v>5.7670925682199918</v>
      </c>
      <c r="CT24" s="150">
        <v>5.8368282562399916</v>
      </c>
      <c r="CU24" s="150">
        <v>5.9065639442599913</v>
      </c>
      <c r="CV24" s="150">
        <v>5.9762996322799911</v>
      </c>
      <c r="CW24" s="150">
        <v>6.0460353202999908</v>
      </c>
      <c r="CX24" s="150">
        <v>6.1157710083199905</v>
      </c>
      <c r="CY24" s="150">
        <v>6.1855066963399903</v>
      </c>
      <c r="CZ24" s="150">
        <v>6.25524238435999</v>
      </c>
      <c r="DA24" s="150">
        <v>6.3249780723799898</v>
      </c>
      <c r="DB24" s="150">
        <v>6.3947137603999895</v>
      </c>
      <c r="DC24" s="150">
        <v>6.4644494484199893</v>
      </c>
      <c r="DD24" s="150">
        <v>6.534185136439989</v>
      </c>
      <c r="DE24" s="150">
        <v>6.6039208244599887</v>
      </c>
      <c r="DF24" s="150">
        <v>6.6736565124799885</v>
      </c>
      <c r="DG24" s="150">
        <v>6.7433922004999882</v>
      </c>
      <c r="DH24" s="150">
        <v>6.813127888519988</v>
      </c>
      <c r="DI24" s="150">
        <v>6.8828635765399877</v>
      </c>
      <c r="DJ24" s="150">
        <v>6.9525992645599874</v>
      </c>
      <c r="DK24" s="150">
        <v>7.0223349525799872</v>
      </c>
      <c r="DL24" s="150">
        <v>7.0920706405999869</v>
      </c>
      <c r="DM24" s="150">
        <v>7.1618063286199867</v>
      </c>
      <c r="DN24" s="150">
        <v>7.2315420166399864</v>
      </c>
      <c r="DO24" s="150">
        <v>7.3012777046599862</v>
      </c>
      <c r="DP24" s="150">
        <v>7.3710133926799859</v>
      </c>
      <c r="DQ24" s="150">
        <v>7.4407490806999856</v>
      </c>
      <c r="DR24" s="150">
        <v>7.5104847687199854</v>
      </c>
      <c r="DS24" s="150">
        <v>7.5802204567399851</v>
      </c>
      <c r="DT24" s="150">
        <v>7.6499561447599849</v>
      </c>
      <c r="DU24" s="150">
        <v>7.7196918327799846</v>
      </c>
      <c r="DV24" s="150">
        <v>7.7894275207999844</v>
      </c>
      <c r="DW24" s="150">
        <v>7.8591632088199841</v>
      </c>
      <c r="DX24" s="150">
        <v>7.9288988968399838</v>
      </c>
      <c r="DY24" s="150">
        <v>7.9986345848599836</v>
      </c>
      <c r="DZ24" s="150">
        <v>8.0683702728799833</v>
      </c>
      <c r="EA24" s="150">
        <v>8.1381059608999831</v>
      </c>
      <c r="EB24" s="150">
        <v>8.2078416489199828</v>
      </c>
      <c r="EC24" s="150">
        <v>8.2775773369399825</v>
      </c>
      <c r="ED24" s="150">
        <v>8.3473130249599823</v>
      </c>
      <c r="EE24" s="150">
        <v>8.417048712979982</v>
      </c>
      <c r="EF24" s="150">
        <v>8.4867844009999818</v>
      </c>
      <c r="EG24" s="150">
        <v>8.5565200890199815</v>
      </c>
      <c r="EH24" s="150">
        <v>8.6262557770399813</v>
      </c>
      <c r="EI24" s="150">
        <v>8.695991465059981</v>
      </c>
      <c r="EJ24" s="150">
        <v>8.7657271530799807</v>
      </c>
      <c r="EK24" s="150">
        <v>8.8354628410999805</v>
      </c>
      <c r="EL24" s="23">
        <v>8.9051985291199802</v>
      </c>
      <c r="EM24" s="23">
        <v>8.97493421713998</v>
      </c>
      <c r="EN24" s="23">
        <v>9.0446699051599797</v>
      </c>
      <c r="EO24" s="23">
        <v>9.1144055931799794</v>
      </c>
      <c r="EP24" s="23">
        <v>9.1841412811999792</v>
      </c>
      <c r="EQ24" s="23">
        <v>9.2538769692199789</v>
      </c>
      <c r="ER24" s="23">
        <v>9.3236126572399787</v>
      </c>
      <c r="ES24" s="23">
        <v>9.3933483452599784</v>
      </c>
      <c r="ET24" s="23">
        <v>9.4630840332799782</v>
      </c>
      <c r="EU24" s="23">
        <v>9.5328197212999779</v>
      </c>
      <c r="EV24" s="23">
        <v>9.6025554093199776</v>
      </c>
      <c r="EW24" s="23">
        <v>9.6722910973399774</v>
      </c>
      <c r="EX24" s="23">
        <v>9.7420267853599771</v>
      </c>
      <c r="EY24" s="23">
        <v>9.8117624733799769</v>
      </c>
      <c r="EZ24" s="23">
        <v>9.8814981613999766</v>
      </c>
      <c r="FA24" s="23">
        <v>9.9512338494199764</v>
      </c>
      <c r="FB24" s="23">
        <v>10.020969537439976</v>
      </c>
      <c r="FC24" s="23">
        <v>10.090705225459976</v>
      </c>
      <c r="FD24" s="23">
        <v>10.160440913479976</v>
      </c>
      <c r="FE24" s="23">
        <v>10.230176601499975</v>
      </c>
      <c r="FF24" s="23">
        <v>10.299912289519975</v>
      </c>
      <c r="FG24" s="23">
        <v>10.369647977539975</v>
      </c>
      <c r="FH24" s="23">
        <v>10.439383665559975</v>
      </c>
      <c r="FI24" s="23">
        <v>10.509119353579974</v>
      </c>
      <c r="FJ24" s="23">
        <v>10.578855041599974</v>
      </c>
      <c r="FK24" s="23">
        <v>10.648590729619974</v>
      </c>
      <c r="FL24" s="23">
        <v>10.718326417639974</v>
      </c>
      <c r="FM24" s="23">
        <v>10.788062105659973</v>
      </c>
      <c r="FN24" s="23">
        <v>10.857797793679973</v>
      </c>
      <c r="FO24" s="23">
        <v>10.927533481699973</v>
      </c>
      <c r="FP24" s="23">
        <v>10.997269169719972</v>
      </c>
      <c r="FQ24" s="23">
        <v>11.067004857739972</v>
      </c>
      <c r="FR24" s="23">
        <v>11.136740545759972</v>
      </c>
      <c r="FS24" s="23">
        <v>11.206476233779972</v>
      </c>
      <c r="FT24" s="23">
        <v>11.276211921799971</v>
      </c>
      <c r="FU24" s="23">
        <v>11.345947609819971</v>
      </c>
      <c r="FV24" s="23">
        <v>11.415683297839971</v>
      </c>
      <c r="FW24" s="23">
        <v>11.485418985859971</v>
      </c>
      <c r="FX24" s="23">
        <v>11.55515467387997</v>
      </c>
      <c r="FY24" s="23">
        <v>11.62489036189997</v>
      </c>
      <c r="FZ24" s="23">
        <v>11.69462604991997</v>
      </c>
      <c r="GA24" s="23">
        <v>11.76436173793997</v>
      </c>
      <c r="GB24" s="23">
        <v>11.834097425959969</v>
      </c>
      <c r="GC24" s="23">
        <v>11.903833113979969</v>
      </c>
      <c r="GD24" s="23">
        <v>11.973568801999969</v>
      </c>
      <c r="GE24" s="23">
        <v>12.043304490019969</v>
      </c>
      <c r="GF24" s="23">
        <v>12.113040178039968</v>
      </c>
      <c r="GG24" s="23">
        <v>12.182775866059968</v>
      </c>
      <c r="GH24" s="23">
        <v>12.252511554079968</v>
      </c>
      <c r="GI24" s="23">
        <v>12.322247242099968</v>
      </c>
      <c r="GJ24" s="23">
        <v>12.391982930119967</v>
      </c>
      <c r="GK24" s="23">
        <v>12.461718618139967</v>
      </c>
      <c r="GL24" s="23">
        <v>12.531454306159967</v>
      </c>
      <c r="GM24" s="23">
        <v>12.601189994179967</v>
      </c>
      <c r="GN24" s="23">
        <v>12.670925682199966</v>
      </c>
      <c r="GO24" s="23">
        <v>12.740661370219966</v>
      </c>
      <c r="GP24" s="23">
        <v>12.810397058239966</v>
      </c>
      <c r="GQ24" s="23">
        <v>12.880132746259966</v>
      </c>
      <c r="GR24" s="23">
        <v>12.949868434279965</v>
      </c>
      <c r="GS24" s="23">
        <v>13.019604122299965</v>
      </c>
      <c r="GT24" s="23">
        <v>13.089339810319965</v>
      </c>
      <c r="GU24" s="23">
        <v>13.159075498339964</v>
      </c>
      <c r="GV24" s="23">
        <v>13.228811186359964</v>
      </c>
      <c r="GW24" s="23">
        <v>13.298546874379964</v>
      </c>
      <c r="GX24" s="23">
        <v>13.368282562399964</v>
      </c>
      <c r="GY24" s="23">
        <v>13.438018250419963</v>
      </c>
      <c r="GZ24" s="23">
        <v>13.507753938439963</v>
      </c>
      <c r="HA24" s="23">
        <v>13.577489626459963</v>
      </c>
      <c r="HB24" s="23">
        <v>13.647225314479963</v>
      </c>
      <c r="HC24" s="23">
        <v>13.716961002499962</v>
      </c>
      <c r="HD24" s="23">
        <v>13.786696690519962</v>
      </c>
      <c r="HE24" s="23">
        <v>13.856432378539962</v>
      </c>
      <c r="HF24" s="23">
        <v>13.926168066559962</v>
      </c>
      <c r="HG24" s="23">
        <v>13.995903754579961</v>
      </c>
      <c r="HH24" s="23">
        <v>14.065639442599961</v>
      </c>
      <c r="HI24" s="23">
        <v>14.135375130619961</v>
      </c>
      <c r="HJ24" s="23">
        <v>14.205110818639961</v>
      </c>
      <c r="HK24" s="23">
        <v>14.27484650665996</v>
      </c>
      <c r="HL24" s="23">
        <v>14.34458219467996</v>
      </c>
      <c r="HM24" s="23">
        <v>14.41431788269996</v>
      </c>
      <c r="HN24" s="23">
        <v>14.48405357071996</v>
      </c>
      <c r="HO24" s="23">
        <v>14.553789258739959</v>
      </c>
      <c r="HP24" s="23">
        <v>14.623524946759959</v>
      </c>
      <c r="HQ24" s="23">
        <v>14.693260634779959</v>
      </c>
      <c r="HR24" s="23">
        <v>14.762996322799959</v>
      </c>
      <c r="HS24" s="23">
        <v>14.832732010819958</v>
      </c>
      <c r="HT24" s="23">
        <v>14.902467698839958</v>
      </c>
      <c r="HU24" s="23">
        <v>14.972203386859958</v>
      </c>
      <c r="HV24" s="23">
        <v>15.041939074879958</v>
      </c>
      <c r="HW24" s="23">
        <v>15.111674762899957</v>
      </c>
      <c r="HX24" s="23">
        <v>15.181410450919957</v>
      </c>
      <c r="HY24" s="23">
        <v>15.251146138939957</v>
      </c>
      <c r="HZ24" s="23">
        <v>15.320881826959956</v>
      </c>
      <c r="IA24" s="23">
        <v>15.390617514979956</v>
      </c>
      <c r="IB24" s="23">
        <v>15.460353202999956</v>
      </c>
      <c r="IC24" s="23">
        <v>15.530088891019956</v>
      </c>
      <c r="ID24" s="23">
        <v>15.599824579039955</v>
      </c>
      <c r="IE24" s="23">
        <v>15.669560267059955</v>
      </c>
      <c r="IF24" s="23">
        <v>15.739295955079955</v>
      </c>
      <c r="IG24" s="23">
        <v>15.809031643099955</v>
      </c>
      <c r="IH24" s="23">
        <v>15.878767331119954</v>
      </c>
      <c r="II24" s="23">
        <v>15.948503019139954</v>
      </c>
      <c r="IJ24" s="23">
        <v>16.018238707159952</v>
      </c>
      <c r="IK24" s="23">
        <v>16.087974395179955</v>
      </c>
      <c r="IL24" s="23">
        <v>16.157710083199952</v>
      </c>
      <c r="IM24" s="23">
        <v>16.227445771219955</v>
      </c>
      <c r="IN24" s="23">
        <v>16.297181459239951</v>
      </c>
      <c r="IO24" s="23">
        <v>16.366917147259954</v>
      </c>
      <c r="IP24" s="23">
        <v>16.436652835279951</v>
      </c>
      <c r="IQ24" s="23">
        <v>16.506388523299954</v>
      </c>
      <c r="IR24" s="23">
        <v>16.57612421131995</v>
      </c>
      <c r="IS24" s="23">
        <v>16.645859899339953</v>
      </c>
      <c r="IT24" s="23">
        <v>16.71559558735995</v>
      </c>
      <c r="IU24" s="23">
        <v>16.785331275379953</v>
      </c>
      <c r="IV24" s="23">
        <v>16.855066963399949</v>
      </c>
    </row>
    <row r="25" spans="1:256" ht="13.2" x14ac:dyDescent="0.25">
      <c r="A25" s="149">
        <v>37438</v>
      </c>
      <c r="B25" s="218">
        <v>-2.0210059293750011</v>
      </c>
      <c r="C25" s="218">
        <v>-1.9907047400625011</v>
      </c>
      <c r="D25" s="218">
        <v>-1.9604035507500011</v>
      </c>
      <c r="E25" s="218">
        <v>-1.930102361437501</v>
      </c>
      <c r="F25" s="218">
        <v>-1.899801172125001</v>
      </c>
      <c r="G25" s="218">
        <v>-1.869499982812501</v>
      </c>
      <c r="H25" s="218">
        <v>-1.8391987935000009</v>
      </c>
      <c r="I25" s="218">
        <v>-1.8088976041875009</v>
      </c>
      <c r="J25" s="218">
        <v>-1.7785964148750009</v>
      </c>
      <c r="K25" s="218">
        <v>-1.7482952255625008</v>
      </c>
      <c r="L25" s="218">
        <v>-1.7179940362500008</v>
      </c>
      <c r="M25" s="218">
        <v>-1.6876928469375008</v>
      </c>
      <c r="N25" s="218">
        <v>-1.6573916576250007</v>
      </c>
      <c r="O25" s="218">
        <v>-1.6270904683125007</v>
      </c>
      <c r="P25" s="218">
        <v>-1.5967892790000007</v>
      </c>
      <c r="Q25" s="218">
        <v>-1.5664880896875006</v>
      </c>
      <c r="R25" s="218">
        <v>-1.5361869003750006</v>
      </c>
      <c r="S25" s="218">
        <v>-1.5058857110625006</v>
      </c>
      <c r="T25" s="218">
        <v>-1.4755845217500005</v>
      </c>
      <c r="U25" s="218">
        <v>-1.4452833324375005</v>
      </c>
      <c r="V25" s="219">
        <v>-1.4149821431250005</v>
      </c>
      <c r="W25" s="218">
        <v>-1.3846809538125004</v>
      </c>
      <c r="X25" s="219">
        <v>-1.3543797645000004</v>
      </c>
      <c r="Y25" s="218">
        <v>-1.3240785751875004</v>
      </c>
      <c r="Z25" s="219">
        <v>-1.2937773858750004</v>
      </c>
      <c r="AA25" s="218">
        <v>-1.2634761965625003</v>
      </c>
      <c r="AB25" s="220">
        <v>-1.2331750072500003</v>
      </c>
      <c r="AC25" s="218">
        <v>-1.2028738179375003</v>
      </c>
      <c r="AD25" s="220">
        <v>-1.1725726286250002</v>
      </c>
      <c r="AE25" s="218">
        <v>-1.1422714393125002</v>
      </c>
      <c r="AF25" s="218">
        <v>-1.1119702500000002</v>
      </c>
      <c r="AG25" s="150">
        <v>-1.0832351250000003</v>
      </c>
      <c r="AH25" s="150">
        <v>-1.0545000000000002</v>
      </c>
      <c r="AI25" s="150">
        <v>-1.0272500000000002</v>
      </c>
      <c r="AJ25" s="150">
        <v>-1</v>
      </c>
      <c r="AK25" s="150">
        <v>-0.8</v>
      </c>
      <c r="AL25" s="150">
        <v>-0.6</v>
      </c>
      <c r="AM25" s="150">
        <v>-0.4</v>
      </c>
      <c r="AN25" s="150">
        <v>-0.2</v>
      </c>
      <c r="AO25" s="150">
        <v>0</v>
      </c>
      <c r="AP25" s="150">
        <v>0.2</v>
      </c>
      <c r="AQ25" s="150">
        <v>0.4</v>
      </c>
      <c r="AR25" s="150">
        <v>0.6</v>
      </c>
      <c r="AS25" s="150">
        <v>0.8</v>
      </c>
      <c r="AT25" s="150">
        <v>1</v>
      </c>
      <c r="AU25" s="150">
        <v>1.2</v>
      </c>
      <c r="AV25" s="150">
        <v>1.4</v>
      </c>
      <c r="AW25" s="150">
        <v>1.58</v>
      </c>
      <c r="AX25" s="150">
        <v>1.76</v>
      </c>
      <c r="AY25" s="150">
        <v>1.9220000000000006</v>
      </c>
      <c r="AZ25" s="150">
        <v>2.0840000000000005</v>
      </c>
      <c r="BA25" s="150">
        <v>2.2298000000000004</v>
      </c>
      <c r="BB25" s="150">
        <v>2.3756000000000004</v>
      </c>
      <c r="BC25" s="150">
        <v>2.5068200000000003</v>
      </c>
      <c r="BD25" s="150">
        <v>2.6380400000000002</v>
      </c>
      <c r="BE25" s="150">
        <v>2.756138</v>
      </c>
      <c r="BF25" s="150">
        <v>2.8742359999999998</v>
      </c>
      <c r="BG25" s="150">
        <v>2.9805241999999996</v>
      </c>
      <c r="BH25" s="150">
        <v>3.0868123999999995</v>
      </c>
      <c r="BI25" s="150">
        <v>3.1824717799999993</v>
      </c>
      <c r="BJ25" s="150">
        <v>3.2781311599999992</v>
      </c>
      <c r="BK25" s="150">
        <v>3.3642246019999993</v>
      </c>
      <c r="BL25" s="150">
        <v>3.450318043999999</v>
      </c>
      <c r="BM25" s="150">
        <v>3.5278021417999987</v>
      </c>
      <c r="BN25" s="150">
        <v>3.6052862395999989</v>
      </c>
      <c r="BO25" s="150">
        <v>3.6750219276199987</v>
      </c>
      <c r="BP25" s="150">
        <v>3.7447576156399989</v>
      </c>
      <c r="BQ25" s="150">
        <v>3.8144933036599991</v>
      </c>
      <c r="BR25" s="150">
        <v>3.8842289916799988</v>
      </c>
      <c r="BS25" s="150">
        <v>3.9539646796999985</v>
      </c>
      <c r="BT25" s="150">
        <v>4.0237003677199983</v>
      </c>
      <c r="BU25" s="150">
        <v>4.093436055739998</v>
      </c>
      <c r="BV25" s="150">
        <v>4.1631717437599978</v>
      </c>
      <c r="BW25" s="150">
        <v>4.2329074317799975</v>
      </c>
      <c r="BX25" s="150">
        <v>4.3026431197999973</v>
      </c>
      <c r="BY25" s="150">
        <v>4.372378807819997</v>
      </c>
      <c r="BZ25" s="150">
        <v>4.4421144958399967</v>
      </c>
      <c r="CA25" s="150">
        <v>4.5118501838599965</v>
      </c>
      <c r="CB25" s="150">
        <v>4.5815858718799962</v>
      </c>
      <c r="CC25" s="150">
        <v>4.651321559899996</v>
      </c>
      <c r="CD25" s="150">
        <v>4.7210572479199957</v>
      </c>
      <c r="CE25" s="150">
        <v>4.7907929359399954</v>
      </c>
      <c r="CF25" s="150">
        <v>4.8605286239599952</v>
      </c>
      <c r="CG25" s="150">
        <v>4.9302643119799949</v>
      </c>
      <c r="CH25" s="150">
        <v>4.9999999999999947</v>
      </c>
      <c r="CI25" s="150">
        <v>5.0697356880199944</v>
      </c>
      <c r="CJ25" s="150">
        <v>5.1394713760399942</v>
      </c>
      <c r="CK25" s="150">
        <v>5.2092070640599939</v>
      </c>
      <c r="CL25" s="150">
        <v>5.2789427520799936</v>
      </c>
      <c r="CM25" s="150">
        <v>5.3486784400999934</v>
      </c>
      <c r="CN25" s="150">
        <v>5.4184141281199931</v>
      </c>
      <c r="CO25" s="150">
        <v>5.4881498161399929</v>
      </c>
      <c r="CP25" s="150">
        <v>5.5578855041599926</v>
      </c>
      <c r="CQ25" s="150">
        <v>5.6276211921799923</v>
      </c>
      <c r="CR25" s="150">
        <v>5.6973568801999921</v>
      </c>
      <c r="CS25" s="150">
        <v>5.7670925682199918</v>
      </c>
      <c r="CT25" s="150">
        <v>5.8368282562399916</v>
      </c>
      <c r="CU25" s="150">
        <v>5.9065639442599913</v>
      </c>
      <c r="CV25" s="150">
        <v>5.9762996322799911</v>
      </c>
      <c r="CW25" s="150">
        <v>6.0460353202999908</v>
      </c>
      <c r="CX25" s="150">
        <v>6.1157710083199905</v>
      </c>
      <c r="CY25" s="150">
        <v>6.1855066963399903</v>
      </c>
      <c r="CZ25" s="150">
        <v>6.25524238435999</v>
      </c>
      <c r="DA25" s="150">
        <v>6.3249780723799898</v>
      </c>
      <c r="DB25" s="150">
        <v>6.3947137603999895</v>
      </c>
      <c r="DC25" s="150">
        <v>6.4644494484199893</v>
      </c>
      <c r="DD25" s="150">
        <v>6.534185136439989</v>
      </c>
      <c r="DE25" s="150">
        <v>6.6039208244599887</v>
      </c>
      <c r="DF25" s="150">
        <v>6.6736565124799885</v>
      </c>
      <c r="DG25" s="150">
        <v>6.7433922004999882</v>
      </c>
      <c r="DH25" s="150">
        <v>6.813127888519988</v>
      </c>
      <c r="DI25" s="150">
        <v>6.8828635765399877</v>
      </c>
      <c r="DJ25" s="150">
        <v>6.9525992645599874</v>
      </c>
      <c r="DK25" s="150">
        <v>7.0223349525799872</v>
      </c>
      <c r="DL25" s="150">
        <v>7.0920706405999869</v>
      </c>
      <c r="DM25" s="150">
        <v>7.1618063286199867</v>
      </c>
      <c r="DN25" s="150">
        <v>7.2315420166399864</v>
      </c>
      <c r="DO25" s="150">
        <v>7.3012777046599862</v>
      </c>
      <c r="DP25" s="150">
        <v>7.3710133926799859</v>
      </c>
      <c r="DQ25" s="150">
        <v>7.4407490806999856</v>
      </c>
      <c r="DR25" s="150">
        <v>7.5104847687199854</v>
      </c>
      <c r="DS25" s="150">
        <v>7.5802204567399851</v>
      </c>
      <c r="DT25" s="150">
        <v>7.6499561447599849</v>
      </c>
      <c r="DU25" s="150">
        <v>7.7196918327799846</v>
      </c>
      <c r="DV25" s="150">
        <v>7.7894275207999844</v>
      </c>
      <c r="DW25" s="150">
        <v>7.8591632088199841</v>
      </c>
      <c r="DX25" s="150">
        <v>7.9288988968399838</v>
      </c>
      <c r="DY25" s="150">
        <v>7.9986345848599836</v>
      </c>
      <c r="DZ25" s="150">
        <v>8.0683702728799833</v>
      </c>
      <c r="EA25" s="150">
        <v>8.1381059608999831</v>
      </c>
      <c r="EB25" s="150">
        <v>8.2078416489199828</v>
      </c>
      <c r="EC25" s="150">
        <v>8.2775773369399825</v>
      </c>
      <c r="ED25" s="150">
        <v>8.3473130249599823</v>
      </c>
      <c r="EE25" s="150">
        <v>8.417048712979982</v>
      </c>
      <c r="EF25" s="150">
        <v>8.4867844009999818</v>
      </c>
      <c r="EG25" s="150">
        <v>8.5565200890199815</v>
      </c>
      <c r="EH25" s="150">
        <v>8.6262557770399813</v>
      </c>
      <c r="EI25" s="150">
        <v>8.695991465059981</v>
      </c>
      <c r="EJ25" s="150">
        <v>8.7657271530799807</v>
      </c>
      <c r="EK25" s="150">
        <v>8.8354628410999805</v>
      </c>
      <c r="EL25" s="23">
        <v>8.9051985291199802</v>
      </c>
      <c r="EM25" s="23">
        <v>8.97493421713998</v>
      </c>
      <c r="EN25" s="23">
        <v>9.0446699051599797</v>
      </c>
      <c r="EO25" s="23">
        <v>9.1144055931799794</v>
      </c>
      <c r="EP25" s="23">
        <v>9.1841412811999792</v>
      </c>
      <c r="EQ25" s="23">
        <v>9.2538769692199789</v>
      </c>
      <c r="ER25" s="23">
        <v>9.3236126572399787</v>
      </c>
      <c r="ES25" s="23">
        <v>9.3933483452599784</v>
      </c>
      <c r="ET25" s="23">
        <v>9.4630840332799782</v>
      </c>
      <c r="EU25" s="23">
        <v>9.5328197212999779</v>
      </c>
      <c r="EV25" s="23">
        <v>9.6025554093199776</v>
      </c>
      <c r="EW25" s="23">
        <v>9.6722910973399774</v>
      </c>
      <c r="EX25" s="23">
        <v>9.7420267853599771</v>
      </c>
      <c r="EY25" s="23">
        <v>9.8117624733799769</v>
      </c>
      <c r="EZ25" s="23">
        <v>9.8814981613999766</v>
      </c>
      <c r="FA25" s="23">
        <v>9.9512338494199764</v>
      </c>
      <c r="FB25" s="23">
        <v>10.020969537439976</v>
      </c>
      <c r="FC25" s="23">
        <v>10.090705225459976</v>
      </c>
      <c r="FD25" s="23">
        <v>10.160440913479976</v>
      </c>
      <c r="FE25" s="23">
        <v>10.230176601499975</v>
      </c>
      <c r="FF25" s="23">
        <v>10.299912289519975</v>
      </c>
      <c r="FG25" s="23">
        <v>10.369647977539975</v>
      </c>
      <c r="FH25" s="23">
        <v>10.439383665559975</v>
      </c>
      <c r="FI25" s="23">
        <v>10.509119353579974</v>
      </c>
      <c r="FJ25" s="23">
        <v>10.578855041599974</v>
      </c>
      <c r="FK25" s="23">
        <v>10.648590729619974</v>
      </c>
      <c r="FL25" s="23">
        <v>10.718326417639974</v>
      </c>
      <c r="FM25" s="23">
        <v>10.788062105659973</v>
      </c>
      <c r="FN25" s="23">
        <v>10.857797793679973</v>
      </c>
      <c r="FO25" s="23">
        <v>10.927533481699973</v>
      </c>
      <c r="FP25" s="23">
        <v>10.997269169719972</v>
      </c>
      <c r="FQ25" s="23">
        <v>11.067004857739972</v>
      </c>
      <c r="FR25" s="23">
        <v>11.136740545759972</v>
      </c>
      <c r="FS25" s="23">
        <v>11.206476233779972</v>
      </c>
      <c r="FT25" s="23">
        <v>11.276211921799971</v>
      </c>
      <c r="FU25" s="23">
        <v>11.345947609819971</v>
      </c>
      <c r="FV25" s="23">
        <v>11.415683297839971</v>
      </c>
      <c r="FW25" s="23">
        <v>11.485418985859971</v>
      </c>
      <c r="FX25" s="23">
        <v>11.55515467387997</v>
      </c>
      <c r="FY25" s="23">
        <v>11.62489036189997</v>
      </c>
      <c r="FZ25" s="23">
        <v>11.69462604991997</v>
      </c>
      <c r="GA25" s="23">
        <v>11.76436173793997</v>
      </c>
      <c r="GB25" s="23">
        <v>11.834097425959969</v>
      </c>
      <c r="GC25" s="23">
        <v>11.903833113979969</v>
      </c>
      <c r="GD25" s="23">
        <v>11.973568801999969</v>
      </c>
      <c r="GE25" s="23">
        <v>12.043304490019969</v>
      </c>
      <c r="GF25" s="23">
        <v>12.113040178039968</v>
      </c>
      <c r="GG25" s="23">
        <v>12.182775866059968</v>
      </c>
      <c r="GH25" s="23">
        <v>12.252511554079968</v>
      </c>
      <c r="GI25" s="23">
        <v>12.322247242099968</v>
      </c>
      <c r="GJ25" s="23">
        <v>12.391982930119967</v>
      </c>
      <c r="GK25" s="23">
        <v>12.461718618139967</v>
      </c>
      <c r="GL25" s="23">
        <v>12.531454306159967</v>
      </c>
      <c r="GM25" s="23">
        <v>12.601189994179967</v>
      </c>
      <c r="GN25" s="23">
        <v>12.670925682199966</v>
      </c>
      <c r="GO25" s="23">
        <v>12.740661370219966</v>
      </c>
      <c r="GP25" s="23">
        <v>12.810397058239966</v>
      </c>
      <c r="GQ25" s="23">
        <v>12.880132746259966</v>
      </c>
      <c r="GR25" s="23">
        <v>12.949868434279965</v>
      </c>
      <c r="GS25" s="23">
        <v>13.019604122299965</v>
      </c>
      <c r="GT25" s="23">
        <v>13.089339810319965</v>
      </c>
      <c r="GU25" s="23">
        <v>13.159075498339964</v>
      </c>
      <c r="GV25" s="23">
        <v>13.228811186359964</v>
      </c>
      <c r="GW25" s="23">
        <v>13.298546874379964</v>
      </c>
      <c r="GX25" s="23">
        <v>13.368282562399964</v>
      </c>
      <c r="GY25" s="23">
        <v>13.438018250419963</v>
      </c>
      <c r="GZ25" s="23">
        <v>13.507753938439963</v>
      </c>
      <c r="HA25" s="23">
        <v>13.577489626459963</v>
      </c>
      <c r="HB25" s="23">
        <v>13.647225314479963</v>
      </c>
      <c r="HC25" s="23">
        <v>13.716961002499962</v>
      </c>
      <c r="HD25" s="23">
        <v>13.786696690519962</v>
      </c>
      <c r="HE25" s="23">
        <v>13.856432378539962</v>
      </c>
      <c r="HF25" s="23">
        <v>13.926168066559962</v>
      </c>
      <c r="HG25" s="23">
        <v>13.995903754579961</v>
      </c>
      <c r="HH25" s="23">
        <v>14.065639442599961</v>
      </c>
      <c r="HI25" s="23">
        <v>14.135375130619961</v>
      </c>
      <c r="HJ25" s="23">
        <v>14.205110818639961</v>
      </c>
      <c r="HK25" s="23">
        <v>14.27484650665996</v>
      </c>
      <c r="HL25" s="23">
        <v>14.34458219467996</v>
      </c>
      <c r="HM25" s="23">
        <v>14.41431788269996</v>
      </c>
      <c r="HN25" s="23">
        <v>14.48405357071996</v>
      </c>
      <c r="HO25" s="23">
        <v>14.553789258739959</v>
      </c>
      <c r="HP25" s="23">
        <v>14.623524946759959</v>
      </c>
      <c r="HQ25" s="23">
        <v>14.693260634779959</v>
      </c>
      <c r="HR25" s="23">
        <v>14.762996322799959</v>
      </c>
      <c r="HS25" s="23">
        <v>14.832732010819958</v>
      </c>
      <c r="HT25" s="23">
        <v>14.902467698839958</v>
      </c>
      <c r="HU25" s="23">
        <v>14.972203386859958</v>
      </c>
      <c r="HV25" s="23">
        <v>15.041939074879958</v>
      </c>
      <c r="HW25" s="23">
        <v>15.111674762899957</v>
      </c>
      <c r="HX25" s="23">
        <v>15.181410450919957</v>
      </c>
      <c r="HY25" s="23">
        <v>15.251146138939957</v>
      </c>
      <c r="HZ25" s="23">
        <v>15.320881826959956</v>
      </c>
      <c r="IA25" s="23">
        <v>15.390617514979956</v>
      </c>
      <c r="IB25" s="23">
        <v>15.460353202999956</v>
      </c>
      <c r="IC25" s="23">
        <v>15.530088891019956</v>
      </c>
      <c r="ID25" s="23">
        <v>15.599824579039955</v>
      </c>
      <c r="IE25" s="23">
        <v>15.669560267059955</v>
      </c>
      <c r="IF25" s="23">
        <v>15.739295955079955</v>
      </c>
      <c r="IG25" s="23">
        <v>15.809031643099955</v>
      </c>
      <c r="IH25" s="23">
        <v>15.878767331119954</v>
      </c>
      <c r="II25" s="23">
        <v>15.948503019139954</v>
      </c>
      <c r="IJ25" s="23">
        <v>16.018238707159952</v>
      </c>
      <c r="IK25" s="23">
        <v>16.087974395179955</v>
      </c>
      <c r="IL25" s="23">
        <v>16.157710083199952</v>
      </c>
      <c r="IM25" s="23">
        <v>16.227445771219955</v>
      </c>
      <c r="IN25" s="23">
        <v>16.297181459239951</v>
      </c>
      <c r="IO25" s="23">
        <v>16.366917147259954</v>
      </c>
      <c r="IP25" s="23">
        <v>16.436652835279951</v>
      </c>
      <c r="IQ25" s="23">
        <v>16.506388523299954</v>
      </c>
      <c r="IR25" s="23">
        <v>16.57612421131995</v>
      </c>
      <c r="IS25" s="23">
        <v>16.645859899339953</v>
      </c>
      <c r="IT25" s="23">
        <v>16.71559558735995</v>
      </c>
      <c r="IU25" s="23">
        <v>16.785331275379953</v>
      </c>
      <c r="IV25" s="23">
        <v>16.855066963399949</v>
      </c>
    </row>
    <row r="26" spans="1:256" ht="13.2" x14ac:dyDescent="0.25">
      <c r="A26" s="149">
        <v>37469</v>
      </c>
      <c r="B26" s="218">
        <v>-2.0210059293750011</v>
      </c>
      <c r="C26" s="218">
        <v>-1.9907047400625011</v>
      </c>
      <c r="D26" s="218">
        <v>-1.9604035507500011</v>
      </c>
      <c r="E26" s="218">
        <v>-1.930102361437501</v>
      </c>
      <c r="F26" s="218">
        <v>-1.899801172125001</v>
      </c>
      <c r="G26" s="218">
        <v>-1.869499982812501</v>
      </c>
      <c r="H26" s="218">
        <v>-1.8391987935000009</v>
      </c>
      <c r="I26" s="218">
        <v>-1.8088976041875009</v>
      </c>
      <c r="J26" s="218">
        <v>-1.7785964148750009</v>
      </c>
      <c r="K26" s="218">
        <v>-1.7482952255625008</v>
      </c>
      <c r="L26" s="218">
        <v>-1.7179940362500008</v>
      </c>
      <c r="M26" s="218">
        <v>-1.6876928469375008</v>
      </c>
      <c r="N26" s="218">
        <v>-1.6573916576250007</v>
      </c>
      <c r="O26" s="218">
        <v>-1.6270904683125007</v>
      </c>
      <c r="P26" s="218">
        <v>-1.5967892790000007</v>
      </c>
      <c r="Q26" s="218">
        <v>-1.5664880896875006</v>
      </c>
      <c r="R26" s="218">
        <v>-1.5361869003750006</v>
      </c>
      <c r="S26" s="218">
        <v>-1.5058857110625006</v>
      </c>
      <c r="T26" s="218">
        <v>-1.4755845217500005</v>
      </c>
      <c r="U26" s="218">
        <v>-1.4452833324375005</v>
      </c>
      <c r="V26" s="219">
        <v>-1.4149821431250005</v>
      </c>
      <c r="W26" s="218">
        <v>-1.3846809538125004</v>
      </c>
      <c r="X26" s="219">
        <v>-1.3543797645000004</v>
      </c>
      <c r="Y26" s="218">
        <v>-1.3240785751875004</v>
      </c>
      <c r="Z26" s="219">
        <v>-1.2937773858750004</v>
      </c>
      <c r="AA26" s="218">
        <v>-1.2634761965625003</v>
      </c>
      <c r="AB26" s="220">
        <v>-1.2331750072500003</v>
      </c>
      <c r="AC26" s="218">
        <v>-1.2028738179375003</v>
      </c>
      <c r="AD26" s="220">
        <v>-1.1725726286250002</v>
      </c>
      <c r="AE26" s="218">
        <v>-1.1422714393125002</v>
      </c>
      <c r="AF26" s="218">
        <v>-1.1119702500000002</v>
      </c>
      <c r="AG26" s="150">
        <v>-1.0832351250000003</v>
      </c>
      <c r="AH26" s="150">
        <v>-1.0545000000000002</v>
      </c>
      <c r="AI26" s="150">
        <v>-1.0272500000000002</v>
      </c>
      <c r="AJ26" s="150">
        <v>-1</v>
      </c>
      <c r="AK26" s="150">
        <v>-0.8</v>
      </c>
      <c r="AL26" s="150">
        <v>-0.6</v>
      </c>
      <c r="AM26" s="150">
        <v>-0.4</v>
      </c>
      <c r="AN26" s="150">
        <v>-0.2</v>
      </c>
      <c r="AO26" s="150">
        <v>0</v>
      </c>
      <c r="AP26" s="150">
        <v>0.2</v>
      </c>
      <c r="AQ26" s="150">
        <v>0.4</v>
      </c>
      <c r="AR26" s="150">
        <v>0.6</v>
      </c>
      <c r="AS26" s="150">
        <v>0.8</v>
      </c>
      <c r="AT26" s="150">
        <v>1</v>
      </c>
      <c r="AU26" s="150">
        <v>1.2</v>
      </c>
      <c r="AV26" s="150">
        <v>1.4</v>
      </c>
      <c r="AW26" s="150">
        <v>1.58</v>
      </c>
      <c r="AX26" s="150">
        <v>1.76</v>
      </c>
      <c r="AY26" s="150">
        <v>1.9220000000000006</v>
      </c>
      <c r="AZ26" s="150">
        <v>2.0840000000000005</v>
      </c>
      <c r="BA26" s="150">
        <v>2.2298000000000004</v>
      </c>
      <c r="BB26" s="150">
        <v>2.3756000000000004</v>
      </c>
      <c r="BC26" s="150">
        <v>2.5068200000000003</v>
      </c>
      <c r="BD26" s="150">
        <v>2.6380400000000002</v>
      </c>
      <c r="BE26" s="150">
        <v>2.756138</v>
      </c>
      <c r="BF26" s="150">
        <v>2.8742359999999998</v>
      </c>
      <c r="BG26" s="150">
        <v>2.9805241999999996</v>
      </c>
      <c r="BH26" s="150">
        <v>3.0868123999999995</v>
      </c>
      <c r="BI26" s="150">
        <v>3.1824717799999993</v>
      </c>
      <c r="BJ26" s="150">
        <v>3.2781311599999992</v>
      </c>
      <c r="BK26" s="150">
        <v>3.3642246019999993</v>
      </c>
      <c r="BL26" s="150">
        <v>3.450318043999999</v>
      </c>
      <c r="BM26" s="150">
        <v>3.5278021417999987</v>
      </c>
      <c r="BN26" s="150">
        <v>3.6052862395999989</v>
      </c>
      <c r="BO26" s="150">
        <v>3.6750219276199987</v>
      </c>
      <c r="BP26" s="150">
        <v>3.7447576156399989</v>
      </c>
      <c r="BQ26" s="150">
        <v>3.8144933036599991</v>
      </c>
      <c r="BR26" s="150">
        <v>3.8842289916799988</v>
      </c>
      <c r="BS26" s="150">
        <v>3.9539646796999985</v>
      </c>
      <c r="BT26" s="150">
        <v>4.0237003677199983</v>
      </c>
      <c r="BU26" s="150">
        <v>4.093436055739998</v>
      </c>
      <c r="BV26" s="150">
        <v>4.1631717437599978</v>
      </c>
      <c r="BW26" s="150">
        <v>4.2329074317799975</v>
      </c>
      <c r="BX26" s="150">
        <v>4.3026431197999973</v>
      </c>
      <c r="BY26" s="150">
        <v>4.372378807819997</v>
      </c>
      <c r="BZ26" s="150">
        <v>4.4421144958399967</v>
      </c>
      <c r="CA26" s="150">
        <v>4.5118501838599965</v>
      </c>
      <c r="CB26" s="150">
        <v>4.5815858718799962</v>
      </c>
      <c r="CC26" s="150">
        <v>4.651321559899996</v>
      </c>
      <c r="CD26" s="150">
        <v>4.7210572479199957</v>
      </c>
      <c r="CE26" s="150">
        <v>4.7907929359399954</v>
      </c>
      <c r="CF26" s="150">
        <v>4.8605286239599952</v>
      </c>
      <c r="CG26" s="150">
        <v>4.9302643119799949</v>
      </c>
      <c r="CH26" s="150">
        <v>4.9999999999999947</v>
      </c>
      <c r="CI26" s="150">
        <v>5.0697356880199944</v>
      </c>
      <c r="CJ26" s="150">
        <v>5.1394713760399942</v>
      </c>
      <c r="CK26" s="150">
        <v>5.2092070640599939</v>
      </c>
      <c r="CL26" s="150">
        <v>5.2789427520799936</v>
      </c>
      <c r="CM26" s="150">
        <v>5.3486784400999934</v>
      </c>
      <c r="CN26" s="150">
        <v>5.4184141281199931</v>
      </c>
      <c r="CO26" s="150">
        <v>5.4881498161399929</v>
      </c>
      <c r="CP26" s="150">
        <v>5.5578855041599926</v>
      </c>
      <c r="CQ26" s="150">
        <v>5.6276211921799923</v>
      </c>
      <c r="CR26" s="150">
        <v>5.6973568801999921</v>
      </c>
      <c r="CS26" s="150">
        <v>5.7670925682199918</v>
      </c>
      <c r="CT26" s="150">
        <v>5.8368282562399916</v>
      </c>
      <c r="CU26" s="150">
        <v>5.9065639442599913</v>
      </c>
      <c r="CV26" s="150">
        <v>5.9762996322799911</v>
      </c>
      <c r="CW26" s="150">
        <v>6.0460353202999908</v>
      </c>
      <c r="CX26" s="150">
        <v>6.1157710083199905</v>
      </c>
      <c r="CY26" s="150">
        <v>6.1855066963399903</v>
      </c>
      <c r="CZ26" s="150">
        <v>6.25524238435999</v>
      </c>
      <c r="DA26" s="150">
        <v>6.3249780723799898</v>
      </c>
      <c r="DB26" s="150">
        <v>6.3947137603999895</v>
      </c>
      <c r="DC26" s="150">
        <v>6.4644494484199893</v>
      </c>
      <c r="DD26" s="150">
        <v>6.534185136439989</v>
      </c>
      <c r="DE26" s="150">
        <v>6.6039208244599887</v>
      </c>
      <c r="DF26" s="150">
        <v>6.6736565124799885</v>
      </c>
      <c r="DG26" s="150">
        <v>6.7433922004999882</v>
      </c>
      <c r="DH26" s="150">
        <v>6.813127888519988</v>
      </c>
      <c r="DI26" s="150">
        <v>6.8828635765399877</v>
      </c>
      <c r="DJ26" s="150">
        <v>6.9525992645599874</v>
      </c>
      <c r="DK26" s="150">
        <v>7.0223349525799872</v>
      </c>
      <c r="DL26" s="150">
        <v>7.0920706405999869</v>
      </c>
      <c r="DM26" s="150">
        <v>7.1618063286199867</v>
      </c>
      <c r="DN26" s="150">
        <v>7.2315420166399864</v>
      </c>
      <c r="DO26" s="150">
        <v>7.3012777046599862</v>
      </c>
      <c r="DP26" s="150">
        <v>7.3710133926799859</v>
      </c>
      <c r="DQ26" s="150">
        <v>7.4407490806999856</v>
      </c>
      <c r="DR26" s="150">
        <v>7.5104847687199854</v>
      </c>
      <c r="DS26" s="150">
        <v>7.5802204567399851</v>
      </c>
      <c r="DT26" s="150">
        <v>7.6499561447599849</v>
      </c>
      <c r="DU26" s="150">
        <v>7.7196918327799846</v>
      </c>
      <c r="DV26" s="150">
        <v>7.7894275207999844</v>
      </c>
      <c r="DW26" s="150">
        <v>7.8591632088199841</v>
      </c>
      <c r="DX26" s="150">
        <v>7.9288988968399838</v>
      </c>
      <c r="DY26" s="150">
        <v>7.9986345848599836</v>
      </c>
      <c r="DZ26" s="150">
        <v>8.0683702728799833</v>
      </c>
      <c r="EA26" s="150">
        <v>8.1381059608999831</v>
      </c>
      <c r="EB26" s="150">
        <v>8.2078416489199828</v>
      </c>
      <c r="EC26" s="150">
        <v>8.2775773369399825</v>
      </c>
      <c r="ED26" s="150">
        <v>8.3473130249599823</v>
      </c>
      <c r="EE26" s="150">
        <v>8.417048712979982</v>
      </c>
      <c r="EF26" s="150">
        <v>8.4867844009999818</v>
      </c>
      <c r="EG26" s="150">
        <v>8.5565200890199815</v>
      </c>
      <c r="EH26" s="150">
        <v>8.6262557770399813</v>
      </c>
      <c r="EI26" s="150">
        <v>8.695991465059981</v>
      </c>
      <c r="EJ26" s="150">
        <v>8.7657271530799807</v>
      </c>
      <c r="EK26" s="150">
        <v>8.8354628410999805</v>
      </c>
      <c r="EL26" s="23">
        <v>8.9051985291199802</v>
      </c>
      <c r="EM26" s="23">
        <v>8.97493421713998</v>
      </c>
      <c r="EN26" s="23">
        <v>9.0446699051599797</v>
      </c>
      <c r="EO26" s="23">
        <v>9.1144055931799794</v>
      </c>
      <c r="EP26" s="23">
        <v>9.1841412811999792</v>
      </c>
      <c r="EQ26" s="23">
        <v>9.2538769692199789</v>
      </c>
      <c r="ER26" s="23">
        <v>9.3236126572399787</v>
      </c>
      <c r="ES26" s="23">
        <v>9.3933483452599784</v>
      </c>
      <c r="ET26" s="23">
        <v>9.4630840332799782</v>
      </c>
      <c r="EU26" s="23">
        <v>9.5328197212999779</v>
      </c>
      <c r="EV26" s="23">
        <v>9.6025554093199776</v>
      </c>
      <c r="EW26" s="23">
        <v>9.6722910973399774</v>
      </c>
      <c r="EX26" s="23">
        <v>9.7420267853599771</v>
      </c>
      <c r="EY26" s="23">
        <v>9.8117624733799769</v>
      </c>
      <c r="EZ26" s="23">
        <v>9.8814981613999766</v>
      </c>
      <c r="FA26" s="23">
        <v>9.9512338494199764</v>
      </c>
      <c r="FB26" s="23">
        <v>10.020969537439976</v>
      </c>
      <c r="FC26" s="23">
        <v>10.090705225459976</v>
      </c>
      <c r="FD26" s="23">
        <v>10.160440913479976</v>
      </c>
      <c r="FE26" s="23">
        <v>10.230176601499975</v>
      </c>
      <c r="FF26" s="23">
        <v>10.299912289519975</v>
      </c>
      <c r="FG26" s="23">
        <v>10.369647977539975</v>
      </c>
      <c r="FH26" s="23">
        <v>10.439383665559975</v>
      </c>
      <c r="FI26" s="23">
        <v>10.509119353579974</v>
      </c>
      <c r="FJ26" s="23">
        <v>10.578855041599974</v>
      </c>
      <c r="FK26" s="23">
        <v>10.648590729619974</v>
      </c>
      <c r="FL26" s="23">
        <v>10.718326417639974</v>
      </c>
      <c r="FM26" s="23">
        <v>10.788062105659973</v>
      </c>
      <c r="FN26" s="23">
        <v>10.857797793679973</v>
      </c>
      <c r="FO26" s="23">
        <v>10.927533481699973</v>
      </c>
      <c r="FP26" s="23">
        <v>10.997269169719972</v>
      </c>
      <c r="FQ26" s="23">
        <v>11.067004857739972</v>
      </c>
      <c r="FR26" s="23">
        <v>11.136740545759972</v>
      </c>
      <c r="FS26" s="23">
        <v>11.206476233779972</v>
      </c>
      <c r="FT26" s="23">
        <v>11.276211921799971</v>
      </c>
      <c r="FU26" s="23">
        <v>11.345947609819971</v>
      </c>
      <c r="FV26" s="23">
        <v>11.415683297839971</v>
      </c>
      <c r="FW26" s="23">
        <v>11.485418985859971</v>
      </c>
      <c r="FX26" s="23">
        <v>11.55515467387997</v>
      </c>
      <c r="FY26" s="23">
        <v>11.62489036189997</v>
      </c>
      <c r="FZ26" s="23">
        <v>11.69462604991997</v>
      </c>
      <c r="GA26" s="23">
        <v>11.76436173793997</v>
      </c>
      <c r="GB26" s="23">
        <v>11.834097425959969</v>
      </c>
      <c r="GC26" s="23">
        <v>11.903833113979969</v>
      </c>
      <c r="GD26" s="23">
        <v>11.973568801999969</v>
      </c>
      <c r="GE26" s="23">
        <v>12.043304490019969</v>
      </c>
      <c r="GF26" s="23">
        <v>12.113040178039968</v>
      </c>
      <c r="GG26" s="23">
        <v>12.182775866059968</v>
      </c>
      <c r="GH26" s="23">
        <v>12.252511554079968</v>
      </c>
      <c r="GI26" s="23">
        <v>12.322247242099968</v>
      </c>
      <c r="GJ26" s="23">
        <v>12.391982930119967</v>
      </c>
      <c r="GK26" s="23">
        <v>12.461718618139967</v>
      </c>
      <c r="GL26" s="23">
        <v>12.531454306159967</v>
      </c>
      <c r="GM26" s="23">
        <v>12.601189994179967</v>
      </c>
      <c r="GN26" s="23">
        <v>12.670925682199966</v>
      </c>
      <c r="GO26" s="23">
        <v>12.740661370219966</v>
      </c>
      <c r="GP26" s="23">
        <v>12.810397058239966</v>
      </c>
      <c r="GQ26" s="23">
        <v>12.880132746259966</v>
      </c>
      <c r="GR26" s="23">
        <v>12.949868434279965</v>
      </c>
      <c r="GS26" s="23">
        <v>13.019604122299965</v>
      </c>
      <c r="GT26" s="23">
        <v>13.089339810319965</v>
      </c>
      <c r="GU26" s="23">
        <v>13.159075498339964</v>
      </c>
      <c r="GV26" s="23">
        <v>13.228811186359964</v>
      </c>
      <c r="GW26" s="23">
        <v>13.298546874379964</v>
      </c>
      <c r="GX26" s="23">
        <v>13.368282562399964</v>
      </c>
      <c r="GY26" s="23">
        <v>13.438018250419963</v>
      </c>
      <c r="GZ26" s="23">
        <v>13.507753938439963</v>
      </c>
      <c r="HA26" s="23">
        <v>13.577489626459963</v>
      </c>
      <c r="HB26" s="23">
        <v>13.647225314479963</v>
      </c>
      <c r="HC26" s="23">
        <v>13.716961002499962</v>
      </c>
      <c r="HD26" s="23">
        <v>13.786696690519962</v>
      </c>
      <c r="HE26" s="23">
        <v>13.856432378539962</v>
      </c>
      <c r="HF26" s="23">
        <v>13.926168066559962</v>
      </c>
      <c r="HG26" s="23">
        <v>13.995903754579961</v>
      </c>
      <c r="HH26" s="23">
        <v>14.065639442599961</v>
      </c>
      <c r="HI26" s="23">
        <v>14.135375130619961</v>
      </c>
      <c r="HJ26" s="23">
        <v>14.205110818639961</v>
      </c>
      <c r="HK26" s="23">
        <v>14.27484650665996</v>
      </c>
      <c r="HL26" s="23">
        <v>14.34458219467996</v>
      </c>
      <c r="HM26" s="23">
        <v>14.41431788269996</v>
      </c>
      <c r="HN26" s="23">
        <v>14.48405357071996</v>
      </c>
      <c r="HO26" s="23">
        <v>14.553789258739959</v>
      </c>
      <c r="HP26" s="23">
        <v>14.623524946759959</v>
      </c>
      <c r="HQ26" s="23">
        <v>14.693260634779959</v>
      </c>
      <c r="HR26" s="23">
        <v>14.762996322799959</v>
      </c>
      <c r="HS26" s="23">
        <v>14.832732010819958</v>
      </c>
      <c r="HT26" s="23">
        <v>14.902467698839958</v>
      </c>
      <c r="HU26" s="23">
        <v>14.972203386859958</v>
      </c>
      <c r="HV26" s="23">
        <v>15.041939074879958</v>
      </c>
      <c r="HW26" s="23">
        <v>15.111674762899957</v>
      </c>
      <c r="HX26" s="23">
        <v>15.181410450919957</v>
      </c>
      <c r="HY26" s="23">
        <v>15.251146138939957</v>
      </c>
      <c r="HZ26" s="23">
        <v>15.320881826959956</v>
      </c>
      <c r="IA26" s="23">
        <v>15.390617514979956</v>
      </c>
      <c r="IB26" s="23">
        <v>15.460353202999956</v>
      </c>
      <c r="IC26" s="23">
        <v>15.530088891019956</v>
      </c>
      <c r="ID26" s="23">
        <v>15.599824579039955</v>
      </c>
      <c r="IE26" s="23">
        <v>15.669560267059955</v>
      </c>
      <c r="IF26" s="23">
        <v>15.739295955079955</v>
      </c>
      <c r="IG26" s="23">
        <v>15.809031643099955</v>
      </c>
      <c r="IH26" s="23">
        <v>15.878767331119954</v>
      </c>
      <c r="II26" s="23">
        <v>15.948503019139954</v>
      </c>
      <c r="IJ26" s="23">
        <v>16.018238707159952</v>
      </c>
      <c r="IK26" s="23">
        <v>16.087974395179955</v>
      </c>
      <c r="IL26" s="23">
        <v>16.157710083199952</v>
      </c>
      <c r="IM26" s="23">
        <v>16.227445771219955</v>
      </c>
      <c r="IN26" s="23">
        <v>16.297181459239951</v>
      </c>
      <c r="IO26" s="23">
        <v>16.366917147259954</v>
      </c>
      <c r="IP26" s="23">
        <v>16.436652835279951</v>
      </c>
      <c r="IQ26" s="23">
        <v>16.506388523299954</v>
      </c>
      <c r="IR26" s="23">
        <v>16.57612421131995</v>
      </c>
      <c r="IS26" s="23">
        <v>16.645859899339953</v>
      </c>
      <c r="IT26" s="23">
        <v>16.71559558735995</v>
      </c>
      <c r="IU26" s="23">
        <v>16.785331275379953</v>
      </c>
      <c r="IV26" s="23">
        <v>16.855066963399949</v>
      </c>
    </row>
    <row r="27" spans="1:256" ht="13.2" x14ac:dyDescent="0.25">
      <c r="A27" s="149">
        <v>37500</v>
      </c>
      <c r="B27" s="218">
        <v>-2.0210059293750011</v>
      </c>
      <c r="C27" s="218">
        <v>-1.9907047400625011</v>
      </c>
      <c r="D27" s="218">
        <v>-1.9604035507500011</v>
      </c>
      <c r="E27" s="218">
        <v>-1.930102361437501</v>
      </c>
      <c r="F27" s="218">
        <v>-1.899801172125001</v>
      </c>
      <c r="G27" s="218">
        <v>-1.869499982812501</v>
      </c>
      <c r="H27" s="218">
        <v>-1.8391987935000009</v>
      </c>
      <c r="I27" s="218">
        <v>-1.8088976041875009</v>
      </c>
      <c r="J27" s="218">
        <v>-1.7785964148750009</v>
      </c>
      <c r="K27" s="218">
        <v>-1.7482952255625008</v>
      </c>
      <c r="L27" s="218">
        <v>-1.7179940362500008</v>
      </c>
      <c r="M27" s="218">
        <v>-1.6876928469375008</v>
      </c>
      <c r="N27" s="218">
        <v>-1.6573916576250007</v>
      </c>
      <c r="O27" s="218">
        <v>-1.6270904683125007</v>
      </c>
      <c r="P27" s="218">
        <v>-1.5967892790000007</v>
      </c>
      <c r="Q27" s="218">
        <v>-1.5664880896875006</v>
      </c>
      <c r="R27" s="218">
        <v>-1.5361869003750006</v>
      </c>
      <c r="S27" s="218">
        <v>-1.5058857110625006</v>
      </c>
      <c r="T27" s="218">
        <v>-1.4755845217500005</v>
      </c>
      <c r="U27" s="218">
        <v>-1.4452833324375005</v>
      </c>
      <c r="V27" s="219">
        <v>-1.4149821431250005</v>
      </c>
      <c r="W27" s="218">
        <v>-1.3846809538125004</v>
      </c>
      <c r="X27" s="219">
        <v>-1.3543797645000004</v>
      </c>
      <c r="Y27" s="218">
        <v>-1.3240785751875004</v>
      </c>
      <c r="Z27" s="219">
        <v>-1.2937773858750004</v>
      </c>
      <c r="AA27" s="218">
        <v>-1.2634761965625003</v>
      </c>
      <c r="AB27" s="220">
        <v>-1.2331750072500003</v>
      </c>
      <c r="AC27" s="218">
        <v>-1.2028738179375003</v>
      </c>
      <c r="AD27" s="220">
        <v>-1.1725726286250002</v>
      </c>
      <c r="AE27" s="218">
        <v>-1.1422714393125002</v>
      </c>
      <c r="AF27" s="218">
        <v>-1.1119702500000002</v>
      </c>
      <c r="AG27" s="150">
        <v>-1.0832351250000003</v>
      </c>
      <c r="AH27" s="150">
        <v>-1.0545000000000002</v>
      </c>
      <c r="AI27" s="150">
        <v>-1.0272500000000002</v>
      </c>
      <c r="AJ27" s="150">
        <v>-1</v>
      </c>
      <c r="AK27" s="150">
        <v>-0.8</v>
      </c>
      <c r="AL27" s="150">
        <v>-0.6</v>
      </c>
      <c r="AM27" s="150">
        <v>-0.4</v>
      </c>
      <c r="AN27" s="150">
        <v>-0.2</v>
      </c>
      <c r="AO27" s="150">
        <v>0</v>
      </c>
      <c r="AP27" s="150">
        <v>0.2</v>
      </c>
      <c r="AQ27" s="150">
        <v>0.4</v>
      </c>
      <c r="AR27" s="150">
        <v>0.6</v>
      </c>
      <c r="AS27" s="150">
        <v>0.8</v>
      </c>
      <c r="AT27" s="150">
        <v>1</v>
      </c>
      <c r="AU27" s="150">
        <v>1.2</v>
      </c>
      <c r="AV27" s="150">
        <v>1.4</v>
      </c>
      <c r="AW27" s="150">
        <v>1.58</v>
      </c>
      <c r="AX27" s="150">
        <v>1.76</v>
      </c>
      <c r="AY27" s="150">
        <v>1.9220000000000006</v>
      </c>
      <c r="AZ27" s="150">
        <v>2.0840000000000005</v>
      </c>
      <c r="BA27" s="150">
        <v>2.2298000000000004</v>
      </c>
      <c r="BB27" s="150">
        <v>2.3756000000000004</v>
      </c>
      <c r="BC27" s="150">
        <v>2.5068200000000003</v>
      </c>
      <c r="BD27" s="150">
        <v>2.6380400000000002</v>
      </c>
      <c r="BE27" s="150">
        <v>2.756138</v>
      </c>
      <c r="BF27" s="150">
        <v>2.8742359999999998</v>
      </c>
      <c r="BG27" s="150">
        <v>2.9805241999999996</v>
      </c>
      <c r="BH27" s="150">
        <v>3.0868123999999995</v>
      </c>
      <c r="BI27" s="150">
        <v>3.1824717799999993</v>
      </c>
      <c r="BJ27" s="150">
        <v>3.2781311599999992</v>
      </c>
      <c r="BK27" s="150">
        <v>3.3642246019999993</v>
      </c>
      <c r="BL27" s="150">
        <v>3.450318043999999</v>
      </c>
      <c r="BM27" s="150">
        <v>3.5278021417999987</v>
      </c>
      <c r="BN27" s="150">
        <v>3.6052862395999989</v>
      </c>
      <c r="BO27" s="150">
        <v>3.6750219276199987</v>
      </c>
      <c r="BP27" s="150">
        <v>3.7447576156399989</v>
      </c>
      <c r="BQ27" s="150">
        <v>3.8144933036599991</v>
      </c>
      <c r="BR27" s="150">
        <v>3.8842289916799988</v>
      </c>
      <c r="BS27" s="150">
        <v>3.9539646796999985</v>
      </c>
      <c r="BT27" s="150">
        <v>4.0237003677199983</v>
      </c>
      <c r="BU27" s="150">
        <v>4.093436055739998</v>
      </c>
      <c r="BV27" s="150">
        <v>4.1631717437599978</v>
      </c>
      <c r="BW27" s="150">
        <v>4.2329074317799975</v>
      </c>
      <c r="BX27" s="150">
        <v>4.3026431197999973</v>
      </c>
      <c r="BY27" s="150">
        <v>4.372378807819997</v>
      </c>
      <c r="BZ27" s="150">
        <v>4.4421144958399967</v>
      </c>
      <c r="CA27" s="150">
        <v>4.5118501838599965</v>
      </c>
      <c r="CB27" s="150">
        <v>4.5815858718799962</v>
      </c>
      <c r="CC27" s="150">
        <v>4.651321559899996</v>
      </c>
      <c r="CD27" s="150">
        <v>4.7210572479199957</v>
      </c>
      <c r="CE27" s="150">
        <v>4.7907929359399954</v>
      </c>
      <c r="CF27" s="150">
        <v>4.8605286239599952</v>
      </c>
      <c r="CG27" s="150">
        <v>4.9302643119799949</v>
      </c>
      <c r="CH27" s="150">
        <v>4.9999999999999947</v>
      </c>
      <c r="CI27" s="150">
        <v>5.0697356880199944</v>
      </c>
      <c r="CJ27" s="150">
        <v>5.1394713760399942</v>
      </c>
      <c r="CK27" s="150">
        <v>5.2092070640599939</v>
      </c>
      <c r="CL27" s="150">
        <v>5.2789427520799936</v>
      </c>
      <c r="CM27" s="150">
        <v>5.3486784400999934</v>
      </c>
      <c r="CN27" s="150">
        <v>5.4184141281199931</v>
      </c>
      <c r="CO27" s="150">
        <v>5.4881498161399929</v>
      </c>
      <c r="CP27" s="150">
        <v>5.5578855041599926</v>
      </c>
      <c r="CQ27" s="150">
        <v>5.6276211921799923</v>
      </c>
      <c r="CR27" s="150">
        <v>5.6973568801999921</v>
      </c>
      <c r="CS27" s="150">
        <v>5.7670925682199918</v>
      </c>
      <c r="CT27" s="150">
        <v>5.8368282562399916</v>
      </c>
      <c r="CU27" s="150">
        <v>5.9065639442599913</v>
      </c>
      <c r="CV27" s="150">
        <v>5.9762996322799911</v>
      </c>
      <c r="CW27" s="150">
        <v>6.0460353202999908</v>
      </c>
      <c r="CX27" s="150">
        <v>6.1157710083199905</v>
      </c>
      <c r="CY27" s="150">
        <v>6.1855066963399903</v>
      </c>
      <c r="CZ27" s="150">
        <v>6.25524238435999</v>
      </c>
      <c r="DA27" s="150">
        <v>6.3249780723799898</v>
      </c>
      <c r="DB27" s="150">
        <v>6.3947137603999895</v>
      </c>
      <c r="DC27" s="150">
        <v>6.4644494484199893</v>
      </c>
      <c r="DD27" s="150">
        <v>6.534185136439989</v>
      </c>
      <c r="DE27" s="150">
        <v>6.6039208244599887</v>
      </c>
      <c r="DF27" s="150">
        <v>6.6736565124799885</v>
      </c>
      <c r="DG27" s="150">
        <v>6.7433922004999882</v>
      </c>
      <c r="DH27" s="150">
        <v>6.813127888519988</v>
      </c>
      <c r="DI27" s="150">
        <v>6.8828635765399877</v>
      </c>
      <c r="DJ27" s="150">
        <v>6.9525992645599874</v>
      </c>
      <c r="DK27" s="150">
        <v>7.0223349525799872</v>
      </c>
      <c r="DL27" s="150">
        <v>7.0920706405999869</v>
      </c>
      <c r="DM27" s="150">
        <v>7.1618063286199867</v>
      </c>
      <c r="DN27" s="150">
        <v>7.2315420166399864</v>
      </c>
      <c r="DO27" s="150">
        <v>7.3012777046599862</v>
      </c>
      <c r="DP27" s="150">
        <v>7.3710133926799859</v>
      </c>
      <c r="DQ27" s="150">
        <v>7.4407490806999856</v>
      </c>
      <c r="DR27" s="150">
        <v>7.5104847687199854</v>
      </c>
      <c r="DS27" s="150">
        <v>7.5802204567399851</v>
      </c>
      <c r="DT27" s="150">
        <v>7.6499561447599849</v>
      </c>
      <c r="DU27" s="150">
        <v>7.7196918327799846</v>
      </c>
      <c r="DV27" s="150">
        <v>7.7894275207999844</v>
      </c>
      <c r="DW27" s="150">
        <v>7.8591632088199841</v>
      </c>
      <c r="DX27" s="150">
        <v>7.9288988968399838</v>
      </c>
      <c r="DY27" s="150">
        <v>7.9986345848599836</v>
      </c>
      <c r="DZ27" s="150">
        <v>8.0683702728799833</v>
      </c>
      <c r="EA27" s="150">
        <v>8.1381059608999831</v>
      </c>
      <c r="EB27" s="150">
        <v>8.2078416489199828</v>
      </c>
      <c r="EC27" s="150">
        <v>8.2775773369399825</v>
      </c>
      <c r="ED27" s="150">
        <v>8.3473130249599823</v>
      </c>
      <c r="EE27" s="150">
        <v>8.417048712979982</v>
      </c>
      <c r="EF27" s="150">
        <v>8.4867844009999818</v>
      </c>
      <c r="EG27" s="150">
        <v>8.5565200890199815</v>
      </c>
      <c r="EH27" s="150">
        <v>8.6262557770399813</v>
      </c>
      <c r="EI27" s="150">
        <v>8.695991465059981</v>
      </c>
      <c r="EJ27" s="150">
        <v>8.7657271530799807</v>
      </c>
      <c r="EK27" s="150">
        <v>8.8354628410999805</v>
      </c>
      <c r="EL27" s="23">
        <v>8.9051985291199802</v>
      </c>
      <c r="EM27" s="23">
        <v>8.97493421713998</v>
      </c>
      <c r="EN27" s="23">
        <v>9.0446699051599797</v>
      </c>
      <c r="EO27" s="23">
        <v>9.1144055931799794</v>
      </c>
      <c r="EP27" s="23">
        <v>9.1841412811999792</v>
      </c>
      <c r="EQ27" s="23">
        <v>9.2538769692199789</v>
      </c>
      <c r="ER27" s="23">
        <v>9.3236126572399787</v>
      </c>
      <c r="ES27" s="23">
        <v>9.3933483452599784</v>
      </c>
      <c r="ET27" s="23">
        <v>9.4630840332799782</v>
      </c>
      <c r="EU27" s="23">
        <v>9.5328197212999779</v>
      </c>
      <c r="EV27" s="23">
        <v>9.6025554093199776</v>
      </c>
      <c r="EW27" s="23">
        <v>9.6722910973399774</v>
      </c>
      <c r="EX27" s="23">
        <v>9.7420267853599771</v>
      </c>
      <c r="EY27" s="23">
        <v>9.8117624733799769</v>
      </c>
      <c r="EZ27" s="23">
        <v>9.8814981613999766</v>
      </c>
      <c r="FA27" s="23">
        <v>9.9512338494199764</v>
      </c>
      <c r="FB27" s="23">
        <v>10.020969537439976</v>
      </c>
      <c r="FC27" s="23">
        <v>10.090705225459976</v>
      </c>
      <c r="FD27" s="23">
        <v>10.160440913479976</v>
      </c>
      <c r="FE27" s="23">
        <v>10.230176601499975</v>
      </c>
      <c r="FF27" s="23">
        <v>10.299912289519975</v>
      </c>
      <c r="FG27" s="23">
        <v>10.369647977539975</v>
      </c>
      <c r="FH27" s="23">
        <v>10.439383665559975</v>
      </c>
      <c r="FI27" s="23">
        <v>10.509119353579974</v>
      </c>
      <c r="FJ27" s="23">
        <v>10.578855041599974</v>
      </c>
      <c r="FK27" s="23">
        <v>10.648590729619974</v>
      </c>
      <c r="FL27" s="23">
        <v>10.718326417639974</v>
      </c>
      <c r="FM27" s="23">
        <v>10.788062105659973</v>
      </c>
      <c r="FN27" s="23">
        <v>10.857797793679973</v>
      </c>
      <c r="FO27" s="23">
        <v>10.927533481699973</v>
      </c>
      <c r="FP27" s="23">
        <v>10.997269169719972</v>
      </c>
      <c r="FQ27" s="23">
        <v>11.067004857739972</v>
      </c>
      <c r="FR27" s="23">
        <v>11.136740545759972</v>
      </c>
      <c r="FS27" s="23">
        <v>11.206476233779972</v>
      </c>
      <c r="FT27" s="23">
        <v>11.276211921799971</v>
      </c>
      <c r="FU27" s="23">
        <v>11.345947609819971</v>
      </c>
      <c r="FV27" s="23">
        <v>11.415683297839971</v>
      </c>
      <c r="FW27" s="23">
        <v>11.485418985859971</v>
      </c>
      <c r="FX27" s="23">
        <v>11.55515467387997</v>
      </c>
      <c r="FY27" s="23">
        <v>11.62489036189997</v>
      </c>
      <c r="FZ27" s="23">
        <v>11.69462604991997</v>
      </c>
      <c r="GA27" s="23">
        <v>11.76436173793997</v>
      </c>
      <c r="GB27" s="23">
        <v>11.834097425959969</v>
      </c>
      <c r="GC27" s="23">
        <v>11.903833113979969</v>
      </c>
      <c r="GD27" s="23">
        <v>11.973568801999969</v>
      </c>
      <c r="GE27" s="23">
        <v>12.043304490019969</v>
      </c>
      <c r="GF27" s="23">
        <v>12.113040178039968</v>
      </c>
      <c r="GG27" s="23">
        <v>12.182775866059968</v>
      </c>
      <c r="GH27" s="23">
        <v>12.252511554079968</v>
      </c>
      <c r="GI27" s="23">
        <v>12.322247242099968</v>
      </c>
      <c r="GJ27" s="23">
        <v>12.391982930119967</v>
      </c>
      <c r="GK27" s="23">
        <v>12.461718618139967</v>
      </c>
      <c r="GL27" s="23">
        <v>12.531454306159967</v>
      </c>
      <c r="GM27" s="23">
        <v>12.601189994179967</v>
      </c>
      <c r="GN27" s="23">
        <v>12.670925682199966</v>
      </c>
      <c r="GO27" s="23">
        <v>12.740661370219966</v>
      </c>
      <c r="GP27" s="23">
        <v>12.810397058239966</v>
      </c>
      <c r="GQ27" s="23">
        <v>12.880132746259966</v>
      </c>
      <c r="GR27" s="23">
        <v>12.949868434279965</v>
      </c>
      <c r="GS27" s="23">
        <v>13.019604122299965</v>
      </c>
      <c r="GT27" s="23">
        <v>13.089339810319965</v>
      </c>
      <c r="GU27" s="23">
        <v>13.159075498339964</v>
      </c>
      <c r="GV27" s="23">
        <v>13.228811186359964</v>
      </c>
      <c r="GW27" s="23">
        <v>13.298546874379964</v>
      </c>
      <c r="GX27" s="23">
        <v>13.368282562399964</v>
      </c>
      <c r="GY27" s="23">
        <v>13.438018250419963</v>
      </c>
      <c r="GZ27" s="23">
        <v>13.507753938439963</v>
      </c>
      <c r="HA27" s="23">
        <v>13.577489626459963</v>
      </c>
      <c r="HB27" s="23">
        <v>13.647225314479963</v>
      </c>
      <c r="HC27" s="23">
        <v>13.716961002499962</v>
      </c>
      <c r="HD27" s="23">
        <v>13.786696690519962</v>
      </c>
      <c r="HE27" s="23">
        <v>13.856432378539962</v>
      </c>
      <c r="HF27" s="23">
        <v>13.926168066559962</v>
      </c>
      <c r="HG27" s="23">
        <v>13.995903754579961</v>
      </c>
      <c r="HH27" s="23">
        <v>14.065639442599961</v>
      </c>
      <c r="HI27" s="23">
        <v>14.135375130619961</v>
      </c>
      <c r="HJ27" s="23">
        <v>14.205110818639961</v>
      </c>
      <c r="HK27" s="23">
        <v>14.27484650665996</v>
      </c>
      <c r="HL27" s="23">
        <v>14.34458219467996</v>
      </c>
      <c r="HM27" s="23">
        <v>14.41431788269996</v>
      </c>
      <c r="HN27" s="23">
        <v>14.48405357071996</v>
      </c>
      <c r="HO27" s="23">
        <v>14.553789258739959</v>
      </c>
      <c r="HP27" s="23">
        <v>14.623524946759959</v>
      </c>
      <c r="HQ27" s="23">
        <v>14.693260634779959</v>
      </c>
      <c r="HR27" s="23">
        <v>14.762996322799959</v>
      </c>
      <c r="HS27" s="23">
        <v>14.832732010819958</v>
      </c>
      <c r="HT27" s="23">
        <v>14.902467698839958</v>
      </c>
      <c r="HU27" s="23">
        <v>14.972203386859958</v>
      </c>
      <c r="HV27" s="23">
        <v>15.041939074879958</v>
      </c>
      <c r="HW27" s="23">
        <v>15.111674762899957</v>
      </c>
      <c r="HX27" s="23">
        <v>15.181410450919957</v>
      </c>
      <c r="HY27" s="23">
        <v>15.251146138939957</v>
      </c>
      <c r="HZ27" s="23">
        <v>15.320881826959956</v>
      </c>
      <c r="IA27" s="23">
        <v>15.390617514979956</v>
      </c>
      <c r="IB27" s="23">
        <v>15.460353202999956</v>
      </c>
      <c r="IC27" s="23">
        <v>15.530088891019956</v>
      </c>
      <c r="ID27" s="23">
        <v>15.599824579039955</v>
      </c>
      <c r="IE27" s="23">
        <v>15.669560267059955</v>
      </c>
      <c r="IF27" s="23">
        <v>15.739295955079955</v>
      </c>
      <c r="IG27" s="23">
        <v>15.809031643099955</v>
      </c>
      <c r="IH27" s="23">
        <v>15.878767331119954</v>
      </c>
      <c r="II27" s="23">
        <v>15.948503019139954</v>
      </c>
      <c r="IJ27" s="23">
        <v>16.018238707159952</v>
      </c>
      <c r="IK27" s="23">
        <v>16.087974395179955</v>
      </c>
      <c r="IL27" s="23">
        <v>16.157710083199952</v>
      </c>
      <c r="IM27" s="23">
        <v>16.227445771219955</v>
      </c>
      <c r="IN27" s="23">
        <v>16.297181459239951</v>
      </c>
      <c r="IO27" s="23">
        <v>16.366917147259954</v>
      </c>
      <c r="IP27" s="23">
        <v>16.436652835279951</v>
      </c>
      <c r="IQ27" s="23">
        <v>16.506388523299954</v>
      </c>
      <c r="IR27" s="23">
        <v>16.57612421131995</v>
      </c>
      <c r="IS27" s="23">
        <v>16.645859899339953</v>
      </c>
      <c r="IT27" s="23">
        <v>16.71559558735995</v>
      </c>
      <c r="IU27" s="23">
        <v>16.785331275379953</v>
      </c>
      <c r="IV27" s="23">
        <v>16.855066963399949</v>
      </c>
    </row>
    <row r="28" spans="1:256" ht="13.2" x14ac:dyDescent="0.25">
      <c r="A28" s="149">
        <v>37530</v>
      </c>
      <c r="B28" s="218">
        <v>-2.0210059293750011</v>
      </c>
      <c r="C28" s="218">
        <v>-1.9907047400625011</v>
      </c>
      <c r="D28" s="218">
        <v>-1.9604035507500011</v>
      </c>
      <c r="E28" s="218">
        <v>-1.930102361437501</v>
      </c>
      <c r="F28" s="218">
        <v>-1.899801172125001</v>
      </c>
      <c r="G28" s="218">
        <v>-1.869499982812501</v>
      </c>
      <c r="H28" s="218">
        <v>-1.8391987935000009</v>
      </c>
      <c r="I28" s="218">
        <v>-1.8088976041875009</v>
      </c>
      <c r="J28" s="218">
        <v>-1.7785964148750009</v>
      </c>
      <c r="K28" s="218">
        <v>-1.7482952255625008</v>
      </c>
      <c r="L28" s="218">
        <v>-1.7179940362500008</v>
      </c>
      <c r="M28" s="218">
        <v>-1.6876928469375008</v>
      </c>
      <c r="N28" s="218">
        <v>-1.6573916576250007</v>
      </c>
      <c r="O28" s="218">
        <v>-1.6270904683125007</v>
      </c>
      <c r="P28" s="218">
        <v>-1.5967892790000007</v>
      </c>
      <c r="Q28" s="218">
        <v>-1.5664880896875006</v>
      </c>
      <c r="R28" s="218">
        <v>-1.5361869003750006</v>
      </c>
      <c r="S28" s="218">
        <v>-1.5058857110625006</v>
      </c>
      <c r="T28" s="218">
        <v>-1.4755845217500005</v>
      </c>
      <c r="U28" s="218">
        <v>-1.4452833324375005</v>
      </c>
      <c r="V28" s="219">
        <v>-1.4149821431250005</v>
      </c>
      <c r="W28" s="218">
        <v>-1.3846809538125004</v>
      </c>
      <c r="X28" s="219">
        <v>-1.3543797645000004</v>
      </c>
      <c r="Y28" s="218">
        <v>-1.3240785751875004</v>
      </c>
      <c r="Z28" s="219">
        <v>-1.2937773858750004</v>
      </c>
      <c r="AA28" s="218">
        <v>-1.2634761965625003</v>
      </c>
      <c r="AB28" s="220">
        <v>-1.2331750072500003</v>
      </c>
      <c r="AC28" s="218">
        <v>-1.2028738179375003</v>
      </c>
      <c r="AD28" s="220">
        <v>-1.1725726286250002</v>
      </c>
      <c r="AE28" s="218">
        <v>-1.1422714393125002</v>
      </c>
      <c r="AF28" s="218">
        <v>-1.1119702500000002</v>
      </c>
      <c r="AG28" s="150">
        <v>-1.0832351250000003</v>
      </c>
      <c r="AH28" s="150">
        <v>-1.0545000000000002</v>
      </c>
      <c r="AI28" s="150">
        <v>-1.0272500000000002</v>
      </c>
      <c r="AJ28" s="150">
        <v>-1</v>
      </c>
      <c r="AK28" s="150">
        <v>-0.8</v>
      </c>
      <c r="AL28" s="150">
        <v>-0.6</v>
      </c>
      <c r="AM28" s="150">
        <v>-0.4</v>
      </c>
      <c r="AN28" s="150">
        <v>-0.2</v>
      </c>
      <c r="AO28" s="150">
        <v>0</v>
      </c>
      <c r="AP28" s="150">
        <v>0.2</v>
      </c>
      <c r="AQ28" s="150">
        <v>0.4</v>
      </c>
      <c r="AR28" s="150">
        <v>0.6</v>
      </c>
      <c r="AS28" s="150">
        <v>0.8</v>
      </c>
      <c r="AT28" s="150">
        <v>1</v>
      </c>
      <c r="AU28" s="150">
        <v>1.2</v>
      </c>
      <c r="AV28" s="150">
        <v>1.4</v>
      </c>
      <c r="AW28" s="150">
        <v>1.58</v>
      </c>
      <c r="AX28" s="150">
        <v>1.76</v>
      </c>
      <c r="AY28" s="150">
        <v>1.9220000000000006</v>
      </c>
      <c r="AZ28" s="150">
        <v>2.0840000000000005</v>
      </c>
      <c r="BA28" s="150">
        <v>2.2298000000000004</v>
      </c>
      <c r="BB28" s="150">
        <v>2.3756000000000004</v>
      </c>
      <c r="BC28" s="150">
        <v>2.5068200000000003</v>
      </c>
      <c r="BD28" s="150">
        <v>2.6380400000000002</v>
      </c>
      <c r="BE28" s="150">
        <v>2.756138</v>
      </c>
      <c r="BF28" s="150">
        <v>2.8742359999999998</v>
      </c>
      <c r="BG28" s="150">
        <v>2.9805241999999996</v>
      </c>
      <c r="BH28" s="150">
        <v>3.0868123999999995</v>
      </c>
      <c r="BI28" s="150">
        <v>3.1824717799999993</v>
      </c>
      <c r="BJ28" s="150">
        <v>3.2781311599999992</v>
      </c>
      <c r="BK28" s="150">
        <v>3.3642246019999993</v>
      </c>
      <c r="BL28" s="150">
        <v>3.450318043999999</v>
      </c>
      <c r="BM28" s="150">
        <v>3.5278021417999987</v>
      </c>
      <c r="BN28" s="150">
        <v>3.6052862395999989</v>
      </c>
      <c r="BO28" s="150">
        <v>3.6750219276199987</v>
      </c>
      <c r="BP28" s="150">
        <v>3.7447576156399989</v>
      </c>
      <c r="BQ28" s="150">
        <v>3.8144933036599991</v>
      </c>
      <c r="BR28" s="150">
        <v>3.8842289916799988</v>
      </c>
      <c r="BS28" s="150">
        <v>3.9539646796999985</v>
      </c>
      <c r="BT28" s="150">
        <v>4.0237003677199983</v>
      </c>
      <c r="BU28" s="150">
        <v>4.093436055739998</v>
      </c>
      <c r="BV28" s="150">
        <v>4.1631717437599978</v>
      </c>
      <c r="BW28" s="150">
        <v>4.2329074317799975</v>
      </c>
      <c r="BX28" s="150">
        <v>4.3026431197999973</v>
      </c>
      <c r="BY28" s="150">
        <v>4.372378807819997</v>
      </c>
      <c r="BZ28" s="150">
        <v>4.4421144958399967</v>
      </c>
      <c r="CA28" s="150">
        <v>4.5118501838599965</v>
      </c>
      <c r="CB28" s="150">
        <v>4.5815858718799962</v>
      </c>
      <c r="CC28" s="150">
        <v>4.651321559899996</v>
      </c>
      <c r="CD28" s="150">
        <v>4.7210572479199957</v>
      </c>
      <c r="CE28" s="150">
        <v>4.7907929359399954</v>
      </c>
      <c r="CF28" s="150">
        <v>4.8605286239599952</v>
      </c>
      <c r="CG28" s="150">
        <v>4.9302643119799949</v>
      </c>
      <c r="CH28" s="150">
        <v>4.9999999999999947</v>
      </c>
      <c r="CI28" s="150">
        <v>5.0697356880199944</v>
      </c>
      <c r="CJ28" s="150">
        <v>5.1394713760399942</v>
      </c>
      <c r="CK28" s="150">
        <v>5.2092070640599939</v>
      </c>
      <c r="CL28" s="150">
        <v>5.2789427520799936</v>
      </c>
      <c r="CM28" s="150">
        <v>5.3486784400999934</v>
      </c>
      <c r="CN28" s="150">
        <v>5.4184141281199931</v>
      </c>
      <c r="CO28" s="150">
        <v>5.4881498161399929</v>
      </c>
      <c r="CP28" s="150">
        <v>5.5578855041599926</v>
      </c>
      <c r="CQ28" s="150">
        <v>5.6276211921799923</v>
      </c>
      <c r="CR28" s="150">
        <v>5.6973568801999921</v>
      </c>
      <c r="CS28" s="150">
        <v>5.7670925682199918</v>
      </c>
      <c r="CT28" s="150">
        <v>5.8368282562399916</v>
      </c>
      <c r="CU28" s="150">
        <v>5.9065639442599913</v>
      </c>
      <c r="CV28" s="150">
        <v>5.9762996322799911</v>
      </c>
      <c r="CW28" s="150">
        <v>6.0460353202999908</v>
      </c>
      <c r="CX28" s="150">
        <v>6.1157710083199905</v>
      </c>
      <c r="CY28" s="150">
        <v>6.1855066963399903</v>
      </c>
      <c r="CZ28" s="150">
        <v>6.25524238435999</v>
      </c>
      <c r="DA28" s="150">
        <v>6.3249780723799898</v>
      </c>
      <c r="DB28" s="150">
        <v>6.3947137603999895</v>
      </c>
      <c r="DC28" s="150">
        <v>6.4644494484199893</v>
      </c>
      <c r="DD28" s="150">
        <v>6.534185136439989</v>
      </c>
      <c r="DE28" s="150">
        <v>6.6039208244599887</v>
      </c>
      <c r="DF28" s="150">
        <v>6.6736565124799885</v>
      </c>
      <c r="DG28" s="150">
        <v>6.7433922004999882</v>
      </c>
      <c r="DH28" s="150">
        <v>6.813127888519988</v>
      </c>
      <c r="DI28" s="150">
        <v>6.8828635765399877</v>
      </c>
      <c r="DJ28" s="150">
        <v>6.9525992645599874</v>
      </c>
      <c r="DK28" s="150">
        <v>7.0223349525799872</v>
      </c>
      <c r="DL28" s="150">
        <v>7.0920706405999869</v>
      </c>
      <c r="DM28" s="150">
        <v>7.1618063286199867</v>
      </c>
      <c r="DN28" s="150">
        <v>7.2315420166399864</v>
      </c>
      <c r="DO28" s="150">
        <v>7.3012777046599862</v>
      </c>
      <c r="DP28" s="150">
        <v>7.3710133926799859</v>
      </c>
      <c r="DQ28" s="150">
        <v>7.4407490806999856</v>
      </c>
      <c r="DR28" s="150">
        <v>7.5104847687199854</v>
      </c>
      <c r="DS28" s="150">
        <v>7.5802204567399851</v>
      </c>
      <c r="DT28" s="150">
        <v>7.6499561447599849</v>
      </c>
      <c r="DU28" s="150">
        <v>7.7196918327799846</v>
      </c>
      <c r="DV28" s="150">
        <v>7.7894275207999844</v>
      </c>
      <c r="DW28" s="150">
        <v>7.8591632088199841</v>
      </c>
      <c r="DX28" s="150">
        <v>7.9288988968399838</v>
      </c>
      <c r="DY28" s="150">
        <v>7.9986345848599836</v>
      </c>
      <c r="DZ28" s="150">
        <v>8.0683702728799833</v>
      </c>
      <c r="EA28" s="150">
        <v>8.1381059608999831</v>
      </c>
      <c r="EB28" s="150">
        <v>8.2078416489199828</v>
      </c>
      <c r="EC28" s="150">
        <v>8.2775773369399825</v>
      </c>
      <c r="ED28" s="150">
        <v>8.3473130249599823</v>
      </c>
      <c r="EE28" s="150">
        <v>8.417048712979982</v>
      </c>
      <c r="EF28" s="150">
        <v>8.4867844009999818</v>
      </c>
      <c r="EG28" s="150">
        <v>8.5565200890199815</v>
      </c>
      <c r="EH28" s="150">
        <v>8.6262557770399813</v>
      </c>
      <c r="EI28" s="150">
        <v>8.695991465059981</v>
      </c>
      <c r="EJ28" s="150">
        <v>8.7657271530799807</v>
      </c>
      <c r="EK28" s="150">
        <v>8.8354628410999805</v>
      </c>
      <c r="EL28" s="23">
        <v>8.9051985291199802</v>
      </c>
      <c r="EM28" s="23">
        <v>8.97493421713998</v>
      </c>
      <c r="EN28" s="23">
        <v>9.0446699051599797</v>
      </c>
      <c r="EO28" s="23">
        <v>9.1144055931799794</v>
      </c>
      <c r="EP28" s="23">
        <v>9.1841412811999792</v>
      </c>
      <c r="EQ28" s="23">
        <v>9.2538769692199789</v>
      </c>
      <c r="ER28" s="23">
        <v>9.3236126572399787</v>
      </c>
      <c r="ES28" s="23">
        <v>9.3933483452599784</v>
      </c>
      <c r="ET28" s="23">
        <v>9.4630840332799782</v>
      </c>
      <c r="EU28" s="23">
        <v>9.5328197212999779</v>
      </c>
      <c r="EV28" s="23">
        <v>9.6025554093199776</v>
      </c>
      <c r="EW28" s="23">
        <v>9.6722910973399774</v>
      </c>
      <c r="EX28" s="23">
        <v>9.7420267853599771</v>
      </c>
      <c r="EY28" s="23">
        <v>9.8117624733799769</v>
      </c>
      <c r="EZ28" s="23">
        <v>9.8814981613999766</v>
      </c>
      <c r="FA28" s="23">
        <v>9.9512338494199764</v>
      </c>
      <c r="FB28" s="23">
        <v>10.020969537439976</v>
      </c>
      <c r="FC28" s="23">
        <v>10.090705225459976</v>
      </c>
      <c r="FD28" s="23">
        <v>10.160440913479976</v>
      </c>
      <c r="FE28" s="23">
        <v>10.230176601499975</v>
      </c>
      <c r="FF28" s="23">
        <v>10.299912289519975</v>
      </c>
      <c r="FG28" s="23">
        <v>10.369647977539975</v>
      </c>
      <c r="FH28" s="23">
        <v>10.439383665559975</v>
      </c>
      <c r="FI28" s="23">
        <v>10.509119353579974</v>
      </c>
      <c r="FJ28" s="23">
        <v>10.578855041599974</v>
      </c>
      <c r="FK28" s="23">
        <v>10.648590729619974</v>
      </c>
      <c r="FL28" s="23">
        <v>10.718326417639974</v>
      </c>
      <c r="FM28" s="23">
        <v>10.788062105659973</v>
      </c>
      <c r="FN28" s="23">
        <v>10.857797793679973</v>
      </c>
      <c r="FO28" s="23">
        <v>10.927533481699973</v>
      </c>
      <c r="FP28" s="23">
        <v>10.997269169719972</v>
      </c>
      <c r="FQ28" s="23">
        <v>11.067004857739972</v>
      </c>
      <c r="FR28" s="23">
        <v>11.136740545759972</v>
      </c>
      <c r="FS28" s="23">
        <v>11.206476233779972</v>
      </c>
      <c r="FT28" s="23">
        <v>11.276211921799971</v>
      </c>
      <c r="FU28" s="23">
        <v>11.345947609819971</v>
      </c>
      <c r="FV28" s="23">
        <v>11.415683297839971</v>
      </c>
      <c r="FW28" s="23">
        <v>11.485418985859971</v>
      </c>
      <c r="FX28" s="23">
        <v>11.55515467387997</v>
      </c>
      <c r="FY28" s="23">
        <v>11.62489036189997</v>
      </c>
      <c r="FZ28" s="23">
        <v>11.69462604991997</v>
      </c>
      <c r="GA28" s="23">
        <v>11.76436173793997</v>
      </c>
      <c r="GB28" s="23">
        <v>11.834097425959969</v>
      </c>
      <c r="GC28" s="23">
        <v>11.903833113979969</v>
      </c>
      <c r="GD28" s="23">
        <v>11.973568801999969</v>
      </c>
      <c r="GE28" s="23">
        <v>12.043304490019969</v>
      </c>
      <c r="GF28" s="23">
        <v>12.113040178039968</v>
      </c>
      <c r="GG28" s="23">
        <v>12.182775866059968</v>
      </c>
      <c r="GH28" s="23">
        <v>12.252511554079968</v>
      </c>
      <c r="GI28" s="23">
        <v>12.322247242099968</v>
      </c>
      <c r="GJ28" s="23">
        <v>12.391982930119967</v>
      </c>
      <c r="GK28" s="23">
        <v>12.461718618139967</v>
      </c>
      <c r="GL28" s="23">
        <v>12.531454306159967</v>
      </c>
      <c r="GM28" s="23">
        <v>12.601189994179967</v>
      </c>
      <c r="GN28" s="23">
        <v>12.670925682199966</v>
      </c>
      <c r="GO28" s="23">
        <v>12.740661370219966</v>
      </c>
      <c r="GP28" s="23">
        <v>12.810397058239966</v>
      </c>
      <c r="GQ28" s="23">
        <v>12.880132746259966</v>
      </c>
      <c r="GR28" s="23">
        <v>12.949868434279965</v>
      </c>
      <c r="GS28" s="23">
        <v>13.019604122299965</v>
      </c>
      <c r="GT28" s="23">
        <v>13.089339810319965</v>
      </c>
      <c r="GU28" s="23">
        <v>13.159075498339964</v>
      </c>
      <c r="GV28" s="23">
        <v>13.228811186359964</v>
      </c>
      <c r="GW28" s="23">
        <v>13.298546874379964</v>
      </c>
      <c r="GX28" s="23">
        <v>13.368282562399964</v>
      </c>
      <c r="GY28" s="23">
        <v>13.438018250419963</v>
      </c>
      <c r="GZ28" s="23">
        <v>13.507753938439963</v>
      </c>
      <c r="HA28" s="23">
        <v>13.577489626459963</v>
      </c>
      <c r="HB28" s="23">
        <v>13.647225314479963</v>
      </c>
      <c r="HC28" s="23">
        <v>13.716961002499962</v>
      </c>
      <c r="HD28" s="23">
        <v>13.786696690519962</v>
      </c>
      <c r="HE28" s="23">
        <v>13.856432378539962</v>
      </c>
      <c r="HF28" s="23">
        <v>13.926168066559962</v>
      </c>
      <c r="HG28" s="23">
        <v>13.995903754579961</v>
      </c>
      <c r="HH28" s="23">
        <v>14.065639442599961</v>
      </c>
      <c r="HI28" s="23">
        <v>14.135375130619961</v>
      </c>
      <c r="HJ28" s="23">
        <v>14.205110818639961</v>
      </c>
      <c r="HK28" s="23">
        <v>14.27484650665996</v>
      </c>
      <c r="HL28" s="23">
        <v>14.34458219467996</v>
      </c>
      <c r="HM28" s="23">
        <v>14.41431788269996</v>
      </c>
      <c r="HN28" s="23">
        <v>14.48405357071996</v>
      </c>
      <c r="HO28" s="23">
        <v>14.553789258739959</v>
      </c>
      <c r="HP28" s="23">
        <v>14.623524946759959</v>
      </c>
      <c r="HQ28" s="23">
        <v>14.693260634779959</v>
      </c>
      <c r="HR28" s="23">
        <v>14.762996322799959</v>
      </c>
      <c r="HS28" s="23">
        <v>14.832732010819958</v>
      </c>
      <c r="HT28" s="23">
        <v>14.902467698839958</v>
      </c>
      <c r="HU28" s="23">
        <v>14.972203386859958</v>
      </c>
      <c r="HV28" s="23">
        <v>15.041939074879958</v>
      </c>
      <c r="HW28" s="23">
        <v>15.111674762899957</v>
      </c>
      <c r="HX28" s="23">
        <v>15.181410450919957</v>
      </c>
      <c r="HY28" s="23">
        <v>15.251146138939957</v>
      </c>
      <c r="HZ28" s="23">
        <v>15.320881826959956</v>
      </c>
      <c r="IA28" s="23">
        <v>15.390617514979956</v>
      </c>
      <c r="IB28" s="23">
        <v>15.460353202999956</v>
      </c>
      <c r="IC28" s="23">
        <v>15.530088891019956</v>
      </c>
      <c r="ID28" s="23">
        <v>15.599824579039955</v>
      </c>
      <c r="IE28" s="23">
        <v>15.669560267059955</v>
      </c>
      <c r="IF28" s="23">
        <v>15.739295955079955</v>
      </c>
      <c r="IG28" s="23">
        <v>15.809031643099955</v>
      </c>
      <c r="IH28" s="23">
        <v>15.878767331119954</v>
      </c>
      <c r="II28" s="23">
        <v>15.948503019139954</v>
      </c>
      <c r="IJ28" s="23">
        <v>16.018238707159952</v>
      </c>
      <c r="IK28" s="23">
        <v>16.087974395179955</v>
      </c>
      <c r="IL28" s="23">
        <v>16.157710083199952</v>
      </c>
      <c r="IM28" s="23">
        <v>16.227445771219955</v>
      </c>
      <c r="IN28" s="23">
        <v>16.297181459239951</v>
      </c>
      <c r="IO28" s="23">
        <v>16.366917147259954</v>
      </c>
      <c r="IP28" s="23">
        <v>16.436652835279951</v>
      </c>
      <c r="IQ28" s="23">
        <v>16.506388523299954</v>
      </c>
      <c r="IR28" s="23">
        <v>16.57612421131995</v>
      </c>
      <c r="IS28" s="23">
        <v>16.645859899339953</v>
      </c>
      <c r="IT28" s="23">
        <v>16.71559558735995</v>
      </c>
      <c r="IU28" s="23">
        <v>16.785331275379953</v>
      </c>
      <c r="IV28" s="23">
        <v>16.855066963399949</v>
      </c>
    </row>
    <row r="29" spans="1:256" ht="13.2" x14ac:dyDescent="0.25">
      <c r="A29" s="149">
        <v>37561</v>
      </c>
      <c r="B29" s="218">
        <v>-2.0210059293750011</v>
      </c>
      <c r="C29" s="218">
        <v>-1.9907047400625011</v>
      </c>
      <c r="D29" s="218">
        <v>-1.9604035507500011</v>
      </c>
      <c r="E29" s="218">
        <v>-1.930102361437501</v>
      </c>
      <c r="F29" s="218">
        <v>-1.899801172125001</v>
      </c>
      <c r="G29" s="218">
        <v>-1.869499982812501</v>
      </c>
      <c r="H29" s="218">
        <v>-1.8391987935000009</v>
      </c>
      <c r="I29" s="218">
        <v>-1.8088976041875009</v>
      </c>
      <c r="J29" s="218">
        <v>-1.7785964148750009</v>
      </c>
      <c r="K29" s="218">
        <v>-1.7482952255625008</v>
      </c>
      <c r="L29" s="218">
        <v>-1.7179940362500008</v>
      </c>
      <c r="M29" s="218">
        <v>-1.6876928469375008</v>
      </c>
      <c r="N29" s="218">
        <v>-1.6573916576250007</v>
      </c>
      <c r="O29" s="218">
        <v>-1.6270904683125007</v>
      </c>
      <c r="P29" s="218">
        <v>-1.5967892790000007</v>
      </c>
      <c r="Q29" s="218">
        <v>-1.5664880896875006</v>
      </c>
      <c r="R29" s="218">
        <v>-1.5361869003750006</v>
      </c>
      <c r="S29" s="218">
        <v>-1.5058857110625006</v>
      </c>
      <c r="T29" s="218">
        <v>-1.4755845217500005</v>
      </c>
      <c r="U29" s="218">
        <v>-1.4452833324375005</v>
      </c>
      <c r="V29" s="219">
        <v>-1.4149821431250005</v>
      </c>
      <c r="W29" s="218">
        <v>-1.3846809538125004</v>
      </c>
      <c r="X29" s="219">
        <v>-1.3543797645000004</v>
      </c>
      <c r="Y29" s="218">
        <v>-1.3240785751875004</v>
      </c>
      <c r="Z29" s="219">
        <v>-1.2937773858750004</v>
      </c>
      <c r="AA29" s="218">
        <v>-1.2634761965625003</v>
      </c>
      <c r="AB29" s="220">
        <v>-1.2331750072500003</v>
      </c>
      <c r="AC29" s="218">
        <v>-1.2028738179375003</v>
      </c>
      <c r="AD29" s="220">
        <v>-1.1725726286250002</v>
      </c>
      <c r="AE29" s="218">
        <v>-1.1422714393125002</v>
      </c>
      <c r="AF29" s="218">
        <v>-1.1119702500000002</v>
      </c>
      <c r="AG29" s="150">
        <v>-1.0832351250000003</v>
      </c>
      <c r="AH29" s="150">
        <v>-1.0545000000000002</v>
      </c>
      <c r="AI29" s="150">
        <v>-1.0272500000000002</v>
      </c>
      <c r="AJ29" s="150">
        <v>-1</v>
      </c>
      <c r="AK29" s="150">
        <v>-0.8</v>
      </c>
      <c r="AL29" s="150">
        <v>-0.6</v>
      </c>
      <c r="AM29" s="150">
        <v>-0.4</v>
      </c>
      <c r="AN29" s="150">
        <v>-0.2</v>
      </c>
      <c r="AO29" s="150">
        <v>0</v>
      </c>
      <c r="AP29" s="150">
        <v>0.2</v>
      </c>
      <c r="AQ29" s="150">
        <v>0.4</v>
      </c>
      <c r="AR29" s="150">
        <v>0.6</v>
      </c>
      <c r="AS29" s="150">
        <v>0.8</v>
      </c>
      <c r="AT29" s="150">
        <v>1</v>
      </c>
      <c r="AU29" s="150">
        <v>1.2</v>
      </c>
      <c r="AV29" s="150">
        <v>1.4</v>
      </c>
      <c r="AW29" s="150">
        <v>1.58</v>
      </c>
      <c r="AX29" s="150">
        <v>1.76</v>
      </c>
      <c r="AY29" s="150">
        <v>1.9220000000000006</v>
      </c>
      <c r="AZ29" s="150">
        <v>2.0840000000000005</v>
      </c>
      <c r="BA29" s="150">
        <v>2.2298000000000004</v>
      </c>
      <c r="BB29" s="150">
        <v>2.3756000000000004</v>
      </c>
      <c r="BC29" s="150">
        <v>2.5068200000000003</v>
      </c>
      <c r="BD29" s="150">
        <v>2.6380400000000002</v>
      </c>
      <c r="BE29" s="150">
        <v>2.756138</v>
      </c>
      <c r="BF29" s="150">
        <v>2.8742359999999998</v>
      </c>
      <c r="BG29" s="150">
        <v>2.9805241999999996</v>
      </c>
      <c r="BH29" s="150">
        <v>3.0868123999999995</v>
      </c>
      <c r="BI29" s="150">
        <v>3.1824717799999993</v>
      </c>
      <c r="BJ29" s="150">
        <v>3.2781311599999992</v>
      </c>
      <c r="BK29" s="150">
        <v>3.3642246019999993</v>
      </c>
      <c r="BL29" s="150">
        <v>3.450318043999999</v>
      </c>
      <c r="BM29" s="150">
        <v>3.5278021417999987</v>
      </c>
      <c r="BN29" s="150">
        <v>3.6052862395999989</v>
      </c>
      <c r="BO29" s="150">
        <v>3.6750219276199987</v>
      </c>
      <c r="BP29" s="150">
        <v>3.7447576156399989</v>
      </c>
      <c r="BQ29" s="150">
        <v>3.8144933036599991</v>
      </c>
      <c r="BR29" s="150">
        <v>3.8842289916799988</v>
      </c>
      <c r="BS29" s="150">
        <v>3.9539646796999985</v>
      </c>
      <c r="BT29" s="150">
        <v>4.0237003677199983</v>
      </c>
      <c r="BU29" s="150">
        <v>4.093436055739998</v>
      </c>
      <c r="BV29" s="150">
        <v>4.1631717437599978</v>
      </c>
      <c r="BW29" s="150">
        <v>4.2329074317799975</v>
      </c>
      <c r="BX29" s="150">
        <v>4.3026431197999973</v>
      </c>
      <c r="BY29" s="150">
        <v>4.372378807819997</v>
      </c>
      <c r="BZ29" s="150">
        <v>4.4421144958399967</v>
      </c>
      <c r="CA29" s="150">
        <v>4.5118501838599965</v>
      </c>
      <c r="CB29" s="150">
        <v>4.5815858718799962</v>
      </c>
      <c r="CC29" s="150">
        <v>4.651321559899996</v>
      </c>
      <c r="CD29" s="150">
        <v>4.7210572479199957</v>
      </c>
      <c r="CE29" s="150">
        <v>4.7907929359399954</v>
      </c>
      <c r="CF29" s="150">
        <v>4.8605286239599952</v>
      </c>
      <c r="CG29" s="150">
        <v>4.9302643119799949</v>
      </c>
      <c r="CH29" s="150">
        <v>4.9999999999999947</v>
      </c>
      <c r="CI29" s="150">
        <v>5.0697356880199944</v>
      </c>
      <c r="CJ29" s="150">
        <v>5.1394713760399942</v>
      </c>
      <c r="CK29" s="150">
        <v>5.2092070640599939</v>
      </c>
      <c r="CL29" s="150">
        <v>5.2789427520799936</v>
      </c>
      <c r="CM29" s="150">
        <v>5.3486784400999934</v>
      </c>
      <c r="CN29" s="150">
        <v>5.4184141281199931</v>
      </c>
      <c r="CO29" s="150">
        <v>5.4881498161399929</v>
      </c>
      <c r="CP29" s="150">
        <v>5.5578855041599926</v>
      </c>
      <c r="CQ29" s="150">
        <v>5.6276211921799923</v>
      </c>
      <c r="CR29" s="150">
        <v>5.6973568801999921</v>
      </c>
      <c r="CS29" s="150">
        <v>5.7670925682199918</v>
      </c>
      <c r="CT29" s="150">
        <v>5.8368282562399916</v>
      </c>
      <c r="CU29" s="150">
        <v>5.9065639442599913</v>
      </c>
      <c r="CV29" s="150">
        <v>5.9762996322799911</v>
      </c>
      <c r="CW29" s="150">
        <v>6.0460353202999908</v>
      </c>
      <c r="CX29" s="150">
        <v>6.1157710083199905</v>
      </c>
      <c r="CY29" s="150">
        <v>6.1855066963399903</v>
      </c>
      <c r="CZ29" s="150">
        <v>6.25524238435999</v>
      </c>
      <c r="DA29" s="150">
        <v>6.3249780723799898</v>
      </c>
      <c r="DB29" s="150">
        <v>6.3947137603999895</v>
      </c>
      <c r="DC29" s="150">
        <v>6.4644494484199893</v>
      </c>
      <c r="DD29" s="150">
        <v>6.534185136439989</v>
      </c>
      <c r="DE29" s="150">
        <v>6.6039208244599887</v>
      </c>
      <c r="DF29" s="150">
        <v>6.6736565124799885</v>
      </c>
      <c r="DG29" s="150">
        <v>6.7433922004999882</v>
      </c>
      <c r="DH29" s="150">
        <v>6.813127888519988</v>
      </c>
      <c r="DI29" s="150">
        <v>6.8828635765399877</v>
      </c>
      <c r="DJ29" s="150">
        <v>6.9525992645599874</v>
      </c>
      <c r="DK29" s="150">
        <v>7.0223349525799872</v>
      </c>
      <c r="DL29" s="150">
        <v>7.0920706405999869</v>
      </c>
      <c r="DM29" s="150">
        <v>7.1618063286199867</v>
      </c>
      <c r="DN29" s="150">
        <v>7.2315420166399864</v>
      </c>
      <c r="DO29" s="150">
        <v>7.3012777046599862</v>
      </c>
      <c r="DP29" s="150">
        <v>7.3710133926799859</v>
      </c>
      <c r="DQ29" s="150">
        <v>7.4407490806999856</v>
      </c>
      <c r="DR29" s="150">
        <v>7.5104847687199854</v>
      </c>
      <c r="DS29" s="150">
        <v>7.5802204567399851</v>
      </c>
      <c r="DT29" s="150">
        <v>7.6499561447599849</v>
      </c>
      <c r="DU29" s="150">
        <v>7.7196918327799846</v>
      </c>
      <c r="DV29" s="150">
        <v>7.7894275207999844</v>
      </c>
      <c r="DW29" s="150">
        <v>7.8591632088199841</v>
      </c>
      <c r="DX29" s="150">
        <v>7.9288988968399838</v>
      </c>
      <c r="DY29" s="150">
        <v>7.9986345848599836</v>
      </c>
      <c r="DZ29" s="150">
        <v>8.0683702728799833</v>
      </c>
      <c r="EA29" s="150">
        <v>8.1381059608999831</v>
      </c>
      <c r="EB29" s="150">
        <v>8.2078416489199828</v>
      </c>
      <c r="EC29" s="150">
        <v>8.2775773369399825</v>
      </c>
      <c r="ED29" s="150">
        <v>8.3473130249599823</v>
      </c>
      <c r="EE29" s="150">
        <v>8.417048712979982</v>
      </c>
      <c r="EF29" s="150">
        <v>8.4867844009999818</v>
      </c>
      <c r="EG29" s="150">
        <v>8.5565200890199815</v>
      </c>
      <c r="EH29" s="150">
        <v>8.6262557770399813</v>
      </c>
      <c r="EI29" s="150">
        <v>8.695991465059981</v>
      </c>
      <c r="EJ29" s="150">
        <v>8.7657271530799807</v>
      </c>
      <c r="EK29" s="150">
        <v>8.8354628410999805</v>
      </c>
      <c r="EL29" s="23">
        <v>8.9051985291199802</v>
      </c>
      <c r="EM29" s="23">
        <v>8.97493421713998</v>
      </c>
      <c r="EN29" s="23">
        <v>9.0446699051599797</v>
      </c>
      <c r="EO29" s="23">
        <v>9.1144055931799794</v>
      </c>
      <c r="EP29" s="23">
        <v>9.1841412811999792</v>
      </c>
      <c r="EQ29" s="23">
        <v>9.2538769692199789</v>
      </c>
      <c r="ER29" s="23">
        <v>9.3236126572399787</v>
      </c>
      <c r="ES29" s="23">
        <v>9.3933483452599784</v>
      </c>
      <c r="ET29" s="23">
        <v>9.4630840332799782</v>
      </c>
      <c r="EU29" s="23">
        <v>9.5328197212999779</v>
      </c>
      <c r="EV29" s="23">
        <v>9.6025554093199776</v>
      </c>
      <c r="EW29" s="23">
        <v>9.6722910973399774</v>
      </c>
      <c r="EX29" s="23">
        <v>9.7420267853599771</v>
      </c>
      <c r="EY29" s="23">
        <v>9.8117624733799769</v>
      </c>
      <c r="EZ29" s="23">
        <v>9.8814981613999766</v>
      </c>
      <c r="FA29" s="23">
        <v>9.9512338494199764</v>
      </c>
      <c r="FB29" s="23">
        <v>10.020969537439976</v>
      </c>
      <c r="FC29" s="23">
        <v>10.090705225459976</v>
      </c>
      <c r="FD29" s="23">
        <v>10.160440913479976</v>
      </c>
      <c r="FE29" s="23">
        <v>10.230176601499975</v>
      </c>
      <c r="FF29" s="23">
        <v>10.299912289519975</v>
      </c>
      <c r="FG29" s="23">
        <v>10.369647977539975</v>
      </c>
      <c r="FH29" s="23">
        <v>10.439383665559975</v>
      </c>
      <c r="FI29" s="23">
        <v>10.509119353579974</v>
      </c>
      <c r="FJ29" s="23">
        <v>10.578855041599974</v>
      </c>
      <c r="FK29" s="23">
        <v>10.648590729619974</v>
      </c>
      <c r="FL29" s="23">
        <v>10.718326417639974</v>
      </c>
      <c r="FM29" s="23">
        <v>10.788062105659973</v>
      </c>
      <c r="FN29" s="23">
        <v>10.857797793679973</v>
      </c>
      <c r="FO29" s="23">
        <v>10.927533481699973</v>
      </c>
      <c r="FP29" s="23">
        <v>10.997269169719972</v>
      </c>
      <c r="FQ29" s="23">
        <v>11.067004857739972</v>
      </c>
      <c r="FR29" s="23">
        <v>11.136740545759972</v>
      </c>
      <c r="FS29" s="23">
        <v>11.206476233779972</v>
      </c>
      <c r="FT29" s="23">
        <v>11.276211921799971</v>
      </c>
      <c r="FU29" s="23">
        <v>11.345947609819971</v>
      </c>
      <c r="FV29" s="23">
        <v>11.415683297839971</v>
      </c>
      <c r="FW29" s="23">
        <v>11.485418985859971</v>
      </c>
      <c r="FX29" s="23">
        <v>11.55515467387997</v>
      </c>
      <c r="FY29" s="23">
        <v>11.62489036189997</v>
      </c>
      <c r="FZ29" s="23">
        <v>11.69462604991997</v>
      </c>
      <c r="GA29" s="23">
        <v>11.76436173793997</v>
      </c>
      <c r="GB29" s="23">
        <v>11.834097425959969</v>
      </c>
      <c r="GC29" s="23">
        <v>11.903833113979969</v>
      </c>
      <c r="GD29" s="23">
        <v>11.973568801999969</v>
      </c>
      <c r="GE29" s="23">
        <v>12.043304490019969</v>
      </c>
      <c r="GF29" s="23">
        <v>12.113040178039968</v>
      </c>
      <c r="GG29" s="23">
        <v>12.182775866059968</v>
      </c>
      <c r="GH29" s="23">
        <v>12.252511554079968</v>
      </c>
      <c r="GI29" s="23">
        <v>12.322247242099968</v>
      </c>
      <c r="GJ29" s="23">
        <v>12.391982930119967</v>
      </c>
      <c r="GK29" s="23">
        <v>12.461718618139967</v>
      </c>
      <c r="GL29" s="23">
        <v>12.531454306159967</v>
      </c>
      <c r="GM29" s="23">
        <v>12.601189994179967</v>
      </c>
      <c r="GN29" s="23">
        <v>12.670925682199966</v>
      </c>
      <c r="GO29" s="23">
        <v>12.740661370219966</v>
      </c>
      <c r="GP29" s="23">
        <v>12.810397058239966</v>
      </c>
      <c r="GQ29" s="23">
        <v>12.880132746259966</v>
      </c>
      <c r="GR29" s="23">
        <v>12.949868434279965</v>
      </c>
      <c r="GS29" s="23">
        <v>13.019604122299965</v>
      </c>
      <c r="GT29" s="23">
        <v>13.089339810319965</v>
      </c>
      <c r="GU29" s="23">
        <v>13.159075498339964</v>
      </c>
      <c r="GV29" s="23">
        <v>13.228811186359964</v>
      </c>
      <c r="GW29" s="23">
        <v>13.298546874379964</v>
      </c>
      <c r="GX29" s="23">
        <v>13.368282562399964</v>
      </c>
      <c r="GY29" s="23">
        <v>13.438018250419963</v>
      </c>
      <c r="GZ29" s="23">
        <v>13.507753938439963</v>
      </c>
      <c r="HA29" s="23">
        <v>13.577489626459963</v>
      </c>
      <c r="HB29" s="23">
        <v>13.647225314479963</v>
      </c>
      <c r="HC29" s="23">
        <v>13.716961002499962</v>
      </c>
      <c r="HD29" s="23">
        <v>13.786696690519962</v>
      </c>
      <c r="HE29" s="23">
        <v>13.856432378539962</v>
      </c>
      <c r="HF29" s="23">
        <v>13.926168066559962</v>
      </c>
      <c r="HG29" s="23">
        <v>13.995903754579961</v>
      </c>
      <c r="HH29" s="23">
        <v>14.065639442599961</v>
      </c>
      <c r="HI29" s="23">
        <v>14.135375130619961</v>
      </c>
      <c r="HJ29" s="23">
        <v>14.205110818639961</v>
      </c>
      <c r="HK29" s="23">
        <v>14.27484650665996</v>
      </c>
      <c r="HL29" s="23">
        <v>14.34458219467996</v>
      </c>
      <c r="HM29" s="23">
        <v>14.41431788269996</v>
      </c>
      <c r="HN29" s="23">
        <v>14.48405357071996</v>
      </c>
      <c r="HO29" s="23">
        <v>14.553789258739959</v>
      </c>
      <c r="HP29" s="23">
        <v>14.623524946759959</v>
      </c>
      <c r="HQ29" s="23">
        <v>14.693260634779959</v>
      </c>
      <c r="HR29" s="23">
        <v>14.762996322799959</v>
      </c>
      <c r="HS29" s="23">
        <v>14.832732010819958</v>
      </c>
      <c r="HT29" s="23">
        <v>14.902467698839958</v>
      </c>
      <c r="HU29" s="23">
        <v>14.972203386859958</v>
      </c>
      <c r="HV29" s="23">
        <v>15.041939074879958</v>
      </c>
      <c r="HW29" s="23">
        <v>15.111674762899957</v>
      </c>
      <c r="HX29" s="23">
        <v>15.181410450919957</v>
      </c>
      <c r="HY29" s="23">
        <v>15.251146138939957</v>
      </c>
      <c r="HZ29" s="23">
        <v>15.320881826959956</v>
      </c>
      <c r="IA29" s="23">
        <v>15.390617514979956</v>
      </c>
      <c r="IB29" s="23">
        <v>15.460353202999956</v>
      </c>
      <c r="IC29" s="23">
        <v>15.530088891019956</v>
      </c>
      <c r="ID29" s="23">
        <v>15.599824579039955</v>
      </c>
      <c r="IE29" s="23">
        <v>15.669560267059955</v>
      </c>
      <c r="IF29" s="23">
        <v>15.739295955079955</v>
      </c>
      <c r="IG29" s="23">
        <v>15.809031643099955</v>
      </c>
      <c r="IH29" s="23">
        <v>15.878767331119954</v>
      </c>
      <c r="II29" s="23">
        <v>15.948503019139954</v>
      </c>
      <c r="IJ29" s="23">
        <v>16.018238707159952</v>
      </c>
      <c r="IK29" s="23">
        <v>16.087974395179955</v>
      </c>
      <c r="IL29" s="23">
        <v>16.157710083199952</v>
      </c>
      <c r="IM29" s="23">
        <v>16.227445771219955</v>
      </c>
      <c r="IN29" s="23">
        <v>16.297181459239951</v>
      </c>
      <c r="IO29" s="23">
        <v>16.366917147259954</v>
      </c>
      <c r="IP29" s="23">
        <v>16.436652835279951</v>
      </c>
      <c r="IQ29" s="23">
        <v>16.506388523299954</v>
      </c>
      <c r="IR29" s="23">
        <v>16.57612421131995</v>
      </c>
      <c r="IS29" s="23">
        <v>16.645859899339953</v>
      </c>
      <c r="IT29" s="23">
        <v>16.71559558735995</v>
      </c>
      <c r="IU29" s="23">
        <v>16.785331275379953</v>
      </c>
      <c r="IV29" s="23">
        <v>16.855066963399949</v>
      </c>
    </row>
    <row r="30" spans="1:256" ht="13.2" x14ac:dyDescent="0.25">
      <c r="A30" s="149">
        <v>37591</v>
      </c>
      <c r="B30" s="218">
        <v>-2.0210059293750011</v>
      </c>
      <c r="C30" s="218">
        <v>-1.9907047400625011</v>
      </c>
      <c r="D30" s="218">
        <v>-1.9604035507500011</v>
      </c>
      <c r="E30" s="218">
        <v>-1.930102361437501</v>
      </c>
      <c r="F30" s="218">
        <v>-1.899801172125001</v>
      </c>
      <c r="G30" s="218">
        <v>-1.869499982812501</v>
      </c>
      <c r="H30" s="218">
        <v>-1.8391987935000009</v>
      </c>
      <c r="I30" s="218">
        <v>-1.8088976041875009</v>
      </c>
      <c r="J30" s="218">
        <v>-1.7785964148750009</v>
      </c>
      <c r="K30" s="218">
        <v>-1.7482952255625008</v>
      </c>
      <c r="L30" s="218">
        <v>-1.7179940362500008</v>
      </c>
      <c r="M30" s="218">
        <v>-1.6876928469375008</v>
      </c>
      <c r="N30" s="218">
        <v>-1.6573916576250007</v>
      </c>
      <c r="O30" s="218">
        <v>-1.6270904683125007</v>
      </c>
      <c r="P30" s="218">
        <v>-1.5967892790000007</v>
      </c>
      <c r="Q30" s="218">
        <v>-1.5664880896875006</v>
      </c>
      <c r="R30" s="218">
        <v>-1.5361869003750006</v>
      </c>
      <c r="S30" s="218">
        <v>-1.5058857110625006</v>
      </c>
      <c r="T30" s="218">
        <v>-1.4755845217500005</v>
      </c>
      <c r="U30" s="218">
        <v>-1.4452833324375005</v>
      </c>
      <c r="V30" s="219">
        <v>-1.4149821431250005</v>
      </c>
      <c r="W30" s="218">
        <v>-1.3846809538125004</v>
      </c>
      <c r="X30" s="219">
        <v>-1.3543797645000004</v>
      </c>
      <c r="Y30" s="218">
        <v>-1.3240785751875004</v>
      </c>
      <c r="Z30" s="219">
        <v>-1.2937773858750004</v>
      </c>
      <c r="AA30" s="218">
        <v>-1.2634761965625003</v>
      </c>
      <c r="AB30" s="220">
        <v>-1.2331750072500003</v>
      </c>
      <c r="AC30" s="218">
        <v>-1.2028738179375003</v>
      </c>
      <c r="AD30" s="220">
        <v>-1.1725726286250002</v>
      </c>
      <c r="AE30" s="218">
        <v>-1.1422714393125002</v>
      </c>
      <c r="AF30" s="218">
        <v>-1.1119702500000002</v>
      </c>
      <c r="AG30" s="150">
        <v>-1.0832351250000003</v>
      </c>
      <c r="AH30" s="150">
        <v>-1.0545000000000002</v>
      </c>
      <c r="AI30" s="150">
        <v>-1.0272500000000002</v>
      </c>
      <c r="AJ30" s="150">
        <v>-1</v>
      </c>
      <c r="AK30" s="150">
        <v>-0.8</v>
      </c>
      <c r="AL30" s="150">
        <v>-0.6</v>
      </c>
      <c r="AM30" s="150">
        <v>-0.4</v>
      </c>
      <c r="AN30" s="150">
        <v>-0.2</v>
      </c>
      <c r="AO30" s="150">
        <v>0</v>
      </c>
      <c r="AP30" s="150">
        <v>0.2</v>
      </c>
      <c r="AQ30" s="150">
        <v>0.4</v>
      </c>
      <c r="AR30" s="150">
        <v>0.6</v>
      </c>
      <c r="AS30" s="150">
        <v>0.8</v>
      </c>
      <c r="AT30" s="150">
        <v>1</v>
      </c>
      <c r="AU30" s="150">
        <v>1.2</v>
      </c>
      <c r="AV30" s="150">
        <v>1.4</v>
      </c>
      <c r="AW30" s="150">
        <v>1.58</v>
      </c>
      <c r="AX30" s="150">
        <v>1.76</v>
      </c>
      <c r="AY30" s="150">
        <v>1.9220000000000006</v>
      </c>
      <c r="AZ30" s="150">
        <v>2.0840000000000005</v>
      </c>
      <c r="BA30" s="150">
        <v>2.2298000000000004</v>
      </c>
      <c r="BB30" s="150">
        <v>2.3756000000000004</v>
      </c>
      <c r="BC30" s="150">
        <v>2.5068200000000003</v>
      </c>
      <c r="BD30" s="150">
        <v>2.6380400000000002</v>
      </c>
      <c r="BE30" s="150">
        <v>2.756138</v>
      </c>
      <c r="BF30" s="150">
        <v>2.8742359999999998</v>
      </c>
      <c r="BG30" s="150">
        <v>2.9805241999999996</v>
      </c>
      <c r="BH30" s="150">
        <v>3.0868123999999995</v>
      </c>
      <c r="BI30" s="150">
        <v>3.1824717799999993</v>
      </c>
      <c r="BJ30" s="150">
        <v>3.2781311599999992</v>
      </c>
      <c r="BK30" s="150">
        <v>3.3642246019999993</v>
      </c>
      <c r="BL30" s="150">
        <v>3.450318043999999</v>
      </c>
      <c r="BM30" s="150">
        <v>3.5278021417999987</v>
      </c>
      <c r="BN30" s="150">
        <v>3.6052862395999989</v>
      </c>
      <c r="BO30" s="150">
        <v>3.6750219276199987</v>
      </c>
      <c r="BP30" s="150">
        <v>3.7447576156399989</v>
      </c>
      <c r="BQ30" s="150">
        <v>3.8144933036599991</v>
      </c>
      <c r="BR30" s="150">
        <v>3.8842289916799988</v>
      </c>
      <c r="BS30" s="150">
        <v>3.9539646796999985</v>
      </c>
      <c r="BT30" s="150">
        <v>4.0237003677199983</v>
      </c>
      <c r="BU30" s="150">
        <v>4.093436055739998</v>
      </c>
      <c r="BV30" s="150">
        <v>4.1631717437599978</v>
      </c>
      <c r="BW30" s="150">
        <v>4.2329074317799975</v>
      </c>
      <c r="BX30" s="150">
        <v>4.3026431197999973</v>
      </c>
      <c r="BY30" s="150">
        <v>4.372378807819997</v>
      </c>
      <c r="BZ30" s="150">
        <v>4.4421144958399967</v>
      </c>
      <c r="CA30" s="150">
        <v>4.5118501838599965</v>
      </c>
      <c r="CB30" s="150">
        <v>4.5815858718799962</v>
      </c>
      <c r="CC30" s="150">
        <v>4.651321559899996</v>
      </c>
      <c r="CD30" s="150">
        <v>4.7210572479199957</v>
      </c>
      <c r="CE30" s="150">
        <v>4.7907929359399954</v>
      </c>
      <c r="CF30" s="150">
        <v>4.8605286239599952</v>
      </c>
      <c r="CG30" s="150">
        <v>4.9302643119799949</v>
      </c>
      <c r="CH30" s="150">
        <v>4.9999999999999947</v>
      </c>
      <c r="CI30" s="150">
        <v>5.0697356880199944</v>
      </c>
      <c r="CJ30" s="150">
        <v>5.1394713760399942</v>
      </c>
      <c r="CK30" s="150">
        <v>5.2092070640599939</v>
      </c>
      <c r="CL30" s="150">
        <v>5.2789427520799936</v>
      </c>
      <c r="CM30" s="150">
        <v>5.3486784400999934</v>
      </c>
      <c r="CN30" s="150">
        <v>5.4184141281199931</v>
      </c>
      <c r="CO30" s="150">
        <v>5.4881498161399929</v>
      </c>
      <c r="CP30" s="150">
        <v>5.5578855041599926</v>
      </c>
      <c r="CQ30" s="150">
        <v>5.6276211921799923</v>
      </c>
      <c r="CR30" s="150">
        <v>5.6973568801999921</v>
      </c>
      <c r="CS30" s="150">
        <v>5.7670925682199918</v>
      </c>
      <c r="CT30" s="150">
        <v>5.8368282562399916</v>
      </c>
      <c r="CU30" s="150">
        <v>5.9065639442599913</v>
      </c>
      <c r="CV30" s="150">
        <v>5.9762996322799911</v>
      </c>
      <c r="CW30" s="150">
        <v>6.0460353202999908</v>
      </c>
      <c r="CX30" s="150">
        <v>6.1157710083199905</v>
      </c>
      <c r="CY30" s="150">
        <v>6.1855066963399903</v>
      </c>
      <c r="CZ30" s="150">
        <v>6.25524238435999</v>
      </c>
      <c r="DA30" s="150">
        <v>6.3249780723799898</v>
      </c>
      <c r="DB30" s="150">
        <v>6.3947137603999895</v>
      </c>
      <c r="DC30" s="150">
        <v>6.4644494484199893</v>
      </c>
      <c r="DD30" s="150">
        <v>6.534185136439989</v>
      </c>
      <c r="DE30" s="150">
        <v>6.6039208244599887</v>
      </c>
      <c r="DF30" s="150">
        <v>6.6736565124799885</v>
      </c>
      <c r="DG30" s="150">
        <v>6.7433922004999882</v>
      </c>
      <c r="DH30" s="150">
        <v>6.813127888519988</v>
      </c>
      <c r="DI30" s="150">
        <v>6.8828635765399877</v>
      </c>
      <c r="DJ30" s="150">
        <v>6.9525992645599874</v>
      </c>
      <c r="DK30" s="150">
        <v>7.0223349525799872</v>
      </c>
      <c r="DL30" s="150">
        <v>7.0920706405999869</v>
      </c>
      <c r="DM30" s="150">
        <v>7.1618063286199867</v>
      </c>
      <c r="DN30" s="150">
        <v>7.2315420166399864</v>
      </c>
      <c r="DO30" s="150">
        <v>7.3012777046599862</v>
      </c>
      <c r="DP30" s="150">
        <v>7.3710133926799859</v>
      </c>
      <c r="DQ30" s="150">
        <v>7.4407490806999856</v>
      </c>
      <c r="DR30" s="150">
        <v>7.5104847687199854</v>
      </c>
      <c r="DS30" s="150">
        <v>7.5802204567399851</v>
      </c>
      <c r="DT30" s="150">
        <v>7.6499561447599849</v>
      </c>
      <c r="DU30" s="150">
        <v>7.7196918327799846</v>
      </c>
      <c r="DV30" s="150">
        <v>7.7894275207999844</v>
      </c>
      <c r="DW30" s="150">
        <v>7.8591632088199841</v>
      </c>
      <c r="DX30" s="150">
        <v>7.9288988968399838</v>
      </c>
      <c r="DY30" s="150">
        <v>7.9986345848599836</v>
      </c>
      <c r="DZ30" s="150">
        <v>8.0683702728799833</v>
      </c>
      <c r="EA30" s="150">
        <v>8.1381059608999831</v>
      </c>
      <c r="EB30" s="150">
        <v>8.2078416489199828</v>
      </c>
      <c r="EC30" s="150">
        <v>8.2775773369399825</v>
      </c>
      <c r="ED30" s="150">
        <v>8.3473130249599823</v>
      </c>
      <c r="EE30" s="150">
        <v>8.417048712979982</v>
      </c>
      <c r="EF30" s="150">
        <v>8.4867844009999818</v>
      </c>
      <c r="EG30" s="150">
        <v>8.5565200890199815</v>
      </c>
      <c r="EH30" s="150">
        <v>8.6262557770399813</v>
      </c>
      <c r="EI30" s="150">
        <v>8.695991465059981</v>
      </c>
      <c r="EJ30" s="150">
        <v>8.7657271530799807</v>
      </c>
      <c r="EK30" s="150">
        <v>8.8354628410999805</v>
      </c>
      <c r="EL30" s="23">
        <v>8.9051985291199802</v>
      </c>
      <c r="EM30" s="23">
        <v>8.97493421713998</v>
      </c>
      <c r="EN30" s="23">
        <v>9.0446699051599797</v>
      </c>
      <c r="EO30" s="23">
        <v>9.1144055931799794</v>
      </c>
      <c r="EP30" s="23">
        <v>9.1841412811999792</v>
      </c>
      <c r="EQ30" s="23">
        <v>9.2538769692199789</v>
      </c>
      <c r="ER30" s="23">
        <v>9.3236126572399787</v>
      </c>
      <c r="ES30" s="23">
        <v>9.3933483452599784</v>
      </c>
      <c r="ET30" s="23">
        <v>9.4630840332799782</v>
      </c>
      <c r="EU30" s="23">
        <v>9.5328197212999779</v>
      </c>
      <c r="EV30" s="23">
        <v>9.6025554093199776</v>
      </c>
      <c r="EW30" s="23">
        <v>9.6722910973399774</v>
      </c>
      <c r="EX30" s="23">
        <v>9.7420267853599771</v>
      </c>
      <c r="EY30" s="23">
        <v>9.8117624733799769</v>
      </c>
      <c r="EZ30" s="23">
        <v>9.8814981613999766</v>
      </c>
      <c r="FA30" s="23">
        <v>9.9512338494199764</v>
      </c>
      <c r="FB30" s="23">
        <v>10.020969537439976</v>
      </c>
      <c r="FC30" s="23">
        <v>10.090705225459976</v>
      </c>
      <c r="FD30" s="23">
        <v>10.160440913479976</v>
      </c>
      <c r="FE30" s="23">
        <v>10.230176601499975</v>
      </c>
      <c r="FF30" s="23">
        <v>10.299912289519975</v>
      </c>
      <c r="FG30" s="23">
        <v>10.369647977539975</v>
      </c>
      <c r="FH30" s="23">
        <v>10.439383665559975</v>
      </c>
      <c r="FI30" s="23">
        <v>10.509119353579974</v>
      </c>
      <c r="FJ30" s="23">
        <v>10.578855041599974</v>
      </c>
      <c r="FK30" s="23">
        <v>10.648590729619974</v>
      </c>
      <c r="FL30" s="23">
        <v>10.718326417639974</v>
      </c>
      <c r="FM30" s="23">
        <v>10.788062105659973</v>
      </c>
      <c r="FN30" s="23">
        <v>10.857797793679973</v>
      </c>
      <c r="FO30" s="23">
        <v>10.927533481699973</v>
      </c>
      <c r="FP30" s="23">
        <v>10.997269169719972</v>
      </c>
      <c r="FQ30" s="23">
        <v>11.067004857739972</v>
      </c>
      <c r="FR30" s="23">
        <v>11.136740545759972</v>
      </c>
      <c r="FS30" s="23">
        <v>11.206476233779972</v>
      </c>
      <c r="FT30" s="23">
        <v>11.276211921799971</v>
      </c>
      <c r="FU30" s="23">
        <v>11.345947609819971</v>
      </c>
      <c r="FV30" s="23">
        <v>11.415683297839971</v>
      </c>
      <c r="FW30" s="23">
        <v>11.485418985859971</v>
      </c>
      <c r="FX30" s="23">
        <v>11.55515467387997</v>
      </c>
      <c r="FY30" s="23">
        <v>11.62489036189997</v>
      </c>
      <c r="FZ30" s="23">
        <v>11.69462604991997</v>
      </c>
      <c r="GA30" s="23">
        <v>11.76436173793997</v>
      </c>
      <c r="GB30" s="23">
        <v>11.834097425959969</v>
      </c>
      <c r="GC30" s="23">
        <v>11.903833113979969</v>
      </c>
      <c r="GD30" s="23">
        <v>11.973568801999969</v>
      </c>
      <c r="GE30" s="23">
        <v>12.043304490019969</v>
      </c>
      <c r="GF30" s="23">
        <v>12.113040178039968</v>
      </c>
      <c r="GG30" s="23">
        <v>12.182775866059968</v>
      </c>
      <c r="GH30" s="23">
        <v>12.252511554079968</v>
      </c>
      <c r="GI30" s="23">
        <v>12.322247242099968</v>
      </c>
      <c r="GJ30" s="23">
        <v>12.391982930119967</v>
      </c>
      <c r="GK30" s="23">
        <v>12.461718618139967</v>
      </c>
      <c r="GL30" s="23">
        <v>12.531454306159967</v>
      </c>
      <c r="GM30" s="23">
        <v>12.601189994179967</v>
      </c>
      <c r="GN30" s="23">
        <v>12.670925682199966</v>
      </c>
      <c r="GO30" s="23">
        <v>12.740661370219966</v>
      </c>
      <c r="GP30" s="23">
        <v>12.810397058239966</v>
      </c>
      <c r="GQ30" s="23">
        <v>12.880132746259966</v>
      </c>
      <c r="GR30" s="23">
        <v>12.949868434279965</v>
      </c>
      <c r="GS30" s="23">
        <v>13.019604122299965</v>
      </c>
      <c r="GT30" s="23">
        <v>13.089339810319965</v>
      </c>
      <c r="GU30" s="23">
        <v>13.159075498339964</v>
      </c>
      <c r="GV30" s="23">
        <v>13.228811186359964</v>
      </c>
      <c r="GW30" s="23">
        <v>13.298546874379964</v>
      </c>
      <c r="GX30" s="23">
        <v>13.368282562399964</v>
      </c>
      <c r="GY30" s="23">
        <v>13.438018250419963</v>
      </c>
      <c r="GZ30" s="23">
        <v>13.507753938439963</v>
      </c>
      <c r="HA30" s="23">
        <v>13.577489626459963</v>
      </c>
      <c r="HB30" s="23">
        <v>13.647225314479963</v>
      </c>
      <c r="HC30" s="23">
        <v>13.716961002499962</v>
      </c>
      <c r="HD30" s="23">
        <v>13.786696690519962</v>
      </c>
      <c r="HE30" s="23">
        <v>13.856432378539962</v>
      </c>
      <c r="HF30" s="23">
        <v>13.926168066559962</v>
      </c>
      <c r="HG30" s="23">
        <v>13.995903754579961</v>
      </c>
      <c r="HH30" s="23">
        <v>14.065639442599961</v>
      </c>
      <c r="HI30" s="23">
        <v>14.135375130619961</v>
      </c>
      <c r="HJ30" s="23">
        <v>14.205110818639961</v>
      </c>
      <c r="HK30" s="23">
        <v>14.27484650665996</v>
      </c>
      <c r="HL30" s="23">
        <v>14.34458219467996</v>
      </c>
      <c r="HM30" s="23">
        <v>14.41431788269996</v>
      </c>
      <c r="HN30" s="23">
        <v>14.48405357071996</v>
      </c>
      <c r="HO30" s="23">
        <v>14.553789258739959</v>
      </c>
      <c r="HP30" s="23">
        <v>14.623524946759959</v>
      </c>
      <c r="HQ30" s="23">
        <v>14.693260634779959</v>
      </c>
      <c r="HR30" s="23">
        <v>14.762996322799959</v>
      </c>
      <c r="HS30" s="23">
        <v>14.832732010819958</v>
      </c>
      <c r="HT30" s="23">
        <v>14.902467698839958</v>
      </c>
      <c r="HU30" s="23">
        <v>14.972203386859958</v>
      </c>
      <c r="HV30" s="23">
        <v>15.041939074879958</v>
      </c>
      <c r="HW30" s="23">
        <v>15.111674762899957</v>
      </c>
      <c r="HX30" s="23">
        <v>15.181410450919957</v>
      </c>
      <c r="HY30" s="23">
        <v>15.251146138939957</v>
      </c>
      <c r="HZ30" s="23">
        <v>15.320881826959956</v>
      </c>
      <c r="IA30" s="23">
        <v>15.390617514979956</v>
      </c>
      <c r="IB30" s="23">
        <v>15.460353202999956</v>
      </c>
      <c r="IC30" s="23">
        <v>15.530088891019956</v>
      </c>
      <c r="ID30" s="23">
        <v>15.599824579039955</v>
      </c>
      <c r="IE30" s="23">
        <v>15.669560267059955</v>
      </c>
      <c r="IF30" s="23">
        <v>15.739295955079955</v>
      </c>
      <c r="IG30" s="23">
        <v>15.809031643099955</v>
      </c>
      <c r="IH30" s="23">
        <v>15.878767331119954</v>
      </c>
      <c r="II30" s="23">
        <v>15.948503019139954</v>
      </c>
      <c r="IJ30" s="23">
        <v>16.018238707159952</v>
      </c>
      <c r="IK30" s="23">
        <v>16.087974395179955</v>
      </c>
      <c r="IL30" s="23">
        <v>16.157710083199952</v>
      </c>
      <c r="IM30" s="23">
        <v>16.227445771219955</v>
      </c>
      <c r="IN30" s="23">
        <v>16.297181459239951</v>
      </c>
      <c r="IO30" s="23">
        <v>16.366917147259954</v>
      </c>
      <c r="IP30" s="23">
        <v>16.436652835279951</v>
      </c>
      <c r="IQ30" s="23">
        <v>16.506388523299954</v>
      </c>
      <c r="IR30" s="23">
        <v>16.57612421131995</v>
      </c>
      <c r="IS30" s="23">
        <v>16.645859899339953</v>
      </c>
      <c r="IT30" s="23">
        <v>16.71559558735995</v>
      </c>
      <c r="IU30" s="23">
        <v>16.785331275379953</v>
      </c>
      <c r="IV30" s="23">
        <v>16.855066963399949</v>
      </c>
    </row>
    <row r="31" spans="1:256" ht="13.2" x14ac:dyDescent="0.25">
      <c r="A31" s="149">
        <v>37622</v>
      </c>
      <c r="B31" s="218">
        <v>-2.0210059293750011</v>
      </c>
      <c r="C31" s="218">
        <v>-1.9907047400625011</v>
      </c>
      <c r="D31" s="218">
        <v>-1.9604035507500011</v>
      </c>
      <c r="E31" s="218">
        <v>-1.930102361437501</v>
      </c>
      <c r="F31" s="218">
        <v>-1.899801172125001</v>
      </c>
      <c r="G31" s="218">
        <v>-1.869499982812501</v>
      </c>
      <c r="H31" s="218">
        <v>-1.8391987935000009</v>
      </c>
      <c r="I31" s="218">
        <v>-1.8088976041875009</v>
      </c>
      <c r="J31" s="218">
        <v>-1.7785964148750009</v>
      </c>
      <c r="K31" s="218">
        <v>-1.7482952255625008</v>
      </c>
      <c r="L31" s="218">
        <v>-1.7179940362500008</v>
      </c>
      <c r="M31" s="218">
        <v>-1.6876928469375008</v>
      </c>
      <c r="N31" s="218">
        <v>-1.6573916576250007</v>
      </c>
      <c r="O31" s="218">
        <v>-1.6270904683125007</v>
      </c>
      <c r="P31" s="218">
        <v>-1.5967892790000007</v>
      </c>
      <c r="Q31" s="218">
        <v>-1.5664880896875006</v>
      </c>
      <c r="R31" s="218">
        <v>-1.5361869003750006</v>
      </c>
      <c r="S31" s="218">
        <v>-1.5058857110625006</v>
      </c>
      <c r="T31" s="218">
        <v>-1.4755845217500005</v>
      </c>
      <c r="U31" s="218">
        <v>-1.4452833324375005</v>
      </c>
      <c r="V31" s="219">
        <v>-1.4149821431250005</v>
      </c>
      <c r="W31" s="218">
        <v>-1.3846809538125004</v>
      </c>
      <c r="X31" s="219">
        <v>-1.3543797645000004</v>
      </c>
      <c r="Y31" s="218">
        <v>-1.3240785751875004</v>
      </c>
      <c r="Z31" s="219">
        <v>-1.2937773858750004</v>
      </c>
      <c r="AA31" s="218">
        <v>-1.2634761965625003</v>
      </c>
      <c r="AB31" s="220">
        <v>-1.2331750072500003</v>
      </c>
      <c r="AC31" s="218">
        <v>-1.2028738179375003</v>
      </c>
      <c r="AD31" s="220">
        <v>-1.1725726286250002</v>
      </c>
      <c r="AE31" s="218">
        <v>-1.1422714393125002</v>
      </c>
      <c r="AF31" s="218">
        <v>-1.1119702500000002</v>
      </c>
      <c r="AG31" s="150">
        <v>-1.0832351250000003</v>
      </c>
      <c r="AH31" s="150">
        <v>-1.0545000000000002</v>
      </c>
      <c r="AI31" s="150">
        <v>-1.0272500000000002</v>
      </c>
      <c r="AJ31" s="150">
        <v>-1</v>
      </c>
      <c r="AK31" s="150">
        <v>-0.8</v>
      </c>
      <c r="AL31" s="150">
        <v>-0.6</v>
      </c>
      <c r="AM31" s="150">
        <v>-0.4</v>
      </c>
      <c r="AN31" s="150">
        <v>-0.2</v>
      </c>
      <c r="AO31" s="150">
        <v>0</v>
      </c>
      <c r="AP31" s="150">
        <v>0.2</v>
      </c>
      <c r="AQ31" s="150">
        <v>0.4</v>
      </c>
      <c r="AR31" s="150">
        <v>0.6</v>
      </c>
      <c r="AS31" s="150">
        <v>0.8</v>
      </c>
      <c r="AT31" s="150">
        <v>1</v>
      </c>
      <c r="AU31" s="150">
        <v>1.2</v>
      </c>
      <c r="AV31" s="150">
        <v>1.4</v>
      </c>
      <c r="AW31" s="150">
        <v>1.58</v>
      </c>
      <c r="AX31" s="150">
        <v>1.76</v>
      </c>
      <c r="AY31" s="150">
        <v>1.9220000000000006</v>
      </c>
      <c r="AZ31" s="150">
        <v>2.0840000000000005</v>
      </c>
      <c r="BA31" s="150">
        <v>2.2298000000000004</v>
      </c>
      <c r="BB31" s="150">
        <v>2.3756000000000004</v>
      </c>
      <c r="BC31" s="150">
        <v>2.5068200000000003</v>
      </c>
      <c r="BD31" s="150">
        <v>2.6380400000000002</v>
      </c>
      <c r="BE31" s="150">
        <v>2.756138</v>
      </c>
      <c r="BF31" s="150">
        <v>2.8742359999999998</v>
      </c>
      <c r="BG31" s="150">
        <v>2.9805241999999996</v>
      </c>
      <c r="BH31" s="150">
        <v>3.0868123999999995</v>
      </c>
      <c r="BI31" s="150">
        <v>3.1824717799999993</v>
      </c>
      <c r="BJ31" s="150">
        <v>3.2781311599999992</v>
      </c>
      <c r="BK31" s="150">
        <v>3.3642246019999993</v>
      </c>
      <c r="BL31" s="150">
        <v>3.450318043999999</v>
      </c>
      <c r="BM31" s="150">
        <v>3.5278021417999987</v>
      </c>
      <c r="BN31" s="150">
        <v>3.6052862395999989</v>
      </c>
      <c r="BO31" s="150">
        <v>3.6750219276199987</v>
      </c>
      <c r="BP31" s="150">
        <v>3.7447576156399989</v>
      </c>
      <c r="BQ31" s="150">
        <v>3.8144933036599991</v>
      </c>
      <c r="BR31" s="150">
        <v>3.8842289916799988</v>
      </c>
      <c r="BS31" s="150">
        <v>3.9539646796999985</v>
      </c>
      <c r="BT31" s="150">
        <v>4.0237003677199983</v>
      </c>
      <c r="BU31" s="150">
        <v>4.093436055739998</v>
      </c>
      <c r="BV31" s="150">
        <v>4.1631717437599978</v>
      </c>
      <c r="BW31" s="150">
        <v>4.2329074317799975</v>
      </c>
      <c r="BX31" s="150">
        <v>4.3026431197999973</v>
      </c>
      <c r="BY31" s="150">
        <v>4.372378807819997</v>
      </c>
      <c r="BZ31" s="150">
        <v>4.4421144958399967</v>
      </c>
      <c r="CA31" s="150">
        <v>4.5118501838599965</v>
      </c>
      <c r="CB31" s="150">
        <v>4.5815858718799962</v>
      </c>
      <c r="CC31" s="150">
        <v>4.651321559899996</v>
      </c>
      <c r="CD31" s="150">
        <v>4.7210572479199957</v>
      </c>
      <c r="CE31" s="150">
        <v>4.7907929359399954</v>
      </c>
      <c r="CF31" s="150">
        <v>4.8605286239599952</v>
      </c>
      <c r="CG31" s="150">
        <v>4.9302643119799949</v>
      </c>
      <c r="CH31" s="150">
        <v>4.9999999999999947</v>
      </c>
      <c r="CI31" s="150">
        <v>5.0697356880199944</v>
      </c>
      <c r="CJ31" s="150">
        <v>5.1394713760399942</v>
      </c>
      <c r="CK31" s="150">
        <v>5.2092070640599939</v>
      </c>
      <c r="CL31" s="150">
        <v>5.2789427520799936</v>
      </c>
      <c r="CM31" s="150">
        <v>5.3486784400999934</v>
      </c>
      <c r="CN31" s="150">
        <v>5.4184141281199931</v>
      </c>
      <c r="CO31" s="150">
        <v>5.4881498161399929</v>
      </c>
      <c r="CP31" s="150">
        <v>5.5578855041599926</v>
      </c>
      <c r="CQ31" s="150">
        <v>5.6276211921799923</v>
      </c>
      <c r="CR31" s="150">
        <v>5.6973568801999921</v>
      </c>
      <c r="CS31" s="150">
        <v>5.7670925682199918</v>
      </c>
      <c r="CT31" s="150">
        <v>5.8368282562399916</v>
      </c>
      <c r="CU31" s="150">
        <v>5.9065639442599913</v>
      </c>
      <c r="CV31" s="150">
        <v>5.9762996322799911</v>
      </c>
      <c r="CW31" s="150">
        <v>6.0460353202999908</v>
      </c>
      <c r="CX31" s="150">
        <v>6.1157710083199905</v>
      </c>
      <c r="CY31" s="150">
        <v>6.1855066963399903</v>
      </c>
      <c r="CZ31" s="150">
        <v>6.25524238435999</v>
      </c>
      <c r="DA31" s="150">
        <v>6.3249780723799898</v>
      </c>
      <c r="DB31" s="150">
        <v>6.3947137603999895</v>
      </c>
      <c r="DC31" s="150">
        <v>6.4644494484199893</v>
      </c>
      <c r="DD31" s="150">
        <v>6.534185136439989</v>
      </c>
      <c r="DE31" s="150">
        <v>6.6039208244599887</v>
      </c>
      <c r="DF31" s="150">
        <v>6.6736565124799885</v>
      </c>
      <c r="DG31" s="150">
        <v>6.7433922004999882</v>
      </c>
      <c r="DH31" s="150">
        <v>6.813127888519988</v>
      </c>
      <c r="DI31" s="150">
        <v>6.8828635765399877</v>
      </c>
      <c r="DJ31" s="150">
        <v>6.9525992645599874</v>
      </c>
      <c r="DK31" s="150">
        <v>7.0223349525799872</v>
      </c>
      <c r="DL31" s="150">
        <v>7.0920706405999869</v>
      </c>
      <c r="DM31" s="150">
        <v>7.1618063286199867</v>
      </c>
      <c r="DN31" s="150">
        <v>7.2315420166399864</v>
      </c>
      <c r="DO31" s="150">
        <v>7.3012777046599862</v>
      </c>
      <c r="DP31" s="150">
        <v>7.3710133926799859</v>
      </c>
      <c r="DQ31" s="150">
        <v>7.4407490806999856</v>
      </c>
      <c r="DR31" s="150">
        <v>7.5104847687199854</v>
      </c>
      <c r="DS31" s="150">
        <v>7.5802204567399851</v>
      </c>
      <c r="DT31" s="150">
        <v>7.6499561447599849</v>
      </c>
      <c r="DU31" s="150">
        <v>7.7196918327799846</v>
      </c>
      <c r="DV31" s="150">
        <v>7.7894275207999844</v>
      </c>
      <c r="DW31" s="150">
        <v>7.8591632088199841</v>
      </c>
      <c r="DX31" s="150">
        <v>7.9288988968399838</v>
      </c>
      <c r="DY31" s="150">
        <v>7.9986345848599836</v>
      </c>
      <c r="DZ31" s="150">
        <v>8.0683702728799833</v>
      </c>
      <c r="EA31" s="150">
        <v>8.1381059608999831</v>
      </c>
      <c r="EB31" s="150">
        <v>8.2078416489199828</v>
      </c>
      <c r="EC31" s="150">
        <v>8.2775773369399825</v>
      </c>
      <c r="ED31" s="150">
        <v>8.3473130249599823</v>
      </c>
      <c r="EE31" s="150">
        <v>8.417048712979982</v>
      </c>
      <c r="EF31" s="150">
        <v>8.4867844009999818</v>
      </c>
      <c r="EG31" s="150">
        <v>8.5565200890199815</v>
      </c>
      <c r="EH31" s="150">
        <v>8.6262557770399813</v>
      </c>
      <c r="EI31" s="150">
        <v>8.695991465059981</v>
      </c>
      <c r="EJ31" s="150">
        <v>8.7657271530799807</v>
      </c>
      <c r="EK31" s="150">
        <v>8.8354628410999805</v>
      </c>
      <c r="EL31" s="23">
        <v>8.9051985291199802</v>
      </c>
      <c r="EM31" s="23">
        <v>8.97493421713998</v>
      </c>
      <c r="EN31" s="23">
        <v>9.0446699051599797</v>
      </c>
      <c r="EO31" s="23">
        <v>9.1144055931799794</v>
      </c>
      <c r="EP31" s="23">
        <v>9.1841412811999792</v>
      </c>
      <c r="EQ31" s="23">
        <v>9.2538769692199789</v>
      </c>
      <c r="ER31" s="23">
        <v>9.3236126572399787</v>
      </c>
      <c r="ES31" s="23">
        <v>9.3933483452599784</v>
      </c>
      <c r="ET31" s="23">
        <v>9.4630840332799782</v>
      </c>
      <c r="EU31" s="23">
        <v>9.5328197212999779</v>
      </c>
      <c r="EV31" s="23">
        <v>9.6025554093199776</v>
      </c>
      <c r="EW31" s="23">
        <v>9.6722910973399774</v>
      </c>
      <c r="EX31" s="23">
        <v>9.7420267853599771</v>
      </c>
      <c r="EY31" s="23">
        <v>9.8117624733799769</v>
      </c>
      <c r="EZ31" s="23">
        <v>9.8814981613999766</v>
      </c>
      <c r="FA31" s="23">
        <v>9.9512338494199764</v>
      </c>
      <c r="FB31" s="23">
        <v>10.020969537439976</v>
      </c>
      <c r="FC31" s="23">
        <v>10.090705225459976</v>
      </c>
      <c r="FD31" s="23">
        <v>10.160440913479976</v>
      </c>
      <c r="FE31" s="23">
        <v>10.230176601499975</v>
      </c>
      <c r="FF31" s="23">
        <v>10.299912289519975</v>
      </c>
      <c r="FG31" s="23">
        <v>10.369647977539975</v>
      </c>
      <c r="FH31" s="23">
        <v>10.439383665559975</v>
      </c>
      <c r="FI31" s="23">
        <v>10.509119353579974</v>
      </c>
      <c r="FJ31" s="23">
        <v>10.578855041599974</v>
      </c>
      <c r="FK31" s="23">
        <v>10.648590729619974</v>
      </c>
      <c r="FL31" s="23">
        <v>10.718326417639974</v>
      </c>
      <c r="FM31" s="23">
        <v>10.788062105659973</v>
      </c>
      <c r="FN31" s="23">
        <v>10.857797793679973</v>
      </c>
      <c r="FO31" s="23">
        <v>10.927533481699973</v>
      </c>
      <c r="FP31" s="23">
        <v>10.997269169719972</v>
      </c>
      <c r="FQ31" s="23">
        <v>11.067004857739972</v>
      </c>
      <c r="FR31" s="23">
        <v>11.136740545759972</v>
      </c>
      <c r="FS31" s="23">
        <v>11.206476233779972</v>
      </c>
      <c r="FT31" s="23">
        <v>11.276211921799971</v>
      </c>
      <c r="FU31" s="23">
        <v>11.345947609819971</v>
      </c>
      <c r="FV31" s="23">
        <v>11.415683297839971</v>
      </c>
      <c r="FW31" s="23">
        <v>11.485418985859971</v>
      </c>
      <c r="FX31" s="23">
        <v>11.55515467387997</v>
      </c>
      <c r="FY31" s="23">
        <v>11.62489036189997</v>
      </c>
      <c r="FZ31" s="23">
        <v>11.69462604991997</v>
      </c>
      <c r="GA31" s="23">
        <v>11.76436173793997</v>
      </c>
      <c r="GB31" s="23">
        <v>11.834097425959969</v>
      </c>
      <c r="GC31" s="23">
        <v>11.903833113979969</v>
      </c>
      <c r="GD31" s="23">
        <v>11.973568801999969</v>
      </c>
      <c r="GE31" s="23">
        <v>12.043304490019969</v>
      </c>
      <c r="GF31" s="23">
        <v>12.113040178039968</v>
      </c>
      <c r="GG31" s="23">
        <v>12.182775866059968</v>
      </c>
      <c r="GH31" s="23">
        <v>12.252511554079968</v>
      </c>
      <c r="GI31" s="23">
        <v>12.322247242099968</v>
      </c>
      <c r="GJ31" s="23">
        <v>12.391982930119967</v>
      </c>
      <c r="GK31" s="23">
        <v>12.461718618139967</v>
      </c>
      <c r="GL31" s="23">
        <v>12.531454306159967</v>
      </c>
      <c r="GM31" s="23">
        <v>12.601189994179967</v>
      </c>
      <c r="GN31" s="23">
        <v>12.670925682199966</v>
      </c>
      <c r="GO31" s="23">
        <v>12.740661370219966</v>
      </c>
      <c r="GP31" s="23">
        <v>12.810397058239966</v>
      </c>
      <c r="GQ31" s="23">
        <v>12.880132746259966</v>
      </c>
      <c r="GR31" s="23">
        <v>12.949868434279965</v>
      </c>
      <c r="GS31" s="23">
        <v>13.019604122299965</v>
      </c>
      <c r="GT31" s="23">
        <v>13.089339810319965</v>
      </c>
      <c r="GU31" s="23">
        <v>13.159075498339964</v>
      </c>
      <c r="GV31" s="23">
        <v>13.228811186359964</v>
      </c>
      <c r="GW31" s="23">
        <v>13.298546874379964</v>
      </c>
      <c r="GX31" s="23">
        <v>13.368282562399964</v>
      </c>
      <c r="GY31" s="23">
        <v>13.438018250419963</v>
      </c>
      <c r="GZ31" s="23">
        <v>13.507753938439963</v>
      </c>
      <c r="HA31" s="23">
        <v>13.577489626459963</v>
      </c>
      <c r="HB31" s="23">
        <v>13.647225314479963</v>
      </c>
      <c r="HC31" s="23">
        <v>13.716961002499962</v>
      </c>
      <c r="HD31" s="23">
        <v>13.786696690519962</v>
      </c>
      <c r="HE31" s="23">
        <v>13.856432378539962</v>
      </c>
      <c r="HF31" s="23">
        <v>13.926168066559962</v>
      </c>
      <c r="HG31" s="23">
        <v>13.995903754579961</v>
      </c>
      <c r="HH31" s="23">
        <v>14.065639442599961</v>
      </c>
      <c r="HI31" s="23">
        <v>14.135375130619961</v>
      </c>
      <c r="HJ31" s="23">
        <v>14.205110818639961</v>
      </c>
      <c r="HK31" s="23">
        <v>14.27484650665996</v>
      </c>
      <c r="HL31" s="23">
        <v>14.34458219467996</v>
      </c>
      <c r="HM31" s="23">
        <v>14.41431788269996</v>
      </c>
      <c r="HN31" s="23">
        <v>14.48405357071996</v>
      </c>
      <c r="HO31" s="23">
        <v>14.553789258739959</v>
      </c>
      <c r="HP31" s="23">
        <v>14.623524946759959</v>
      </c>
      <c r="HQ31" s="23">
        <v>14.693260634779959</v>
      </c>
      <c r="HR31" s="23">
        <v>14.762996322799959</v>
      </c>
      <c r="HS31" s="23">
        <v>14.832732010819958</v>
      </c>
      <c r="HT31" s="23">
        <v>14.902467698839958</v>
      </c>
      <c r="HU31" s="23">
        <v>14.972203386859958</v>
      </c>
      <c r="HV31" s="23">
        <v>15.041939074879958</v>
      </c>
      <c r="HW31" s="23">
        <v>15.111674762899957</v>
      </c>
      <c r="HX31" s="23">
        <v>15.181410450919957</v>
      </c>
      <c r="HY31" s="23">
        <v>15.251146138939957</v>
      </c>
      <c r="HZ31" s="23">
        <v>15.320881826959956</v>
      </c>
      <c r="IA31" s="23">
        <v>15.390617514979956</v>
      </c>
      <c r="IB31" s="23">
        <v>15.460353202999956</v>
      </c>
      <c r="IC31" s="23">
        <v>15.530088891019956</v>
      </c>
      <c r="ID31" s="23">
        <v>15.599824579039955</v>
      </c>
      <c r="IE31" s="23">
        <v>15.669560267059955</v>
      </c>
      <c r="IF31" s="23">
        <v>15.739295955079955</v>
      </c>
      <c r="IG31" s="23">
        <v>15.809031643099955</v>
      </c>
      <c r="IH31" s="23">
        <v>15.878767331119954</v>
      </c>
      <c r="II31" s="23">
        <v>15.948503019139954</v>
      </c>
      <c r="IJ31" s="23">
        <v>16.018238707159952</v>
      </c>
      <c r="IK31" s="23">
        <v>16.087974395179955</v>
      </c>
      <c r="IL31" s="23">
        <v>16.157710083199952</v>
      </c>
      <c r="IM31" s="23">
        <v>16.227445771219955</v>
      </c>
      <c r="IN31" s="23">
        <v>16.297181459239951</v>
      </c>
      <c r="IO31" s="23">
        <v>16.366917147259954</v>
      </c>
      <c r="IP31" s="23">
        <v>16.436652835279951</v>
      </c>
      <c r="IQ31" s="23">
        <v>16.506388523299954</v>
      </c>
      <c r="IR31" s="23">
        <v>16.57612421131995</v>
      </c>
      <c r="IS31" s="23">
        <v>16.645859899339953</v>
      </c>
      <c r="IT31" s="23">
        <v>16.71559558735995</v>
      </c>
      <c r="IU31" s="23">
        <v>16.785331275379953</v>
      </c>
      <c r="IV31" s="23">
        <v>16.855066963399949</v>
      </c>
    </row>
    <row r="32" spans="1:256" ht="13.2" x14ac:dyDescent="0.25">
      <c r="A32" s="149">
        <v>37653</v>
      </c>
      <c r="B32" s="218">
        <v>-2.0210059293750011</v>
      </c>
      <c r="C32" s="218">
        <v>-1.9907047400625011</v>
      </c>
      <c r="D32" s="218">
        <v>-1.9604035507500011</v>
      </c>
      <c r="E32" s="218">
        <v>-1.930102361437501</v>
      </c>
      <c r="F32" s="218">
        <v>-1.899801172125001</v>
      </c>
      <c r="G32" s="218">
        <v>-1.869499982812501</v>
      </c>
      <c r="H32" s="218">
        <v>-1.8391987935000009</v>
      </c>
      <c r="I32" s="218">
        <v>-1.8088976041875009</v>
      </c>
      <c r="J32" s="218">
        <v>-1.7785964148750009</v>
      </c>
      <c r="K32" s="218">
        <v>-1.7482952255625008</v>
      </c>
      <c r="L32" s="218">
        <v>-1.7179940362500008</v>
      </c>
      <c r="M32" s="218">
        <v>-1.6876928469375008</v>
      </c>
      <c r="N32" s="218">
        <v>-1.6573916576250007</v>
      </c>
      <c r="O32" s="218">
        <v>-1.6270904683125007</v>
      </c>
      <c r="P32" s="218">
        <v>-1.5967892790000007</v>
      </c>
      <c r="Q32" s="218">
        <v>-1.5664880896875006</v>
      </c>
      <c r="R32" s="218">
        <v>-1.5361869003750006</v>
      </c>
      <c r="S32" s="218">
        <v>-1.5058857110625006</v>
      </c>
      <c r="T32" s="218">
        <v>-1.4755845217500005</v>
      </c>
      <c r="U32" s="218">
        <v>-1.4452833324375005</v>
      </c>
      <c r="V32" s="219">
        <v>-1.4149821431250005</v>
      </c>
      <c r="W32" s="218">
        <v>-1.3846809538125004</v>
      </c>
      <c r="X32" s="219">
        <v>-1.3543797645000004</v>
      </c>
      <c r="Y32" s="218">
        <v>-1.3240785751875004</v>
      </c>
      <c r="Z32" s="219">
        <v>-1.2937773858750004</v>
      </c>
      <c r="AA32" s="218">
        <v>-1.2634761965625003</v>
      </c>
      <c r="AB32" s="220">
        <v>-1.2331750072500003</v>
      </c>
      <c r="AC32" s="218">
        <v>-1.2028738179375003</v>
      </c>
      <c r="AD32" s="220">
        <v>-1.1725726286250002</v>
      </c>
      <c r="AE32" s="218">
        <v>-1.1422714393125002</v>
      </c>
      <c r="AF32" s="218">
        <v>-1.1119702500000002</v>
      </c>
      <c r="AG32" s="150">
        <v>-1.0832351250000003</v>
      </c>
      <c r="AH32" s="150">
        <v>-1.0545000000000002</v>
      </c>
      <c r="AI32" s="150">
        <v>-1.0272500000000002</v>
      </c>
      <c r="AJ32" s="150">
        <v>-1</v>
      </c>
      <c r="AK32" s="150">
        <v>-0.8</v>
      </c>
      <c r="AL32" s="150">
        <v>-0.6</v>
      </c>
      <c r="AM32" s="150">
        <v>-0.4</v>
      </c>
      <c r="AN32" s="150">
        <v>-0.2</v>
      </c>
      <c r="AO32" s="150">
        <v>0</v>
      </c>
      <c r="AP32" s="150">
        <v>0.2</v>
      </c>
      <c r="AQ32" s="150">
        <v>0.4</v>
      </c>
      <c r="AR32" s="150">
        <v>0.6</v>
      </c>
      <c r="AS32" s="150">
        <v>0.8</v>
      </c>
      <c r="AT32" s="150">
        <v>1</v>
      </c>
      <c r="AU32" s="150">
        <v>1.2</v>
      </c>
      <c r="AV32" s="150">
        <v>1.4</v>
      </c>
      <c r="AW32" s="150">
        <v>1.58</v>
      </c>
      <c r="AX32" s="150">
        <v>1.76</v>
      </c>
      <c r="AY32" s="150">
        <v>1.9220000000000006</v>
      </c>
      <c r="AZ32" s="150">
        <v>2.0840000000000005</v>
      </c>
      <c r="BA32" s="150">
        <v>2.2298000000000004</v>
      </c>
      <c r="BB32" s="150">
        <v>2.3756000000000004</v>
      </c>
      <c r="BC32" s="150">
        <v>2.5068200000000003</v>
      </c>
      <c r="BD32" s="150">
        <v>2.6380400000000002</v>
      </c>
      <c r="BE32" s="150">
        <v>2.756138</v>
      </c>
      <c r="BF32" s="150">
        <v>2.8742359999999998</v>
      </c>
      <c r="BG32" s="150">
        <v>2.9805241999999996</v>
      </c>
      <c r="BH32" s="150">
        <v>3.0868123999999995</v>
      </c>
      <c r="BI32" s="150">
        <v>3.1824717799999993</v>
      </c>
      <c r="BJ32" s="150">
        <v>3.2781311599999992</v>
      </c>
      <c r="BK32" s="150">
        <v>3.3642246019999993</v>
      </c>
      <c r="BL32" s="150">
        <v>3.450318043999999</v>
      </c>
      <c r="BM32" s="150">
        <v>3.5278021417999987</v>
      </c>
      <c r="BN32" s="150">
        <v>3.6052862395999989</v>
      </c>
      <c r="BO32" s="150">
        <v>3.6750219276199987</v>
      </c>
      <c r="BP32" s="150">
        <v>3.7447576156399989</v>
      </c>
      <c r="BQ32" s="150">
        <v>3.8144933036599991</v>
      </c>
      <c r="BR32" s="150">
        <v>3.8842289916799988</v>
      </c>
      <c r="BS32" s="150">
        <v>3.9539646796999985</v>
      </c>
      <c r="BT32" s="150">
        <v>4.0237003677199983</v>
      </c>
      <c r="BU32" s="150">
        <v>4.093436055739998</v>
      </c>
      <c r="BV32" s="150">
        <v>4.1631717437599978</v>
      </c>
      <c r="BW32" s="150">
        <v>4.2329074317799975</v>
      </c>
      <c r="BX32" s="150">
        <v>4.3026431197999973</v>
      </c>
      <c r="BY32" s="150">
        <v>4.372378807819997</v>
      </c>
      <c r="BZ32" s="150">
        <v>4.4421144958399967</v>
      </c>
      <c r="CA32" s="150">
        <v>4.5118501838599965</v>
      </c>
      <c r="CB32" s="150">
        <v>4.5815858718799962</v>
      </c>
      <c r="CC32" s="150">
        <v>4.651321559899996</v>
      </c>
      <c r="CD32" s="150">
        <v>4.7210572479199957</v>
      </c>
      <c r="CE32" s="150">
        <v>4.7907929359399954</v>
      </c>
      <c r="CF32" s="150">
        <v>4.8605286239599952</v>
      </c>
      <c r="CG32" s="150">
        <v>4.9302643119799949</v>
      </c>
      <c r="CH32" s="150">
        <v>4.9999999999999947</v>
      </c>
      <c r="CI32" s="150">
        <v>5.0697356880199944</v>
      </c>
      <c r="CJ32" s="150">
        <v>5.1394713760399942</v>
      </c>
      <c r="CK32" s="150">
        <v>5.2092070640599939</v>
      </c>
      <c r="CL32" s="150">
        <v>5.2789427520799936</v>
      </c>
      <c r="CM32" s="150">
        <v>5.3486784400999934</v>
      </c>
      <c r="CN32" s="150">
        <v>5.4184141281199931</v>
      </c>
      <c r="CO32" s="150">
        <v>5.4881498161399929</v>
      </c>
      <c r="CP32" s="150">
        <v>5.5578855041599926</v>
      </c>
      <c r="CQ32" s="150">
        <v>5.6276211921799923</v>
      </c>
      <c r="CR32" s="150">
        <v>5.6973568801999921</v>
      </c>
      <c r="CS32" s="150">
        <v>5.7670925682199918</v>
      </c>
      <c r="CT32" s="150">
        <v>5.8368282562399916</v>
      </c>
      <c r="CU32" s="150">
        <v>5.9065639442599913</v>
      </c>
      <c r="CV32" s="150">
        <v>5.9762996322799911</v>
      </c>
      <c r="CW32" s="150">
        <v>6.0460353202999908</v>
      </c>
      <c r="CX32" s="150">
        <v>6.1157710083199905</v>
      </c>
      <c r="CY32" s="150">
        <v>6.1855066963399903</v>
      </c>
      <c r="CZ32" s="150">
        <v>6.25524238435999</v>
      </c>
      <c r="DA32" s="150">
        <v>6.3249780723799898</v>
      </c>
      <c r="DB32" s="150">
        <v>6.3947137603999895</v>
      </c>
      <c r="DC32" s="150">
        <v>6.4644494484199893</v>
      </c>
      <c r="DD32" s="150">
        <v>6.534185136439989</v>
      </c>
      <c r="DE32" s="150">
        <v>6.6039208244599887</v>
      </c>
      <c r="DF32" s="150">
        <v>6.6736565124799885</v>
      </c>
      <c r="DG32" s="150">
        <v>6.7433922004999882</v>
      </c>
      <c r="DH32" s="150">
        <v>6.813127888519988</v>
      </c>
      <c r="DI32" s="150">
        <v>6.8828635765399877</v>
      </c>
      <c r="DJ32" s="150">
        <v>6.9525992645599874</v>
      </c>
      <c r="DK32" s="150">
        <v>7.0223349525799872</v>
      </c>
      <c r="DL32" s="150">
        <v>7.0920706405999869</v>
      </c>
      <c r="DM32" s="150">
        <v>7.1618063286199867</v>
      </c>
      <c r="DN32" s="150">
        <v>7.2315420166399864</v>
      </c>
      <c r="DO32" s="150">
        <v>7.3012777046599862</v>
      </c>
      <c r="DP32" s="150">
        <v>7.3710133926799859</v>
      </c>
      <c r="DQ32" s="150">
        <v>7.4407490806999856</v>
      </c>
      <c r="DR32" s="150">
        <v>7.5104847687199854</v>
      </c>
      <c r="DS32" s="150">
        <v>7.5802204567399851</v>
      </c>
      <c r="DT32" s="150">
        <v>7.6499561447599849</v>
      </c>
      <c r="DU32" s="150">
        <v>7.7196918327799846</v>
      </c>
      <c r="DV32" s="150">
        <v>7.7894275207999844</v>
      </c>
      <c r="DW32" s="150">
        <v>7.8591632088199841</v>
      </c>
      <c r="DX32" s="150">
        <v>7.9288988968399838</v>
      </c>
      <c r="DY32" s="150">
        <v>7.9986345848599836</v>
      </c>
      <c r="DZ32" s="150">
        <v>8.0683702728799833</v>
      </c>
      <c r="EA32" s="150">
        <v>8.1381059608999831</v>
      </c>
      <c r="EB32" s="150">
        <v>8.2078416489199828</v>
      </c>
      <c r="EC32" s="150">
        <v>8.2775773369399825</v>
      </c>
      <c r="ED32" s="150">
        <v>8.3473130249599823</v>
      </c>
      <c r="EE32" s="150">
        <v>8.417048712979982</v>
      </c>
      <c r="EF32" s="150">
        <v>8.4867844009999818</v>
      </c>
      <c r="EG32" s="150">
        <v>8.5565200890199815</v>
      </c>
      <c r="EH32" s="150">
        <v>8.6262557770399813</v>
      </c>
      <c r="EI32" s="150">
        <v>8.695991465059981</v>
      </c>
      <c r="EJ32" s="150">
        <v>8.7657271530799807</v>
      </c>
      <c r="EK32" s="150">
        <v>8.8354628410999805</v>
      </c>
      <c r="EL32" s="23">
        <v>8.9051985291199802</v>
      </c>
      <c r="EM32" s="23">
        <v>8.97493421713998</v>
      </c>
      <c r="EN32" s="23">
        <v>9.0446699051599797</v>
      </c>
      <c r="EO32" s="23">
        <v>9.1144055931799794</v>
      </c>
      <c r="EP32" s="23">
        <v>9.1841412811999792</v>
      </c>
      <c r="EQ32" s="23">
        <v>9.2538769692199789</v>
      </c>
      <c r="ER32" s="23">
        <v>9.3236126572399787</v>
      </c>
      <c r="ES32" s="23">
        <v>9.3933483452599784</v>
      </c>
      <c r="ET32" s="23">
        <v>9.4630840332799782</v>
      </c>
      <c r="EU32" s="23">
        <v>9.5328197212999779</v>
      </c>
      <c r="EV32" s="23">
        <v>9.6025554093199776</v>
      </c>
      <c r="EW32" s="23">
        <v>9.6722910973399774</v>
      </c>
      <c r="EX32" s="23">
        <v>9.7420267853599771</v>
      </c>
      <c r="EY32" s="23">
        <v>9.8117624733799769</v>
      </c>
      <c r="EZ32" s="23">
        <v>9.8814981613999766</v>
      </c>
      <c r="FA32" s="23">
        <v>9.9512338494199764</v>
      </c>
      <c r="FB32" s="23">
        <v>10.020969537439976</v>
      </c>
      <c r="FC32" s="23">
        <v>10.090705225459976</v>
      </c>
      <c r="FD32" s="23">
        <v>10.160440913479976</v>
      </c>
      <c r="FE32" s="23">
        <v>10.230176601499975</v>
      </c>
      <c r="FF32" s="23">
        <v>10.299912289519975</v>
      </c>
      <c r="FG32" s="23">
        <v>10.369647977539975</v>
      </c>
      <c r="FH32" s="23">
        <v>10.439383665559975</v>
      </c>
      <c r="FI32" s="23">
        <v>10.509119353579974</v>
      </c>
      <c r="FJ32" s="23">
        <v>10.578855041599974</v>
      </c>
      <c r="FK32" s="23">
        <v>10.648590729619974</v>
      </c>
      <c r="FL32" s="23">
        <v>10.718326417639974</v>
      </c>
      <c r="FM32" s="23">
        <v>10.788062105659973</v>
      </c>
      <c r="FN32" s="23">
        <v>10.857797793679973</v>
      </c>
      <c r="FO32" s="23">
        <v>10.927533481699973</v>
      </c>
      <c r="FP32" s="23">
        <v>10.997269169719972</v>
      </c>
      <c r="FQ32" s="23">
        <v>11.067004857739972</v>
      </c>
      <c r="FR32" s="23">
        <v>11.136740545759972</v>
      </c>
      <c r="FS32" s="23">
        <v>11.206476233779972</v>
      </c>
      <c r="FT32" s="23">
        <v>11.276211921799971</v>
      </c>
      <c r="FU32" s="23">
        <v>11.345947609819971</v>
      </c>
      <c r="FV32" s="23">
        <v>11.415683297839971</v>
      </c>
      <c r="FW32" s="23">
        <v>11.485418985859971</v>
      </c>
      <c r="FX32" s="23">
        <v>11.55515467387997</v>
      </c>
      <c r="FY32" s="23">
        <v>11.62489036189997</v>
      </c>
      <c r="FZ32" s="23">
        <v>11.69462604991997</v>
      </c>
      <c r="GA32" s="23">
        <v>11.76436173793997</v>
      </c>
      <c r="GB32" s="23">
        <v>11.834097425959969</v>
      </c>
      <c r="GC32" s="23">
        <v>11.903833113979969</v>
      </c>
      <c r="GD32" s="23">
        <v>11.973568801999969</v>
      </c>
      <c r="GE32" s="23">
        <v>12.043304490019969</v>
      </c>
      <c r="GF32" s="23">
        <v>12.113040178039968</v>
      </c>
      <c r="GG32" s="23">
        <v>12.182775866059968</v>
      </c>
      <c r="GH32" s="23">
        <v>12.252511554079968</v>
      </c>
      <c r="GI32" s="23">
        <v>12.322247242099968</v>
      </c>
      <c r="GJ32" s="23">
        <v>12.391982930119967</v>
      </c>
      <c r="GK32" s="23">
        <v>12.461718618139967</v>
      </c>
      <c r="GL32" s="23">
        <v>12.531454306159967</v>
      </c>
      <c r="GM32" s="23">
        <v>12.601189994179967</v>
      </c>
      <c r="GN32" s="23">
        <v>12.670925682199966</v>
      </c>
      <c r="GO32" s="23">
        <v>12.740661370219966</v>
      </c>
      <c r="GP32" s="23">
        <v>12.810397058239966</v>
      </c>
      <c r="GQ32" s="23">
        <v>12.880132746259966</v>
      </c>
      <c r="GR32" s="23">
        <v>12.949868434279965</v>
      </c>
      <c r="GS32" s="23">
        <v>13.019604122299965</v>
      </c>
      <c r="GT32" s="23">
        <v>13.089339810319965</v>
      </c>
      <c r="GU32" s="23">
        <v>13.159075498339964</v>
      </c>
      <c r="GV32" s="23">
        <v>13.228811186359964</v>
      </c>
      <c r="GW32" s="23">
        <v>13.298546874379964</v>
      </c>
      <c r="GX32" s="23">
        <v>13.368282562399964</v>
      </c>
      <c r="GY32" s="23">
        <v>13.438018250419963</v>
      </c>
      <c r="GZ32" s="23">
        <v>13.507753938439963</v>
      </c>
      <c r="HA32" s="23">
        <v>13.577489626459963</v>
      </c>
      <c r="HB32" s="23">
        <v>13.647225314479963</v>
      </c>
      <c r="HC32" s="23">
        <v>13.716961002499962</v>
      </c>
      <c r="HD32" s="23">
        <v>13.786696690519962</v>
      </c>
      <c r="HE32" s="23">
        <v>13.856432378539962</v>
      </c>
      <c r="HF32" s="23">
        <v>13.926168066559962</v>
      </c>
      <c r="HG32" s="23">
        <v>13.995903754579961</v>
      </c>
      <c r="HH32" s="23">
        <v>14.065639442599961</v>
      </c>
      <c r="HI32" s="23">
        <v>14.135375130619961</v>
      </c>
      <c r="HJ32" s="23">
        <v>14.205110818639961</v>
      </c>
      <c r="HK32" s="23">
        <v>14.27484650665996</v>
      </c>
      <c r="HL32" s="23">
        <v>14.34458219467996</v>
      </c>
      <c r="HM32" s="23">
        <v>14.41431788269996</v>
      </c>
      <c r="HN32" s="23">
        <v>14.48405357071996</v>
      </c>
      <c r="HO32" s="23">
        <v>14.553789258739959</v>
      </c>
      <c r="HP32" s="23">
        <v>14.623524946759959</v>
      </c>
      <c r="HQ32" s="23">
        <v>14.693260634779959</v>
      </c>
      <c r="HR32" s="23">
        <v>14.762996322799959</v>
      </c>
      <c r="HS32" s="23">
        <v>14.832732010819958</v>
      </c>
      <c r="HT32" s="23">
        <v>14.902467698839958</v>
      </c>
      <c r="HU32" s="23">
        <v>14.972203386859958</v>
      </c>
      <c r="HV32" s="23">
        <v>15.041939074879958</v>
      </c>
      <c r="HW32" s="23">
        <v>15.111674762899957</v>
      </c>
      <c r="HX32" s="23">
        <v>15.181410450919957</v>
      </c>
      <c r="HY32" s="23">
        <v>15.251146138939957</v>
      </c>
      <c r="HZ32" s="23">
        <v>15.320881826959956</v>
      </c>
      <c r="IA32" s="23">
        <v>15.390617514979956</v>
      </c>
      <c r="IB32" s="23">
        <v>15.460353202999956</v>
      </c>
      <c r="IC32" s="23">
        <v>15.530088891019956</v>
      </c>
      <c r="ID32" s="23">
        <v>15.599824579039955</v>
      </c>
      <c r="IE32" s="23">
        <v>15.669560267059955</v>
      </c>
      <c r="IF32" s="23">
        <v>15.739295955079955</v>
      </c>
      <c r="IG32" s="23">
        <v>15.809031643099955</v>
      </c>
      <c r="IH32" s="23">
        <v>15.878767331119954</v>
      </c>
      <c r="II32" s="23">
        <v>15.948503019139954</v>
      </c>
      <c r="IJ32" s="23">
        <v>16.018238707159952</v>
      </c>
      <c r="IK32" s="23">
        <v>16.087974395179955</v>
      </c>
      <c r="IL32" s="23">
        <v>16.157710083199952</v>
      </c>
      <c r="IM32" s="23">
        <v>16.227445771219955</v>
      </c>
      <c r="IN32" s="23">
        <v>16.297181459239951</v>
      </c>
      <c r="IO32" s="23">
        <v>16.366917147259954</v>
      </c>
      <c r="IP32" s="23">
        <v>16.436652835279951</v>
      </c>
      <c r="IQ32" s="23">
        <v>16.506388523299954</v>
      </c>
      <c r="IR32" s="23">
        <v>16.57612421131995</v>
      </c>
      <c r="IS32" s="23">
        <v>16.645859899339953</v>
      </c>
      <c r="IT32" s="23">
        <v>16.71559558735995</v>
      </c>
      <c r="IU32" s="23">
        <v>16.785331275379953</v>
      </c>
      <c r="IV32" s="23">
        <v>16.855066963399949</v>
      </c>
    </row>
    <row r="33" spans="1:256" ht="13.2" x14ac:dyDescent="0.25">
      <c r="A33" s="149">
        <v>37681</v>
      </c>
      <c r="B33" s="218">
        <v>-2.0210059293750011</v>
      </c>
      <c r="C33" s="218">
        <v>-1.9907047400625011</v>
      </c>
      <c r="D33" s="218">
        <v>-1.9604035507500011</v>
      </c>
      <c r="E33" s="218">
        <v>-1.930102361437501</v>
      </c>
      <c r="F33" s="218">
        <v>-1.899801172125001</v>
      </c>
      <c r="G33" s="218">
        <v>-1.869499982812501</v>
      </c>
      <c r="H33" s="218">
        <v>-1.8391987935000009</v>
      </c>
      <c r="I33" s="218">
        <v>-1.8088976041875009</v>
      </c>
      <c r="J33" s="218">
        <v>-1.7785964148750009</v>
      </c>
      <c r="K33" s="218">
        <v>-1.7482952255625008</v>
      </c>
      <c r="L33" s="218">
        <v>-1.7179940362500008</v>
      </c>
      <c r="M33" s="218">
        <v>-1.6876928469375008</v>
      </c>
      <c r="N33" s="218">
        <v>-1.6573916576250007</v>
      </c>
      <c r="O33" s="218">
        <v>-1.6270904683125007</v>
      </c>
      <c r="P33" s="218">
        <v>-1.5967892790000007</v>
      </c>
      <c r="Q33" s="218">
        <v>-1.5664880896875006</v>
      </c>
      <c r="R33" s="218">
        <v>-1.5361869003750006</v>
      </c>
      <c r="S33" s="218">
        <v>-1.5058857110625006</v>
      </c>
      <c r="T33" s="218">
        <v>-1.4755845217500005</v>
      </c>
      <c r="U33" s="218">
        <v>-1.4452833324375005</v>
      </c>
      <c r="V33" s="219">
        <v>-1.4149821431250005</v>
      </c>
      <c r="W33" s="218">
        <v>-1.3846809538125004</v>
      </c>
      <c r="X33" s="219">
        <v>-1.3543797645000004</v>
      </c>
      <c r="Y33" s="218">
        <v>-1.3240785751875004</v>
      </c>
      <c r="Z33" s="219">
        <v>-1.2937773858750004</v>
      </c>
      <c r="AA33" s="218">
        <v>-1.2634761965625003</v>
      </c>
      <c r="AB33" s="220">
        <v>-1.2331750072500003</v>
      </c>
      <c r="AC33" s="218">
        <v>-1.2028738179375003</v>
      </c>
      <c r="AD33" s="220">
        <v>-1.1725726286250002</v>
      </c>
      <c r="AE33" s="218">
        <v>-1.1422714393125002</v>
      </c>
      <c r="AF33" s="218">
        <v>-1.1119702500000002</v>
      </c>
      <c r="AG33" s="150">
        <v>-1.0832351250000003</v>
      </c>
      <c r="AH33" s="150">
        <v>-1.0545000000000002</v>
      </c>
      <c r="AI33" s="150">
        <v>-1.0272500000000002</v>
      </c>
      <c r="AJ33" s="150">
        <v>-1</v>
      </c>
      <c r="AK33" s="150">
        <v>-0.8</v>
      </c>
      <c r="AL33" s="150">
        <v>-0.6</v>
      </c>
      <c r="AM33" s="150">
        <v>-0.4</v>
      </c>
      <c r="AN33" s="150">
        <v>-0.2</v>
      </c>
      <c r="AO33" s="150">
        <v>0</v>
      </c>
      <c r="AP33" s="150">
        <v>0.2</v>
      </c>
      <c r="AQ33" s="150">
        <v>0.4</v>
      </c>
      <c r="AR33" s="150">
        <v>0.6</v>
      </c>
      <c r="AS33" s="150">
        <v>0.8</v>
      </c>
      <c r="AT33" s="150">
        <v>1</v>
      </c>
      <c r="AU33" s="150">
        <v>1.2</v>
      </c>
      <c r="AV33" s="150">
        <v>1.4</v>
      </c>
      <c r="AW33" s="150">
        <v>1.58</v>
      </c>
      <c r="AX33" s="150">
        <v>1.76</v>
      </c>
      <c r="AY33" s="150">
        <v>1.9220000000000006</v>
      </c>
      <c r="AZ33" s="150">
        <v>2.0840000000000005</v>
      </c>
      <c r="BA33" s="150">
        <v>2.2298000000000004</v>
      </c>
      <c r="BB33" s="150">
        <v>2.3756000000000004</v>
      </c>
      <c r="BC33" s="150">
        <v>2.5068200000000003</v>
      </c>
      <c r="BD33" s="150">
        <v>2.6380400000000002</v>
      </c>
      <c r="BE33" s="150">
        <v>2.756138</v>
      </c>
      <c r="BF33" s="150">
        <v>2.8742359999999998</v>
      </c>
      <c r="BG33" s="150">
        <v>2.9805241999999996</v>
      </c>
      <c r="BH33" s="150">
        <v>3.0868123999999995</v>
      </c>
      <c r="BI33" s="150">
        <v>3.1824717799999993</v>
      </c>
      <c r="BJ33" s="150">
        <v>3.2781311599999992</v>
      </c>
      <c r="BK33" s="150">
        <v>3.3642246019999993</v>
      </c>
      <c r="BL33" s="150">
        <v>3.450318043999999</v>
      </c>
      <c r="BM33" s="150">
        <v>3.5278021417999987</v>
      </c>
      <c r="BN33" s="150">
        <v>3.6052862395999989</v>
      </c>
      <c r="BO33" s="150">
        <v>3.6750219276199987</v>
      </c>
      <c r="BP33" s="150">
        <v>3.7447576156399989</v>
      </c>
      <c r="BQ33" s="150">
        <v>3.8144933036599991</v>
      </c>
      <c r="BR33" s="150">
        <v>3.8842289916799988</v>
      </c>
      <c r="BS33" s="150">
        <v>3.9539646796999985</v>
      </c>
      <c r="BT33" s="150">
        <v>4.0237003677199983</v>
      </c>
      <c r="BU33" s="150">
        <v>4.093436055739998</v>
      </c>
      <c r="BV33" s="150">
        <v>4.1631717437599978</v>
      </c>
      <c r="BW33" s="150">
        <v>4.2329074317799975</v>
      </c>
      <c r="BX33" s="150">
        <v>4.3026431197999973</v>
      </c>
      <c r="BY33" s="150">
        <v>4.372378807819997</v>
      </c>
      <c r="BZ33" s="150">
        <v>4.4421144958399967</v>
      </c>
      <c r="CA33" s="150">
        <v>4.5118501838599965</v>
      </c>
      <c r="CB33" s="150">
        <v>4.5815858718799962</v>
      </c>
      <c r="CC33" s="150">
        <v>4.651321559899996</v>
      </c>
      <c r="CD33" s="150">
        <v>4.7210572479199957</v>
      </c>
      <c r="CE33" s="150">
        <v>4.7907929359399954</v>
      </c>
      <c r="CF33" s="150">
        <v>4.8605286239599952</v>
      </c>
      <c r="CG33" s="150">
        <v>4.9302643119799949</v>
      </c>
      <c r="CH33" s="150">
        <v>4.9999999999999947</v>
      </c>
      <c r="CI33" s="150">
        <v>5.0697356880199944</v>
      </c>
      <c r="CJ33" s="150">
        <v>5.1394713760399942</v>
      </c>
      <c r="CK33" s="150">
        <v>5.2092070640599939</v>
      </c>
      <c r="CL33" s="150">
        <v>5.2789427520799936</v>
      </c>
      <c r="CM33" s="150">
        <v>5.3486784400999934</v>
      </c>
      <c r="CN33" s="150">
        <v>5.4184141281199931</v>
      </c>
      <c r="CO33" s="150">
        <v>5.4881498161399929</v>
      </c>
      <c r="CP33" s="150">
        <v>5.5578855041599926</v>
      </c>
      <c r="CQ33" s="150">
        <v>5.6276211921799923</v>
      </c>
      <c r="CR33" s="150">
        <v>5.6973568801999921</v>
      </c>
      <c r="CS33" s="150">
        <v>5.7670925682199918</v>
      </c>
      <c r="CT33" s="150">
        <v>5.8368282562399916</v>
      </c>
      <c r="CU33" s="150">
        <v>5.9065639442599913</v>
      </c>
      <c r="CV33" s="150">
        <v>5.9762996322799911</v>
      </c>
      <c r="CW33" s="150">
        <v>6.0460353202999908</v>
      </c>
      <c r="CX33" s="150">
        <v>6.1157710083199905</v>
      </c>
      <c r="CY33" s="150">
        <v>6.1855066963399903</v>
      </c>
      <c r="CZ33" s="150">
        <v>6.25524238435999</v>
      </c>
      <c r="DA33" s="150">
        <v>6.3249780723799898</v>
      </c>
      <c r="DB33" s="150">
        <v>6.3947137603999895</v>
      </c>
      <c r="DC33" s="150">
        <v>6.4644494484199893</v>
      </c>
      <c r="DD33" s="150">
        <v>6.534185136439989</v>
      </c>
      <c r="DE33" s="150">
        <v>6.6039208244599887</v>
      </c>
      <c r="DF33" s="150">
        <v>6.6736565124799885</v>
      </c>
      <c r="DG33" s="150">
        <v>6.7433922004999882</v>
      </c>
      <c r="DH33" s="150">
        <v>6.813127888519988</v>
      </c>
      <c r="DI33" s="150">
        <v>6.8828635765399877</v>
      </c>
      <c r="DJ33" s="150">
        <v>6.9525992645599874</v>
      </c>
      <c r="DK33" s="150">
        <v>7.0223349525799872</v>
      </c>
      <c r="DL33" s="150">
        <v>7.0920706405999869</v>
      </c>
      <c r="DM33" s="150">
        <v>7.1618063286199867</v>
      </c>
      <c r="DN33" s="150">
        <v>7.2315420166399864</v>
      </c>
      <c r="DO33" s="150">
        <v>7.3012777046599862</v>
      </c>
      <c r="DP33" s="150">
        <v>7.3710133926799859</v>
      </c>
      <c r="DQ33" s="150">
        <v>7.4407490806999856</v>
      </c>
      <c r="DR33" s="150">
        <v>7.5104847687199854</v>
      </c>
      <c r="DS33" s="150">
        <v>7.5802204567399851</v>
      </c>
      <c r="DT33" s="150">
        <v>7.6499561447599849</v>
      </c>
      <c r="DU33" s="150">
        <v>7.7196918327799846</v>
      </c>
      <c r="DV33" s="150">
        <v>7.7894275207999844</v>
      </c>
      <c r="DW33" s="150">
        <v>7.8591632088199841</v>
      </c>
      <c r="DX33" s="150">
        <v>7.9288988968399838</v>
      </c>
      <c r="DY33" s="150">
        <v>7.9986345848599836</v>
      </c>
      <c r="DZ33" s="150">
        <v>8.0683702728799833</v>
      </c>
      <c r="EA33" s="150">
        <v>8.1381059608999831</v>
      </c>
      <c r="EB33" s="150">
        <v>8.2078416489199828</v>
      </c>
      <c r="EC33" s="150">
        <v>8.2775773369399825</v>
      </c>
      <c r="ED33" s="150">
        <v>8.3473130249599823</v>
      </c>
      <c r="EE33" s="150">
        <v>8.417048712979982</v>
      </c>
      <c r="EF33" s="150">
        <v>8.4867844009999818</v>
      </c>
      <c r="EG33" s="150">
        <v>8.5565200890199815</v>
      </c>
      <c r="EH33" s="150">
        <v>8.6262557770399813</v>
      </c>
      <c r="EI33" s="150">
        <v>8.695991465059981</v>
      </c>
      <c r="EJ33" s="150">
        <v>8.7657271530799807</v>
      </c>
      <c r="EK33" s="150">
        <v>8.8354628410999805</v>
      </c>
      <c r="EL33" s="23">
        <v>8.9051985291199802</v>
      </c>
      <c r="EM33" s="23">
        <v>8.97493421713998</v>
      </c>
      <c r="EN33" s="23">
        <v>9.0446699051599797</v>
      </c>
      <c r="EO33" s="23">
        <v>9.1144055931799794</v>
      </c>
      <c r="EP33" s="23">
        <v>9.1841412811999792</v>
      </c>
      <c r="EQ33" s="23">
        <v>9.2538769692199789</v>
      </c>
      <c r="ER33" s="23">
        <v>9.3236126572399787</v>
      </c>
      <c r="ES33" s="23">
        <v>9.3933483452599784</v>
      </c>
      <c r="ET33" s="23">
        <v>9.4630840332799782</v>
      </c>
      <c r="EU33" s="23">
        <v>9.5328197212999779</v>
      </c>
      <c r="EV33" s="23">
        <v>9.6025554093199776</v>
      </c>
      <c r="EW33" s="23">
        <v>9.6722910973399774</v>
      </c>
      <c r="EX33" s="23">
        <v>9.7420267853599771</v>
      </c>
      <c r="EY33" s="23">
        <v>9.8117624733799769</v>
      </c>
      <c r="EZ33" s="23">
        <v>9.8814981613999766</v>
      </c>
      <c r="FA33" s="23">
        <v>9.9512338494199764</v>
      </c>
      <c r="FB33" s="23">
        <v>10.020969537439976</v>
      </c>
      <c r="FC33" s="23">
        <v>10.090705225459976</v>
      </c>
      <c r="FD33" s="23">
        <v>10.160440913479976</v>
      </c>
      <c r="FE33" s="23">
        <v>10.230176601499975</v>
      </c>
      <c r="FF33" s="23">
        <v>10.299912289519975</v>
      </c>
      <c r="FG33" s="23">
        <v>10.369647977539975</v>
      </c>
      <c r="FH33" s="23">
        <v>10.439383665559975</v>
      </c>
      <c r="FI33" s="23">
        <v>10.509119353579974</v>
      </c>
      <c r="FJ33" s="23">
        <v>10.578855041599974</v>
      </c>
      <c r="FK33" s="23">
        <v>10.648590729619974</v>
      </c>
      <c r="FL33" s="23">
        <v>10.718326417639974</v>
      </c>
      <c r="FM33" s="23">
        <v>10.788062105659973</v>
      </c>
      <c r="FN33" s="23">
        <v>10.857797793679973</v>
      </c>
      <c r="FO33" s="23">
        <v>10.927533481699973</v>
      </c>
      <c r="FP33" s="23">
        <v>10.997269169719972</v>
      </c>
      <c r="FQ33" s="23">
        <v>11.067004857739972</v>
      </c>
      <c r="FR33" s="23">
        <v>11.136740545759972</v>
      </c>
      <c r="FS33" s="23">
        <v>11.206476233779972</v>
      </c>
      <c r="FT33" s="23">
        <v>11.276211921799971</v>
      </c>
      <c r="FU33" s="23">
        <v>11.345947609819971</v>
      </c>
      <c r="FV33" s="23">
        <v>11.415683297839971</v>
      </c>
      <c r="FW33" s="23">
        <v>11.485418985859971</v>
      </c>
      <c r="FX33" s="23">
        <v>11.55515467387997</v>
      </c>
      <c r="FY33" s="23">
        <v>11.62489036189997</v>
      </c>
      <c r="FZ33" s="23">
        <v>11.69462604991997</v>
      </c>
      <c r="GA33" s="23">
        <v>11.76436173793997</v>
      </c>
      <c r="GB33" s="23">
        <v>11.834097425959969</v>
      </c>
      <c r="GC33" s="23">
        <v>11.903833113979969</v>
      </c>
      <c r="GD33" s="23">
        <v>11.973568801999969</v>
      </c>
      <c r="GE33" s="23">
        <v>12.043304490019969</v>
      </c>
      <c r="GF33" s="23">
        <v>12.113040178039968</v>
      </c>
      <c r="GG33" s="23">
        <v>12.182775866059968</v>
      </c>
      <c r="GH33" s="23">
        <v>12.252511554079968</v>
      </c>
      <c r="GI33" s="23">
        <v>12.322247242099968</v>
      </c>
      <c r="GJ33" s="23">
        <v>12.391982930119967</v>
      </c>
      <c r="GK33" s="23">
        <v>12.461718618139967</v>
      </c>
      <c r="GL33" s="23">
        <v>12.531454306159967</v>
      </c>
      <c r="GM33" s="23">
        <v>12.601189994179967</v>
      </c>
      <c r="GN33" s="23">
        <v>12.670925682199966</v>
      </c>
      <c r="GO33" s="23">
        <v>12.740661370219966</v>
      </c>
      <c r="GP33" s="23">
        <v>12.810397058239966</v>
      </c>
      <c r="GQ33" s="23">
        <v>12.880132746259966</v>
      </c>
      <c r="GR33" s="23">
        <v>12.949868434279965</v>
      </c>
      <c r="GS33" s="23">
        <v>13.019604122299965</v>
      </c>
      <c r="GT33" s="23">
        <v>13.089339810319965</v>
      </c>
      <c r="GU33" s="23">
        <v>13.159075498339964</v>
      </c>
      <c r="GV33" s="23">
        <v>13.228811186359964</v>
      </c>
      <c r="GW33" s="23">
        <v>13.298546874379964</v>
      </c>
      <c r="GX33" s="23">
        <v>13.368282562399964</v>
      </c>
      <c r="GY33" s="23">
        <v>13.438018250419963</v>
      </c>
      <c r="GZ33" s="23">
        <v>13.507753938439963</v>
      </c>
      <c r="HA33" s="23">
        <v>13.577489626459963</v>
      </c>
      <c r="HB33" s="23">
        <v>13.647225314479963</v>
      </c>
      <c r="HC33" s="23">
        <v>13.716961002499962</v>
      </c>
      <c r="HD33" s="23">
        <v>13.786696690519962</v>
      </c>
      <c r="HE33" s="23">
        <v>13.856432378539962</v>
      </c>
      <c r="HF33" s="23">
        <v>13.926168066559962</v>
      </c>
      <c r="HG33" s="23">
        <v>13.995903754579961</v>
      </c>
      <c r="HH33" s="23">
        <v>14.065639442599961</v>
      </c>
      <c r="HI33" s="23">
        <v>14.135375130619961</v>
      </c>
      <c r="HJ33" s="23">
        <v>14.205110818639961</v>
      </c>
      <c r="HK33" s="23">
        <v>14.27484650665996</v>
      </c>
      <c r="HL33" s="23">
        <v>14.34458219467996</v>
      </c>
      <c r="HM33" s="23">
        <v>14.41431788269996</v>
      </c>
      <c r="HN33" s="23">
        <v>14.48405357071996</v>
      </c>
      <c r="HO33" s="23">
        <v>14.553789258739959</v>
      </c>
      <c r="HP33" s="23">
        <v>14.623524946759959</v>
      </c>
      <c r="HQ33" s="23">
        <v>14.693260634779959</v>
      </c>
      <c r="HR33" s="23">
        <v>14.762996322799959</v>
      </c>
      <c r="HS33" s="23">
        <v>14.832732010819958</v>
      </c>
      <c r="HT33" s="23">
        <v>14.902467698839958</v>
      </c>
      <c r="HU33" s="23">
        <v>14.972203386859958</v>
      </c>
      <c r="HV33" s="23">
        <v>15.041939074879958</v>
      </c>
      <c r="HW33" s="23">
        <v>15.111674762899957</v>
      </c>
      <c r="HX33" s="23">
        <v>15.181410450919957</v>
      </c>
      <c r="HY33" s="23">
        <v>15.251146138939957</v>
      </c>
      <c r="HZ33" s="23">
        <v>15.320881826959956</v>
      </c>
      <c r="IA33" s="23">
        <v>15.390617514979956</v>
      </c>
      <c r="IB33" s="23">
        <v>15.460353202999956</v>
      </c>
      <c r="IC33" s="23">
        <v>15.530088891019956</v>
      </c>
      <c r="ID33" s="23">
        <v>15.599824579039955</v>
      </c>
      <c r="IE33" s="23">
        <v>15.669560267059955</v>
      </c>
      <c r="IF33" s="23">
        <v>15.739295955079955</v>
      </c>
      <c r="IG33" s="23">
        <v>15.809031643099955</v>
      </c>
      <c r="IH33" s="23">
        <v>15.878767331119954</v>
      </c>
      <c r="II33" s="23">
        <v>15.948503019139954</v>
      </c>
      <c r="IJ33" s="23">
        <v>16.018238707159952</v>
      </c>
      <c r="IK33" s="23">
        <v>16.087974395179955</v>
      </c>
      <c r="IL33" s="23">
        <v>16.157710083199952</v>
      </c>
      <c r="IM33" s="23">
        <v>16.227445771219955</v>
      </c>
      <c r="IN33" s="23">
        <v>16.297181459239951</v>
      </c>
      <c r="IO33" s="23">
        <v>16.366917147259954</v>
      </c>
      <c r="IP33" s="23">
        <v>16.436652835279951</v>
      </c>
      <c r="IQ33" s="23">
        <v>16.506388523299954</v>
      </c>
      <c r="IR33" s="23">
        <v>16.57612421131995</v>
      </c>
      <c r="IS33" s="23">
        <v>16.645859899339953</v>
      </c>
      <c r="IT33" s="23">
        <v>16.71559558735995</v>
      </c>
      <c r="IU33" s="23">
        <v>16.785331275379953</v>
      </c>
      <c r="IV33" s="23">
        <v>16.855066963399949</v>
      </c>
    </row>
    <row r="34" spans="1:256" ht="13.2" x14ac:dyDescent="0.25">
      <c r="A34" s="149">
        <v>37712</v>
      </c>
      <c r="B34" s="218">
        <v>-2.0210059293750011</v>
      </c>
      <c r="C34" s="218">
        <v>-1.9907047400625011</v>
      </c>
      <c r="D34" s="218">
        <v>-1.9604035507500011</v>
      </c>
      <c r="E34" s="218">
        <v>-1.930102361437501</v>
      </c>
      <c r="F34" s="218">
        <v>-1.899801172125001</v>
      </c>
      <c r="G34" s="218">
        <v>-1.869499982812501</v>
      </c>
      <c r="H34" s="218">
        <v>-1.8391987935000009</v>
      </c>
      <c r="I34" s="218">
        <v>-1.8088976041875009</v>
      </c>
      <c r="J34" s="218">
        <v>-1.7785964148750009</v>
      </c>
      <c r="K34" s="218">
        <v>-1.7482952255625008</v>
      </c>
      <c r="L34" s="218">
        <v>-1.7179940362500008</v>
      </c>
      <c r="M34" s="218">
        <v>-1.6876928469375008</v>
      </c>
      <c r="N34" s="218">
        <v>-1.6573916576250007</v>
      </c>
      <c r="O34" s="218">
        <v>-1.6270904683125007</v>
      </c>
      <c r="P34" s="218">
        <v>-1.5967892790000007</v>
      </c>
      <c r="Q34" s="218">
        <v>-1.5664880896875006</v>
      </c>
      <c r="R34" s="218">
        <v>-1.5361869003750006</v>
      </c>
      <c r="S34" s="218">
        <v>-1.5058857110625006</v>
      </c>
      <c r="T34" s="218">
        <v>-1.4755845217500005</v>
      </c>
      <c r="U34" s="218">
        <v>-1.4452833324375005</v>
      </c>
      <c r="V34" s="219">
        <v>-1.4149821431250005</v>
      </c>
      <c r="W34" s="218">
        <v>-1.3846809538125004</v>
      </c>
      <c r="X34" s="219">
        <v>-1.3543797645000004</v>
      </c>
      <c r="Y34" s="218">
        <v>-1.3240785751875004</v>
      </c>
      <c r="Z34" s="219">
        <v>-1.2937773858750004</v>
      </c>
      <c r="AA34" s="218">
        <v>-1.2634761965625003</v>
      </c>
      <c r="AB34" s="220">
        <v>-1.2331750072500003</v>
      </c>
      <c r="AC34" s="218">
        <v>-1.2028738179375003</v>
      </c>
      <c r="AD34" s="220">
        <v>-1.1725726286250002</v>
      </c>
      <c r="AE34" s="218">
        <v>-1.1422714393125002</v>
      </c>
      <c r="AF34" s="218">
        <v>-1.1119702500000002</v>
      </c>
      <c r="AG34" s="150">
        <v>-1.0832351250000003</v>
      </c>
      <c r="AH34" s="150">
        <v>-1.0545000000000002</v>
      </c>
      <c r="AI34" s="150">
        <v>-1.0272500000000002</v>
      </c>
      <c r="AJ34" s="150">
        <v>-1</v>
      </c>
      <c r="AK34" s="150">
        <v>-0.8</v>
      </c>
      <c r="AL34" s="150">
        <v>-0.6</v>
      </c>
      <c r="AM34" s="150">
        <v>-0.4</v>
      </c>
      <c r="AN34" s="150">
        <v>-0.2</v>
      </c>
      <c r="AO34" s="150">
        <v>0</v>
      </c>
      <c r="AP34" s="150">
        <v>0.2</v>
      </c>
      <c r="AQ34" s="150">
        <v>0.4</v>
      </c>
      <c r="AR34" s="150">
        <v>0.6</v>
      </c>
      <c r="AS34" s="150">
        <v>0.8</v>
      </c>
      <c r="AT34" s="150">
        <v>1</v>
      </c>
      <c r="AU34" s="150">
        <v>1.2</v>
      </c>
      <c r="AV34" s="150">
        <v>1.4</v>
      </c>
      <c r="AW34" s="150">
        <v>1.58</v>
      </c>
      <c r="AX34" s="150">
        <v>1.76</v>
      </c>
      <c r="AY34" s="150">
        <v>1.9220000000000006</v>
      </c>
      <c r="AZ34" s="150">
        <v>2.0840000000000005</v>
      </c>
      <c r="BA34" s="150">
        <v>2.2298000000000004</v>
      </c>
      <c r="BB34" s="150">
        <v>2.3756000000000004</v>
      </c>
      <c r="BC34" s="150">
        <v>2.5068200000000003</v>
      </c>
      <c r="BD34" s="150">
        <v>2.6380400000000002</v>
      </c>
      <c r="BE34" s="150">
        <v>2.756138</v>
      </c>
      <c r="BF34" s="150">
        <v>2.8742359999999998</v>
      </c>
      <c r="BG34" s="150">
        <v>2.9805241999999996</v>
      </c>
      <c r="BH34" s="150">
        <v>3.0868123999999995</v>
      </c>
      <c r="BI34" s="150">
        <v>3.1824717799999993</v>
      </c>
      <c r="BJ34" s="150">
        <v>3.2781311599999992</v>
      </c>
      <c r="BK34" s="150">
        <v>3.3642246019999993</v>
      </c>
      <c r="BL34" s="150">
        <v>3.450318043999999</v>
      </c>
      <c r="BM34" s="150">
        <v>3.5278021417999987</v>
      </c>
      <c r="BN34" s="150">
        <v>3.6052862395999989</v>
      </c>
      <c r="BO34" s="150">
        <v>3.6750219276199987</v>
      </c>
      <c r="BP34" s="150">
        <v>3.7447576156399989</v>
      </c>
      <c r="BQ34" s="150">
        <v>3.8144933036599991</v>
      </c>
      <c r="BR34" s="150">
        <v>3.8842289916799988</v>
      </c>
      <c r="BS34" s="150">
        <v>3.9539646796999985</v>
      </c>
      <c r="BT34" s="150">
        <v>4.0237003677199983</v>
      </c>
      <c r="BU34" s="150">
        <v>4.093436055739998</v>
      </c>
      <c r="BV34" s="150">
        <v>4.1631717437599978</v>
      </c>
      <c r="BW34" s="150">
        <v>4.2329074317799975</v>
      </c>
      <c r="BX34" s="150">
        <v>4.3026431197999973</v>
      </c>
      <c r="BY34" s="150">
        <v>4.372378807819997</v>
      </c>
      <c r="BZ34" s="150">
        <v>4.4421144958399967</v>
      </c>
      <c r="CA34" s="150">
        <v>4.5118501838599965</v>
      </c>
      <c r="CB34" s="150">
        <v>4.5815858718799962</v>
      </c>
      <c r="CC34" s="150">
        <v>4.651321559899996</v>
      </c>
      <c r="CD34" s="150">
        <v>4.7210572479199957</v>
      </c>
      <c r="CE34" s="150">
        <v>4.7907929359399954</v>
      </c>
      <c r="CF34" s="150">
        <v>4.8605286239599952</v>
      </c>
      <c r="CG34" s="150">
        <v>4.9302643119799949</v>
      </c>
      <c r="CH34" s="150">
        <v>4.9999999999999947</v>
      </c>
      <c r="CI34" s="150">
        <v>5.0697356880199944</v>
      </c>
      <c r="CJ34" s="150">
        <v>5.1394713760399942</v>
      </c>
      <c r="CK34" s="150">
        <v>5.2092070640599939</v>
      </c>
      <c r="CL34" s="150">
        <v>5.2789427520799936</v>
      </c>
      <c r="CM34" s="150">
        <v>5.3486784400999934</v>
      </c>
      <c r="CN34" s="150">
        <v>5.4184141281199931</v>
      </c>
      <c r="CO34" s="150">
        <v>5.4881498161399929</v>
      </c>
      <c r="CP34" s="150">
        <v>5.5578855041599926</v>
      </c>
      <c r="CQ34" s="150">
        <v>5.6276211921799923</v>
      </c>
      <c r="CR34" s="150">
        <v>5.6973568801999921</v>
      </c>
      <c r="CS34" s="150">
        <v>5.7670925682199918</v>
      </c>
      <c r="CT34" s="150">
        <v>5.8368282562399916</v>
      </c>
      <c r="CU34" s="150">
        <v>5.9065639442599913</v>
      </c>
      <c r="CV34" s="150">
        <v>5.9762996322799911</v>
      </c>
      <c r="CW34" s="150">
        <v>6.0460353202999908</v>
      </c>
      <c r="CX34" s="150">
        <v>6.1157710083199905</v>
      </c>
      <c r="CY34" s="150">
        <v>6.1855066963399903</v>
      </c>
      <c r="CZ34" s="150">
        <v>6.25524238435999</v>
      </c>
      <c r="DA34" s="150">
        <v>6.3249780723799898</v>
      </c>
      <c r="DB34" s="150">
        <v>6.3947137603999895</v>
      </c>
      <c r="DC34" s="150">
        <v>6.4644494484199893</v>
      </c>
      <c r="DD34" s="150">
        <v>6.534185136439989</v>
      </c>
      <c r="DE34" s="150">
        <v>6.6039208244599887</v>
      </c>
      <c r="DF34" s="150">
        <v>6.6736565124799885</v>
      </c>
      <c r="DG34" s="150">
        <v>6.7433922004999882</v>
      </c>
      <c r="DH34" s="150">
        <v>6.813127888519988</v>
      </c>
      <c r="DI34" s="150">
        <v>6.8828635765399877</v>
      </c>
      <c r="DJ34" s="150">
        <v>6.9525992645599874</v>
      </c>
      <c r="DK34" s="150">
        <v>7.0223349525799872</v>
      </c>
      <c r="DL34" s="150">
        <v>7.0920706405999869</v>
      </c>
      <c r="DM34" s="150">
        <v>7.1618063286199867</v>
      </c>
      <c r="DN34" s="150">
        <v>7.2315420166399864</v>
      </c>
      <c r="DO34" s="150">
        <v>7.3012777046599862</v>
      </c>
      <c r="DP34" s="150">
        <v>7.3710133926799859</v>
      </c>
      <c r="DQ34" s="150">
        <v>7.4407490806999856</v>
      </c>
      <c r="DR34" s="150">
        <v>7.5104847687199854</v>
      </c>
      <c r="DS34" s="150">
        <v>7.5802204567399851</v>
      </c>
      <c r="DT34" s="150">
        <v>7.6499561447599849</v>
      </c>
      <c r="DU34" s="150">
        <v>7.7196918327799846</v>
      </c>
      <c r="DV34" s="150">
        <v>7.7894275207999844</v>
      </c>
      <c r="DW34" s="150">
        <v>7.8591632088199841</v>
      </c>
      <c r="DX34" s="150">
        <v>7.9288988968399838</v>
      </c>
      <c r="DY34" s="150">
        <v>7.9986345848599836</v>
      </c>
      <c r="DZ34" s="150">
        <v>8.0683702728799833</v>
      </c>
      <c r="EA34" s="150">
        <v>8.1381059608999831</v>
      </c>
      <c r="EB34" s="150">
        <v>8.2078416489199828</v>
      </c>
      <c r="EC34" s="150">
        <v>8.2775773369399825</v>
      </c>
      <c r="ED34" s="150">
        <v>8.3473130249599823</v>
      </c>
      <c r="EE34" s="150">
        <v>8.417048712979982</v>
      </c>
      <c r="EF34" s="150">
        <v>8.4867844009999818</v>
      </c>
      <c r="EG34" s="150">
        <v>8.5565200890199815</v>
      </c>
      <c r="EH34" s="150">
        <v>8.6262557770399813</v>
      </c>
      <c r="EI34" s="150">
        <v>8.695991465059981</v>
      </c>
      <c r="EJ34" s="150">
        <v>8.7657271530799807</v>
      </c>
      <c r="EK34" s="150">
        <v>8.8354628410999805</v>
      </c>
      <c r="EL34" s="23">
        <v>8.9051985291199802</v>
      </c>
      <c r="EM34" s="23">
        <v>8.97493421713998</v>
      </c>
      <c r="EN34" s="23">
        <v>9.0446699051599797</v>
      </c>
      <c r="EO34" s="23">
        <v>9.1144055931799794</v>
      </c>
      <c r="EP34" s="23">
        <v>9.1841412811999792</v>
      </c>
      <c r="EQ34" s="23">
        <v>9.2538769692199789</v>
      </c>
      <c r="ER34" s="23">
        <v>9.3236126572399787</v>
      </c>
      <c r="ES34" s="23">
        <v>9.3933483452599784</v>
      </c>
      <c r="ET34" s="23">
        <v>9.4630840332799782</v>
      </c>
      <c r="EU34" s="23">
        <v>9.5328197212999779</v>
      </c>
      <c r="EV34" s="23">
        <v>9.6025554093199776</v>
      </c>
      <c r="EW34" s="23">
        <v>9.6722910973399774</v>
      </c>
      <c r="EX34" s="23">
        <v>9.7420267853599771</v>
      </c>
      <c r="EY34" s="23">
        <v>9.8117624733799769</v>
      </c>
      <c r="EZ34" s="23">
        <v>9.8814981613999766</v>
      </c>
      <c r="FA34" s="23">
        <v>9.9512338494199764</v>
      </c>
      <c r="FB34" s="23">
        <v>10.020969537439976</v>
      </c>
      <c r="FC34" s="23">
        <v>10.090705225459976</v>
      </c>
      <c r="FD34" s="23">
        <v>10.160440913479976</v>
      </c>
      <c r="FE34" s="23">
        <v>10.230176601499975</v>
      </c>
      <c r="FF34" s="23">
        <v>10.299912289519975</v>
      </c>
      <c r="FG34" s="23">
        <v>10.369647977539975</v>
      </c>
      <c r="FH34" s="23">
        <v>10.439383665559975</v>
      </c>
      <c r="FI34" s="23">
        <v>10.509119353579974</v>
      </c>
      <c r="FJ34" s="23">
        <v>10.578855041599974</v>
      </c>
      <c r="FK34" s="23">
        <v>10.648590729619974</v>
      </c>
      <c r="FL34" s="23">
        <v>10.718326417639974</v>
      </c>
      <c r="FM34" s="23">
        <v>10.788062105659973</v>
      </c>
      <c r="FN34" s="23">
        <v>10.857797793679973</v>
      </c>
      <c r="FO34" s="23">
        <v>10.927533481699973</v>
      </c>
      <c r="FP34" s="23">
        <v>10.997269169719972</v>
      </c>
      <c r="FQ34" s="23">
        <v>11.067004857739972</v>
      </c>
      <c r="FR34" s="23">
        <v>11.136740545759972</v>
      </c>
      <c r="FS34" s="23">
        <v>11.206476233779972</v>
      </c>
      <c r="FT34" s="23">
        <v>11.276211921799971</v>
      </c>
      <c r="FU34" s="23">
        <v>11.345947609819971</v>
      </c>
      <c r="FV34" s="23">
        <v>11.415683297839971</v>
      </c>
      <c r="FW34" s="23">
        <v>11.485418985859971</v>
      </c>
      <c r="FX34" s="23">
        <v>11.55515467387997</v>
      </c>
      <c r="FY34" s="23">
        <v>11.62489036189997</v>
      </c>
      <c r="FZ34" s="23">
        <v>11.69462604991997</v>
      </c>
      <c r="GA34" s="23">
        <v>11.76436173793997</v>
      </c>
      <c r="GB34" s="23">
        <v>11.834097425959969</v>
      </c>
      <c r="GC34" s="23">
        <v>11.903833113979969</v>
      </c>
      <c r="GD34" s="23">
        <v>11.973568801999969</v>
      </c>
      <c r="GE34" s="23">
        <v>12.043304490019969</v>
      </c>
      <c r="GF34" s="23">
        <v>12.113040178039968</v>
      </c>
      <c r="GG34" s="23">
        <v>12.182775866059968</v>
      </c>
      <c r="GH34" s="23">
        <v>12.252511554079968</v>
      </c>
      <c r="GI34" s="23">
        <v>12.322247242099968</v>
      </c>
      <c r="GJ34" s="23">
        <v>12.391982930119967</v>
      </c>
      <c r="GK34" s="23">
        <v>12.461718618139967</v>
      </c>
      <c r="GL34" s="23">
        <v>12.531454306159967</v>
      </c>
      <c r="GM34" s="23">
        <v>12.601189994179967</v>
      </c>
      <c r="GN34" s="23">
        <v>12.670925682199966</v>
      </c>
      <c r="GO34" s="23">
        <v>12.740661370219966</v>
      </c>
      <c r="GP34" s="23">
        <v>12.810397058239966</v>
      </c>
      <c r="GQ34" s="23">
        <v>12.880132746259966</v>
      </c>
      <c r="GR34" s="23">
        <v>12.949868434279965</v>
      </c>
      <c r="GS34" s="23">
        <v>13.019604122299965</v>
      </c>
      <c r="GT34" s="23">
        <v>13.089339810319965</v>
      </c>
      <c r="GU34" s="23">
        <v>13.159075498339964</v>
      </c>
      <c r="GV34" s="23">
        <v>13.228811186359964</v>
      </c>
      <c r="GW34" s="23">
        <v>13.298546874379964</v>
      </c>
      <c r="GX34" s="23">
        <v>13.368282562399964</v>
      </c>
      <c r="GY34" s="23">
        <v>13.438018250419963</v>
      </c>
      <c r="GZ34" s="23">
        <v>13.507753938439963</v>
      </c>
      <c r="HA34" s="23">
        <v>13.577489626459963</v>
      </c>
      <c r="HB34" s="23">
        <v>13.647225314479963</v>
      </c>
      <c r="HC34" s="23">
        <v>13.716961002499962</v>
      </c>
      <c r="HD34" s="23">
        <v>13.786696690519962</v>
      </c>
      <c r="HE34" s="23">
        <v>13.856432378539962</v>
      </c>
      <c r="HF34" s="23">
        <v>13.926168066559962</v>
      </c>
      <c r="HG34" s="23">
        <v>13.995903754579961</v>
      </c>
      <c r="HH34" s="23">
        <v>14.065639442599961</v>
      </c>
      <c r="HI34" s="23">
        <v>14.135375130619961</v>
      </c>
      <c r="HJ34" s="23">
        <v>14.205110818639961</v>
      </c>
      <c r="HK34" s="23">
        <v>14.27484650665996</v>
      </c>
      <c r="HL34" s="23">
        <v>14.34458219467996</v>
      </c>
      <c r="HM34" s="23">
        <v>14.41431788269996</v>
      </c>
      <c r="HN34" s="23">
        <v>14.48405357071996</v>
      </c>
      <c r="HO34" s="23">
        <v>14.553789258739959</v>
      </c>
      <c r="HP34" s="23">
        <v>14.623524946759959</v>
      </c>
      <c r="HQ34" s="23">
        <v>14.693260634779959</v>
      </c>
      <c r="HR34" s="23">
        <v>14.762996322799959</v>
      </c>
      <c r="HS34" s="23">
        <v>14.832732010819958</v>
      </c>
      <c r="HT34" s="23">
        <v>14.902467698839958</v>
      </c>
      <c r="HU34" s="23">
        <v>14.972203386859958</v>
      </c>
      <c r="HV34" s="23">
        <v>15.041939074879958</v>
      </c>
      <c r="HW34" s="23">
        <v>15.111674762899957</v>
      </c>
      <c r="HX34" s="23">
        <v>15.181410450919957</v>
      </c>
      <c r="HY34" s="23">
        <v>15.251146138939957</v>
      </c>
      <c r="HZ34" s="23">
        <v>15.320881826959956</v>
      </c>
      <c r="IA34" s="23">
        <v>15.390617514979956</v>
      </c>
      <c r="IB34" s="23">
        <v>15.460353202999956</v>
      </c>
      <c r="IC34" s="23">
        <v>15.530088891019956</v>
      </c>
      <c r="ID34" s="23">
        <v>15.599824579039955</v>
      </c>
      <c r="IE34" s="23">
        <v>15.669560267059955</v>
      </c>
      <c r="IF34" s="23">
        <v>15.739295955079955</v>
      </c>
      <c r="IG34" s="23">
        <v>15.809031643099955</v>
      </c>
      <c r="IH34" s="23">
        <v>15.878767331119954</v>
      </c>
      <c r="II34" s="23">
        <v>15.948503019139954</v>
      </c>
      <c r="IJ34" s="23">
        <v>16.018238707159952</v>
      </c>
      <c r="IK34" s="23">
        <v>16.087974395179955</v>
      </c>
      <c r="IL34" s="23">
        <v>16.157710083199952</v>
      </c>
      <c r="IM34" s="23">
        <v>16.227445771219955</v>
      </c>
      <c r="IN34" s="23">
        <v>16.297181459239951</v>
      </c>
      <c r="IO34" s="23">
        <v>16.366917147259954</v>
      </c>
      <c r="IP34" s="23">
        <v>16.436652835279951</v>
      </c>
      <c r="IQ34" s="23">
        <v>16.506388523299954</v>
      </c>
      <c r="IR34" s="23">
        <v>16.57612421131995</v>
      </c>
      <c r="IS34" s="23">
        <v>16.645859899339953</v>
      </c>
      <c r="IT34" s="23">
        <v>16.71559558735995</v>
      </c>
      <c r="IU34" s="23">
        <v>16.785331275379953</v>
      </c>
      <c r="IV34" s="23">
        <v>16.855066963399949</v>
      </c>
    </row>
    <row r="35" spans="1:256" ht="13.2" x14ac:dyDescent="0.25">
      <c r="A35" s="149">
        <v>37742</v>
      </c>
      <c r="B35" s="218">
        <v>-2.0210059293750011</v>
      </c>
      <c r="C35" s="218">
        <v>-1.9907047400625011</v>
      </c>
      <c r="D35" s="218">
        <v>-1.9604035507500011</v>
      </c>
      <c r="E35" s="218">
        <v>-1.930102361437501</v>
      </c>
      <c r="F35" s="218">
        <v>-1.899801172125001</v>
      </c>
      <c r="G35" s="218">
        <v>-1.869499982812501</v>
      </c>
      <c r="H35" s="218">
        <v>-1.8391987935000009</v>
      </c>
      <c r="I35" s="218">
        <v>-1.8088976041875009</v>
      </c>
      <c r="J35" s="218">
        <v>-1.7785964148750009</v>
      </c>
      <c r="K35" s="218">
        <v>-1.7482952255625008</v>
      </c>
      <c r="L35" s="218">
        <v>-1.7179940362500008</v>
      </c>
      <c r="M35" s="218">
        <v>-1.6876928469375008</v>
      </c>
      <c r="N35" s="218">
        <v>-1.6573916576250007</v>
      </c>
      <c r="O35" s="218">
        <v>-1.6270904683125007</v>
      </c>
      <c r="P35" s="218">
        <v>-1.5967892790000007</v>
      </c>
      <c r="Q35" s="218">
        <v>-1.5664880896875006</v>
      </c>
      <c r="R35" s="218">
        <v>-1.5361869003750006</v>
      </c>
      <c r="S35" s="218">
        <v>-1.5058857110625006</v>
      </c>
      <c r="T35" s="218">
        <v>-1.4755845217500005</v>
      </c>
      <c r="U35" s="218">
        <v>-1.4452833324375005</v>
      </c>
      <c r="V35" s="219">
        <v>-1.4149821431250005</v>
      </c>
      <c r="W35" s="218">
        <v>-1.3846809538125004</v>
      </c>
      <c r="X35" s="219">
        <v>-1.3543797645000004</v>
      </c>
      <c r="Y35" s="218">
        <v>-1.3240785751875004</v>
      </c>
      <c r="Z35" s="219">
        <v>-1.2937773858750004</v>
      </c>
      <c r="AA35" s="218">
        <v>-1.2634761965625003</v>
      </c>
      <c r="AB35" s="220">
        <v>-1.2331750072500003</v>
      </c>
      <c r="AC35" s="218">
        <v>-1.2028738179375003</v>
      </c>
      <c r="AD35" s="220">
        <v>-1.1725726286250002</v>
      </c>
      <c r="AE35" s="218">
        <v>-1.1422714393125002</v>
      </c>
      <c r="AF35" s="218">
        <v>-1.1119702500000002</v>
      </c>
      <c r="AG35" s="150">
        <v>-1.0832351250000003</v>
      </c>
      <c r="AH35" s="150">
        <v>-1.0545000000000002</v>
      </c>
      <c r="AI35" s="150">
        <v>-1.0272500000000002</v>
      </c>
      <c r="AJ35" s="150">
        <v>-1</v>
      </c>
      <c r="AK35" s="150">
        <v>-0.8</v>
      </c>
      <c r="AL35" s="150">
        <v>-0.6</v>
      </c>
      <c r="AM35" s="150">
        <v>-0.4</v>
      </c>
      <c r="AN35" s="150">
        <v>-0.2</v>
      </c>
      <c r="AO35" s="150">
        <v>0</v>
      </c>
      <c r="AP35" s="150">
        <v>0.2</v>
      </c>
      <c r="AQ35" s="150">
        <v>0.4</v>
      </c>
      <c r="AR35" s="150">
        <v>0.6</v>
      </c>
      <c r="AS35" s="150">
        <v>0.8</v>
      </c>
      <c r="AT35" s="150">
        <v>1</v>
      </c>
      <c r="AU35" s="150">
        <v>1.2</v>
      </c>
      <c r="AV35" s="150">
        <v>1.4</v>
      </c>
      <c r="AW35" s="150">
        <v>1.58</v>
      </c>
      <c r="AX35" s="150">
        <v>1.76</v>
      </c>
      <c r="AY35" s="150">
        <v>1.9220000000000006</v>
      </c>
      <c r="AZ35" s="150">
        <v>2.0840000000000005</v>
      </c>
      <c r="BA35" s="150">
        <v>2.2298000000000004</v>
      </c>
      <c r="BB35" s="150">
        <v>2.3756000000000004</v>
      </c>
      <c r="BC35" s="150">
        <v>2.5068200000000003</v>
      </c>
      <c r="BD35" s="150">
        <v>2.6380400000000002</v>
      </c>
      <c r="BE35" s="150">
        <v>2.756138</v>
      </c>
      <c r="BF35" s="150">
        <v>2.8742359999999998</v>
      </c>
      <c r="BG35" s="150">
        <v>2.9805241999999996</v>
      </c>
      <c r="BH35" s="150">
        <v>3.0868123999999995</v>
      </c>
      <c r="BI35" s="150">
        <v>3.1824717799999993</v>
      </c>
      <c r="BJ35" s="150">
        <v>3.2781311599999992</v>
      </c>
      <c r="BK35" s="150">
        <v>3.3642246019999993</v>
      </c>
      <c r="BL35" s="150">
        <v>3.450318043999999</v>
      </c>
      <c r="BM35" s="150">
        <v>3.5278021417999987</v>
      </c>
      <c r="BN35" s="150">
        <v>3.6052862395999989</v>
      </c>
      <c r="BO35" s="150">
        <v>3.6750219276199987</v>
      </c>
      <c r="BP35" s="150">
        <v>3.7447576156399989</v>
      </c>
      <c r="BQ35" s="150">
        <v>3.8144933036599991</v>
      </c>
      <c r="BR35" s="150">
        <v>3.8842289916799988</v>
      </c>
      <c r="BS35" s="150">
        <v>3.9539646796999985</v>
      </c>
      <c r="BT35" s="150">
        <v>4.0237003677199983</v>
      </c>
      <c r="BU35" s="150">
        <v>4.093436055739998</v>
      </c>
      <c r="BV35" s="150">
        <v>4.1631717437599978</v>
      </c>
      <c r="BW35" s="150">
        <v>4.2329074317799975</v>
      </c>
      <c r="BX35" s="150">
        <v>4.3026431197999973</v>
      </c>
      <c r="BY35" s="150">
        <v>4.372378807819997</v>
      </c>
      <c r="BZ35" s="150">
        <v>4.4421144958399967</v>
      </c>
      <c r="CA35" s="150">
        <v>4.5118501838599965</v>
      </c>
      <c r="CB35" s="150">
        <v>4.5815858718799962</v>
      </c>
      <c r="CC35" s="150">
        <v>4.651321559899996</v>
      </c>
      <c r="CD35" s="150">
        <v>4.7210572479199957</v>
      </c>
      <c r="CE35" s="150">
        <v>4.7907929359399954</v>
      </c>
      <c r="CF35" s="150">
        <v>4.8605286239599952</v>
      </c>
      <c r="CG35" s="150">
        <v>4.9302643119799949</v>
      </c>
      <c r="CH35" s="150">
        <v>4.9999999999999947</v>
      </c>
      <c r="CI35" s="150">
        <v>5.0697356880199944</v>
      </c>
      <c r="CJ35" s="150">
        <v>5.1394713760399942</v>
      </c>
      <c r="CK35" s="150">
        <v>5.2092070640599939</v>
      </c>
      <c r="CL35" s="150">
        <v>5.2789427520799936</v>
      </c>
      <c r="CM35" s="150">
        <v>5.3486784400999934</v>
      </c>
      <c r="CN35" s="150">
        <v>5.4184141281199931</v>
      </c>
      <c r="CO35" s="150">
        <v>5.4881498161399929</v>
      </c>
      <c r="CP35" s="150">
        <v>5.5578855041599926</v>
      </c>
      <c r="CQ35" s="150">
        <v>5.6276211921799923</v>
      </c>
      <c r="CR35" s="150">
        <v>5.6973568801999921</v>
      </c>
      <c r="CS35" s="150">
        <v>5.7670925682199918</v>
      </c>
      <c r="CT35" s="150">
        <v>5.8368282562399916</v>
      </c>
      <c r="CU35" s="150">
        <v>5.9065639442599913</v>
      </c>
      <c r="CV35" s="150">
        <v>5.9762996322799911</v>
      </c>
      <c r="CW35" s="150">
        <v>6.0460353202999908</v>
      </c>
      <c r="CX35" s="150">
        <v>6.1157710083199905</v>
      </c>
      <c r="CY35" s="150">
        <v>6.1855066963399903</v>
      </c>
      <c r="CZ35" s="150">
        <v>6.25524238435999</v>
      </c>
      <c r="DA35" s="150">
        <v>6.3249780723799898</v>
      </c>
      <c r="DB35" s="150">
        <v>6.3947137603999895</v>
      </c>
      <c r="DC35" s="150">
        <v>6.4644494484199893</v>
      </c>
      <c r="DD35" s="150">
        <v>6.534185136439989</v>
      </c>
      <c r="DE35" s="150">
        <v>6.6039208244599887</v>
      </c>
      <c r="DF35" s="150">
        <v>6.6736565124799885</v>
      </c>
      <c r="DG35" s="150">
        <v>6.7433922004999882</v>
      </c>
      <c r="DH35" s="150">
        <v>6.813127888519988</v>
      </c>
      <c r="DI35" s="150">
        <v>6.8828635765399877</v>
      </c>
      <c r="DJ35" s="150">
        <v>6.9525992645599874</v>
      </c>
      <c r="DK35" s="150">
        <v>7.0223349525799872</v>
      </c>
      <c r="DL35" s="150">
        <v>7.0920706405999869</v>
      </c>
      <c r="DM35" s="150">
        <v>7.1618063286199867</v>
      </c>
      <c r="DN35" s="150">
        <v>7.2315420166399864</v>
      </c>
      <c r="DO35" s="150">
        <v>7.3012777046599862</v>
      </c>
      <c r="DP35" s="150">
        <v>7.3710133926799859</v>
      </c>
      <c r="DQ35" s="150">
        <v>7.4407490806999856</v>
      </c>
      <c r="DR35" s="150">
        <v>7.5104847687199854</v>
      </c>
      <c r="DS35" s="150">
        <v>7.5802204567399851</v>
      </c>
      <c r="DT35" s="150">
        <v>7.6499561447599849</v>
      </c>
      <c r="DU35" s="150">
        <v>7.7196918327799846</v>
      </c>
      <c r="DV35" s="150">
        <v>7.7894275207999844</v>
      </c>
      <c r="DW35" s="150">
        <v>7.8591632088199841</v>
      </c>
      <c r="DX35" s="150">
        <v>7.9288988968399838</v>
      </c>
      <c r="DY35" s="150">
        <v>7.9986345848599836</v>
      </c>
      <c r="DZ35" s="150">
        <v>8.0683702728799833</v>
      </c>
      <c r="EA35" s="150">
        <v>8.1381059608999831</v>
      </c>
      <c r="EB35" s="150">
        <v>8.2078416489199828</v>
      </c>
      <c r="EC35" s="150">
        <v>8.2775773369399825</v>
      </c>
      <c r="ED35" s="150">
        <v>8.3473130249599823</v>
      </c>
      <c r="EE35" s="150">
        <v>8.417048712979982</v>
      </c>
      <c r="EF35" s="150">
        <v>8.4867844009999818</v>
      </c>
      <c r="EG35" s="150">
        <v>8.5565200890199815</v>
      </c>
      <c r="EH35" s="150">
        <v>8.6262557770399813</v>
      </c>
      <c r="EI35" s="150">
        <v>8.695991465059981</v>
      </c>
      <c r="EJ35" s="150">
        <v>8.7657271530799807</v>
      </c>
      <c r="EK35" s="150">
        <v>8.8354628410999805</v>
      </c>
      <c r="EL35" s="23">
        <v>8.9051985291199802</v>
      </c>
      <c r="EM35" s="23">
        <v>8.97493421713998</v>
      </c>
      <c r="EN35" s="23">
        <v>9.0446699051599797</v>
      </c>
      <c r="EO35" s="23">
        <v>9.1144055931799794</v>
      </c>
      <c r="EP35" s="23">
        <v>9.1841412811999792</v>
      </c>
      <c r="EQ35" s="23">
        <v>9.2538769692199789</v>
      </c>
      <c r="ER35" s="23">
        <v>9.3236126572399787</v>
      </c>
      <c r="ES35" s="23">
        <v>9.3933483452599784</v>
      </c>
      <c r="ET35" s="23">
        <v>9.4630840332799782</v>
      </c>
      <c r="EU35" s="23">
        <v>9.5328197212999779</v>
      </c>
      <c r="EV35" s="23">
        <v>9.6025554093199776</v>
      </c>
      <c r="EW35" s="23">
        <v>9.6722910973399774</v>
      </c>
      <c r="EX35" s="23">
        <v>9.7420267853599771</v>
      </c>
      <c r="EY35" s="23">
        <v>9.8117624733799769</v>
      </c>
      <c r="EZ35" s="23">
        <v>9.8814981613999766</v>
      </c>
      <c r="FA35" s="23">
        <v>9.9512338494199764</v>
      </c>
      <c r="FB35" s="23">
        <v>10.020969537439976</v>
      </c>
      <c r="FC35" s="23">
        <v>10.090705225459976</v>
      </c>
      <c r="FD35" s="23">
        <v>10.160440913479976</v>
      </c>
      <c r="FE35" s="23">
        <v>10.230176601499975</v>
      </c>
      <c r="FF35" s="23">
        <v>10.299912289519975</v>
      </c>
      <c r="FG35" s="23">
        <v>10.369647977539975</v>
      </c>
      <c r="FH35" s="23">
        <v>10.439383665559975</v>
      </c>
      <c r="FI35" s="23">
        <v>10.509119353579974</v>
      </c>
      <c r="FJ35" s="23">
        <v>10.578855041599974</v>
      </c>
      <c r="FK35" s="23">
        <v>10.648590729619974</v>
      </c>
      <c r="FL35" s="23">
        <v>10.718326417639974</v>
      </c>
      <c r="FM35" s="23">
        <v>10.788062105659973</v>
      </c>
      <c r="FN35" s="23">
        <v>10.857797793679973</v>
      </c>
      <c r="FO35" s="23">
        <v>10.927533481699973</v>
      </c>
      <c r="FP35" s="23">
        <v>10.997269169719972</v>
      </c>
      <c r="FQ35" s="23">
        <v>11.067004857739972</v>
      </c>
      <c r="FR35" s="23">
        <v>11.136740545759972</v>
      </c>
      <c r="FS35" s="23">
        <v>11.206476233779972</v>
      </c>
      <c r="FT35" s="23">
        <v>11.276211921799971</v>
      </c>
      <c r="FU35" s="23">
        <v>11.345947609819971</v>
      </c>
      <c r="FV35" s="23">
        <v>11.415683297839971</v>
      </c>
      <c r="FW35" s="23">
        <v>11.485418985859971</v>
      </c>
      <c r="FX35" s="23">
        <v>11.55515467387997</v>
      </c>
      <c r="FY35" s="23">
        <v>11.62489036189997</v>
      </c>
      <c r="FZ35" s="23">
        <v>11.69462604991997</v>
      </c>
      <c r="GA35" s="23">
        <v>11.76436173793997</v>
      </c>
      <c r="GB35" s="23">
        <v>11.834097425959969</v>
      </c>
      <c r="GC35" s="23">
        <v>11.903833113979969</v>
      </c>
      <c r="GD35" s="23">
        <v>11.973568801999969</v>
      </c>
      <c r="GE35" s="23">
        <v>12.043304490019969</v>
      </c>
      <c r="GF35" s="23">
        <v>12.113040178039968</v>
      </c>
      <c r="GG35" s="23">
        <v>12.182775866059968</v>
      </c>
      <c r="GH35" s="23">
        <v>12.252511554079968</v>
      </c>
      <c r="GI35" s="23">
        <v>12.322247242099968</v>
      </c>
      <c r="GJ35" s="23">
        <v>12.391982930119967</v>
      </c>
      <c r="GK35" s="23">
        <v>12.461718618139967</v>
      </c>
      <c r="GL35" s="23">
        <v>12.531454306159967</v>
      </c>
      <c r="GM35" s="23">
        <v>12.601189994179967</v>
      </c>
      <c r="GN35" s="23">
        <v>12.670925682199966</v>
      </c>
      <c r="GO35" s="23">
        <v>12.740661370219966</v>
      </c>
      <c r="GP35" s="23">
        <v>12.810397058239966</v>
      </c>
      <c r="GQ35" s="23">
        <v>12.880132746259966</v>
      </c>
      <c r="GR35" s="23">
        <v>12.949868434279965</v>
      </c>
      <c r="GS35" s="23">
        <v>13.019604122299965</v>
      </c>
      <c r="GT35" s="23">
        <v>13.089339810319965</v>
      </c>
      <c r="GU35" s="23">
        <v>13.159075498339964</v>
      </c>
      <c r="GV35" s="23">
        <v>13.228811186359964</v>
      </c>
      <c r="GW35" s="23">
        <v>13.298546874379964</v>
      </c>
      <c r="GX35" s="23">
        <v>13.368282562399964</v>
      </c>
      <c r="GY35" s="23">
        <v>13.438018250419963</v>
      </c>
      <c r="GZ35" s="23">
        <v>13.507753938439963</v>
      </c>
      <c r="HA35" s="23">
        <v>13.577489626459963</v>
      </c>
      <c r="HB35" s="23">
        <v>13.647225314479963</v>
      </c>
      <c r="HC35" s="23">
        <v>13.716961002499962</v>
      </c>
      <c r="HD35" s="23">
        <v>13.786696690519962</v>
      </c>
      <c r="HE35" s="23">
        <v>13.856432378539962</v>
      </c>
      <c r="HF35" s="23">
        <v>13.926168066559962</v>
      </c>
      <c r="HG35" s="23">
        <v>13.995903754579961</v>
      </c>
      <c r="HH35" s="23">
        <v>14.065639442599961</v>
      </c>
      <c r="HI35" s="23">
        <v>14.135375130619961</v>
      </c>
      <c r="HJ35" s="23">
        <v>14.205110818639961</v>
      </c>
      <c r="HK35" s="23">
        <v>14.27484650665996</v>
      </c>
      <c r="HL35" s="23">
        <v>14.34458219467996</v>
      </c>
      <c r="HM35" s="23">
        <v>14.41431788269996</v>
      </c>
      <c r="HN35" s="23">
        <v>14.48405357071996</v>
      </c>
      <c r="HO35" s="23">
        <v>14.553789258739959</v>
      </c>
      <c r="HP35" s="23">
        <v>14.623524946759959</v>
      </c>
      <c r="HQ35" s="23">
        <v>14.693260634779959</v>
      </c>
      <c r="HR35" s="23">
        <v>14.762996322799959</v>
      </c>
      <c r="HS35" s="23">
        <v>14.832732010819958</v>
      </c>
      <c r="HT35" s="23">
        <v>14.902467698839958</v>
      </c>
      <c r="HU35" s="23">
        <v>14.972203386859958</v>
      </c>
      <c r="HV35" s="23">
        <v>15.041939074879958</v>
      </c>
      <c r="HW35" s="23">
        <v>15.111674762899957</v>
      </c>
      <c r="HX35" s="23">
        <v>15.181410450919957</v>
      </c>
      <c r="HY35" s="23">
        <v>15.251146138939957</v>
      </c>
      <c r="HZ35" s="23">
        <v>15.320881826959956</v>
      </c>
      <c r="IA35" s="23">
        <v>15.390617514979956</v>
      </c>
      <c r="IB35" s="23">
        <v>15.460353202999956</v>
      </c>
      <c r="IC35" s="23">
        <v>15.530088891019956</v>
      </c>
      <c r="ID35" s="23">
        <v>15.599824579039955</v>
      </c>
      <c r="IE35" s="23">
        <v>15.669560267059955</v>
      </c>
      <c r="IF35" s="23">
        <v>15.739295955079955</v>
      </c>
      <c r="IG35" s="23">
        <v>15.809031643099955</v>
      </c>
      <c r="IH35" s="23">
        <v>15.878767331119954</v>
      </c>
      <c r="II35" s="23">
        <v>15.948503019139954</v>
      </c>
      <c r="IJ35" s="23">
        <v>16.018238707159952</v>
      </c>
      <c r="IK35" s="23">
        <v>16.087974395179955</v>
      </c>
      <c r="IL35" s="23">
        <v>16.157710083199952</v>
      </c>
      <c r="IM35" s="23">
        <v>16.227445771219955</v>
      </c>
      <c r="IN35" s="23">
        <v>16.297181459239951</v>
      </c>
      <c r="IO35" s="23">
        <v>16.366917147259954</v>
      </c>
      <c r="IP35" s="23">
        <v>16.436652835279951</v>
      </c>
      <c r="IQ35" s="23">
        <v>16.506388523299954</v>
      </c>
      <c r="IR35" s="23">
        <v>16.57612421131995</v>
      </c>
      <c r="IS35" s="23">
        <v>16.645859899339953</v>
      </c>
      <c r="IT35" s="23">
        <v>16.71559558735995</v>
      </c>
      <c r="IU35" s="23">
        <v>16.785331275379953</v>
      </c>
      <c r="IV35" s="23">
        <v>16.855066963399949</v>
      </c>
    </row>
    <row r="36" spans="1:256" ht="13.2" x14ac:dyDescent="0.25">
      <c r="A36" s="149">
        <v>37773</v>
      </c>
      <c r="B36" s="218">
        <v>-2.0210059293750011</v>
      </c>
      <c r="C36" s="218">
        <v>-1.9907047400625011</v>
      </c>
      <c r="D36" s="218">
        <v>-1.9604035507500011</v>
      </c>
      <c r="E36" s="218">
        <v>-1.930102361437501</v>
      </c>
      <c r="F36" s="218">
        <v>-1.899801172125001</v>
      </c>
      <c r="G36" s="218">
        <v>-1.869499982812501</v>
      </c>
      <c r="H36" s="218">
        <v>-1.8391987935000009</v>
      </c>
      <c r="I36" s="218">
        <v>-1.8088976041875009</v>
      </c>
      <c r="J36" s="218">
        <v>-1.7785964148750009</v>
      </c>
      <c r="K36" s="218">
        <v>-1.7482952255625008</v>
      </c>
      <c r="L36" s="218">
        <v>-1.7179940362500008</v>
      </c>
      <c r="M36" s="218">
        <v>-1.6876928469375008</v>
      </c>
      <c r="N36" s="218">
        <v>-1.6573916576250007</v>
      </c>
      <c r="O36" s="218">
        <v>-1.6270904683125007</v>
      </c>
      <c r="P36" s="218">
        <v>-1.5967892790000007</v>
      </c>
      <c r="Q36" s="218">
        <v>-1.5664880896875006</v>
      </c>
      <c r="R36" s="218">
        <v>-1.5361869003750006</v>
      </c>
      <c r="S36" s="218">
        <v>-1.5058857110625006</v>
      </c>
      <c r="T36" s="218">
        <v>-1.4755845217500005</v>
      </c>
      <c r="U36" s="218">
        <v>-1.4452833324375005</v>
      </c>
      <c r="V36" s="219">
        <v>-1.4149821431250005</v>
      </c>
      <c r="W36" s="218">
        <v>-1.3846809538125004</v>
      </c>
      <c r="X36" s="219">
        <v>-1.3543797645000004</v>
      </c>
      <c r="Y36" s="218">
        <v>-1.3240785751875004</v>
      </c>
      <c r="Z36" s="219">
        <v>-1.2937773858750004</v>
      </c>
      <c r="AA36" s="218">
        <v>-1.2634761965625003</v>
      </c>
      <c r="AB36" s="220">
        <v>-1.2331750072500003</v>
      </c>
      <c r="AC36" s="218">
        <v>-1.2028738179375003</v>
      </c>
      <c r="AD36" s="220">
        <v>-1.1725726286250002</v>
      </c>
      <c r="AE36" s="218">
        <v>-1.1422714393125002</v>
      </c>
      <c r="AF36" s="218">
        <v>-1.1119702500000002</v>
      </c>
      <c r="AG36" s="150">
        <v>-1.0832351250000003</v>
      </c>
      <c r="AH36" s="150">
        <v>-1.0545000000000002</v>
      </c>
      <c r="AI36" s="150">
        <v>-1.0272500000000002</v>
      </c>
      <c r="AJ36" s="150">
        <v>-1</v>
      </c>
      <c r="AK36" s="150">
        <v>-0.8</v>
      </c>
      <c r="AL36" s="150">
        <v>-0.6</v>
      </c>
      <c r="AM36" s="150">
        <v>-0.4</v>
      </c>
      <c r="AN36" s="150">
        <v>-0.2</v>
      </c>
      <c r="AO36" s="150">
        <v>0</v>
      </c>
      <c r="AP36" s="150">
        <v>0.2</v>
      </c>
      <c r="AQ36" s="150">
        <v>0.4</v>
      </c>
      <c r="AR36" s="150">
        <v>0.6</v>
      </c>
      <c r="AS36" s="150">
        <v>0.8</v>
      </c>
      <c r="AT36" s="150">
        <v>1</v>
      </c>
      <c r="AU36" s="150">
        <v>1.2</v>
      </c>
      <c r="AV36" s="150">
        <v>1.4</v>
      </c>
      <c r="AW36" s="150">
        <v>1.58</v>
      </c>
      <c r="AX36" s="150">
        <v>1.76</v>
      </c>
      <c r="AY36" s="150">
        <v>1.9220000000000006</v>
      </c>
      <c r="AZ36" s="150">
        <v>2.0840000000000005</v>
      </c>
      <c r="BA36" s="150">
        <v>2.2298000000000004</v>
      </c>
      <c r="BB36" s="150">
        <v>2.3756000000000004</v>
      </c>
      <c r="BC36" s="150">
        <v>2.5068200000000003</v>
      </c>
      <c r="BD36" s="150">
        <v>2.6380400000000002</v>
      </c>
      <c r="BE36" s="150">
        <v>2.756138</v>
      </c>
      <c r="BF36" s="150">
        <v>2.8742359999999998</v>
      </c>
      <c r="BG36" s="150">
        <v>2.9805241999999996</v>
      </c>
      <c r="BH36" s="150">
        <v>3.0868123999999995</v>
      </c>
      <c r="BI36" s="150">
        <v>3.1824717799999993</v>
      </c>
      <c r="BJ36" s="150">
        <v>3.2781311599999992</v>
      </c>
      <c r="BK36" s="150">
        <v>3.3642246019999993</v>
      </c>
      <c r="BL36" s="150">
        <v>3.450318043999999</v>
      </c>
      <c r="BM36" s="150">
        <v>3.5278021417999987</v>
      </c>
      <c r="BN36" s="150">
        <v>3.6052862395999989</v>
      </c>
      <c r="BO36" s="150">
        <v>3.6750219276199987</v>
      </c>
      <c r="BP36" s="150">
        <v>3.7447576156399989</v>
      </c>
      <c r="BQ36" s="150">
        <v>3.8144933036599991</v>
      </c>
      <c r="BR36" s="150">
        <v>3.8842289916799988</v>
      </c>
      <c r="BS36" s="150">
        <v>3.9539646796999985</v>
      </c>
      <c r="BT36" s="150">
        <v>4.0237003677199983</v>
      </c>
      <c r="BU36" s="150">
        <v>4.093436055739998</v>
      </c>
      <c r="BV36" s="150">
        <v>4.1631717437599978</v>
      </c>
      <c r="BW36" s="150">
        <v>4.2329074317799975</v>
      </c>
      <c r="BX36" s="150">
        <v>4.3026431197999973</v>
      </c>
      <c r="BY36" s="150">
        <v>4.372378807819997</v>
      </c>
      <c r="BZ36" s="150">
        <v>4.4421144958399967</v>
      </c>
      <c r="CA36" s="150">
        <v>4.5118501838599965</v>
      </c>
      <c r="CB36" s="150">
        <v>4.5815858718799962</v>
      </c>
      <c r="CC36" s="150">
        <v>4.651321559899996</v>
      </c>
      <c r="CD36" s="150">
        <v>4.7210572479199957</v>
      </c>
      <c r="CE36" s="150">
        <v>4.7907929359399954</v>
      </c>
      <c r="CF36" s="150">
        <v>4.8605286239599952</v>
      </c>
      <c r="CG36" s="150">
        <v>4.9302643119799949</v>
      </c>
      <c r="CH36" s="150">
        <v>4.9999999999999947</v>
      </c>
      <c r="CI36" s="150">
        <v>5.0697356880199944</v>
      </c>
      <c r="CJ36" s="150">
        <v>5.1394713760399942</v>
      </c>
      <c r="CK36" s="150">
        <v>5.2092070640599939</v>
      </c>
      <c r="CL36" s="150">
        <v>5.2789427520799936</v>
      </c>
      <c r="CM36" s="150">
        <v>5.3486784400999934</v>
      </c>
      <c r="CN36" s="150">
        <v>5.4184141281199931</v>
      </c>
      <c r="CO36" s="150">
        <v>5.4881498161399929</v>
      </c>
      <c r="CP36" s="150">
        <v>5.5578855041599926</v>
      </c>
      <c r="CQ36" s="150">
        <v>5.6276211921799923</v>
      </c>
      <c r="CR36" s="150">
        <v>5.6973568801999921</v>
      </c>
      <c r="CS36" s="150">
        <v>5.7670925682199918</v>
      </c>
      <c r="CT36" s="150">
        <v>5.8368282562399916</v>
      </c>
      <c r="CU36" s="150">
        <v>5.9065639442599913</v>
      </c>
      <c r="CV36" s="150">
        <v>5.9762996322799911</v>
      </c>
      <c r="CW36" s="150">
        <v>6.0460353202999908</v>
      </c>
      <c r="CX36" s="150">
        <v>6.1157710083199905</v>
      </c>
      <c r="CY36" s="150">
        <v>6.1855066963399903</v>
      </c>
      <c r="CZ36" s="150">
        <v>6.25524238435999</v>
      </c>
      <c r="DA36" s="150">
        <v>6.3249780723799898</v>
      </c>
      <c r="DB36" s="150">
        <v>6.3947137603999895</v>
      </c>
      <c r="DC36" s="150">
        <v>6.4644494484199893</v>
      </c>
      <c r="DD36" s="150">
        <v>6.534185136439989</v>
      </c>
      <c r="DE36" s="150">
        <v>6.6039208244599887</v>
      </c>
      <c r="DF36" s="150">
        <v>6.6736565124799885</v>
      </c>
      <c r="DG36" s="150">
        <v>6.7433922004999882</v>
      </c>
      <c r="DH36" s="150">
        <v>6.813127888519988</v>
      </c>
      <c r="DI36" s="150">
        <v>6.8828635765399877</v>
      </c>
      <c r="DJ36" s="150">
        <v>6.9525992645599874</v>
      </c>
      <c r="DK36" s="150">
        <v>7.0223349525799872</v>
      </c>
      <c r="DL36" s="150">
        <v>7.0920706405999869</v>
      </c>
      <c r="DM36" s="150">
        <v>7.1618063286199867</v>
      </c>
      <c r="DN36" s="150">
        <v>7.2315420166399864</v>
      </c>
      <c r="DO36" s="150">
        <v>7.3012777046599862</v>
      </c>
      <c r="DP36" s="150">
        <v>7.3710133926799859</v>
      </c>
      <c r="DQ36" s="150">
        <v>7.4407490806999856</v>
      </c>
      <c r="DR36" s="150">
        <v>7.5104847687199854</v>
      </c>
      <c r="DS36" s="150">
        <v>7.5802204567399851</v>
      </c>
      <c r="DT36" s="150">
        <v>7.6499561447599849</v>
      </c>
      <c r="DU36" s="150">
        <v>7.7196918327799846</v>
      </c>
      <c r="DV36" s="150">
        <v>7.7894275207999844</v>
      </c>
      <c r="DW36" s="150">
        <v>7.8591632088199841</v>
      </c>
      <c r="DX36" s="150">
        <v>7.9288988968399838</v>
      </c>
      <c r="DY36" s="150">
        <v>7.9986345848599836</v>
      </c>
      <c r="DZ36" s="150">
        <v>8.0683702728799833</v>
      </c>
      <c r="EA36" s="150">
        <v>8.1381059608999831</v>
      </c>
      <c r="EB36" s="150">
        <v>8.2078416489199828</v>
      </c>
      <c r="EC36" s="150">
        <v>8.2775773369399825</v>
      </c>
      <c r="ED36" s="150">
        <v>8.3473130249599823</v>
      </c>
      <c r="EE36" s="150">
        <v>8.417048712979982</v>
      </c>
      <c r="EF36" s="150">
        <v>8.4867844009999818</v>
      </c>
      <c r="EG36" s="150">
        <v>8.5565200890199815</v>
      </c>
      <c r="EH36" s="150">
        <v>8.6262557770399813</v>
      </c>
      <c r="EI36" s="150">
        <v>8.695991465059981</v>
      </c>
      <c r="EJ36" s="150">
        <v>8.7657271530799807</v>
      </c>
      <c r="EK36" s="150">
        <v>8.8354628410999805</v>
      </c>
      <c r="EL36" s="23">
        <v>8.9051985291199802</v>
      </c>
      <c r="EM36" s="23">
        <v>8.97493421713998</v>
      </c>
      <c r="EN36" s="23">
        <v>9.0446699051599797</v>
      </c>
      <c r="EO36" s="23">
        <v>9.1144055931799794</v>
      </c>
      <c r="EP36" s="23">
        <v>9.1841412811999792</v>
      </c>
      <c r="EQ36" s="23">
        <v>9.2538769692199789</v>
      </c>
      <c r="ER36" s="23">
        <v>9.3236126572399787</v>
      </c>
      <c r="ES36" s="23">
        <v>9.3933483452599784</v>
      </c>
      <c r="ET36" s="23">
        <v>9.4630840332799782</v>
      </c>
      <c r="EU36" s="23">
        <v>9.5328197212999779</v>
      </c>
      <c r="EV36" s="23">
        <v>9.6025554093199776</v>
      </c>
      <c r="EW36" s="23">
        <v>9.6722910973399774</v>
      </c>
      <c r="EX36" s="23">
        <v>9.7420267853599771</v>
      </c>
      <c r="EY36" s="23">
        <v>9.8117624733799769</v>
      </c>
      <c r="EZ36" s="23">
        <v>9.8814981613999766</v>
      </c>
      <c r="FA36" s="23">
        <v>9.9512338494199764</v>
      </c>
      <c r="FB36" s="23">
        <v>10.020969537439976</v>
      </c>
      <c r="FC36" s="23">
        <v>10.090705225459976</v>
      </c>
      <c r="FD36" s="23">
        <v>10.160440913479976</v>
      </c>
      <c r="FE36" s="23">
        <v>10.230176601499975</v>
      </c>
      <c r="FF36" s="23">
        <v>10.299912289519975</v>
      </c>
      <c r="FG36" s="23">
        <v>10.369647977539975</v>
      </c>
      <c r="FH36" s="23">
        <v>10.439383665559975</v>
      </c>
      <c r="FI36" s="23">
        <v>10.509119353579974</v>
      </c>
      <c r="FJ36" s="23">
        <v>10.578855041599974</v>
      </c>
      <c r="FK36" s="23">
        <v>10.648590729619974</v>
      </c>
      <c r="FL36" s="23">
        <v>10.718326417639974</v>
      </c>
      <c r="FM36" s="23">
        <v>10.788062105659973</v>
      </c>
      <c r="FN36" s="23">
        <v>10.857797793679973</v>
      </c>
      <c r="FO36" s="23">
        <v>10.927533481699973</v>
      </c>
      <c r="FP36" s="23">
        <v>10.997269169719972</v>
      </c>
      <c r="FQ36" s="23">
        <v>11.067004857739972</v>
      </c>
      <c r="FR36" s="23">
        <v>11.136740545759972</v>
      </c>
      <c r="FS36" s="23">
        <v>11.206476233779972</v>
      </c>
      <c r="FT36" s="23">
        <v>11.276211921799971</v>
      </c>
      <c r="FU36" s="23">
        <v>11.345947609819971</v>
      </c>
      <c r="FV36" s="23">
        <v>11.415683297839971</v>
      </c>
      <c r="FW36" s="23">
        <v>11.485418985859971</v>
      </c>
      <c r="FX36" s="23">
        <v>11.55515467387997</v>
      </c>
      <c r="FY36" s="23">
        <v>11.62489036189997</v>
      </c>
      <c r="FZ36" s="23">
        <v>11.69462604991997</v>
      </c>
      <c r="GA36" s="23">
        <v>11.76436173793997</v>
      </c>
      <c r="GB36" s="23">
        <v>11.834097425959969</v>
      </c>
      <c r="GC36" s="23">
        <v>11.903833113979969</v>
      </c>
      <c r="GD36" s="23">
        <v>11.973568801999969</v>
      </c>
      <c r="GE36" s="23">
        <v>12.043304490019969</v>
      </c>
      <c r="GF36" s="23">
        <v>12.113040178039968</v>
      </c>
      <c r="GG36" s="23">
        <v>12.182775866059968</v>
      </c>
      <c r="GH36" s="23">
        <v>12.252511554079968</v>
      </c>
      <c r="GI36" s="23">
        <v>12.322247242099968</v>
      </c>
      <c r="GJ36" s="23">
        <v>12.391982930119967</v>
      </c>
      <c r="GK36" s="23">
        <v>12.461718618139967</v>
      </c>
      <c r="GL36" s="23">
        <v>12.531454306159967</v>
      </c>
      <c r="GM36" s="23">
        <v>12.601189994179967</v>
      </c>
      <c r="GN36" s="23">
        <v>12.670925682199966</v>
      </c>
      <c r="GO36" s="23">
        <v>12.740661370219966</v>
      </c>
      <c r="GP36" s="23">
        <v>12.810397058239966</v>
      </c>
      <c r="GQ36" s="23">
        <v>12.880132746259966</v>
      </c>
      <c r="GR36" s="23">
        <v>12.949868434279965</v>
      </c>
      <c r="GS36" s="23">
        <v>13.019604122299965</v>
      </c>
      <c r="GT36" s="23">
        <v>13.089339810319965</v>
      </c>
      <c r="GU36" s="23">
        <v>13.159075498339964</v>
      </c>
      <c r="GV36" s="23">
        <v>13.228811186359964</v>
      </c>
      <c r="GW36" s="23">
        <v>13.298546874379964</v>
      </c>
      <c r="GX36" s="23">
        <v>13.368282562399964</v>
      </c>
      <c r="GY36" s="23">
        <v>13.438018250419963</v>
      </c>
      <c r="GZ36" s="23">
        <v>13.507753938439963</v>
      </c>
      <c r="HA36" s="23">
        <v>13.577489626459963</v>
      </c>
      <c r="HB36" s="23">
        <v>13.647225314479963</v>
      </c>
      <c r="HC36" s="23">
        <v>13.716961002499962</v>
      </c>
      <c r="HD36" s="23">
        <v>13.786696690519962</v>
      </c>
      <c r="HE36" s="23">
        <v>13.856432378539962</v>
      </c>
      <c r="HF36" s="23">
        <v>13.926168066559962</v>
      </c>
      <c r="HG36" s="23">
        <v>13.995903754579961</v>
      </c>
      <c r="HH36" s="23">
        <v>14.065639442599961</v>
      </c>
      <c r="HI36" s="23">
        <v>14.135375130619961</v>
      </c>
      <c r="HJ36" s="23">
        <v>14.205110818639961</v>
      </c>
      <c r="HK36" s="23">
        <v>14.27484650665996</v>
      </c>
      <c r="HL36" s="23">
        <v>14.34458219467996</v>
      </c>
      <c r="HM36" s="23">
        <v>14.41431788269996</v>
      </c>
      <c r="HN36" s="23">
        <v>14.48405357071996</v>
      </c>
      <c r="HO36" s="23">
        <v>14.553789258739959</v>
      </c>
      <c r="HP36" s="23">
        <v>14.623524946759959</v>
      </c>
      <c r="HQ36" s="23">
        <v>14.693260634779959</v>
      </c>
      <c r="HR36" s="23">
        <v>14.762996322799959</v>
      </c>
      <c r="HS36" s="23">
        <v>14.832732010819958</v>
      </c>
      <c r="HT36" s="23">
        <v>14.902467698839958</v>
      </c>
      <c r="HU36" s="23">
        <v>14.972203386859958</v>
      </c>
      <c r="HV36" s="23">
        <v>15.041939074879958</v>
      </c>
      <c r="HW36" s="23">
        <v>15.111674762899957</v>
      </c>
      <c r="HX36" s="23">
        <v>15.181410450919957</v>
      </c>
      <c r="HY36" s="23">
        <v>15.251146138939957</v>
      </c>
      <c r="HZ36" s="23">
        <v>15.320881826959956</v>
      </c>
      <c r="IA36" s="23">
        <v>15.390617514979956</v>
      </c>
      <c r="IB36" s="23">
        <v>15.460353202999956</v>
      </c>
      <c r="IC36" s="23">
        <v>15.530088891019956</v>
      </c>
      <c r="ID36" s="23">
        <v>15.599824579039955</v>
      </c>
      <c r="IE36" s="23">
        <v>15.669560267059955</v>
      </c>
      <c r="IF36" s="23">
        <v>15.739295955079955</v>
      </c>
      <c r="IG36" s="23">
        <v>15.809031643099955</v>
      </c>
      <c r="IH36" s="23">
        <v>15.878767331119954</v>
      </c>
      <c r="II36" s="23">
        <v>15.948503019139954</v>
      </c>
      <c r="IJ36" s="23">
        <v>16.018238707159952</v>
      </c>
      <c r="IK36" s="23">
        <v>16.087974395179955</v>
      </c>
      <c r="IL36" s="23">
        <v>16.157710083199952</v>
      </c>
      <c r="IM36" s="23">
        <v>16.227445771219955</v>
      </c>
      <c r="IN36" s="23">
        <v>16.297181459239951</v>
      </c>
      <c r="IO36" s="23">
        <v>16.366917147259954</v>
      </c>
      <c r="IP36" s="23">
        <v>16.436652835279951</v>
      </c>
      <c r="IQ36" s="23">
        <v>16.506388523299954</v>
      </c>
      <c r="IR36" s="23">
        <v>16.57612421131995</v>
      </c>
      <c r="IS36" s="23">
        <v>16.645859899339953</v>
      </c>
      <c r="IT36" s="23">
        <v>16.71559558735995</v>
      </c>
      <c r="IU36" s="23">
        <v>16.785331275379953</v>
      </c>
      <c r="IV36" s="23">
        <v>16.855066963399949</v>
      </c>
    </row>
    <row r="37" spans="1:256" ht="13.2" x14ac:dyDescent="0.25">
      <c r="A37" s="149">
        <v>37803</v>
      </c>
      <c r="B37" s="218">
        <v>-2.0210059293750011</v>
      </c>
      <c r="C37" s="218">
        <v>-1.9907047400625011</v>
      </c>
      <c r="D37" s="218">
        <v>-1.9604035507500011</v>
      </c>
      <c r="E37" s="218">
        <v>-1.930102361437501</v>
      </c>
      <c r="F37" s="218">
        <v>-1.899801172125001</v>
      </c>
      <c r="G37" s="218">
        <v>-1.869499982812501</v>
      </c>
      <c r="H37" s="218">
        <v>-1.8391987935000009</v>
      </c>
      <c r="I37" s="218">
        <v>-1.8088976041875009</v>
      </c>
      <c r="J37" s="218">
        <v>-1.7785964148750009</v>
      </c>
      <c r="K37" s="218">
        <v>-1.7482952255625008</v>
      </c>
      <c r="L37" s="218">
        <v>-1.7179940362500008</v>
      </c>
      <c r="M37" s="218">
        <v>-1.6876928469375008</v>
      </c>
      <c r="N37" s="218">
        <v>-1.6573916576250007</v>
      </c>
      <c r="O37" s="218">
        <v>-1.6270904683125007</v>
      </c>
      <c r="P37" s="218">
        <v>-1.5967892790000007</v>
      </c>
      <c r="Q37" s="218">
        <v>-1.5664880896875006</v>
      </c>
      <c r="R37" s="218">
        <v>-1.5361869003750006</v>
      </c>
      <c r="S37" s="218">
        <v>-1.5058857110625006</v>
      </c>
      <c r="T37" s="218">
        <v>-1.4755845217500005</v>
      </c>
      <c r="U37" s="218">
        <v>-1.4452833324375005</v>
      </c>
      <c r="V37" s="219">
        <v>-1.4149821431250005</v>
      </c>
      <c r="W37" s="218">
        <v>-1.3846809538125004</v>
      </c>
      <c r="X37" s="219">
        <v>-1.3543797645000004</v>
      </c>
      <c r="Y37" s="218">
        <v>-1.3240785751875004</v>
      </c>
      <c r="Z37" s="219">
        <v>-1.2937773858750004</v>
      </c>
      <c r="AA37" s="218">
        <v>-1.2634761965625003</v>
      </c>
      <c r="AB37" s="220">
        <v>-1.2331750072500003</v>
      </c>
      <c r="AC37" s="218">
        <v>-1.2028738179375003</v>
      </c>
      <c r="AD37" s="220">
        <v>-1.1725726286250002</v>
      </c>
      <c r="AE37" s="218">
        <v>-1.1422714393125002</v>
      </c>
      <c r="AF37" s="218">
        <v>-1.1119702500000002</v>
      </c>
      <c r="AG37" s="150">
        <v>-1.0832351250000003</v>
      </c>
      <c r="AH37" s="150">
        <v>-1.0545000000000002</v>
      </c>
      <c r="AI37" s="150">
        <v>-1.0272500000000002</v>
      </c>
      <c r="AJ37" s="150">
        <v>-1</v>
      </c>
      <c r="AK37" s="150">
        <v>-0.8</v>
      </c>
      <c r="AL37" s="150">
        <v>-0.6</v>
      </c>
      <c r="AM37" s="150">
        <v>-0.4</v>
      </c>
      <c r="AN37" s="150">
        <v>-0.2</v>
      </c>
      <c r="AO37" s="150">
        <v>0</v>
      </c>
      <c r="AP37" s="150">
        <v>0.2</v>
      </c>
      <c r="AQ37" s="150">
        <v>0.4</v>
      </c>
      <c r="AR37" s="150">
        <v>0.6</v>
      </c>
      <c r="AS37" s="150">
        <v>0.8</v>
      </c>
      <c r="AT37" s="150">
        <v>1</v>
      </c>
      <c r="AU37" s="150">
        <v>1.2</v>
      </c>
      <c r="AV37" s="150">
        <v>1.4</v>
      </c>
      <c r="AW37" s="150">
        <v>1.58</v>
      </c>
      <c r="AX37" s="150">
        <v>1.76</v>
      </c>
      <c r="AY37" s="150">
        <v>1.9220000000000006</v>
      </c>
      <c r="AZ37" s="150">
        <v>2.0840000000000005</v>
      </c>
      <c r="BA37" s="150">
        <v>2.2298000000000004</v>
      </c>
      <c r="BB37" s="150">
        <v>2.3756000000000004</v>
      </c>
      <c r="BC37" s="150">
        <v>2.5068200000000003</v>
      </c>
      <c r="BD37" s="150">
        <v>2.6380400000000002</v>
      </c>
      <c r="BE37" s="150">
        <v>2.756138</v>
      </c>
      <c r="BF37" s="150">
        <v>2.8742359999999998</v>
      </c>
      <c r="BG37" s="150">
        <v>2.9805241999999996</v>
      </c>
      <c r="BH37" s="150">
        <v>3.0868123999999995</v>
      </c>
      <c r="BI37" s="150">
        <v>3.1824717799999993</v>
      </c>
      <c r="BJ37" s="150">
        <v>3.2781311599999992</v>
      </c>
      <c r="BK37" s="150">
        <v>3.3642246019999993</v>
      </c>
      <c r="BL37" s="150">
        <v>3.450318043999999</v>
      </c>
      <c r="BM37" s="150">
        <v>3.5278021417999987</v>
      </c>
      <c r="BN37" s="150">
        <v>3.6052862395999989</v>
      </c>
      <c r="BO37" s="150">
        <v>3.6750219276199987</v>
      </c>
      <c r="BP37" s="150">
        <v>3.7447576156399989</v>
      </c>
      <c r="BQ37" s="150">
        <v>3.8144933036599991</v>
      </c>
      <c r="BR37" s="150">
        <v>3.8842289916799988</v>
      </c>
      <c r="BS37" s="150">
        <v>3.9539646796999985</v>
      </c>
      <c r="BT37" s="150">
        <v>4.0237003677199983</v>
      </c>
      <c r="BU37" s="150">
        <v>4.093436055739998</v>
      </c>
      <c r="BV37" s="150">
        <v>4.1631717437599978</v>
      </c>
      <c r="BW37" s="150">
        <v>4.2329074317799975</v>
      </c>
      <c r="BX37" s="150">
        <v>4.3026431197999973</v>
      </c>
      <c r="BY37" s="150">
        <v>4.372378807819997</v>
      </c>
      <c r="BZ37" s="150">
        <v>4.4421144958399967</v>
      </c>
      <c r="CA37" s="150">
        <v>4.5118501838599965</v>
      </c>
      <c r="CB37" s="150">
        <v>4.5815858718799962</v>
      </c>
      <c r="CC37" s="150">
        <v>4.651321559899996</v>
      </c>
      <c r="CD37" s="150">
        <v>4.7210572479199957</v>
      </c>
      <c r="CE37" s="150">
        <v>4.7907929359399954</v>
      </c>
      <c r="CF37" s="150">
        <v>4.8605286239599952</v>
      </c>
      <c r="CG37" s="150">
        <v>4.9302643119799949</v>
      </c>
      <c r="CH37" s="150">
        <v>4.9999999999999947</v>
      </c>
      <c r="CI37" s="150">
        <v>5.0697356880199944</v>
      </c>
      <c r="CJ37" s="150">
        <v>5.1394713760399942</v>
      </c>
      <c r="CK37" s="150">
        <v>5.2092070640599939</v>
      </c>
      <c r="CL37" s="150">
        <v>5.2789427520799936</v>
      </c>
      <c r="CM37" s="150">
        <v>5.3486784400999934</v>
      </c>
      <c r="CN37" s="150">
        <v>5.4184141281199931</v>
      </c>
      <c r="CO37" s="150">
        <v>5.4881498161399929</v>
      </c>
      <c r="CP37" s="150">
        <v>5.5578855041599926</v>
      </c>
      <c r="CQ37" s="150">
        <v>5.6276211921799923</v>
      </c>
      <c r="CR37" s="150">
        <v>5.6973568801999921</v>
      </c>
      <c r="CS37" s="150">
        <v>5.7670925682199918</v>
      </c>
      <c r="CT37" s="150">
        <v>5.8368282562399916</v>
      </c>
      <c r="CU37" s="150">
        <v>5.9065639442599913</v>
      </c>
      <c r="CV37" s="150">
        <v>5.9762996322799911</v>
      </c>
      <c r="CW37" s="150">
        <v>6.0460353202999908</v>
      </c>
      <c r="CX37" s="150">
        <v>6.1157710083199905</v>
      </c>
      <c r="CY37" s="150">
        <v>6.1855066963399903</v>
      </c>
      <c r="CZ37" s="150">
        <v>6.25524238435999</v>
      </c>
      <c r="DA37" s="150">
        <v>6.3249780723799898</v>
      </c>
      <c r="DB37" s="150">
        <v>6.3947137603999895</v>
      </c>
      <c r="DC37" s="150">
        <v>6.4644494484199893</v>
      </c>
      <c r="DD37" s="150">
        <v>6.534185136439989</v>
      </c>
      <c r="DE37" s="150">
        <v>6.6039208244599887</v>
      </c>
      <c r="DF37" s="150">
        <v>6.6736565124799885</v>
      </c>
      <c r="DG37" s="150">
        <v>6.7433922004999882</v>
      </c>
      <c r="DH37" s="150">
        <v>6.813127888519988</v>
      </c>
      <c r="DI37" s="150">
        <v>6.8828635765399877</v>
      </c>
      <c r="DJ37" s="150">
        <v>6.9525992645599874</v>
      </c>
      <c r="DK37" s="150">
        <v>7.0223349525799872</v>
      </c>
      <c r="DL37" s="150">
        <v>7.0920706405999869</v>
      </c>
      <c r="DM37" s="150">
        <v>7.1618063286199867</v>
      </c>
      <c r="DN37" s="150">
        <v>7.2315420166399864</v>
      </c>
      <c r="DO37" s="150">
        <v>7.3012777046599862</v>
      </c>
      <c r="DP37" s="150">
        <v>7.3710133926799859</v>
      </c>
      <c r="DQ37" s="150">
        <v>7.4407490806999856</v>
      </c>
      <c r="DR37" s="150">
        <v>7.5104847687199854</v>
      </c>
      <c r="DS37" s="150">
        <v>7.5802204567399851</v>
      </c>
      <c r="DT37" s="150">
        <v>7.6499561447599849</v>
      </c>
      <c r="DU37" s="150">
        <v>7.7196918327799846</v>
      </c>
      <c r="DV37" s="150">
        <v>7.7894275207999844</v>
      </c>
      <c r="DW37" s="150">
        <v>7.8591632088199841</v>
      </c>
      <c r="DX37" s="150">
        <v>7.9288988968399838</v>
      </c>
      <c r="DY37" s="150">
        <v>7.9986345848599836</v>
      </c>
      <c r="DZ37" s="150">
        <v>8.0683702728799833</v>
      </c>
      <c r="EA37" s="150">
        <v>8.1381059608999831</v>
      </c>
      <c r="EB37" s="150">
        <v>8.2078416489199828</v>
      </c>
      <c r="EC37" s="150">
        <v>8.2775773369399825</v>
      </c>
      <c r="ED37" s="150">
        <v>8.3473130249599823</v>
      </c>
      <c r="EE37" s="150">
        <v>8.417048712979982</v>
      </c>
      <c r="EF37" s="150">
        <v>8.4867844009999818</v>
      </c>
      <c r="EG37" s="150">
        <v>8.5565200890199815</v>
      </c>
      <c r="EH37" s="150">
        <v>8.6262557770399813</v>
      </c>
      <c r="EI37" s="150">
        <v>8.695991465059981</v>
      </c>
      <c r="EJ37" s="150">
        <v>8.7657271530799807</v>
      </c>
      <c r="EK37" s="150">
        <v>8.8354628410999805</v>
      </c>
      <c r="EL37" s="23">
        <v>8.9051985291199802</v>
      </c>
      <c r="EM37" s="23">
        <v>8.97493421713998</v>
      </c>
      <c r="EN37" s="23">
        <v>9.0446699051599797</v>
      </c>
      <c r="EO37" s="23">
        <v>9.1144055931799794</v>
      </c>
      <c r="EP37" s="23">
        <v>9.1841412811999792</v>
      </c>
      <c r="EQ37" s="23">
        <v>9.2538769692199789</v>
      </c>
      <c r="ER37" s="23">
        <v>9.3236126572399787</v>
      </c>
      <c r="ES37" s="23">
        <v>9.3933483452599784</v>
      </c>
      <c r="ET37" s="23">
        <v>9.4630840332799782</v>
      </c>
      <c r="EU37" s="23">
        <v>9.5328197212999779</v>
      </c>
      <c r="EV37" s="23">
        <v>9.6025554093199776</v>
      </c>
      <c r="EW37" s="23">
        <v>9.6722910973399774</v>
      </c>
      <c r="EX37" s="23">
        <v>9.7420267853599771</v>
      </c>
      <c r="EY37" s="23">
        <v>9.8117624733799769</v>
      </c>
      <c r="EZ37" s="23">
        <v>9.8814981613999766</v>
      </c>
      <c r="FA37" s="23">
        <v>9.9512338494199764</v>
      </c>
      <c r="FB37" s="23">
        <v>10.020969537439976</v>
      </c>
      <c r="FC37" s="23">
        <v>10.090705225459976</v>
      </c>
      <c r="FD37" s="23">
        <v>10.160440913479976</v>
      </c>
      <c r="FE37" s="23">
        <v>10.230176601499975</v>
      </c>
      <c r="FF37" s="23">
        <v>10.299912289519975</v>
      </c>
      <c r="FG37" s="23">
        <v>10.369647977539975</v>
      </c>
      <c r="FH37" s="23">
        <v>10.439383665559975</v>
      </c>
      <c r="FI37" s="23">
        <v>10.509119353579974</v>
      </c>
      <c r="FJ37" s="23">
        <v>10.578855041599974</v>
      </c>
      <c r="FK37" s="23">
        <v>10.648590729619974</v>
      </c>
      <c r="FL37" s="23">
        <v>10.718326417639974</v>
      </c>
      <c r="FM37" s="23">
        <v>10.788062105659973</v>
      </c>
      <c r="FN37" s="23">
        <v>10.857797793679973</v>
      </c>
      <c r="FO37" s="23">
        <v>10.927533481699973</v>
      </c>
      <c r="FP37" s="23">
        <v>10.997269169719972</v>
      </c>
      <c r="FQ37" s="23">
        <v>11.067004857739972</v>
      </c>
      <c r="FR37" s="23">
        <v>11.136740545759972</v>
      </c>
      <c r="FS37" s="23">
        <v>11.206476233779972</v>
      </c>
      <c r="FT37" s="23">
        <v>11.276211921799971</v>
      </c>
      <c r="FU37" s="23">
        <v>11.345947609819971</v>
      </c>
      <c r="FV37" s="23">
        <v>11.415683297839971</v>
      </c>
      <c r="FW37" s="23">
        <v>11.485418985859971</v>
      </c>
      <c r="FX37" s="23">
        <v>11.55515467387997</v>
      </c>
      <c r="FY37" s="23">
        <v>11.62489036189997</v>
      </c>
      <c r="FZ37" s="23">
        <v>11.69462604991997</v>
      </c>
      <c r="GA37" s="23">
        <v>11.76436173793997</v>
      </c>
      <c r="GB37" s="23">
        <v>11.834097425959969</v>
      </c>
      <c r="GC37" s="23">
        <v>11.903833113979969</v>
      </c>
      <c r="GD37" s="23">
        <v>11.973568801999969</v>
      </c>
      <c r="GE37" s="23">
        <v>12.043304490019969</v>
      </c>
      <c r="GF37" s="23">
        <v>12.113040178039968</v>
      </c>
      <c r="GG37" s="23">
        <v>12.182775866059968</v>
      </c>
      <c r="GH37" s="23">
        <v>12.252511554079968</v>
      </c>
      <c r="GI37" s="23">
        <v>12.322247242099968</v>
      </c>
      <c r="GJ37" s="23">
        <v>12.391982930119967</v>
      </c>
      <c r="GK37" s="23">
        <v>12.461718618139967</v>
      </c>
      <c r="GL37" s="23">
        <v>12.531454306159967</v>
      </c>
      <c r="GM37" s="23">
        <v>12.601189994179967</v>
      </c>
      <c r="GN37" s="23">
        <v>12.670925682199966</v>
      </c>
      <c r="GO37" s="23">
        <v>12.740661370219966</v>
      </c>
      <c r="GP37" s="23">
        <v>12.810397058239966</v>
      </c>
      <c r="GQ37" s="23">
        <v>12.880132746259966</v>
      </c>
      <c r="GR37" s="23">
        <v>12.949868434279965</v>
      </c>
      <c r="GS37" s="23">
        <v>13.019604122299965</v>
      </c>
      <c r="GT37" s="23">
        <v>13.089339810319965</v>
      </c>
      <c r="GU37" s="23">
        <v>13.159075498339964</v>
      </c>
      <c r="GV37" s="23">
        <v>13.228811186359964</v>
      </c>
      <c r="GW37" s="23">
        <v>13.298546874379964</v>
      </c>
      <c r="GX37" s="23">
        <v>13.368282562399964</v>
      </c>
      <c r="GY37" s="23">
        <v>13.438018250419963</v>
      </c>
      <c r="GZ37" s="23">
        <v>13.507753938439963</v>
      </c>
      <c r="HA37" s="23">
        <v>13.577489626459963</v>
      </c>
      <c r="HB37" s="23">
        <v>13.647225314479963</v>
      </c>
      <c r="HC37" s="23">
        <v>13.716961002499962</v>
      </c>
      <c r="HD37" s="23">
        <v>13.786696690519962</v>
      </c>
      <c r="HE37" s="23">
        <v>13.856432378539962</v>
      </c>
      <c r="HF37" s="23">
        <v>13.926168066559962</v>
      </c>
      <c r="HG37" s="23">
        <v>13.995903754579961</v>
      </c>
      <c r="HH37" s="23">
        <v>14.065639442599961</v>
      </c>
      <c r="HI37" s="23">
        <v>14.135375130619961</v>
      </c>
      <c r="HJ37" s="23">
        <v>14.205110818639961</v>
      </c>
      <c r="HK37" s="23">
        <v>14.27484650665996</v>
      </c>
      <c r="HL37" s="23">
        <v>14.34458219467996</v>
      </c>
      <c r="HM37" s="23">
        <v>14.41431788269996</v>
      </c>
      <c r="HN37" s="23">
        <v>14.48405357071996</v>
      </c>
      <c r="HO37" s="23">
        <v>14.553789258739959</v>
      </c>
      <c r="HP37" s="23">
        <v>14.623524946759959</v>
      </c>
      <c r="HQ37" s="23">
        <v>14.693260634779959</v>
      </c>
      <c r="HR37" s="23">
        <v>14.762996322799959</v>
      </c>
      <c r="HS37" s="23">
        <v>14.832732010819958</v>
      </c>
      <c r="HT37" s="23">
        <v>14.902467698839958</v>
      </c>
      <c r="HU37" s="23">
        <v>14.972203386859958</v>
      </c>
      <c r="HV37" s="23">
        <v>15.041939074879958</v>
      </c>
      <c r="HW37" s="23">
        <v>15.111674762899957</v>
      </c>
      <c r="HX37" s="23">
        <v>15.181410450919957</v>
      </c>
      <c r="HY37" s="23">
        <v>15.251146138939957</v>
      </c>
      <c r="HZ37" s="23">
        <v>15.320881826959956</v>
      </c>
      <c r="IA37" s="23">
        <v>15.390617514979956</v>
      </c>
      <c r="IB37" s="23">
        <v>15.460353202999956</v>
      </c>
      <c r="IC37" s="23">
        <v>15.530088891019956</v>
      </c>
      <c r="ID37" s="23">
        <v>15.599824579039955</v>
      </c>
      <c r="IE37" s="23">
        <v>15.669560267059955</v>
      </c>
      <c r="IF37" s="23">
        <v>15.739295955079955</v>
      </c>
      <c r="IG37" s="23">
        <v>15.809031643099955</v>
      </c>
      <c r="IH37" s="23">
        <v>15.878767331119954</v>
      </c>
      <c r="II37" s="23">
        <v>15.948503019139954</v>
      </c>
      <c r="IJ37" s="23">
        <v>16.018238707159952</v>
      </c>
      <c r="IK37" s="23">
        <v>16.087974395179955</v>
      </c>
      <c r="IL37" s="23">
        <v>16.157710083199952</v>
      </c>
      <c r="IM37" s="23">
        <v>16.227445771219955</v>
      </c>
      <c r="IN37" s="23">
        <v>16.297181459239951</v>
      </c>
      <c r="IO37" s="23">
        <v>16.366917147259954</v>
      </c>
      <c r="IP37" s="23">
        <v>16.436652835279951</v>
      </c>
      <c r="IQ37" s="23">
        <v>16.506388523299954</v>
      </c>
      <c r="IR37" s="23">
        <v>16.57612421131995</v>
      </c>
      <c r="IS37" s="23">
        <v>16.645859899339953</v>
      </c>
      <c r="IT37" s="23">
        <v>16.71559558735995</v>
      </c>
      <c r="IU37" s="23">
        <v>16.785331275379953</v>
      </c>
      <c r="IV37" s="23">
        <v>16.855066963399949</v>
      </c>
    </row>
    <row r="38" spans="1:256" ht="13.2" x14ac:dyDescent="0.25">
      <c r="A38" s="149">
        <v>37834</v>
      </c>
      <c r="B38" s="218">
        <v>-2.0210059293750011</v>
      </c>
      <c r="C38" s="218">
        <v>-1.9907047400625011</v>
      </c>
      <c r="D38" s="218">
        <v>-1.9604035507500011</v>
      </c>
      <c r="E38" s="218">
        <v>-1.930102361437501</v>
      </c>
      <c r="F38" s="218">
        <v>-1.899801172125001</v>
      </c>
      <c r="G38" s="218">
        <v>-1.869499982812501</v>
      </c>
      <c r="H38" s="218">
        <v>-1.8391987935000009</v>
      </c>
      <c r="I38" s="218">
        <v>-1.8088976041875009</v>
      </c>
      <c r="J38" s="218">
        <v>-1.7785964148750009</v>
      </c>
      <c r="K38" s="218">
        <v>-1.7482952255625008</v>
      </c>
      <c r="L38" s="218">
        <v>-1.7179940362500008</v>
      </c>
      <c r="M38" s="218">
        <v>-1.6876928469375008</v>
      </c>
      <c r="N38" s="218">
        <v>-1.6573916576250007</v>
      </c>
      <c r="O38" s="218">
        <v>-1.6270904683125007</v>
      </c>
      <c r="P38" s="218">
        <v>-1.5967892790000007</v>
      </c>
      <c r="Q38" s="218">
        <v>-1.5664880896875006</v>
      </c>
      <c r="R38" s="218">
        <v>-1.5361869003750006</v>
      </c>
      <c r="S38" s="218">
        <v>-1.5058857110625006</v>
      </c>
      <c r="T38" s="218">
        <v>-1.4755845217500005</v>
      </c>
      <c r="U38" s="218">
        <v>-1.4452833324375005</v>
      </c>
      <c r="V38" s="219">
        <v>-1.4149821431250005</v>
      </c>
      <c r="W38" s="218">
        <v>-1.3846809538125004</v>
      </c>
      <c r="X38" s="219">
        <v>-1.3543797645000004</v>
      </c>
      <c r="Y38" s="218">
        <v>-1.3240785751875004</v>
      </c>
      <c r="Z38" s="219">
        <v>-1.2937773858750004</v>
      </c>
      <c r="AA38" s="218">
        <v>-1.2634761965625003</v>
      </c>
      <c r="AB38" s="220">
        <v>-1.2331750072500003</v>
      </c>
      <c r="AC38" s="218">
        <v>-1.2028738179375003</v>
      </c>
      <c r="AD38" s="220">
        <v>-1.1725726286250002</v>
      </c>
      <c r="AE38" s="218">
        <v>-1.1422714393125002</v>
      </c>
      <c r="AF38" s="218">
        <v>-1.1119702500000002</v>
      </c>
      <c r="AG38" s="150">
        <v>-1.0832351250000003</v>
      </c>
      <c r="AH38" s="150">
        <v>-1.0545000000000002</v>
      </c>
      <c r="AI38" s="150">
        <v>-1.0272500000000002</v>
      </c>
      <c r="AJ38" s="150">
        <v>-1</v>
      </c>
      <c r="AK38" s="150">
        <v>-0.8</v>
      </c>
      <c r="AL38" s="150">
        <v>-0.6</v>
      </c>
      <c r="AM38" s="150">
        <v>-0.4</v>
      </c>
      <c r="AN38" s="150">
        <v>-0.2</v>
      </c>
      <c r="AO38" s="150">
        <v>0</v>
      </c>
      <c r="AP38" s="150">
        <v>0.2</v>
      </c>
      <c r="AQ38" s="150">
        <v>0.4</v>
      </c>
      <c r="AR38" s="150">
        <v>0.6</v>
      </c>
      <c r="AS38" s="150">
        <v>0.8</v>
      </c>
      <c r="AT38" s="150">
        <v>1</v>
      </c>
      <c r="AU38" s="150">
        <v>1.2</v>
      </c>
      <c r="AV38" s="150">
        <v>1.4</v>
      </c>
      <c r="AW38" s="150">
        <v>1.58</v>
      </c>
      <c r="AX38" s="150">
        <v>1.76</v>
      </c>
      <c r="AY38" s="150">
        <v>1.9220000000000006</v>
      </c>
      <c r="AZ38" s="150">
        <v>2.0840000000000005</v>
      </c>
      <c r="BA38" s="150">
        <v>2.2298000000000004</v>
      </c>
      <c r="BB38" s="150">
        <v>2.3756000000000004</v>
      </c>
      <c r="BC38" s="150">
        <v>2.5068200000000003</v>
      </c>
      <c r="BD38" s="150">
        <v>2.6380400000000002</v>
      </c>
      <c r="BE38" s="150">
        <v>2.756138</v>
      </c>
      <c r="BF38" s="150">
        <v>2.8742359999999998</v>
      </c>
      <c r="BG38" s="150">
        <v>2.9805241999999996</v>
      </c>
      <c r="BH38" s="150">
        <v>3.0868123999999995</v>
      </c>
      <c r="BI38" s="150">
        <v>3.1824717799999993</v>
      </c>
      <c r="BJ38" s="150">
        <v>3.2781311599999992</v>
      </c>
      <c r="BK38" s="150">
        <v>3.3642246019999993</v>
      </c>
      <c r="BL38" s="150">
        <v>3.450318043999999</v>
      </c>
      <c r="BM38" s="150">
        <v>3.5278021417999987</v>
      </c>
      <c r="BN38" s="150">
        <v>3.6052862395999989</v>
      </c>
      <c r="BO38" s="150">
        <v>3.6750219276199987</v>
      </c>
      <c r="BP38" s="150">
        <v>3.7447576156399989</v>
      </c>
      <c r="BQ38" s="150">
        <v>3.8144933036599991</v>
      </c>
      <c r="BR38" s="150">
        <v>3.8842289916799988</v>
      </c>
      <c r="BS38" s="150">
        <v>3.9539646796999985</v>
      </c>
      <c r="BT38" s="150">
        <v>4.0237003677199983</v>
      </c>
      <c r="BU38" s="150">
        <v>4.093436055739998</v>
      </c>
      <c r="BV38" s="150">
        <v>4.1631717437599978</v>
      </c>
      <c r="BW38" s="150">
        <v>4.2329074317799975</v>
      </c>
      <c r="BX38" s="150">
        <v>4.3026431197999973</v>
      </c>
      <c r="BY38" s="150">
        <v>4.372378807819997</v>
      </c>
      <c r="BZ38" s="150">
        <v>4.4421144958399967</v>
      </c>
      <c r="CA38" s="150">
        <v>4.5118501838599965</v>
      </c>
      <c r="CB38" s="150">
        <v>4.5815858718799962</v>
      </c>
      <c r="CC38" s="150">
        <v>4.651321559899996</v>
      </c>
      <c r="CD38" s="150">
        <v>4.7210572479199957</v>
      </c>
      <c r="CE38" s="150">
        <v>4.7907929359399954</v>
      </c>
      <c r="CF38" s="150">
        <v>4.8605286239599952</v>
      </c>
      <c r="CG38" s="150">
        <v>4.9302643119799949</v>
      </c>
      <c r="CH38" s="150">
        <v>4.9999999999999947</v>
      </c>
      <c r="CI38" s="150">
        <v>5.0697356880199944</v>
      </c>
      <c r="CJ38" s="150">
        <v>5.1394713760399942</v>
      </c>
      <c r="CK38" s="150">
        <v>5.2092070640599939</v>
      </c>
      <c r="CL38" s="150">
        <v>5.2789427520799936</v>
      </c>
      <c r="CM38" s="150">
        <v>5.3486784400999934</v>
      </c>
      <c r="CN38" s="150">
        <v>5.4184141281199931</v>
      </c>
      <c r="CO38" s="150">
        <v>5.4881498161399929</v>
      </c>
      <c r="CP38" s="150">
        <v>5.5578855041599926</v>
      </c>
      <c r="CQ38" s="150">
        <v>5.6276211921799923</v>
      </c>
      <c r="CR38" s="150">
        <v>5.6973568801999921</v>
      </c>
      <c r="CS38" s="150">
        <v>5.7670925682199918</v>
      </c>
      <c r="CT38" s="150">
        <v>5.8368282562399916</v>
      </c>
      <c r="CU38" s="150">
        <v>5.9065639442599913</v>
      </c>
      <c r="CV38" s="150">
        <v>5.9762996322799911</v>
      </c>
      <c r="CW38" s="150">
        <v>6.0460353202999908</v>
      </c>
      <c r="CX38" s="150">
        <v>6.1157710083199905</v>
      </c>
      <c r="CY38" s="150">
        <v>6.1855066963399903</v>
      </c>
      <c r="CZ38" s="150">
        <v>6.25524238435999</v>
      </c>
      <c r="DA38" s="150">
        <v>6.3249780723799898</v>
      </c>
      <c r="DB38" s="150">
        <v>6.3947137603999895</v>
      </c>
      <c r="DC38" s="150">
        <v>6.4644494484199893</v>
      </c>
      <c r="DD38" s="150">
        <v>6.534185136439989</v>
      </c>
      <c r="DE38" s="150">
        <v>6.6039208244599887</v>
      </c>
      <c r="DF38" s="150">
        <v>6.6736565124799885</v>
      </c>
      <c r="DG38" s="150">
        <v>6.7433922004999882</v>
      </c>
      <c r="DH38" s="150">
        <v>6.813127888519988</v>
      </c>
      <c r="DI38" s="150">
        <v>6.8828635765399877</v>
      </c>
      <c r="DJ38" s="150">
        <v>6.9525992645599874</v>
      </c>
      <c r="DK38" s="150">
        <v>7.0223349525799872</v>
      </c>
      <c r="DL38" s="150">
        <v>7.0920706405999869</v>
      </c>
      <c r="DM38" s="150">
        <v>7.1618063286199867</v>
      </c>
      <c r="DN38" s="150">
        <v>7.2315420166399864</v>
      </c>
      <c r="DO38" s="150">
        <v>7.3012777046599862</v>
      </c>
      <c r="DP38" s="150">
        <v>7.3710133926799859</v>
      </c>
      <c r="DQ38" s="150">
        <v>7.4407490806999856</v>
      </c>
      <c r="DR38" s="150">
        <v>7.5104847687199854</v>
      </c>
      <c r="DS38" s="150">
        <v>7.5802204567399851</v>
      </c>
      <c r="DT38" s="150">
        <v>7.6499561447599849</v>
      </c>
      <c r="DU38" s="150">
        <v>7.7196918327799846</v>
      </c>
      <c r="DV38" s="150">
        <v>7.7894275207999844</v>
      </c>
      <c r="DW38" s="150">
        <v>7.8591632088199841</v>
      </c>
      <c r="DX38" s="150">
        <v>7.9288988968399838</v>
      </c>
      <c r="DY38" s="150">
        <v>7.9986345848599836</v>
      </c>
      <c r="DZ38" s="150">
        <v>8.0683702728799833</v>
      </c>
      <c r="EA38" s="150">
        <v>8.1381059608999831</v>
      </c>
      <c r="EB38" s="150">
        <v>8.2078416489199828</v>
      </c>
      <c r="EC38" s="150">
        <v>8.2775773369399825</v>
      </c>
      <c r="ED38" s="150">
        <v>8.3473130249599823</v>
      </c>
      <c r="EE38" s="150">
        <v>8.417048712979982</v>
      </c>
      <c r="EF38" s="150">
        <v>8.4867844009999818</v>
      </c>
      <c r="EG38" s="150">
        <v>8.5565200890199815</v>
      </c>
      <c r="EH38" s="150">
        <v>8.6262557770399813</v>
      </c>
      <c r="EI38" s="150">
        <v>8.695991465059981</v>
      </c>
      <c r="EJ38" s="150">
        <v>8.7657271530799807</v>
      </c>
      <c r="EK38" s="150">
        <v>8.8354628410999805</v>
      </c>
      <c r="EL38" s="23">
        <v>8.9051985291199802</v>
      </c>
      <c r="EM38" s="23">
        <v>8.97493421713998</v>
      </c>
      <c r="EN38" s="23">
        <v>9.0446699051599797</v>
      </c>
      <c r="EO38" s="23">
        <v>9.1144055931799794</v>
      </c>
      <c r="EP38" s="23">
        <v>9.1841412811999792</v>
      </c>
      <c r="EQ38" s="23">
        <v>9.2538769692199789</v>
      </c>
      <c r="ER38" s="23">
        <v>9.3236126572399787</v>
      </c>
      <c r="ES38" s="23">
        <v>9.3933483452599784</v>
      </c>
      <c r="ET38" s="23">
        <v>9.4630840332799782</v>
      </c>
      <c r="EU38" s="23">
        <v>9.5328197212999779</v>
      </c>
      <c r="EV38" s="23">
        <v>9.6025554093199776</v>
      </c>
      <c r="EW38" s="23">
        <v>9.6722910973399774</v>
      </c>
      <c r="EX38" s="23">
        <v>9.7420267853599771</v>
      </c>
      <c r="EY38" s="23">
        <v>9.8117624733799769</v>
      </c>
      <c r="EZ38" s="23">
        <v>9.8814981613999766</v>
      </c>
      <c r="FA38" s="23">
        <v>9.9512338494199764</v>
      </c>
      <c r="FB38" s="23">
        <v>10.020969537439976</v>
      </c>
      <c r="FC38" s="23">
        <v>10.090705225459976</v>
      </c>
      <c r="FD38" s="23">
        <v>10.160440913479976</v>
      </c>
      <c r="FE38" s="23">
        <v>10.230176601499975</v>
      </c>
      <c r="FF38" s="23">
        <v>10.299912289519975</v>
      </c>
      <c r="FG38" s="23">
        <v>10.369647977539975</v>
      </c>
      <c r="FH38" s="23">
        <v>10.439383665559975</v>
      </c>
      <c r="FI38" s="23">
        <v>10.509119353579974</v>
      </c>
      <c r="FJ38" s="23">
        <v>10.578855041599974</v>
      </c>
      <c r="FK38" s="23">
        <v>10.648590729619974</v>
      </c>
      <c r="FL38" s="23">
        <v>10.718326417639974</v>
      </c>
      <c r="FM38" s="23">
        <v>10.788062105659973</v>
      </c>
      <c r="FN38" s="23">
        <v>10.857797793679973</v>
      </c>
      <c r="FO38" s="23">
        <v>10.927533481699973</v>
      </c>
      <c r="FP38" s="23">
        <v>10.997269169719972</v>
      </c>
      <c r="FQ38" s="23">
        <v>11.067004857739972</v>
      </c>
      <c r="FR38" s="23">
        <v>11.136740545759972</v>
      </c>
      <c r="FS38" s="23">
        <v>11.206476233779972</v>
      </c>
      <c r="FT38" s="23">
        <v>11.276211921799971</v>
      </c>
      <c r="FU38" s="23">
        <v>11.345947609819971</v>
      </c>
      <c r="FV38" s="23">
        <v>11.415683297839971</v>
      </c>
      <c r="FW38" s="23">
        <v>11.485418985859971</v>
      </c>
      <c r="FX38" s="23">
        <v>11.55515467387997</v>
      </c>
      <c r="FY38" s="23">
        <v>11.62489036189997</v>
      </c>
      <c r="FZ38" s="23">
        <v>11.69462604991997</v>
      </c>
      <c r="GA38" s="23">
        <v>11.76436173793997</v>
      </c>
      <c r="GB38" s="23">
        <v>11.834097425959969</v>
      </c>
      <c r="GC38" s="23">
        <v>11.903833113979969</v>
      </c>
      <c r="GD38" s="23">
        <v>11.973568801999969</v>
      </c>
      <c r="GE38" s="23">
        <v>12.043304490019969</v>
      </c>
      <c r="GF38" s="23">
        <v>12.113040178039968</v>
      </c>
      <c r="GG38" s="23">
        <v>12.182775866059968</v>
      </c>
      <c r="GH38" s="23">
        <v>12.252511554079968</v>
      </c>
      <c r="GI38" s="23">
        <v>12.322247242099968</v>
      </c>
      <c r="GJ38" s="23">
        <v>12.391982930119967</v>
      </c>
      <c r="GK38" s="23">
        <v>12.461718618139967</v>
      </c>
      <c r="GL38" s="23">
        <v>12.531454306159967</v>
      </c>
      <c r="GM38" s="23">
        <v>12.601189994179967</v>
      </c>
      <c r="GN38" s="23">
        <v>12.670925682199966</v>
      </c>
      <c r="GO38" s="23">
        <v>12.740661370219966</v>
      </c>
      <c r="GP38" s="23">
        <v>12.810397058239966</v>
      </c>
      <c r="GQ38" s="23">
        <v>12.880132746259966</v>
      </c>
      <c r="GR38" s="23">
        <v>12.949868434279965</v>
      </c>
      <c r="GS38" s="23">
        <v>13.019604122299965</v>
      </c>
      <c r="GT38" s="23">
        <v>13.089339810319965</v>
      </c>
      <c r="GU38" s="23">
        <v>13.159075498339964</v>
      </c>
      <c r="GV38" s="23">
        <v>13.228811186359964</v>
      </c>
      <c r="GW38" s="23">
        <v>13.298546874379964</v>
      </c>
      <c r="GX38" s="23">
        <v>13.368282562399964</v>
      </c>
      <c r="GY38" s="23">
        <v>13.438018250419963</v>
      </c>
      <c r="GZ38" s="23">
        <v>13.507753938439963</v>
      </c>
      <c r="HA38" s="23">
        <v>13.577489626459963</v>
      </c>
      <c r="HB38" s="23">
        <v>13.647225314479963</v>
      </c>
      <c r="HC38" s="23">
        <v>13.716961002499962</v>
      </c>
      <c r="HD38" s="23">
        <v>13.786696690519962</v>
      </c>
      <c r="HE38" s="23">
        <v>13.856432378539962</v>
      </c>
      <c r="HF38" s="23">
        <v>13.926168066559962</v>
      </c>
      <c r="HG38" s="23">
        <v>13.995903754579961</v>
      </c>
      <c r="HH38" s="23">
        <v>14.065639442599961</v>
      </c>
      <c r="HI38" s="23">
        <v>14.135375130619961</v>
      </c>
      <c r="HJ38" s="23">
        <v>14.205110818639961</v>
      </c>
      <c r="HK38" s="23">
        <v>14.27484650665996</v>
      </c>
      <c r="HL38" s="23">
        <v>14.34458219467996</v>
      </c>
      <c r="HM38" s="23">
        <v>14.41431788269996</v>
      </c>
      <c r="HN38" s="23">
        <v>14.48405357071996</v>
      </c>
      <c r="HO38" s="23">
        <v>14.553789258739959</v>
      </c>
      <c r="HP38" s="23">
        <v>14.623524946759959</v>
      </c>
      <c r="HQ38" s="23">
        <v>14.693260634779959</v>
      </c>
      <c r="HR38" s="23">
        <v>14.762996322799959</v>
      </c>
      <c r="HS38" s="23">
        <v>14.832732010819958</v>
      </c>
      <c r="HT38" s="23">
        <v>14.902467698839958</v>
      </c>
      <c r="HU38" s="23">
        <v>14.972203386859958</v>
      </c>
      <c r="HV38" s="23">
        <v>15.041939074879958</v>
      </c>
      <c r="HW38" s="23">
        <v>15.111674762899957</v>
      </c>
      <c r="HX38" s="23">
        <v>15.181410450919957</v>
      </c>
      <c r="HY38" s="23">
        <v>15.251146138939957</v>
      </c>
      <c r="HZ38" s="23">
        <v>15.320881826959956</v>
      </c>
      <c r="IA38" s="23">
        <v>15.390617514979956</v>
      </c>
      <c r="IB38" s="23">
        <v>15.460353202999956</v>
      </c>
      <c r="IC38" s="23">
        <v>15.530088891019956</v>
      </c>
      <c r="ID38" s="23">
        <v>15.599824579039955</v>
      </c>
      <c r="IE38" s="23">
        <v>15.669560267059955</v>
      </c>
      <c r="IF38" s="23">
        <v>15.739295955079955</v>
      </c>
      <c r="IG38" s="23">
        <v>15.809031643099955</v>
      </c>
      <c r="IH38" s="23">
        <v>15.878767331119954</v>
      </c>
      <c r="II38" s="23">
        <v>15.948503019139954</v>
      </c>
      <c r="IJ38" s="23">
        <v>16.018238707159952</v>
      </c>
      <c r="IK38" s="23">
        <v>16.087974395179955</v>
      </c>
      <c r="IL38" s="23">
        <v>16.157710083199952</v>
      </c>
      <c r="IM38" s="23">
        <v>16.227445771219955</v>
      </c>
      <c r="IN38" s="23">
        <v>16.297181459239951</v>
      </c>
      <c r="IO38" s="23">
        <v>16.366917147259954</v>
      </c>
      <c r="IP38" s="23">
        <v>16.436652835279951</v>
      </c>
      <c r="IQ38" s="23">
        <v>16.506388523299954</v>
      </c>
      <c r="IR38" s="23">
        <v>16.57612421131995</v>
      </c>
      <c r="IS38" s="23">
        <v>16.645859899339953</v>
      </c>
      <c r="IT38" s="23">
        <v>16.71559558735995</v>
      </c>
      <c r="IU38" s="23">
        <v>16.785331275379953</v>
      </c>
      <c r="IV38" s="23">
        <v>16.855066963399949</v>
      </c>
    </row>
    <row r="39" spans="1:256" ht="13.2" x14ac:dyDescent="0.25">
      <c r="A39" s="149">
        <v>37865</v>
      </c>
      <c r="B39" s="218">
        <v>-2.0210059293750011</v>
      </c>
      <c r="C39" s="218">
        <v>-1.9907047400625011</v>
      </c>
      <c r="D39" s="218">
        <v>-1.9604035507500011</v>
      </c>
      <c r="E39" s="218">
        <v>-1.930102361437501</v>
      </c>
      <c r="F39" s="218">
        <v>-1.899801172125001</v>
      </c>
      <c r="G39" s="218">
        <v>-1.869499982812501</v>
      </c>
      <c r="H39" s="218">
        <v>-1.8391987935000009</v>
      </c>
      <c r="I39" s="218">
        <v>-1.8088976041875009</v>
      </c>
      <c r="J39" s="218">
        <v>-1.7785964148750009</v>
      </c>
      <c r="K39" s="218">
        <v>-1.7482952255625008</v>
      </c>
      <c r="L39" s="218">
        <v>-1.7179940362500008</v>
      </c>
      <c r="M39" s="218">
        <v>-1.6876928469375008</v>
      </c>
      <c r="N39" s="218">
        <v>-1.6573916576250007</v>
      </c>
      <c r="O39" s="218">
        <v>-1.6270904683125007</v>
      </c>
      <c r="P39" s="218">
        <v>-1.5967892790000007</v>
      </c>
      <c r="Q39" s="218">
        <v>-1.5664880896875006</v>
      </c>
      <c r="R39" s="218">
        <v>-1.5361869003750006</v>
      </c>
      <c r="S39" s="218">
        <v>-1.5058857110625006</v>
      </c>
      <c r="T39" s="218">
        <v>-1.4755845217500005</v>
      </c>
      <c r="U39" s="218">
        <v>-1.4452833324375005</v>
      </c>
      <c r="V39" s="219">
        <v>-1.4149821431250005</v>
      </c>
      <c r="W39" s="218">
        <v>-1.3846809538125004</v>
      </c>
      <c r="X39" s="219">
        <v>-1.3543797645000004</v>
      </c>
      <c r="Y39" s="218">
        <v>-1.3240785751875004</v>
      </c>
      <c r="Z39" s="219">
        <v>-1.2937773858750004</v>
      </c>
      <c r="AA39" s="218">
        <v>-1.2634761965625003</v>
      </c>
      <c r="AB39" s="220">
        <v>-1.2331750072500003</v>
      </c>
      <c r="AC39" s="218">
        <v>-1.2028738179375003</v>
      </c>
      <c r="AD39" s="220">
        <v>-1.1725726286250002</v>
      </c>
      <c r="AE39" s="218">
        <v>-1.1422714393125002</v>
      </c>
      <c r="AF39" s="218">
        <v>-1.1119702500000002</v>
      </c>
      <c r="AG39" s="150">
        <v>-1.0832351250000003</v>
      </c>
      <c r="AH39" s="150">
        <v>-1.0545000000000002</v>
      </c>
      <c r="AI39" s="150">
        <v>-1.0272500000000002</v>
      </c>
      <c r="AJ39" s="150">
        <v>-1</v>
      </c>
      <c r="AK39" s="150">
        <v>-0.8</v>
      </c>
      <c r="AL39" s="150">
        <v>-0.6</v>
      </c>
      <c r="AM39" s="150">
        <v>-0.4</v>
      </c>
      <c r="AN39" s="150">
        <v>-0.2</v>
      </c>
      <c r="AO39" s="150">
        <v>0</v>
      </c>
      <c r="AP39" s="150">
        <v>0.2</v>
      </c>
      <c r="AQ39" s="150">
        <v>0.4</v>
      </c>
      <c r="AR39" s="150">
        <v>0.6</v>
      </c>
      <c r="AS39" s="150">
        <v>0.8</v>
      </c>
      <c r="AT39" s="150">
        <v>1</v>
      </c>
      <c r="AU39" s="150">
        <v>1.2</v>
      </c>
      <c r="AV39" s="150">
        <v>1.4</v>
      </c>
      <c r="AW39" s="150">
        <v>1.58</v>
      </c>
      <c r="AX39" s="150">
        <v>1.76</v>
      </c>
      <c r="AY39" s="150">
        <v>1.9220000000000006</v>
      </c>
      <c r="AZ39" s="150">
        <v>2.0840000000000005</v>
      </c>
      <c r="BA39" s="150">
        <v>2.2298000000000004</v>
      </c>
      <c r="BB39" s="150">
        <v>2.3756000000000004</v>
      </c>
      <c r="BC39" s="150">
        <v>2.5068200000000003</v>
      </c>
      <c r="BD39" s="150">
        <v>2.6380400000000002</v>
      </c>
      <c r="BE39" s="150">
        <v>2.756138</v>
      </c>
      <c r="BF39" s="150">
        <v>2.8742359999999998</v>
      </c>
      <c r="BG39" s="150">
        <v>2.9805241999999996</v>
      </c>
      <c r="BH39" s="150">
        <v>3.0868123999999995</v>
      </c>
      <c r="BI39" s="150">
        <v>3.1824717799999993</v>
      </c>
      <c r="BJ39" s="150">
        <v>3.2781311599999992</v>
      </c>
      <c r="BK39" s="150">
        <v>3.3642246019999993</v>
      </c>
      <c r="BL39" s="150">
        <v>3.450318043999999</v>
      </c>
      <c r="BM39" s="150">
        <v>3.5278021417999987</v>
      </c>
      <c r="BN39" s="150">
        <v>3.6052862395999989</v>
      </c>
      <c r="BO39" s="150">
        <v>3.6750219276199987</v>
      </c>
      <c r="BP39" s="150">
        <v>3.7447576156399989</v>
      </c>
      <c r="BQ39" s="150">
        <v>3.8144933036599991</v>
      </c>
      <c r="BR39" s="150">
        <v>3.8842289916799988</v>
      </c>
      <c r="BS39" s="150">
        <v>3.9539646796999985</v>
      </c>
      <c r="BT39" s="150">
        <v>4.0237003677199983</v>
      </c>
      <c r="BU39" s="150">
        <v>4.093436055739998</v>
      </c>
      <c r="BV39" s="150">
        <v>4.1631717437599978</v>
      </c>
      <c r="BW39" s="150">
        <v>4.2329074317799975</v>
      </c>
      <c r="BX39" s="150">
        <v>4.3026431197999973</v>
      </c>
      <c r="BY39" s="150">
        <v>4.372378807819997</v>
      </c>
      <c r="BZ39" s="150">
        <v>4.4421144958399967</v>
      </c>
      <c r="CA39" s="150">
        <v>4.5118501838599965</v>
      </c>
      <c r="CB39" s="150">
        <v>4.5815858718799962</v>
      </c>
      <c r="CC39" s="150">
        <v>4.651321559899996</v>
      </c>
      <c r="CD39" s="150">
        <v>4.7210572479199957</v>
      </c>
      <c r="CE39" s="150">
        <v>4.7907929359399954</v>
      </c>
      <c r="CF39" s="150">
        <v>4.8605286239599952</v>
      </c>
      <c r="CG39" s="150">
        <v>4.9302643119799949</v>
      </c>
      <c r="CH39" s="150">
        <v>4.9999999999999947</v>
      </c>
      <c r="CI39" s="150">
        <v>5.0697356880199944</v>
      </c>
      <c r="CJ39" s="150">
        <v>5.1394713760399942</v>
      </c>
      <c r="CK39" s="150">
        <v>5.2092070640599939</v>
      </c>
      <c r="CL39" s="150">
        <v>5.2789427520799936</v>
      </c>
      <c r="CM39" s="150">
        <v>5.3486784400999934</v>
      </c>
      <c r="CN39" s="150">
        <v>5.4184141281199931</v>
      </c>
      <c r="CO39" s="150">
        <v>5.4881498161399929</v>
      </c>
      <c r="CP39" s="150">
        <v>5.5578855041599926</v>
      </c>
      <c r="CQ39" s="150">
        <v>5.6276211921799923</v>
      </c>
      <c r="CR39" s="150">
        <v>5.6973568801999921</v>
      </c>
      <c r="CS39" s="150">
        <v>5.7670925682199918</v>
      </c>
      <c r="CT39" s="150">
        <v>5.8368282562399916</v>
      </c>
      <c r="CU39" s="150">
        <v>5.9065639442599913</v>
      </c>
      <c r="CV39" s="150">
        <v>5.9762996322799911</v>
      </c>
      <c r="CW39" s="150">
        <v>6.0460353202999908</v>
      </c>
      <c r="CX39" s="150">
        <v>6.1157710083199905</v>
      </c>
      <c r="CY39" s="150">
        <v>6.1855066963399903</v>
      </c>
      <c r="CZ39" s="150">
        <v>6.25524238435999</v>
      </c>
      <c r="DA39" s="150">
        <v>6.3249780723799898</v>
      </c>
      <c r="DB39" s="150">
        <v>6.3947137603999895</v>
      </c>
      <c r="DC39" s="150">
        <v>6.4644494484199893</v>
      </c>
      <c r="DD39" s="150">
        <v>6.534185136439989</v>
      </c>
      <c r="DE39" s="150">
        <v>6.6039208244599887</v>
      </c>
      <c r="DF39" s="150">
        <v>6.6736565124799885</v>
      </c>
      <c r="DG39" s="150">
        <v>6.7433922004999882</v>
      </c>
      <c r="DH39" s="150">
        <v>6.813127888519988</v>
      </c>
      <c r="DI39" s="150">
        <v>6.8828635765399877</v>
      </c>
      <c r="DJ39" s="150">
        <v>6.9525992645599874</v>
      </c>
      <c r="DK39" s="150">
        <v>7.0223349525799872</v>
      </c>
      <c r="DL39" s="150">
        <v>7.0920706405999869</v>
      </c>
      <c r="DM39" s="150">
        <v>7.1618063286199867</v>
      </c>
      <c r="DN39" s="150">
        <v>7.2315420166399864</v>
      </c>
      <c r="DO39" s="150">
        <v>7.3012777046599862</v>
      </c>
      <c r="DP39" s="150">
        <v>7.3710133926799859</v>
      </c>
      <c r="DQ39" s="150">
        <v>7.4407490806999856</v>
      </c>
      <c r="DR39" s="150">
        <v>7.5104847687199854</v>
      </c>
      <c r="DS39" s="150">
        <v>7.5802204567399851</v>
      </c>
      <c r="DT39" s="150">
        <v>7.6499561447599849</v>
      </c>
      <c r="DU39" s="150">
        <v>7.7196918327799846</v>
      </c>
      <c r="DV39" s="150">
        <v>7.7894275207999844</v>
      </c>
      <c r="DW39" s="150">
        <v>7.8591632088199841</v>
      </c>
      <c r="DX39" s="150">
        <v>7.9288988968399838</v>
      </c>
      <c r="DY39" s="150">
        <v>7.9986345848599836</v>
      </c>
      <c r="DZ39" s="150">
        <v>8.0683702728799833</v>
      </c>
      <c r="EA39" s="150">
        <v>8.1381059608999831</v>
      </c>
      <c r="EB39" s="150">
        <v>8.2078416489199828</v>
      </c>
      <c r="EC39" s="150">
        <v>8.2775773369399825</v>
      </c>
      <c r="ED39" s="150">
        <v>8.3473130249599823</v>
      </c>
      <c r="EE39" s="150">
        <v>8.417048712979982</v>
      </c>
      <c r="EF39" s="150">
        <v>8.4867844009999818</v>
      </c>
      <c r="EG39" s="150">
        <v>8.5565200890199815</v>
      </c>
      <c r="EH39" s="150">
        <v>8.6262557770399813</v>
      </c>
      <c r="EI39" s="150">
        <v>8.695991465059981</v>
      </c>
      <c r="EJ39" s="150">
        <v>8.7657271530799807</v>
      </c>
      <c r="EK39" s="150">
        <v>8.8354628410999805</v>
      </c>
      <c r="EL39" s="23">
        <v>8.9051985291199802</v>
      </c>
      <c r="EM39" s="23">
        <v>8.97493421713998</v>
      </c>
      <c r="EN39" s="23">
        <v>9.0446699051599797</v>
      </c>
      <c r="EO39" s="23">
        <v>9.1144055931799794</v>
      </c>
      <c r="EP39" s="23">
        <v>9.1841412811999792</v>
      </c>
      <c r="EQ39" s="23">
        <v>9.2538769692199789</v>
      </c>
      <c r="ER39" s="23">
        <v>9.3236126572399787</v>
      </c>
      <c r="ES39" s="23">
        <v>9.3933483452599784</v>
      </c>
      <c r="ET39" s="23">
        <v>9.4630840332799782</v>
      </c>
      <c r="EU39" s="23">
        <v>9.5328197212999779</v>
      </c>
      <c r="EV39" s="23">
        <v>9.6025554093199776</v>
      </c>
      <c r="EW39" s="23">
        <v>9.6722910973399774</v>
      </c>
      <c r="EX39" s="23">
        <v>9.7420267853599771</v>
      </c>
      <c r="EY39" s="23">
        <v>9.8117624733799769</v>
      </c>
      <c r="EZ39" s="23">
        <v>9.8814981613999766</v>
      </c>
      <c r="FA39" s="23">
        <v>9.9512338494199764</v>
      </c>
      <c r="FB39" s="23">
        <v>10.020969537439976</v>
      </c>
      <c r="FC39" s="23">
        <v>10.090705225459976</v>
      </c>
      <c r="FD39" s="23">
        <v>10.160440913479976</v>
      </c>
      <c r="FE39" s="23">
        <v>10.230176601499975</v>
      </c>
      <c r="FF39" s="23">
        <v>10.299912289519975</v>
      </c>
      <c r="FG39" s="23">
        <v>10.369647977539975</v>
      </c>
      <c r="FH39" s="23">
        <v>10.439383665559975</v>
      </c>
      <c r="FI39" s="23">
        <v>10.509119353579974</v>
      </c>
      <c r="FJ39" s="23">
        <v>10.578855041599974</v>
      </c>
      <c r="FK39" s="23">
        <v>10.648590729619974</v>
      </c>
      <c r="FL39" s="23">
        <v>10.718326417639974</v>
      </c>
      <c r="FM39" s="23">
        <v>10.788062105659973</v>
      </c>
      <c r="FN39" s="23">
        <v>10.857797793679973</v>
      </c>
      <c r="FO39" s="23">
        <v>10.927533481699973</v>
      </c>
      <c r="FP39" s="23">
        <v>10.997269169719972</v>
      </c>
      <c r="FQ39" s="23">
        <v>11.067004857739972</v>
      </c>
      <c r="FR39" s="23">
        <v>11.136740545759972</v>
      </c>
      <c r="FS39" s="23">
        <v>11.206476233779972</v>
      </c>
      <c r="FT39" s="23">
        <v>11.276211921799971</v>
      </c>
      <c r="FU39" s="23">
        <v>11.345947609819971</v>
      </c>
      <c r="FV39" s="23">
        <v>11.415683297839971</v>
      </c>
      <c r="FW39" s="23">
        <v>11.485418985859971</v>
      </c>
      <c r="FX39" s="23">
        <v>11.55515467387997</v>
      </c>
      <c r="FY39" s="23">
        <v>11.62489036189997</v>
      </c>
      <c r="FZ39" s="23">
        <v>11.69462604991997</v>
      </c>
      <c r="GA39" s="23">
        <v>11.76436173793997</v>
      </c>
      <c r="GB39" s="23">
        <v>11.834097425959969</v>
      </c>
      <c r="GC39" s="23">
        <v>11.903833113979969</v>
      </c>
      <c r="GD39" s="23">
        <v>11.973568801999969</v>
      </c>
      <c r="GE39" s="23">
        <v>12.043304490019969</v>
      </c>
      <c r="GF39" s="23">
        <v>12.113040178039968</v>
      </c>
      <c r="GG39" s="23">
        <v>12.182775866059968</v>
      </c>
      <c r="GH39" s="23">
        <v>12.252511554079968</v>
      </c>
      <c r="GI39" s="23">
        <v>12.322247242099968</v>
      </c>
      <c r="GJ39" s="23">
        <v>12.391982930119967</v>
      </c>
      <c r="GK39" s="23">
        <v>12.461718618139967</v>
      </c>
      <c r="GL39" s="23">
        <v>12.531454306159967</v>
      </c>
      <c r="GM39" s="23">
        <v>12.601189994179967</v>
      </c>
      <c r="GN39" s="23">
        <v>12.670925682199966</v>
      </c>
      <c r="GO39" s="23">
        <v>12.740661370219966</v>
      </c>
      <c r="GP39" s="23">
        <v>12.810397058239966</v>
      </c>
      <c r="GQ39" s="23">
        <v>12.880132746259966</v>
      </c>
      <c r="GR39" s="23">
        <v>12.949868434279965</v>
      </c>
      <c r="GS39" s="23">
        <v>13.019604122299965</v>
      </c>
      <c r="GT39" s="23">
        <v>13.089339810319965</v>
      </c>
      <c r="GU39" s="23">
        <v>13.159075498339964</v>
      </c>
      <c r="GV39" s="23">
        <v>13.228811186359964</v>
      </c>
      <c r="GW39" s="23">
        <v>13.298546874379964</v>
      </c>
      <c r="GX39" s="23">
        <v>13.368282562399964</v>
      </c>
      <c r="GY39" s="23">
        <v>13.438018250419963</v>
      </c>
      <c r="GZ39" s="23">
        <v>13.507753938439963</v>
      </c>
      <c r="HA39" s="23">
        <v>13.577489626459963</v>
      </c>
      <c r="HB39" s="23">
        <v>13.647225314479963</v>
      </c>
      <c r="HC39" s="23">
        <v>13.716961002499962</v>
      </c>
      <c r="HD39" s="23">
        <v>13.786696690519962</v>
      </c>
      <c r="HE39" s="23">
        <v>13.856432378539962</v>
      </c>
      <c r="HF39" s="23">
        <v>13.926168066559962</v>
      </c>
      <c r="HG39" s="23">
        <v>13.995903754579961</v>
      </c>
      <c r="HH39" s="23">
        <v>14.065639442599961</v>
      </c>
      <c r="HI39" s="23">
        <v>14.135375130619961</v>
      </c>
      <c r="HJ39" s="23">
        <v>14.205110818639961</v>
      </c>
      <c r="HK39" s="23">
        <v>14.27484650665996</v>
      </c>
      <c r="HL39" s="23">
        <v>14.34458219467996</v>
      </c>
      <c r="HM39" s="23">
        <v>14.41431788269996</v>
      </c>
      <c r="HN39" s="23">
        <v>14.48405357071996</v>
      </c>
      <c r="HO39" s="23">
        <v>14.553789258739959</v>
      </c>
      <c r="HP39" s="23">
        <v>14.623524946759959</v>
      </c>
      <c r="HQ39" s="23">
        <v>14.693260634779959</v>
      </c>
      <c r="HR39" s="23">
        <v>14.762996322799959</v>
      </c>
      <c r="HS39" s="23">
        <v>14.832732010819958</v>
      </c>
      <c r="HT39" s="23">
        <v>14.902467698839958</v>
      </c>
      <c r="HU39" s="23">
        <v>14.972203386859958</v>
      </c>
      <c r="HV39" s="23">
        <v>15.041939074879958</v>
      </c>
      <c r="HW39" s="23">
        <v>15.111674762899957</v>
      </c>
      <c r="HX39" s="23">
        <v>15.181410450919957</v>
      </c>
      <c r="HY39" s="23">
        <v>15.251146138939957</v>
      </c>
      <c r="HZ39" s="23">
        <v>15.320881826959956</v>
      </c>
      <c r="IA39" s="23">
        <v>15.390617514979956</v>
      </c>
      <c r="IB39" s="23">
        <v>15.460353202999956</v>
      </c>
      <c r="IC39" s="23">
        <v>15.530088891019956</v>
      </c>
      <c r="ID39" s="23">
        <v>15.599824579039955</v>
      </c>
      <c r="IE39" s="23">
        <v>15.669560267059955</v>
      </c>
      <c r="IF39" s="23">
        <v>15.739295955079955</v>
      </c>
      <c r="IG39" s="23">
        <v>15.809031643099955</v>
      </c>
      <c r="IH39" s="23">
        <v>15.878767331119954</v>
      </c>
      <c r="II39" s="23">
        <v>15.948503019139954</v>
      </c>
      <c r="IJ39" s="23">
        <v>16.018238707159952</v>
      </c>
      <c r="IK39" s="23">
        <v>16.087974395179955</v>
      </c>
      <c r="IL39" s="23">
        <v>16.157710083199952</v>
      </c>
      <c r="IM39" s="23">
        <v>16.227445771219955</v>
      </c>
      <c r="IN39" s="23">
        <v>16.297181459239951</v>
      </c>
      <c r="IO39" s="23">
        <v>16.366917147259954</v>
      </c>
      <c r="IP39" s="23">
        <v>16.436652835279951</v>
      </c>
      <c r="IQ39" s="23">
        <v>16.506388523299954</v>
      </c>
      <c r="IR39" s="23">
        <v>16.57612421131995</v>
      </c>
      <c r="IS39" s="23">
        <v>16.645859899339953</v>
      </c>
      <c r="IT39" s="23">
        <v>16.71559558735995</v>
      </c>
      <c r="IU39" s="23">
        <v>16.785331275379953</v>
      </c>
      <c r="IV39" s="23">
        <v>16.855066963399949</v>
      </c>
    </row>
    <row r="40" spans="1:256" ht="13.2" x14ac:dyDescent="0.25">
      <c r="A40" s="149">
        <v>37895</v>
      </c>
      <c r="B40" s="218">
        <v>-2.0210059293750011</v>
      </c>
      <c r="C40" s="218">
        <v>-1.9907047400625011</v>
      </c>
      <c r="D40" s="218">
        <v>-1.9604035507500011</v>
      </c>
      <c r="E40" s="218">
        <v>-1.930102361437501</v>
      </c>
      <c r="F40" s="218">
        <v>-1.899801172125001</v>
      </c>
      <c r="G40" s="218">
        <v>-1.869499982812501</v>
      </c>
      <c r="H40" s="218">
        <v>-1.8391987935000009</v>
      </c>
      <c r="I40" s="218">
        <v>-1.8088976041875009</v>
      </c>
      <c r="J40" s="218">
        <v>-1.7785964148750009</v>
      </c>
      <c r="K40" s="218">
        <v>-1.7482952255625008</v>
      </c>
      <c r="L40" s="218">
        <v>-1.7179940362500008</v>
      </c>
      <c r="M40" s="218">
        <v>-1.6876928469375008</v>
      </c>
      <c r="N40" s="218">
        <v>-1.6573916576250007</v>
      </c>
      <c r="O40" s="218">
        <v>-1.6270904683125007</v>
      </c>
      <c r="P40" s="218">
        <v>-1.5967892790000007</v>
      </c>
      <c r="Q40" s="218">
        <v>-1.5664880896875006</v>
      </c>
      <c r="R40" s="218">
        <v>-1.5361869003750006</v>
      </c>
      <c r="S40" s="218">
        <v>-1.5058857110625006</v>
      </c>
      <c r="T40" s="218">
        <v>-1.4755845217500005</v>
      </c>
      <c r="U40" s="218">
        <v>-1.4452833324375005</v>
      </c>
      <c r="V40" s="219">
        <v>-1.4149821431250005</v>
      </c>
      <c r="W40" s="218">
        <v>-1.3846809538125004</v>
      </c>
      <c r="X40" s="219">
        <v>-1.3543797645000004</v>
      </c>
      <c r="Y40" s="218">
        <v>-1.3240785751875004</v>
      </c>
      <c r="Z40" s="219">
        <v>-1.2937773858750004</v>
      </c>
      <c r="AA40" s="218">
        <v>-1.2634761965625003</v>
      </c>
      <c r="AB40" s="220">
        <v>-1.2331750072500003</v>
      </c>
      <c r="AC40" s="218">
        <v>-1.2028738179375003</v>
      </c>
      <c r="AD40" s="220">
        <v>-1.1725726286250002</v>
      </c>
      <c r="AE40" s="218">
        <v>-1.1422714393125002</v>
      </c>
      <c r="AF40" s="218">
        <v>-1.1119702500000002</v>
      </c>
      <c r="AG40" s="150">
        <v>-1.0832351250000003</v>
      </c>
      <c r="AH40" s="150">
        <v>-1.0545000000000002</v>
      </c>
      <c r="AI40" s="150">
        <v>-1.0272500000000002</v>
      </c>
      <c r="AJ40" s="150">
        <v>-1</v>
      </c>
      <c r="AK40" s="150">
        <v>-0.8</v>
      </c>
      <c r="AL40" s="150">
        <v>-0.6</v>
      </c>
      <c r="AM40" s="150">
        <v>-0.4</v>
      </c>
      <c r="AN40" s="150">
        <v>-0.2</v>
      </c>
      <c r="AO40" s="150">
        <v>0</v>
      </c>
      <c r="AP40" s="150">
        <v>0.2</v>
      </c>
      <c r="AQ40" s="150">
        <v>0.4</v>
      </c>
      <c r="AR40" s="150">
        <v>0.6</v>
      </c>
      <c r="AS40" s="150">
        <v>0.8</v>
      </c>
      <c r="AT40" s="150">
        <v>1</v>
      </c>
      <c r="AU40" s="150">
        <v>1.2</v>
      </c>
      <c r="AV40" s="150">
        <v>1.4</v>
      </c>
      <c r="AW40" s="150">
        <v>1.58</v>
      </c>
      <c r="AX40" s="150">
        <v>1.76</v>
      </c>
      <c r="AY40" s="150">
        <v>1.9220000000000006</v>
      </c>
      <c r="AZ40" s="150">
        <v>2.0840000000000005</v>
      </c>
      <c r="BA40" s="150">
        <v>2.2298000000000004</v>
      </c>
      <c r="BB40" s="150">
        <v>2.3756000000000004</v>
      </c>
      <c r="BC40" s="150">
        <v>2.5068200000000003</v>
      </c>
      <c r="BD40" s="150">
        <v>2.6380400000000002</v>
      </c>
      <c r="BE40" s="150">
        <v>2.756138</v>
      </c>
      <c r="BF40" s="150">
        <v>2.8742359999999998</v>
      </c>
      <c r="BG40" s="150">
        <v>2.9805241999999996</v>
      </c>
      <c r="BH40" s="150">
        <v>3.0868123999999995</v>
      </c>
      <c r="BI40" s="150">
        <v>3.1824717799999993</v>
      </c>
      <c r="BJ40" s="150">
        <v>3.2781311599999992</v>
      </c>
      <c r="BK40" s="150">
        <v>3.3642246019999993</v>
      </c>
      <c r="BL40" s="150">
        <v>3.450318043999999</v>
      </c>
      <c r="BM40" s="150">
        <v>3.5278021417999987</v>
      </c>
      <c r="BN40" s="150">
        <v>3.6052862395999989</v>
      </c>
      <c r="BO40" s="150">
        <v>3.6750219276199987</v>
      </c>
      <c r="BP40" s="150">
        <v>3.7447576156399989</v>
      </c>
      <c r="BQ40" s="150">
        <v>3.8144933036599991</v>
      </c>
      <c r="BR40" s="150">
        <v>3.8842289916799988</v>
      </c>
      <c r="BS40" s="150">
        <v>3.9539646796999985</v>
      </c>
      <c r="BT40" s="150">
        <v>4.0237003677199983</v>
      </c>
      <c r="BU40" s="150">
        <v>4.093436055739998</v>
      </c>
      <c r="BV40" s="150">
        <v>4.1631717437599978</v>
      </c>
      <c r="BW40" s="150">
        <v>4.2329074317799975</v>
      </c>
      <c r="BX40" s="150">
        <v>4.3026431197999973</v>
      </c>
      <c r="BY40" s="150">
        <v>4.372378807819997</v>
      </c>
      <c r="BZ40" s="150">
        <v>4.4421144958399967</v>
      </c>
      <c r="CA40" s="150">
        <v>4.5118501838599965</v>
      </c>
      <c r="CB40" s="150">
        <v>4.5815858718799962</v>
      </c>
      <c r="CC40" s="150">
        <v>4.651321559899996</v>
      </c>
      <c r="CD40" s="150">
        <v>4.7210572479199957</v>
      </c>
      <c r="CE40" s="150">
        <v>4.7907929359399954</v>
      </c>
      <c r="CF40" s="150">
        <v>4.8605286239599952</v>
      </c>
      <c r="CG40" s="150">
        <v>4.9302643119799949</v>
      </c>
      <c r="CH40" s="150">
        <v>4.9999999999999947</v>
      </c>
      <c r="CI40" s="150">
        <v>5.0697356880199944</v>
      </c>
      <c r="CJ40" s="150">
        <v>5.1394713760399942</v>
      </c>
      <c r="CK40" s="150">
        <v>5.2092070640599939</v>
      </c>
      <c r="CL40" s="150">
        <v>5.2789427520799936</v>
      </c>
      <c r="CM40" s="150">
        <v>5.3486784400999934</v>
      </c>
      <c r="CN40" s="150">
        <v>5.4184141281199931</v>
      </c>
      <c r="CO40" s="150">
        <v>5.4881498161399929</v>
      </c>
      <c r="CP40" s="150">
        <v>5.5578855041599926</v>
      </c>
      <c r="CQ40" s="150">
        <v>5.6276211921799923</v>
      </c>
      <c r="CR40" s="150">
        <v>5.6973568801999921</v>
      </c>
      <c r="CS40" s="150">
        <v>5.7670925682199918</v>
      </c>
      <c r="CT40" s="150">
        <v>5.8368282562399916</v>
      </c>
      <c r="CU40" s="150">
        <v>5.9065639442599913</v>
      </c>
      <c r="CV40" s="150">
        <v>5.9762996322799911</v>
      </c>
      <c r="CW40" s="150">
        <v>6.0460353202999908</v>
      </c>
      <c r="CX40" s="150">
        <v>6.1157710083199905</v>
      </c>
      <c r="CY40" s="150">
        <v>6.1855066963399903</v>
      </c>
      <c r="CZ40" s="150">
        <v>6.25524238435999</v>
      </c>
      <c r="DA40" s="150">
        <v>6.3249780723799898</v>
      </c>
      <c r="DB40" s="150">
        <v>6.3947137603999895</v>
      </c>
      <c r="DC40" s="150">
        <v>6.4644494484199893</v>
      </c>
      <c r="DD40" s="150">
        <v>6.534185136439989</v>
      </c>
      <c r="DE40" s="150">
        <v>6.6039208244599887</v>
      </c>
      <c r="DF40" s="150">
        <v>6.6736565124799885</v>
      </c>
      <c r="DG40" s="150">
        <v>6.7433922004999882</v>
      </c>
      <c r="DH40" s="150">
        <v>6.813127888519988</v>
      </c>
      <c r="DI40" s="150">
        <v>6.8828635765399877</v>
      </c>
      <c r="DJ40" s="150">
        <v>6.9525992645599874</v>
      </c>
      <c r="DK40" s="150">
        <v>7.0223349525799872</v>
      </c>
      <c r="DL40" s="150">
        <v>7.0920706405999869</v>
      </c>
      <c r="DM40" s="150">
        <v>7.1618063286199867</v>
      </c>
      <c r="DN40" s="150">
        <v>7.2315420166399864</v>
      </c>
      <c r="DO40" s="150">
        <v>7.3012777046599862</v>
      </c>
      <c r="DP40" s="150">
        <v>7.3710133926799859</v>
      </c>
      <c r="DQ40" s="150">
        <v>7.4407490806999856</v>
      </c>
      <c r="DR40" s="150">
        <v>7.5104847687199854</v>
      </c>
      <c r="DS40" s="150">
        <v>7.5802204567399851</v>
      </c>
      <c r="DT40" s="150">
        <v>7.6499561447599849</v>
      </c>
      <c r="DU40" s="150">
        <v>7.7196918327799846</v>
      </c>
      <c r="DV40" s="150">
        <v>7.7894275207999844</v>
      </c>
      <c r="DW40" s="150">
        <v>7.8591632088199841</v>
      </c>
      <c r="DX40" s="150">
        <v>7.9288988968399838</v>
      </c>
      <c r="DY40" s="150">
        <v>7.9986345848599836</v>
      </c>
      <c r="DZ40" s="150">
        <v>8.0683702728799833</v>
      </c>
      <c r="EA40" s="150">
        <v>8.1381059608999831</v>
      </c>
      <c r="EB40" s="150">
        <v>8.2078416489199828</v>
      </c>
      <c r="EC40" s="150">
        <v>8.2775773369399825</v>
      </c>
      <c r="ED40" s="150">
        <v>8.3473130249599823</v>
      </c>
      <c r="EE40" s="150">
        <v>8.417048712979982</v>
      </c>
      <c r="EF40" s="150">
        <v>8.4867844009999818</v>
      </c>
      <c r="EG40" s="150">
        <v>8.5565200890199815</v>
      </c>
      <c r="EH40" s="150">
        <v>8.6262557770399813</v>
      </c>
      <c r="EI40" s="150">
        <v>8.695991465059981</v>
      </c>
      <c r="EJ40" s="150">
        <v>8.7657271530799807</v>
      </c>
      <c r="EK40" s="150">
        <v>8.8354628410999805</v>
      </c>
      <c r="EL40" s="23">
        <v>8.9051985291199802</v>
      </c>
      <c r="EM40" s="23">
        <v>8.97493421713998</v>
      </c>
      <c r="EN40" s="23">
        <v>9.0446699051599797</v>
      </c>
      <c r="EO40" s="23">
        <v>9.1144055931799794</v>
      </c>
      <c r="EP40" s="23">
        <v>9.1841412811999792</v>
      </c>
      <c r="EQ40" s="23">
        <v>9.2538769692199789</v>
      </c>
      <c r="ER40" s="23">
        <v>9.3236126572399787</v>
      </c>
      <c r="ES40" s="23">
        <v>9.3933483452599784</v>
      </c>
      <c r="ET40" s="23">
        <v>9.4630840332799782</v>
      </c>
      <c r="EU40" s="23">
        <v>9.5328197212999779</v>
      </c>
      <c r="EV40" s="23">
        <v>9.6025554093199776</v>
      </c>
      <c r="EW40" s="23">
        <v>9.6722910973399774</v>
      </c>
      <c r="EX40" s="23">
        <v>9.7420267853599771</v>
      </c>
      <c r="EY40" s="23">
        <v>9.8117624733799769</v>
      </c>
      <c r="EZ40" s="23">
        <v>9.8814981613999766</v>
      </c>
      <c r="FA40" s="23">
        <v>9.9512338494199764</v>
      </c>
      <c r="FB40" s="23">
        <v>10.020969537439976</v>
      </c>
      <c r="FC40" s="23">
        <v>10.090705225459976</v>
      </c>
      <c r="FD40" s="23">
        <v>10.160440913479976</v>
      </c>
      <c r="FE40" s="23">
        <v>10.230176601499975</v>
      </c>
      <c r="FF40" s="23">
        <v>10.299912289519975</v>
      </c>
      <c r="FG40" s="23">
        <v>10.369647977539975</v>
      </c>
      <c r="FH40" s="23">
        <v>10.439383665559975</v>
      </c>
      <c r="FI40" s="23">
        <v>10.509119353579974</v>
      </c>
      <c r="FJ40" s="23">
        <v>10.578855041599974</v>
      </c>
      <c r="FK40" s="23">
        <v>10.648590729619974</v>
      </c>
      <c r="FL40" s="23">
        <v>10.718326417639974</v>
      </c>
      <c r="FM40" s="23">
        <v>10.788062105659973</v>
      </c>
      <c r="FN40" s="23">
        <v>10.857797793679973</v>
      </c>
      <c r="FO40" s="23">
        <v>10.927533481699973</v>
      </c>
      <c r="FP40" s="23">
        <v>10.997269169719972</v>
      </c>
      <c r="FQ40" s="23">
        <v>11.067004857739972</v>
      </c>
      <c r="FR40" s="23">
        <v>11.136740545759972</v>
      </c>
      <c r="FS40" s="23">
        <v>11.206476233779972</v>
      </c>
      <c r="FT40" s="23">
        <v>11.276211921799971</v>
      </c>
      <c r="FU40" s="23">
        <v>11.345947609819971</v>
      </c>
      <c r="FV40" s="23">
        <v>11.415683297839971</v>
      </c>
      <c r="FW40" s="23">
        <v>11.485418985859971</v>
      </c>
      <c r="FX40" s="23">
        <v>11.55515467387997</v>
      </c>
      <c r="FY40" s="23">
        <v>11.62489036189997</v>
      </c>
      <c r="FZ40" s="23">
        <v>11.69462604991997</v>
      </c>
      <c r="GA40" s="23">
        <v>11.76436173793997</v>
      </c>
      <c r="GB40" s="23">
        <v>11.834097425959969</v>
      </c>
      <c r="GC40" s="23">
        <v>11.903833113979969</v>
      </c>
      <c r="GD40" s="23">
        <v>11.973568801999969</v>
      </c>
      <c r="GE40" s="23">
        <v>12.043304490019969</v>
      </c>
      <c r="GF40" s="23">
        <v>12.113040178039968</v>
      </c>
      <c r="GG40" s="23">
        <v>12.182775866059968</v>
      </c>
      <c r="GH40" s="23">
        <v>12.252511554079968</v>
      </c>
      <c r="GI40" s="23">
        <v>12.322247242099968</v>
      </c>
      <c r="GJ40" s="23">
        <v>12.391982930119967</v>
      </c>
      <c r="GK40" s="23">
        <v>12.461718618139967</v>
      </c>
      <c r="GL40" s="23">
        <v>12.531454306159967</v>
      </c>
      <c r="GM40" s="23">
        <v>12.601189994179967</v>
      </c>
      <c r="GN40" s="23">
        <v>12.670925682199966</v>
      </c>
      <c r="GO40" s="23">
        <v>12.740661370219966</v>
      </c>
      <c r="GP40" s="23">
        <v>12.810397058239966</v>
      </c>
      <c r="GQ40" s="23">
        <v>12.880132746259966</v>
      </c>
      <c r="GR40" s="23">
        <v>12.949868434279965</v>
      </c>
      <c r="GS40" s="23">
        <v>13.019604122299965</v>
      </c>
      <c r="GT40" s="23">
        <v>13.089339810319965</v>
      </c>
      <c r="GU40" s="23">
        <v>13.159075498339964</v>
      </c>
      <c r="GV40" s="23">
        <v>13.228811186359964</v>
      </c>
      <c r="GW40" s="23">
        <v>13.298546874379964</v>
      </c>
      <c r="GX40" s="23">
        <v>13.368282562399964</v>
      </c>
      <c r="GY40" s="23">
        <v>13.438018250419963</v>
      </c>
      <c r="GZ40" s="23">
        <v>13.507753938439963</v>
      </c>
      <c r="HA40" s="23">
        <v>13.577489626459963</v>
      </c>
      <c r="HB40" s="23">
        <v>13.647225314479963</v>
      </c>
      <c r="HC40" s="23">
        <v>13.716961002499962</v>
      </c>
      <c r="HD40" s="23">
        <v>13.786696690519962</v>
      </c>
      <c r="HE40" s="23">
        <v>13.856432378539962</v>
      </c>
      <c r="HF40" s="23">
        <v>13.926168066559962</v>
      </c>
      <c r="HG40" s="23">
        <v>13.995903754579961</v>
      </c>
      <c r="HH40" s="23">
        <v>14.065639442599961</v>
      </c>
      <c r="HI40" s="23">
        <v>14.135375130619961</v>
      </c>
      <c r="HJ40" s="23">
        <v>14.205110818639961</v>
      </c>
      <c r="HK40" s="23">
        <v>14.27484650665996</v>
      </c>
      <c r="HL40" s="23">
        <v>14.34458219467996</v>
      </c>
      <c r="HM40" s="23">
        <v>14.41431788269996</v>
      </c>
      <c r="HN40" s="23">
        <v>14.48405357071996</v>
      </c>
      <c r="HO40" s="23">
        <v>14.553789258739959</v>
      </c>
      <c r="HP40" s="23">
        <v>14.623524946759959</v>
      </c>
      <c r="HQ40" s="23">
        <v>14.693260634779959</v>
      </c>
      <c r="HR40" s="23">
        <v>14.762996322799959</v>
      </c>
      <c r="HS40" s="23">
        <v>14.832732010819958</v>
      </c>
      <c r="HT40" s="23">
        <v>14.902467698839958</v>
      </c>
      <c r="HU40" s="23">
        <v>14.972203386859958</v>
      </c>
      <c r="HV40" s="23">
        <v>15.041939074879958</v>
      </c>
      <c r="HW40" s="23">
        <v>15.111674762899957</v>
      </c>
      <c r="HX40" s="23">
        <v>15.181410450919957</v>
      </c>
      <c r="HY40" s="23">
        <v>15.251146138939957</v>
      </c>
      <c r="HZ40" s="23">
        <v>15.320881826959956</v>
      </c>
      <c r="IA40" s="23">
        <v>15.390617514979956</v>
      </c>
      <c r="IB40" s="23">
        <v>15.460353202999956</v>
      </c>
      <c r="IC40" s="23">
        <v>15.530088891019956</v>
      </c>
      <c r="ID40" s="23">
        <v>15.599824579039955</v>
      </c>
      <c r="IE40" s="23">
        <v>15.669560267059955</v>
      </c>
      <c r="IF40" s="23">
        <v>15.739295955079955</v>
      </c>
      <c r="IG40" s="23">
        <v>15.809031643099955</v>
      </c>
      <c r="IH40" s="23">
        <v>15.878767331119954</v>
      </c>
      <c r="II40" s="23">
        <v>15.948503019139954</v>
      </c>
      <c r="IJ40" s="23">
        <v>16.018238707159952</v>
      </c>
      <c r="IK40" s="23">
        <v>16.087974395179955</v>
      </c>
      <c r="IL40" s="23">
        <v>16.157710083199952</v>
      </c>
      <c r="IM40" s="23">
        <v>16.227445771219955</v>
      </c>
      <c r="IN40" s="23">
        <v>16.297181459239951</v>
      </c>
      <c r="IO40" s="23">
        <v>16.366917147259954</v>
      </c>
      <c r="IP40" s="23">
        <v>16.436652835279951</v>
      </c>
      <c r="IQ40" s="23">
        <v>16.506388523299954</v>
      </c>
      <c r="IR40" s="23">
        <v>16.57612421131995</v>
      </c>
      <c r="IS40" s="23">
        <v>16.645859899339953</v>
      </c>
      <c r="IT40" s="23">
        <v>16.71559558735995</v>
      </c>
      <c r="IU40" s="23">
        <v>16.785331275379953</v>
      </c>
      <c r="IV40" s="23">
        <v>16.855066963399949</v>
      </c>
    </row>
    <row r="41" spans="1:256" ht="13.2" x14ac:dyDescent="0.25">
      <c r="A41" s="149">
        <v>37926</v>
      </c>
      <c r="B41" s="218">
        <v>-2.0210059293750011</v>
      </c>
      <c r="C41" s="218">
        <v>-1.9907047400625011</v>
      </c>
      <c r="D41" s="218">
        <v>-1.9604035507500011</v>
      </c>
      <c r="E41" s="218">
        <v>-1.930102361437501</v>
      </c>
      <c r="F41" s="218">
        <v>-1.899801172125001</v>
      </c>
      <c r="G41" s="218">
        <v>-1.869499982812501</v>
      </c>
      <c r="H41" s="218">
        <v>-1.8391987935000009</v>
      </c>
      <c r="I41" s="218">
        <v>-1.8088976041875009</v>
      </c>
      <c r="J41" s="218">
        <v>-1.7785964148750009</v>
      </c>
      <c r="K41" s="218">
        <v>-1.7482952255625008</v>
      </c>
      <c r="L41" s="218">
        <v>-1.7179940362500008</v>
      </c>
      <c r="M41" s="218">
        <v>-1.6876928469375008</v>
      </c>
      <c r="N41" s="218">
        <v>-1.6573916576250007</v>
      </c>
      <c r="O41" s="218">
        <v>-1.6270904683125007</v>
      </c>
      <c r="P41" s="218">
        <v>-1.5967892790000007</v>
      </c>
      <c r="Q41" s="218">
        <v>-1.5664880896875006</v>
      </c>
      <c r="R41" s="218">
        <v>-1.5361869003750006</v>
      </c>
      <c r="S41" s="218">
        <v>-1.5058857110625006</v>
      </c>
      <c r="T41" s="218">
        <v>-1.4755845217500005</v>
      </c>
      <c r="U41" s="218">
        <v>-1.4452833324375005</v>
      </c>
      <c r="V41" s="219">
        <v>-1.4149821431250005</v>
      </c>
      <c r="W41" s="218">
        <v>-1.3846809538125004</v>
      </c>
      <c r="X41" s="219">
        <v>-1.3543797645000004</v>
      </c>
      <c r="Y41" s="218">
        <v>-1.3240785751875004</v>
      </c>
      <c r="Z41" s="219">
        <v>-1.2937773858750004</v>
      </c>
      <c r="AA41" s="218">
        <v>-1.2634761965625003</v>
      </c>
      <c r="AB41" s="220">
        <v>-1.2331750072500003</v>
      </c>
      <c r="AC41" s="218">
        <v>-1.2028738179375003</v>
      </c>
      <c r="AD41" s="220">
        <v>-1.1725726286250002</v>
      </c>
      <c r="AE41" s="218">
        <v>-1.1422714393125002</v>
      </c>
      <c r="AF41" s="218">
        <v>-1.1119702500000002</v>
      </c>
      <c r="AG41" s="150">
        <v>-1.0832351250000003</v>
      </c>
      <c r="AH41" s="150">
        <v>-1.0545000000000002</v>
      </c>
      <c r="AI41" s="150">
        <v>-1.0272500000000002</v>
      </c>
      <c r="AJ41" s="150">
        <v>-1</v>
      </c>
      <c r="AK41" s="150">
        <v>-0.8</v>
      </c>
      <c r="AL41" s="150">
        <v>-0.6</v>
      </c>
      <c r="AM41" s="150">
        <v>-0.4</v>
      </c>
      <c r="AN41" s="150">
        <v>-0.2</v>
      </c>
      <c r="AO41" s="150">
        <v>0</v>
      </c>
      <c r="AP41" s="150">
        <v>0.2</v>
      </c>
      <c r="AQ41" s="150">
        <v>0.4</v>
      </c>
      <c r="AR41" s="150">
        <v>0.6</v>
      </c>
      <c r="AS41" s="150">
        <v>0.8</v>
      </c>
      <c r="AT41" s="150">
        <v>1</v>
      </c>
      <c r="AU41" s="150">
        <v>1.2</v>
      </c>
      <c r="AV41" s="150">
        <v>1.4</v>
      </c>
      <c r="AW41" s="150">
        <v>1.58</v>
      </c>
      <c r="AX41" s="150">
        <v>1.76</v>
      </c>
      <c r="AY41" s="150">
        <v>1.9220000000000006</v>
      </c>
      <c r="AZ41" s="150">
        <v>2.0840000000000005</v>
      </c>
      <c r="BA41" s="150">
        <v>2.2298000000000004</v>
      </c>
      <c r="BB41" s="150">
        <v>2.3756000000000004</v>
      </c>
      <c r="BC41" s="150">
        <v>2.5068200000000003</v>
      </c>
      <c r="BD41" s="150">
        <v>2.6380400000000002</v>
      </c>
      <c r="BE41" s="150">
        <v>2.756138</v>
      </c>
      <c r="BF41" s="150">
        <v>2.8742359999999998</v>
      </c>
      <c r="BG41" s="150">
        <v>2.9805241999999996</v>
      </c>
      <c r="BH41" s="150">
        <v>3.0868123999999995</v>
      </c>
      <c r="BI41" s="150">
        <v>3.1824717799999993</v>
      </c>
      <c r="BJ41" s="150">
        <v>3.2781311599999992</v>
      </c>
      <c r="BK41" s="150">
        <v>3.3642246019999993</v>
      </c>
      <c r="BL41" s="150">
        <v>3.450318043999999</v>
      </c>
      <c r="BM41" s="150">
        <v>3.5278021417999987</v>
      </c>
      <c r="BN41" s="150">
        <v>3.6052862395999989</v>
      </c>
      <c r="BO41" s="150">
        <v>3.6750219276199987</v>
      </c>
      <c r="BP41" s="150">
        <v>3.7447576156399989</v>
      </c>
      <c r="BQ41" s="150">
        <v>3.8144933036599991</v>
      </c>
      <c r="BR41" s="150">
        <v>3.8842289916799988</v>
      </c>
      <c r="BS41" s="150">
        <v>3.9539646796999985</v>
      </c>
      <c r="BT41" s="150">
        <v>4.0237003677199983</v>
      </c>
      <c r="BU41" s="150">
        <v>4.093436055739998</v>
      </c>
      <c r="BV41" s="150">
        <v>4.1631717437599978</v>
      </c>
      <c r="BW41" s="150">
        <v>4.2329074317799975</v>
      </c>
      <c r="BX41" s="150">
        <v>4.3026431197999973</v>
      </c>
      <c r="BY41" s="150">
        <v>4.372378807819997</v>
      </c>
      <c r="BZ41" s="150">
        <v>4.4421144958399967</v>
      </c>
      <c r="CA41" s="150">
        <v>4.5118501838599965</v>
      </c>
      <c r="CB41" s="150">
        <v>4.5815858718799962</v>
      </c>
      <c r="CC41" s="150">
        <v>4.651321559899996</v>
      </c>
      <c r="CD41" s="150">
        <v>4.7210572479199957</v>
      </c>
      <c r="CE41" s="150">
        <v>4.7907929359399954</v>
      </c>
      <c r="CF41" s="150">
        <v>4.8605286239599952</v>
      </c>
      <c r="CG41" s="150">
        <v>4.9302643119799949</v>
      </c>
      <c r="CH41" s="150">
        <v>4.9999999999999947</v>
      </c>
      <c r="CI41" s="150">
        <v>5.0697356880199944</v>
      </c>
      <c r="CJ41" s="150">
        <v>5.1394713760399942</v>
      </c>
      <c r="CK41" s="150">
        <v>5.2092070640599939</v>
      </c>
      <c r="CL41" s="150">
        <v>5.2789427520799936</v>
      </c>
      <c r="CM41" s="150">
        <v>5.3486784400999934</v>
      </c>
      <c r="CN41" s="150">
        <v>5.4184141281199931</v>
      </c>
      <c r="CO41" s="150">
        <v>5.4881498161399929</v>
      </c>
      <c r="CP41" s="150">
        <v>5.5578855041599926</v>
      </c>
      <c r="CQ41" s="150">
        <v>5.6276211921799923</v>
      </c>
      <c r="CR41" s="150">
        <v>5.6973568801999921</v>
      </c>
      <c r="CS41" s="150">
        <v>5.7670925682199918</v>
      </c>
      <c r="CT41" s="150">
        <v>5.8368282562399916</v>
      </c>
      <c r="CU41" s="150">
        <v>5.9065639442599913</v>
      </c>
      <c r="CV41" s="150">
        <v>5.9762996322799911</v>
      </c>
      <c r="CW41" s="150">
        <v>6.0460353202999908</v>
      </c>
      <c r="CX41" s="150">
        <v>6.1157710083199905</v>
      </c>
      <c r="CY41" s="150">
        <v>6.1855066963399903</v>
      </c>
      <c r="CZ41" s="150">
        <v>6.25524238435999</v>
      </c>
      <c r="DA41" s="150">
        <v>6.3249780723799898</v>
      </c>
      <c r="DB41" s="150">
        <v>6.3947137603999895</v>
      </c>
      <c r="DC41" s="150">
        <v>6.4644494484199893</v>
      </c>
      <c r="DD41" s="150">
        <v>6.534185136439989</v>
      </c>
      <c r="DE41" s="150">
        <v>6.6039208244599887</v>
      </c>
      <c r="DF41" s="150">
        <v>6.6736565124799885</v>
      </c>
      <c r="DG41" s="150">
        <v>6.7433922004999882</v>
      </c>
      <c r="DH41" s="150">
        <v>6.813127888519988</v>
      </c>
      <c r="DI41" s="150">
        <v>6.8828635765399877</v>
      </c>
      <c r="DJ41" s="150">
        <v>6.9525992645599874</v>
      </c>
      <c r="DK41" s="150">
        <v>7.0223349525799872</v>
      </c>
      <c r="DL41" s="150">
        <v>7.0920706405999869</v>
      </c>
      <c r="DM41" s="150">
        <v>7.1618063286199867</v>
      </c>
      <c r="DN41" s="150">
        <v>7.2315420166399864</v>
      </c>
      <c r="DO41" s="150">
        <v>7.3012777046599862</v>
      </c>
      <c r="DP41" s="150">
        <v>7.3710133926799859</v>
      </c>
      <c r="DQ41" s="150">
        <v>7.4407490806999856</v>
      </c>
      <c r="DR41" s="150">
        <v>7.5104847687199854</v>
      </c>
      <c r="DS41" s="150">
        <v>7.5802204567399851</v>
      </c>
      <c r="DT41" s="150">
        <v>7.6499561447599849</v>
      </c>
      <c r="DU41" s="150">
        <v>7.7196918327799846</v>
      </c>
      <c r="DV41" s="150">
        <v>7.7894275207999844</v>
      </c>
      <c r="DW41" s="150">
        <v>7.8591632088199841</v>
      </c>
      <c r="DX41" s="150">
        <v>7.9288988968399838</v>
      </c>
      <c r="DY41" s="150">
        <v>7.9986345848599836</v>
      </c>
      <c r="DZ41" s="150">
        <v>8.0683702728799833</v>
      </c>
      <c r="EA41" s="150">
        <v>8.1381059608999831</v>
      </c>
      <c r="EB41" s="150">
        <v>8.2078416489199828</v>
      </c>
      <c r="EC41" s="150">
        <v>8.2775773369399825</v>
      </c>
      <c r="ED41" s="150">
        <v>8.3473130249599823</v>
      </c>
      <c r="EE41" s="150">
        <v>8.417048712979982</v>
      </c>
      <c r="EF41" s="150">
        <v>8.4867844009999818</v>
      </c>
      <c r="EG41" s="150">
        <v>8.5565200890199815</v>
      </c>
      <c r="EH41" s="150">
        <v>8.6262557770399813</v>
      </c>
      <c r="EI41" s="150">
        <v>8.695991465059981</v>
      </c>
      <c r="EJ41" s="150">
        <v>8.7657271530799807</v>
      </c>
      <c r="EK41" s="150">
        <v>8.8354628410999805</v>
      </c>
      <c r="EL41" s="23">
        <v>8.9051985291199802</v>
      </c>
      <c r="EM41" s="23">
        <v>8.97493421713998</v>
      </c>
      <c r="EN41" s="23">
        <v>9.0446699051599797</v>
      </c>
      <c r="EO41" s="23">
        <v>9.1144055931799794</v>
      </c>
      <c r="EP41" s="23">
        <v>9.1841412811999792</v>
      </c>
      <c r="EQ41" s="23">
        <v>9.2538769692199789</v>
      </c>
      <c r="ER41" s="23">
        <v>9.3236126572399787</v>
      </c>
      <c r="ES41" s="23">
        <v>9.3933483452599784</v>
      </c>
      <c r="ET41" s="23">
        <v>9.4630840332799782</v>
      </c>
      <c r="EU41" s="23">
        <v>9.5328197212999779</v>
      </c>
      <c r="EV41" s="23">
        <v>9.6025554093199776</v>
      </c>
      <c r="EW41" s="23">
        <v>9.6722910973399774</v>
      </c>
      <c r="EX41" s="23">
        <v>9.7420267853599771</v>
      </c>
      <c r="EY41" s="23">
        <v>9.8117624733799769</v>
      </c>
      <c r="EZ41" s="23">
        <v>9.8814981613999766</v>
      </c>
      <c r="FA41" s="23">
        <v>9.9512338494199764</v>
      </c>
      <c r="FB41" s="23">
        <v>10.020969537439976</v>
      </c>
      <c r="FC41" s="23">
        <v>10.090705225459976</v>
      </c>
      <c r="FD41" s="23">
        <v>10.160440913479976</v>
      </c>
      <c r="FE41" s="23">
        <v>10.230176601499975</v>
      </c>
      <c r="FF41" s="23">
        <v>10.299912289519975</v>
      </c>
      <c r="FG41" s="23">
        <v>10.369647977539975</v>
      </c>
      <c r="FH41" s="23">
        <v>10.439383665559975</v>
      </c>
      <c r="FI41" s="23">
        <v>10.509119353579974</v>
      </c>
      <c r="FJ41" s="23">
        <v>10.578855041599974</v>
      </c>
      <c r="FK41" s="23">
        <v>10.648590729619974</v>
      </c>
      <c r="FL41" s="23">
        <v>10.718326417639974</v>
      </c>
      <c r="FM41" s="23">
        <v>10.788062105659973</v>
      </c>
      <c r="FN41" s="23">
        <v>10.857797793679973</v>
      </c>
      <c r="FO41" s="23">
        <v>10.927533481699973</v>
      </c>
      <c r="FP41" s="23">
        <v>10.997269169719972</v>
      </c>
      <c r="FQ41" s="23">
        <v>11.067004857739972</v>
      </c>
      <c r="FR41" s="23">
        <v>11.136740545759972</v>
      </c>
      <c r="FS41" s="23">
        <v>11.206476233779972</v>
      </c>
      <c r="FT41" s="23">
        <v>11.276211921799971</v>
      </c>
      <c r="FU41" s="23">
        <v>11.345947609819971</v>
      </c>
      <c r="FV41" s="23">
        <v>11.415683297839971</v>
      </c>
      <c r="FW41" s="23">
        <v>11.485418985859971</v>
      </c>
      <c r="FX41" s="23">
        <v>11.55515467387997</v>
      </c>
      <c r="FY41" s="23">
        <v>11.62489036189997</v>
      </c>
      <c r="FZ41" s="23">
        <v>11.69462604991997</v>
      </c>
      <c r="GA41" s="23">
        <v>11.76436173793997</v>
      </c>
      <c r="GB41" s="23">
        <v>11.834097425959969</v>
      </c>
      <c r="GC41" s="23">
        <v>11.903833113979969</v>
      </c>
      <c r="GD41" s="23">
        <v>11.973568801999969</v>
      </c>
      <c r="GE41" s="23">
        <v>12.043304490019969</v>
      </c>
      <c r="GF41" s="23">
        <v>12.113040178039968</v>
      </c>
      <c r="GG41" s="23">
        <v>12.182775866059968</v>
      </c>
      <c r="GH41" s="23">
        <v>12.252511554079968</v>
      </c>
      <c r="GI41" s="23">
        <v>12.322247242099968</v>
      </c>
      <c r="GJ41" s="23">
        <v>12.391982930119967</v>
      </c>
      <c r="GK41" s="23">
        <v>12.461718618139967</v>
      </c>
      <c r="GL41" s="23">
        <v>12.531454306159967</v>
      </c>
      <c r="GM41" s="23">
        <v>12.601189994179967</v>
      </c>
      <c r="GN41" s="23">
        <v>12.670925682199966</v>
      </c>
      <c r="GO41" s="23">
        <v>12.740661370219966</v>
      </c>
      <c r="GP41" s="23">
        <v>12.810397058239966</v>
      </c>
      <c r="GQ41" s="23">
        <v>12.880132746259966</v>
      </c>
      <c r="GR41" s="23">
        <v>12.949868434279965</v>
      </c>
      <c r="GS41" s="23">
        <v>13.019604122299965</v>
      </c>
      <c r="GT41" s="23">
        <v>13.089339810319965</v>
      </c>
      <c r="GU41" s="23">
        <v>13.159075498339964</v>
      </c>
      <c r="GV41" s="23">
        <v>13.228811186359964</v>
      </c>
      <c r="GW41" s="23">
        <v>13.298546874379964</v>
      </c>
      <c r="GX41" s="23">
        <v>13.368282562399964</v>
      </c>
      <c r="GY41" s="23">
        <v>13.438018250419963</v>
      </c>
      <c r="GZ41" s="23">
        <v>13.507753938439963</v>
      </c>
      <c r="HA41" s="23">
        <v>13.577489626459963</v>
      </c>
      <c r="HB41" s="23">
        <v>13.647225314479963</v>
      </c>
      <c r="HC41" s="23">
        <v>13.716961002499962</v>
      </c>
      <c r="HD41" s="23">
        <v>13.786696690519962</v>
      </c>
      <c r="HE41" s="23">
        <v>13.856432378539962</v>
      </c>
      <c r="HF41" s="23">
        <v>13.926168066559962</v>
      </c>
      <c r="HG41" s="23">
        <v>13.995903754579961</v>
      </c>
      <c r="HH41" s="23">
        <v>14.065639442599961</v>
      </c>
      <c r="HI41" s="23">
        <v>14.135375130619961</v>
      </c>
      <c r="HJ41" s="23">
        <v>14.205110818639961</v>
      </c>
      <c r="HK41" s="23">
        <v>14.27484650665996</v>
      </c>
      <c r="HL41" s="23">
        <v>14.34458219467996</v>
      </c>
      <c r="HM41" s="23">
        <v>14.41431788269996</v>
      </c>
      <c r="HN41" s="23">
        <v>14.48405357071996</v>
      </c>
      <c r="HO41" s="23">
        <v>14.553789258739959</v>
      </c>
      <c r="HP41" s="23">
        <v>14.623524946759959</v>
      </c>
      <c r="HQ41" s="23">
        <v>14.693260634779959</v>
      </c>
      <c r="HR41" s="23">
        <v>14.762996322799959</v>
      </c>
      <c r="HS41" s="23">
        <v>14.832732010819958</v>
      </c>
      <c r="HT41" s="23">
        <v>14.902467698839958</v>
      </c>
      <c r="HU41" s="23">
        <v>14.972203386859958</v>
      </c>
      <c r="HV41" s="23">
        <v>15.041939074879958</v>
      </c>
      <c r="HW41" s="23">
        <v>15.111674762899957</v>
      </c>
      <c r="HX41" s="23">
        <v>15.181410450919957</v>
      </c>
      <c r="HY41" s="23">
        <v>15.251146138939957</v>
      </c>
      <c r="HZ41" s="23">
        <v>15.320881826959956</v>
      </c>
      <c r="IA41" s="23">
        <v>15.390617514979956</v>
      </c>
      <c r="IB41" s="23">
        <v>15.460353202999956</v>
      </c>
      <c r="IC41" s="23">
        <v>15.530088891019956</v>
      </c>
      <c r="ID41" s="23">
        <v>15.599824579039955</v>
      </c>
      <c r="IE41" s="23">
        <v>15.669560267059955</v>
      </c>
      <c r="IF41" s="23">
        <v>15.739295955079955</v>
      </c>
      <c r="IG41" s="23">
        <v>15.809031643099955</v>
      </c>
      <c r="IH41" s="23">
        <v>15.878767331119954</v>
      </c>
      <c r="II41" s="23">
        <v>15.948503019139954</v>
      </c>
      <c r="IJ41" s="23">
        <v>16.018238707159952</v>
      </c>
      <c r="IK41" s="23">
        <v>16.087974395179955</v>
      </c>
      <c r="IL41" s="23">
        <v>16.157710083199952</v>
      </c>
      <c r="IM41" s="23">
        <v>16.227445771219955</v>
      </c>
      <c r="IN41" s="23">
        <v>16.297181459239951</v>
      </c>
      <c r="IO41" s="23">
        <v>16.366917147259954</v>
      </c>
      <c r="IP41" s="23">
        <v>16.436652835279951</v>
      </c>
      <c r="IQ41" s="23">
        <v>16.506388523299954</v>
      </c>
      <c r="IR41" s="23">
        <v>16.57612421131995</v>
      </c>
      <c r="IS41" s="23">
        <v>16.645859899339953</v>
      </c>
      <c r="IT41" s="23">
        <v>16.71559558735995</v>
      </c>
      <c r="IU41" s="23">
        <v>16.785331275379953</v>
      </c>
      <c r="IV41" s="23">
        <v>16.855066963399949</v>
      </c>
    </row>
    <row r="42" spans="1:256" ht="13.2" x14ac:dyDescent="0.25">
      <c r="A42" s="149">
        <v>37956</v>
      </c>
      <c r="B42" s="218">
        <v>-2.0210059293750011</v>
      </c>
      <c r="C42" s="218">
        <v>-1.9907047400625011</v>
      </c>
      <c r="D42" s="218">
        <v>-1.9604035507500011</v>
      </c>
      <c r="E42" s="218">
        <v>-1.930102361437501</v>
      </c>
      <c r="F42" s="218">
        <v>-1.899801172125001</v>
      </c>
      <c r="G42" s="218">
        <v>-1.869499982812501</v>
      </c>
      <c r="H42" s="218">
        <v>-1.8391987935000009</v>
      </c>
      <c r="I42" s="218">
        <v>-1.8088976041875009</v>
      </c>
      <c r="J42" s="218">
        <v>-1.7785964148750009</v>
      </c>
      <c r="K42" s="218">
        <v>-1.7482952255625008</v>
      </c>
      <c r="L42" s="218">
        <v>-1.7179940362500008</v>
      </c>
      <c r="M42" s="218">
        <v>-1.6876928469375008</v>
      </c>
      <c r="N42" s="218">
        <v>-1.6573916576250007</v>
      </c>
      <c r="O42" s="218">
        <v>-1.6270904683125007</v>
      </c>
      <c r="P42" s="218">
        <v>-1.5967892790000007</v>
      </c>
      <c r="Q42" s="218">
        <v>-1.5664880896875006</v>
      </c>
      <c r="R42" s="218">
        <v>-1.5361869003750006</v>
      </c>
      <c r="S42" s="218">
        <v>-1.5058857110625006</v>
      </c>
      <c r="T42" s="218">
        <v>-1.4755845217500005</v>
      </c>
      <c r="U42" s="218">
        <v>-1.4452833324375005</v>
      </c>
      <c r="V42" s="219">
        <v>-1.4149821431250005</v>
      </c>
      <c r="W42" s="218">
        <v>-1.3846809538125004</v>
      </c>
      <c r="X42" s="219">
        <v>-1.3543797645000004</v>
      </c>
      <c r="Y42" s="218">
        <v>-1.3240785751875004</v>
      </c>
      <c r="Z42" s="219">
        <v>-1.2937773858750004</v>
      </c>
      <c r="AA42" s="218">
        <v>-1.2634761965625003</v>
      </c>
      <c r="AB42" s="220">
        <v>-1.2331750072500003</v>
      </c>
      <c r="AC42" s="218">
        <v>-1.2028738179375003</v>
      </c>
      <c r="AD42" s="220">
        <v>-1.1725726286250002</v>
      </c>
      <c r="AE42" s="218">
        <v>-1.1422714393125002</v>
      </c>
      <c r="AF42" s="218">
        <v>-1.1119702500000002</v>
      </c>
      <c r="AG42" s="150">
        <v>-1.0832351250000003</v>
      </c>
      <c r="AH42" s="150">
        <v>-1.0545000000000002</v>
      </c>
      <c r="AI42" s="150">
        <v>-1.0272500000000002</v>
      </c>
      <c r="AJ42" s="150">
        <v>-1</v>
      </c>
      <c r="AK42" s="150">
        <v>-0.8</v>
      </c>
      <c r="AL42" s="150">
        <v>-0.6</v>
      </c>
      <c r="AM42" s="150">
        <v>-0.4</v>
      </c>
      <c r="AN42" s="150">
        <v>-0.2</v>
      </c>
      <c r="AO42" s="150">
        <v>0</v>
      </c>
      <c r="AP42" s="150">
        <v>0.2</v>
      </c>
      <c r="AQ42" s="150">
        <v>0.4</v>
      </c>
      <c r="AR42" s="150">
        <v>0.6</v>
      </c>
      <c r="AS42" s="150">
        <v>0.8</v>
      </c>
      <c r="AT42" s="150">
        <v>1</v>
      </c>
      <c r="AU42" s="150">
        <v>1.2</v>
      </c>
      <c r="AV42" s="150">
        <v>1.4</v>
      </c>
      <c r="AW42" s="150">
        <v>1.58</v>
      </c>
      <c r="AX42" s="150">
        <v>1.76</v>
      </c>
      <c r="AY42" s="150">
        <v>1.9220000000000006</v>
      </c>
      <c r="AZ42" s="150">
        <v>2.0840000000000005</v>
      </c>
      <c r="BA42" s="150">
        <v>2.2298000000000004</v>
      </c>
      <c r="BB42" s="150">
        <v>2.3756000000000004</v>
      </c>
      <c r="BC42" s="150">
        <v>2.5068200000000003</v>
      </c>
      <c r="BD42" s="150">
        <v>2.6380400000000002</v>
      </c>
      <c r="BE42" s="150">
        <v>2.756138</v>
      </c>
      <c r="BF42" s="150">
        <v>2.8742359999999998</v>
      </c>
      <c r="BG42" s="150">
        <v>2.9805241999999996</v>
      </c>
      <c r="BH42" s="150">
        <v>3.0868123999999995</v>
      </c>
      <c r="BI42" s="150">
        <v>3.1824717799999993</v>
      </c>
      <c r="BJ42" s="150">
        <v>3.2781311599999992</v>
      </c>
      <c r="BK42" s="150">
        <v>3.3642246019999993</v>
      </c>
      <c r="BL42" s="150">
        <v>3.450318043999999</v>
      </c>
      <c r="BM42" s="150">
        <v>3.5278021417999987</v>
      </c>
      <c r="BN42" s="150">
        <v>3.6052862395999989</v>
      </c>
      <c r="BO42" s="150">
        <v>3.6750219276199987</v>
      </c>
      <c r="BP42" s="150">
        <v>3.7447576156399989</v>
      </c>
      <c r="BQ42" s="150">
        <v>3.8144933036599991</v>
      </c>
      <c r="BR42" s="150">
        <v>3.8842289916799988</v>
      </c>
      <c r="BS42" s="150">
        <v>3.9539646796999985</v>
      </c>
      <c r="BT42" s="150">
        <v>4.0237003677199983</v>
      </c>
      <c r="BU42" s="150">
        <v>4.093436055739998</v>
      </c>
      <c r="BV42" s="150">
        <v>4.1631717437599978</v>
      </c>
      <c r="BW42" s="150">
        <v>4.2329074317799975</v>
      </c>
      <c r="BX42" s="150">
        <v>4.3026431197999973</v>
      </c>
      <c r="BY42" s="150">
        <v>4.372378807819997</v>
      </c>
      <c r="BZ42" s="150">
        <v>4.4421144958399967</v>
      </c>
      <c r="CA42" s="150">
        <v>4.5118501838599965</v>
      </c>
      <c r="CB42" s="150">
        <v>4.5815858718799962</v>
      </c>
      <c r="CC42" s="150">
        <v>4.651321559899996</v>
      </c>
      <c r="CD42" s="150">
        <v>4.7210572479199957</v>
      </c>
      <c r="CE42" s="150">
        <v>4.7907929359399954</v>
      </c>
      <c r="CF42" s="150">
        <v>4.8605286239599952</v>
      </c>
      <c r="CG42" s="150">
        <v>4.9302643119799949</v>
      </c>
      <c r="CH42" s="150">
        <v>4.9999999999999947</v>
      </c>
      <c r="CI42" s="150">
        <v>5.0697356880199944</v>
      </c>
      <c r="CJ42" s="150">
        <v>5.1394713760399942</v>
      </c>
      <c r="CK42" s="150">
        <v>5.2092070640599939</v>
      </c>
      <c r="CL42" s="150">
        <v>5.2789427520799936</v>
      </c>
      <c r="CM42" s="150">
        <v>5.3486784400999934</v>
      </c>
      <c r="CN42" s="150">
        <v>5.4184141281199931</v>
      </c>
      <c r="CO42" s="150">
        <v>5.4881498161399929</v>
      </c>
      <c r="CP42" s="150">
        <v>5.5578855041599926</v>
      </c>
      <c r="CQ42" s="150">
        <v>5.6276211921799923</v>
      </c>
      <c r="CR42" s="150">
        <v>5.6973568801999921</v>
      </c>
      <c r="CS42" s="150">
        <v>5.7670925682199918</v>
      </c>
      <c r="CT42" s="150">
        <v>5.8368282562399916</v>
      </c>
      <c r="CU42" s="150">
        <v>5.9065639442599913</v>
      </c>
      <c r="CV42" s="150">
        <v>5.9762996322799911</v>
      </c>
      <c r="CW42" s="150">
        <v>6.0460353202999908</v>
      </c>
      <c r="CX42" s="150">
        <v>6.1157710083199905</v>
      </c>
      <c r="CY42" s="150">
        <v>6.1855066963399903</v>
      </c>
      <c r="CZ42" s="150">
        <v>6.25524238435999</v>
      </c>
      <c r="DA42" s="150">
        <v>6.3249780723799898</v>
      </c>
      <c r="DB42" s="150">
        <v>6.3947137603999895</v>
      </c>
      <c r="DC42" s="150">
        <v>6.4644494484199893</v>
      </c>
      <c r="DD42" s="150">
        <v>6.534185136439989</v>
      </c>
      <c r="DE42" s="150">
        <v>6.6039208244599887</v>
      </c>
      <c r="DF42" s="150">
        <v>6.6736565124799885</v>
      </c>
      <c r="DG42" s="150">
        <v>6.7433922004999882</v>
      </c>
      <c r="DH42" s="150">
        <v>6.813127888519988</v>
      </c>
      <c r="DI42" s="150">
        <v>6.8828635765399877</v>
      </c>
      <c r="DJ42" s="150">
        <v>6.9525992645599874</v>
      </c>
      <c r="DK42" s="150">
        <v>7.0223349525799872</v>
      </c>
      <c r="DL42" s="150">
        <v>7.0920706405999869</v>
      </c>
      <c r="DM42" s="150">
        <v>7.1618063286199867</v>
      </c>
      <c r="DN42" s="150">
        <v>7.2315420166399864</v>
      </c>
      <c r="DO42" s="150">
        <v>7.3012777046599862</v>
      </c>
      <c r="DP42" s="150">
        <v>7.3710133926799859</v>
      </c>
      <c r="DQ42" s="150">
        <v>7.4407490806999856</v>
      </c>
      <c r="DR42" s="150">
        <v>7.5104847687199854</v>
      </c>
      <c r="DS42" s="150">
        <v>7.5802204567399851</v>
      </c>
      <c r="DT42" s="150">
        <v>7.6499561447599849</v>
      </c>
      <c r="DU42" s="150">
        <v>7.7196918327799846</v>
      </c>
      <c r="DV42" s="150">
        <v>7.7894275207999844</v>
      </c>
      <c r="DW42" s="150">
        <v>7.8591632088199841</v>
      </c>
      <c r="DX42" s="150">
        <v>7.9288988968399838</v>
      </c>
      <c r="DY42" s="150">
        <v>7.9986345848599836</v>
      </c>
      <c r="DZ42" s="150">
        <v>8.0683702728799833</v>
      </c>
      <c r="EA42" s="150">
        <v>8.1381059608999831</v>
      </c>
      <c r="EB42" s="150">
        <v>8.2078416489199828</v>
      </c>
      <c r="EC42" s="150">
        <v>8.2775773369399825</v>
      </c>
      <c r="ED42" s="150">
        <v>8.3473130249599823</v>
      </c>
      <c r="EE42" s="150">
        <v>8.417048712979982</v>
      </c>
      <c r="EF42" s="150">
        <v>8.4867844009999818</v>
      </c>
      <c r="EG42" s="150">
        <v>8.5565200890199815</v>
      </c>
      <c r="EH42" s="150">
        <v>8.6262557770399813</v>
      </c>
      <c r="EI42" s="150">
        <v>8.695991465059981</v>
      </c>
      <c r="EJ42" s="150">
        <v>8.7657271530799807</v>
      </c>
      <c r="EK42" s="150">
        <v>8.8354628410999805</v>
      </c>
      <c r="EL42" s="23">
        <v>8.9051985291199802</v>
      </c>
      <c r="EM42" s="23">
        <v>8.97493421713998</v>
      </c>
      <c r="EN42" s="23">
        <v>9.0446699051599797</v>
      </c>
      <c r="EO42" s="23">
        <v>9.1144055931799794</v>
      </c>
      <c r="EP42" s="23">
        <v>9.1841412811999792</v>
      </c>
      <c r="EQ42" s="23">
        <v>9.2538769692199789</v>
      </c>
      <c r="ER42" s="23">
        <v>9.3236126572399787</v>
      </c>
      <c r="ES42" s="23">
        <v>9.3933483452599784</v>
      </c>
      <c r="ET42" s="23">
        <v>9.4630840332799782</v>
      </c>
      <c r="EU42" s="23">
        <v>9.5328197212999779</v>
      </c>
      <c r="EV42" s="23">
        <v>9.6025554093199776</v>
      </c>
      <c r="EW42" s="23">
        <v>9.6722910973399774</v>
      </c>
      <c r="EX42" s="23">
        <v>9.7420267853599771</v>
      </c>
      <c r="EY42" s="23">
        <v>9.8117624733799769</v>
      </c>
      <c r="EZ42" s="23">
        <v>9.8814981613999766</v>
      </c>
      <c r="FA42" s="23">
        <v>9.9512338494199764</v>
      </c>
      <c r="FB42" s="23">
        <v>10.020969537439976</v>
      </c>
      <c r="FC42" s="23">
        <v>10.090705225459976</v>
      </c>
      <c r="FD42" s="23">
        <v>10.160440913479976</v>
      </c>
      <c r="FE42" s="23">
        <v>10.230176601499975</v>
      </c>
      <c r="FF42" s="23">
        <v>10.299912289519975</v>
      </c>
      <c r="FG42" s="23">
        <v>10.369647977539975</v>
      </c>
      <c r="FH42" s="23">
        <v>10.439383665559975</v>
      </c>
      <c r="FI42" s="23">
        <v>10.509119353579974</v>
      </c>
      <c r="FJ42" s="23">
        <v>10.578855041599974</v>
      </c>
      <c r="FK42" s="23">
        <v>10.648590729619974</v>
      </c>
      <c r="FL42" s="23">
        <v>10.718326417639974</v>
      </c>
      <c r="FM42" s="23">
        <v>10.788062105659973</v>
      </c>
      <c r="FN42" s="23">
        <v>10.857797793679973</v>
      </c>
      <c r="FO42" s="23">
        <v>10.927533481699973</v>
      </c>
      <c r="FP42" s="23">
        <v>10.997269169719972</v>
      </c>
      <c r="FQ42" s="23">
        <v>11.067004857739972</v>
      </c>
      <c r="FR42" s="23">
        <v>11.136740545759972</v>
      </c>
      <c r="FS42" s="23">
        <v>11.206476233779972</v>
      </c>
      <c r="FT42" s="23">
        <v>11.276211921799971</v>
      </c>
      <c r="FU42" s="23">
        <v>11.345947609819971</v>
      </c>
      <c r="FV42" s="23">
        <v>11.415683297839971</v>
      </c>
      <c r="FW42" s="23">
        <v>11.485418985859971</v>
      </c>
      <c r="FX42" s="23">
        <v>11.55515467387997</v>
      </c>
      <c r="FY42" s="23">
        <v>11.62489036189997</v>
      </c>
      <c r="FZ42" s="23">
        <v>11.69462604991997</v>
      </c>
      <c r="GA42" s="23">
        <v>11.76436173793997</v>
      </c>
      <c r="GB42" s="23">
        <v>11.834097425959969</v>
      </c>
      <c r="GC42" s="23">
        <v>11.903833113979969</v>
      </c>
      <c r="GD42" s="23">
        <v>11.973568801999969</v>
      </c>
      <c r="GE42" s="23">
        <v>12.043304490019969</v>
      </c>
      <c r="GF42" s="23">
        <v>12.113040178039968</v>
      </c>
      <c r="GG42" s="23">
        <v>12.182775866059968</v>
      </c>
      <c r="GH42" s="23">
        <v>12.252511554079968</v>
      </c>
      <c r="GI42" s="23">
        <v>12.322247242099968</v>
      </c>
      <c r="GJ42" s="23">
        <v>12.391982930119967</v>
      </c>
      <c r="GK42" s="23">
        <v>12.461718618139967</v>
      </c>
      <c r="GL42" s="23">
        <v>12.531454306159967</v>
      </c>
      <c r="GM42" s="23">
        <v>12.601189994179967</v>
      </c>
      <c r="GN42" s="23">
        <v>12.670925682199966</v>
      </c>
      <c r="GO42" s="23">
        <v>12.740661370219966</v>
      </c>
      <c r="GP42" s="23">
        <v>12.810397058239966</v>
      </c>
      <c r="GQ42" s="23">
        <v>12.880132746259966</v>
      </c>
      <c r="GR42" s="23">
        <v>12.949868434279965</v>
      </c>
      <c r="GS42" s="23">
        <v>13.019604122299965</v>
      </c>
      <c r="GT42" s="23">
        <v>13.089339810319965</v>
      </c>
      <c r="GU42" s="23">
        <v>13.159075498339964</v>
      </c>
      <c r="GV42" s="23">
        <v>13.228811186359964</v>
      </c>
      <c r="GW42" s="23">
        <v>13.298546874379964</v>
      </c>
      <c r="GX42" s="23">
        <v>13.368282562399964</v>
      </c>
      <c r="GY42" s="23">
        <v>13.438018250419963</v>
      </c>
      <c r="GZ42" s="23">
        <v>13.507753938439963</v>
      </c>
      <c r="HA42" s="23">
        <v>13.577489626459963</v>
      </c>
      <c r="HB42" s="23">
        <v>13.647225314479963</v>
      </c>
      <c r="HC42" s="23">
        <v>13.716961002499962</v>
      </c>
      <c r="HD42" s="23">
        <v>13.786696690519962</v>
      </c>
      <c r="HE42" s="23">
        <v>13.856432378539962</v>
      </c>
      <c r="HF42" s="23">
        <v>13.926168066559962</v>
      </c>
      <c r="HG42" s="23">
        <v>13.995903754579961</v>
      </c>
      <c r="HH42" s="23">
        <v>14.065639442599961</v>
      </c>
      <c r="HI42" s="23">
        <v>14.135375130619961</v>
      </c>
      <c r="HJ42" s="23">
        <v>14.205110818639961</v>
      </c>
      <c r="HK42" s="23">
        <v>14.27484650665996</v>
      </c>
      <c r="HL42" s="23">
        <v>14.34458219467996</v>
      </c>
      <c r="HM42" s="23">
        <v>14.41431788269996</v>
      </c>
      <c r="HN42" s="23">
        <v>14.48405357071996</v>
      </c>
      <c r="HO42" s="23">
        <v>14.553789258739959</v>
      </c>
      <c r="HP42" s="23">
        <v>14.623524946759959</v>
      </c>
      <c r="HQ42" s="23">
        <v>14.693260634779959</v>
      </c>
      <c r="HR42" s="23">
        <v>14.762996322799959</v>
      </c>
      <c r="HS42" s="23">
        <v>14.832732010819958</v>
      </c>
      <c r="HT42" s="23">
        <v>14.902467698839958</v>
      </c>
      <c r="HU42" s="23">
        <v>14.972203386859958</v>
      </c>
      <c r="HV42" s="23">
        <v>15.041939074879958</v>
      </c>
      <c r="HW42" s="23">
        <v>15.111674762899957</v>
      </c>
      <c r="HX42" s="23">
        <v>15.181410450919957</v>
      </c>
      <c r="HY42" s="23">
        <v>15.251146138939957</v>
      </c>
      <c r="HZ42" s="23">
        <v>15.320881826959956</v>
      </c>
      <c r="IA42" s="23">
        <v>15.390617514979956</v>
      </c>
      <c r="IB42" s="23">
        <v>15.460353202999956</v>
      </c>
      <c r="IC42" s="23">
        <v>15.530088891019956</v>
      </c>
      <c r="ID42" s="23">
        <v>15.599824579039955</v>
      </c>
      <c r="IE42" s="23">
        <v>15.669560267059955</v>
      </c>
      <c r="IF42" s="23">
        <v>15.739295955079955</v>
      </c>
      <c r="IG42" s="23">
        <v>15.809031643099955</v>
      </c>
      <c r="IH42" s="23">
        <v>15.878767331119954</v>
      </c>
      <c r="II42" s="23">
        <v>15.948503019139954</v>
      </c>
      <c r="IJ42" s="23">
        <v>16.018238707159952</v>
      </c>
      <c r="IK42" s="23">
        <v>16.087974395179955</v>
      </c>
      <c r="IL42" s="23">
        <v>16.157710083199952</v>
      </c>
      <c r="IM42" s="23">
        <v>16.227445771219955</v>
      </c>
      <c r="IN42" s="23">
        <v>16.297181459239951</v>
      </c>
      <c r="IO42" s="23">
        <v>16.366917147259954</v>
      </c>
      <c r="IP42" s="23">
        <v>16.436652835279951</v>
      </c>
      <c r="IQ42" s="23">
        <v>16.506388523299954</v>
      </c>
      <c r="IR42" s="23">
        <v>16.57612421131995</v>
      </c>
      <c r="IS42" s="23">
        <v>16.645859899339953</v>
      </c>
      <c r="IT42" s="23">
        <v>16.71559558735995</v>
      </c>
      <c r="IU42" s="23">
        <v>16.785331275379953</v>
      </c>
      <c r="IV42" s="23">
        <v>16.855066963399949</v>
      </c>
    </row>
    <row r="43" spans="1:256" ht="13.2" x14ac:dyDescent="0.25">
      <c r="A43" s="149">
        <v>37987</v>
      </c>
      <c r="B43" s="218">
        <v>-2.0210059293750011</v>
      </c>
      <c r="C43" s="218">
        <v>-1.9907047400625011</v>
      </c>
      <c r="D43" s="218">
        <v>-1.9604035507500011</v>
      </c>
      <c r="E43" s="218">
        <v>-1.930102361437501</v>
      </c>
      <c r="F43" s="218">
        <v>-1.899801172125001</v>
      </c>
      <c r="G43" s="218">
        <v>-1.869499982812501</v>
      </c>
      <c r="H43" s="218">
        <v>-1.8391987935000009</v>
      </c>
      <c r="I43" s="218">
        <v>-1.8088976041875009</v>
      </c>
      <c r="J43" s="218">
        <v>-1.7785964148750009</v>
      </c>
      <c r="K43" s="218">
        <v>-1.7482952255625008</v>
      </c>
      <c r="L43" s="218">
        <v>-1.7179940362500008</v>
      </c>
      <c r="M43" s="218">
        <v>-1.6876928469375008</v>
      </c>
      <c r="N43" s="218">
        <v>-1.6573916576250007</v>
      </c>
      <c r="O43" s="218">
        <v>-1.6270904683125007</v>
      </c>
      <c r="P43" s="218">
        <v>-1.5967892790000007</v>
      </c>
      <c r="Q43" s="218">
        <v>-1.5664880896875006</v>
      </c>
      <c r="R43" s="218">
        <v>-1.5361869003750006</v>
      </c>
      <c r="S43" s="218">
        <v>-1.5058857110625006</v>
      </c>
      <c r="T43" s="218">
        <v>-1.4755845217500005</v>
      </c>
      <c r="U43" s="218">
        <v>-1.4452833324375005</v>
      </c>
      <c r="V43" s="219">
        <v>-1.4149821431250005</v>
      </c>
      <c r="W43" s="218">
        <v>-1.3846809538125004</v>
      </c>
      <c r="X43" s="219">
        <v>-1.3543797645000004</v>
      </c>
      <c r="Y43" s="218">
        <v>-1.3240785751875004</v>
      </c>
      <c r="Z43" s="219">
        <v>-1.2937773858750004</v>
      </c>
      <c r="AA43" s="218">
        <v>-1.2634761965625003</v>
      </c>
      <c r="AB43" s="220">
        <v>-1.2331750072500003</v>
      </c>
      <c r="AC43" s="218">
        <v>-1.2028738179375003</v>
      </c>
      <c r="AD43" s="220">
        <v>-1.1725726286250002</v>
      </c>
      <c r="AE43" s="218">
        <v>-1.1422714393125002</v>
      </c>
      <c r="AF43" s="218">
        <v>-1.1119702500000002</v>
      </c>
      <c r="AG43" s="150">
        <v>-1.0832351250000003</v>
      </c>
      <c r="AH43" s="150">
        <v>-1.0545000000000002</v>
      </c>
      <c r="AI43" s="150">
        <v>-1.0272500000000002</v>
      </c>
      <c r="AJ43" s="150">
        <v>-1</v>
      </c>
      <c r="AK43" s="150">
        <v>-0.8</v>
      </c>
      <c r="AL43" s="150">
        <v>-0.6</v>
      </c>
      <c r="AM43" s="150">
        <v>-0.4</v>
      </c>
      <c r="AN43" s="150">
        <v>-0.2</v>
      </c>
      <c r="AO43" s="150">
        <v>0</v>
      </c>
      <c r="AP43" s="150">
        <v>0.2</v>
      </c>
      <c r="AQ43" s="150">
        <v>0.4</v>
      </c>
      <c r="AR43" s="150">
        <v>0.6</v>
      </c>
      <c r="AS43" s="150">
        <v>0.8</v>
      </c>
      <c r="AT43" s="150">
        <v>1</v>
      </c>
      <c r="AU43" s="150">
        <v>1.2</v>
      </c>
      <c r="AV43" s="150">
        <v>1.4</v>
      </c>
      <c r="AW43" s="150">
        <v>1.58</v>
      </c>
      <c r="AX43" s="150">
        <v>1.76</v>
      </c>
      <c r="AY43" s="150">
        <v>1.9220000000000006</v>
      </c>
      <c r="AZ43" s="150">
        <v>2.0840000000000005</v>
      </c>
      <c r="BA43" s="150">
        <v>2.2298000000000004</v>
      </c>
      <c r="BB43" s="150">
        <v>2.3756000000000004</v>
      </c>
      <c r="BC43" s="150">
        <v>2.5068200000000003</v>
      </c>
      <c r="BD43" s="150">
        <v>2.6380400000000002</v>
      </c>
      <c r="BE43" s="150">
        <v>2.756138</v>
      </c>
      <c r="BF43" s="150">
        <v>2.8742359999999998</v>
      </c>
      <c r="BG43" s="150">
        <v>2.9805241999999996</v>
      </c>
      <c r="BH43" s="150">
        <v>3.0868123999999995</v>
      </c>
      <c r="BI43" s="150">
        <v>3.1824717799999993</v>
      </c>
      <c r="BJ43" s="150">
        <v>3.2781311599999992</v>
      </c>
      <c r="BK43" s="150">
        <v>3.3642246019999993</v>
      </c>
      <c r="BL43" s="150">
        <v>3.450318043999999</v>
      </c>
      <c r="BM43" s="150">
        <v>3.5278021417999987</v>
      </c>
      <c r="BN43" s="150">
        <v>3.6052862395999989</v>
      </c>
      <c r="BO43" s="150">
        <v>3.6750219276199987</v>
      </c>
      <c r="BP43" s="150">
        <v>3.7447576156399989</v>
      </c>
      <c r="BQ43" s="150">
        <v>3.8144933036599991</v>
      </c>
      <c r="BR43" s="150">
        <v>3.8842289916799988</v>
      </c>
      <c r="BS43" s="150">
        <v>3.9539646796999985</v>
      </c>
      <c r="BT43" s="150">
        <v>4.0237003677199983</v>
      </c>
      <c r="BU43" s="150">
        <v>4.093436055739998</v>
      </c>
      <c r="BV43" s="150">
        <v>4.1631717437599978</v>
      </c>
      <c r="BW43" s="150">
        <v>4.2329074317799975</v>
      </c>
      <c r="BX43" s="150">
        <v>4.3026431197999973</v>
      </c>
      <c r="BY43" s="150">
        <v>4.372378807819997</v>
      </c>
      <c r="BZ43" s="150">
        <v>4.4421144958399967</v>
      </c>
      <c r="CA43" s="150">
        <v>4.5118501838599965</v>
      </c>
      <c r="CB43" s="150">
        <v>4.5815858718799962</v>
      </c>
      <c r="CC43" s="150">
        <v>4.651321559899996</v>
      </c>
      <c r="CD43" s="150">
        <v>4.7210572479199957</v>
      </c>
      <c r="CE43" s="150">
        <v>4.7907929359399954</v>
      </c>
      <c r="CF43" s="150">
        <v>4.8605286239599952</v>
      </c>
      <c r="CG43" s="150">
        <v>4.9302643119799949</v>
      </c>
      <c r="CH43" s="150">
        <v>4.9999999999999947</v>
      </c>
      <c r="CI43" s="150">
        <v>5.0697356880199944</v>
      </c>
      <c r="CJ43" s="150">
        <v>5.1394713760399942</v>
      </c>
      <c r="CK43" s="150">
        <v>5.2092070640599939</v>
      </c>
      <c r="CL43" s="150">
        <v>5.2789427520799936</v>
      </c>
      <c r="CM43" s="150">
        <v>5.3486784400999934</v>
      </c>
      <c r="CN43" s="150">
        <v>5.4184141281199931</v>
      </c>
      <c r="CO43" s="150">
        <v>5.4881498161399929</v>
      </c>
      <c r="CP43" s="150">
        <v>5.5578855041599926</v>
      </c>
      <c r="CQ43" s="150">
        <v>5.6276211921799923</v>
      </c>
      <c r="CR43" s="150">
        <v>5.6973568801999921</v>
      </c>
      <c r="CS43" s="150">
        <v>5.7670925682199918</v>
      </c>
      <c r="CT43" s="150">
        <v>5.8368282562399916</v>
      </c>
      <c r="CU43" s="150">
        <v>5.9065639442599913</v>
      </c>
      <c r="CV43" s="150">
        <v>5.9762996322799911</v>
      </c>
      <c r="CW43" s="150">
        <v>6.0460353202999908</v>
      </c>
      <c r="CX43" s="150">
        <v>6.1157710083199905</v>
      </c>
      <c r="CY43" s="150">
        <v>6.1855066963399903</v>
      </c>
      <c r="CZ43" s="150">
        <v>6.25524238435999</v>
      </c>
      <c r="DA43" s="150">
        <v>6.3249780723799898</v>
      </c>
      <c r="DB43" s="150">
        <v>6.3947137603999895</v>
      </c>
      <c r="DC43" s="150">
        <v>6.4644494484199893</v>
      </c>
      <c r="DD43" s="150">
        <v>6.534185136439989</v>
      </c>
      <c r="DE43" s="150">
        <v>6.6039208244599887</v>
      </c>
      <c r="DF43" s="150">
        <v>6.6736565124799885</v>
      </c>
      <c r="DG43" s="150">
        <v>6.7433922004999882</v>
      </c>
      <c r="DH43" s="150">
        <v>6.813127888519988</v>
      </c>
      <c r="DI43" s="150">
        <v>6.8828635765399877</v>
      </c>
      <c r="DJ43" s="150">
        <v>6.9525992645599874</v>
      </c>
      <c r="DK43" s="150">
        <v>7.0223349525799872</v>
      </c>
      <c r="DL43" s="150">
        <v>7.0920706405999869</v>
      </c>
      <c r="DM43" s="150">
        <v>7.1618063286199867</v>
      </c>
      <c r="DN43" s="150">
        <v>7.2315420166399864</v>
      </c>
      <c r="DO43" s="150">
        <v>7.3012777046599862</v>
      </c>
      <c r="DP43" s="150">
        <v>7.3710133926799859</v>
      </c>
      <c r="DQ43" s="150">
        <v>7.4407490806999856</v>
      </c>
      <c r="DR43" s="150">
        <v>7.5104847687199854</v>
      </c>
      <c r="DS43" s="150">
        <v>7.5802204567399851</v>
      </c>
      <c r="DT43" s="150">
        <v>7.6499561447599849</v>
      </c>
      <c r="DU43" s="150">
        <v>7.7196918327799846</v>
      </c>
      <c r="DV43" s="150">
        <v>7.7894275207999844</v>
      </c>
      <c r="DW43" s="150">
        <v>7.8591632088199841</v>
      </c>
      <c r="DX43" s="150">
        <v>7.9288988968399838</v>
      </c>
      <c r="DY43" s="150">
        <v>7.9986345848599836</v>
      </c>
      <c r="DZ43" s="150">
        <v>8.0683702728799833</v>
      </c>
      <c r="EA43" s="150">
        <v>8.1381059608999831</v>
      </c>
      <c r="EB43" s="150">
        <v>8.2078416489199828</v>
      </c>
      <c r="EC43" s="150">
        <v>8.2775773369399825</v>
      </c>
      <c r="ED43" s="150">
        <v>8.3473130249599823</v>
      </c>
      <c r="EE43" s="150">
        <v>8.417048712979982</v>
      </c>
      <c r="EF43" s="150">
        <v>8.4867844009999818</v>
      </c>
      <c r="EG43" s="150">
        <v>8.5565200890199815</v>
      </c>
      <c r="EH43" s="150">
        <v>8.6262557770399813</v>
      </c>
      <c r="EI43" s="150">
        <v>8.695991465059981</v>
      </c>
      <c r="EJ43" s="150">
        <v>8.7657271530799807</v>
      </c>
      <c r="EK43" s="150">
        <v>8.8354628410999805</v>
      </c>
      <c r="EL43" s="23">
        <v>8.9051985291199802</v>
      </c>
      <c r="EM43" s="23">
        <v>8.97493421713998</v>
      </c>
      <c r="EN43" s="23">
        <v>9.0446699051599797</v>
      </c>
      <c r="EO43" s="23">
        <v>9.1144055931799794</v>
      </c>
      <c r="EP43" s="23">
        <v>9.1841412811999792</v>
      </c>
      <c r="EQ43" s="23">
        <v>9.2538769692199789</v>
      </c>
      <c r="ER43" s="23">
        <v>9.3236126572399787</v>
      </c>
      <c r="ES43" s="23">
        <v>9.3933483452599784</v>
      </c>
      <c r="ET43" s="23">
        <v>9.4630840332799782</v>
      </c>
      <c r="EU43" s="23">
        <v>9.5328197212999779</v>
      </c>
      <c r="EV43" s="23">
        <v>9.6025554093199776</v>
      </c>
      <c r="EW43" s="23">
        <v>9.6722910973399774</v>
      </c>
      <c r="EX43" s="23">
        <v>9.7420267853599771</v>
      </c>
      <c r="EY43" s="23">
        <v>9.8117624733799769</v>
      </c>
      <c r="EZ43" s="23">
        <v>9.8814981613999766</v>
      </c>
      <c r="FA43" s="23">
        <v>9.9512338494199764</v>
      </c>
      <c r="FB43" s="23">
        <v>10.020969537439976</v>
      </c>
      <c r="FC43" s="23">
        <v>10.090705225459976</v>
      </c>
      <c r="FD43" s="23">
        <v>10.160440913479976</v>
      </c>
      <c r="FE43" s="23">
        <v>10.230176601499975</v>
      </c>
      <c r="FF43" s="23">
        <v>10.299912289519975</v>
      </c>
      <c r="FG43" s="23">
        <v>10.369647977539975</v>
      </c>
      <c r="FH43" s="23">
        <v>10.439383665559975</v>
      </c>
      <c r="FI43" s="23">
        <v>10.509119353579974</v>
      </c>
      <c r="FJ43" s="23">
        <v>10.578855041599974</v>
      </c>
      <c r="FK43" s="23">
        <v>10.648590729619974</v>
      </c>
      <c r="FL43" s="23">
        <v>10.718326417639974</v>
      </c>
      <c r="FM43" s="23">
        <v>10.788062105659973</v>
      </c>
      <c r="FN43" s="23">
        <v>10.857797793679973</v>
      </c>
      <c r="FO43" s="23">
        <v>10.927533481699973</v>
      </c>
      <c r="FP43" s="23">
        <v>10.997269169719972</v>
      </c>
      <c r="FQ43" s="23">
        <v>11.067004857739972</v>
      </c>
      <c r="FR43" s="23">
        <v>11.136740545759972</v>
      </c>
      <c r="FS43" s="23">
        <v>11.206476233779972</v>
      </c>
      <c r="FT43" s="23">
        <v>11.276211921799971</v>
      </c>
      <c r="FU43" s="23">
        <v>11.345947609819971</v>
      </c>
      <c r="FV43" s="23">
        <v>11.415683297839971</v>
      </c>
      <c r="FW43" s="23">
        <v>11.485418985859971</v>
      </c>
      <c r="FX43" s="23">
        <v>11.55515467387997</v>
      </c>
      <c r="FY43" s="23">
        <v>11.62489036189997</v>
      </c>
      <c r="FZ43" s="23">
        <v>11.69462604991997</v>
      </c>
      <c r="GA43" s="23">
        <v>11.76436173793997</v>
      </c>
      <c r="GB43" s="23">
        <v>11.834097425959969</v>
      </c>
      <c r="GC43" s="23">
        <v>11.903833113979969</v>
      </c>
      <c r="GD43" s="23">
        <v>11.973568801999969</v>
      </c>
      <c r="GE43" s="23">
        <v>12.043304490019969</v>
      </c>
      <c r="GF43" s="23">
        <v>12.113040178039968</v>
      </c>
      <c r="GG43" s="23">
        <v>12.182775866059968</v>
      </c>
      <c r="GH43" s="23">
        <v>12.252511554079968</v>
      </c>
      <c r="GI43" s="23">
        <v>12.322247242099968</v>
      </c>
      <c r="GJ43" s="23">
        <v>12.391982930119967</v>
      </c>
      <c r="GK43" s="23">
        <v>12.461718618139967</v>
      </c>
      <c r="GL43" s="23">
        <v>12.531454306159967</v>
      </c>
      <c r="GM43" s="23">
        <v>12.601189994179967</v>
      </c>
      <c r="GN43" s="23">
        <v>12.670925682199966</v>
      </c>
      <c r="GO43" s="23">
        <v>12.740661370219966</v>
      </c>
      <c r="GP43" s="23">
        <v>12.810397058239966</v>
      </c>
      <c r="GQ43" s="23">
        <v>12.880132746259966</v>
      </c>
      <c r="GR43" s="23">
        <v>12.949868434279965</v>
      </c>
      <c r="GS43" s="23">
        <v>13.019604122299965</v>
      </c>
      <c r="GT43" s="23">
        <v>13.089339810319965</v>
      </c>
      <c r="GU43" s="23">
        <v>13.159075498339964</v>
      </c>
      <c r="GV43" s="23">
        <v>13.228811186359964</v>
      </c>
      <c r="GW43" s="23">
        <v>13.298546874379964</v>
      </c>
      <c r="GX43" s="23">
        <v>13.368282562399964</v>
      </c>
      <c r="GY43" s="23">
        <v>13.438018250419963</v>
      </c>
      <c r="GZ43" s="23">
        <v>13.507753938439963</v>
      </c>
      <c r="HA43" s="23">
        <v>13.577489626459963</v>
      </c>
      <c r="HB43" s="23">
        <v>13.647225314479963</v>
      </c>
      <c r="HC43" s="23">
        <v>13.716961002499962</v>
      </c>
      <c r="HD43" s="23">
        <v>13.786696690519962</v>
      </c>
      <c r="HE43" s="23">
        <v>13.856432378539962</v>
      </c>
      <c r="HF43" s="23">
        <v>13.926168066559962</v>
      </c>
      <c r="HG43" s="23">
        <v>13.995903754579961</v>
      </c>
      <c r="HH43" s="23">
        <v>14.065639442599961</v>
      </c>
      <c r="HI43" s="23">
        <v>14.135375130619961</v>
      </c>
      <c r="HJ43" s="23">
        <v>14.205110818639961</v>
      </c>
      <c r="HK43" s="23">
        <v>14.27484650665996</v>
      </c>
      <c r="HL43" s="23">
        <v>14.34458219467996</v>
      </c>
      <c r="HM43" s="23">
        <v>14.41431788269996</v>
      </c>
      <c r="HN43" s="23">
        <v>14.48405357071996</v>
      </c>
      <c r="HO43" s="23">
        <v>14.553789258739959</v>
      </c>
      <c r="HP43" s="23">
        <v>14.623524946759959</v>
      </c>
      <c r="HQ43" s="23">
        <v>14.693260634779959</v>
      </c>
      <c r="HR43" s="23">
        <v>14.762996322799959</v>
      </c>
      <c r="HS43" s="23">
        <v>14.832732010819958</v>
      </c>
      <c r="HT43" s="23">
        <v>14.902467698839958</v>
      </c>
      <c r="HU43" s="23">
        <v>14.972203386859958</v>
      </c>
      <c r="HV43" s="23">
        <v>15.041939074879958</v>
      </c>
      <c r="HW43" s="23">
        <v>15.111674762899957</v>
      </c>
      <c r="HX43" s="23">
        <v>15.181410450919957</v>
      </c>
      <c r="HY43" s="23">
        <v>15.251146138939957</v>
      </c>
      <c r="HZ43" s="23">
        <v>15.320881826959956</v>
      </c>
      <c r="IA43" s="23">
        <v>15.390617514979956</v>
      </c>
      <c r="IB43" s="23">
        <v>15.460353202999956</v>
      </c>
      <c r="IC43" s="23">
        <v>15.530088891019956</v>
      </c>
      <c r="ID43" s="23">
        <v>15.599824579039955</v>
      </c>
      <c r="IE43" s="23">
        <v>15.669560267059955</v>
      </c>
      <c r="IF43" s="23">
        <v>15.739295955079955</v>
      </c>
      <c r="IG43" s="23">
        <v>15.809031643099955</v>
      </c>
      <c r="IH43" s="23">
        <v>15.878767331119954</v>
      </c>
      <c r="II43" s="23">
        <v>15.948503019139954</v>
      </c>
      <c r="IJ43" s="23">
        <v>16.018238707159952</v>
      </c>
      <c r="IK43" s="23">
        <v>16.087974395179955</v>
      </c>
      <c r="IL43" s="23">
        <v>16.157710083199952</v>
      </c>
      <c r="IM43" s="23">
        <v>16.227445771219955</v>
      </c>
      <c r="IN43" s="23">
        <v>16.297181459239951</v>
      </c>
      <c r="IO43" s="23">
        <v>16.366917147259954</v>
      </c>
      <c r="IP43" s="23">
        <v>16.436652835279951</v>
      </c>
      <c r="IQ43" s="23">
        <v>16.506388523299954</v>
      </c>
      <c r="IR43" s="23">
        <v>16.57612421131995</v>
      </c>
      <c r="IS43" s="23">
        <v>16.645859899339953</v>
      </c>
      <c r="IT43" s="23">
        <v>16.71559558735995</v>
      </c>
      <c r="IU43" s="23">
        <v>16.785331275379953</v>
      </c>
      <c r="IV43" s="23">
        <v>16.855066963399949</v>
      </c>
    </row>
    <row r="44" spans="1:256" ht="13.2" x14ac:dyDescent="0.25">
      <c r="A44" s="149">
        <v>38018</v>
      </c>
      <c r="B44" s="218">
        <v>-2.0210059293750011</v>
      </c>
      <c r="C44" s="218">
        <v>-1.9907047400625011</v>
      </c>
      <c r="D44" s="218">
        <v>-1.9604035507500011</v>
      </c>
      <c r="E44" s="218">
        <v>-1.930102361437501</v>
      </c>
      <c r="F44" s="218">
        <v>-1.899801172125001</v>
      </c>
      <c r="G44" s="218">
        <v>-1.869499982812501</v>
      </c>
      <c r="H44" s="218">
        <v>-1.8391987935000009</v>
      </c>
      <c r="I44" s="218">
        <v>-1.8088976041875009</v>
      </c>
      <c r="J44" s="218">
        <v>-1.7785964148750009</v>
      </c>
      <c r="K44" s="218">
        <v>-1.7482952255625008</v>
      </c>
      <c r="L44" s="218">
        <v>-1.7179940362500008</v>
      </c>
      <c r="M44" s="218">
        <v>-1.6876928469375008</v>
      </c>
      <c r="N44" s="218">
        <v>-1.6573916576250007</v>
      </c>
      <c r="O44" s="218">
        <v>-1.6270904683125007</v>
      </c>
      <c r="P44" s="218">
        <v>-1.5967892790000007</v>
      </c>
      <c r="Q44" s="218">
        <v>-1.5664880896875006</v>
      </c>
      <c r="R44" s="218">
        <v>-1.5361869003750006</v>
      </c>
      <c r="S44" s="218">
        <v>-1.5058857110625006</v>
      </c>
      <c r="T44" s="218">
        <v>-1.4755845217500005</v>
      </c>
      <c r="U44" s="218">
        <v>-1.4452833324375005</v>
      </c>
      <c r="V44" s="219">
        <v>-1.4149821431250005</v>
      </c>
      <c r="W44" s="218">
        <v>-1.3846809538125004</v>
      </c>
      <c r="X44" s="219">
        <v>-1.3543797645000004</v>
      </c>
      <c r="Y44" s="218">
        <v>-1.3240785751875004</v>
      </c>
      <c r="Z44" s="219">
        <v>-1.2937773858750004</v>
      </c>
      <c r="AA44" s="218">
        <v>-1.2634761965625003</v>
      </c>
      <c r="AB44" s="220">
        <v>-1.2331750072500003</v>
      </c>
      <c r="AC44" s="218">
        <v>-1.2028738179375003</v>
      </c>
      <c r="AD44" s="220">
        <v>-1.1725726286250002</v>
      </c>
      <c r="AE44" s="218">
        <v>-1.1422714393125002</v>
      </c>
      <c r="AF44" s="218">
        <v>-1.1119702500000002</v>
      </c>
      <c r="AG44" s="150">
        <v>-1.0832351250000003</v>
      </c>
      <c r="AH44" s="150">
        <v>-1.0545000000000002</v>
      </c>
      <c r="AI44" s="150">
        <v>-1.0272500000000002</v>
      </c>
      <c r="AJ44" s="150">
        <v>-1</v>
      </c>
      <c r="AK44" s="150">
        <v>-0.8</v>
      </c>
      <c r="AL44" s="150">
        <v>-0.6</v>
      </c>
      <c r="AM44" s="150">
        <v>-0.4</v>
      </c>
      <c r="AN44" s="150">
        <v>-0.2</v>
      </c>
      <c r="AO44" s="150">
        <v>0</v>
      </c>
      <c r="AP44" s="150">
        <v>0.2</v>
      </c>
      <c r="AQ44" s="150">
        <v>0.4</v>
      </c>
      <c r="AR44" s="150">
        <v>0.6</v>
      </c>
      <c r="AS44" s="150">
        <v>0.8</v>
      </c>
      <c r="AT44" s="150">
        <v>1</v>
      </c>
      <c r="AU44" s="150">
        <v>1.2</v>
      </c>
      <c r="AV44" s="150">
        <v>1.4</v>
      </c>
      <c r="AW44" s="150">
        <v>1.58</v>
      </c>
      <c r="AX44" s="150">
        <v>1.76</v>
      </c>
      <c r="AY44" s="150">
        <v>1.9220000000000006</v>
      </c>
      <c r="AZ44" s="150">
        <v>2.0840000000000005</v>
      </c>
      <c r="BA44" s="150">
        <v>2.2298000000000004</v>
      </c>
      <c r="BB44" s="150">
        <v>2.3756000000000004</v>
      </c>
      <c r="BC44" s="150">
        <v>2.5068200000000003</v>
      </c>
      <c r="BD44" s="150">
        <v>2.6380400000000002</v>
      </c>
      <c r="BE44" s="150">
        <v>2.756138</v>
      </c>
      <c r="BF44" s="150">
        <v>2.8742359999999998</v>
      </c>
      <c r="BG44" s="150">
        <v>2.9805241999999996</v>
      </c>
      <c r="BH44" s="150">
        <v>3.0868123999999995</v>
      </c>
      <c r="BI44" s="150">
        <v>3.1824717799999993</v>
      </c>
      <c r="BJ44" s="150">
        <v>3.2781311599999992</v>
      </c>
      <c r="BK44" s="150">
        <v>3.3642246019999993</v>
      </c>
      <c r="BL44" s="150">
        <v>3.450318043999999</v>
      </c>
      <c r="BM44" s="150">
        <v>3.5278021417999987</v>
      </c>
      <c r="BN44" s="150">
        <v>3.6052862395999989</v>
      </c>
      <c r="BO44" s="150">
        <v>3.6750219276199987</v>
      </c>
      <c r="BP44" s="150">
        <v>3.7447576156399989</v>
      </c>
      <c r="BQ44" s="150">
        <v>3.8144933036599991</v>
      </c>
      <c r="BR44" s="150">
        <v>3.8842289916799988</v>
      </c>
      <c r="BS44" s="150">
        <v>3.9539646796999985</v>
      </c>
      <c r="BT44" s="150">
        <v>4.0237003677199983</v>
      </c>
      <c r="BU44" s="150">
        <v>4.093436055739998</v>
      </c>
      <c r="BV44" s="150">
        <v>4.1631717437599978</v>
      </c>
      <c r="BW44" s="150">
        <v>4.2329074317799975</v>
      </c>
      <c r="BX44" s="150">
        <v>4.3026431197999973</v>
      </c>
      <c r="BY44" s="150">
        <v>4.372378807819997</v>
      </c>
      <c r="BZ44" s="150">
        <v>4.4421144958399967</v>
      </c>
      <c r="CA44" s="150">
        <v>4.5118501838599965</v>
      </c>
      <c r="CB44" s="150">
        <v>4.5815858718799962</v>
      </c>
      <c r="CC44" s="150">
        <v>4.651321559899996</v>
      </c>
      <c r="CD44" s="150">
        <v>4.7210572479199957</v>
      </c>
      <c r="CE44" s="150">
        <v>4.7907929359399954</v>
      </c>
      <c r="CF44" s="150">
        <v>4.8605286239599952</v>
      </c>
      <c r="CG44" s="150">
        <v>4.9302643119799949</v>
      </c>
      <c r="CH44" s="150">
        <v>4.9999999999999947</v>
      </c>
      <c r="CI44" s="150">
        <v>5.0697356880199944</v>
      </c>
      <c r="CJ44" s="150">
        <v>5.1394713760399942</v>
      </c>
      <c r="CK44" s="150">
        <v>5.2092070640599939</v>
      </c>
      <c r="CL44" s="150">
        <v>5.2789427520799936</v>
      </c>
      <c r="CM44" s="150">
        <v>5.3486784400999934</v>
      </c>
      <c r="CN44" s="150">
        <v>5.4184141281199931</v>
      </c>
      <c r="CO44" s="150">
        <v>5.4881498161399929</v>
      </c>
      <c r="CP44" s="150">
        <v>5.5578855041599926</v>
      </c>
      <c r="CQ44" s="150">
        <v>5.6276211921799923</v>
      </c>
      <c r="CR44" s="150">
        <v>5.6973568801999921</v>
      </c>
      <c r="CS44" s="150">
        <v>5.7670925682199918</v>
      </c>
      <c r="CT44" s="150">
        <v>5.8368282562399916</v>
      </c>
      <c r="CU44" s="150">
        <v>5.9065639442599913</v>
      </c>
      <c r="CV44" s="150">
        <v>5.9762996322799911</v>
      </c>
      <c r="CW44" s="150">
        <v>6.0460353202999908</v>
      </c>
      <c r="CX44" s="150">
        <v>6.1157710083199905</v>
      </c>
      <c r="CY44" s="150">
        <v>6.1855066963399903</v>
      </c>
      <c r="CZ44" s="150">
        <v>6.25524238435999</v>
      </c>
      <c r="DA44" s="150">
        <v>6.3249780723799898</v>
      </c>
      <c r="DB44" s="150">
        <v>6.3947137603999895</v>
      </c>
      <c r="DC44" s="150">
        <v>6.4644494484199893</v>
      </c>
      <c r="DD44" s="150">
        <v>6.534185136439989</v>
      </c>
      <c r="DE44" s="150">
        <v>6.6039208244599887</v>
      </c>
      <c r="DF44" s="150">
        <v>6.6736565124799885</v>
      </c>
      <c r="DG44" s="150">
        <v>6.7433922004999882</v>
      </c>
      <c r="DH44" s="150">
        <v>6.813127888519988</v>
      </c>
      <c r="DI44" s="150">
        <v>6.8828635765399877</v>
      </c>
      <c r="DJ44" s="150">
        <v>6.9525992645599874</v>
      </c>
      <c r="DK44" s="150">
        <v>7.0223349525799872</v>
      </c>
      <c r="DL44" s="150">
        <v>7.0920706405999869</v>
      </c>
      <c r="DM44" s="150">
        <v>7.1618063286199867</v>
      </c>
      <c r="DN44" s="150">
        <v>7.2315420166399864</v>
      </c>
      <c r="DO44" s="150">
        <v>7.3012777046599862</v>
      </c>
      <c r="DP44" s="150">
        <v>7.3710133926799859</v>
      </c>
      <c r="DQ44" s="150">
        <v>7.4407490806999856</v>
      </c>
      <c r="DR44" s="150">
        <v>7.5104847687199854</v>
      </c>
      <c r="DS44" s="150">
        <v>7.5802204567399851</v>
      </c>
      <c r="DT44" s="150">
        <v>7.6499561447599849</v>
      </c>
      <c r="DU44" s="150">
        <v>7.7196918327799846</v>
      </c>
      <c r="DV44" s="150">
        <v>7.7894275207999844</v>
      </c>
      <c r="DW44" s="150">
        <v>7.8591632088199841</v>
      </c>
      <c r="DX44" s="150">
        <v>7.9288988968399838</v>
      </c>
      <c r="DY44" s="150">
        <v>7.9986345848599836</v>
      </c>
      <c r="DZ44" s="150">
        <v>8.0683702728799833</v>
      </c>
      <c r="EA44" s="150">
        <v>8.1381059608999831</v>
      </c>
      <c r="EB44" s="150">
        <v>8.2078416489199828</v>
      </c>
      <c r="EC44" s="150">
        <v>8.2775773369399825</v>
      </c>
      <c r="ED44" s="150">
        <v>8.3473130249599823</v>
      </c>
      <c r="EE44" s="150">
        <v>8.417048712979982</v>
      </c>
      <c r="EF44" s="150">
        <v>8.4867844009999818</v>
      </c>
      <c r="EG44" s="150">
        <v>8.5565200890199815</v>
      </c>
      <c r="EH44" s="150">
        <v>8.6262557770399813</v>
      </c>
      <c r="EI44" s="150">
        <v>8.695991465059981</v>
      </c>
      <c r="EJ44" s="150">
        <v>8.7657271530799807</v>
      </c>
      <c r="EK44" s="150">
        <v>8.8354628410999805</v>
      </c>
      <c r="EL44" s="23">
        <v>8.9051985291199802</v>
      </c>
      <c r="EM44" s="23">
        <v>8.97493421713998</v>
      </c>
      <c r="EN44" s="23">
        <v>9.0446699051599797</v>
      </c>
      <c r="EO44" s="23">
        <v>9.1144055931799794</v>
      </c>
      <c r="EP44" s="23">
        <v>9.1841412811999792</v>
      </c>
      <c r="EQ44" s="23">
        <v>9.2538769692199789</v>
      </c>
      <c r="ER44" s="23">
        <v>9.3236126572399787</v>
      </c>
      <c r="ES44" s="23">
        <v>9.3933483452599784</v>
      </c>
      <c r="ET44" s="23">
        <v>9.4630840332799782</v>
      </c>
      <c r="EU44" s="23">
        <v>9.5328197212999779</v>
      </c>
      <c r="EV44" s="23">
        <v>9.6025554093199776</v>
      </c>
      <c r="EW44" s="23">
        <v>9.6722910973399774</v>
      </c>
      <c r="EX44" s="23">
        <v>9.7420267853599771</v>
      </c>
      <c r="EY44" s="23">
        <v>9.8117624733799769</v>
      </c>
      <c r="EZ44" s="23">
        <v>9.8814981613999766</v>
      </c>
      <c r="FA44" s="23">
        <v>9.9512338494199764</v>
      </c>
      <c r="FB44" s="23">
        <v>10.020969537439976</v>
      </c>
      <c r="FC44" s="23">
        <v>10.090705225459976</v>
      </c>
      <c r="FD44" s="23">
        <v>10.160440913479976</v>
      </c>
      <c r="FE44" s="23">
        <v>10.230176601499975</v>
      </c>
      <c r="FF44" s="23">
        <v>10.299912289519975</v>
      </c>
      <c r="FG44" s="23">
        <v>10.369647977539975</v>
      </c>
      <c r="FH44" s="23">
        <v>10.439383665559975</v>
      </c>
      <c r="FI44" s="23">
        <v>10.509119353579974</v>
      </c>
      <c r="FJ44" s="23">
        <v>10.578855041599974</v>
      </c>
      <c r="FK44" s="23">
        <v>10.648590729619974</v>
      </c>
      <c r="FL44" s="23">
        <v>10.718326417639974</v>
      </c>
      <c r="FM44" s="23">
        <v>10.788062105659973</v>
      </c>
      <c r="FN44" s="23">
        <v>10.857797793679973</v>
      </c>
      <c r="FO44" s="23">
        <v>10.927533481699973</v>
      </c>
      <c r="FP44" s="23">
        <v>10.997269169719972</v>
      </c>
      <c r="FQ44" s="23">
        <v>11.067004857739972</v>
      </c>
      <c r="FR44" s="23">
        <v>11.136740545759972</v>
      </c>
      <c r="FS44" s="23">
        <v>11.206476233779972</v>
      </c>
      <c r="FT44" s="23">
        <v>11.276211921799971</v>
      </c>
      <c r="FU44" s="23">
        <v>11.345947609819971</v>
      </c>
      <c r="FV44" s="23">
        <v>11.415683297839971</v>
      </c>
      <c r="FW44" s="23">
        <v>11.485418985859971</v>
      </c>
      <c r="FX44" s="23">
        <v>11.55515467387997</v>
      </c>
      <c r="FY44" s="23">
        <v>11.62489036189997</v>
      </c>
      <c r="FZ44" s="23">
        <v>11.69462604991997</v>
      </c>
      <c r="GA44" s="23">
        <v>11.76436173793997</v>
      </c>
      <c r="GB44" s="23">
        <v>11.834097425959969</v>
      </c>
      <c r="GC44" s="23">
        <v>11.903833113979969</v>
      </c>
      <c r="GD44" s="23">
        <v>11.973568801999969</v>
      </c>
      <c r="GE44" s="23">
        <v>12.043304490019969</v>
      </c>
      <c r="GF44" s="23">
        <v>12.113040178039968</v>
      </c>
      <c r="GG44" s="23">
        <v>12.182775866059968</v>
      </c>
      <c r="GH44" s="23">
        <v>12.252511554079968</v>
      </c>
      <c r="GI44" s="23">
        <v>12.322247242099968</v>
      </c>
      <c r="GJ44" s="23">
        <v>12.391982930119967</v>
      </c>
      <c r="GK44" s="23">
        <v>12.461718618139967</v>
      </c>
      <c r="GL44" s="23">
        <v>12.531454306159967</v>
      </c>
      <c r="GM44" s="23">
        <v>12.601189994179967</v>
      </c>
      <c r="GN44" s="23">
        <v>12.670925682199966</v>
      </c>
      <c r="GO44" s="23">
        <v>12.740661370219966</v>
      </c>
      <c r="GP44" s="23">
        <v>12.810397058239966</v>
      </c>
      <c r="GQ44" s="23">
        <v>12.880132746259966</v>
      </c>
      <c r="GR44" s="23">
        <v>12.949868434279965</v>
      </c>
      <c r="GS44" s="23">
        <v>13.019604122299965</v>
      </c>
      <c r="GT44" s="23">
        <v>13.089339810319965</v>
      </c>
      <c r="GU44" s="23">
        <v>13.159075498339964</v>
      </c>
      <c r="GV44" s="23">
        <v>13.228811186359964</v>
      </c>
      <c r="GW44" s="23">
        <v>13.298546874379964</v>
      </c>
      <c r="GX44" s="23">
        <v>13.368282562399964</v>
      </c>
      <c r="GY44" s="23">
        <v>13.438018250419963</v>
      </c>
      <c r="GZ44" s="23">
        <v>13.507753938439963</v>
      </c>
      <c r="HA44" s="23">
        <v>13.577489626459963</v>
      </c>
      <c r="HB44" s="23">
        <v>13.647225314479963</v>
      </c>
      <c r="HC44" s="23">
        <v>13.716961002499962</v>
      </c>
      <c r="HD44" s="23">
        <v>13.786696690519962</v>
      </c>
      <c r="HE44" s="23">
        <v>13.856432378539962</v>
      </c>
      <c r="HF44" s="23">
        <v>13.926168066559962</v>
      </c>
      <c r="HG44" s="23">
        <v>13.995903754579961</v>
      </c>
      <c r="HH44" s="23">
        <v>14.065639442599961</v>
      </c>
      <c r="HI44" s="23">
        <v>14.135375130619961</v>
      </c>
      <c r="HJ44" s="23">
        <v>14.205110818639961</v>
      </c>
      <c r="HK44" s="23">
        <v>14.27484650665996</v>
      </c>
      <c r="HL44" s="23">
        <v>14.34458219467996</v>
      </c>
      <c r="HM44" s="23">
        <v>14.41431788269996</v>
      </c>
      <c r="HN44" s="23">
        <v>14.48405357071996</v>
      </c>
      <c r="HO44" s="23">
        <v>14.553789258739959</v>
      </c>
      <c r="HP44" s="23">
        <v>14.623524946759959</v>
      </c>
      <c r="HQ44" s="23">
        <v>14.693260634779959</v>
      </c>
      <c r="HR44" s="23">
        <v>14.762996322799959</v>
      </c>
      <c r="HS44" s="23">
        <v>14.832732010819958</v>
      </c>
      <c r="HT44" s="23">
        <v>14.902467698839958</v>
      </c>
      <c r="HU44" s="23">
        <v>14.972203386859958</v>
      </c>
      <c r="HV44" s="23">
        <v>15.041939074879958</v>
      </c>
      <c r="HW44" s="23">
        <v>15.111674762899957</v>
      </c>
      <c r="HX44" s="23">
        <v>15.181410450919957</v>
      </c>
      <c r="HY44" s="23">
        <v>15.251146138939957</v>
      </c>
      <c r="HZ44" s="23">
        <v>15.320881826959956</v>
      </c>
      <c r="IA44" s="23">
        <v>15.390617514979956</v>
      </c>
      <c r="IB44" s="23">
        <v>15.460353202999956</v>
      </c>
      <c r="IC44" s="23">
        <v>15.530088891019956</v>
      </c>
      <c r="ID44" s="23">
        <v>15.599824579039955</v>
      </c>
      <c r="IE44" s="23">
        <v>15.669560267059955</v>
      </c>
      <c r="IF44" s="23">
        <v>15.739295955079955</v>
      </c>
      <c r="IG44" s="23">
        <v>15.809031643099955</v>
      </c>
      <c r="IH44" s="23">
        <v>15.878767331119954</v>
      </c>
      <c r="II44" s="23">
        <v>15.948503019139954</v>
      </c>
      <c r="IJ44" s="23">
        <v>16.018238707159952</v>
      </c>
      <c r="IK44" s="23">
        <v>16.087974395179955</v>
      </c>
      <c r="IL44" s="23">
        <v>16.157710083199952</v>
      </c>
      <c r="IM44" s="23">
        <v>16.227445771219955</v>
      </c>
      <c r="IN44" s="23">
        <v>16.297181459239951</v>
      </c>
      <c r="IO44" s="23">
        <v>16.366917147259954</v>
      </c>
      <c r="IP44" s="23">
        <v>16.436652835279951</v>
      </c>
      <c r="IQ44" s="23">
        <v>16.506388523299954</v>
      </c>
      <c r="IR44" s="23">
        <v>16.57612421131995</v>
      </c>
      <c r="IS44" s="23">
        <v>16.645859899339953</v>
      </c>
      <c r="IT44" s="23">
        <v>16.71559558735995</v>
      </c>
      <c r="IU44" s="23">
        <v>16.785331275379953</v>
      </c>
      <c r="IV44" s="23">
        <v>16.855066963399949</v>
      </c>
    </row>
    <row r="45" spans="1:256" ht="13.2" x14ac:dyDescent="0.25">
      <c r="A45" s="149">
        <v>38047</v>
      </c>
      <c r="B45" s="218">
        <v>-2.0210059293750011</v>
      </c>
      <c r="C45" s="218">
        <v>-1.9907047400625011</v>
      </c>
      <c r="D45" s="218">
        <v>-1.9604035507500011</v>
      </c>
      <c r="E45" s="218">
        <v>-1.930102361437501</v>
      </c>
      <c r="F45" s="218">
        <v>-1.899801172125001</v>
      </c>
      <c r="G45" s="218">
        <v>-1.869499982812501</v>
      </c>
      <c r="H45" s="218">
        <v>-1.8391987935000009</v>
      </c>
      <c r="I45" s="218">
        <v>-1.8088976041875009</v>
      </c>
      <c r="J45" s="218">
        <v>-1.7785964148750009</v>
      </c>
      <c r="K45" s="218">
        <v>-1.7482952255625008</v>
      </c>
      <c r="L45" s="218">
        <v>-1.7179940362500008</v>
      </c>
      <c r="M45" s="218">
        <v>-1.6876928469375008</v>
      </c>
      <c r="N45" s="218">
        <v>-1.6573916576250007</v>
      </c>
      <c r="O45" s="218">
        <v>-1.6270904683125007</v>
      </c>
      <c r="P45" s="218">
        <v>-1.5967892790000007</v>
      </c>
      <c r="Q45" s="218">
        <v>-1.5664880896875006</v>
      </c>
      <c r="R45" s="218">
        <v>-1.5361869003750006</v>
      </c>
      <c r="S45" s="218">
        <v>-1.5058857110625006</v>
      </c>
      <c r="T45" s="218">
        <v>-1.4755845217500005</v>
      </c>
      <c r="U45" s="218">
        <v>-1.4452833324375005</v>
      </c>
      <c r="V45" s="219">
        <v>-1.4149821431250005</v>
      </c>
      <c r="W45" s="218">
        <v>-1.3846809538125004</v>
      </c>
      <c r="X45" s="219">
        <v>-1.3543797645000004</v>
      </c>
      <c r="Y45" s="218">
        <v>-1.3240785751875004</v>
      </c>
      <c r="Z45" s="219">
        <v>-1.2937773858750004</v>
      </c>
      <c r="AA45" s="218">
        <v>-1.2634761965625003</v>
      </c>
      <c r="AB45" s="220">
        <v>-1.2331750072500003</v>
      </c>
      <c r="AC45" s="218">
        <v>-1.2028738179375003</v>
      </c>
      <c r="AD45" s="220">
        <v>-1.1725726286250002</v>
      </c>
      <c r="AE45" s="218">
        <v>-1.1422714393125002</v>
      </c>
      <c r="AF45" s="218">
        <v>-1.1119702500000002</v>
      </c>
      <c r="AG45" s="150">
        <v>-1.0832351250000003</v>
      </c>
      <c r="AH45" s="150">
        <v>-1.0545000000000002</v>
      </c>
      <c r="AI45" s="150">
        <v>-1.0272500000000002</v>
      </c>
      <c r="AJ45" s="150">
        <v>-1</v>
      </c>
      <c r="AK45" s="150">
        <v>-0.8</v>
      </c>
      <c r="AL45" s="150">
        <v>-0.6</v>
      </c>
      <c r="AM45" s="150">
        <v>-0.4</v>
      </c>
      <c r="AN45" s="150">
        <v>-0.2</v>
      </c>
      <c r="AO45" s="150">
        <v>0</v>
      </c>
      <c r="AP45" s="150">
        <v>0.2</v>
      </c>
      <c r="AQ45" s="150">
        <v>0.4</v>
      </c>
      <c r="AR45" s="150">
        <v>0.6</v>
      </c>
      <c r="AS45" s="150">
        <v>0.8</v>
      </c>
      <c r="AT45" s="150">
        <v>1</v>
      </c>
      <c r="AU45" s="150">
        <v>1.2</v>
      </c>
      <c r="AV45" s="150">
        <v>1.4</v>
      </c>
      <c r="AW45" s="150">
        <v>1.58</v>
      </c>
      <c r="AX45" s="150">
        <v>1.76</v>
      </c>
      <c r="AY45" s="150">
        <v>1.9220000000000006</v>
      </c>
      <c r="AZ45" s="150">
        <v>2.0840000000000005</v>
      </c>
      <c r="BA45" s="150">
        <v>2.2298000000000004</v>
      </c>
      <c r="BB45" s="150">
        <v>2.3756000000000004</v>
      </c>
      <c r="BC45" s="150">
        <v>2.5068200000000003</v>
      </c>
      <c r="BD45" s="150">
        <v>2.6380400000000002</v>
      </c>
      <c r="BE45" s="150">
        <v>2.756138</v>
      </c>
      <c r="BF45" s="150">
        <v>2.8742359999999998</v>
      </c>
      <c r="BG45" s="150">
        <v>2.9805241999999996</v>
      </c>
      <c r="BH45" s="150">
        <v>3.0868123999999995</v>
      </c>
      <c r="BI45" s="150">
        <v>3.1824717799999993</v>
      </c>
      <c r="BJ45" s="150">
        <v>3.2781311599999992</v>
      </c>
      <c r="BK45" s="150">
        <v>3.3642246019999993</v>
      </c>
      <c r="BL45" s="150">
        <v>3.450318043999999</v>
      </c>
      <c r="BM45" s="150">
        <v>3.5278021417999987</v>
      </c>
      <c r="BN45" s="150">
        <v>3.6052862395999989</v>
      </c>
      <c r="BO45" s="150">
        <v>3.6750219276199987</v>
      </c>
      <c r="BP45" s="150">
        <v>3.7447576156399989</v>
      </c>
      <c r="BQ45" s="150">
        <v>3.8144933036599991</v>
      </c>
      <c r="BR45" s="150">
        <v>3.8842289916799988</v>
      </c>
      <c r="BS45" s="150">
        <v>3.9539646796999985</v>
      </c>
      <c r="BT45" s="150">
        <v>4.0237003677199983</v>
      </c>
      <c r="BU45" s="150">
        <v>4.093436055739998</v>
      </c>
      <c r="BV45" s="150">
        <v>4.1631717437599978</v>
      </c>
      <c r="BW45" s="150">
        <v>4.2329074317799975</v>
      </c>
      <c r="BX45" s="150">
        <v>4.3026431197999973</v>
      </c>
      <c r="BY45" s="150">
        <v>4.372378807819997</v>
      </c>
      <c r="BZ45" s="150">
        <v>4.4421144958399967</v>
      </c>
      <c r="CA45" s="150">
        <v>4.5118501838599965</v>
      </c>
      <c r="CB45" s="150">
        <v>4.5815858718799962</v>
      </c>
      <c r="CC45" s="150">
        <v>4.651321559899996</v>
      </c>
      <c r="CD45" s="150">
        <v>4.7210572479199957</v>
      </c>
      <c r="CE45" s="150">
        <v>4.7907929359399954</v>
      </c>
      <c r="CF45" s="150">
        <v>4.8605286239599952</v>
      </c>
      <c r="CG45" s="150">
        <v>4.9302643119799949</v>
      </c>
      <c r="CH45" s="150">
        <v>4.9999999999999947</v>
      </c>
      <c r="CI45" s="150">
        <v>5.0697356880199944</v>
      </c>
      <c r="CJ45" s="150">
        <v>5.1394713760399942</v>
      </c>
      <c r="CK45" s="150">
        <v>5.2092070640599939</v>
      </c>
      <c r="CL45" s="150">
        <v>5.2789427520799936</v>
      </c>
      <c r="CM45" s="150">
        <v>5.3486784400999934</v>
      </c>
      <c r="CN45" s="150">
        <v>5.4184141281199931</v>
      </c>
      <c r="CO45" s="150">
        <v>5.4881498161399929</v>
      </c>
      <c r="CP45" s="150">
        <v>5.5578855041599926</v>
      </c>
      <c r="CQ45" s="150">
        <v>5.6276211921799923</v>
      </c>
      <c r="CR45" s="150">
        <v>5.6973568801999921</v>
      </c>
      <c r="CS45" s="150">
        <v>5.7670925682199918</v>
      </c>
      <c r="CT45" s="150">
        <v>5.8368282562399916</v>
      </c>
      <c r="CU45" s="150">
        <v>5.9065639442599913</v>
      </c>
      <c r="CV45" s="150">
        <v>5.9762996322799911</v>
      </c>
      <c r="CW45" s="150">
        <v>6.0460353202999908</v>
      </c>
      <c r="CX45" s="150">
        <v>6.1157710083199905</v>
      </c>
      <c r="CY45" s="150">
        <v>6.1855066963399903</v>
      </c>
      <c r="CZ45" s="150">
        <v>6.25524238435999</v>
      </c>
      <c r="DA45" s="150">
        <v>6.3249780723799898</v>
      </c>
      <c r="DB45" s="150">
        <v>6.3947137603999895</v>
      </c>
      <c r="DC45" s="150">
        <v>6.4644494484199893</v>
      </c>
      <c r="DD45" s="150">
        <v>6.534185136439989</v>
      </c>
      <c r="DE45" s="150">
        <v>6.6039208244599887</v>
      </c>
      <c r="DF45" s="150">
        <v>6.6736565124799885</v>
      </c>
      <c r="DG45" s="150">
        <v>6.7433922004999882</v>
      </c>
      <c r="DH45" s="150">
        <v>6.813127888519988</v>
      </c>
      <c r="DI45" s="150">
        <v>6.8828635765399877</v>
      </c>
      <c r="DJ45" s="150">
        <v>6.9525992645599874</v>
      </c>
      <c r="DK45" s="150">
        <v>7.0223349525799872</v>
      </c>
      <c r="DL45" s="150">
        <v>7.0920706405999869</v>
      </c>
      <c r="DM45" s="150">
        <v>7.1618063286199867</v>
      </c>
      <c r="DN45" s="150">
        <v>7.2315420166399864</v>
      </c>
      <c r="DO45" s="150">
        <v>7.3012777046599862</v>
      </c>
      <c r="DP45" s="150">
        <v>7.3710133926799859</v>
      </c>
      <c r="DQ45" s="150">
        <v>7.4407490806999856</v>
      </c>
      <c r="DR45" s="150">
        <v>7.5104847687199854</v>
      </c>
      <c r="DS45" s="150">
        <v>7.5802204567399851</v>
      </c>
      <c r="DT45" s="150">
        <v>7.6499561447599849</v>
      </c>
      <c r="DU45" s="150">
        <v>7.7196918327799846</v>
      </c>
      <c r="DV45" s="150">
        <v>7.7894275207999844</v>
      </c>
      <c r="DW45" s="150">
        <v>7.8591632088199841</v>
      </c>
      <c r="DX45" s="150">
        <v>7.9288988968399838</v>
      </c>
      <c r="DY45" s="150">
        <v>7.9986345848599836</v>
      </c>
      <c r="DZ45" s="150">
        <v>8.0683702728799833</v>
      </c>
      <c r="EA45" s="150">
        <v>8.1381059608999831</v>
      </c>
      <c r="EB45" s="150">
        <v>8.2078416489199828</v>
      </c>
      <c r="EC45" s="150">
        <v>8.2775773369399825</v>
      </c>
      <c r="ED45" s="150">
        <v>8.3473130249599823</v>
      </c>
      <c r="EE45" s="150">
        <v>8.417048712979982</v>
      </c>
      <c r="EF45" s="150">
        <v>8.4867844009999818</v>
      </c>
      <c r="EG45" s="150">
        <v>8.5565200890199815</v>
      </c>
      <c r="EH45" s="150">
        <v>8.6262557770399813</v>
      </c>
      <c r="EI45" s="150">
        <v>8.695991465059981</v>
      </c>
      <c r="EJ45" s="150">
        <v>8.7657271530799807</v>
      </c>
      <c r="EK45" s="150">
        <v>8.8354628410999805</v>
      </c>
      <c r="EL45" s="23">
        <v>8.9051985291199802</v>
      </c>
      <c r="EM45" s="23">
        <v>8.97493421713998</v>
      </c>
      <c r="EN45" s="23">
        <v>9.0446699051599797</v>
      </c>
      <c r="EO45" s="23">
        <v>9.1144055931799794</v>
      </c>
      <c r="EP45" s="23">
        <v>9.1841412811999792</v>
      </c>
      <c r="EQ45" s="23">
        <v>9.2538769692199789</v>
      </c>
      <c r="ER45" s="23">
        <v>9.3236126572399787</v>
      </c>
      <c r="ES45" s="23">
        <v>9.3933483452599784</v>
      </c>
      <c r="ET45" s="23">
        <v>9.4630840332799782</v>
      </c>
      <c r="EU45" s="23">
        <v>9.5328197212999779</v>
      </c>
      <c r="EV45" s="23">
        <v>9.6025554093199776</v>
      </c>
      <c r="EW45" s="23">
        <v>9.6722910973399774</v>
      </c>
      <c r="EX45" s="23">
        <v>9.7420267853599771</v>
      </c>
      <c r="EY45" s="23">
        <v>9.8117624733799769</v>
      </c>
      <c r="EZ45" s="23">
        <v>9.8814981613999766</v>
      </c>
      <c r="FA45" s="23">
        <v>9.9512338494199764</v>
      </c>
      <c r="FB45" s="23">
        <v>10.020969537439976</v>
      </c>
      <c r="FC45" s="23">
        <v>10.090705225459976</v>
      </c>
      <c r="FD45" s="23">
        <v>10.160440913479976</v>
      </c>
      <c r="FE45" s="23">
        <v>10.230176601499975</v>
      </c>
      <c r="FF45" s="23">
        <v>10.299912289519975</v>
      </c>
      <c r="FG45" s="23">
        <v>10.369647977539975</v>
      </c>
      <c r="FH45" s="23">
        <v>10.439383665559975</v>
      </c>
      <c r="FI45" s="23">
        <v>10.509119353579974</v>
      </c>
      <c r="FJ45" s="23">
        <v>10.578855041599974</v>
      </c>
      <c r="FK45" s="23">
        <v>10.648590729619974</v>
      </c>
      <c r="FL45" s="23">
        <v>10.718326417639974</v>
      </c>
      <c r="FM45" s="23">
        <v>10.788062105659973</v>
      </c>
      <c r="FN45" s="23">
        <v>10.857797793679973</v>
      </c>
      <c r="FO45" s="23">
        <v>10.927533481699973</v>
      </c>
      <c r="FP45" s="23">
        <v>10.997269169719972</v>
      </c>
      <c r="FQ45" s="23">
        <v>11.067004857739972</v>
      </c>
      <c r="FR45" s="23">
        <v>11.136740545759972</v>
      </c>
      <c r="FS45" s="23">
        <v>11.206476233779972</v>
      </c>
      <c r="FT45" s="23">
        <v>11.276211921799971</v>
      </c>
      <c r="FU45" s="23">
        <v>11.345947609819971</v>
      </c>
      <c r="FV45" s="23">
        <v>11.415683297839971</v>
      </c>
      <c r="FW45" s="23">
        <v>11.485418985859971</v>
      </c>
      <c r="FX45" s="23">
        <v>11.55515467387997</v>
      </c>
      <c r="FY45" s="23">
        <v>11.62489036189997</v>
      </c>
      <c r="FZ45" s="23">
        <v>11.69462604991997</v>
      </c>
      <c r="GA45" s="23">
        <v>11.76436173793997</v>
      </c>
      <c r="GB45" s="23">
        <v>11.834097425959969</v>
      </c>
      <c r="GC45" s="23">
        <v>11.903833113979969</v>
      </c>
      <c r="GD45" s="23">
        <v>11.973568801999969</v>
      </c>
      <c r="GE45" s="23">
        <v>12.043304490019969</v>
      </c>
      <c r="GF45" s="23">
        <v>12.113040178039968</v>
      </c>
      <c r="GG45" s="23">
        <v>12.182775866059968</v>
      </c>
      <c r="GH45" s="23">
        <v>12.252511554079968</v>
      </c>
      <c r="GI45" s="23">
        <v>12.322247242099968</v>
      </c>
      <c r="GJ45" s="23">
        <v>12.391982930119967</v>
      </c>
      <c r="GK45" s="23">
        <v>12.461718618139967</v>
      </c>
      <c r="GL45" s="23">
        <v>12.531454306159967</v>
      </c>
      <c r="GM45" s="23">
        <v>12.601189994179967</v>
      </c>
      <c r="GN45" s="23">
        <v>12.670925682199966</v>
      </c>
      <c r="GO45" s="23">
        <v>12.740661370219966</v>
      </c>
      <c r="GP45" s="23">
        <v>12.810397058239966</v>
      </c>
      <c r="GQ45" s="23">
        <v>12.880132746259966</v>
      </c>
      <c r="GR45" s="23">
        <v>12.949868434279965</v>
      </c>
      <c r="GS45" s="23">
        <v>13.019604122299965</v>
      </c>
      <c r="GT45" s="23">
        <v>13.089339810319965</v>
      </c>
      <c r="GU45" s="23">
        <v>13.159075498339964</v>
      </c>
      <c r="GV45" s="23">
        <v>13.228811186359964</v>
      </c>
      <c r="GW45" s="23">
        <v>13.298546874379964</v>
      </c>
      <c r="GX45" s="23">
        <v>13.368282562399964</v>
      </c>
      <c r="GY45" s="23">
        <v>13.438018250419963</v>
      </c>
      <c r="GZ45" s="23">
        <v>13.507753938439963</v>
      </c>
      <c r="HA45" s="23">
        <v>13.577489626459963</v>
      </c>
      <c r="HB45" s="23">
        <v>13.647225314479963</v>
      </c>
      <c r="HC45" s="23">
        <v>13.716961002499962</v>
      </c>
      <c r="HD45" s="23">
        <v>13.786696690519962</v>
      </c>
      <c r="HE45" s="23">
        <v>13.856432378539962</v>
      </c>
      <c r="HF45" s="23">
        <v>13.926168066559962</v>
      </c>
      <c r="HG45" s="23">
        <v>13.995903754579961</v>
      </c>
      <c r="HH45" s="23">
        <v>14.065639442599961</v>
      </c>
      <c r="HI45" s="23">
        <v>14.135375130619961</v>
      </c>
      <c r="HJ45" s="23">
        <v>14.205110818639961</v>
      </c>
      <c r="HK45" s="23">
        <v>14.27484650665996</v>
      </c>
      <c r="HL45" s="23">
        <v>14.34458219467996</v>
      </c>
      <c r="HM45" s="23">
        <v>14.41431788269996</v>
      </c>
      <c r="HN45" s="23">
        <v>14.48405357071996</v>
      </c>
      <c r="HO45" s="23">
        <v>14.553789258739959</v>
      </c>
      <c r="HP45" s="23">
        <v>14.623524946759959</v>
      </c>
      <c r="HQ45" s="23">
        <v>14.693260634779959</v>
      </c>
      <c r="HR45" s="23">
        <v>14.762996322799959</v>
      </c>
      <c r="HS45" s="23">
        <v>14.832732010819958</v>
      </c>
      <c r="HT45" s="23">
        <v>14.902467698839958</v>
      </c>
      <c r="HU45" s="23">
        <v>14.972203386859958</v>
      </c>
      <c r="HV45" s="23">
        <v>15.041939074879958</v>
      </c>
      <c r="HW45" s="23">
        <v>15.111674762899957</v>
      </c>
      <c r="HX45" s="23">
        <v>15.181410450919957</v>
      </c>
      <c r="HY45" s="23">
        <v>15.251146138939957</v>
      </c>
      <c r="HZ45" s="23">
        <v>15.320881826959956</v>
      </c>
      <c r="IA45" s="23">
        <v>15.390617514979956</v>
      </c>
      <c r="IB45" s="23">
        <v>15.460353202999956</v>
      </c>
      <c r="IC45" s="23">
        <v>15.530088891019956</v>
      </c>
      <c r="ID45" s="23">
        <v>15.599824579039955</v>
      </c>
      <c r="IE45" s="23">
        <v>15.669560267059955</v>
      </c>
      <c r="IF45" s="23">
        <v>15.739295955079955</v>
      </c>
      <c r="IG45" s="23">
        <v>15.809031643099955</v>
      </c>
      <c r="IH45" s="23">
        <v>15.878767331119954</v>
      </c>
      <c r="II45" s="23">
        <v>15.948503019139954</v>
      </c>
      <c r="IJ45" s="23">
        <v>16.018238707159952</v>
      </c>
      <c r="IK45" s="23">
        <v>16.087974395179955</v>
      </c>
      <c r="IL45" s="23">
        <v>16.157710083199952</v>
      </c>
      <c r="IM45" s="23">
        <v>16.227445771219955</v>
      </c>
      <c r="IN45" s="23">
        <v>16.297181459239951</v>
      </c>
      <c r="IO45" s="23">
        <v>16.366917147259954</v>
      </c>
      <c r="IP45" s="23">
        <v>16.436652835279951</v>
      </c>
      <c r="IQ45" s="23">
        <v>16.506388523299954</v>
      </c>
      <c r="IR45" s="23">
        <v>16.57612421131995</v>
      </c>
      <c r="IS45" s="23">
        <v>16.645859899339953</v>
      </c>
      <c r="IT45" s="23">
        <v>16.71559558735995</v>
      </c>
      <c r="IU45" s="23">
        <v>16.785331275379953</v>
      </c>
      <c r="IV45" s="23">
        <v>16.855066963399949</v>
      </c>
    </row>
    <row r="46" spans="1:256" ht="13.2" x14ac:dyDescent="0.25">
      <c r="A46" s="149">
        <v>38078</v>
      </c>
      <c r="B46" s="218">
        <v>-2.0210059293750011</v>
      </c>
      <c r="C46" s="218">
        <v>-1.9907047400625011</v>
      </c>
      <c r="D46" s="218">
        <v>-1.9604035507500011</v>
      </c>
      <c r="E46" s="218">
        <v>-1.930102361437501</v>
      </c>
      <c r="F46" s="218">
        <v>-1.899801172125001</v>
      </c>
      <c r="G46" s="218">
        <v>-1.869499982812501</v>
      </c>
      <c r="H46" s="218">
        <v>-1.8391987935000009</v>
      </c>
      <c r="I46" s="218">
        <v>-1.8088976041875009</v>
      </c>
      <c r="J46" s="218">
        <v>-1.7785964148750009</v>
      </c>
      <c r="K46" s="218">
        <v>-1.7482952255625008</v>
      </c>
      <c r="L46" s="218">
        <v>-1.7179940362500008</v>
      </c>
      <c r="M46" s="218">
        <v>-1.6876928469375008</v>
      </c>
      <c r="N46" s="218">
        <v>-1.6573916576250007</v>
      </c>
      <c r="O46" s="218">
        <v>-1.6270904683125007</v>
      </c>
      <c r="P46" s="218">
        <v>-1.5967892790000007</v>
      </c>
      <c r="Q46" s="218">
        <v>-1.5664880896875006</v>
      </c>
      <c r="R46" s="218">
        <v>-1.5361869003750006</v>
      </c>
      <c r="S46" s="218">
        <v>-1.5058857110625006</v>
      </c>
      <c r="T46" s="218">
        <v>-1.4755845217500005</v>
      </c>
      <c r="U46" s="218">
        <v>-1.4452833324375005</v>
      </c>
      <c r="V46" s="219">
        <v>-1.4149821431250005</v>
      </c>
      <c r="W46" s="218">
        <v>-1.3846809538125004</v>
      </c>
      <c r="X46" s="219">
        <v>-1.3543797645000004</v>
      </c>
      <c r="Y46" s="218">
        <v>-1.3240785751875004</v>
      </c>
      <c r="Z46" s="219">
        <v>-1.2937773858750004</v>
      </c>
      <c r="AA46" s="218">
        <v>-1.2634761965625003</v>
      </c>
      <c r="AB46" s="220">
        <v>-1.2331750072500003</v>
      </c>
      <c r="AC46" s="218">
        <v>-1.2028738179375003</v>
      </c>
      <c r="AD46" s="220">
        <v>-1.1725726286250002</v>
      </c>
      <c r="AE46" s="218">
        <v>-1.1422714393125002</v>
      </c>
      <c r="AF46" s="218">
        <v>-1.1119702500000002</v>
      </c>
      <c r="AG46" s="150">
        <v>-1.0832351250000003</v>
      </c>
      <c r="AH46" s="150">
        <v>-1.0545000000000002</v>
      </c>
      <c r="AI46" s="150">
        <v>-1.0272500000000002</v>
      </c>
      <c r="AJ46" s="150">
        <v>-1</v>
      </c>
      <c r="AK46" s="150">
        <v>-0.8</v>
      </c>
      <c r="AL46" s="150">
        <v>-0.6</v>
      </c>
      <c r="AM46" s="150">
        <v>-0.4</v>
      </c>
      <c r="AN46" s="150">
        <v>-0.2</v>
      </c>
      <c r="AO46" s="150">
        <v>0</v>
      </c>
      <c r="AP46" s="150">
        <v>0.2</v>
      </c>
      <c r="AQ46" s="150">
        <v>0.4</v>
      </c>
      <c r="AR46" s="150">
        <v>0.6</v>
      </c>
      <c r="AS46" s="150">
        <v>0.8</v>
      </c>
      <c r="AT46" s="150">
        <v>1</v>
      </c>
      <c r="AU46" s="150">
        <v>1.2</v>
      </c>
      <c r="AV46" s="150">
        <v>1.4</v>
      </c>
      <c r="AW46" s="150">
        <v>1.58</v>
      </c>
      <c r="AX46" s="150">
        <v>1.76</v>
      </c>
      <c r="AY46" s="150">
        <v>1.9220000000000006</v>
      </c>
      <c r="AZ46" s="150">
        <v>2.0840000000000005</v>
      </c>
      <c r="BA46" s="150">
        <v>2.2298000000000004</v>
      </c>
      <c r="BB46" s="150">
        <v>2.3756000000000004</v>
      </c>
      <c r="BC46" s="150">
        <v>2.5068200000000003</v>
      </c>
      <c r="BD46" s="150">
        <v>2.6380400000000002</v>
      </c>
      <c r="BE46" s="150">
        <v>2.756138</v>
      </c>
      <c r="BF46" s="150">
        <v>2.8742359999999998</v>
      </c>
      <c r="BG46" s="150">
        <v>2.9805241999999996</v>
      </c>
      <c r="BH46" s="150">
        <v>3.0868123999999995</v>
      </c>
      <c r="BI46" s="150">
        <v>3.1824717799999993</v>
      </c>
      <c r="BJ46" s="150">
        <v>3.2781311599999992</v>
      </c>
      <c r="BK46" s="150">
        <v>3.3642246019999993</v>
      </c>
      <c r="BL46" s="150">
        <v>3.450318043999999</v>
      </c>
      <c r="BM46" s="150">
        <v>3.5278021417999987</v>
      </c>
      <c r="BN46" s="150">
        <v>3.6052862395999989</v>
      </c>
      <c r="BO46" s="150">
        <v>3.6750219276199987</v>
      </c>
      <c r="BP46" s="150">
        <v>3.7447576156399989</v>
      </c>
      <c r="BQ46" s="150">
        <v>3.8144933036599991</v>
      </c>
      <c r="BR46" s="150">
        <v>3.8842289916799988</v>
      </c>
      <c r="BS46" s="150">
        <v>3.9539646796999985</v>
      </c>
      <c r="BT46" s="150">
        <v>4.0237003677199983</v>
      </c>
      <c r="BU46" s="150">
        <v>4.093436055739998</v>
      </c>
      <c r="BV46" s="150">
        <v>4.1631717437599978</v>
      </c>
      <c r="BW46" s="150">
        <v>4.2329074317799975</v>
      </c>
      <c r="BX46" s="150">
        <v>4.3026431197999973</v>
      </c>
      <c r="BY46" s="150">
        <v>4.372378807819997</v>
      </c>
      <c r="BZ46" s="150">
        <v>4.4421144958399967</v>
      </c>
      <c r="CA46" s="150">
        <v>4.5118501838599965</v>
      </c>
      <c r="CB46" s="150">
        <v>4.5815858718799962</v>
      </c>
      <c r="CC46" s="150">
        <v>4.651321559899996</v>
      </c>
      <c r="CD46" s="150">
        <v>4.7210572479199957</v>
      </c>
      <c r="CE46" s="150">
        <v>4.7907929359399954</v>
      </c>
      <c r="CF46" s="150">
        <v>4.8605286239599952</v>
      </c>
      <c r="CG46" s="150">
        <v>4.9302643119799949</v>
      </c>
      <c r="CH46" s="150">
        <v>4.9999999999999947</v>
      </c>
      <c r="CI46" s="150">
        <v>5.0697356880199944</v>
      </c>
      <c r="CJ46" s="150">
        <v>5.1394713760399942</v>
      </c>
      <c r="CK46" s="150">
        <v>5.2092070640599939</v>
      </c>
      <c r="CL46" s="150">
        <v>5.2789427520799936</v>
      </c>
      <c r="CM46" s="150">
        <v>5.3486784400999934</v>
      </c>
      <c r="CN46" s="150">
        <v>5.4184141281199931</v>
      </c>
      <c r="CO46" s="150">
        <v>5.4881498161399929</v>
      </c>
      <c r="CP46" s="150">
        <v>5.5578855041599926</v>
      </c>
      <c r="CQ46" s="150">
        <v>5.6276211921799923</v>
      </c>
      <c r="CR46" s="150">
        <v>5.6973568801999921</v>
      </c>
      <c r="CS46" s="150">
        <v>5.7670925682199918</v>
      </c>
      <c r="CT46" s="150">
        <v>5.8368282562399916</v>
      </c>
      <c r="CU46" s="150">
        <v>5.9065639442599913</v>
      </c>
      <c r="CV46" s="150">
        <v>5.9762996322799911</v>
      </c>
      <c r="CW46" s="150">
        <v>6.0460353202999908</v>
      </c>
      <c r="CX46" s="150">
        <v>6.1157710083199905</v>
      </c>
      <c r="CY46" s="150">
        <v>6.1855066963399903</v>
      </c>
      <c r="CZ46" s="150">
        <v>6.25524238435999</v>
      </c>
      <c r="DA46" s="150">
        <v>6.3249780723799898</v>
      </c>
      <c r="DB46" s="150">
        <v>6.3947137603999895</v>
      </c>
      <c r="DC46" s="150">
        <v>6.4644494484199893</v>
      </c>
      <c r="DD46" s="150">
        <v>6.534185136439989</v>
      </c>
      <c r="DE46" s="150">
        <v>6.6039208244599887</v>
      </c>
      <c r="DF46" s="150">
        <v>6.6736565124799885</v>
      </c>
      <c r="DG46" s="150">
        <v>6.7433922004999882</v>
      </c>
      <c r="DH46" s="150">
        <v>6.813127888519988</v>
      </c>
      <c r="DI46" s="150">
        <v>6.8828635765399877</v>
      </c>
      <c r="DJ46" s="150">
        <v>6.9525992645599874</v>
      </c>
      <c r="DK46" s="150">
        <v>7.0223349525799872</v>
      </c>
      <c r="DL46" s="150">
        <v>7.0920706405999869</v>
      </c>
      <c r="DM46" s="150">
        <v>7.1618063286199867</v>
      </c>
      <c r="DN46" s="150">
        <v>7.2315420166399864</v>
      </c>
      <c r="DO46" s="150">
        <v>7.3012777046599862</v>
      </c>
      <c r="DP46" s="150">
        <v>7.3710133926799859</v>
      </c>
      <c r="DQ46" s="150">
        <v>7.4407490806999856</v>
      </c>
      <c r="DR46" s="150">
        <v>7.5104847687199854</v>
      </c>
      <c r="DS46" s="150">
        <v>7.5802204567399851</v>
      </c>
      <c r="DT46" s="150">
        <v>7.6499561447599849</v>
      </c>
      <c r="DU46" s="150">
        <v>7.7196918327799846</v>
      </c>
      <c r="DV46" s="150">
        <v>7.7894275207999844</v>
      </c>
      <c r="DW46" s="150">
        <v>7.8591632088199841</v>
      </c>
      <c r="DX46" s="150">
        <v>7.9288988968399838</v>
      </c>
      <c r="DY46" s="150">
        <v>7.9986345848599836</v>
      </c>
      <c r="DZ46" s="150">
        <v>8.0683702728799833</v>
      </c>
      <c r="EA46" s="150">
        <v>8.1381059608999831</v>
      </c>
      <c r="EB46" s="150">
        <v>8.2078416489199828</v>
      </c>
      <c r="EC46" s="150">
        <v>8.2775773369399825</v>
      </c>
      <c r="ED46" s="150">
        <v>8.3473130249599823</v>
      </c>
      <c r="EE46" s="150">
        <v>8.417048712979982</v>
      </c>
      <c r="EF46" s="150">
        <v>8.4867844009999818</v>
      </c>
      <c r="EG46" s="150">
        <v>8.5565200890199815</v>
      </c>
      <c r="EH46" s="150">
        <v>8.6262557770399813</v>
      </c>
      <c r="EI46" s="150">
        <v>8.695991465059981</v>
      </c>
      <c r="EJ46" s="150">
        <v>8.7657271530799807</v>
      </c>
      <c r="EK46" s="150">
        <v>8.8354628410999805</v>
      </c>
      <c r="EL46" s="23">
        <v>8.9051985291199802</v>
      </c>
      <c r="EM46" s="23">
        <v>8.97493421713998</v>
      </c>
      <c r="EN46" s="23">
        <v>9.0446699051599797</v>
      </c>
      <c r="EO46" s="23">
        <v>9.1144055931799794</v>
      </c>
      <c r="EP46" s="23">
        <v>9.1841412811999792</v>
      </c>
      <c r="EQ46" s="23">
        <v>9.2538769692199789</v>
      </c>
      <c r="ER46" s="23">
        <v>9.3236126572399787</v>
      </c>
      <c r="ES46" s="23">
        <v>9.3933483452599784</v>
      </c>
      <c r="ET46" s="23">
        <v>9.4630840332799782</v>
      </c>
      <c r="EU46" s="23">
        <v>9.5328197212999779</v>
      </c>
      <c r="EV46" s="23">
        <v>9.6025554093199776</v>
      </c>
      <c r="EW46" s="23">
        <v>9.6722910973399774</v>
      </c>
      <c r="EX46" s="23">
        <v>9.7420267853599771</v>
      </c>
      <c r="EY46" s="23">
        <v>9.8117624733799769</v>
      </c>
      <c r="EZ46" s="23">
        <v>9.8814981613999766</v>
      </c>
      <c r="FA46" s="23">
        <v>9.9512338494199764</v>
      </c>
      <c r="FB46" s="23">
        <v>10.020969537439976</v>
      </c>
      <c r="FC46" s="23">
        <v>10.090705225459976</v>
      </c>
      <c r="FD46" s="23">
        <v>10.160440913479976</v>
      </c>
      <c r="FE46" s="23">
        <v>10.230176601499975</v>
      </c>
      <c r="FF46" s="23">
        <v>10.299912289519975</v>
      </c>
      <c r="FG46" s="23">
        <v>10.369647977539975</v>
      </c>
      <c r="FH46" s="23">
        <v>10.439383665559975</v>
      </c>
      <c r="FI46" s="23">
        <v>10.509119353579974</v>
      </c>
      <c r="FJ46" s="23">
        <v>10.578855041599974</v>
      </c>
      <c r="FK46" s="23">
        <v>10.648590729619974</v>
      </c>
      <c r="FL46" s="23">
        <v>10.718326417639974</v>
      </c>
      <c r="FM46" s="23">
        <v>10.788062105659973</v>
      </c>
      <c r="FN46" s="23">
        <v>10.857797793679973</v>
      </c>
      <c r="FO46" s="23">
        <v>10.927533481699973</v>
      </c>
      <c r="FP46" s="23">
        <v>10.997269169719972</v>
      </c>
      <c r="FQ46" s="23">
        <v>11.067004857739972</v>
      </c>
      <c r="FR46" s="23">
        <v>11.136740545759972</v>
      </c>
      <c r="FS46" s="23">
        <v>11.206476233779972</v>
      </c>
      <c r="FT46" s="23">
        <v>11.276211921799971</v>
      </c>
      <c r="FU46" s="23">
        <v>11.345947609819971</v>
      </c>
      <c r="FV46" s="23">
        <v>11.415683297839971</v>
      </c>
      <c r="FW46" s="23">
        <v>11.485418985859971</v>
      </c>
      <c r="FX46" s="23">
        <v>11.55515467387997</v>
      </c>
      <c r="FY46" s="23">
        <v>11.62489036189997</v>
      </c>
      <c r="FZ46" s="23">
        <v>11.69462604991997</v>
      </c>
      <c r="GA46" s="23">
        <v>11.76436173793997</v>
      </c>
      <c r="GB46" s="23">
        <v>11.834097425959969</v>
      </c>
      <c r="GC46" s="23">
        <v>11.903833113979969</v>
      </c>
      <c r="GD46" s="23">
        <v>11.973568801999969</v>
      </c>
      <c r="GE46" s="23">
        <v>12.043304490019969</v>
      </c>
      <c r="GF46" s="23">
        <v>12.113040178039968</v>
      </c>
      <c r="GG46" s="23">
        <v>12.182775866059968</v>
      </c>
      <c r="GH46" s="23">
        <v>12.252511554079968</v>
      </c>
      <c r="GI46" s="23">
        <v>12.322247242099968</v>
      </c>
      <c r="GJ46" s="23">
        <v>12.391982930119967</v>
      </c>
      <c r="GK46" s="23">
        <v>12.461718618139967</v>
      </c>
      <c r="GL46" s="23">
        <v>12.531454306159967</v>
      </c>
      <c r="GM46" s="23">
        <v>12.601189994179967</v>
      </c>
      <c r="GN46" s="23">
        <v>12.670925682199966</v>
      </c>
      <c r="GO46" s="23">
        <v>12.740661370219966</v>
      </c>
      <c r="GP46" s="23">
        <v>12.810397058239966</v>
      </c>
      <c r="GQ46" s="23">
        <v>12.880132746259966</v>
      </c>
      <c r="GR46" s="23">
        <v>12.949868434279965</v>
      </c>
      <c r="GS46" s="23">
        <v>13.019604122299965</v>
      </c>
      <c r="GT46" s="23">
        <v>13.089339810319965</v>
      </c>
      <c r="GU46" s="23">
        <v>13.159075498339964</v>
      </c>
      <c r="GV46" s="23">
        <v>13.228811186359964</v>
      </c>
      <c r="GW46" s="23">
        <v>13.298546874379964</v>
      </c>
      <c r="GX46" s="23">
        <v>13.368282562399964</v>
      </c>
      <c r="GY46" s="23">
        <v>13.438018250419963</v>
      </c>
      <c r="GZ46" s="23">
        <v>13.507753938439963</v>
      </c>
      <c r="HA46" s="23">
        <v>13.577489626459963</v>
      </c>
      <c r="HB46" s="23">
        <v>13.647225314479963</v>
      </c>
      <c r="HC46" s="23">
        <v>13.716961002499962</v>
      </c>
      <c r="HD46" s="23">
        <v>13.786696690519962</v>
      </c>
      <c r="HE46" s="23">
        <v>13.856432378539962</v>
      </c>
      <c r="HF46" s="23">
        <v>13.926168066559962</v>
      </c>
      <c r="HG46" s="23">
        <v>13.995903754579961</v>
      </c>
      <c r="HH46" s="23">
        <v>14.065639442599961</v>
      </c>
      <c r="HI46" s="23">
        <v>14.135375130619961</v>
      </c>
      <c r="HJ46" s="23">
        <v>14.205110818639961</v>
      </c>
      <c r="HK46" s="23">
        <v>14.27484650665996</v>
      </c>
      <c r="HL46" s="23">
        <v>14.34458219467996</v>
      </c>
      <c r="HM46" s="23">
        <v>14.41431788269996</v>
      </c>
      <c r="HN46" s="23">
        <v>14.48405357071996</v>
      </c>
      <c r="HO46" s="23">
        <v>14.553789258739959</v>
      </c>
      <c r="HP46" s="23">
        <v>14.623524946759959</v>
      </c>
      <c r="HQ46" s="23">
        <v>14.693260634779959</v>
      </c>
      <c r="HR46" s="23">
        <v>14.762996322799959</v>
      </c>
      <c r="HS46" s="23">
        <v>14.832732010819958</v>
      </c>
      <c r="HT46" s="23">
        <v>14.902467698839958</v>
      </c>
      <c r="HU46" s="23">
        <v>14.972203386859958</v>
      </c>
      <c r="HV46" s="23">
        <v>15.041939074879958</v>
      </c>
      <c r="HW46" s="23">
        <v>15.111674762899957</v>
      </c>
      <c r="HX46" s="23">
        <v>15.181410450919957</v>
      </c>
      <c r="HY46" s="23">
        <v>15.251146138939957</v>
      </c>
      <c r="HZ46" s="23">
        <v>15.320881826959956</v>
      </c>
      <c r="IA46" s="23">
        <v>15.390617514979956</v>
      </c>
      <c r="IB46" s="23">
        <v>15.460353202999956</v>
      </c>
      <c r="IC46" s="23">
        <v>15.530088891019956</v>
      </c>
      <c r="ID46" s="23">
        <v>15.599824579039955</v>
      </c>
      <c r="IE46" s="23">
        <v>15.669560267059955</v>
      </c>
      <c r="IF46" s="23">
        <v>15.739295955079955</v>
      </c>
      <c r="IG46" s="23">
        <v>15.809031643099955</v>
      </c>
      <c r="IH46" s="23">
        <v>15.878767331119954</v>
      </c>
      <c r="II46" s="23">
        <v>15.948503019139954</v>
      </c>
      <c r="IJ46" s="23">
        <v>16.018238707159952</v>
      </c>
      <c r="IK46" s="23">
        <v>16.087974395179955</v>
      </c>
      <c r="IL46" s="23">
        <v>16.157710083199952</v>
      </c>
      <c r="IM46" s="23">
        <v>16.227445771219955</v>
      </c>
      <c r="IN46" s="23">
        <v>16.297181459239951</v>
      </c>
      <c r="IO46" s="23">
        <v>16.366917147259954</v>
      </c>
      <c r="IP46" s="23">
        <v>16.436652835279951</v>
      </c>
      <c r="IQ46" s="23">
        <v>16.506388523299954</v>
      </c>
      <c r="IR46" s="23">
        <v>16.57612421131995</v>
      </c>
      <c r="IS46" s="23">
        <v>16.645859899339953</v>
      </c>
      <c r="IT46" s="23">
        <v>16.71559558735995</v>
      </c>
      <c r="IU46" s="23">
        <v>16.785331275379953</v>
      </c>
      <c r="IV46" s="23">
        <v>16.855066963399949</v>
      </c>
    </row>
    <row r="47" spans="1:256" ht="13.2" x14ac:dyDescent="0.25">
      <c r="A47" s="149">
        <v>38108</v>
      </c>
      <c r="B47" s="218">
        <v>-2.0210059293750011</v>
      </c>
      <c r="C47" s="218">
        <v>-1.9907047400625011</v>
      </c>
      <c r="D47" s="218">
        <v>-1.9604035507500011</v>
      </c>
      <c r="E47" s="218">
        <v>-1.930102361437501</v>
      </c>
      <c r="F47" s="218">
        <v>-1.899801172125001</v>
      </c>
      <c r="G47" s="218">
        <v>-1.869499982812501</v>
      </c>
      <c r="H47" s="218">
        <v>-1.8391987935000009</v>
      </c>
      <c r="I47" s="218">
        <v>-1.8088976041875009</v>
      </c>
      <c r="J47" s="218">
        <v>-1.7785964148750009</v>
      </c>
      <c r="K47" s="218">
        <v>-1.7482952255625008</v>
      </c>
      <c r="L47" s="218">
        <v>-1.7179940362500008</v>
      </c>
      <c r="M47" s="218">
        <v>-1.6876928469375008</v>
      </c>
      <c r="N47" s="218">
        <v>-1.6573916576250007</v>
      </c>
      <c r="O47" s="218">
        <v>-1.6270904683125007</v>
      </c>
      <c r="P47" s="218">
        <v>-1.5967892790000007</v>
      </c>
      <c r="Q47" s="218">
        <v>-1.5664880896875006</v>
      </c>
      <c r="R47" s="218">
        <v>-1.5361869003750006</v>
      </c>
      <c r="S47" s="218">
        <v>-1.5058857110625006</v>
      </c>
      <c r="T47" s="218">
        <v>-1.4755845217500005</v>
      </c>
      <c r="U47" s="218">
        <v>-1.4452833324375005</v>
      </c>
      <c r="V47" s="219">
        <v>-1.4149821431250005</v>
      </c>
      <c r="W47" s="218">
        <v>-1.3846809538125004</v>
      </c>
      <c r="X47" s="219">
        <v>-1.3543797645000004</v>
      </c>
      <c r="Y47" s="218">
        <v>-1.3240785751875004</v>
      </c>
      <c r="Z47" s="219">
        <v>-1.2937773858750004</v>
      </c>
      <c r="AA47" s="218">
        <v>-1.2634761965625003</v>
      </c>
      <c r="AB47" s="220">
        <v>-1.2331750072500003</v>
      </c>
      <c r="AC47" s="218">
        <v>-1.2028738179375003</v>
      </c>
      <c r="AD47" s="220">
        <v>-1.1725726286250002</v>
      </c>
      <c r="AE47" s="218">
        <v>-1.1422714393125002</v>
      </c>
      <c r="AF47" s="218">
        <v>-1.1119702500000002</v>
      </c>
      <c r="AG47" s="150">
        <v>-1.0832351250000003</v>
      </c>
      <c r="AH47" s="150">
        <v>-1.0545000000000002</v>
      </c>
      <c r="AI47" s="150">
        <v>-1.0272500000000002</v>
      </c>
      <c r="AJ47" s="150">
        <v>-1</v>
      </c>
      <c r="AK47" s="150">
        <v>-0.8</v>
      </c>
      <c r="AL47" s="150">
        <v>-0.6</v>
      </c>
      <c r="AM47" s="150">
        <v>-0.4</v>
      </c>
      <c r="AN47" s="150">
        <v>-0.2</v>
      </c>
      <c r="AO47" s="150">
        <v>0</v>
      </c>
      <c r="AP47" s="150">
        <v>0.2</v>
      </c>
      <c r="AQ47" s="150">
        <v>0.4</v>
      </c>
      <c r="AR47" s="150">
        <v>0.6</v>
      </c>
      <c r="AS47" s="150">
        <v>0.8</v>
      </c>
      <c r="AT47" s="150">
        <v>1</v>
      </c>
      <c r="AU47" s="150">
        <v>1.2</v>
      </c>
      <c r="AV47" s="150">
        <v>1.4</v>
      </c>
      <c r="AW47" s="150">
        <v>1.58</v>
      </c>
      <c r="AX47" s="150">
        <v>1.76</v>
      </c>
      <c r="AY47" s="150">
        <v>1.9220000000000006</v>
      </c>
      <c r="AZ47" s="150">
        <v>2.0840000000000005</v>
      </c>
      <c r="BA47" s="150">
        <v>2.2298000000000004</v>
      </c>
      <c r="BB47" s="150">
        <v>2.3756000000000004</v>
      </c>
      <c r="BC47" s="150">
        <v>2.5068200000000003</v>
      </c>
      <c r="BD47" s="150">
        <v>2.6380400000000002</v>
      </c>
      <c r="BE47" s="150">
        <v>2.756138</v>
      </c>
      <c r="BF47" s="150">
        <v>2.8742359999999998</v>
      </c>
      <c r="BG47" s="150">
        <v>2.9805241999999996</v>
      </c>
      <c r="BH47" s="150">
        <v>3.0868123999999995</v>
      </c>
      <c r="BI47" s="150">
        <v>3.1824717799999993</v>
      </c>
      <c r="BJ47" s="150">
        <v>3.2781311599999992</v>
      </c>
      <c r="BK47" s="150">
        <v>3.3642246019999993</v>
      </c>
      <c r="BL47" s="150">
        <v>3.450318043999999</v>
      </c>
      <c r="BM47" s="150">
        <v>3.5278021417999987</v>
      </c>
      <c r="BN47" s="150">
        <v>3.6052862395999989</v>
      </c>
      <c r="BO47" s="150">
        <v>3.6750219276199987</v>
      </c>
      <c r="BP47" s="150">
        <v>3.7447576156399989</v>
      </c>
      <c r="BQ47" s="150">
        <v>3.8144933036599991</v>
      </c>
      <c r="BR47" s="150">
        <v>3.8842289916799988</v>
      </c>
      <c r="BS47" s="150">
        <v>3.9539646796999985</v>
      </c>
      <c r="BT47" s="150">
        <v>4.0237003677199983</v>
      </c>
      <c r="BU47" s="150">
        <v>4.093436055739998</v>
      </c>
      <c r="BV47" s="150">
        <v>4.1631717437599978</v>
      </c>
      <c r="BW47" s="150">
        <v>4.2329074317799975</v>
      </c>
      <c r="BX47" s="150">
        <v>4.3026431197999973</v>
      </c>
      <c r="BY47" s="150">
        <v>4.372378807819997</v>
      </c>
      <c r="BZ47" s="150">
        <v>4.4421144958399967</v>
      </c>
      <c r="CA47" s="150">
        <v>4.5118501838599965</v>
      </c>
      <c r="CB47" s="150">
        <v>4.5815858718799962</v>
      </c>
      <c r="CC47" s="150">
        <v>4.651321559899996</v>
      </c>
      <c r="CD47" s="150">
        <v>4.7210572479199957</v>
      </c>
      <c r="CE47" s="150">
        <v>4.7907929359399954</v>
      </c>
      <c r="CF47" s="150">
        <v>4.8605286239599952</v>
      </c>
      <c r="CG47" s="150">
        <v>4.9302643119799949</v>
      </c>
      <c r="CH47" s="150">
        <v>4.9999999999999947</v>
      </c>
      <c r="CI47" s="150">
        <v>5.0697356880199944</v>
      </c>
      <c r="CJ47" s="150">
        <v>5.1394713760399942</v>
      </c>
      <c r="CK47" s="150">
        <v>5.2092070640599939</v>
      </c>
      <c r="CL47" s="150">
        <v>5.2789427520799936</v>
      </c>
      <c r="CM47" s="150">
        <v>5.3486784400999934</v>
      </c>
      <c r="CN47" s="150">
        <v>5.4184141281199931</v>
      </c>
      <c r="CO47" s="150">
        <v>5.4881498161399929</v>
      </c>
      <c r="CP47" s="150">
        <v>5.5578855041599926</v>
      </c>
      <c r="CQ47" s="150">
        <v>5.6276211921799923</v>
      </c>
      <c r="CR47" s="150">
        <v>5.6973568801999921</v>
      </c>
      <c r="CS47" s="150">
        <v>5.7670925682199918</v>
      </c>
      <c r="CT47" s="150">
        <v>5.8368282562399916</v>
      </c>
      <c r="CU47" s="150">
        <v>5.9065639442599913</v>
      </c>
      <c r="CV47" s="150">
        <v>5.9762996322799911</v>
      </c>
      <c r="CW47" s="150">
        <v>6.0460353202999908</v>
      </c>
      <c r="CX47" s="150">
        <v>6.1157710083199905</v>
      </c>
      <c r="CY47" s="150">
        <v>6.1855066963399903</v>
      </c>
      <c r="CZ47" s="150">
        <v>6.25524238435999</v>
      </c>
      <c r="DA47" s="150">
        <v>6.3249780723799898</v>
      </c>
      <c r="DB47" s="150">
        <v>6.3947137603999895</v>
      </c>
      <c r="DC47" s="150">
        <v>6.4644494484199893</v>
      </c>
      <c r="DD47" s="150">
        <v>6.534185136439989</v>
      </c>
      <c r="DE47" s="150">
        <v>6.6039208244599887</v>
      </c>
      <c r="DF47" s="150">
        <v>6.6736565124799885</v>
      </c>
      <c r="DG47" s="150">
        <v>6.7433922004999882</v>
      </c>
      <c r="DH47" s="150">
        <v>6.813127888519988</v>
      </c>
      <c r="DI47" s="150">
        <v>6.8828635765399877</v>
      </c>
      <c r="DJ47" s="150">
        <v>6.9525992645599874</v>
      </c>
      <c r="DK47" s="150">
        <v>7.0223349525799872</v>
      </c>
      <c r="DL47" s="150">
        <v>7.0920706405999869</v>
      </c>
      <c r="DM47" s="150">
        <v>7.1618063286199867</v>
      </c>
      <c r="DN47" s="150">
        <v>7.2315420166399864</v>
      </c>
      <c r="DO47" s="150">
        <v>7.3012777046599862</v>
      </c>
      <c r="DP47" s="150">
        <v>7.3710133926799859</v>
      </c>
      <c r="DQ47" s="150">
        <v>7.4407490806999856</v>
      </c>
      <c r="DR47" s="150">
        <v>7.5104847687199854</v>
      </c>
      <c r="DS47" s="150">
        <v>7.5802204567399851</v>
      </c>
      <c r="DT47" s="150">
        <v>7.6499561447599849</v>
      </c>
      <c r="DU47" s="150">
        <v>7.7196918327799846</v>
      </c>
      <c r="DV47" s="150">
        <v>7.7894275207999844</v>
      </c>
      <c r="DW47" s="150">
        <v>7.8591632088199841</v>
      </c>
      <c r="DX47" s="150">
        <v>7.9288988968399838</v>
      </c>
      <c r="DY47" s="150">
        <v>7.9986345848599836</v>
      </c>
      <c r="DZ47" s="150">
        <v>8.0683702728799833</v>
      </c>
      <c r="EA47" s="150">
        <v>8.1381059608999831</v>
      </c>
      <c r="EB47" s="150">
        <v>8.2078416489199828</v>
      </c>
      <c r="EC47" s="150">
        <v>8.2775773369399825</v>
      </c>
      <c r="ED47" s="150">
        <v>8.3473130249599823</v>
      </c>
      <c r="EE47" s="150">
        <v>8.417048712979982</v>
      </c>
      <c r="EF47" s="150">
        <v>8.4867844009999818</v>
      </c>
      <c r="EG47" s="150">
        <v>8.5565200890199815</v>
      </c>
      <c r="EH47" s="150">
        <v>8.6262557770399813</v>
      </c>
      <c r="EI47" s="150">
        <v>8.695991465059981</v>
      </c>
      <c r="EJ47" s="150">
        <v>8.7657271530799807</v>
      </c>
      <c r="EK47" s="150">
        <v>8.8354628410999805</v>
      </c>
      <c r="EL47" s="23">
        <v>8.9051985291199802</v>
      </c>
      <c r="EM47" s="23">
        <v>8.97493421713998</v>
      </c>
      <c r="EN47" s="23">
        <v>9.0446699051599797</v>
      </c>
      <c r="EO47" s="23">
        <v>9.1144055931799794</v>
      </c>
      <c r="EP47" s="23">
        <v>9.1841412811999792</v>
      </c>
      <c r="EQ47" s="23">
        <v>9.2538769692199789</v>
      </c>
      <c r="ER47" s="23">
        <v>9.3236126572399787</v>
      </c>
      <c r="ES47" s="23">
        <v>9.3933483452599784</v>
      </c>
      <c r="ET47" s="23">
        <v>9.4630840332799782</v>
      </c>
      <c r="EU47" s="23">
        <v>9.5328197212999779</v>
      </c>
      <c r="EV47" s="23">
        <v>9.6025554093199776</v>
      </c>
      <c r="EW47" s="23">
        <v>9.6722910973399774</v>
      </c>
      <c r="EX47" s="23">
        <v>9.7420267853599771</v>
      </c>
      <c r="EY47" s="23">
        <v>9.8117624733799769</v>
      </c>
      <c r="EZ47" s="23">
        <v>9.8814981613999766</v>
      </c>
      <c r="FA47" s="23">
        <v>9.9512338494199764</v>
      </c>
      <c r="FB47" s="23">
        <v>10.020969537439976</v>
      </c>
      <c r="FC47" s="23">
        <v>10.090705225459976</v>
      </c>
      <c r="FD47" s="23">
        <v>10.160440913479976</v>
      </c>
      <c r="FE47" s="23">
        <v>10.230176601499975</v>
      </c>
      <c r="FF47" s="23">
        <v>10.299912289519975</v>
      </c>
      <c r="FG47" s="23">
        <v>10.369647977539975</v>
      </c>
      <c r="FH47" s="23">
        <v>10.439383665559975</v>
      </c>
      <c r="FI47" s="23">
        <v>10.509119353579974</v>
      </c>
      <c r="FJ47" s="23">
        <v>10.578855041599974</v>
      </c>
      <c r="FK47" s="23">
        <v>10.648590729619974</v>
      </c>
      <c r="FL47" s="23">
        <v>10.718326417639974</v>
      </c>
      <c r="FM47" s="23">
        <v>10.788062105659973</v>
      </c>
      <c r="FN47" s="23">
        <v>10.857797793679973</v>
      </c>
      <c r="FO47" s="23">
        <v>10.927533481699973</v>
      </c>
      <c r="FP47" s="23">
        <v>10.997269169719972</v>
      </c>
      <c r="FQ47" s="23">
        <v>11.067004857739972</v>
      </c>
      <c r="FR47" s="23">
        <v>11.136740545759972</v>
      </c>
      <c r="FS47" s="23">
        <v>11.206476233779972</v>
      </c>
      <c r="FT47" s="23">
        <v>11.276211921799971</v>
      </c>
      <c r="FU47" s="23">
        <v>11.345947609819971</v>
      </c>
      <c r="FV47" s="23">
        <v>11.415683297839971</v>
      </c>
      <c r="FW47" s="23">
        <v>11.485418985859971</v>
      </c>
      <c r="FX47" s="23">
        <v>11.55515467387997</v>
      </c>
      <c r="FY47" s="23">
        <v>11.62489036189997</v>
      </c>
      <c r="FZ47" s="23">
        <v>11.69462604991997</v>
      </c>
      <c r="GA47" s="23">
        <v>11.76436173793997</v>
      </c>
      <c r="GB47" s="23">
        <v>11.834097425959969</v>
      </c>
      <c r="GC47" s="23">
        <v>11.903833113979969</v>
      </c>
      <c r="GD47" s="23">
        <v>11.973568801999969</v>
      </c>
      <c r="GE47" s="23">
        <v>12.043304490019969</v>
      </c>
      <c r="GF47" s="23">
        <v>12.113040178039968</v>
      </c>
      <c r="GG47" s="23">
        <v>12.182775866059968</v>
      </c>
      <c r="GH47" s="23">
        <v>12.252511554079968</v>
      </c>
      <c r="GI47" s="23">
        <v>12.322247242099968</v>
      </c>
      <c r="GJ47" s="23">
        <v>12.391982930119967</v>
      </c>
      <c r="GK47" s="23">
        <v>12.461718618139967</v>
      </c>
      <c r="GL47" s="23">
        <v>12.531454306159967</v>
      </c>
      <c r="GM47" s="23">
        <v>12.601189994179967</v>
      </c>
      <c r="GN47" s="23">
        <v>12.670925682199966</v>
      </c>
      <c r="GO47" s="23">
        <v>12.740661370219966</v>
      </c>
      <c r="GP47" s="23">
        <v>12.810397058239966</v>
      </c>
      <c r="GQ47" s="23">
        <v>12.880132746259966</v>
      </c>
      <c r="GR47" s="23">
        <v>12.949868434279965</v>
      </c>
      <c r="GS47" s="23">
        <v>13.019604122299965</v>
      </c>
      <c r="GT47" s="23">
        <v>13.089339810319965</v>
      </c>
      <c r="GU47" s="23">
        <v>13.159075498339964</v>
      </c>
      <c r="GV47" s="23">
        <v>13.228811186359964</v>
      </c>
      <c r="GW47" s="23">
        <v>13.298546874379964</v>
      </c>
      <c r="GX47" s="23">
        <v>13.368282562399964</v>
      </c>
      <c r="GY47" s="23">
        <v>13.438018250419963</v>
      </c>
      <c r="GZ47" s="23">
        <v>13.507753938439963</v>
      </c>
      <c r="HA47" s="23">
        <v>13.577489626459963</v>
      </c>
      <c r="HB47" s="23">
        <v>13.647225314479963</v>
      </c>
      <c r="HC47" s="23">
        <v>13.716961002499962</v>
      </c>
      <c r="HD47" s="23">
        <v>13.786696690519962</v>
      </c>
      <c r="HE47" s="23">
        <v>13.856432378539962</v>
      </c>
      <c r="HF47" s="23">
        <v>13.926168066559962</v>
      </c>
      <c r="HG47" s="23">
        <v>13.995903754579961</v>
      </c>
      <c r="HH47" s="23">
        <v>14.065639442599961</v>
      </c>
      <c r="HI47" s="23">
        <v>14.135375130619961</v>
      </c>
      <c r="HJ47" s="23">
        <v>14.205110818639961</v>
      </c>
      <c r="HK47" s="23">
        <v>14.27484650665996</v>
      </c>
      <c r="HL47" s="23">
        <v>14.34458219467996</v>
      </c>
      <c r="HM47" s="23">
        <v>14.41431788269996</v>
      </c>
      <c r="HN47" s="23">
        <v>14.48405357071996</v>
      </c>
      <c r="HO47" s="23">
        <v>14.553789258739959</v>
      </c>
      <c r="HP47" s="23">
        <v>14.623524946759959</v>
      </c>
      <c r="HQ47" s="23">
        <v>14.693260634779959</v>
      </c>
      <c r="HR47" s="23">
        <v>14.762996322799959</v>
      </c>
      <c r="HS47" s="23">
        <v>14.832732010819958</v>
      </c>
      <c r="HT47" s="23">
        <v>14.902467698839958</v>
      </c>
      <c r="HU47" s="23">
        <v>14.972203386859958</v>
      </c>
      <c r="HV47" s="23">
        <v>15.041939074879958</v>
      </c>
      <c r="HW47" s="23">
        <v>15.111674762899957</v>
      </c>
      <c r="HX47" s="23">
        <v>15.181410450919957</v>
      </c>
      <c r="HY47" s="23">
        <v>15.251146138939957</v>
      </c>
      <c r="HZ47" s="23">
        <v>15.320881826959956</v>
      </c>
      <c r="IA47" s="23">
        <v>15.390617514979956</v>
      </c>
      <c r="IB47" s="23">
        <v>15.460353202999956</v>
      </c>
      <c r="IC47" s="23">
        <v>15.530088891019956</v>
      </c>
      <c r="ID47" s="23">
        <v>15.599824579039955</v>
      </c>
      <c r="IE47" s="23">
        <v>15.669560267059955</v>
      </c>
      <c r="IF47" s="23">
        <v>15.739295955079955</v>
      </c>
      <c r="IG47" s="23">
        <v>15.809031643099955</v>
      </c>
      <c r="IH47" s="23">
        <v>15.878767331119954</v>
      </c>
      <c r="II47" s="23">
        <v>15.948503019139954</v>
      </c>
      <c r="IJ47" s="23">
        <v>16.018238707159952</v>
      </c>
      <c r="IK47" s="23">
        <v>16.087974395179955</v>
      </c>
      <c r="IL47" s="23">
        <v>16.157710083199952</v>
      </c>
      <c r="IM47" s="23">
        <v>16.227445771219955</v>
      </c>
      <c r="IN47" s="23">
        <v>16.297181459239951</v>
      </c>
      <c r="IO47" s="23">
        <v>16.366917147259954</v>
      </c>
      <c r="IP47" s="23">
        <v>16.436652835279951</v>
      </c>
      <c r="IQ47" s="23">
        <v>16.506388523299954</v>
      </c>
      <c r="IR47" s="23">
        <v>16.57612421131995</v>
      </c>
      <c r="IS47" s="23">
        <v>16.645859899339953</v>
      </c>
      <c r="IT47" s="23">
        <v>16.71559558735995</v>
      </c>
      <c r="IU47" s="23">
        <v>16.785331275379953</v>
      </c>
      <c r="IV47" s="23">
        <v>16.855066963399949</v>
      </c>
    </row>
    <row r="48" spans="1:256" ht="13.2" x14ac:dyDescent="0.25">
      <c r="A48" s="149">
        <v>38139</v>
      </c>
      <c r="B48" s="218">
        <v>-2.0210059293750011</v>
      </c>
      <c r="C48" s="218">
        <v>-1.9907047400625011</v>
      </c>
      <c r="D48" s="218">
        <v>-1.9604035507500011</v>
      </c>
      <c r="E48" s="218">
        <v>-1.930102361437501</v>
      </c>
      <c r="F48" s="218">
        <v>-1.899801172125001</v>
      </c>
      <c r="G48" s="218">
        <v>-1.869499982812501</v>
      </c>
      <c r="H48" s="218">
        <v>-1.8391987935000009</v>
      </c>
      <c r="I48" s="218">
        <v>-1.8088976041875009</v>
      </c>
      <c r="J48" s="218">
        <v>-1.7785964148750009</v>
      </c>
      <c r="K48" s="218">
        <v>-1.7482952255625008</v>
      </c>
      <c r="L48" s="218">
        <v>-1.7179940362500008</v>
      </c>
      <c r="M48" s="218">
        <v>-1.6876928469375008</v>
      </c>
      <c r="N48" s="218">
        <v>-1.6573916576250007</v>
      </c>
      <c r="O48" s="218">
        <v>-1.6270904683125007</v>
      </c>
      <c r="P48" s="218">
        <v>-1.5967892790000007</v>
      </c>
      <c r="Q48" s="218">
        <v>-1.5664880896875006</v>
      </c>
      <c r="R48" s="218">
        <v>-1.5361869003750006</v>
      </c>
      <c r="S48" s="218">
        <v>-1.5058857110625006</v>
      </c>
      <c r="T48" s="218">
        <v>-1.4755845217500005</v>
      </c>
      <c r="U48" s="218">
        <v>-1.4452833324375005</v>
      </c>
      <c r="V48" s="219">
        <v>-1.4149821431250005</v>
      </c>
      <c r="W48" s="218">
        <v>-1.3846809538125004</v>
      </c>
      <c r="X48" s="219">
        <v>-1.3543797645000004</v>
      </c>
      <c r="Y48" s="218">
        <v>-1.3240785751875004</v>
      </c>
      <c r="Z48" s="219">
        <v>-1.2937773858750004</v>
      </c>
      <c r="AA48" s="218">
        <v>-1.2634761965625003</v>
      </c>
      <c r="AB48" s="220">
        <v>-1.2331750072500003</v>
      </c>
      <c r="AC48" s="218">
        <v>-1.2028738179375003</v>
      </c>
      <c r="AD48" s="220">
        <v>-1.1725726286250002</v>
      </c>
      <c r="AE48" s="218">
        <v>-1.1422714393125002</v>
      </c>
      <c r="AF48" s="218">
        <v>-1.1119702500000002</v>
      </c>
      <c r="AG48" s="150">
        <v>-1.0832351250000003</v>
      </c>
      <c r="AH48" s="150">
        <v>-1.0545000000000002</v>
      </c>
      <c r="AI48" s="150">
        <v>-1.0272500000000002</v>
      </c>
      <c r="AJ48" s="150">
        <v>-1</v>
      </c>
      <c r="AK48" s="150">
        <v>-0.8</v>
      </c>
      <c r="AL48" s="150">
        <v>-0.6</v>
      </c>
      <c r="AM48" s="150">
        <v>-0.4</v>
      </c>
      <c r="AN48" s="150">
        <v>-0.2</v>
      </c>
      <c r="AO48" s="150">
        <v>0</v>
      </c>
      <c r="AP48" s="150">
        <v>0.2</v>
      </c>
      <c r="AQ48" s="150">
        <v>0.4</v>
      </c>
      <c r="AR48" s="150">
        <v>0.6</v>
      </c>
      <c r="AS48" s="150">
        <v>0.8</v>
      </c>
      <c r="AT48" s="150">
        <v>1</v>
      </c>
      <c r="AU48" s="150">
        <v>1.2</v>
      </c>
      <c r="AV48" s="150">
        <v>1.4</v>
      </c>
      <c r="AW48" s="150">
        <v>1.58</v>
      </c>
      <c r="AX48" s="150">
        <v>1.76</v>
      </c>
      <c r="AY48" s="150">
        <v>1.9220000000000006</v>
      </c>
      <c r="AZ48" s="150">
        <v>2.0840000000000005</v>
      </c>
      <c r="BA48" s="150">
        <v>2.2298000000000004</v>
      </c>
      <c r="BB48" s="150">
        <v>2.3756000000000004</v>
      </c>
      <c r="BC48" s="150">
        <v>2.5068200000000003</v>
      </c>
      <c r="BD48" s="150">
        <v>2.6380400000000002</v>
      </c>
      <c r="BE48" s="150">
        <v>2.756138</v>
      </c>
      <c r="BF48" s="150">
        <v>2.8742359999999998</v>
      </c>
      <c r="BG48" s="150">
        <v>2.9805241999999996</v>
      </c>
      <c r="BH48" s="150">
        <v>3.0868123999999995</v>
      </c>
      <c r="BI48" s="150">
        <v>3.1824717799999993</v>
      </c>
      <c r="BJ48" s="150">
        <v>3.2781311599999992</v>
      </c>
      <c r="BK48" s="150">
        <v>3.3642246019999993</v>
      </c>
      <c r="BL48" s="150">
        <v>3.450318043999999</v>
      </c>
      <c r="BM48" s="150">
        <v>3.5278021417999987</v>
      </c>
      <c r="BN48" s="150">
        <v>3.6052862395999989</v>
      </c>
      <c r="BO48" s="150">
        <v>3.6750219276199987</v>
      </c>
      <c r="BP48" s="150">
        <v>3.7447576156399989</v>
      </c>
      <c r="BQ48" s="150">
        <v>3.8144933036599991</v>
      </c>
      <c r="BR48" s="150">
        <v>3.8842289916799988</v>
      </c>
      <c r="BS48" s="150">
        <v>3.9539646796999985</v>
      </c>
      <c r="BT48" s="150">
        <v>4.0237003677199983</v>
      </c>
      <c r="BU48" s="150">
        <v>4.093436055739998</v>
      </c>
      <c r="BV48" s="150">
        <v>4.1631717437599978</v>
      </c>
      <c r="BW48" s="150">
        <v>4.2329074317799975</v>
      </c>
      <c r="BX48" s="150">
        <v>4.3026431197999973</v>
      </c>
      <c r="BY48" s="150">
        <v>4.372378807819997</v>
      </c>
      <c r="BZ48" s="150">
        <v>4.4421144958399967</v>
      </c>
      <c r="CA48" s="150">
        <v>4.5118501838599965</v>
      </c>
      <c r="CB48" s="150">
        <v>4.5815858718799962</v>
      </c>
      <c r="CC48" s="150">
        <v>4.651321559899996</v>
      </c>
      <c r="CD48" s="150">
        <v>4.7210572479199957</v>
      </c>
      <c r="CE48" s="150">
        <v>4.7907929359399954</v>
      </c>
      <c r="CF48" s="150">
        <v>4.8605286239599952</v>
      </c>
      <c r="CG48" s="150">
        <v>4.9302643119799949</v>
      </c>
      <c r="CH48" s="150">
        <v>4.9999999999999947</v>
      </c>
      <c r="CI48" s="150">
        <v>5.0697356880199944</v>
      </c>
      <c r="CJ48" s="150">
        <v>5.1394713760399942</v>
      </c>
      <c r="CK48" s="150">
        <v>5.2092070640599939</v>
      </c>
      <c r="CL48" s="150">
        <v>5.2789427520799936</v>
      </c>
      <c r="CM48" s="150">
        <v>5.3486784400999934</v>
      </c>
      <c r="CN48" s="150">
        <v>5.4184141281199931</v>
      </c>
      <c r="CO48" s="150">
        <v>5.4881498161399929</v>
      </c>
      <c r="CP48" s="150">
        <v>5.5578855041599926</v>
      </c>
      <c r="CQ48" s="150">
        <v>5.6276211921799923</v>
      </c>
      <c r="CR48" s="150">
        <v>5.6973568801999921</v>
      </c>
      <c r="CS48" s="150">
        <v>5.7670925682199918</v>
      </c>
      <c r="CT48" s="150">
        <v>5.8368282562399916</v>
      </c>
      <c r="CU48" s="150">
        <v>5.9065639442599913</v>
      </c>
      <c r="CV48" s="150">
        <v>5.9762996322799911</v>
      </c>
      <c r="CW48" s="150">
        <v>6.0460353202999908</v>
      </c>
      <c r="CX48" s="150">
        <v>6.1157710083199905</v>
      </c>
      <c r="CY48" s="150">
        <v>6.1855066963399903</v>
      </c>
      <c r="CZ48" s="150">
        <v>6.25524238435999</v>
      </c>
      <c r="DA48" s="150">
        <v>6.3249780723799898</v>
      </c>
      <c r="DB48" s="150">
        <v>6.3947137603999895</v>
      </c>
      <c r="DC48" s="150">
        <v>6.4644494484199893</v>
      </c>
      <c r="DD48" s="150">
        <v>6.534185136439989</v>
      </c>
      <c r="DE48" s="150">
        <v>6.6039208244599887</v>
      </c>
      <c r="DF48" s="150">
        <v>6.6736565124799885</v>
      </c>
      <c r="DG48" s="150">
        <v>6.7433922004999882</v>
      </c>
      <c r="DH48" s="150">
        <v>6.813127888519988</v>
      </c>
      <c r="DI48" s="150">
        <v>6.8828635765399877</v>
      </c>
      <c r="DJ48" s="150">
        <v>6.9525992645599874</v>
      </c>
      <c r="DK48" s="150">
        <v>7.0223349525799872</v>
      </c>
      <c r="DL48" s="150">
        <v>7.0920706405999869</v>
      </c>
      <c r="DM48" s="150">
        <v>7.1618063286199867</v>
      </c>
      <c r="DN48" s="150">
        <v>7.2315420166399864</v>
      </c>
      <c r="DO48" s="150">
        <v>7.3012777046599862</v>
      </c>
      <c r="DP48" s="150">
        <v>7.3710133926799859</v>
      </c>
      <c r="DQ48" s="150">
        <v>7.4407490806999856</v>
      </c>
      <c r="DR48" s="150">
        <v>7.5104847687199854</v>
      </c>
      <c r="DS48" s="150">
        <v>7.5802204567399851</v>
      </c>
      <c r="DT48" s="150">
        <v>7.6499561447599849</v>
      </c>
      <c r="DU48" s="150">
        <v>7.7196918327799846</v>
      </c>
      <c r="DV48" s="150">
        <v>7.7894275207999844</v>
      </c>
      <c r="DW48" s="150">
        <v>7.8591632088199841</v>
      </c>
      <c r="DX48" s="150">
        <v>7.9288988968399838</v>
      </c>
      <c r="DY48" s="150">
        <v>7.9986345848599836</v>
      </c>
      <c r="DZ48" s="150">
        <v>8.0683702728799833</v>
      </c>
      <c r="EA48" s="150">
        <v>8.1381059608999831</v>
      </c>
      <c r="EB48" s="150">
        <v>8.2078416489199828</v>
      </c>
      <c r="EC48" s="150">
        <v>8.2775773369399825</v>
      </c>
      <c r="ED48" s="150">
        <v>8.3473130249599823</v>
      </c>
      <c r="EE48" s="150">
        <v>8.417048712979982</v>
      </c>
      <c r="EF48" s="150">
        <v>8.4867844009999818</v>
      </c>
      <c r="EG48" s="150">
        <v>8.5565200890199815</v>
      </c>
      <c r="EH48" s="150">
        <v>8.6262557770399813</v>
      </c>
      <c r="EI48" s="150">
        <v>8.695991465059981</v>
      </c>
      <c r="EJ48" s="150">
        <v>8.7657271530799807</v>
      </c>
      <c r="EK48" s="150">
        <v>8.8354628410999805</v>
      </c>
      <c r="EL48" s="23">
        <v>8.9051985291199802</v>
      </c>
      <c r="EM48" s="23">
        <v>8.97493421713998</v>
      </c>
      <c r="EN48" s="23">
        <v>9.0446699051599797</v>
      </c>
      <c r="EO48" s="23">
        <v>9.1144055931799794</v>
      </c>
      <c r="EP48" s="23">
        <v>9.1841412811999792</v>
      </c>
      <c r="EQ48" s="23">
        <v>9.2538769692199789</v>
      </c>
      <c r="ER48" s="23">
        <v>9.3236126572399787</v>
      </c>
      <c r="ES48" s="23">
        <v>9.3933483452599784</v>
      </c>
      <c r="ET48" s="23">
        <v>9.4630840332799782</v>
      </c>
      <c r="EU48" s="23">
        <v>9.5328197212999779</v>
      </c>
      <c r="EV48" s="23">
        <v>9.6025554093199776</v>
      </c>
      <c r="EW48" s="23">
        <v>9.6722910973399774</v>
      </c>
      <c r="EX48" s="23">
        <v>9.7420267853599771</v>
      </c>
      <c r="EY48" s="23">
        <v>9.8117624733799769</v>
      </c>
      <c r="EZ48" s="23">
        <v>9.8814981613999766</v>
      </c>
      <c r="FA48" s="23">
        <v>9.9512338494199764</v>
      </c>
      <c r="FB48" s="23">
        <v>10.020969537439976</v>
      </c>
      <c r="FC48" s="23">
        <v>10.090705225459976</v>
      </c>
      <c r="FD48" s="23">
        <v>10.160440913479976</v>
      </c>
      <c r="FE48" s="23">
        <v>10.230176601499975</v>
      </c>
      <c r="FF48" s="23">
        <v>10.299912289519975</v>
      </c>
      <c r="FG48" s="23">
        <v>10.369647977539975</v>
      </c>
      <c r="FH48" s="23">
        <v>10.439383665559975</v>
      </c>
      <c r="FI48" s="23">
        <v>10.509119353579974</v>
      </c>
      <c r="FJ48" s="23">
        <v>10.578855041599974</v>
      </c>
      <c r="FK48" s="23">
        <v>10.648590729619974</v>
      </c>
      <c r="FL48" s="23">
        <v>10.718326417639974</v>
      </c>
      <c r="FM48" s="23">
        <v>10.788062105659973</v>
      </c>
      <c r="FN48" s="23">
        <v>10.857797793679973</v>
      </c>
      <c r="FO48" s="23">
        <v>10.927533481699973</v>
      </c>
      <c r="FP48" s="23">
        <v>10.997269169719972</v>
      </c>
      <c r="FQ48" s="23">
        <v>11.067004857739972</v>
      </c>
      <c r="FR48" s="23">
        <v>11.136740545759972</v>
      </c>
      <c r="FS48" s="23">
        <v>11.206476233779972</v>
      </c>
      <c r="FT48" s="23">
        <v>11.276211921799971</v>
      </c>
      <c r="FU48" s="23">
        <v>11.345947609819971</v>
      </c>
      <c r="FV48" s="23">
        <v>11.415683297839971</v>
      </c>
      <c r="FW48" s="23">
        <v>11.485418985859971</v>
      </c>
      <c r="FX48" s="23">
        <v>11.55515467387997</v>
      </c>
      <c r="FY48" s="23">
        <v>11.62489036189997</v>
      </c>
      <c r="FZ48" s="23">
        <v>11.69462604991997</v>
      </c>
      <c r="GA48" s="23">
        <v>11.76436173793997</v>
      </c>
      <c r="GB48" s="23">
        <v>11.834097425959969</v>
      </c>
      <c r="GC48" s="23">
        <v>11.903833113979969</v>
      </c>
      <c r="GD48" s="23">
        <v>11.973568801999969</v>
      </c>
      <c r="GE48" s="23">
        <v>12.043304490019969</v>
      </c>
      <c r="GF48" s="23">
        <v>12.113040178039968</v>
      </c>
      <c r="GG48" s="23">
        <v>12.182775866059968</v>
      </c>
      <c r="GH48" s="23">
        <v>12.252511554079968</v>
      </c>
      <c r="GI48" s="23">
        <v>12.322247242099968</v>
      </c>
      <c r="GJ48" s="23">
        <v>12.391982930119967</v>
      </c>
      <c r="GK48" s="23">
        <v>12.461718618139967</v>
      </c>
      <c r="GL48" s="23">
        <v>12.531454306159967</v>
      </c>
      <c r="GM48" s="23">
        <v>12.601189994179967</v>
      </c>
      <c r="GN48" s="23">
        <v>12.670925682199966</v>
      </c>
      <c r="GO48" s="23">
        <v>12.740661370219966</v>
      </c>
      <c r="GP48" s="23">
        <v>12.810397058239966</v>
      </c>
      <c r="GQ48" s="23">
        <v>12.880132746259966</v>
      </c>
      <c r="GR48" s="23">
        <v>12.949868434279965</v>
      </c>
      <c r="GS48" s="23">
        <v>13.019604122299965</v>
      </c>
      <c r="GT48" s="23">
        <v>13.089339810319965</v>
      </c>
      <c r="GU48" s="23">
        <v>13.159075498339964</v>
      </c>
      <c r="GV48" s="23">
        <v>13.228811186359964</v>
      </c>
      <c r="GW48" s="23">
        <v>13.298546874379964</v>
      </c>
      <c r="GX48" s="23">
        <v>13.368282562399964</v>
      </c>
      <c r="GY48" s="23">
        <v>13.438018250419963</v>
      </c>
      <c r="GZ48" s="23">
        <v>13.507753938439963</v>
      </c>
      <c r="HA48" s="23">
        <v>13.577489626459963</v>
      </c>
      <c r="HB48" s="23">
        <v>13.647225314479963</v>
      </c>
      <c r="HC48" s="23">
        <v>13.716961002499962</v>
      </c>
      <c r="HD48" s="23">
        <v>13.786696690519962</v>
      </c>
      <c r="HE48" s="23">
        <v>13.856432378539962</v>
      </c>
      <c r="HF48" s="23">
        <v>13.926168066559962</v>
      </c>
      <c r="HG48" s="23">
        <v>13.995903754579961</v>
      </c>
      <c r="HH48" s="23">
        <v>14.065639442599961</v>
      </c>
      <c r="HI48" s="23">
        <v>14.135375130619961</v>
      </c>
      <c r="HJ48" s="23">
        <v>14.205110818639961</v>
      </c>
      <c r="HK48" s="23">
        <v>14.27484650665996</v>
      </c>
      <c r="HL48" s="23">
        <v>14.34458219467996</v>
      </c>
      <c r="HM48" s="23">
        <v>14.41431788269996</v>
      </c>
      <c r="HN48" s="23">
        <v>14.48405357071996</v>
      </c>
      <c r="HO48" s="23">
        <v>14.553789258739959</v>
      </c>
      <c r="HP48" s="23">
        <v>14.623524946759959</v>
      </c>
      <c r="HQ48" s="23">
        <v>14.693260634779959</v>
      </c>
      <c r="HR48" s="23">
        <v>14.762996322799959</v>
      </c>
      <c r="HS48" s="23">
        <v>14.832732010819958</v>
      </c>
      <c r="HT48" s="23">
        <v>14.902467698839958</v>
      </c>
      <c r="HU48" s="23">
        <v>14.972203386859958</v>
      </c>
      <c r="HV48" s="23">
        <v>15.041939074879958</v>
      </c>
      <c r="HW48" s="23">
        <v>15.111674762899957</v>
      </c>
      <c r="HX48" s="23">
        <v>15.181410450919957</v>
      </c>
      <c r="HY48" s="23">
        <v>15.251146138939957</v>
      </c>
      <c r="HZ48" s="23">
        <v>15.320881826959956</v>
      </c>
      <c r="IA48" s="23">
        <v>15.390617514979956</v>
      </c>
      <c r="IB48" s="23">
        <v>15.460353202999956</v>
      </c>
      <c r="IC48" s="23">
        <v>15.530088891019956</v>
      </c>
      <c r="ID48" s="23">
        <v>15.599824579039955</v>
      </c>
      <c r="IE48" s="23">
        <v>15.669560267059955</v>
      </c>
      <c r="IF48" s="23">
        <v>15.739295955079955</v>
      </c>
      <c r="IG48" s="23">
        <v>15.809031643099955</v>
      </c>
      <c r="IH48" s="23">
        <v>15.878767331119954</v>
      </c>
      <c r="II48" s="23">
        <v>15.948503019139954</v>
      </c>
      <c r="IJ48" s="23">
        <v>16.018238707159952</v>
      </c>
      <c r="IK48" s="23">
        <v>16.087974395179955</v>
      </c>
      <c r="IL48" s="23">
        <v>16.157710083199952</v>
      </c>
      <c r="IM48" s="23">
        <v>16.227445771219955</v>
      </c>
      <c r="IN48" s="23">
        <v>16.297181459239951</v>
      </c>
      <c r="IO48" s="23">
        <v>16.366917147259954</v>
      </c>
      <c r="IP48" s="23">
        <v>16.436652835279951</v>
      </c>
      <c r="IQ48" s="23">
        <v>16.506388523299954</v>
      </c>
      <c r="IR48" s="23">
        <v>16.57612421131995</v>
      </c>
      <c r="IS48" s="23">
        <v>16.645859899339953</v>
      </c>
      <c r="IT48" s="23">
        <v>16.71559558735995</v>
      </c>
      <c r="IU48" s="23">
        <v>16.785331275379953</v>
      </c>
      <c r="IV48" s="23">
        <v>16.855066963399949</v>
      </c>
    </row>
    <row r="49" spans="1:256" ht="13.2" x14ac:dyDescent="0.25">
      <c r="A49" s="149">
        <v>38169</v>
      </c>
      <c r="B49" s="218">
        <v>-2.0210059293750011</v>
      </c>
      <c r="C49" s="218">
        <v>-1.9907047400625011</v>
      </c>
      <c r="D49" s="218">
        <v>-1.9604035507500011</v>
      </c>
      <c r="E49" s="218">
        <v>-1.930102361437501</v>
      </c>
      <c r="F49" s="218">
        <v>-1.899801172125001</v>
      </c>
      <c r="G49" s="218">
        <v>-1.869499982812501</v>
      </c>
      <c r="H49" s="218">
        <v>-1.8391987935000009</v>
      </c>
      <c r="I49" s="218">
        <v>-1.8088976041875009</v>
      </c>
      <c r="J49" s="218">
        <v>-1.7785964148750009</v>
      </c>
      <c r="K49" s="218">
        <v>-1.7482952255625008</v>
      </c>
      <c r="L49" s="218">
        <v>-1.7179940362500008</v>
      </c>
      <c r="M49" s="218">
        <v>-1.6876928469375008</v>
      </c>
      <c r="N49" s="218">
        <v>-1.6573916576250007</v>
      </c>
      <c r="O49" s="218">
        <v>-1.6270904683125007</v>
      </c>
      <c r="P49" s="218">
        <v>-1.5967892790000007</v>
      </c>
      <c r="Q49" s="218">
        <v>-1.5664880896875006</v>
      </c>
      <c r="R49" s="218">
        <v>-1.5361869003750006</v>
      </c>
      <c r="S49" s="218">
        <v>-1.5058857110625006</v>
      </c>
      <c r="T49" s="218">
        <v>-1.4755845217500005</v>
      </c>
      <c r="U49" s="218">
        <v>-1.4452833324375005</v>
      </c>
      <c r="V49" s="219">
        <v>-1.4149821431250005</v>
      </c>
      <c r="W49" s="218">
        <v>-1.3846809538125004</v>
      </c>
      <c r="X49" s="219">
        <v>-1.3543797645000004</v>
      </c>
      <c r="Y49" s="218">
        <v>-1.3240785751875004</v>
      </c>
      <c r="Z49" s="219">
        <v>-1.2937773858750004</v>
      </c>
      <c r="AA49" s="218">
        <v>-1.2634761965625003</v>
      </c>
      <c r="AB49" s="220">
        <v>-1.2331750072500003</v>
      </c>
      <c r="AC49" s="218">
        <v>-1.2028738179375003</v>
      </c>
      <c r="AD49" s="220">
        <v>-1.1725726286250002</v>
      </c>
      <c r="AE49" s="218">
        <v>-1.1422714393125002</v>
      </c>
      <c r="AF49" s="218">
        <v>-1.1119702500000002</v>
      </c>
      <c r="AG49" s="150">
        <v>-1.0832351250000003</v>
      </c>
      <c r="AH49" s="150">
        <v>-1.0545000000000002</v>
      </c>
      <c r="AI49" s="150">
        <v>-1.0272500000000002</v>
      </c>
      <c r="AJ49" s="150">
        <v>-1</v>
      </c>
      <c r="AK49" s="150">
        <v>-0.8</v>
      </c>
      <c r="AL49" s="150">
        <v>-0.6</v>
      </c>
      <c r="AM49" s="150">
        <v>-0.4</v>
      </c>
      <c r="AN49" s="150">
        <v>-0.2</v>
      </c>
      <c r="AO49" s="150">
        <v>0</v>
      </c>
      <c r="AP49" s="150">
        <v>0.2</v>
      </c>
      <c r="AQ49" s="150">
        <v>0.4</v>
      </c>
      <c r="AR49" s="150">
        <v>0.6</v>
      </c>
      <c r="AS49" s="150">
        <v>0.8</v>
      </c>
      <c r="AT49" s="150">
        <v>1</v>
      </c>
      <c r="AU49" s="150">
        <v>1.2</v>
      </c>
      <c r="AV49" s="150">
        <v>1.4</v>
      </c>
      <c r="AW49" s="150">
        <v>1.58</v>
      </c>
      <c r="AX49" s="150">
        <v>1.76</v>
      </c>
      <c r="AY49" s="150">
        <v>1.9220000000000006</v>
      </c>
      <c r="AZ49" s="150">
        <v>2.0840000000000005</v>
      </c>
      <c r="BA49" s="150">
        <v>2.2298000000000004</v>
      </c>
      <c r="BB49" s="150">
        <v>2.3756000000000004</v>
      </c>
      <c r="BC49" s="150">
        <v>2.5068200000000003</v>
      </c>
      <c r="BD49" s="150">
        <v>2.6380400000000002</v>
      </c>
      <c r="BE49" s="150">
        <v>2.756138</v>
      </c>
      <c r="BF49" s="150">
        <v>2.8742359999999998</v>
      </c>
      <c r="BG49" s="150">
        <v>2.9805241999999996</v>
      </c>
      <c r="BH49" s="150">
        <v>3.0868123999999995</v>
      </c>
      <c r="BI49" s="150">
        <v>3.1824717799999993</v>
      </c>
      <c r="BJ49" s="150">
        <v>3.2781311599999992</v>
      </c>
      <c r="BK49" s="150">
        <v>3.3642246019999993</v>
      </c>
      <c r="BL49" s="150">
        <v>3.450318043999999</v>
      </c>
      <c r="BM49" s="150">
        <v>3.5278021417999987</v>
      </c>
      <c r="BN49" s="150">
        <v>3.6052862395999989</v>
      </c>
      <c r="BO49" s="150">
        <v>3.6750219276199987</v>
      </c>
      <c r="BP49" s="150">
        <v>3.7447576156399989</v>
      </c>
      <c r="BQ49" s="150">
        <v>3.8144933036599991</v>
      </c>
      <c r="BR49" s="150">
        <v>3.8842289916799988</v>
      </c>
      <c r="BS49" s="150">
        <v>3.9539646796999985</v>
      </c>
      <c r="BT49" s="150">
        <v>4.0237003677199983</v>
      </c>
      <c r="BU49" s="150">
        <v>4.093436055739998</v>
      </c>
      <c r="BV49" s="150">
        <v>4.1631717437599978</v>
      </c>
      <c r="BW49" s="150">
        <v>4.2329074317799975</v>
      </c>
      <c r="BX49" s="150">
        <v>4.3026431197999973</v>
      </c>
      <c r="BY49" s="150">
        <v>4.372378807819997</v>
      </c>
      <c r="BZ49" s="150">
        <v>4.4421144958399967</v>
      </c>
      <c r="CA49" s="150">
        <v>4.5118501838599965</v>
      </c>
      <c r="CB49" s="150">
        <v>4.5815858718799962</v>
      </c>
      <c r="CC49" s="150">
        <v>4.651321559899996</v>
      </c>
      <c r="CD49" s="150">
        <v>4.7210572479199957</v>
      </c>
      <c r="CE49" s="150">
        <v>4.7907929359399954</v>
      </c>
      <c r="CF49" s="150">
        <v>4.8605286239599952</v>
      </c>
      <c r="CG49" s="150">
        <v>4.9302643119799949</v>
      </c>
      <c r="CH49" s="150">
        <v>4.9999999999999947</v>
      </c>
      <c r="CI49" s="150">
        <v>5.0697356880199944</v>
      </c>
      <c r="CJ49" s="150">
        <v>5.1394713760399942</v>
      </c>
      <c r="CK49" s="150">
        <v>5.2092070640599939</v>
      </c>
      <c r="CL49" s="150">
        <v>5.2789427520799936</v>
      </c>
      <c r="CM49" s="150">
        <v>5.3486784400999934</v>
      </c>
      <c r="CN49" s="150">
        <v>5.4184141281199931</v>
      </c>
      <c r="CO49" s="150">
        <v>5.4881498161399929</v>
      </c>
      <c r="CP49" s="150">
        <v>5.5578855041599926</v>
      </c>
      <c r="CQ49" s="150">
        <v>5.6276211921799923</v>
      </c>
      <c r="CR49" s="150">
        <v>5.6973568801999921</v>
      </c>
      <c r="CS49" s="150">
        <v>5.7670925682199918</v>
      </c>
      <c r="CT49" s="150">
        <v>5.8368282562399916</v>
      </c>
      <c r="CU49" s="150">
        <v>5.9065639442599913</v>
      </c>
      <c r="CV49" s="150">
        <v>5.9762996322799911</v>
      </c>
      <c r="CW49" s="150">
        <v>6.0460353202999908</v>
      </c>
      <c r="CX49" s="150">
        <v>6.1157710083199905</v>
      </c>
      <c r="CY49" s="150">
        <v>6.1855066963399903</v>
      </c>
      <c r="CZ49" s="150">
        <v>6.25524238435999</v>
      </c>
      <c r="DA49" s="150">
        <v>6.3249780723799898</v>
      </c>
      <c r="DB49" s="150">
        <v>6.3947137603999895</v>
      </c>
      <c r="DC49" s="150">
        <v>6.4644494484199893</v>
      </c>
      <c r="DD49" s="150">
        <v>6.534185136439989</v>
      </c>
      <c r="DE49" s="150">
        <v>6.6039208244599887</v>
      </c>
      <c r="DF49" s="150">
        <v>6.6736565124799885</v>
      </c>
      <c r="DG49" s="150">
        <v>6.7433922004999882</v>
      </c>
      <c r="DH49" s="150">
        <v>6.813127888519988</v>
      </c>
      <c r="DI49" s="150">
        <v>6.8828635765399877</v>
      </c>
      <c r="DJ49" s="150">
        <v>6.9525992645599874</v>
      </c>
      <c r="DK49" s="150">
        <v>7.0223349525799872</v>
      </c>
      <c r="DL49" s="150">
        <v>7.0920706405999869</v>
      </c>
      <c r="DM49" s="150">
        <v>7.1618063286199867</v>
      </c>
      <c r="DN49" s="150">
        <v>7.2315420166399864</v>
      </c>
      <c r="DO49" s="150">
        <v>7.3012777046599862</v>
      </c>
      <c r="DP49" s="150">
        <v>7.3710133926799859</v>
      </c>
      <c r="DQ49" s="150">
        <v>7.4407490806999856</v>
      </c>
      <c r="DR49" s="150">
        <v>7.5104847687199854</v>
      </c>
      <c r="DS49" s="150">
        <v>7.5802204567399851</v>
      </c>
      <c r="DT49" s="150">
        <v>7.6499561447599849</v>
      </c>
      <c r="DU49" s="150">
        <v>7.7196918327799846</v>
      </c>
      <c r="DV49" s="150">
        <v>7.7894275207999844</v>
      </c>
      <c r="DW49" s="150">
        <v>7.8591632088199841</v>
      </c>
      <c r="DX49" s="150">
        <v>7.9288988968399838</v>
      </c>
      <c r="DY49" s="150">
        <v>7.9986345848599836</v>
      </c>
      <c r="DZ49" s="150">
        <v>8.0683702728799833</v>
      </c>
      <c r="EA49" s="150">
        <v>8.1381059608999831</v>
      </c>
      <c r="EB49" s="150">
        <v>8.2078416489199828</v>
      </c>
      <c r="EC49" s="150">
        <v>8.2775773369399825</v>
      </c>
      <c r="ED49" s="150">
        <v>8.3473130249599823</v>
      </c>
      <c r="EE49" s="150">
        <v>8.417048712979982</v>
      </c>
      <c r="EF49" s="150">
        <v>8.4867844009999818</v>
      </c>
      <c r="EG49" s="150">
        <v>8.5565200890199815</v>
      </c>
      <c r="EH49" s="150">
        <v>8.6262557770399813</v>
      </c>
      <c r="EI49" s="150">
        <v>8.695991465059981</v>
      </c>
      <c r="EJ49" s="150">
        <v>8.7657271530799807</v>
      </c>
      <c r="EK49" s="150">
        <v>8.8354628410999805</v>
      </c>
      <c r="EL49" s="23">
        <v>8.9051985291199802</v>
      </c>
      <c r="EM49" s="23">
        <v>8.97493421713998</v>
      </c>
      <c r="EN49" s="23">
        <v>9.0446699051599797</v>
      </c>
      <c r="EO49" s="23">
        <v>9.1144055931799794</v>
      </c>
      <c r="EP49" s="23">
        <v>9.1841412811999792</v>
      </c>
      <c r="EQ49" s="23">
        <v>9.2538769692199789</v>
      </c>
      <c r="ER49" s="23">
        <v>9.3236126572399787</v>
      </c>
      <c r="ES49" s="23">
        <v>9.3933483452599784</v>
      </c>
      <c r="ET49" s="23">
        <v>9.4630840332799782</v>
      </c>
      <c r="EU49" s="23">
        <v>9.5328197212999779</v>
      </c>
      <c r="EV49" s="23">
        <v>9.6025554093199776</v>
      </c>
      <c r="EW49" s="23">
        <v>9.6722910973399774</v>
      </c>
      <c r="EX49" s="23">
        <v>9.7420267853599771</v>
      </c>
      <c r="EY49" s="23">
        <v>9.8117624733799769</v>
      </c>
      <c r="EZ49" s="23">
        <v>9.8814981613999766</v>
      </c>
      <c r="FA49" s="23">
        <v>9.9512338494199764</v>
      </c>
      <c r="FB49" s="23">
        <v>10.020969537439976</v>
      </c>
      <c r="FC49" s="23">
        <v>10.090705225459976</v>
      </c>
      <c r="FD49" s="23">
        <v>10.160440913479976</v>
      </c>
      <c r="FE49" s="23">
        <v>10.230176601499975</v>
      </c>
      <c r="FF49" s="23">
        <v>10.299912289519975</v>
      </c>
      <c r="FG49" s="23">
        <v>10.369647977539975</v>
      </c>
      <c r="FH49" s="23">
        <v>10.439383665559975</v>
      </c>
      <c r="FI49" s="23">
        <v>10.509119353579974</v>
      </c>
      <c r="FJ49" s="23">
        <v>10.578855041599974</v>
      </c>
      <c r="FK49" s="23">
        <v>10.648590729619974</v>
      </c>
      <c r="FL49" s="23">
        <v>10.718326417639974</v>
      </c>
      <c r="FM49" s="23">
        <v>10.788062105659973</v>
      </c>
      <c r="FN49" s="23">
        <v>10.857797793679973</v>
      </c>
      <c r="FO49" s="23">
        <v>10.927533481699973</v>
      </c>
      <c r="FP49" s="23">
        <v>10.997269169719972</v>
      </c>
      <c r="FQ49" s="23">
        <v>11.067004857739972</v>
      </c>
      <c r="FR49" s="23">
        <v>11.136740545759972</v>
      </c>
      <c r="FS49" s="23">
        <v>11.206476233779972</v>
      </c>
      <c r="FT49" s="23">
        <v>11.276211921799971</v>
      </c>
      <c r="FU49" s="23">
        <v>11.345947609819971</v>
      </c>
      <c r="FV49" s="23">
        <v>11.415683297839971</v>
      </c>
      <c r="FW49" s="23">
        <v>11.485418985859971</v>
      </c>
      <c r="FX49" s="23">
        <v>11.55515467387997</v>
      </c>
      <c r="FY49" s="23">
        <v>11.62489036189997</v>
      </c>
      <c r="FZ49" s="23">
        <v>11.69462604991997</v>
      </c>
      <c r="GA49" s="23">
        <v>11.76436173793997</v>
      </c>
      <c r="GB49" s="23">
        <v>11.834097425959969</v>
      </c>
      <c r="GC49" s="23">
        <v>11.903833113979969</v>
      </c>
      <c r="GD49" s="23">
        <v>11.973568801999969</v>
      </c>
      <c r="GE49" s="23">
        <v>12.043304490019969</v>
      </c>
      <c r="GF49" s="23">
        <v>12.113040178039968</v>
      </c>
      <c r="GG49" s="23">
        <v>12.182775866059968</v>
      </c>
      <c r="GH49" s="23">
        <v>12.252511554079968</v>
      </c>
      <c r="GI49" s="23">
        <v>12.322247242099968</v>
      </c>
      <c r="GJ49" s="23">
        <v>12.391982930119967</v>
      </c>
      <c r="GK49" s="23">
        <v>12.461718618139967</v>
      </c>
      <c r="GL49" s="23">
        <v>12.531454306159967</v>
      </c>
      <c r="GM49" s="23">
        <v>12.601189994179967</v>
      </c>
      <c r="GN49" s="23">
        <v>12.670925682199966</v>
      </c>
      <c r="GO49" s="23">
        <v>12.740661370219966</v>
      </c>
      <c r="GP49" s="23">
        <v>12.810397058239966</v>
      </c>
      <c r="GQ49" s="23">
        <v>12.880132746259966</v>
      </c>
      <c r="GR49" s="23">
        <v>12.949868434279965</v>
      </c>
      <c r="GS49" s="23">
        <v>13.019604122299965</v>
      </c>
      <c r="GT49" s="23">
        <v>13.089339810319965</v>
      </c>
      <c r="GU49" s="23">
        <v>13.159075498339964</v>
      </c>
      <c r="GV49" s="23">
        <v>13.228811186359964</v>
      </c>
      <c r="GW49" s="23">
        <v>13.298546874379964</v>
      </c>
      <c r="GX49" s="23">
        <v>13.368282562399964</v>
      </c>
      <c r="GY49" s="23">
        <v>13.438018250419963</v>
      </c>
      <c r="GZ49" s="23">
        <v>13.507753938439963</v>
      </c>
      <c r="HA49" s="23">
        <v>13.577489626459963</v>
      </c>
      <c r="HB49" s="23">
        <v>13.647225314479963</v>
      </c>
      <c r="HC49" s="23">
        <v>13.716961002499962</v>
      </c>
      <c r="HD49" s="23">
        <v>13.786696690519962</v>
      </c>
      <c r="HE49" s="23">
        <v>13.856432378539962</v>
      </c>
      <c r="HF49" s="23">
        <v>13.926168066559962</v>
      </c>
      <c r="HG49" s="23">
        <v>13.995903754579961</v>
      </c>
      <c r="HH49" s="23">
        <v>14.065639442599961</v>
      </c>
      <c r="HI49" s="23">
        <v>14.135375130619961</v>
      </c>
      <c r="HJ49" s="23">
        <v>14.205110818639961</v>
      </c>
      <c r="HK49" s="23">
        <v>14.27484650665996</v>
      </c>
      <c r="HL49" s="23">
        <v>14.34458219467996</v>
      </c>
      <c r="HM49" s="23">
        <v>14.41431788269996</v>
      </c>
      <c r="HN49" s="23">
        <v>14.48405357071996</v>
      </c>
      <c r="HO49" s="23">
        <v>14.553789258739959</v>
      </c>
      <c r="HP49" s="23">
        <v>14.623524946759959</v>
      </c>
      <c r="HQ49" s="23">
        <v>14.693260634779959</v>
      </c>
      <c r="HR49" s="23">
        <v>14.762996322799959</v>
      </c>
      <c r="HS49" s="23">
        <v>14.832732010819958</v>
      </c>
      <c r="HT49" s="23">
        <v>14.902467698839958</v>
      </c>
      <c r="HU49" s="23">
        <v>14.972203386859958</v>
      </c>
      <c r="HV49" s="23">
        <v>15.041939074879958</v>
      </c>
      <c r="HW49" s="23">
        <v>15.111674762899957</v>
      </c>
      <c r="HX49" s="23">
        <v>15.181410450919957</v>
      </c>
      <c r="HY49" s="23">
        <v>15.251146138939957</v>
      </c>
      <c r="HZ49" s="23">
        <v>15.320881826959956</v>
      </c>
      <c r="IA49" s="23">
        <v>15.390617514979956</v>
      </c>
      <c r="IB49" s="23">
        <v>15.460353202999956</v>
      </c>
      <c r="IC49" s="23">
        <v>15.530088891019956</v>
      </c>
      <c r="ID49" s="23">
        <v>15.599824579039955</v>
      </c>
      <c r="IE49" s="23">
        <v>15.669560267059955</v>
      </c>
      <c r="IF49" s="23">
        <v>15.739295955079955</v>
      </c>
      <c r="IG49" s="23">
        <v>15.809031643099955</v>
      </c>
      <c r="IH49" s="23">
        <v>15.878767331119954</v>
      </c>
      <c r="II49" s="23">
        <v>15.948503019139954</v>
      </c>
      <c r="IJ49" s="23">
        <v>16.018238707159952</v>
      </c>
      <c r="IK49" s="23">
        <v>16.087974395179955</v>
      </c>
      <c r="IL49" s="23">
        <v>16.157710083199952</v>
      </c>
      <c r="IM49" s="23">
        <v>16.227445771219955</v>
      </c>
      <c r="IN49" s="23">
        <v>16.297181459239951</v>
      </c>
      <c r="IO49" s="23">
        <v>16.366917147259954</v>
      </c>
      <c r="IP49" s="23">
        <v>16.436652835279951</v>
      </c>
      <c r="IQ49" s="23">
        <v>16.506388523299954</v>
      </c>
      <c r="IR49" s="23">
        <v>16.57612421131995</v>
      </c>
      <c r="IS49" s="23">
        <v>16.645859899339953</v>
      </c>
      <c r="IT49" s="23">
        <v>16.71559558735995</v>
      </c>
      <c r="IU49" s="23">
        <v>16.785331275379953</v>
      </c>
      <c r="IV49" s="23">
        <v>16.855066963399949</v>
      </c>
    </row>
    <row r="50" spans="1:256" ht="13.2" x14ac:dyDescent="0.25">
      <c r="A50" s="149">
        <v>38200</v>
      </c>
      <c r="B50" s="218">
        <v>-2.0210059293750011</v>
      </c>
      <c r="C50" s="218">
        <v>-1.9907047400625011</v>
      </c>
      <c r="D50" s="218">
        <v>-1.9604035507500011</v>
      </c>
      <c r="E50" s="218">
        <v>-1.930102361437501</v>
      </c>
      <c r="F50" s="218">
        <v>-1.899801172125001</v>
      </c>
      <c r="G50" s="218">
        <v>-1.869499982812501</v>
      </c>
      <c r="H50" s="218">
        <v>-1.8391987935000009</v>
      </c>
      <c r="I50" s="218">
        <v>-1.8088976041875009</v>
      </c>
      <c r="J50" s="218">
        <v>-1.7785964148750009</v>
      </c>
      <c r="K50" s="218">
        <v>-1.7482952255625008</v>
      </c>
      <c r="L50" s="218">
        <v>-1.7179940362500008</v>
      </c>
      <c r="M50" s="218">
        <v>-1.6876928469375008</v>
      </c>
      <c r="N50" s="218">
        <v>-1.6573916576250007</v>
      </c>
      <c r="O50" s="218">
        <v>-1.6270904683125007</v>
      </c>
      <c r="P50" s="218">
        <v>-1.5967892790000007</v>
      </c>
      <c r="Q50" s="218">
        <v>-1.5664880896875006</v>
      </c>
      <c r="R50" s="218">
        <v>-1.5361869003750006</v>
      </c>
      <c r="S50" s="218">
        <v>-1.5058857110625006</v>
      </c>
      <c r="T50" s="218">
        <v>-1.4755845217500005</v>
      </c>
      <c r="U50" s="218">
        <v>-1.4452833324375005</v>
      </c>
      <c r="V50" s="219">
        <v>-1.4149821431250005</v>
      </c>
      <c r="W50" s="218">
        <v>-1.3846809538125004</v>
      </c>
      <c r="X50" s="219">
        <v>-1.3543797645000004</v>
      </c>
      <c r="Y50" s="218">
        <v>-1.3240785751875004</v>
      </c>
      <c r="Z50" s="219">
        <v>-1.2937773858750004</v>
      </c>
      <c r="AA50" s="218">
        <v>-1.2634761965625003</v>
      </c>
      <c r="AB50" s="220">
        <v>-1.2331750072500003</v>
      </c>
      <c r="AC50" s="218">
        <v>-1.2028738179375003</v>
      </c>
      <c r="AD50" s="220">
        <v>-1.1725726286250002</v>
      </c>
      <c r="AE50" s="218">
        <v>-1.1422714393125002</v>
      </c>
      <c r="AF50" s="218">
        <v>-1.1119702500000002</v>
      </c>
      <c r="AG50" s="150">
        <v>-1.0832351250000003</v>
      </c>
      <c r="AH50" s="150">
        <v>-1.0545000000000002</v>
      </c>
      <c r="AI50" s="150">
        <v>-1.0272500000000002</v>
      </c>
      <c r="AJ50" s="150">
        <v>-1</v>
      </c>
      <c r="AK50" s="150">
        <v>-0.8</v>
      </c>
      <c r="AL50" s="150">
        <v>-0.6</v>
      </c>
      <c r="AM50" s="150">
        <v>-0.4</v>
      </c>
      <c r="AN50" s="150">
        <v>-0.2</v>
      </c>
      <c r="AO50" s="150">
        <v>0</v>
      </c>
      <c r="AP50" s="150">
        <v>0.2</v>
      </c>
      <c r="AQ50" s="150">
        <v>0.4</v>
      </c>
      <c r="AR50" s="150">
        <v>0.6</v>
      </c>
      <c r="AS50" s="150">
        <v>0.8</v>
      </c>
      <c r="AT50" s="150">
        <v>1</v>
      </c>
      <c r="AU50" s="150">
        <v>1.2</v>
      </c>
      <c r="AV50" s="150">
        <v>1.4</v>
      </c>
      <c r="AW50" s="150">
        <v>1.58</v>
      </c>
      <c r="AX50" s="150">
        <v>1.76</v>
      </c>
      <c r="AY50" s="150">
        <v>1.9220000000000006</v>
      </c>
      <c r="AZ50" s="150">
        <v>2.0840000000000005</v>
      </c>
      <c r="BA50" s="150">
        <v>2.2298000000000004</v>
      </c>
      <c r="BB50" s="150">
        <v>2.3756000000000004</v>
      </c>
      <c r="BC50" s="150">
        <v>2.5068200000000003</v>
      </c>
      <c r="BD50" s="150">
        <v>2.6380400000000002</v>
      </c>
      <c r="BE50" s="150">
        <v>2.756138</v>
      </c>
      <c r="BF50" s="150">
        <v>2.8742359999999998</v>
      </c>
      <c r="BG50" s="150">
        <v>2.9805241999999996</v>
      </c>
      <c r="BH50" s="150">
        <v>3.0868123999999995</v>
      </c>
      <c r="BI50" s="150">
        <v>3.1824717799999993</v>
      </c>
      <c r="BJ50" s="150">
        <v>3.2781311599999992</v>
      </c>
      <c r="BK50" s="150">
        <v>3.3642246019999993</v>
      </c>
      <c r="BL50" s="150">
        <v>3.450318043999999</v>
      </c>
      <c r="BM50" s="150">
        <v>3.5278021417999987</v>
      </c>
      <c r="BN50" s="150">
        <v>3.6052862395999989</v>
      </c>
      <c r="BO50" s="150">
        <v>3.6750219276199987</v>
      </c>
      <c r="BP50" s="150">
        <v>3.7447576156399989</v>
      </c>
      <c r="BQ50" s="150">
        <v>3.8144933036599991</v>
      </c>
      <c r="BR50" s="150">
        <v>3.8842289916799988</v>
      </c>
      <c r="BS50" s="150">
        <v>3.9539646796999985</v>
      </c>
      <c r="BT50" s="150">
        <v>4.0237003677199983</v>
      </c>
      <c r="BU50" s="150">
        <v>4.093436055739998</v>
      </c>
      <c r="BV50" s="150">
        <v>4.1631717437599978</v>
      </c>
      <c r="BW50" s="150">
        <v>4.2329074317799975</v>
      </c>
      <c r="BX50" s="150">
        <v>4.3026431197999973</v>
      </c>
      <c r="BY50" s="150">
        <v>4.372378807819997</v>
      </c>
      <c r="BZ50" s="150">
        <v>4.4421144958399967</v>
      </c>
      <c r="CA50" s="150">
        <v>4.5118501838599965</v>
      </c>
      <c r="CB50" s="150">
        <v>4.5815858718799962</v>
      </c>
      <c r="CC50" s="150">
        <v>4.651321559899996</v>
      </c>
      <c r="CD50" s="150">
        <v>4.7210572479199957</v>
      </c>
      <c r="CE50" s="150">
        <v>4.7907929359399954</v>
      </c>
      <c r="CF50" s="150">
        <v>4.8605286239599952</v>
      </c>
      <c r="CG50" s="150">
        <v>4.9302643119799949</v>
      </c>
      <c r="CH50" s="150">
        <v>4.9999999999999947</v>
      </c>
      <c r="CI50" s="150">
        <v>5.0697356880199944</v>
      </c>
      <c r="CJ50" s="150">
        <v>5.1394713760399942</v>
      </c>
      <c r="CK50" s="150">
        <v>5.2092070640599939</v>
      </c>
      <c r="CL50" s="150">
        <v>5.2789427520799936</v>
      </c>
      <c r="CM50" s="150">
        <v>5.3486784400999934</v>
      </c>
      <c r="CN50" s="150">
        <v>5.4184141281199931</v>
      </c>
      <c r="CO50" s="150">
        <v>5.4881498161399929</v>
      </c>
      <c r="CP50" s="150">
        <v>5.5578855041599926</v>
      </c>
      <c r="CQ50" s="150">
        <v>5.6276211921799923</v>
      </c>
      <c r="CR50" s="150">
        <v>5.6973568801999921</v>
      </c>
      <c r="CS50" s="150">
        <v>5.7670925682199918</v>
      </c>
      <c r="CT50" s="150">
        <v>5.8368282562399916</v>
      </c>
      <c r="CU50" s="150">
        <v>5.9065639442599913</v>
      </c>
      <c r="CV50" s="150">
        <v>5.9762996322799911</v>
      </c>
      <c r="CW50" s="150">
        <v>6.0460353202999908</v>
      </c>
      <c r="CX50" s="150">
        <v>6.1157710083199905</v>
      </c>
      <c r="CY50" s="150">
        <v>6.1855066963399903</v>
      </c>
      <c r="CZ50" s="150">
        <v>6.25524238435999</v>
      </c>
      <c r="DA50" s="150">
        <v>6.3249780723799898</v>
      </c>
      <c r="DB50" s="150">
        <v>6.3947137603999895</v>
      </c>
      <c r="DC50" s="150">
        <v>6.4644494484199893</v>
      </c>
      <c r="DD50" s="150">
        <v>6.534185136439989</v>
      </c>
      <c r="DE50" s="150">
        <v>6.6039208244599887</v>
      </c>
      <c r="DF50" s="150">
        <v>6.6736565124799885</v>
      </c>
      <c r="DG50" s="150">
        <v>6.7433922004999882</v>
      </c>
      <c r="DH50" s="150">
        <v>6.813127888519988</v>
      </c>
      <c r="DI50" s="150">
        <v>6.8828635765399877</v>
      </c>
      <c r="DJ50" s="150">
        <v>6.9525992645599874</v>
      </c>
      <c r="DK50" s="150">
        <v>7.0223349525799872</v>
      </c>
      <c r="DL50" s="150">
        <v>7.0920706405999869</v>
      </c>
      <c r="DM50" s="150">
        <v>7.1618063286199867</v>
      </c>
      <c r="DN50" s="150">
        <v>7.2315420166399864</v>
      </c>
      <c r="DO50" s="150">
        <v>7.3012777046599862</v>
      </c>
      <c r="DP50" s="150">
        <v>7.3710133926799859</v>
      </c>
      <c r="DQ50" s="150">
        <v>7.4407490806999856</v>
      </c>
      <c r="DR50" s="150">
        <v>7.5104847687199854</v>
      </c>
      <c r="DS50" s="150">
        <v>7.5802204567399851</v>
      </c>
      <c r="DT50" s="150">
        <v>7.6499561447599849</v>
      </c>
      <c r="DU50" s="150">
        <v>7.7196918327799846</v>
      </c>
      <c r="DV50" s="150">
        <v>7.7894275207999844</v>
      </c>
      <c r="DW50" s="150">
        <v>7.8591632088199841</v>
      </c>
      <c r="DX50" s="150">
        <v>7.9288988968399838</v>
      </c>
      <c r="DY50" s="150">
        <v>7.9986345848599836</v>
      </c>
      <c r="DZ50" s="150">
        <v>8.0683702728799833</v>
      </c>
      <c r="EA50" s="150">
        <v>8.1381059608999831</v>
      </c>
      <c r="EB50" s="150">
        <v>8.2078416489199828</v>
      </c>
      <c r="EC50" s="150">
        <v>8.2775773369399825</v>
      </c>
      <c r="ED50" s="150">
        <v>8.3473130249599823</v>
      </c>
      <c r="EE50" s="150">
        <v>8.417048712979982</v>
      </c>
      <c r="EF50" s="150">
        <v>8.4867844009999818</v>
      </c>
      <c r="EG50" s="150">
        <v>8.5565200890199815</v>
      </c>
      <c r="EH50" s="150">
        <v>8.6262557770399813</v>
      </c>
      <c r="EI50" s="150">
        <v>8.695991465059981</v>
      </c>
      <c r="EJ50" s="150">
        <v>8.7657271530799807</v>
      </c>
      <c r="EK50" s="150">
        <v>8.8354628410999805</v>
      </c>
      <c r="EL50" s="23">
        <v>8.9051985291199802</v>
      </c>
      <c r="EM50" s="23">
        <v>8.97493421713998</v>
      </c>
      <c r="EN50" s="23">
        <v>9.0446699051599797</v>
      </c>
      <c r="EO50" s="23">
        <v>9.1144055931799794</v>
      </c>
      <c r="EP50" s="23">
        <v>9.1841412811999792</v>
      </c>
      <c r="EQ50" s="23">
        <v>9.2538769692199789</v>
      </c>
      <c r="ER50" s="23">
        <v>9.3236126572399787</v>
      </c>
      <c r="ES50" s="23">
        <v>9.3933483452599784</v>
      </c>
      <c r="ET50" s="23">
        <v>9.4630840332799782</v>
      </c>
      <c r="EU50" s="23">
        <v>9.5328197212999779</v>
      </c>
      <c r="EV50" s="23">
        <v>9.6025554093199776</v>
      </c>
      <c r="EW50" s="23">
        <v>9.6722910973399774</v>
      </c>
      <c r="EX50" s="23">
        <v>9.7420267853599771</v>
      </c>
      <c r="EY50" s="23">
        <v>9.8117624733799769</v>
      </c>
      <c r="EZ50" s="23">
        <v>9.8814981613999766</v>
      </c>
      <c r="FA50" s="23">
        <v>9.9512338494199764</v>
      </c>
      <c r="FB50" s="23">
        <v>10.020969537439976</v>
      </c>
      <c r="FC50" s="23">
        <v>10.090705225459976</v>
      </c>
      <c r="FD50" s="23">
        <v>10.160440913479976</v>
      </c>
      <c r="FE50" s="23">
        <v>10.230176601499975</v>
      </c>
      <c r="FF50" s="23">
        <v>10.299912289519975</v>
      </c>
      <c r="FG50" s="23">
        <v>10.369647977539975</v>
      </c>
      <c r="FH50" s="23">
        <v>10.439383665559975</v>
      </c>
      <c r="FI50" s="23">
        <v>10.509119353579974</v>
      </c>
      <c r="FJ50" s="23">
        <v>10.578855041599974</v>
      </c>
      <c r="FK50" s="23">
        <v>10.648590729619974</v>
      </c>
      <c r="FL50" s="23">
        <v>10.718326417639974</v>
      </c>
      <c r="FM50" s="23">
        <v>10.788062105659973</v>
      </c>
      <c r="FN50" s="23">
        <v>10.857797793679973</v>
      </c>
      <c r="FO50" s="23">
        <v>10.927533481699973</v>
      </c>
      <c r="FP50" s="23">
        <v>10.997269169719972</v>
      </c>
      <c r="FQ50" s="23">
        <v>11.067004857739972</v>
      </c>
      <c r="FR50" s="23">
        <v>11.136740545759972</v>
      </c>
      <c r="FS50" s="23">
        <v>11.206476233779972</v>
      </c>
      <c r="FT50" s="23">
        <v>11.276211921799971</v>
      </c>
      <c r="FU50" s="23">
        <v>11.345947609819971</v>
      </c>
      <c r="FV50" s="23">
        <v>11.415683297839971</v>
      </c>
      <c r="FW50" s="23">
        <v>11.485418985859971</v>
      </c>
      <c r="FX50" s="23">
        <v>11.55515467387997</v>
      </c>
      <c r="FY50" s="23">
        <v>11.62489036189997</v>
      </c>
      <c r="FZ50" s="23">
        <v>11.69462604991997</v>
      </c>
      <c r="GA50" s="23">
        <v>11.76436173793997</v>
      </c>
      <c r="GB50" s="23">
        <v>11.834097425959969</v>
      </c>
      <c r="GC50" s="23">
        <v>11.903833113979969</v>
      </c>
      <c r="GD50" s="23">
        <v>11.973568801999969</v>
      </c>
      <c r="GE50" s="23">
        <v>12.043304490019969</v>
      </c>
      <c r="GF50" s="23">
        <v>12.113040178039968</v>
      </c>
      <c r="GG50" s="23">
        <v>12.182775866059968</v>
      </c>
      <c r="GH50" s="23">
        <v>12.252511554079968</v>
      </c>
      <c r="GI50" s="23">
        <v>12.322247242099968</v>
      </c>
      <c r="GJ50" s="23">
        <v>12.391982930119967</v>
      </c>
      <c r="GK50" s="23">
        <v>12.461718618139967</v>
      </c>
      <c r="GL50" s="23">
        <v>12.531454306159967</v>
      </c>
      <c r="GM50" s="23">
        <v>12.601189994179967</v>
      </c>
      <c r="GN50" s="23">
        <v>12.670925682199966</v>
      </c>
      <c r="GO50" s="23">
        <v>12.740661370219966</v>
      </c>
      <c r="GP50" s="23">
        <v>12.810397058239966</v>
      </c>
      <c r="GQ50" s="23">
        <v>12.880132746259966</v>
      </c>
      <c r="GR50" s="23">
        <v>12.949868434279965</v>
      </c>
      <c r="GS50" s="23">
        <v>13.019604122299965</v>
      </c>
      <c r="GT50" s="23">
        <v>13.089339810319965</v>
      </c>
      <c r="GU50" s="23">
        <v>13.159075498339964</v>
      </c>
      <c r="GV50" s="23">
        <v>13.228811186359964</v>
      </c>
      <c r="GW50" s="23">
        <v>13.298546874379964</v>
      </c>
      <c r="GX50" s="23">
        <v>13.368282562399964</v>
      </c>
      <c r="GY50" s="23">
        <v>13.438018250419963</v>
      </c>
      <c r="GZ50" s="23">
        <v>13.507753938439963</v>
      </c>
      <c r="HA50" s="23">
        <v>13.577489626459963</v>
      </c>
      <c r="HB50" s="23">
        <v>13.647225314479963</v>
      </c>
      <c r="HC50" s="23">
        <v>13.716961002499962</v>
      </c>
      <c r="HD50" s="23">
        <v>13.786696690519962</v>
      </c>
      <c r="HE50" s="23">
        <v>13.856432378539962</v>
      </c>
      <c r="HF50" s="23">
        <v>13.926168066559962</v>
      </c>
      <c r="HG50" s="23">
        <v>13.995903754579961</v>
      </c>
      <c r="HH50" s="23">
        <v>14.065639442599961</v>
      </c>
      <c r="HI50" s="23">
        <v>14.135375130619961</v>
      </c>
      <c r="HJ50" s="23">
        <v>14.205110818639961</v>
      </c>
      <c r="HK50" s="23">
        <v>14.27484650665996</v>
      </c>
      <c r="HL50" s="23">
        <v>14.34458219467996</v>
      </c>
      <c r="HM50" s="23">
        <v>14.41431788269996</v>
      </c>
      <c r="HN50" s="23">
        <v>14.48405357071996</v>
      </c>
      <c r="HO50" s="23">
        <v>14.553789258739959</v>
      </c>
      <c r="HP50" s="23">
        <v>14.623524946759959</v>
      </c>
      <c r="HQ50" s="23">
        <v>14.693260634779959</v>
      </c>
      <c r="HR50" s="23">
        <v>14.762996322799959</v>
      </c>
      <c r="HS50" s="23">
        <v>14.832732010819958</v>
      </c>
      <c r="HT50" s="23">
        <v>14.902467698839958</v>
      </c>
      <c r="HU50" s="23">
        <v>14.972203386859958</v>
      </c>
      <c r="HV50" s="23">
        <v>15.041939074879958</v>
      </c>
      <c r="HW50" s="23">
        <v>15.111674762899957</v>
      </c>
      <c r="HX50" s="23">
        <v>15.181410450919957</v>
      </c>
      <c r="HY50" s="23">
        <v>15.251146138939957</v>
      </c>
      <c r="HZ50" s="23">
        <v>15.320881826959956</v>
      </c>
      <c r="IA50" s="23">
        <v>15.390617514979956</v>
      </c>
      <c r="IB50" s="23">
        <v>15.460353202999956</v>
      </c>
      <c r="IC50" s="23">
        <v>15.530088891019956</v>
      </c>
      <c r="ID50" s="23">
        <v>15.599824579039955</v>
      </c>
      <c r="IE50" s="23">
        <v>15.669560267059955</v>
      </c>
      <c r="IF50" s="23">
        <v>15.739295955079955</v>
      </c>
      <c r="IG50" s="23">
        <v>15.809031643099955</v>
      </c>
      <c r="IH50" s="23">
        <v>15.878767331119954</v>
      </c>
      <c r="II50" s="23">
        <v>15.948503019139954</v>
      </c>
      <c r="IJ50" s="23">
        <v>16.018238707159952</v>
      </c>
      <c r="IK50" s="23">
        <v>16.087974395179955</v>
      </c>
      <c r="IL50" s="23">
        <v>16.157710083199952</v>
      </c>
      <c r="IM50" s="23">
        <v>16.227445771219955</v>
      </c>
      <c r="IN50" s="23">
        <v>16.297181459239951</v>
      </c>
      <c r="IO50" s="23">
        <v>16.366917147259954</v>
      </c>
      <c r="IP50" s="23">
        <v>16.436652835279951</v>
      </c>
      <c r="IQ50" s="23">
        <v>16.506388523299954</v>
      </c>
      <c r="IR50" s="23">
        <v>16.57612421131995</v>
      </c>
      <c r="IS50" s="23">
        <v>16.645859899339953</v>
      </c>
      <c r="IT50" s="23">
        <v>16.71559558735995</v>
      </c>
      <c r="IU50" s="23">
        <v>16.785331275379953</v>
      </c>
      <c r="IV50" s="23">
        <v>16.855066963399949</v>
      </c>
    </row>
    <row r="51" spans="1:256" ht="13.2" x14ac:dyDescent="0.25">
      <c r="A51" s="149">
        <v>38231</v>
      </c>
      <c r="B51" s="218">
        <v>-2.0210059293750011</v>
      </c>
      <c r="C51" s="218">
        <v>-1.9907047400625011</v>
      </c>
      <c r="D51" s="218">
        <v>-1.9604035507500011</v>
      </c>
      <c r="E51" s="218">
        <v>-1.930102361437501</v>
      </c>
      <c r="F51" s="218">
        <v>-1.899801172125001</v>
      </c>
      <c r="G51" s="218">
        <v>-1.869499982812501</v>
      </c>
      <c r="H51" s="218">
        <v>-1.8391987935000009</v>
      </c>
      <c r="I51" s="218">
        <v>-1.8088976041875009</v>
      </c>
      <c r="J51" s="218">
        <v>-1.7785964148750009</v>
      </c>
      <c r="K51" s="218">
        <v>-1.7482952255625008</v>
      </c>
      <c r="L51" s="218">
        <v>-1.7179940362500008</v>
      </c>
      <c r="M51" s="218">
        <v>-1.6876928469375008</v>
      </c>
      <c r="N51" s="218">
        <v>-1.6573916576250007</v>
      </c>
      <c r="O51" s="218">
        <v>-1.6270904683125007</v>
      </c>
      <c r="P51" s="218">
        <v>-1.5967892790000007</v>
      </c>
      <c r="Q51" s="218">
        <v>-1.5664880896875006</v>
      </c>
      <c r="R51" s="218">
        <v>-1.5361869003750006</v>
      </c>
      <c r="S51" s="218">
        <v>-1.5058857110625006</v>
      </c>
      <c r="T51" s="218">
        <v>-1.4755845217500005</v>
      </c>
      <c r="U51" s="218">
        <v>-1.4452833324375005</v>
      </c>
      <c r="V51" s="219">
        <v>-1.4149821431250005</v>
      </c>
      <c r="W51" s="218">
        <v>-1.3846809538125004</v>
      </c>
      <c r="X51" s="219">
        <v>-1.3543797645000004</v>
      </c>
      <c r="Y51" s="218">
        <v>-1.3240785751875004</v>
      </c>
      <c r="Z51" s="219">
        <v>-1.2937773858750004</v>
      </c>
      <c r="AA51" s="218">
        <v>-1.2634761965625003</v>
      </c>
      <c r="AB51" s="220">
        <v>-1.2331750072500003</v>
      </c>
      <c r="AC51" s="218">
        <v>-1.2028738179375003</v>
      </c>
      <c r="AD51" s="220">
        <v>-1.1725726286250002</v>
      </c>
      <c r="AE51" s="218">
        <v>-1.1422714393125002</v>
      </c>
      <c r="AF51" s="218">
        <v>-1.1119702500000002</v>
      </c>
      <c r="AG51" s="150">
        <v>-1.0832351250000003</v>
      </c>
      <c r="AH51" s="150">
        <v>-1.0545000000000002</v>
      </c>
      <c r="AI51" s="150">
        <v>-1.0272500000000002</v>
      </c>
      <c r="AJ51" s="150">
        <v>-1</v>
      </c>
      <c r="AK51" s="150">
        <v>-0.8</v>
      </c>
      <c r="AL51" s="150">
        <v>-0.6</v>
      </c>
      <c r="AM51" s="150">
        <v>-0.4</v>
      </c>
      <c r="AN51" s="150">
        <v>-0.2</v>
      </c>
      <c r="AO51" s="150">
        <v>0</v>
      </c>
      <c r="AP51" s="150">
        <v>0.2</v>
      </c>
      <c r="AQ51" s="150">
        <v>0.4</v>
      </c>
      <c r="AR51" s="150">
        <v>0.6</v>
      </c>
      <c r="AS51" s="150">
        <v>0.8</v>
      </c>
      <c r="AT51" s="150">
        <v>1</v>
      </c>
      <c r="AU51" s="150">
        <v>1.2</v>
      </c>
      <c r="AV51" s="150">
        <v>1.4</v>
      </c>
      <c r="AW51" s="150">
        <v>1.58</v>
      </c>
      <c r="AX51" s="150">
        <v>1.76</v>
      </c>
      <c r="AY51" s="150">
        <v>1.9220000000000006</v>
      </c>
      <c r="AZ51" s="150">
        <v>2.0840000000000005</v>
      </c>
      <c r="BA51" s="150">
        <v>2.2298000000000004</v>
      </c>
      <c r="BB51" s="150">
        <v>2.3756000000000004</v>
      </c>
      <c r="BC51" s="150">
        <v>2.5068200000000003</v>
      </c>
      <c r="BD51" s="150">
        <v>2.6380400000000002</v>
      </c>
      <c r="BE51" s="150">
        <v>2.756138</v>
      </c>
      <c r="BF51" s="150">
        <v>2.8742359999999998</v>
      </c>
      <c r="BG51" s="150">
        <v>2.9805241999999996</v>
      </c>
      <c r="BH51" s="150">
        <v>3.0868123999999995</v>
      </c>
      <c r="BI51" s="150">
        <v>3.1824717799999993</v>
      </c>
      <c r="BJ51" s="150">
        <v>3.2781311599999992</v>
      </c>
      <c r="BK51" s="150">
        <v>3.3642246019999993</v>
      </c>
      <c r="BL51" s="150">
        <v>3.450318043999999</v>
      </c>
      <c r="BM51" s="150">
        <v>3.5278021417999987</v>
      </c>
      <c r="BN51" s="150">
        <v>3.6052862395999989</v>
      </c>
      <c r="BO51" s="150">
        <v>3.6750219276199987</v>
      </c>
      <c r="BP51" s="150">
        <v>3.7447576156399989</v>
      </c>
      <c r="BQ51" s="150">
        <v>3.8144933036599991</v>
      </c>
      <c r="BR51" s="150">
        <v>3.8842289916799988</v>
      </c>
      <c r="BS51" s="150">
        <v>3.9539646796999985</v>
      </c>
      <c r="BT51" s="150">
        <v>4.0237003677199983</v>
      </c>
      <c r="BU51" s="150">
        <v>4.093436055739998</v>
      </c>
      <c r="BV51" s="150">
        <v>4.1631717437599978</v>
      </c>
      <c r="BW51" s="150">
        <v>4.2329074317799975</v>
      </c>
      <c r="BX51" s="150">
        <v>4.3026431197999973</v>
      </c>
      <c r="BY51" s="150">
        <v>4.372378807819997</v>
      </c>
      <c r="BZ51" s="150">
        <v>4.4421144958399967</v>
      </c>
      <c r="CA51" s="150">
        <v>4.5118501838599965</v>
      </c>
      <c r="CB51" s="150">
        <v>4.5815858718799962</v>
      </c>
      <c r="CC51" s="150">
        <v>4.651321559899996</v>
      </c>
      <c r="CD51" s="150">
        <v>4.7210572479199957</v>
      </c>
      <c r="CE51" s="150">
        <v>4.7907929359399954</v>
      </c>
      <c r="CF51" s="150">
        <v>4.8605286239599952</v>
      </c>
      <c r="CG51" s="150">
        <v>4.9302643119799949</v>
      </c>
      <c r="CH51" s="150">
        <v>4.9999999999999947</v>
      </c>
      <c r="CI51" s="150">
        <v>5.0697356880199944</v>
      </c>
      <c r="CJ51" s="150">
        <v>5.1394713760399942</v>
      </c>
      <c r="CK51" s="150">
        <v>5.2092070640599939</v>
      </c>
      <c r="CL51" s="150">
        <v>5.2789427520799936</v>
      </c>
      <c r="CM51" s="150">
        <v>5.3486784400999934</v>
      </c>
      <c r="CN51" s="150">
        <v>5.4184141281199931</v>
      </c>
      <c r="CO51" s="150">
        <v>5.4881498161399929</v>
      </c>
      <c r="CP51" s="150">
        <v>5.5578855041599926</v>
      </c>
      <c r="CQ51" s="150">
        <v>5.6276211921799923</v>
      </c>
      <c r="CR51" s="150">
        <v>5.6973568801999921</v>
      </c>
      <c r="CS51" s="150">
        <v>5.7670925682199918</v>
      </c>
      <c r="CT51" s="150">
        <v>5.8368282562399916</v>
      </c>
      <c r="CU51" s="150">
        <v>5.9065639442599913</v>
      </c>
      <c r="CV51" s="150">
        <v>5.9762996322799911</v>
      </c>
      <c r="CW51" s="150">
        <v>6.0460353202999908</v>
      </c>
      <c r="CX51" s="150">
        <v>6.1157710083199905</v>
      </c>
      <c r="CY51" s="150">
        <v>6.1855066963399903</v>
      </c>
      <c r="CZ51" s="150">
        <v>6.25524238435999</v>
      </c>
      <c r="DA51" s="150">
        <v>6.3249780723799898</v>
      </c>
      <c r="DB51" s="150">
        <v>6.3947137603999895</v>
      </c>
      <c r="DC51" s="150">
        <v>6.4644494484199893</v>
      </c>
      <c r="DD51" s="150">
        <v>6.534185136439989</v>
      </c>
      <c r="DE51" s="150">
        <v>6.6039208244599887</v>
      </c>
      <c r="DF51" s="150">
        <v>6.6736565124799885</v>
      </c>
      <c r="DG51" s="150">
        <v>6.7433922004999882</v>
      </c>
      <c r="DH51" s="150">
        <v>6.813127888519988</v>
      </c>
      <c r="DI51" s="150">
        <v>6.8828635765399877</v>
      </c>
      <c r="DJ51" s="150">
        <v>6.9525992645599874</v>
      </c>
      <c r="DK51" s="150">
        <v>7.0223349525799872</v>
      </c>
      <c r="DL51" s="150">
        <v>7.0920706405999869</v>
      </c>
      <c r="DM51" s="150">
        <v>7.1618063286199867</v>
      </c>
      <c r="DN51" s="150">
        <v>7.2315420166399864</v>
      </c>
      <c r="DO51" s="150">
        <v>7.3012777046599862</v>
      </c>
      <c r="DP51" s="150">
        <v>7.3710133926799859</v>
      </c>
      <c r="DQ51" s="150">
        <v>7.4407490806999856</v>
      </c>
      <c r="DR51" s="150">
        <v>7.5104847687199854</v>
      </c>
      <c r="DS51" s="150">
        <v>7.5802204567399851</v>
      </c>
      <c r="DT51" s="150">
        <v>7.6499561447599849</v>
      </c>
      <c r="DU51" s="150">
        <v>7.7196918327799846</v>
      </c>
      <c r="DV51" s="150">
        <v>7.7894275207999844</v>
      </c>
      <c r="DW51" s="150">
        <v>7.8591632088199841</v>
      </c>
      <c r="DX51" s="150">
        <v>7.9288988968399838</v>
      </c>
      <c r="DY51" s="150">
        <v>7.9986345848599836</v>
      </c>
      <c r="DZ51" s="150">
        <v>8.0683702728799833</v>
      </c>
      <c r="EA51" s="150">
        <v>8.1381059608999831</v>
      </c>
      <c r="EB51" s="150">
        <v>8.2078416489199828</v>
      </c>
      <c r="EC51" s="150">
        <v>8.2775773369399825</v>
      </c>
      <c r="ED51" s="150">
        <v>8.3473130249599823</v>
      </c>
      <c r="EE51" s="150">
        <v>8.417048712979982</v>
      </c>
      <c r="EF51" s="150">
        <v>8.4867844009999818</v>
      </c>
      <c r="EG51" s="150">
        <v>8.5565200890199815</v>
      </c>
      <c r="EH51" s="150">
        <v>8.6262557770399813</v>
      </c>
      <c r="EI51" s="150">
        <v>8.695991465059981</v>
      </c>
      <c r="EJ51" s="150">
        <v>8.7657271530799807</v>
      </c>
      <c r="EK51" s="150">
        <v>8.8354628410999805</v>
      </c>
      <c r="EL51" s="23">
        <v>8.9051985291199802</v>
      </c>
      <c r="EM51" s="23">
        <v>8.97493421713998</v>
      </c>
      <c r="EN51" s="23">
        <v>9.0446699051599797</v>
      </c>
      <c r="EO51" s="23">
        <v>9.1144055931799794</v>
      </c>
      <c r="EP51" s="23">
        <v>9.1841412811999792</v>
      </c>
      <c r="EQ51" s="23">
        <v>9.2538769692199789</v>
      </c>
      <c r="ER51" s="23">
        <v>9.3236126572399787</v>
      </c>
      <c r="ES51" s="23">
        <v>9.3933483452599784</v>
      </c>
      <c r="ET51" s="23">
        <v>9.4630840332799782</v>
      </c>
      <c r="EU51" s="23">
        <v>9.5328197212999779</v>
      </c>
      <c r="EV51" s="23">
        <v>9.6025554093199776</v>
      </c>
      <c r="EW51" s="23">
        <v>9.6722910973399774</v>
      </c>
      <c r="EX51" s="23">
        <v>9.7420267853599771</v>
      </c>
      <c r="EY51" s="23">
        <v>9.8117624733799769</v>
      </c>
      <c r="EZ51" s="23">
        <v>9.8814981613999766</v>
      </c>
      <c r="FA51" s="23">
        <v>9.9512338494199764</v>
      </c>
      <c r="FB51" s="23">
        <v>10.020969537439976</v>
      </c>
      <c r="FC51" s="23">
        <v>10.090705225459976</v>
      </c>
      <c r="FD51" s="23">
        <v>10.160440913479976</v>
      </c>
      <c r="FE51" s="23">
        <v>10.230176601499975</v>
      </c>
      <c r="FF51" s="23">
        <v>10.299912289519975</v>
      </c>
      <c r="FG51" s="23">
        <v>10.369647977539975</v>
      </c>
      <c r="FH51" s="23">
        <v>10.439383665559975</v>
      </c>
      <c r="FI51" s="23">
        <v>10.509119353579974</v>
      </c>
      <c r="FJ51" s="23">
        <v>10.578855041599974</v>
      </c>
      <c r="FK51" s="23">
        <v>10.648590729619974</v>
      </c>
      <c r="FL51" s="23">
        <v>10.718326417639974</v>
      </c>
      <c r="FM51" s="23">
        <v>10.788062105659973</v>
      </c>
      <c r="FN51" s="23">
        <v>10.857797793679973</v>
      </c>
      <c r="FO51" s="23">
        <v>10.927533481699973</v>
      </c>
      <c r="FP51" s="23">
        <v>10.997269169719972</v>
      </c>
      <c r="FQ51" s="23">
        <v>11.067004857739972</v>
      </c>
      <c r="FR51" s="23">
        <v>11.136740545759972</v>
      </c>
      <c r="FS51" s="23">
        <v>11.206476233779972</v>
      </c>
      <c r="FT51" s="23">
        <v>11.276211921799971</v>
      </c>
      <c r="FU51" s="23">
        <v>11.345947609819971</v>
      </c>
      <c r="FV51" s="23">
        <v>11.415683297839971</v>
      </c>
      <c r="FW51" s="23">
        <v>11.485418985859971</v>
      </c>
      <c r="FX51" s="23">
        <v>11.55515467387997</v>
      </c>
      <c r="FY51" s="23">
        <v>11.62489036189997</v>
      </c>
      <c r="FZ51" s="23">
        <v>11.69462604991997</v>
      </c>
      <c r="GA51" s="23">
        <v>11.76436173793997</v>
      </c>
      <c r="GB51" s="23">
        <v>11.834097425959969</v>
      </c>
      <c r="GC51" s="23">
        <v>11.903833113979969</v>
      </c>
      <c r="GD51" s="23">
        <v>11.973568801999969</v>
      </c>
      <c r="GE51" s="23">
        <v>12.043304490019969</v>
      </c>
      <c r="GF51" s="23">
        <v>12.113040178039968</v>
      </c>
      <c r="GG51" s="23">
        <v>12.182775866059968</v>
      </c>
      <c r="GH51" s="23">
        <v>12.252511554079968</v>
      </c>
      <c r="GI51" s="23">
        <v>12.322247242099968</v>
      </c>
      <c r="GJ51" s="23">
        <v>12.391982930119967</v>
      </c>
      <c r="GK51" s="23">
        <v>12.461718618139967</v>
      </c>
      <c r="GL51" s="23">
        <v>12.531454306159967</v>
      </c>
      <c r="GM51" s="23">
        <v>12.601189994179967</v>
      </c>
      <c r="GN51" s="23">
        <v>12.670925682199966</v>
      </c>
      <c r="GO51" s="23">
        <v>12.740661370219966</v>
      </c>
      <c r="GP51" s="23">
        <v>12.810397058239966</v>
      </c>
      <c r="GQ51" s="23">
        <v>12.880132746259966</v>
      </c>
      <c r="GR51" s="23">
        <v>12.949868434279965</v>
      </c>
      <c r="GS51" s="23">
        <v>13.019604122299965</v>
      </c>
      <c r="GT51" s="23">
        <v>13.089339810319965</v>
      </c>
      <c r="GU51" s="23">
        <v>13.159075498339964</v>
      </c>
      <c r="GV51" s="23">
        <v>13.228811186359964</v>
      </c>
      <c r="GW51" s="23">
        <v>13.298546874379964</v>
      </c>
      <c r="GX51" s="23">
        <v>13.368282562399964</v>
      </c>
      <c r="GY51" s="23">
        <v>13.438018250419963</v>
      </c>
      <c r="GZ51" s="23">
        <v>13.507753938439963</v>
      </c>
      <c r="HA51" s="23">
        <v>13.577489626459963</v>
      </c>
      <c r="HB51" s="23">
        <v>13.647225314479963</v>
      </c>
      <c r="HC51" s="23">
        <v>13.716961002499962</v>
      </c>
      <c r="HD51" s="23">
        <v>13.786696690519962</v>
      </c>
      <c r="HE51" s="23">
        <v>13.856432378539962</v>
      </c>
      <c r="HF51" s="23">
        <v>13.926168066559962</v>
      </c>
      <c r="HG51" s="23">
        <v>13.995903754579961</v>
      </c>
      <c r="HH51" s="23">
        <v>14.065639442599961</v>
      </c>
      <c r="HI51" s="23">
        <v>14.135375130619961</v>
      </c>
      <c r="HJ51" s="23">
        <v>14.205110818639961</v>
      </c>
      <c r="HK51" s="23">
        <v>14.27484650665996</v>
      </c>
      <c r="HL51" s="23">
        <v>14.34458219467996</v>
      </c>
      <c r="HM51" s="23">
        <v>14.41431788269996</v>
      </c>
      <c r="HN51" s="23">
        <v>14.48405357071996</v>
      </c>
      <c r="HO51" s="23">
        <v>14.553789258739959</v>
      </c>
      <c r="HP51" s="23">
        <v>14.623524946759959</v>
      </c>
      <c r="HQ51" s="23">
        <v>14.693260634779959</v>
      </c>
      <c r="HR51" s="23">
        <v>14.762996322799959</v>
      </c>
      <c r="HS51" s="23">
        <v>14.832732010819958</v>
      </c>
      <c r="HT51" s="23">
        <v>14.902467698839958</v>
      </c>
      <c r="HU51" s="23">
        <v>14.972203386859958</v>
      </c>
      <c r="HV51" s="23">
        <v>15.041939074879958</v>
      </c>
      <c r="HW51" s="23">
        <v>15.111674762899957</v>
      </c>
      <c r="HX51" s="23">
        <v>15.181410450919957</v>
      </c>
      <c r="HY51" s="23">
        <v>15.251146138939957</v>
      </c>
      <c r="HZ51" s="23">
        <v>15.320881826959956</v>
      </c>
      <c r="IA51" s="23">
        <v>15.390617514979956</v>
      </c>
      <c r="IB51" s="23">
        <v>15.460353202999956</v>
      </c>
      <c r="IC51" s="23">
        <v>15.530088891019956</v>
      </c>
      <c r="ID51" s="23">
        <v>15.599824579039955</v>
      </c>
      <c r="IE51" s="23">
        <v>15.669560267059955</v>
      </c>
      <c r="IF51" s="23">
        <v>15.739295955079955</v>
      </c>
      <c r="IG51" s="23">
        <v>15.809031643099955</v>
      </c>
      <c r="IH51" s="23">
        <v>15.878767331119954</v>
      </c>
      <c r="II51" s="23">
        <v>15.948503019139954</v>
      </c>
      <c r="IJ51" s="23">
        <v>16.018238707159952</v>
      </c>
      <c r="IK51" s="23">
        <v>16.087974395179955</v>
      </c>
      <c r="IL51" s="23">
        <v>16.157710083199952</v>
      </c>
      <c r="IM51" s="23">
        <v>16.227445771219955</v>
      </c>
      <c r="IN51" s="23">
        <v>16.297181459239951</v>
      </c>
      <c r="IO51" s="23">
        <v>16.366917147259954</v>
      </c>
      <c r="IP51" s="23">
        <v>16.436652835279951</v>
      </c>
      <c r="IQ51" s="23">
        <v>16.506388523299954</v>
      </c>
      <c r="IR51" s="23">
        <v>16.57612421131995</v>
      </c>
      <c r="IS51" s="23">
        <v>16.645859899339953</v>
      </c>
      <c r="IT51" s="23">
        <v>16.71559558735995</v>
      </c>
      <c r="IU51" s="23">
        <v>16.785331275379953</v>
      </c>
      <c r="IV51" s="23">
        <v>16.855066963399949</v>
      </c>
    </row>
    <row r="52" spans="1:256" ht="13.2" x14ac:dyDescent="0.25">
      <c r="A52" s="149">
        <v>38261</v>
      </c>
      <c r="B52" s="218">
        <v>-2.0210059293750011</v>
      </c>
      <c r="C52" s="218">
        <v>-1.9907047400625011</v>
      </c>
      <c r="D52" s="218">
        <v>-1.9604035507500011</v>
      </c>
      <c r="E52" s="218">
        <v>-1.930102361437501</v>
      </c>
      <c r="F52" s="218">
        <v>-1.899801172125001</v>
      </c>
      <c r="G52" s="218">
        <v>-1.869499982812501</v>
      </c>
      <c r="H52" s="218">
        <v>-1.8391987935000009</v>
      </c>
      <c r="I52" s="218">
        <v>-1.8088976041875009</v>
      </c>
      <c r="J52" s="218">
        <v>-1.7785964148750009</v>
      </c>
      <c r="K52" s="218">
        <v>-1.7482952255625008</v>
      </c>
      <c r="L52" s="218">
        <v>-1.7179940362500008</v>
      </c>
      <c r="M52" s="218">
        <v>-1.6876928469375008</v>
      </c>
      <c r="N52" s="218">
        <v>-1.6573916576250007</v>
      </c>
      <c r="O52" s="218">
        <v>-1.6270904683125007</v>
      </c>
      <c r="P52" s="218">
        <v>-1.5967892790000007</v>
      </c>
      <c r="Q52" s="218">
        <v>-1.5664880896875006</v>
      </c>
      <c r="R52" s="218">
        <v>-1.5361869003750006</v>
      </c>
      <c r="S52" s="218">
        <v>-1.5058857110625006</v>
      </c>
      <c r="T52" s="218">
        <v>-1.4755845217500005</v>
      </c>
      <c r="U52" s="218">
        <v>-1.4452833324375005</v>
      </c>
      <c r="V52" s="219">
        <v>-1.4149821431250005</v>
      </c>
      <c r="W52" s="218">
        <v>-1.3846809538125004</v>
      </c>
      <c r="X52" s="219">
        <v>-1.3543797645000004</v>
      </c>
      <c r="Y52" s="218">
        <v>-1.3240785751875004</v>
      </c>
      <c r="Z52" s="219">
        <v>-1.2937773858750004</v>
      </c>
      <c r="AA52" s="218">
        <v>-1.2634761965625003</v>
      </c>
      <c r="AB52" s="220">
        <v>-1.2331750072500003</v>
      </c>
      <c r="AC52" s="218">
        <v>-1.2028738179375003</v>
      </c>
      <c r="AD52" s="220">
        <v>-1.1725726286250002</v>
      </c>
      <c r="AE52" s="218">
        <v>-1.1422714393125002</v>
      </c>
      <c r="AF52" s="218">
        <v>-1.1119702500000002</v>
      </c>
      <c r="AG52" s="150">
        <v>-1.0832351250000003</v>
      </c>
      <c r="AH52" s="150">
        <v>-1.0545000000000002</v>
      </c>
      <c r="AI52" s="150">
        <v>-1.0272500000000002</v>
      </c>
      <c r="AJ52" s="150">
        <v>-1</v>
      </c>
      <c r="AK52" s="150">
        <v>-0.8</v>
      </c>
      <c r="AL52" s="150">
        <v>-0.6</v>
      </c>
      <c r="AM52" s="150">
        <v>-0.4</v>
      </c>
      <c r="AN52" s="150">
        <v>-0.2</v>
      </c>
      <c r="AO52" s="150">
        <v>0</v>
      </c>
      <c r="AP52" s="150">
        <v>0.2</v>
      </c>
      <c r="AQ52" s="150">
        <v>0.4</v>
      </c>
      <c r="AR52" s="150">
        <v>0.6</v>
      </c>
      <c r="AS52" s="150">
        <v>0.8</v>
      </c>
      <c r="AT52" s="150">
        <v>1</v>
      </c>
      <c r="AU52" s="150">
        <v>1.2</v>
      </c>
      <c r="AV52" s="150">
        <v>1.4</v>
      </c>
      <c r="AW52" s="150">
        <v>1.58</v>
      </c>
      <c r="AX52" s="150">
        <v>1.76</v>
      </c>
      <c r="AY52" s="150">
        <v>1.9220000000000006</v>
      </c>
      <c r="AZ52" s="150">
        <v>2.0840000000000005</v>
      </c>
      <c r="BA52" s="150">
        <v>2.2298000000000004</v>
      </c>
      <c r="BB52" s="150">
        <v>2.3756000000000004</v>
      </c>
      <c r="BC52" s="150">
        <v>2.5068200000000003</v>
      </c>
      <c r="BD52" s="150">
        <v>2.6380400000000002</v>
      </c>
      <c r="BE52" s="150">
        <v>2.756138</v>
      </c>
      <c r="BF52" s="150">
        <v>2.8742359999999998</v>
      </c>
      <c r="BG52" s="150">
        <v>2.9805241999999996</v>
      </c>
      <c r="BH52" s="150">
        <v>3.0868123999999995</v>
      </c>
      <c r="BI52" s="150">
        <v>3.1824717799999993</v>
      </c>
      <c r="BJ52" s="150">
        <v>3.2781311599999992</v>
      </c>
      <c r="BK52" s="150">
        <v>3.3642246019999993</v>
      </c>
      <c r="BL52" s="150">
        <v>3.450318043999999</v>
      </c>
      <c r="BM52" s="150">
        <v>3.5278021417999987</v>
      </c>
      <c r="BN52" s="150">
        <v>3.6052862395999989</v>
      </c>
      <c r="BO52" s="150">
        <v>3.6750219276199987</v>
      </c>
      <c r="BP52" s="150">
        <v>3.7447576156399989</v>
      </c>
      <c r="BQ52" s="150">
        <v>3.8144933036599991</v>
      </c>
      <c r="BR52" s="150">
        <v>3.8842289916799988</v>
      </c>
      <c r="BS52" s="150">
        <v>3.9539646796999985</v>
      </c>
      <c r="BT52" s="150">
        <v>4.0237003677199983</v>
      </c>
      <c r="BU52" s="150">
        <v>4.093436055739998</v>
      </c>
      <c r="BV52" s="150">
        <v>4.1631717437599978</v>
      </c>
      <c r="BW52" s="150">
        <v>4.2329074317799975</v>
      </c>
      <c r="BX52" s="150">
        <v>4.3026431197999973</v>
      </c>
      <c r="BY52" s="150">
        <v>4.372378807819997</v>
      </c>
      <c r="BZ52" s="150">
        <v>4.4421144958399967</v>
      </c>
      <c r="CA52" s="150">
        <v>4.5118501838599965</v>
      </c>
      <c r="CB52" s="150">
        <v>4.5815858718799962</v>
      </c>
      <c r="CC52" s="150">
        <v>4.651321559899996</v>
      </c>
      <c r="CD52" s="150">
        <v>4.7210572479199957</v>
      </c>
      <c r="CE52" s="150">
        <v>4.7907929359399954</v>
      </c>
      <c r="CF52" s="150">
        <v>4.8605286239599952</v>
      </c>
      <c r="CG52" s="150">
        <v>4.9302643119799949</v>
      </c>
      <c r="CH52" s="150">
        <v>4.9999999999999947</v>
      </c>
      <c r="CI52" s="150">
        <v>5.0697356880199944</v>
      </c>
      <c r="CJ52" s="150">
        <v>5.1394713760399942</v>
      </c>
      <c r="CK52" s="150">
        <v>5.2092070640599939</v>
      </c>
      <c r="CL52" s="150">
        <v>5.2789427520799936</v>
      </c>
      <c r="CM52" s="150">
        <v>5.3486784400999934</v>
      </c>
      <c r="CN52" s="150">
        <v>5.4184141281199931</v>
      </c>
      <c r="CO52" s="150">
        <v>5.4881498161399929</v>
      </c>
      <c r="CP52" s="150">
        <v>5.5578855041599926</v>
      </c>
      <c r="CQ52" s="150">
        <v>5.6276211921799923</v>
      </c>
      <c r="CR52" s="150">
        <v>5.6973568801999921</v>
      </c>
      <c r="CS52" s="150">
        <v>5.7670925682199918</v>
      </c>
      <c r="CT52" s="150">
        <v>5.8368282562399916</v>
      </c>
      <c r="CU52" s="150">
        <v>5.9065639442599913</v>
      </c>
      <c r="CV52" s="150">
        <v>5.9762996322799911</v>
      </c>
      <c r="CW52" s="150">
        <v>6.0460353202999908</v>
      </c>
      <c r="CX52" s="150">
        <v>6.1157710083199905</v>
      </c>
      <c r="CY52" s="150">
        <v>6.1855066963399903</v>
      </c>
      <c r="CZ52" s="150">
        <v>6.25524238435999</v>
      </c>
      <c r="DA52" s="150">
        <v>6.3249780723799898</v>
      </c>
      <c r="DB52" s="150">
        <v>6.3947137603999895</v>
      </c>
      <c r="DC52" s="150">
        <v>6.4644494484199893</v>
      </c>
      <c r="DD52" s="150">
        <v>6.534185136439989</v>
      </c>
      <c r="DE52" s="150">
        <v>6.6039208244599887</v>
      </c>
      <c r="DF52" s="150">
        <v>6.6736565124799885</v>
      </c>
      <c r="DG52" s="150">
        <v>6.7433922004999882</v>
      </c>
      <c r="DH52" s="150">
        <v>6.813127888519988</v>
      </c>
      <c r="DI52" s="150">
        <v>6.8828635765399877</v>
      </c>
      <c r="DJ52" s="150">
        <v>6.9525992645599874</v>
      </c>
      <c r="DK52" s="150">
        <v>7.0223349525799872</v>
      </c>
      <c r="DL52" s="150">
        <v>7.0920706405999869</v>
      </c>
      <c r="DM52" s="150">
        <v>7.1618063286199867</v>
      </c>
      <c r="DN52" s="150">
        <v>7.2315420166399864</v>
      </c>
      <c r="DO52" s="150">
        <v>7.3012777046599862</v>
      </c>
      <c r="DP52" s="150">
        <v>7.3710133926799859</v>
      </c>
      <c r="DQ52" s="150">
        <v>7.4407490806999856</v>
      </c>
      <c r="DR52" s="150">
        <v>7.5104847687199854</v>
      </c>
      <c r="DS52" s="150">
        <v>7.5802204567399851</v>
      </c>
      <c r="DT52" s="150">
        <v>7.6499561447599849</v>
      </c>
      <c r="DU52" s="150">
        <v>7.7196918327799846</v>
      </c>
      <c r="DV52" s="150">
        <v>7.7894275207999844</v>
      </c>
      <c r="DW52" s="150">
        <v>7.8591632088199841</v>
      </c>
      <c r="DX52" s="150">
        <v>7.9288988968399838</v>
      </c>
      <c r="DY52" s="150">
        <v>7.9986345848599836</v>
      </c>
      <c r="DZ52" s="150">
        <v>8.0683702728799833</v>
      </c>
      <c r="EA52" s="150">
        <v>8.1381059608999831</v>
      </c>
      <c r="EB52" s="150">
        <v>8.2078416489199828</v>
      </c>
      <c r="EC52" s="150">
        <v>8.2775773369399825</v>
      </c>
      <c r="ED52" s="150">
        <v>8.3473130249599823</v>
      </c>
      <c r="EE52" s="150">
        <v>8.417048712979982</v>
      </c>
      <c r="EF52" s="150">
        <v>8.4867844009999818</v>
      </c>
      <c r="EG52" s="150">
        <v>8.5565200890199815</v>
      </c>
      <c r="EH52" s="150">
        <v>8.6262557770399813</v>
      </c>
      <c r="EI52" s="150">
        <v>8.695991465059981</v>
      </c>
      <c r="EJ52" s="150">
        <v>8.7657271530799807</v>
      </c>
      <c r="EK52" s="150">
        <v>8.8354628410999805</v>
      </c>
      <c r="EL52" s="23">
        <v>8.9051985291199802</v>
      </c>
      <c r="EM52" s="23">
        <v>8.97493421713998</v>
      </c>
      <c r="EN52" s="23">
        <v>9.0446699051599797</v>
      </c>
      <c r="EO52" s="23">
        <v>9.1144055931799794</v>
      </c>
      <c r="EP52" s="23">
        <v>9.1841412811999792</v>
      </c>
      <c r="EQ52" s="23">
        <v>9.2538769692199789</v>
      </c>
      <c r="ER52" s="23">
        <v>9.3236126572399787</v>
      </c>
      <c r="ES52" s="23">
        <v>9.3933483452599784</v>
      </c>
      <c r="ET52" s="23">
        <v>9.4630840332799782</v>
      </c>
      <c r="EU52" s="23">
        <v>9.5328197212999779</v>
      </c>
      <c r="EV52" s="23">
        <v>9.6025554093199776</v>
      </c>
      <c r="EW52" s="23">
        <v>9.6722910973399774</v>
      </c>
      <c r="EX52" s="23">
        <v>9.7420267853599771</v>
      </c>
      <c r="EY52" s="23">
        <v>9.8117624733799769</v>
      </c>
      <c r="EZ52" s="23">
        <v>9.8814981613999766</v>
      </c>
      <c r="FA52" s="23">
        <v>9.9512338494199764</v>
      </c>
      <c r="FB52" s="23">
        <v>10.020969537439976</v>
      </c>
      <c r="FC52" s="23">
        <v>10.090705225459976</v>
      </c>
      <c r="FD52" s="23">
        <v>10.160440913479976</v>
      </c>
      <c r="FE52" s="23">
        <v>10.230176601499975</v>
      </c>
      <c r="FF52" s="23">
        <v>10.299912289519975</v>
      </c>
      <c r="FG52" s="23">
        <v>10.369647977539975</v>
      </c>
      <c r="FH52" s="23">
        <v>10.439383665559975</v>
      </c>
      <c r="FI52" s="23">
        <v>10.509119353579974</v>
      </c>
      <c r="FJ52" s="23">
        <v>10.578855041599974</v>
      </c>
      <c r="FK52" s="23">
        <v>10.648590729619974</v>
      </c>
      <c r="FL52" s="23">
        <v>10.718326417639974</v>
      </c>
      <c r="FM52" s="23">
        <v>10.788062105659973</v>
      </c>
      <c r="FN52" s="23">
        <v>10.857797793679973</v>
      </c>
      <c r="FO52" s="23">
        <v>10.927533481699973</v>
      </c>
      <c r="FP52" s="23">
        <v>10.997269169719972</v>
      </c>
      <c r="FQ52" s="23">
        <v>11.067004857739972</v>
      </c>
      <c r="FR52" s="23">
        <v>11.136740545759972</v>
      </c>
      <c r="FS52" s="23">
        <v>11.206476233779972</v>
      </c>
      <c r="FT52" s="23">
        <v>11.276211921799971</v>
      </c>
      <c r="FU52" s="23">
        <v>11.345947609819971</v>
      </c>
      <c r="FV52" s="23">
        <v>11.415683297839971</v>
      </c>
      <c r="FW52" s="23">
        <v>11.485418985859971</v>
      </c>
      <c r="FX52" s="23">
        <v>11.55515467387997</v>
      </c>
      <c r="FY52" s="23">
        <v>11.62489036189997</v>
      </c>
      <c r="FZ52" s="23">
        <v>11.69462604991997</v>
      </c>
      <c r="GA52" s="23">
        <v>11.76436173793997</v>
      </c>
      <c r="GB52" s="23">
        <v>11.834097425959969</v>
      </c>
      <c r="GC52" s="23">
        <v>11.903833113979969</v>
      </c>
      <c r="GD52" s="23">
        <v>11.973568801999969</v>
      </c>
      <c r="GE52" s="23">
        <v>12.043304490019969</v>
      </c>
      <c r="GF52" s="23">
        <v>12.113040178039968</v>
      </c>
      <c r="GG52" s="23">
        <v>12.182775866059968</v>
      </c>
      <c r="GH52" s="23">
        <v>12.252511554079968</v>
      </c>
      <c r="GI52" s="23">
        <v>12.322247242099968</v>
      </c>
      <c r="GJ52" s="23">
        <v>12.391982930119967</v>
      </c>
      <c r="GK52" s="23">
        <v>12.461718618139967</v>
      </c>
      <c r="GL52" s="23">
        <v>12.531454306159967</v>
      </c>
      <c r="GM52" s="23">
        <v>12.601189994179967</v>
      </c>
      <c r="GN52" s="23">
        <v>12.670925682199966</v>
      </c>
      <c r="GO52" s="23">
        <v>12.740661370219966</v>
      </c>
      <c r="GP52" s="23">
        <v>12.810397058239966</v>
      </c>
      <c r="GQ52" s="23">
        <v>12.880132746259966</v>
      </c>
      <c r="GR52" s="23">
        <v>12.949868434279965</v>
      </c>
      <c r="GS52" s="23">
        <v>13.019604122299965</v>
      </c>
      <c r="GT52" s="23">
        <v>13.089339810319965</v>
      </c>
      <c r="GU52" s="23">
        <v>13.159075498339964</v>
      </c>
      <c r="GV52" s="23">
        <v>13.228811186359964</v>
      </c>
      <c r="GW52" s="23">
        <v>13.298546874379964</v>
      </c>
      <c r="GX52" s="23">
        <v>13.368282562399964</v>
      </c>
      <c r="GY52" s="23">
        <v>13.438018250419963</v>
      </c>
      <c r="GZ52" s="23">
        <v>13.507753938439963</v>
      </c>
      <c r="HA52" s="23">
        <v>13.577489626459963</v>
      </c>
      <c r="HB52" s="23">
        <v>13.647225314479963</v>
      </c>
      <c r="HC52" s="23">
        <v>13.716961002499962</v>
      </c>
      <c r="HD52" s="23">
        <v>13.786696690519962</v>
      </c>
      <c r="HE52" s="23">
        <v>13.856432378539962</v>
      </c>
      <c r="HF52" s="23">
        <v>13.926168066559962</v>
      </c>
      <c r="HG52" s="23">
        <v>13.995903754579961</v>
      </c>
      <c r="HH52" s="23">
        <v>14.065639442599961</v>
      </c>
      <c r="HI52" s="23">
        <v>14.135375130619961</v>
      </c>
      <c r="HJ52" s="23">
        <v>14.205110818639961</v>
      </c>
      <c r="HK52" s="23">
        <v>14.27484650665996</v>
      </c>
      <c r="HL52" s="23">
        <v>14.34458219467996</v>
      </c>
      <c r="HM52" s="23">
        <v>14.41431788269996</v>
      </c>
      <c r="HN52" s="23">
        <v>14.48405357071996</v>
      </c>
      <c r="HO52" s="23">
        <v>14.553789258739959</v>
      </c>
      <c r="HP52" s="23">
        <v>14.623524946759959</v>
      </c>
      <c r="HQ52" s="23">
        <v>14.693260634779959</v>
      </c>
      <c r="HR52" s="23">
        <v>14.762996322799959</v>
      </c>
      <c r="HS52" s="23">
        <v>14.832732010819958</v>
      </c>
      <c r="HT52" s="23">
        <v>14.902467698839958</v>
      </c>
      <c r="HU52" s="23">
        <v>14.972203386859958</v>
      </c>
      <c r="HV52" s="23">
        <v>15.041939074879958</v>
      </c>
      <c r="HW52" s="23">
        <v>15.111674762899957</v>
      </c>
      <c r="HX52" s="23">
        <v>15.181410450919957</v>
      </c>
      <c r="HY52" s="23">
        <v>15.251146138939957</v>
      </c>
      <c r="HZ52" s="23">
        <v>15.320881826959956</v>
      </c>
      <c r="IA52" s="23">
        <v>15.390617514979956</v>
      </c>
      <c r="IB52" s="23">
        <v>15.460353202999956</v>
      </c>
      <c r="IC52" s="23">
        <v>15.530088891019956</v>
      </c>
      <c r="ID52" s="23">
        <v>15.599824579039955</v>
      </c>
      <c r="IE52" s="23">
        <v>15.669560267059955</v>
      </c>
      <c r="IF52" s="23">
        <v>15.739295955079955</v>
      </c>
      <c r="IG52" s="23">
        <v>15.809031643099955</v>
      </c>
      <c r="IH52" s="23">
        <v>15.878767331119954</v>
      </c>
      <c r="II52" s="23">
        <v>15.948503019139954</v>
      </c>
      <c r="IJ52" s="23">
        <v>16.018238707159952</v>
      </c>
      <c r="IK52" s="23">
        <v>16.087974395179955</v>
      </c>
      <c r="IL52" s="23">
        <v>16.157710083199952</v>
      </c>
      <c r="IM52" s="23">
        <v>16.227445771219955</v>
      </c>
      <c r="IN52" s="23">
        <v>16.297181459239951</v>
      </c>
      <c r="IO52" s="23">
        <v>16.366917147259954</v>
      </c>
      <c r="IP52" s="23">
        <v>16.436652835279951</v>
      </c>
      <c r="IQ52" s="23">
        <v>16.506388523299954</v>
      </c>
      <c r="IR52" s="23">
        <v>16.57612421131995</v>
      </c>
      <c r="IS52" s="23">
        <v>16.645859899339953</v>
      </c>
      <c r="IT52" s="23">
        <v>16.71559558735995</v>
      </c>
      <c r="IU52" s="23">
        <v>16.785331275379953</v>
      </c>
      <c r="IV52" s="23">
        <v>16.855066963399949</v>
      </c>
    </row>
    <row r="53" spans="1:256" ht="13.2" x14ac:dyDescent="0.25">
      <c r="A53" s="149">
        <v>38292</v>
      </c>
      <c r="B53" s="218">
        <v>-2.0210059293750011</v>
      </c>
      <c r="C53" s="218">
        <v>-1.9907047400625011</v>
      </c>
      <c r="D53" s="218">
        <v>-1.9604035507500011</v>
      </c>
      <c r="E53" s="218">
        <v>-1.930102361437501</v>
      </c>
      <c r="F53" s="218">
        <v>-1.899801172125001</v>
      </c>
      <c r="G53" s="218">
        <v>-1.869499982812501</v>
      </c>
      <c r="H53" s="218">
        <v>-1.8391987935000009</v>
      </c>
      <c r="I53" s="218">
        <v>-1.8088976041875009</v>
      </c>
      <c r="J53" s="218">
        <v>-1.7785964148750009</v>
      </c>
      <c r="K53" s="218">
        <v>-1.7482952255625008</v>
      </c>
      <c r="L53" s="218">
        <v>-1.7179940362500008</v>
      </c>
      <c r="M53" s="218">
        <v>-1.6876928469375008</v>
      </c>
      <c r="N53" s="218">
        <v>-1.6573916576250007</v>
      </c>
      <c r="O53" s="218">
        <v>-1.6270904683125007</v>
      </c>
      <c r="P53" s="218">
        <v>-1.5967892790000007</v>
      </c>
      <c r="Q53" s="218">
        <v>-1.5664880896875006</v>
      </c>
      <c r="R53" s="218">
        <v>-1.5361869003750006</v>
      </c>
      <c r="S53" s="218">
        <v>-1.5058857110625006</v>
      </c>
      <c r="T53" s="218">
        <v>-1.4755845217500005</v>
      </c>
      <c r="U53" s="218">
        <v>-1.4452833324375005</v>
      </c>
      <c r="V53" s="219">
        <v>-1.4149821431250005</v>
      </c>
      <c r="W53" s="218">
        <v>-1.3846809538125004</v>
      </c>
      <c r="X53" s="219">
        <v>-1.3543797645000004</v>
      </c>
      <c r="Y53" s="218">
        <v>-1.3240785751875004</v>
      </c>
      <c r="Z53" s="219">
        <v>-1.2937773858750004</v>
      </c>
      <c r="AA53" s="218">
        <v>-1.2634761965625003</v>
      </c>
      <c r="AB53" s="220">
        <v>-1.2331750072500003</v>
      </c>
      <c r="AC53" s="218">
        <v>-1.2028738179375003</v>
      </c>
      <c r="AD53" s="220">
        <v>-1.1725726286250002</v>
      </c>
      <c r="AE53" s="218">
        <v>-1.1422714393125002</v>
      </c>
      <c r="AF53" s="218">
        <v>-1.1119702500000002</v>
      </c>
      <c r="AG53" s="150">
        <v>-1.0832351250000003</v>
      </c>
      <c r="AH53" s="150">
        <v>-1.0545000000000002</v>
      </c>
      <c r="AI53" s="150">
        <v>-1.0272500000000002</v>
      </c>
      <c r="AJ53" s="150">
        <v>-1</v>
      </c>
      <c r="AK53" s="150">
        <v>-0.8</v>
      </c>
      <c r="AL53" s="150">
        <v>-0.6</v>
      </c>
      <c r="AM53" s="150">
        <v>-0.4</v>
      </c>
      <c r="AN53" s="150">
        <v>-0.2</v>
      </c>
      <c r="AO53" s="150">
        <v>0</v>
      </c>
      <c r="AP53" s="150">
        <v>0.2</v>
      </c>
      <c r="AQ53" s="150">
        <v>0.4</v>
      </c>
      <c r="AR53" s="150">
        <v>0.6</v>
      </c>
      <c r="AS53" s="150">
        <v>0.8</v>
      </c>
      <c r="AT53" s="150">
        <v>1</v>
      </c>
      <c r="AU53" s="150">
        <v>1.2</v>
      </c>
      <c r="AV53" s="150">
        <v>1.4</v>
      </c>
      <c r="AW53" s="150">
        <v>1.58</v>
      </c>
      <c r="AX53" s="150">
        <v>1.76</v>
      </c>
      <c r="AY53" s="150">
        <v>1.9220000000000006</v>
      </c>
      <c r="AZ53" s="150">
        <v>2.0840000000000005</v>
      </c>
      <c r="BA53" s="150">
        <v>2.2298000000000004</v>
      </c>
      <c r="BB53" s="150">
        <v>2.3756000000000004</v>
      </c>
      <c r="BC53" s="150">
        <v>2.5068200000000003</v>
      </c>
      <c r="BD53" s="150">
        <v>2.6380400000000002</v>
      </c>
      <c r="BE53" s="150">
        <v>2.756138</v>
      </c>
      <c r="BF53" s="150">
        <v>2.8742359999999998</v>
      </c>
      <c r="BG53" s="150">
        <v>2.9805241999999996</v>
      </c>
      <c r="BH53" s="150">
        <v>3.0868123999999995</v>
      </c>
      <c r="BI53" s="150">
        <v>3.1824717799999993</v>
      </c>
      <c r="BJ53" s="150">
        <v>3.2781311599999992</v>
      </c>
      <c r="BK53" s="150">
        <v>3.3642246019999993</v>
      </c>
      <c r="BL53" s="150">
        <v>3.450318043999999</v>
      </c>
      <c r="BM53" s="150">
        <v>3.5278021417999987</v>
      </c>
      <c r="BN53" s="150">
        <v>3.6052862395999989</v>
      </c>
      <c r="BO53" s="150">
        <v>3.6750219276199987</v>
      </c>
      <c r="BP53" s="150">
        <v>3.7447576156399989</v>
      </c>
      <c r="BQ53" s="150">
        <v>3.8144933036599991</v>
      </c>
      <c r="BR53" s="150">
        <v>3.8842289916799988</v>
      </c>
      <c r="BS53" s="150">
        <v>3.9539646796999985</v>
      </c>
      <c r="BT53" s="150">
        <v>4.0237003677199983</v>
      </c>
      <c r="BU53" s="150">
        <v>4.093436055739998</v>
      </c>
      <c r="BV53" s="150">
        <v>4.1631717437599978</v>
      </c>
      <c r="BW53" s="150">
        <v>4.2329074317799975</v>
      </c>
      <c r="BX53" s="150">
        <v>4.3026431197999973</v>
      </c>
      <c r="BY53" s="150">
        <v>4.372378807819997</v>
      </c>
      <c r="BZ53" s="150">
        <v>4.4421144958399967</v>
      </c>
      <c r="CA53" s="150">
        <v>4.5118501838599965</v>
      </c>
      <c r="CB53" s="150">
        <v>4.5815858718799962</v>
      </c>
      <c r="CC53" s="150">
        <v>4.651321559899996</v>
      </c>
      <c r="CD53" s="150">
        <v>4.7210572479199957</v>
      </c>
      <c r="CE53" s="150">
        <v>4.7907929359399954</v>
      </c>
      <c r="CF53" s="150">
        <v>4.8605286239599952</v>
      </c>
      <c r="CG53" s="150">
        <v>4.9302643119799949</v>
      </c>
      <c r="CH53" s="150">
        <v>4.9999999999999947</v>
      </c>
      <c r="CI53" s="150">
        <v>5.0697356880199944</v>
      </c>
      <c r="CJ53" s="150">
        <v>5.1394713760399942</v>
      </c>
      <c r="CK53" s="150">
        <v>5.2092070640599939</v>
      </c>
      <c r="CL53" s="150">
        <v>5.2789427520799936</v>
      </c>
      <c r="CM53" s="150">
        <v>5.3486784400999934</v>
      </c>
      <c r="CN53" s="150">
        <v>5.4184141281199931</v>
      </c>
      <c r="CO53" s="150">
        <v>5.4881498161399929</v>
      </c>
      <c r="CP53" s="150">
        <v>5.5578855041599926</v>
      </c>
      <c r="CQ53" s="150">
        <v>5.6276211921799923</v>
      </c>
      <c r="CR53" s="150">
        <v>5.6973568801999921</v>
      </c>
      <c r="CS53" s="150">
        <v>5.7670925682199918</v>
      </c>
      <c r="CT53" s="150">
        <v>5.8368282562399916</v>
      </c>
      <c r="CU53" s="150">
        <v>5.9065639442599913</v>
      </c>
      <c r="CV53" s="150">
        <v>5.9762996322799911</v>
      </c>
      <c r="CW53" s="150">
        <v>6.0460353202999908</v>
      </c>
      <c r="CX53" s="150">
        <v>6.1157710083199905</v>
      </c>
      <c r="CY53" s="150">
        <v>6.1855066963399903</v>
      </c>
      <c r="CZ53" s="150">
        <v>6.25524238435999</v>
      </c>
      <c r="DA53" s="150">
        <v>6.3249780723799898</v>
      </c>
      <c r="DB53" s="150">
        <v>6.3947137603999895</v>
      </c>
      <c r="DC53" s="150">
        <v>6.4644494484199893</v>
      </c>
      <c r="DD53" s="150">
        <v>6.534185136439989</v>
      </c>
      <c r="DE53" s="150">
        <v>6.6039208244599887</v>
      </c>
      <c r="DF53" s="150">
        <v>6.6736565124799885</v>
      </c>
      <c r="DG53" s="150">
        <v>6.7433922004999882</v>
      </c>
      <c r="DH53" s="150">
        <v>6.813127888519988</v>
      </c>
      <c r="DI53" s="150">
        <v>6.8828635765399877</v>
      </c>
      <c r="DJ53" s="150">
        <v>6.9525992645599874</v>
      </c>
      <c r="DK53" s="150">
        <v>7.0223349525799872</v>
      </c>
      <c r="DL53" s="150">
        <v>7.0920706405999869</v>
      </c>
      <c r="DM53" s="150">
        <v>7.1618063286199867</v>
      </c>
      <c r="DN53" s="150">
        <v>7.2315420166399864</v>
      </c>
      <c r="DO53" s="150">
        <v>7.3012777046599862</v>
      </c>
      <c r="DP53" s="150">
        <v>7.3710133926799859</v>
      </c>
      <c r="DQ53" s="150">
        <v>7.4407490806999856</v>
      </c>
      <c r="DR53" s="150">
        <v>7.5104847687199854</v>
      </c>
      <c r="DS53" s="150">
        <v>7.5802204567399851</v>
      </c>
      <c r="DT53" s="150">
        <v>7.6499561447599849</v>
      </c>
      <c r="DU53" s="150">
        <v>7.7196918327799846</v>
      </c>
      <c r="DV53" s="150">
        <v>7.7894275207999844</v>
      </c>
      <c r="DW53" s="150">
        <v>7.8591632088199841</v>
      </c>
      <c r="DX53" s="150">
        <v>7.9288988968399838</v>
      </c>
      <c r="DY53" s="150">
        <v>7.9986345848599836</v>
      </c>
      <c r="DZ53" s="150">
        <v>8.0683702728799833</v>
      </c>
      <c r="EA53" s="150">
        <v>8.1381059608999831</v>
      </c>
      <c r="EB53" s="150">
        <v>8.2078416489199828</v>
      </c>
      <c r="EC53" s="150">
        <v>8.2775773369399825</v>
      </c>
      <c r="ED53" s="150">
        <v>8.3473130249599823</v>
      </c>
      <c r="EE53" s="150">
        <v>8.417048712979982</v>
      </c>
      <c r="EF53" s="150">
        <v>8.4867844009999818</v>
      </c>
      <c r="EG53" s="150">
        <v>8.5565200890199815</v>
      </c>
      <c r="EH53" s="150">
        <v>8.6262557770399813</v>
      </c>
      <c r="EI53" s="150">
        <v>8.695991465059981</v>
      </c>
      <c r="EJ53" s="150">
        <v>8.7657271530799807</v>
      </c>
      <c r="EK53" s="150">
        <v>8.8354628410999805</v>
      </c>
      <c r="EL53" s="23">
        <v>8.9051985291199802</v>
      </c>
      <c r="EM53" s="23">
        <v>8.97493421713998</v>
      </c>
      <c r="EN53" s="23">
        <v>9.0446699051599797</v>
      </c>
      <c r="EO53" s="23">
        <v>9.1144055931799794</v>
      </c>
      <c r="EP53" s="23">
        <v>9.1841412811999792</v>
      </c>
      <c r="EQ53" s="23">
        <v>9.2538769692199789</v>
      </c>
      <c r="ER53" s="23">
        <v>9.3236126572399787</v>
      </c>
      <c r="ES53" s="23">
        <v>9.3933483452599784</v>
      </c>
      <c r="ET53" s="23">
        <v>9.4630840332799782</v>
      </c>
      <c r="EU53" s="23">
        <v>9.5328197212999779</v>
      </c>
      <c r="EV53" s="23">
        <v>9.6025554093199776</v>
      </c>
      <c r="EW53" s="23">
        <v>9.6722910973399774</v>
      </c>
      <c r="EX53" s="23">
        <v>9.7420267853599771</v>
      </c>
      <c r="EY53" s="23">
        <v>9.8117624733799769</v>
      </c>
      <c r="EZ53" s="23">
        <v>9.8814981613999766</v>
      </c>
      <c r="FA53" s="23">
        <v>9.9512338494199764</v>
      </c>
      <c r="FB53" s="23">
        <v>10.020969537439976</v>
      </c>
      <c r="FC53" s="23">
        <v>10.090705225459976</v>
      </c>
      <c r="FD53" s="23">
        <v>10.160440913479976</v>
      </c>
      <c r="FE53" s="23">
        <v>10.230176601499975</v>
      </c>
      <c r="FF53" s="23">
        <v>10.299912289519975</v>
      </c>
      <c r="FG53" s="23">
        <v>10.369647977539975</v>
      </c>
      <c r="FH53" s="23">
        <v>10.439383665559975</v>
      </c>
      <c r="FI53" s="23">
        <v>10.509119353579974</v>
      </c>
      <c r="FJ53" s="23">
        <v>10.578855041599974</v>
      </c>
      <c r="FK53" s="23">
        <v>10.648590729619974</v>
      </c>
      <c r="FL53" s="23">
        <v>10.718326417639974</v>
      </c>
      <c r="FM53" s="23">
        <v>10.788062105659973</v>
      </c>
      <c r="FN53" s="23">
        <v>10.857797793679973</v>
      </c>
      <c r="FO53" s="23">
        <v>10.927533481699973</v>
      </c>
      <c r="FP53" s="23">
        <v>10.997269169719972</v>
      </c>
      <c r="FQ53" s="23">
        <v>11.067004857739972</v>
      </c>
      <c r="FR53" s="23">
        <v>11.136740545759972</v>
      </c>
      <c r="FS53" s="23">
        <v>11.206476233779972</v>
      </c>
      <c r="FT53" s="23">
        <v>11.276211921799971</v>
      </c>
      <c r="FU53" s="23">
        <v>11.345947609819971</v>
      </c>
      <c r="FV53" s="23">
        <v>11.415683297839971</v>
      </c>
      <c r="FW53" s="23">
        <v>11.485418985859971</v>
      </c>
      <c r="FX53" s="23">
        <v>11.55515467387997</v>
      </c>
      <c r="FY53" s="23">
        <v>11.62489036189997</v>
      </c>
      <c r="FZ53" s="23">
        <v>11.69462604991997</v>
      </c>
      <c r="GA53" s="23">
        <v>11.76436173793997</v>
      </c>
      <c r="GB53" s="23">
        <v>11.834097425959969</v>
      </c>
      <c r="GC53" s="23">
        <v>11.903833113979969</v>
      </c>
      <c r="GD53" s="23">
        <v>11.973568801999969</v>
      </c>
      <c r="GE53" s="23">
        <v>12.043304490019969</v>
      </c>
      <c r="GF53" s="23">
        <v>12.113040178039968</v>
      </c>
      <c r="GG53" s="23">
        <v>12.182775866059968</v>
      </c>
      <c r="GH53" s="23">
        <v>12.252511554079968</v>
      </c>
      <c r="GI53" s="23">
        <v>12.322247242099968</v>
      </c>
      <c r="GJ53" s="23">
        <v>12.391982930119967</v>
      </c>
      <c r="GK53" s="23">
        <v>12.461718618139967</v>
      </c>
      <c r="GL53" s="23">
        <v>12.531454306159967</v>
      </c>
      <c r="GM53" s="23">
        <v>12.601189994179967</v>
      </c>
      <c r="GN53" s="23">
        <v>12.670925682199966</v>
      </c>
      <c r="GO53" s="23">
        <v>12.740661370219966</v>
      </c>
      <c r="GP53" s="23">
        <v>12.810397058239966</v>
      </c>
      <c r="GQ53" s="23">
        <v>12.880132746259966</v>
      </c>
      <c r="GR53" s="23">
        <v>12.949868434279965</v>
      </c>
      <c r="GS53" s="23">
        <v>13.019604122299965</v>
      </c>
      <c r="GT53" s="23">
        <v>13.089339810319965</v>
      </c>
      <c r="GU53" s="23">
        <v>13.159075498339964</v>
      </c>
      <c r="GV53" s="23">
        <v>13.228811186359964</v>
      </c>
      <c r="GW53" s="23">
        <v>13.298546874379964</v>
      </c>
      <c r="GX53" s="23">
        <v>13.368282562399964</v>
      </c>
      <c r="GY53" s="23">
        <v>13.438018250419963</v>
      </c>
      <c r="GZ53" s="23">
        <v>13.507753938439963</v>
      </c>
      <c r="HA53" s="23">
        <v>13.577489626459963</v>
      </c>
      <c r="HB53" s="23">
        <v>13.647225314479963</v>
      </c>
      <c r="HC53" s="23">
        <v>13.716961002499962</v>
      </c>
      <c r="HD53" s="23">
        <v>13.786696690519962</v>
      </c>
      <c r="HE53" s="23">
        <v>13.856432378539962</v>
      </c>
      <c r="HF53" s="23">
        <v>13.926168066559962</v>
      </c>
      <c r="HG53" s="23">
        <v>13.995903754579961</v>
      </c>
      <c r="HH53" s="23">
        <v>14.065639442599961</v>
      </c>
      <c r="HI53" s="23">
        <v>14.135375130619961</v>
      </c>
      <c r="HJ53" s="23">
        <v>14.205110818639961</v>
      </c>
      <c r="HK53" s="23">
        <v>14.27484650665996</v>
      </c>
      <c r="HL53" s="23">
        <v>14.34458219467996</v>
      </c>
      <c r="HM53" s="23">
        <v>14.41431788269996</v>
      </c>
      <c r="HN53" s="23">
        <v>14.48405357071996</v>
      </c>
      <c r="HO53" s="23">
        <v>14.553789258739959</v>
      </c>
      <c r="HP53" s="23">
        <v>14.623524946759959</v>
      </c>
      <c r="HQ53" s="23">
        <v>14.693260634779959</v>
      </c>
      <c r="HR53" s="23">
        <v>14.762996322799959</v>
      </c>
      <c r="HS53" s="23">
        <v>14.832732010819958</v>
      </c>
      <c r="HT53" s="23">
        <v>14.902467698839958</v>
      </c>
      <c r="HU53" s="23">
        <v>14.972203386859958</v>
      </c>
      <c r="HV53" s="23">
        <v>15.041939074879958</v>
      </c>
      <c r="HW53" s="23">
        <v>15.111674762899957</v>
      </c>
      <c r="HX53" s="23">
        <v>15.181410450919957</v>
      </c>
      <c r="HY53" s="23">
        <v>15.251146138939957</v>
      </c>
      <c r="HZ53" s="23">
        <v>15.320881826959956</v>
      </c>
      <c r="IA53" s="23">
        <v>15.390617514979956</v>
      </c>
      <c r="IB53" s="23">
        <v>15.460353202999956</v>
      </c>
      <c r="IC53" s="23">
        <v>15.530088891019956</v>
      </c>
      <c r="ID53" s="23">
        <v>15.599824579039955</v>
      </c>
      <c r="IE53" s="23">
        <v>15.669560267059955</v>
      </c>
      <c r="IF53" s="23">
        <v>15.739295955079955</v>
      </c>
      <c r="IG53" s="23">
        <v>15.809031643099955</v>
      </c>
      <c r="IH53" s="23">
        <v>15.878767331119954</v>
      </c>
      <c r="II53" s="23">
        <v>15.948503019139954</v>
      </c>
      <c r="IJ53" s="23">
        <v>16.018238707159952</v>
      </c>
      <c r="IK53" s="23">
        <v>16.087974395179955</v>
      </c>
      <c r="IL53" s="23">
        <v>16.157710083199952</v>
      </c>
      <c r="IM53" s="23">
        <v>16.227445771219955</v>
      </c>
      <c r="IN53" s="23">
        <v>16.297181459239951</v>
      </c>
      <c r="IO53" s="23">
        <v>16.366917147259954</v>
      </c>
      <c r="IP53" s="23">
        <v>16.436652835279951</v>
      </c>
      <c r="IQ53" s="23">
        <v>16.506388523299954</v>
      </c>
      <c r="IR53" s="23">
        <v>16.57612421131995</v>
      </c>
      <c r="IS53" s="23">
        <v>16.645859899339953</v>
      </c>
      <c r="IT53" s="23">
        <v>16.71559558735995</v>
      </c>
      <c r="IU53" s="23">
        <v>16.785331275379953</v>
      </c>
      <c r="IV53" s="23">
        <v>16.855066963399949</v>
      </c>
    </row>
    <row r="54" spans="1:256" ht="13.2" x14ac:dyDescent="0.25">
      <c r="A54" s="149">
        <v>38322</v>
      </c>
      <c r="B54" s="218">
        <v>-2.0210059293750011</v>
      </c>
      <c r="C54" s="218">
        <v>-1.9907047400625011</v>
      </c>
      <c r="D54" s="218">
        <v>-1.9604035507500011</v>
      </c>
      <c r="E54" s="218">
        <v>-1.930102361437501</v>
      </c>
      <c r="F54" s="218">
        <v>-1.899801172125001</v>
      </c>
      <c r="G54" s="218">
        <v>-1.869499982812501</v>
      </c>
      <c r="H54" s="218">
        <v>-1.8391987935000009</v>
      </c>
      <c r="I54" s="218">
        <v>-1.8088976041875009</v>
      </c>
      <c r="J54" s="218">
        <v>-1.7785964148750009</v>
      </c>
      <c r="K54" s="218">
        <v>-1.7482952255625008</v>
      </c>
      <c r="L54" s="218">
        <v>-1.7179940362500008</v>
      </c>
      <c r="M54" s="218">
        <v>-1.6876928469375008</v>
      </c>
      <c r="N54" s="218">
        <v>-1.6573916576250007</v>
      </c>
      <c r="O54" s="218">
        <v>-1.6270904683125007</v>
      </c>
      <c r="P54" s="218">
        <v>-1.5967892790000007</v>
      </c>
      <c r="Q54" s="218">
        <v>-1.5664880896875006</v>
      </c>
      <c r="R54" s="218">
        <v>-1.5361869003750006</v>
      </c>
      <c r="S54" s="218">
        <v>-1.5058857110625006</v>
      </c>
      <c r="T54" s="218">
        <v>-1.4755845217500005</v>
      </c>
      <c r="U54" s="218">
        <v>-1.4452833324375005</v>
      </c>
      <c r="V54" s="219">
        <v>-1.4149821431250005</v>
      </c>
      <c r="W54" s="218">
        <v>-1.3846809538125004</v>
      </c>
      <c r="X54" s="219">
        <v>-1.3543797645000004</v>
      </c>
      <c r="Y54" s="218">
        <v>-1.3240785751875004</v>
      </c>
      <c r="Z54" s="219">
        <v>-1.2937773858750004</v>
      </c>
      <c r="AA54" s="218">
        <v>-1.2634761965625003</v>
      </c>
      <c r="AB54" s="220">
        <v>-1.2331750072500003</v>
      </c>
      <c r="AC54" s="218">
        <v>-1.2028738179375003</v>
      </c>
      <c r="AD54" s="220">
        <v>-1.1725726286250002</v>
      </c>
      <c r="AE54" s="218">
        <v>-1.1422714393125002</v>
      </c>
      <c r="AF54" s="218">
        <v>-1.1119702500000002</v>
      </c>
      <c r="AG54" s="150">
        <v>-1.0832351250000003</v>
      </c>
      <c r="AH54" s="150">
        <v>-1.0545000000000002</v>
      </c>
      <c r="AI54" s="150">
        <v>-1.0272500000000002</v>
      </c>
      <c r="AJ54" s="150">
        <v>-1</v>
      </c>
      <c r="AK54" s="150">
        <v>-0.8</v>
      </c>
      <c r="AL54" s="150">
        <v>-0.6</v>
      </c>
      <c r="AM54" s="150">
        <v>-0.4</v>
      </c>
      <c r="AN54" s="150">
        <v>-0.2</v>
      </c>
      <c r="AO54" s="150">
        <v>0</v>
      </c>
      <c r="AP54" s="150">
        <v>0.2</v>
      </c>
      <c r="AQ54" s="150">
        <v>0.4</v>
      </c>
      <c r="AR54" s="150">
        <v>0.6</v>
      </c>
      <c r="AS54" s="150">
        <v>0.8</v>
      </c>
      <c r="AT54" s="150">
        <v>1</v>
      </c>
      <c r="AU54" s="150">
        <v>1.2</v>
      </c>
      <c r="AV54" s="150">
        <v>1.4</v>
      </c>
      <c r="AW54" s="150">
        <v>1.58</v>
      </c>
      <c r="AX54" s="150">
        <v>1.76</v>
      </c>
      <c r="AY54" s="150">
        <v>1.9220000000000006</v>
      </c>
      <c r="AZ54" s="150">
        <v>2.0840000000000005</v>
      </c>
      <c r="BA54" s="150">
        <v>2.2298000000000004</v>
      </c>
      <c r="BB54" s="150">
        <v>2.3756000000000004</v>
      </c>
      <c r="BC54" s="150">
        <v>2.5068200000000003</v>
      </c>
      <c r="BD54" s="150">
        <v>2.6380400000000002</v>
      </c>
      <c r="BE54" s="150">
        <v>2.756138</v>
      </c>
      <c r="BF54" s="150">
        <v>2.8742359999999998</v>
      </c>
      <c r="BG54" s="150">
        <v>2.9805241999999996</v>
      </c>
      <c r="BH54" s="150">
        <v>3.0868123999999995</v>
      </c>
      <c r="BI54" s="150">
        <v>3.1824717799999993</v>
      </c>
      <c r="BJ54" s="150">
        <v>3.2781311599999992</v>
      </c>
      <c r="BK54" s="150">
        <v>3.3642246019999993</v>
      </c>
      <c r="BL54" s="150">
        <v>3.450318043999999</v>
      </c>
      <c r="BM54" s="150">
        <v>3.5278021417999987</v>
      </c>
      <c r="BN54" s="150">
        <v>3.6052862395999989</v>
      </c>
      <c r="BO54" s="150">
        <v>3.6750219276199987</v>
      </c>
      <c r="BP54" s="150">
        <v>3.7447576156399989</v>
      </c>
      <c r="BQ54" s="150">
        <v>3.8144933036599991</v>
      </c>
      <c r="BR54" s="150">
        <v>3.8842289916799988</v>
      </c>
      <c r="BS54" s="150">
        <v>3.9539646796999985</v>
      </c>
      <c r="BT54" s="150">
        <v>4.0237003677199983</v>
      </c>
      <c r="BU54" s="150">
        <v>4.093436055739998</v>
      </c>
      <c r="BV54" s="150">
        <v>4.1631717437599978</v>
      </c>
      <c r="BW54" s="150">
        <v>4.2329074317799975</v>
      </c>
      <c r="BX54" s="150">
        <v>4.3026431197999973</v>
      </c>
      <c r="BY54" s="150">
        <v>4.372378807819997</v>
      </c>
      <c r="BZ54" s="150">
        <v>4.4421144958399967</v>
      </c>
      <c r="CA54" s="150">
        <v>4.5118501838599965</v>
      </c>
      <c r="CB54" s="150">
        <v>4.5815858718799962</v>
      </c>
      <c r="CC54" s="150">
        <v>4.651321559899996</v>
      </c>
      <c r="CD54" s="150">
        <v>4.7210572479199957</v>
      </c>
      <c r="CE54" s="150">
        <v>4.7907929359399954</v>
      </c>
      <c r="CF54" s="150">
        <v>4.8605286239599952</v>
      </c>
      <c r="CG54" s="150">
        <v>4.9302643119799949</v>
      </c>
      <c r="CH54" s="150">
        <v>4.9999999999999947</v>
      </c>
      <c r="CI54" s="150">
        <v>5.0697356880199944</v>
      </c>
      <c r="CJ54" s="150">
        <v>5.1394713760399942</v>
      </c>
      <c r="CK54" s="150">
        <v>5.2092070640599939</v>
      </c>
      <c r="CL54" s="150">
        <v>5.2789427520799936</v>
      </c>
      <c r="CM54" s="150">
        <v>5.3486784400999934</v>
      </c>
      <c r="CN54" s="150">
        <v>5.4184141281199931</v>
      </c>
      <c r="CO54" s="150">
        <v>5.4881498161399929</v>
      </c>
      <c r="CP54" s="150">
        <v>5.5578855041599926</v>
      </c>
      <c r="CQ54" s="150">
        <v>5.6276211921799923</v>
      </c>
      <c r="CR54" s="150">
        <v>5.6973568801999921</v>
      </c>
      <c r="CS54" s="150">
        <v>5.7670925682199918</v>
      </c>
      <c r="CT54" s="150">
        <v>5.8368282562399916</v>
      </c>
      <c r="CU54" s="150">
        <v>5.9065639442599913</v>
      </c>
      <c r="CV54" s="150">
        <v>5.9762996322799911</v>
      </c>
      <c r="CW54" s="150">
        <v>6.0460353202999908</v>
      </c>
      <c r="CX54" s="150">
        <v>6.1157710083199905</v>
      </c>
      <c r="CY54" s="150">
        <v>6.1855066963399903</v>
      </c>
      <c r="CZ54" s="150">
        <v>6.25524238435999</v>
      </c>
      <c r="DA54" s="150">
        <v>6.3249780723799898</v>
      </c>
      <c r="DB54" s="150">
        <v>6.3947137603999895</v>
      </c>
      <c r="DC54" s="150">
        <v>6.4644494484199893</v>
      </c>
      <c r="DD54" s="150">
        <v>6.534185136439989</v>
      </c>
      <c r="DE54" s="150">
        <v>6.6039208244599887</v>
      </c>
      <c r="DF54" s="150">
        <v>6.6736565124799885</v>
      </c>
      <c r="DG54" s="150">
        <v>6.7433922004999882</v>
      </c>
      <c r="DH54" s="150">
        <v>6.813127888519988</v>
      </c>
      <c r="DI54" s="150">
        <v>6.8828635765399877</v>
      </c>
      <c r="DJ54" s="150">
        <v>6.9525992645599874</v>
      </c>
      <c r="DK54" s="150">
        <v>7.0223349525799872</v>
      </c>
      <c r="DL54" s="150">
        <v>7.0920706405999869</v>
      </c>
      <c r="DM54" s="150">
        <v>7.1618063286199867</v>
      </c>
      <c r="DN54" s="150">
        <v>7.2315420166399864</v>
      </c>
      <c r="DO54" s="150">
        <v>7.3012777046599862</v>
      </c>
      <c r="DP54" s="150">
        <v>7.3710133926799859</v>
      </c>
      <c r="DQ54" s="150">
        <v>7.4407490806999856</v>
      </c>
      <c r="DR54" s="150">
        <v>7.5104847687199854</v>
      </c>
      <c r="DS54" s="150">
        <v>7.5802204567399851</v>
      </c>
      <c r="DT54" s="150">
        <v>7.6499561447599849</v>
      </c>
      <c r="DU54" s="150">
        <v>7.7196918327799846</v>
      </c>
      <c r="DV54" s="150">
        <v>7.7894275207999844</v>
      </c>
      <c r="DW54" s="150">
        <v>7.8591632088199841</v>
      </c>
      <c r="DX54" s="150">
        <v>7.9288988968399838</v>
      </c>
      <c r="DY54" s="150">
        <v>7.9986345848599836</v>
      </c>
      <c r="DZ54" s="150">
        <v>8.0683702728799833</v>
      </c>
      <c r="EA54" s="150">
        <v>8.1381059608999831</v>
      </c>
      <c r="EB54" s="150">
        <v>8.2078416489199828</v>
      </c>
      <c r="EC54" s="150">
        <v>8.2775773369399825</v>
      </c>
      <c r="ED54" s="150">
        <v>8.3473130249599823</v>
      </c>
      <c r="EE54" s="150">
        <v>8.417048712979982</v>
      </c>
      <c r="EF54" s="150">
        <v>8.4867844009999818</v>
      </c>
      <c r="EG54" s="150">
        <v>8.5565200890199815</v>
      </c>
      <c r="EH54" s="150">
        <v>8.6262557770399813</v>
      </c>
      <c r="EI54" s="150">
        <v>8.695991465059981</v>
      </c>
      <c r="EJ54" s="150">
        <v>8.7657271530799807</v>
      </c>
      <c r="EK54" s="150">
        <v>8.8354628410999805</v>
      </c>
      <c r="EL54" s="23">
        <v>8.9051985291199802</v>
      </c>
      <c r="EM54" s="23">
        <v>8.97493421713998</v>
      </c>
      <c r="EN54" s="23">
        <v>9.0446699051599797</v>
      </c>
      <c r="EO54" s="23">
        <v>9.1144055931799794</v>
      </c>
      <c r="EP54" s="23">
        <v>9.1841412811999792</v>
      </c>
      <c r="EQ54" s="23">
        <v>9.2538769692199789</v>
      </c>
      <c r="ER54" s="23">
        <v>9.3236126572399787</v>
      </c>
      <c r="ES54" s="23">
        <v>9.3933483452599784</v>
      </c>
      <c r="ET54" s="23">
        <v>9.4630840332799782</v>
      </c>
      <c r="EU54" s="23">
        <v>9.5328197212999779</v>
      </c>
      <c r="EV54" s="23">
        <v>9.6025554093199776</v>
      </c>
      <c r="EW54" s="23">
        <v>9.6722910973399774</v>
      </c>
      <c r="EX54" s="23">
        <v>9.7420267853599771</v>
      </c>
      <c r="EY54" s="23">
        <v>9.8117624733799769</v>
      </c>
      <c r="EZ54" s="23">
        <v>9.8814981613999766</v>
      </c>
      <c r="FA54" s="23">
        <v>9.9512338494199764</v>
      </c>
      <c r="FB54" s="23">
        <v>10.020969537439976</v>
      </c>
      <c r="FC54" s="23">
        <v>10.090705225459976</v>
      </c>
      <c r="FD54" s="23">
        <v>10.160440913479976</v>
      </c>
      <c r="FE54" s="23">
        <v>10.230176601499975</v>
      </c>
      <c r="FF54" s="23">
        <v>10.299912289519975</v>
      </c>
      <c r="FG54" s="23">
        <v>10.369647977539975</v>
      </c>
      <c r="FH54" s="23">
        <v>10.439383665559975</v>
      </c>
      <c r="FI54" s="23">
        <v>10.509119353579974</v>
      </c>
      <c r="FJ54" s="23">
        <v>10.578855041599974</v>
      </c>
      <c r="FK54" s="23">
        <v>10.648590729619974</v>
      </c>
      <c r="FL54" s="23">
        <v>10.718326417639974</v>
      </c>
      <c r="FM54" s="23">
        <v>10.788062105659973</v>
      </c>
      <c r="FN54" s="23">
        <v>10.857797793679973</v>
      </c>
      <c r="FO54" s="23">
        <v>10.927533481699973</v>
      </c>
      <c r="FP54" s="23">
        <v>10.997269169719972</v>
      </c>
      <c r="FQ54" s="23">
        <v>11.067004857739972</v>
      </c>
      <c r="FR54" s="23">
        <v>11.136740545759972</v>
      </c>
      <c r="FS54" s="23">
        <v>11.206476233779972</v>
      </c>
      <c r="FT54" s="23">
        <v>11.276211921799971</v>
      </c>
      <c r="FU54" s="23">
        <v>11.345947609819971</v>
      </c>
      <c r="FV54" s="23">
        <v>11.415683297839971</v>
      </c>
      <c r="FW54" s="23">
        <v>11.485418985859971</v>
      </c>
      <c r="FX54" s="23">
        <v>11.55515467387997</v>
      </c>
      <c r="FY54" s="23">
        <v>11.62489036189997</v>
      </c>
      <c r="FZ54" s="23">
        <v>11.69462604991997</v>
      </c>
      <c r="GA54" s="23">
        <v>11.76436173793997</v>
      </c>
      <c r="GB54" s="23">
        <v>11.834097425959969</v>
      </c>
      <c r="GC54" s="23">
        <v>11.903833113979969</v>
      </c>
      <c r="GD54" s="23">
        <v>11.973568801999969</v>
      </c>
      <c r="GE54" s="23">
        <v>12.043304490019969</v>
      </c>
      <c r="GF54" s="23">
        <v>12.113040178039968</v>
      </c>
      <c r="GG54" s="23">
        <v>12.182775866059968</v>
      </c>
      <c r="GH54" s="23">
        <v>12.252511554079968</v>
      </c>
      <c r="GI54" s="23">
        <v>12.322247242099968</v>
      </c>
      <c r="GJ54" s="23">
        <v>12.391982930119967</v>
      </c>
      <c r="GK54" s="23">
        <v>12.461718618139967</v>
      </c>
      <c r="GL54" s="23">
        <v>12.531454306159967</v>
      </c>
      <c r="GM54" s="23">
        <v>12.601189994179967</v>
      </c>
      <c r="GN54" s="23">
        <v>12.670925682199966</v>
      </c>
      <c r="GO54" s="23">
        <v>12.740661370219966</v>
      </c>
      <c r="GP54" s="23">
        <v>12.810397058239966</v>
      </c>
      <c r="GQ54" s="23">
        <v>12.880132746259966</v>
      </c>
      <c r="GR54" s="23">
        <v>12.949868434279965</v>
      </c>
      <c r="GS54" s="23">
        <v>13.019604122299965</v>
      </c>
      <c r="GT54" s="23">
        <v>13.089339810319965</v>
      </c>
      <c r="GU54" s="23">
        <v>13.159075498339964</v>
      </c>
      <c r="GV54" s="23">
        <v>13.228811186359964</v>
      </c>
      <c r="GW54" s="23">
        <v>13.298546874379964</v>
      </c>
      <c r="GX54" s="23">
        <v>13.368282562399964</v>
      </c>
      <c r="GY54" s="23">
        <v>13.438018250419963</v>
      </c>
      <c r="GZ54" s="23">
        <v>13.507753938439963</v>
      </c>
      <c r="HA54" s="23">
        <v>13.577489626459963</v>
      </c>
      <c r="HB54" s="23">
        <v>13.647225314479963</v>
      </c>
      <c r="HC54" s="23">
        <v>13.716961002499962</v>
      </c>
      <c r="HD54" s="23">
        <v>13.786696690519962</v>
      </c>
      <c r="HE54" s="23">
        <v>13.856432378539962</v>
      </c>
      <c r="HF54" s="23">
        <v>13.926168066559962</v>
      </c>
      <c r="HG54" s="23">
        <v>13.995903754579961</v>
      </c>
      <c r="HH54" s="23">
        <v>14.065639442599961</v>
      </c>
      <c r="HI54" s="23">
        <v>14.135375130619961</v>
      </c>
      <c r="HJ54" s="23">
        <v>14.205110818639961</v>
      </c>
      <c r="HK54" s="23">
        <v>14.27484650665996</v>
      </c>
      <c r="HL54" s="23">
        <v>14.34458219467996</v>
      </c>
      <c r="HM54" s="23">
        <v>14.41431788269996</v>
      </c>
      <c r="HN54" s="23">
        <v>14.48405357071996</v>
      </c>
      <c r="HO54" s="23">
        <v>14.553789258739959</v>
      </c>
      <c r="HP54" s="23">
        <v>14.623524946759959</v>
      </c>
      <c r="HQ54" s="23">
        <v>14.693260634779959</v>
      </c>
      <c r="HR54" s="23">
        <v>14.762996322799959</v>
      </c>
      <c r="HS54" s="23">
        <v>14.832732010819958</v>
      </c>
      <c r="HT54" s="23">
        <v>14.902467698839958</v>
      </c>
      <c r="HU54" s="23">
        <v>14.972203386859958</v>
      </c>
      <c r="HV54" s="23">
        <v>15.041939074879958</v>
      </c>
      <c r="HW54" s="23">
        <v>15.111674762899957</v>
      </c>
      <c r="HX54" s="23">
        <v>15.181410450919957</v>
      </c>
      <c r="HY54" s="23">
        <v>15.251146138939957</v>
      </c>
      <c r="HZ54" s="23">
        <v>15.320881826959956</v>
      </c>
      <c r="IA54" s="23">
        <v>15.390617514979956</v>
      </c>
      <c r="IB54" s="23">
        <v>15.460353202999956</v>
      </c>
      <c r="IC54" s="23">
        <v>15.530088891019956</v>
      </c>
      <c r="ID54" s="23">
        <v>15.599824579039955</v>
      </c>
      <c r="IE54" s="23">
        <v>15.669560267059955</v>
      </c>
      <c r="IF54" s="23">
        <v>15.739295955079955</v>
      </c>
      <c r="IG54" s="23">
        <v>15.809031643099955</v>
      </c>
      <c r="IH54" s="23">
        <v>15.878767331119954</v>
      </c>
      <c r="II54" s="23">
        <v>15.948503019139954</v>
      </c>
      <c r="IJ54" s="23">
        <v>16.018238707159952</v>
      </c>
      <c r="IK54" s="23">
        <v>16.087974395179955</v>
      </c>
      <c r="IL54" s="23">
        <v>16.157710083199952</v>
      </c>
      <c r="IM54" s="23">
        <v>16.227445771219955</v>
      </c>
      <c r="IN54" s="23">
        <v>16.297181459239951</v>
      </c>
      <c r="IO54" s="23">
        <v>16.366917147259954</v>
      </c>
      <c r="IP54" s="23">
        <v>16.436652835279951</v>
      </c>
      <c r="IQ54" s="23">
        <v>16.506388523299954</v>
      </c>
      <c r="IR54" s="23">
        <v>16.57612421131995</v>
      </c>
      <c r="IS54" s="23">
        <v>16.645859899339953</v>
      </c>
      <c r="IT54" s="23">
        <v>16.71559558735995</v>
      </c>
      <c r="IU54" s="23">
        <v>16.785331275379953</v>
      </c>
      <c r="IV54" s="23">
        <v>16.855066963399949</v>
      </c>
    </row>
    <row r="55" spans="1:256" ht="13.2" x14ac:dyDescent="0.25">
      <c r="A55" s="149">
        <v>38353</v>
      </c>
      <c r="B55" s="218">
        <v>-2.0210059293750011</v>
      </c>
      <c r="C55" s="218">
        <v>-1.9907047400625011</v>
      </c>
      <c r="D55" s="218">
        <v>-1.9604035507500011</v>
      </c>
      <c r="E55" s="218">
        <v>-1.930102361437501</v>
      </c>
      <c r="F55" s="218">
        <v>-1.899801172125001</v>
      </c>
      <c r="G55" s="218">
        <v>-1.869499982812501</v>
      </c>
      <c r="H55" s="218">
        <v>-1.8391987935000009</v>
      </c>
      <c r="I55" s="218">
        <v>-1.8088976041875009</v>
      </c>
      <c r="J55" s="218">
        <v>-1.7785964148750009</v>
      </c>
      <c r="K55" s="218">
        <v>-1.7482952255625008</v>
      </c>
      <c r="L55" s="218">
        <v>-1.7179940362500008</v>
      </c>
      <c r="M55" s="218">
        <v>-1.6876928469375008</v>
      </c>
      <c r="N55" s="218">
        <v>-1.6573916576250007</v>
      </c>
      <c r="O55" s="218">
        <v>-1.6270904683125007</v>
      </c>
      <c r="P55" s="218">
        <v>-1.5967892790000007</v>
      </c>
      <c r="Q55" s="218">
        <v>-1.5664880896875006</v>
      </c>
      <c r="R55" s="218">
        <v>-1.5361869003750006</v>
      </c>
      <c r="S55" s="218">
        <v>-1.5058857110625006</v>
      </c>
      <c r="T55" s="218">
        <v>-1.4755845217500005</v>
      </c>
      <c r="U55" s="218">
        <v>-1.4452833324375005</v>
      </c>
      <c r="V55" s="219">
        <v>-1.4149821431250005</v>
      </c>
      <c r="W55" s="218">
        <v>-1.3846809538125004</v>
      </c>
      <c r="X55" s="219">
        <v>-1.3543797645000004</v>
      </c>
      <c r="Y55" s="218">
        <v>-1.3240785751875004</v>
      </c>
      <c r="Z55" s="219">
        <v>-1.2937773858750004</v>
      </c>
      <c r="AA55" s="218">
        <v>-1.2634761965625003</v>
      </c>
      <c r="AB55" s="220">
        <v>-1.2331750072500003</v>
      </c>
      <c r="AC55" s="218">
        <v>-1.2028738179375003</v>
      </c>
      <c r="AD55" s="220">
        <v>-1.1725726286250002</v>
      </c>
      <c r="AE55" s="218">
        <v>-1.1422714393125002</v>
      </c>
      <c r="AF55" s="218">
        <v>-1.1119702500000002</v>
      </c>
      <c r="AG55" s="150">
        <v>-1.0832351250000003</v>
      </c>
      <c r="AH55" s="150">
        <v>-1.0545000000000002</v>
      </c>
      <c r="AI55" s="150">
        <v>-1.0272500000000002</v>
      </c>
      <c r="AJ55" s="150">
        <v>-1</v>
      </c>
      <c r="AK55" s="150">
        <v>-0.8</v>
      </c>
      <c r="AL55" s="150">
        <v>-0.6</v>
      </c>
      <c r="AM55" s="150">
        <v>-0.4</v>
      </c>
      <c r="AN55" s="150">
        <v>-0.2</v>
      </c>
      <c r="AO55" s="150">
        <v>0</v>
      </c>
      <c r="AP55" s="150">
        <v>0.2</v>
      </c>
      <c r="AQ55" s="150">
        <v>0.4</v>
      </c>
      <c r="AR55" s="150">
        <v>0.6</v>
      </c>
      <c r="AS55" s="150">
        <v>0.8</v>
      </c>
      <c r="AT55" s="150">
        <v>1</v>
      </c>
      <c r="AU55" s="150">
        <v>1.2</v>
      </c>
      <c r="AV55" s="150">
        <v>1.4</v>
      </c>
      <c r="AW55" s="150">
        <v>1.58</v>
      </c>
      <c r="AX55" s="150">
        <v>1.76</v>
      </c>
      <c r="AY55" s="150">
        <v>1.9220000000000006</v>
      </c>
      <c r="AZ55" s="150">
        <v>2.0840000000000005</v>
      </c>
      <c r="BA55" s="150">
        <v>2.2298000000000004</v>
      </c>
      <c r="BB55" s="150">
        <v>2.3756000000000004</v>
      </c>
      <c r="BC55" s="150">
        <v>2.5068200000000003</v>
      </c>
      <c r="BD55" s="150">
        <v>2.6380400000000002</v>
      </c>
      <c r="BE55" s="150">
        <v>2.756138</v>
      </c>
      <c r="BF55" s="150">
        <v>2.8742359999999998</v>
      </c>
      <c r="BG55" s="150">
        <v>2.9805241999999996</v>
      </c>
      <c r="BH55" s="150">
        <v>3.0868123999999995</v>
      </c>
      <c r="BI55" s="150">
        <v>3.1824717799999993</v>
      </c>
      <c r="BJ55" s="150">
        <v>3.2781311599999992</v>
      </c>
      <c r="BK55" s="150">
        <v>3.3642246019999993</v>
      </c>
      <c r="BL55" s="150">
        <v>3.450318043999999</v>
      </c>
      <c r="BM55" s="150">
        <v>3.5278021417999987</v>
      </c>
      <c r="BN55" s="150">
        <v>3.6052862395999989</v>
      </c>
      <c r="BO55" s="150">
        <v>3.6750219276199987</v>
      </c>
      <c r="BP55" s="150">
        <v>3.7447576156399989</v>
      </c>
      <c r="BQ55" s="150">
        <v>3.8144933036599991</v>
      </c>
      <c r="BR55" s="150">
        <v>3.8842289916799988</v>
      </c>
      <c r="BS55" s="150">
        <v>3.9539646796999985</v>
      </c>
      <c r="BT55" s="150">
        <v>4.0237003677199983</v>
      </c>
      <c r="BU55" s="150">
        <v>4.093436055739998</v>
      </c>
      <c r="BV55" s="150">
        <v>4.1631717437599978</v>
      </c>
      <c r="BW55" s="150">
        <v>4.2329074317799975</v>
      </c>
      <c r="BX55" s="150">
        <v>4.3026431197999973</v>
      </c>
      <c r="BY55" s="150">
        <v>4.372378807819997</v>
      </c>
      <c r="BZ55" s="150">
        <v>4.4421144958399967</v>
      </c>
      <c r="CA55" s="150">
        <v>4.5118501838599965</v>
      </c>
      <c r="CB55" s="150">
        <v>4.5815858718799962</v>
      </c>
      <c r="CC55" s="150">
        <v>4.651321559899996</v>
      </c>
      <c r="CD55" s="150">
        <v>4.7210572479199957</v>
      </c>
      <c r="CE55" s="150">
        <v>4.7907929359399954</v>
      </c>
      <c r="CF55" s="150">
        <v>4.8605286239599952</v>
      </c>
      <c r="CG55" s="150">
        <v>4.9302643119799949</v>
      </c>
      <c r="CH55" s="150">
        <v>4.9999999999999947</v>
      </c>
      <c r="CI55" s="150">
        <v>5.0697356880199944</v>
      </c>
      <c r="CJ55" s="150">
        <v>5.1394713760399942</v>
      </c>
      <c r="CK55" s="150">
        <v>5.2092070640599939</v>
      </c>
      <c r="CL55" s="150">
        <v>5.2789427520799936</v>
      </c>
      <c r="CM55" s="150">
        <v>5.3486784400999934</v>
      </c>
      <c r="CN55" s="150">
        <v>5.4184141281199931</v>
      </c>
      <c r="CO55" s="150">
        <v>5.4881498161399929</v>
      </c>
      <c r="CP55" s="150">
        <v>5.5578855041599926</v>
      </c>
      <c r="CQ55" s="150">
        <v>5.6276211921799923</v>
      </c>
      <c r="CR55" s="150">
        <v>5.6973568801999921</v>
      </c>
      <c r="CS55" s="150">
        <v>5.7670925682199918</v>
      </c>
      <c r="CT55" s="150">
        <v>5.8368282562399916</v>
      </c>
      <c r="CU55" s="150">
        <v>5.9065639442599913</v>
      </c>
      <c r="CV55" s="150">
        <v>5.9762996322799911</v>
      </c>
      <c r="CW55" s="150">
        <v>6.0460353202999908</v>
      </c>
      <c r="CX55" s="150">
        <v>6.1157710083199905</v>
      </c>
      <c r="CY55" s="150">
        <v>6.1855066963399903</v>
      </c>
      <c r="CZ55" s="150">
        <v>6.25524238435999</v>
      </c>
      <c r="DA55" s="150">
        <v>6.3249780723799898</v>
      </c>
      <c r="DB55" s="150">
        <v>6.3947137603999895</v>
      </c>
      <c r="DC55" s="150">
        <v>6.4644494484199893</v>
      </c>
      <c r="DD55" s="150">
        <v>6.534185136439989</v>
      </c>
      <c r="DE55" s="150">
        <v>6.6039208244599887</v>
      </c>
      <c r="DF55" s="150">
        <v>6.6736565124799885</v>
      </c>
      <c r="DG55" s="150">
        <v>6.7433922004999882</v>
      </c>
      <c r="DH55" s="150">
        <v>6.813127888519988</v>
      </c>
      <c r="DI55" s="150">
        <v>6.8828635765399877</v>
      </c>
      <c r="DJ55" s="150">
        <v>6.9525992645599874</v>
      </c>
      <c r="DK55" s="150">
        <v>7.0223349525799872</v>
      </c>
      <c r="DL55" s="150">
        <v>7.0920706405999869</v>
      </c>
      <c r="DM55" s="150">
        <v>7.1618063286199867</v>
      </c>
      <c r="DN55" s="150">
        <v>7.2315420166399864</v>
      </c>
      <c r="DO55" s="150">
        <v>7.3012777046599862</v>
      </c>
      <c r="DP55" s="150">
        <v>7.3710133926799859</v>
      </c>
      <c r="DQ55" s="150">
        <v>7.4407490806999856</v>
      </c>
      <c r="DR55" s="150">
        <v>7.5104847687199854</v>
      </c>
      <c r="DS55" s="150">
        <v>7.5802204567399851</v>
      </c>
      <c r="DT55" s="150">
        <v>7.6499561447599849</v>
      </c>
      <c r="DU55" s="150">
        <v>7.7196918327799846</v>
      </c>
      <c r="DV55" s="150">
        <v>7.7894275207999844</v>
      </c>
      <c r="DW55" s="150">
        <v>7.8591632088199841</v>
      </c>
      <c r="DX55" s="150">
        <v>7.9288988968399838</v>
      </c>
      <c r="DY55" s="150">
        <v>7.9986345848599836</v>
      </c>
      <c r="DZ55" s="150">
        <v>8.0683702728799833</v>
      </c>
      <c r="EA55" s="150">
        <v>8.1381059608999831</v>
      </c>
      <c r="EB55" s="150">
        <v>8.2078416489199828</v>
      </c>
      <c r="EC55" s="150">
        <v>8.2775773369399825</v>
      </c>
      <c r="ED55" s="150">
        <v>8.3473130249599823</v>
      </c>
      <c r="EE55" s="150">
        <v>8.417048712979982</v>
      </c>
      <c r="EF55" s="150">
        <v>8.4867844009999818</v>
      </c>
      <c r="EG55" s="150">
        <v>8.5565200890199815</v>
      </c>
      <c r="EH55" s="150">
        <v>8.6262557770399813</v>
      </c>
      <c r="EI55" s="150">
        <v>8.695991465059981</v>
      </c>
      <c r="EJ55" s="150">
        <v>8.7657271530799807</v>
      </c>
      <c r="EK55" s="150">
        <v>8.8354628410999805</v>
      </c>
      <c r="EL55" s="23">
        <v>8.9051985291199802</v>
      </c>
      <c r="EM55" s="23">
        <v>8.97493421713998</v>
      </c>
      <c r="EN55" s="23">
        <v>9.0446699051599797</v>
      </c>
      <c r="EO55" s="23">
        <v>9.1144055931799794</v>
      </c>
      <c r="EP55" s="23">
        <v>9.1841412811999792</v>
      </c>
      <c r="EQ55" s="23">
        <v>9.2538769692199789</v>
      </c>
      <c r="ER55" s="23">
        <v>9.3236126572399787</v>
      </c>
      <c r="ES55" s="23">
        <v>9.3933483452599784</v>
      </c>
      <c r="ET55" s="23">
        <v>9.4630840332799782</v>
      </c>
      <c r="EU55" s="23">
        <v>9.5328197212999779</v>
      </c>
      <c r="EV55" s="23">
        <v>9.6025554093199776</v>
      </c>
      <c r="EW55" s="23">
        <v>9.6722910973399774</v>
      </c>
      <c r="EX55" s="23">
        <v>9.7420267853599771</v>
      </c>
      <c r="EY55" s="23">
        <v>9.8117624733799769</v>
      </c>
      <c r="EZ55" s="23">
        <v>9.8814981613999766</v>
      </c>
      <c r="FA55" s="23">
        <v>9.9512338494199764</v>
      </c>
      <c r="FB55" s="23">
        <v>10.020969537439976</v>
      </c>
      <c r="FC55" s="23">
        <v>10.090705225459976</v>
      </c>
      <c r="FD55" s="23">
        <v>10.160440913479976</v>
      </c>
      <c r="FE55" s="23">
        <v>10.230176601499975</v>
      </c>
      <c r="FF55" s="23">
        <v>10.299912289519975</v>
      </c>
      <c r="FG55" s="23">
        <v>10.369647977539975</v>
      </c>
      <c r="FH55" s="23">
        <v>10.439383665559975</v>
      </c>
      <c r="FI55" s="23">
        <v>10.509119353579974</v>
      </c>
      <c r="FJ55" s="23">
        <v>10.578855041599974</v>
      </c>
      <c r="FK55" s="23">
        <v>10.648590729619974</v>
      </c>
      <c r="FL55" s="23">
        <v>10.718326417639974</v>
      </c>
      <c r="FM55" s="23">
        <v>10.788062105659973</v>
      </c>
      <c r="FN55" s="23">
        <v>10.857797793679973</v>
      </c>
      <c r="FO55" s="23">
        <v>10.927533481699973</v>
      </c>
      <c r="FP55" s="23">
        <v>10.997269169719972</v>
      </c>
      <c r="FQ55" s="23">
        <v>11.067004857739972</v>
      </c>
      <c r="FR55" s="23">
        <v>11.136740545759972</v>
      </c>
      <c r="FS55" s="23">
        <v>11.206476233779972</v>
      </c>
      <c r="FT55" s="23">
        <v>11.276211921799971</v>
      </c>
      <c r="FU55" s="23">
        <v>11.345947609819971</v>
      </c>
      <c r="FV55" s="23">
        <v>11.415683297839971</v>
      </c>
      <c r="FW55" s="23">
        <v>11.485418985859971</v>
      </c>
      <c r="FX55" s="23">
        <v>11.55515467387997</v>
      </c>
      <c r="FY55" s="23">
        <v>11.62489036189997</v>
      </c>
      <c r="FZ55" s="23">
        <v>11.69462604991997</v>
      </c>
      <c r="GA55" s="23">
        <v>11.76436173793997</v>
      </c>
      <c r="GB55" s="23">
        <v>11.834097425959969</v>
      </c>
      <c r="GC55" s="23">
        <v>11.903833113979969</v>
      </c>
      <c r="GD55" s="23">
        <v>11.973568801999969</v>
      </c>
      <c r="GE55" s="23">
        <v>12.043304490019969</v>
      </c>
      <c r="GF55" s="23">
        <v>12.113040178039968</v>
      </c>
      <c r="GG55" s="23">
        <v>12.182775866059968</v>
      </c>
      <c r="GH55" s="23">
        <v>12.252511554079968</v>
      </c>
      <c r="GI55" s="23">
        <v>12.322247242099968</v>
      </c>
      <c r="GJ55" s="23">
        <v>12.391982930119967</v>
      </c>
      <c r="GK55" s="23">
        <v>12.461718618139967</v>
      </c>
      <c r="GL55" s="23">
        <v>12.531454306159967</v>
      </c>
      <c r="GM55" s="23">
        <v>12.601189994179967</v>
      </c>
      <c r="GN55" s="23">
        <v>12.670925682199966</v>
      </c>
      <c r="GO55" s="23">
        <v>12.740661370219966</v>
      </c>
      <c r="GP55" s="23">
        <v>12.810397058239966</v>
      </c>
      <c r="GQ55" s="23">
        <v>12.880132746259966</v>
      </c>
      <c r="GR55" s="23">
        <v>12.949868434279965</v>
      </c>
      <c r="GS55" s="23">
        <v>13.019604122299965</v>
      </c>
      <c r="GT55" s="23">
        <v>13.089339810319965</v>
      </c>
      <c r="GU55" s="23">
        <v>13.159075498339964</v>
      </c>
      <c r="GV55" s="23">
        <v>13.228811186359964</v>
      </c>
      <c r="GW55" s="23">
        <v>13.298546874379964</v>
      </c>
      <c r="GX55" s="23">
        <v>13.368282562399964</v>
      </c>
      <c r="GY55" s="23">
        <v>13.438018250419963</v>
      </c>
      <c r="GZ55" s="23">
        <v>13.507753938439963</v>
      </c>
      <c r="HA55" s="23">
        <v>13.577489626459963</v>
      </c>
      <c r="HB55" s="23">
        <v>13.647225314479963</v>
      </c>
      <c r="HC55" s="23">
        <v>13.716961002499962</v>
      </c>
      <c r="HD55" s="23">
        <v>13.786696690519962</v>
      </c>
      <c r="HE55" s="23">
        <v>13.856432378539962</v>
      </c>
      <c r="HF55" s="23">
        <v>13.926168066559962</v>
      </c>
      <c r="HG55" s="23">
        <v>13.995903754579961</v>
      </c>
      <c r="HH55" s="23">
        <v>14.065639442599961</v>
      </c>
      <c r="HI55" s="23">
        <v>14.135375130619961</v>
      </c>
      <c r="HJ55" s="23">
        <v>14.205110818639961</v>
      </c>
      <c r="HK55" s="23">
        <v>14.27484650665996</v>
      </c>
      <c r="HL55" s="23">
        <v>14.34458219467996</v>
      </c>
      <c r="HM55" s="23">
        <v>14.41431788269996</v>
      </c>
      <c r="HN55" s="23">
        <v>14.48405357071996</v>
      </c>
      <c r="HO55" s="23">
        <v>14.553789258739959</v>
      </c>
      <c r="HP55" s="23">
        <v>14.623524946759959</v>
      </c>
      <c r="HQ55" s="23">
        <v>14.693260634779959</v>
      </c>
      <c r="HR55" s="23">
        <v>14.762996322799959</v>
      </c>
      <c r="HS55" s="23">
        <v>14.832732010819958</v>
      </c>
      <c r="HT55" s="23">
        <v>14.902467698839958</v>
      </c>
      <c r="HU55" s="23">
        <v>14.972203386859958</v>
      </c>
      <c r="HV55" s="23">
        <v>15.041939074879958</v>
      </c>
      <c r="HW55" s="23">
        <v>15.111674762899957</v>
      </c>
      <c r="HX55" s="23">
        <v>15.181410450919957</v>
      </c>
      <c r="HY55" s="23">
        <v>15.251146138939957</v>
      </c>
      <c r="HZ55" s="23">
        <v>15.320881826959956</v>
      </c>
      <c r="IA55" s="23">
        <v>15.390617514979956</v>
      </c>
      <c r="IB55" s="23">
        <v>15.460353202999956</v>
      </c>
      <c r="IC55" s="23">
        <v>15.530088891019956</v>
      </c>
      <c r="ID55" s="23">
        <v>15.599824579039955</v>
      </c>
      <c r="IE55" s="23">
        <v>15.669560267059955</v>
      </c>
      <c r="IF55" s="23">
        <v>15.739295955079955</v>
      </c>
      <c r="IG55" s="23">
        <v>15.809031643099955</v>
      </c>
      <c r="IH55" s="23">
        <v>15.878767331119954</v>
      </c>
      <c r="II55" s="23">
        <v>15.948503019139954</v>
      </c>
      <c r="IJ55" s="23">
        <v>16.018238707159952</v>
      </c>
      <c r="IK55" s="23">
        <v>16.087974395179955</v>
      </c>
      <c r="IL55" s="23">
        <v>16.157710083199952</v>
      </c>
      <c r="IM55" s="23">
        <v>16.227445771219955</v>
      </c>
      <c r="IN55" s="23">
        <v>16.297181459239951</v>
      </c>
      <c r="IO55" s="23">
        <v>16.366917147259954</v>
      </c>
      <c r="IP55" s="23">
        <v>16.436652835279951</v>
      </c>
      <c r="IQ55" s="23">
        <v>16.506388523299954</v>
      </c>
      <c r="IR55" s="23">
        <v>16.57612421131995</v>
      </c>
      <c r="IS55" s="23">
        <v>16.645859899339953</v>
      </c>
      <c r="IT55" s="23">
        <v>16.71559558735995</v>
      </c>
      <c r="IU55" s="23">
        <v>16.785331275379953</v>
      </c>
      <c r="IV55" s="23">
        <v>16.855066963399949</v>
      </c>
    </row>
    <row r="56" spans="1:256" ht="13.2" x14ac:dyDescent="0.25">
      <c r="A56" s="149">
        <v>38384</v>
      </c>
      <c r="B56" s="218">
        <v>-2.0210059293750011</v>
      </c>
      <c r="C56" s="218">
        <v>-1.9907047400625011</v>
      </c>
      <c r="D56" s="218">
        <v>-1.9604035507500011</v>
      </c>
      <c r="E56" s="218">
        <v>-1.930102361437501</v>
      </c>
      <c r="F56" s="218">
        <v>-1.899801172125001</v>
      </c>
      <c r="G56" s="218">
        <v>-1.869499982812501</v>
      </c>
      <c r="H56" s="218">
        <v>-1.8391987935000009</v>
      </c>
      <c r="I56" s="218">
        <v>-1.8088976041875009</v>
      </c>
      <c r="J56" s="218">
        <v>-1.7785964148750009</v>
      </c>
      <c r="K56" s="218">
        <v>-1.7482952255625008</v>
      </c>
      <c r="L56" s="218">
        <v>-1.7179940362500008</v>
      </c>
      <c r="M56" s="218">
        <v>-1.6876928469375008</v>
      </c>
      <c r="N56" s="218">
        <v>-1.6573916576250007</v>
      </c>
      <c r="O56" s="218">
        <v>-1.6270904683125007</v>
      </c>
      <c r="P56" s="218">
        <v>-1.5967892790000007</v>
      </c>
      <c r="Q56" s="218">
        <v>-1.5664880896875006</v>
      </c>
      <c r="R56" s="218">
        <v>-1.5361869003750006</v>
      </c>
      <c r="S56" s="218">
        <v>-1.5058857110625006</v>
      </c>
      <c r="T56" s="218">
        <v>-1.4755845217500005</v>
      </c>
      <c r="U56" s="218">
        <v>-1.4452833324375005</v>
      </c>
      <c r="V56" s="219">
        <v>-1.4149821431250005</v>
      </c>
      <c r="W56" s="218">
        <v>-1.3846809538125004</v>
      </c>
      <c r="X56" s="219">
        <v>-1.3543797645000004</v>
      </c>
      <c r="Y56" s="218">
        <v>-1.3240785751875004</v>
      </c>
      <c r="Z56" s="219">
        <v>-1.2937773858750004</v>
      </c>
      <c r="AA56" s="218">
        <v>-1.2634761965625003</v>
      </c>
      <c r="AB56" s="220">
        <v>-1.2331750072500003</v>
      </c>
      <c r="AC56" s="218">
        <v>-1.2028738179375003</v>
      </c>
      <c r="AD56" s="220">
        <v>-1.1725726286250002</v>
      </c>
      <c r="AE56" s="218">
        <v>-1.1422714393125002</v>
      </c>
      <c r="AF56" s="218">
        <v>-1.1119702500000002</v>
      </c>
      <c r="AG56" s="150">
        <v>-1.0832351250000003</v>
      </c>
      <c r="AH56" s="150">
        <v>-1.0545000000000002</v>
      </c>
      <c r="AI56" s="150">
        <v>-1.0272500000000002</v>
      </c>
      <c r="AJ56" s="150">
        <v>-1</v>
      </c>
      <c r="AK56" s="150">
        <v>-0.8</v>
      </c>
      <c r="AL56" s="150">
        <v>-0.6</v>
      </c>
      <c r="AM56" s="150">
        <v>-0.4</v>
      </c>
      <c r="AN56" s="150">
        <v>-0.2</v>
      </c>
      <c r="AO56" s="150">
        <v>0</v>
      </c>
      <c r="AP56" s="150">
        <v>0.2</v>
      </c>
      <c r="AQ56" s="150">
        <v>0.4</v>
      </c>
      <c r="AR56" s="150">
        <v>0.6</v>
      </c>
      <c r="AS56" s="150">
        <v>0.8</v>
      </c>
      <c r="AT56" s="150">
        <v>1</v>
      </c>
      <c r="AU56" s="150">
        <v>1.2</v>
      </c>
      <c r="AV56" s="150">
        <v>1.4</v>
      </c>
      <c r="AW56" s="150">
        <v>1.58</v>
      </c>
      <c r="AX56" s="150">
        <v>1.76</v>
      </c>
      <c r="AY56" s="150">
        <v>1.9220000000000006</v>
      </c>
      <c r="AZ56" s="150">
        <v>2.0840000000000005</v>
      </c>
      <c r="BA56" s="150">
        <v>2.2298000000000004</v>
      </c>
      <c r="BB56" s="150">
        <v>2.3756000000000004</v>
      </c>
      <c r="BC56" s="150">
        <v>2.5068200000000003</v>
      </c>
      <c r="BD56" s="150">
        <v>2.6380400000000002</v>
      </c>
      <c r="BE56" s="150">
        <v>2.756138</v>
      </c>
      <c r="BF56" s="150">
        <v>2.8742359999999998</v>
      </c>
      <c r="BG56" s="150">
        <v>2.9805241999999996</v>
      </c>
      <c r="BH56" s="150">
        <v>3.0868123999999995</v>
      </c>
      <c r="BI56" s="150">
        <v>3.1824717799999993</v>
      </c>
      <c r="BJ56" s="150">
        <v>3.2781311599999992</v>
      </c>
      <c r="BK56" s="150">
        <v>3.3642246019999993</v>
      </c>
      <c r="BL56" s="150">
        <v>3.450318043999999</v>
      </c>
      <c r="BM56" s="150">
        <v>3.5278021417999987</v>
      </c>
      <c r="BN56" s="150">
        <v>3.6052862395999989</v>
      </c>
      <c r="BO56" s="150">
        <v>3.6750219276199987</v>
      </c>
      <c r="BP56" s="150">
        <v>3.7447576156399989</v>
      </c>
      <c r="BQ56" s="150">
        <v>3.8144933036599991</v>
      </c>
      <c r="BR56" s="150">
        <v>3.8842289916799988</v>
      </c>
      <c r="BS56" s="150">
        <v>3.9539646796999985</v>
      </c>
      <c r="BT56" s="150">
        <v>4.0237003677199983</v>
      </c>
      <c r="BU56" s="150">
        <v>4.093436055739998</v>
      </c>
      <c r="BV56" s="150">
        <v>4.1631717437599978</v>
      </c>
      <c r="BW56" s="150">
        <v>4.2329074317799975</v>
      </c>
      <c r="BX56" s="150">
        <v>4.3026431197999973</v>
      </c>
      <c r="BY56" s="150">
        <v>4.372378807819997</v>
      </c>
      <c r="BZ56" s="150">
        <v>4.4421144958399967</v>
      </c>
      <c r="CA56" s="150">
        <v>4.5118501838599965</v>
      </c>
      <c r="CB56" s="150">
        <v>4.5815858718799962</v>
      </c>
      <c r="CC56" s="150">
        <v>4.651321559899996</v>
      </c>
      <c r="CD56" s="150">
        <v>4.7210572479199957</v>
      </c>
      <c r="CE56" s="150">
        <v>4.7907929359399954</v>
      </c>
      <c r="CF56" s="150">
        <v>4.8605286239599952</v>
      </c>
      <c r="CG56" s="150">
        <v>4.9302643119799949</v>
      </c>
      <c r="CH56" s="150">
        <v>4.9999999999999947</v>
      </c>
      <c r="CI56" s="150">
        <v>5.0697356880199944</v>
      </c>
      <c r="CJ56" s="150">
        <v>5.1394713760399942</v>
      </c>
      <c r="CK56" s="150">
        <v>5.2092070640599939</v>
      </c>
      <c r="CL56" s="150">
        <v>5.2789427520799936</v>
      </c>
      <c r="CM56" s="150">
        <v>5.3486784400999934</v>
      </c>
      <c r="CN56" s="150">
        <v>5.4184141281199931</v>
      </c>
      <c r="CO56" s="150">
        <v>5.4881498161399929</v>
      </c>
      <c r="CP56" s="150">
        <v>5.5578855041599926</v>
      </c>
      <c r="CQ56" s="150">
        <v>5.6276211921799923</v>
      </c>
      <c r="CR56" s="150">
        <v>5.6973568801999921</v>
      </c>
      <c r="CS56" s="150">
        <v>5.7670925682199918</v>
      </c>
      <c r="CT56" s="150">
        <v>5.8368282562399916</v>
      </c>
      <c r="CU56" s="150">
        <v>5.9065639442599913</v>
      </c>
      <c r="CV56" s="150">
        <v>5.9762996322799911</v>
      </c>
      <c r="CW56" s="150">
        <v>6.0460353202999908</v>
      </c>
      <c r="CX56" s="150">
        <v>6.1157710083199905</v>
      </c>
      <c r="CY56" s="150">
        <v>6.1855066963399903</v>
      </c>
      <c r="CZ56" s="150">
        <v>6.25524238435999</v>
      </c>
      <c r="DA56" s="150">
        <v>6.3249780723799898</v>
      </c>
      <c r="DB56" s="150">
        <v>6.3947137603999895</v>
      </c>
      <c r="DC56" s="150">
        <v>6.4644494484199893</v>
      </c>
      <c r="DD56" s="150">
        <v>6.534185136439989</v>
      </c>
      <c r="DE56" s="150">
        <v>6.6039208244599887</v>
      </c>
      <c r="DF56" s="150">
        <v>6.6736565124799885</v>
      </c>
      <c r="DG56" s="150">
        <v>6.7433922004999882</v>
      </c>
      <c r="DH56" s="150">
        <v>6.813127888519988</v>
      </c>
      <c r="DI56" s="150">
        <v>6.8828635765399877</v>
      </c>
      <c r="DJ56" s="150">
        <v>6.9525992645599874</v>
      </c>
      <c r="DK56" s="150">
        <v>7.0223349525799872</v>
      </c>
      <c r="DL56" s="150">
        <v>7.0920706405999869</v>
      </c>
      <c r="DM56" s="150">
        <v>7.1618063286199867</v>
      </c>
      <c r="DN56" s="150">
        <v>7.2315420166399864</v>
      </c>
      <c r="DO56" s="150">
        <v>7.3012777046599862</v>
      </c>
      <c r="DP56" s="150">
        <v>7.3710133926799859</v>
      </c>
      <c r="DQ56" s="150">
        <v>7.4407490806999856</v>
      </c>
      <c r="DR56" s="150">
        <v>7.5104847687199854</v>
      </c>
      <c r="DS56" s="150">
        <v>7.5802204567399851</v>
      </c>
      <c r="DT56" s="150">
        <v>7.6499561447599849</v>
      </c>
      <c r="DU56" s="150">
        <v>7.7196918327799846</v>
      </c>
      <c r="DV56" s="150">
        <v>7.7894275207999844</v>
      </c>
      <c r="DW56" s="150">
        <v>7.8591632088199841</v>
      </c>
      <c r="DX56" s="150">
        <v>7.9288988968399838</v>
      </c>
      <c r="DY56" s="150">
        <v>7.9986345848599836</v>
      </c>
      <c r="DZ56" s="150">
        <v>8.0683702728799833</v>
      </c>
      <c r="EA56" s="150">
        <v>8.1381059608999831</v>
      </c>
      <c r="EB56" s="150">
        <v>8.2078416489199828</v>
      </c>
      <c r="EC56" s="150">
        <v>8.2775773369399825</v>
      </c>
      <c r="ED56" s="150">
        <v>8.3473130249599823</v>
      </c>
      <c r="EE56" s="150">
        <v>8.417048712979982</v>
      </c>
      <c r="EF56" s="150">
        <v>8.4867844009999818</v>
      </c>
      <c r="EG56" s="150">
        <v>8.5565200890199815</v>
      </c>
      <c r="EH56" s="150">
        <v>8.6262557770399813</v>
      </c>
      <c r="EI56" s="150">
        <v>8.695991465059981</v>
      </c>
      <c r="EJ56" s="150">
        <v>8.7657271530799807</v>
      </c>
      <c r="EK56" s="150">
        <v>8.8354628410999805</v>
      </c>
      <c r="EL56" s="23">
        <v>8.9051985291199802</v>
      </c>
      <c r="EM56" s="23">
        <v>8.97493421713998</v>
      </c>
      <c r="EN56" s="23">
        <v>9.0446699051599797</v>
      </c>
      <c r="EO56" s="23">
        <v>9.1144055931799794</v>
      </c>
      <c r="EP56" s="23">
        <v>9.1841412811999792</v>
      </c>
      <c r="EQ56" s="23">
        <v>9.2538769692199789</v>
      </c>
      <c r="ER56" s="23">
        <v>9.3236126572399787</v>
      </c>
      <c r="ES56" s="23">
        <v>9.3933483452599784</v>
      </c>
      <c r="ET56" s="23">
        <v>9.4630840332799782</v>
      </c>
      <c r="EU56" s="23">
        <v>9.5328197212999779</v>
      </c>
      <c r="EV56" s="23">
        <v>9.6025554093199776</v>
      </c>
      <c r="EW56" s="23">
        <v>9.6722910973399774</v>
      </c>
      <c r="EX56" s="23">
        <v>9.7420267853599771</v>
      </c>
      <c r="EY56" s="23">
        <v>9.8117624733799769</v>
      </c>
      <c r="EZ56" s="23">
        <v>9.8814981613999766</v>
      </c>
      <c r="FA56" s="23">
        <v>9.9512338494199764</v>
      </c>
      <c r="FB56" s="23">
        <v>10.020969537439976</v>
      </c>
      <c r="FC56" s="23">
        <v>10.090705225459976</v>
      </c>
      <c r="FD56" s="23">
        <v>10.160440913479976</v>
      </c>
      <c r="FE56" s="23">
        <v>10.230176601499975</v>
      </c>
      <c r="FF56" s="23">
        <v>10.299912289519975</v>
      </c>
      <c r="FG56" s="23">
        <v>10.369647977539975</v>
      </c>
      <c r="FH56" s="23">
        <v>10.439383665559975</v>
      </c>
      <c r="FI56" s="23">
        <v>10.509119353579974</v>
      </c>
      <c r="FJ56" s="23">
        <v>10.578855041599974</v>
      </c>
      <c r="FK56" s="23">
        <v>10.648590729619974</v>
      </c>
      <c r="FL56" s="23">
        <v>10.718326417639974</v>
      </c>
      <c r="FM56" s="23">
        <v>10.788062105659973</v>
      </c>
      <c r="FN56" s="23">
        <v>10.857797793679973</v>
      </c>
      <c r="FO56" s="23">
        <v>10.927533481699973</v>
      </c>
      <c r="FP56" s="23">
        <v>10.997269169719972</v>
      </c>
      <c r="FQ56" s="23">
        <v>11.067004857739972</v>
      </c>
      <c r="FR56" s="23">
        <v>11.136740545759972</v>
      </c>
      <c r="FS56" s="23">
        <v>11.206476233779972</v>
      </c>
      <c r="FT56" s="23">
        <v>11.276211921799971</v>
      </c>
      <c r="FU56" s="23">
        <v>11.345947609819971</v>
      </c>
      <c r="FV56" s="23">
        <v>11.415683297839971</v>
      </c>
      <c r="FW56" s="23">
        <v>11.485418985859971</v>
      </c>
      <c r="FX56" s="23">
        <v>11.55515467387997</v>
      </c>
      <c r="FY56" s="23">
        <v>11.62489036189997</v>
      </c>
      <c r="FZ56" s="23">
        <v>11.69462604991997</v>
      </c>
      <c r="GA56" s="23">
        <v>11.76436173793997</v>
      </c>
      <c r="GB56" s="23">
        <v>11.834097425959969</v>
      </c>
      <c r="GC56" s="23">
        <v>11.903833113979969</v>
      </c>
      <c r="GD56" s="23">
        <v>11.973568801999969</v>
      </c>
      <c r="GE56" s="23">
        <v>12.043304490019969</v>
      </c>
      <c r="GF56" s="23">
        <v>12.113040178039968</v>
      </c>
      <c r="GG56" s="23">
        <v>12.182775866059968</v>
      </c>
      <c r="GH56" s="23">
        <v>12.252511554079968</v>
      </c>
      <c r="GI56" s="23">
        <v>12.322247242099968</v>
      </c>
      <c r="GJ56" s="23">
        <v>12.391982930119967</v>
      </c>
      <c r="GK56" s="23">
        <v>12.461718618139967</v>
      </c>
      <c r="GL56" s="23">
        <v>12.531454306159967</v>
      </c>
      <c r="GM56" s="23">
        <v>12.601189994179967</v>
      </c>
      <c r="GN56" s="23">
        <v>12.670925682199966</v>
      </c>
      <c r="GO56" s="23">
        <v>12.740661370219966</v>
      </c>
      <c r="GP56" s="23">
        <v>12.810397058239966</v>
      </c>
      <c r="GQ56" s="23">
        <v>12.880132746259966</v>
      </c>
      <c r="GR56" s="23">
        <v>12.949868434279965</v>
      </c>
      <c r="GS56" s="23">
        <v>13.019604122299965</v>
      </c>
      <c r="GT56" s="23">
        <v>13.089339810319965</v>
      </c>
      <c r="GU56" s="23">
        <v>13.159075498339964</v>
      </c>
      <c r="GV56" s="23">
        <v>13.228811186359964</v>
      </c>
      <c r="GW56" s="23">
        <v>13.298546874379964</v>
      </c>
      <c r="GX56" s="23">
        <v>13.368282562399964</v>
      </c>
      <c r="GY56" s="23">
        <v>13.438018250419963</v>
      </c>
      <c r="GZ56" s="23">
        <v>13.507753938439963</v>
      </c>
      <c r="HA56" s="23">
        <v>13.577489626459963</v>
      </c>
      <c r="HB56" s="23">
        <v>13.647225314479963</v>
      </c>
      <c r="HC56" s="23">
        <v>13.716961002499962</v>
      </c>
      <c r="HD56" s="23">
        <v>13.786696690519962</v>
      </c>
      <c r="HE56" s="23">
        <v>13.856432378539962</v>
      </c>
      <c r="HF56" s="23">
        <v>13.926168066559962</v>
      </c>
      <c r="HG56" s="23">
        <v>13.995903754579961</v>
      </c>
      <c r="HH56" s="23">
        <v>14.065639442599961</v>
      </c>
      <c r="HI56" s="23">
        <v>14.135375130619961</v>
      </c>
      <c r="HJ56" s="23">
        <v>14.205110818639961</v>
      </c>
      <c r="HK56" s="23">
        <v>14.27484650665996</v>
      </c>
      <c r="HL56" s="23">
        <v>14.34458219467996</v>
      </c>
      <c r="HM56" s="23">
        <v>14.41431788269996</v>
      </c>
      <c r="HN56" s="23">
        <v>14.48405357071996</v>
      </c>
      <c r="HO56" s="23">
        <v>14.553789258739959</v>
      </c>
      <c r="HP56" s="23">
        <v>14.623524946759959</v>
      </c>
      <c r="HQ56" s="23">
        <v>14.693260634779959</v>
      </c>
      <c r="HR56" s="23">
        <v>14.762996322799959</v>
      </c>
      <c r="HS56" s="23">
        <v>14.832732010819958</v>
      </c>
      <c r="HT56" s="23">
        <v>14.902467698839958</v>
      </c>
      <c r="HU56" s="23">
        <v>14.972203386859958</v>
      </c>
      <c r="HV56" s="23">
        <v>15.041939074879958</v>
      </c>
      <c r="HW56" s="23">
        <v>15.111674762899957</v>
      </c>
      <c r="HX56" s="23">
        <v>15.181410450919957</v>
      </c>
      <c r="HY56" s="23">
        <v>15.251146138939957</v>
      </c>
      <c r="HZ56" s="23">
        <v>15.320881826959956</v>
      </c>
      <c r="IA56" s="23">
        <v>15.390617514979956</v>
      </c>
      <c r="IB56" s="23">
        <v>15.460353202999956</v>
      </c>
      <c r="IC56" s="23">
        <v>15.530088891019956</v>
      </c>
      <c r="ID56" s="23">
        <v>15.599824579039955</v>
      </c>
      <c r="IE56" s="23">
        <v>15.669560267059955</v>
      </c>
      <c r="IF56" s="23">
        <v>15.739295955079955</v>
      </c>
      <c r="IG56" s="23">
        <v>15.809031643099955</v>
      </c>
      <c r="IH56" s="23">
        <v>15.878767331119954</v>
      </c>
      <c r="II56" s="23">
        <v>15.948503019139954</v>
      </c>
      <c r="IJ56" s="23">
        <v>16.018238707159952</v>
      </c>
      <c r="IK56" s="23">
        <v>16.087974395179955</v>
      </c>
      <c r="IL56" s="23">
        <v>16.157710083199952</v>
      </c>
      <c r="IM56" s="23">
        <v>16.227445771219955</v>
      </c>
      <c r="IN56" s="23">
        <v>16.297181459239951</v>
      </c>
      <c r="IO56" s="23">
        <v>16.366917147259954</v>
      </c>
      <c r="IP56" s="23">
        <v>16.436652835279951</v>
      </c>
      <c r="IQ56" s="23">
        <v>16.506388523299954</v>
      </c>
      <c r="IR56" s="23">
        <v>16.57612421131995</v>
      </c>
      <c r="IS56" s="23">
        <v>16.645859899339953</v>
      </c>
      <c r="IT56" s="23">
        <v>16.71559558735995</v>
      </c>
      <c r="IU56" s="23">
        <v>16.785331275379953</v>
      </c>
      <c r="IV56" s="23">
        <v>16.855066963399949</v>
      </c>
    </row>
    <row r="57" spans="1:256" ht="13.2" x14ac:dyDescent="0.25">
      <c r="A57" s="149">
        <v>38412</v>
      </c>
      <c r="B57" s="218">
        <v>-2.0210059293750011</v>
      </c>
      <c r="C57" s="218">
        <v>-1.9907047400625011</v>
      </c>
      <c r="D57" s="218">
        <v>-1.9604035507500011</v>
      </c>
      <c r="E57" s="218">
        <v>-1.930102361437501</v>
      </c>
      <c r="F57" s="218">
        <v>-1.899801172125001</v>
      </c>
      <c r="G57" s="218">
        <v>-1.869499982812501</v>
      </c>
      <c r="H57" s="218">
        <v>-1.8391987935000009</v>
      </c>
      <c r="I57" s="218">
        <v>-1.8088976041875009</v>
      </c>
      <c r="J57" s="218">
        <v>-1.7785964148750009</v>
      </c>
      <c r="K57" s="218">
        <v>-1.7482952255625008</v>
      </c>
      <c r="L57" s="218">
        <v>-1.7179940362500008</v>
      </c>
      <c r="M57" s="218">
        <v>-1.6876928469375008</v>
      </c>
      <c r="N57" s="218">
        <v>-1.6573916576250007</v>
      </c>
      <c r="O57" s="218">
        <v>-1.6270904683125007</v>
      </c>
      <c r="P57" s="218">
        <v>-1.5967892790000007</v>
      </c>
      <c r="Q57" s="218">
        <v>-1.5664880896875006</v>
      </c>
      <c r="R57" s="218">
        <v>-1.5361869003750006</v>
      </c>
      <c r="S57" s="218">
        <v>-1.5058857110625006</v>
      </c>
      <c r="T57" s="218">
        <v>-1.4755845217500005</v>
      </c>
      <c r="U57" s="218">
        <v>-1.4452833324375005</v>
      </c>
      <c r="V57" s="219">
        <v>-1.4149821431250005</v>
      </c>
      <c r="W57" s="218">
        <v>-1.3846809538125004</v>
      </c>
      <c r="X57" s="219">
        <v>-1.3543797645000004</v>
      </c>
      <c r="Y57" s="218">
        <v>-1.3240785751875004</v>
      </c>
      <c r="Z57" s="219">
        <v>-1.2937773858750004</v>
      </c>
      <c r="AA57" s="218">
        <v>-1.2634761965625003</v>
      </c>
      <c r="AB57" s="220">
        <v>-1.2331750072500003</v>
      </c>
      <c r="AC57" s="218">
        <v>-1.2028738179375003</v>
      </c>
      <c r="AD57" s="220">
        <v>-1.1725726286250002</v>
      </c>
      <c r="AE57" s="218">
        <v>-1.1422714393125002</v>
      </c>
      <c r="AF57" s="218">
        <v>-1.1119702500000002</v>
      </c>
      <c r="AG57" s="150">
        <v>-1.0832351250000003</v>
      </c>
      <c r="AH57" s="150">
        <v>-1.0545000000000002</v>
      </c>
      <c r="AI57" s="150">
        <v>-1.0272500000000002</v>
      </c>
      <c r="AJ57" s="150">
        <v>-1</v>
      </c>
      <c r="AK57" s="150">
        <v>-0.8</v>
      </c>
      <c r="AL57" s="150">
        <v>-0.6</v>
      </c>
      <c r="AM57" s="150">
        <v>-0.4</v>
      </c>
      <c r="AN57" s="150">
        <v>-0.2</v>
      </c>
      <c r="AO57" s="150">
        <v>0</v>
      </c>
      <c r="AP57" s="150">
        <v>0.2</v>
      </c>
      <c r="AQ57" s="150">
        <v>0.4</v>
      </c>
      <c r="AR57" s="150">
        <v>0.6</v>
      </c>
      <c r="AS57" s="150">
        <v>0.8</v>
      </c>
      <c r="AT57" s="150">
        <v>1</v>
      </c>
      <c r="AU57" s="150">
        <v>1.2</v>
      </c>
      <c r="AV57" s="150">
        <v>1.4</v>
      </c>
      <c r="AW57" s="150">
        <v>1.58</v>
      </c>
      <c r="AX57" s="150">
        <v>1.76</v>
      </c>
      <c r="AY57" s="150">
        <v>1.9220000000000006</v>
      </c>
      <c r="AZ57" s="150">
        <v>2.0840000000000005</v>
      </c>
      <c r="BA57" s="150">
        <v>2.2298000000000004</v>
      </c>
      <c r="BB57" s="150">
        <v>2.3756000000000004</v>
      </c>
      <c r="BC57" s="150">
        <v>2.5068200000000003</v>
      </c>
      <c r="BD57" s="150">
        <v>2.6380400000000002</v>
      </c>
      <c r="BE57" s="150">
        <v>2.756138</v>
      </c>
      <c r="BF57" s="150">
        <v>2.8742359999999998</v>
      </c>
      <c r="BG57" s="150">
        <v>2.9805241999999996</v>
      </c>
      <c r="BH57" s="150">
        <v>3.0868123999999995</v>
      </c>
      <c r="BI57" s="150">
        <v>3.1824717799999993</v>
      </c>
      <c r="BJ57" s="150">
        <v>3.2781311599999992</v>
      </c>
      <c r="BK57" s="150">
        <v>3.3642246019999993</v>
      </c>
      <c r="BL57" s="150">
        <v>3.450318043999999</v>
      </c>
      <c r="BM57" s="150">
        <v>3.5278021417999987</v>
      </c>
      <c r="BN57" s="150">
        <v>3.6052862395999989</v>
      </c>
      <c r="BO57" s="150">
        <v>3.6750219276199987</v>
      </c>
      <c r="BP57" s="150">
        <v>3.7447576156399989</v>
      </c>
      <c r="BQ57" s="150">
        <v>3.8144933036599991</v>
      </c>
      <c r="BR57" s="150">
        <v>3.8842289916799988</v>
      </c>
      <c r="BS57" s="150">
        <v>3.9539646796999985</v>
      </c>
      <c r="BT57" s="150">
        <v>4.0237003677199983</v>
      </c>
      <c r="BU57" s="150">
        <v>4.093436055739998</v>
      </c>
      <c r="BV57" s="150">
        <v>4.1631717437599978</v>
      </c>
      <c r="BW57" s="150">
        <v>4.2329074317799975</v>
      </c>
      <c r="BX57" s="150">
        <v>4.3026431197999973</v>
      </c>
      <c r="BY57" s="150">
        <v>4.372378807819997</v>
      </c>
      <c r="BZ57" s="150">
        <v>4.4421144958399967</v>
      </c>
      <c r="CA57" s="150">
        <v>4.5118501838599965</v>
      </c>
      <c r="CB57" s="150">
        <v>4.5815858718799962</v>
      </c>
      <c r="CC57" s="150">
        <v>4.651321559899996</v>
      </c>
      <c r="CD57" s="150">
        <v>4.7210572479199957</v>
      </c>
      <c r="CE57" s="150">
        <v>4.7907929359399954</v>
      </c>
      <c r="CF57" s="150">
        <v>4.8605286239599952</v>
      </c>
      <c r="CG57" s="150">
        <v>4.9302643119799949</v>
      </c>
      <c r="CH57" s="150">
        <v>4.9999999999999947</v>
      </c>
      <c r="CI57" s="150">
        <v>5.0697356880199944</v>
      </c>
      <c r="CJ57" s="150">
        <v>5.1394713760399942</v>
      </c>
      <c r="CK57" s="150">
        <v>5.2092070640599939</v>
      </c>
      <c r="CL57" s="150">
        <v>5.2789427520799936</v>
      </c>
      <c r="CM57" s="150">
        <v>5.3486784400999934</v>
      </c>
      <c r="CN57" s="150">
        <v>5.4184141281199931</v>
      </c>
      <c r="CO57" s="150">
        <v>5.4881498161399929</v>
      </c>
      <c r="CP57" s="150">
        <v>5.5578855041599926</v>
      </c>
      <c r="CQ57" s="150">
        <v>5.6276211921799923</v>
      </c>
      <c r="CR57" s="150">
        <v>5.6973568801999921</v>
      </c>
      <c r="CS57" s="150">
        <v>5.7670925682199918</v>
      </c>
      <c r="CT57" s="150">
        <v>5.8368282562399916</v>
      </c>
      <c r="CU57" s="150">
        <v>5.9065639442599913</v>
      </c>
      <c r="CV57" s="150">
        <v>5.9762996322799911</v>
      </c>
      <c r="CW57" s="150">
        <v>6.0460353202999908</v>
      </c>
      <c r="CX57" s="150">
        <v>6.1157710083199905</v>
      </c>
      <c r="CY57" s="150">
        <v>6.1855066963399903</v>
      </c>
      <c r="CZ57" s="150">
        <v>6.25524238435999</v>
      </c>
      <c r="DA57" s="150">
        <v>6.3249780723799898</v>
      </c>
      <c r="DB57" s="150">
        <v>6.3947137603999895</v>
      </c>
      <c r="DC57" s="150">
        <v>6.4644494484199893</v>
      </c>
      <c r="DD57" s="150">
        <v>6.534185136439989</v>
      </c>
      <c r="DE57" s="150">
        <v>6.6039208244599887</v>
      </c>
      <c r="DF57" s="150">
        <v>6.6736565124799885</v>
      </c>
      <c r="DG57" s="150">
        <v>6.7433922004999882</v>
      </c>
      <c r="DH57" s="150">
        <v>6.813127888519988</v>
      </c>
      <c r="DI57" s="150">
        <v>6.8828635765399877</v>
      </c>
      <c r="DJ57" s="150">
        <v>6.9525992645599874</v>
      </c>
      <c r="DK57" s="150">
        <v>7.0223349525799872</v>
      </c>
      <c r="DL57" s="150">
        <v>7.0920706405999869</v>
      </c>
      <c r="DM57" s="150">
        <v>7.1618063286199867</v>
      </c>
      <c r="DN57" s="150">
        <v>7.2315420166399864</v>
      </c>
      <c r="DO57" s="150">
        <v>7.3012777046599862</v>
      </c>
      <c r="DP57" s="150">
        <v>7.3710133926799859</v>
      </c>
      <c r="DQ57" s="150">
        <v>7.4407490806999856</v>
      </c>
      <c r="DR57" s="150">
        <v>7.5104847687199854</v>
      </c>
      <c r="DS57" s="150">
        <v>7.5802204567399851</v>
      </c>
      <c r="DT57" s="150">
        <v>7.6499561447599849</v>
      </c>
      <c r="DU57" s="150">
        <v>7.7196918327799846</v>
      </c>
      <c r="DV57" s="150">
        <v>7.7894275207999844</v>
      </c>
      <c r="DW57" s="150">
        <v>7.8591632088199841</v>
      </c>
      <c r="DX57" s="150">
        <v>7.9288988968399838</v>
      </c>
      <c r="DY57" s="150">
        <v>7.9986345848599836</v>
      </c>
      <c r="DZ57" s="150">
        <v>8.0683702728799833</v>
      </c>
      <c r="EA57" s="150">
        <v>8.1381059608999831</v>
      </c>
      <c r="EB57" s="150">
        <v>8.2078416489199828</v>
      </c>
      <c r="EC57" s="150">
        <v>8.2775773369399825</v>
      </c>
      <c r="ED57" s="150">
        <v>8.3473130249599823</v>
      </c>
      <c r="EE57" s="150">
        <v>8.417048712979982</v>
      </c>
      <c r="EF57" s="150">
        <v>8.4867844009999818</v>
      </c>
      <c r="EG57" s="150">
        <v>8.5565200890199815</v>
      </c>
      <c r="EH57" s="150">
        <v>8.6262557770399813</v>
      </c>
      <c r="EI57" s="150">
        <v>8.695991465059981</v>
      </c>
      <c r="EJ57" s="150">
        <v>8.7657271530799807</v>
      </c>
      <c r="EK57" s="150">
        <v>8.8354628410999805</v>
      </c>
      <c r="EL57" s="23">
        <v>8.9051985291199802</v>
      </c>
      <c r="EM57" s="23">
        <v>8.97493421713998</v>
      </c>
      <c r="EN57" s="23">
        <v>9.0446699051599797</v>
      </c>
      <c r="EO57" s="23">
        <v>9.1144055931799794</v>
      </c>
      <c r="EP57" s="23">
        <v>9.1841412811999792</v>
      </c>
      <c r="EQ57" s="23">
        <v>9.2538769692199789</v>
      </c>
      <c r="ER57" s="23">
        <v>9.3236126572399787</v>
      </c>
      <c r="ES57" s="23">
        <v>9.3933483452599784</v>
      </c>
      <c r="ET57" s="23">
        <v>9.4630840332799782</v>
      </c>
      <c r="EU57" s="23">
        <v>9.5328197212999779</v>
      </c>
      <c r="EV57" s="23">
        <v>9.6025554093199776</v>
      </c>
      <c r="EW57" s="23">
        <v>9.6722910973399774</v>
      </c>
      <c r="EX57" s="23">
        <v>9.7420267853599771</v>
      </c>
      <c r="EY57" s="23">
        <v>9.8117624733799769</v>
      </c>
      <c r="EZ57" s="23">
        <v>9.8814981613999766</v>
      </c>
      <c r="FA57" s="23">
        <v>9.9512338494199764</v>
      </c>
      <c r="FB57" s="23">
        <v>10.020969537439976</v>
      </c>
      <c r="FC57" s="23">
        <v>10.090705225459976</v>
      </c>
      <c r="FD57" s="23">
        <v>10.160440913479976</v>
      </c>
      <c r="FE57" s="23">
        <v>10.230176601499975</v>
      </c>
      <c r="FF57" s="23">
        <v>10.299912289519975</v>
      </c>
      <c r="FG57" s="23">
        <v>10.369647977539975</v>
      </c>
      <c r="FH57" s="23">
        <v>10.439383665559975</v>
      </c>
      <c r="FI57" s="23">
        <v>10.509119353579974</v>
      </c>
      <c r="FJ57" s="23">
        <v>10.578855041599974</v>
      </c>
      <c r="FK57" s="23">
        <v>10.648590729619974</v>
      </c>
      <c r="FL57" s="23">
        <v>10.718326417639974</v>
      </c>
      <c r="FM57" s="23">
        <v>10.788062105659973</v>
      </c>
      <c r="FN57" s="23">
        <v>10.857797793679973</v>
      </c>
      <c r="FO57" s="23">
        <v>10.927533481699973</v>
      </c>
      <c r="FP57" s="23">
        <v>10.997269169719972</v>
      </c>
      <c r="FQ57" s="23">
        <v>11.067004857739972</v>
      </c>
      <c r="FR57" s="23">
        <v>11.136740545759972</v>
      </c>
      <c r="FS57" s="23">
        <v>11.206476233779972</v>
      </c>
      <c r="FT57" s="23">
        <v>11.276211921799971</v>
      </c>
      <c r="FU57" s="23">
        <v>11.345947609819971</v>
      </c>
      <c r="FV57" s="23">
        <v>11.415683297839971</v>
      </c>
      <c r="FW57" s="23">
        <v>11.485418985859971</v>
      </c>
      <c r="FX57" s="23">
        <v>11.55515467387997</v>
      </c>
      <c r="FY57" s="23">
        <v>11.62489036189997</v>
      </c>
      <c r="FZ57" s="23">
        <v>11.69462604991997</v>
      </c>
      <c r="GA57" s="23">
        <v>11.76436173793997</v>
      </c>
      <c r="GB57" s="23">
        <v>11.834097425959969</v>
      </c>
      <c r="GC57" s="23">
        <v>11.903833113979969</v>
      </c>
      <c r="GD57" s="23">
        <v>11.973568801999969</v>
      </c>
      <c r="GE57" s="23">
        <v>12.043304490019969</v>
      </c>
      <c r="GF57" s="23">
        <v>12.113040178039968</v>
      </c>
      <c r="GG57" s="23">
        <v>12.182775866059968</v>
      </c>
      <c r="GH57" s="23">
        <v>12.252511554079968</v>
      </c>
      <c r="GI57" s="23">
        <v>12.322247242099968</v>
      </c>
      <c r="GJ57" s="23">
        <v>12.391982930119967</v>
      </c>
      <c r="GK57" s="23">
        <v>12.461718618139967</v>
      </c>
      <c r="GL57" s="23">
        <v>12.531454306159967</v>
      </c>
      <c r="GM57" s="23">
        <v>12.601189994179967</v>
      </c>
      <c r="GN57" s="23">
        <v>12.670925682199966</v>
      </c>
      <c r="GO57" s="23">
        <v>12.740661370219966</v>
      </c>
      <c r="GP57" s="23">
        <v>12.810397058239966</v>
      </c>
      <c r="GQ57" s="23">
        <v>12.880132746259966</v>
      </c>
      <c r="GR57" s="23">
        <v>12.949868434279965</v>
      </c>
      <c r="GS57" s="23">
        <v>13.019604122299965</v>
      </c>
      <c r="GT57" s="23">
        <v>13.089339810319965</v>
      </c>
      <c r="GU57" s="23">
        <v>13.159075498339964</v>
      </c>
      <c r="GV57" s="23">
        <v>13.228811186359964</v>
      </c>
      <c r="GW57" s="23">
        <v>13.298546874379964</v>
      </c>
      <c r="GX57" s="23">
        <v>13.368282562399964</v>
      </c>
      <c r="GY57" s="23">
        <v>13.438018250419963</v>
      </c>
      <c r="GZ57" s="23">
        <v>13.507753938439963</v>
      </c>
      <c r="HA57" s="23">
        <v>13.577489626459963</v>
      </c>
      <c r="HB57" s="23">
        <v>13.647225314479963</v>
      </c>
      <c r="HC57" s="23">
        <v>13.716961002499962</v>
      </c>
      <c r="HD57" s="23">
        <v>13.786696690519962</v>
      </c>
      <c r="HE57" s="23">
        <v>13.856432378539962</v>
      </c>
      <c r="HF57" s="23">
        <v>13.926168066559962</v>
      </c>
      <c r="HG57" s="23">
        <v>13.995903754579961</v>
      </c>
      <c r="HH57" s="23">
        <v>14.065639442599961</v>
      </c>
      <c r="HI57" s="23">
        <v>14.135375130619961</v>
      </c>
      <c r="HJ57" s="23">
        <v>14.205110818639961</v>
      </c>
      <c r="HK57" s="23">
        <v>14.27484650665996</v>
      </c>
      <c r="HL57" s="23">
        <v>14.34458219467996</v>
      </c>
      <c r="HM57" s="23">
        <v>14.41431788269996</v>
      </c>
      <c r="HN57" s="23">
        <v>14.48405357071996</v>
      </c>
      <c r="HO57" s="23">
        <v>14.553789258739959</v>
      </c>
      <c r="HP57" s="23">
        <v>14.623524946759959</v>
      </c>
      <c r="HQ57" s="23">
        <v>14.693260634779959</v>
      </c>
      <c r="HR57" s="23">
        <v>14.762996322799959</v>
      </c>
      <c r="HS57" s="23">
        <v>14.832732010819958</v>
      </c>
      <c r="HT57" s="23">
        <v>14.902467698839958</v>
      </c>
      <c r="HU57" s="23">
        <v>14.972203386859958</v>
      </c>
      <c r="HV57" s="23">
        <v>15.041939074879958</v>
      </c>
      <c r="HW57" s="23">
        <v>15.111674762899957</v>
      </c>
      <c r="HX57" s="23">
        <v>15.181410450919957</v>
      </c>
      <c r="HY57" s="23">
        <v>15.251146138939957</v>
      </c>
      <c r="HZ57" s="23">
        <v>15.320881826959956</v>
      </c>
      <c r="IA57" s="23">
        <v>15.390617514979956</v>
      </c>
      <c r="IB57" s="23">
        <v>15.460353202999956</v>
      </c>
      <c r="IC57" s="23">
        <v>15.530088891019956</v>
      </c>
      <c r="ID57" s="23">
        <v>15.599824579039955</v>
      </c>
      <c r="IE57" s="23">
        <v>15.669560267059955</v>
      </c>
      <c r="IF57" s="23">
        <v>15.739295955079955</v>
      </c>
      <c r="IG57" s="23">
        <v>15.809031643099955</v>
      </c>
      <c r="IH57" s="23">
        <v>15.878767331119954</v>
      </c>
      <c r="II57" s="23">
        <v>15.948503019139954</v>
      </c>
      <c r="IJ57" s="23">
        <v>16.018238707159952</v>
      </c>
      <c r="IK57" s="23">
        <v>16.087974395179955</v>
      </c>
      <c r="IL57" s="23">
        <v>16.157710083199952</v>
      </c>
      <c r="IM57" s="23">
        <v>16.227445771219955</v>
      </c>
      <c r="IN57" s="23">
        <v>16.297181459239951</v>
      </c>
      <c r="IO57" s="23">
        <v>16.366917147259954</v>
      </c>
      <c r="IP57" s="23">
        <v>16.436652835279951</v>
      </c>
      <c r="IQ57" s="23">
        <v>16.506388523299954</v>
      </c>
      <c r="IR57" s="23">
        <v>16.57612421131995</v>
      </c>
      <c r="IS57" s="23">
        <v>16.645859899339953</v>
      </c>
      <c r="IT57" s="23">
        <v>16.71559558735995</v>
      </c>
      <c r="IU57" s="23">
        <v>16.785331275379953</v>
      </c>
      <c r="IV57" s="23">
        <v>16.855066963399949</v>
      </c>
    </row>
    <row r="58" spans="1:256" ht="13.2" x14ac:dyDescent="0.25">
      <c r="A58" s="149">
        <v>38443</v>
      </c>
      <c r="B58" s="218">
        <v>-2.0210059293750011</v>
      </c>
      <c r="C58" s="218">
        <v>-1.9907047400625011</v>
      </c>
      <c r="D58" s="218">
        <v>-1.9604035507500011</v>
      </c>
      <c r="E58" s="218">
        <v>-1.930102361437501</v>
      </c>
      <c r="F58" s="218">
        <v>-1.899801172125001</v>
      </c>
      <c r="G58" s="218">
        <v>-1.869499982812501</v>
      </c>
      <c r="H58" s="218">
        <v>-1.8391987935000009</v>
      </c>
      <c r="I58" s="218">
        <v>-1.8088976041875009</v>
      </c>
      <c r="J58" s="218">
        <v>-1.7785964148750009</v>
      </c>
      <c r="K58" s="218">
        <v>-1.7482952255625008</v>
      </c>
      <c r="L58" s="218">
        <v>-1.7179940362500008</v>
      </c>
      <c r="M58" s="218">
        <v>-1.6876928469375008</v>
      </c>
      <c r="N58" s="218">
        <v>-1.6573916576250007</v>
      </c>
      <c r="O58" s="218">
        <v>-1.6270904683125007</v>
      </c>
      <c r="P58" s="218">
        <v>-1.5967892790000007</v>
      </c>
      <c r="Q58" s="218">
        <v>-1.5664880896875006</v>
      </c>
      <c r="R58" s="218">
        <v>-1.5361869003750006</v>
      </c>
      <c r="S58" s="218">
        <v>-1.5058857110625006</v>
      </c>
      <c r="T58" s="218">
        <v>-1.4755845217500005</v>
      </c>
      <c r="U58" s="218">
        <v>-1.4452833324375005</v>
      </c>
      <c r="V58" s="219">
        <v>-1.4149821431250005</v>
      </c>
      <c r="W58" s="218">
        <v>-1.3846809538125004</v>
      </c>
      <c r="X58" s="219">
        <v>-1.3543797645000004</v>
      </c>
      <c r="Y58" s="218">
        <v>-1.3240785751875004</v>
      </c>
      <c r="Z58" s="219">
        <v>-1.2937773858750004</v>
      </c>
      <c r="AA58" s="218">
        <v>-1.2634761965625003</v>
      </c>
      <c r="AB58" s="220">
        <v>-1.2331750072500003</v>
      </c>
      <c r="AC58" s="218">
        <v>-1.2028738179375003</v>
      </c>
      <c r="AD58" s="220">
        <v>-1.1725726286250002</v>
      </c>
      <c r="AE58" s="218">
        <v>-1.1422714393125002</v>
      </c>
      <c r="AF58" s="218">
        <v>-1.1119702500000002</v>
      </c>
      <c r="AG58" s="150">
        <v>-1.0832351250000003</v>
      </c>
      <c r="AH58" s="150">
        <v>-1.0545000000000002</v>
      </c>
      <c r="AI58" s="150">
        <v>-1.0272500000000002</v>
      </c>
      <c r="AJ58" s="150">
        <v>-1</v>
      </c>
      <c r="AK58" s="150">
        <v>-0.8</v>
      </c>
      <c r="AL58" s="150">
        <v>-0.6</v>
      </c>
      <c r="AM58" s="150">
        <v>-0.4</v>
      </c>
      <c r="AN58" s="150">
        <v>-0.2</v>
      </c>
      <c r="AO58" s="150">
        <v>0</v>
      </c>
      <c r="AP58" s="150">
        <v>0.2</v>
      </c>
      <c r="AQ58" s="150">
        <v>0.4</v>
      </c>
      <c r="AR58" s="150">
        <v>0.6</v>
      </c>
      <c r="AS58" s="150">
        <v>0.8</v>
      </c>
      <c r="AT58" s="150">
        <v>1</v>
      </c>
      <c r="AU58" s="150">
        <v>1.2</v>
      </c>
      <c r="AV58" s="150">
        <v>1.4</v>
      </c>
      <c r="AW58" s="150">
        <v>1.58</v>
      </c>
      <c r="AX58" s="150">
        <v>1.76</v>
      </c>
      <c r="AY58" s="150">
        <v>1.9220000000000006</v>
      </c>
      <c r="AZ58" s="150">
        <v>2.0840000000000005</v>
      </c>
      <c r="BA58" s="150">
        <v>2.2298000000000004</v>
      </c>
      <c r="BB58" s="150">
        <v>2.3756000000000004</v>
      </c>
      <c r="BC58" s="150">
        <v>2.5068200000000003</v>
      </c>
      <c r="BD58" s="150">
        <v>2.6380400000000002</v>
      </c>
      <c r="BE58" s="150">
        <v>2.756138</v>
      </c>
      <c r="BF58" s="150">
        <v>2.8742359999999998</v>
      </c>
      <c r="BG58" s="150">
        <v>2.9805241999999996</v>
      </c>
      <c r="BH58" s="150">
        <v>3.0868123999999995</v>
      </c>
      <c r="BI58" s="150">
        <v>3.1824717799999993</v>
      </c>
      <c r="BJ58" s="150">
        <v>3.2781311599999992</v>
      </c>
      <c r="BK58" s="150">
        <v>3.3642246019999993</v>
      </c>
      <c r="BL58" s="150">
        <v>3.450318043999999</v>
      </c>
      <c r="BM58" s="150">
        <v>3.5278021417999987</v>
      </c>
      <c r="BN58" s="150">
        <v>3.6052862395999989</v>
      </c>
      <c r="BO58" s="150">
        <v>3.6750219276199987</v>
      </c>
      <c r="BP58" s="150">
        <v>3.7447576156399989</v>
      </c>
      <c r="BQ58" s="150">
        <v>3.8144933036599991</v>
      </c>
      <c r="BR58" s="150">
        <v>3.8842289916799988</v>
      </c>
      <c r="BS58" s="150">
        <v>3.9539646796999985</v>
      </c>
      <c r="BT58" s="150">
        <v>4.0237003677199983</v>
      </c>
      <c r="BU58" s="150">
        <v>4.093436055739998</v>
      </c>
      <c r="BV58" s="150">
        <v>4.1631717437599978</v>
      </c>
      <c r="BW58" s="150">
        <v>4.2329074317799975</v>
      </c>
      <c r="BX58" s="150">
        <v>4.3026431197999973</v>
      </c>
      <c r="BY58" s="150">
        <v>4.372378807819997</v>
      </c>
      <c r="BZ58" s="150">
        <v>4.4421144958399967</v>
      </c>
      <c r="CA58" s="150">
        <v>4.5118501838599965</v>
      </c>
      <c r="CB58" s="150">
        <v>4.5815858718799962</v>
      </c>
      <c r="CC58" s="150">
        <v>4.651321559899996</v>
      </c>
      <c r="CD58" s="150">
        <v>4.7210572479199957</v>
      </c>
      <c r="CE58" s="150">
        <v>4.7907929359399954</v>
      </c>
      <c r="CF58" s="150">
        <v>4.8605286239599952</v>
      </c>
      <c r="CG58" s="150">
        <v>4.9302643119799949</v>
      </c>
      <c r="CH58" s="150">
        <v>4.9999999999999947</v>
      </c>
      <c r="CI58" s="150">
        <v>5.0697356880199944</v>
      </c>
      <c r="CJ58" s="150">
        <v>5.1394713760399942</v>
      </c>
      <c r="CK58" s="150">
        <v>5.2092070640599939</v>
      </c>
      <c r="CL58" s="150">
        <v>5.2789427520799936</v>
      </c>
      <c r="CM58" s="150">
        <v>5.3486784400999934</v>
      </c>
      <c r="CN58" s="150">
        <v>5.4184141281199931</v>
      </c>
      <c r="CO58" s="150">
        <v>5.4881498161399929</v>
      </c>
      <c r="CP58" s="150">
        <v>5.5578855041599926</v>
      </c>
      <c r="CQ58" s="150">
        <v>5.6276211921799923</v>
      </c>
      <c r="CR58" s="150">
        <v>5.6973568801999921</v>
      </c>
      <c r="CS58" s="150">
        <v>5.7670925682199918</v>
      </c>
      <c r="CT58" s="150">
        <v>5.8368282562399916</v>
      </c>
      <c r="CU58" s="150">
        <v>5.9065639442599913</v>
      </c>
      <c r="CV58" s="150">
        <v>5.9762996322799911</v>
      </c>
      <c r="CW58" s="150">
        <v>6.0460353202999908</v>
      </c>
      <c r="CX58" s="150">
        <v>6.1157710083199905</v>
      </c>
      <c r="CY58" s="150">
        <v>6.1855066963399903</v>
      </c>
      <c r="CZ58" s="150">
        <v>6.25524238435999</v>
      </c>
      <c r="DA58" s="150">
        <v>6.3249780723799898</v>
      </c>
      <c r="DB58" s="150">
        <v>6.3947137603999895</v>
      </c>
      <c r="DC58" s="150">
        <v>6.4644494484199893</v>
      </c>
      <c r="DD58" s="150">
        <v>6.534185136439989</v>
      </c>
      <c r="DE58" s="150">
        <v>6.6039208244599887</v>
      </c>
      <c r="DF58" s="150">
        <v>6.6736565124799885</v>
      </c>
      <c r="DG58" s="150">
        <v>6.7433922004999882</v>
      </c>
      <c r="DH58" s="150">
        <v>6.813127888519988</v>
      </c>
      <c r="DI58" s="150">
        <v>6.8828635765399877</v>
      </c>
      <c r="DJ58" s="150">
        <v>6.9525992645599874</v>
      </c>
      <c r="DK58" s="150">
        <v>7.0223349525799872</v>
      </c>
      <c r="DL58" s="150">
        <v>7.0920706405999869</v>
      </c>
      <c r="DM58" s="150">
        <v>7.1618063286199867</v>
      </c>
      <c r="DN58" s="150">
        <v>7.2315420166399864</v>
      </c>
      <c r="DO58" s="150">
        <v>7.3012777046599862</v>
      </c>
      <c r="DP58" s="150">
        <v>7.3710133926799859</v>
      </c>
      <c r="DQ58" s="150">
        <v>7.4407490806999856</v>
      </c>
      <c r="DR58" s="150">
        <v>7.5104847687199854</v>
      </c>
      <c r="DS58" s="150">
        <v>7.5802204567399851</v>
      </c>
      <c r="DT58" s="150">
        <v>7.6499561447599849</v>
      </c>
      <c r="DU58" s="150">
        <v>7.7196918327799846</v>
      </c>
      <c r="DV58" s="150">
        <v>7.7894275207999844</v>
      </c>
      <c r="DW58" s="150">
        <v>7.8591632088199841</v>
      </c>
      <c r="DX58" s="150">
        <v>7.9288988968399838</v>
      </c>
      <c r="DY58" s="150">
        <v>7.9986345848599836</v>
      </c>
      <c r="DZ58" s="150">
        <v>8.0683702728799833</v>
      </c>
      <c r="EA58" s="150">
        <v>8.1381059608999831</v>
      </c>
      <c r="EB58" s="150">
        <v>8.2078416489199828</v>
      </c>
      <c r="EC58" s="150">
        <v>8.2775773369399825</v>
      </c>
      <c r="ED58" s="150">
        <v>8.3473130249599823</v>
      </c>
      <c r="EE58" s="150">
        <v>8.417048712979982</v>
      </c>
      <c r="EF58" s="150">
        <v>8.4867844009999818</v>
      </c>
      <c r="EG58" s="150">
        <v>8.5565200890199815</v>
      </c>
      <c r="EH58" s="150">
        <v>8.6262557770399813</v>
      </c>
      <c r="EI58" s="150">
        <v>8.695991465059981</v>
      </c>
      <c r="EJ58" s="150">
        <v>8.7657271530799807</v>
      </c>
      <c r="EK58" s="150">
        <v>8.8354628410999805</v>
      </c>
      <c r="EL58" s="23">
        <v>8.9051985291199802</v>
      </c>
      <c r="EM58" s="23">
        <v>8.97493421713998</v>
      </c>
      <c r="EN58" s="23">
        <v>9.0446699051599797</v>
      </c>
      <c r="EO58" s="23">
        <v>9.1144055931799794</v>
      </c>
      <c r="EP58" s="23">
        <v>9.1841412811999792</v>
      </c>
      <c r="EQ58" s="23">
        <v>9.2538769692199789</v>
      </c>
      <c r="ER58" s="23">
        <v>9.3236126572399787</v>
      </c>
      <c r="ES58" s="23">
        <v>9.3933483452599784</v>
      </c>
      <c r="ET58" s="23">
        <v>9.4630840332799782</v>
      </c>
      <c r="EU58" s="23">
        <v>9.5328197212999779</v>
      </c>
      <c r="EV58" s="23">
        <v>9.6025554093199776</v>
      </c>
      <c r="EW58" s="23">
        <v>9.6722910973399774</v>
      </c>
      <c r="EX58" s="23">
        <v>9.7420267853599771</v>
      </c>
      <c r="EY58" s="23">
        <v>9.8117624733799769</v>
      </c>
      <c r="EZ58" s="23">
        <v>9.8814981613999766</v>
      </c>
      <c r="FA58" s="23">
        <v>9.9512338494199764</v>
      </c>
      <c r="FB58" s="23">
        <v>10.020969537439976</v>
      </c>
      <c r="FC58" s="23">
        <v>10.090705225459976</v>
      </c>
      <c r="FD58" s="23">
        <v>10.160440913479976</v>
      </c>
      <c r="FE58" s="23">
        <v>10.230176601499975</v>
      </c>
      <c r="FF58" s="23">
        <v>10.299912289519975</v>
      </c>
      <c r="FG58" s="23">
        <v>10.369647977539975</v>
      </c>
      <c r="FH58" s="23">
        <v>10.439383665559975</v>
      </c>
      <c r="FI58" s="23">
        <v>10.509119353579974</v>
      </c>
      <c r="FJ58" s="23">
        <v>10.578855041599974</v>
      </c>
      <c r="FK58" s="23">
        <v>10.648590729619974</v>
      </c>
      <c r="FL58" s="23">
        <v>10.718326417639974</v>
      </c>
      <c r="FM58" s="23">
        <v>10.788062105659973</v>
      </c>
      <c r="FN58" s="23">
        <v>10.857797793679973</v>
      </c>
      <c r="FO58" s="23">
        <v>10.927533481699973</v>
      </c>
      <c r="FP58" s="23">
        <v>10.997269169719972</v>
      </c>
      <c r="FQ58" s="23">
        <v>11.067004857739972</v>
      </c>
      <c r="FR58" s="23">
        <v>11.136740545759972</v>
      </c>
      <c r="FS58" s="23">
        <v>11.206476233779972</v>
      </c>
      <c r="FT58" s="23">
        <v>11.276211921799971</v>
      </c>
      <c r="FU58" s="23">
        <v>11.345947609819971</v>
      </c>
      <c r="FV58" s="23">
        <v>11.415683297839971</v>
      </c>
      <c r="FW58" s="23">
        <v>11.485418985859971</v>
      </c>
      <c r="FX58" s="23">
        <v>11.55515467387997</v>
      </c>
      <c r="FY58" s="23">
        <v>11.62489036189997</v>
      </c>
      <c r="FZ58" s="23">
        <v>11.69462604991997</v>
      </c>
      <c r="GA58" s="23">
        <v>11.76436173793997</v>
      </c>
      <c r="GB58" s="23">
        <v>11.834097425959969</v>
      </c>
      <c r="GC58" s="23">
        <v>11.903833113979969</v>
      </c>
      <c r="GD58" s="23">
        <v>11.973568801999969</v>
      </c>
      <c r="GE58" s="23">
        <v>12.043304490019969</v>
      </c>
      <c r="GF58" s="23">
        <v>12.113040178039968</v>
      </c>
      <c r="GG58" s="23">
        <v>12.182775866059968</v>
      </c>
      <c r="GH58" s="23">
        <v>12.252511554079968</v>
      </c>
      <c r="GI58" s="23">
        <v>12.322247242099968</v>
      </c>
      <c r="GJ58" s="23">
        <v>12.391982930119967</v>
      </c>
      <c r="GK58" s="23">
        <v>12.461718618139967</v>
      </c>
      <c r="GL58" s="23">
        <v>12.531454306159967</v>
      </c>
      <c r="GM58" s="23">
        <v>12.601189994179967</v>
      </c>
      <c r="GN58" s="23">
        <v>12.670925682199966</v>
      </c>
      <c r="GO58" s="23">
        <v>12.740661370219966</v>
      </c>
      <c r="GP58" s="23">
        <v>12.810397058239966</v>
      </c>
      <c r="GQ58" s="23">
        <v>12.880132746259966</v>
      </c>
      <c r="GR58" s="23">
        <v>12.949868434279965</v>
      </c>
      <c r="GS58" s="23">
        <v>13.019604122299965</v>
      </c>
      <c r="GT58" s="23">
        <v>13.089339810319965</v>
      </c>
      <c r="GU58" s="23">
        <v>13.159075498339964</v>
      </c>
      <c r="GV58" s="23">
        <v>13.228811186359964</v>
      </c>
      <c r="GW58" s="23">
        <v>13.298546874379964</v>
      </c>
      <c r="GX58" s="23">
        <v>13.368282562399964</v>
      </c>
      <c r="GY58" s="23">
        <v>13.438018250419963</v>
      </c>
      <c r="GZ58" s="23">
        <v>13.507753938439963</v>
      </c>
      <c r="HA58" s="23">
        <v>13.577489626459963</v>
      </c>
      <c r="HB58" s="23">
        <v>13.647225314479963</v>
      </c>
      <c r="HC58" s="23">
        <v>13.716961002499962</v>
      </c>
      <c r="HD58" s="23">
        <v>13.786696690519962</v>
      </c>
      <c r="HE58" s="23">
        <v>13.856432378539962</v>
      </c>
      <c r="HF58" s="23">
        <v>13.926168066559962</v>
      </c>
      <c r="HG58" s="23">
        <v>13.995903754579961</v>
      </c>
      <c r="HH58" s="23">
        <v>14.065639442599961</v>
      </c>
      <c r="HI58" s="23">
        <v>14.135375130619961</v>
      </c>
      <c r="HJ58" s="23">
        <v>14.205110818639961</v>
      </c>
      <c r="HK58" s="23">
        <v>14.27484650665996</v>
      </c>
      <c r="HL58" s="23">
        <v>14.34458219467996</v>
      </c>
      <c r="HM58" s="23">
        <v>14.41431788269996</v>
      </c>
      <c r="HN58" s="23">
        <v>14.48405357071996</v>
      </c>
      <c r="HO58" s="23">
        <v>14.553789258739959</v>
      </c>
      <c r="HP58" s="23">
        <v>14.623524946759959</v>
      </c>
      <c r="HQ58" s="23">
        <v>14.693260634779959</v>
      </c>
      <c r="HR58" s="23">
        <v>14.762996322799959</v>
      </c>
      <c r="HS58" s="23">
        <v>14.832732010819958</v>
      </c>
      <c r="HT58" s="23">
        <v>14.902467698839958</v>
      </c>
      <c r="HU58" s="23">
        <v>14.972203386859958</v>
      </c>
      <c r="HV58" s="23">
        <v>15.041939074879958</v>
      </c>
      <c r="HW58" s="23">
        <v>15.111674762899957</v>
      </c>
      <c r="HX58" s="23">
        <v>15.181410450919957</v>
      </c>
      <c r="HY58" s="23">
        <v>15.251146138939957</v>
      </c>
      <c r="HZ58" s="23">
        <v>15.320881826959956</v>
      </c>
      <c r="IA58" s="23">
        <v>15.390617514979956</v>
      </c>
      <c r="IB58" s="23">
        <v>15.460353202999956</v>
      </c>
      <c r="IC58" s="23">
        <v>15.530088891019956</v>
      </c>
      <c r="ID58" s="23">
        <v>15.599824579039955</v>
      </c>
      <c r="IE58" s="23">
        <v>15.669560267059955</v>
      </c>
      <c r="IF58" s="23">
        <v>15.739295955079955</v>
      </c>
      <c r="IG58" s="23">
        <v>15.809031643099955</v>
      </c>
      <c r="IH58" s="23">
        <v>15.878767331119954</v>
      </c>
      <c r="II58" s="23">
        <v>15.948503019139954</v>
      </c>
      <c r="IJ58" s="23">
        <v>16.018238707159952</v>
      </c>
      <c r="IK58" s="23">
        <v>16.087974395179955</v>
      </c>
      <c r="IL58" s="23">
        <v>16.157710083199952</v>
      </c>
      <c r="IM58" s="23">
        <v>16.227445771219955</v>
      </c>
      <c r="IN58" s="23">
        <v>16.297181459239951</v>
      </c>
      <c r="IO58" s="23">
        <v>16.366917147259954</v>
      </c>
      <c r="IP58" s="23">
        <v>16.436652835279951</v>
      </c>
      <c r="IQ58" s="23">
        <v>16.506388523299954</v>
      </c>
      <c r="IR58" s="23">
        <v>16.57612421131995</v>
      </c>
      <c r="IS58" s="23">
        <v>16.645859899339953</v>
      </c>
      <c r="IT58" s="23">
        <v>16.71559558735995</v>
      </c>
      <c r="IU58" s="23">
        <v>16.785331275379953</v>
      </c>
      <c r="IV58" s="23">
        <v>16.855066963399949</v>
      </c>
    </row>
    <row r="59" spans="1:256" ht="13.2" x14ac:dyDescent="0.25">
      <c r="A59" s="149">
        <v>38473</v>
      </c>
      <c r="B59" s="218">
        <v>-2.0210059293750011</v>
      </c>
      <c r="C59" s="218">
        <v>-1.9907047400625011</v>
      </c>
      <c r="D59" s="218">
        <v>-1.9604035507500011</v>
      </c>
      <c r="E59" s="218">
        <v>-1.930102361437501</v>
      </c>
      <c r="F59" s="218">
        <v>-1.899801172125001</v>
      </c>
      <c r="G59" s="218">
        <v>-1.869499982812501</v>
      </c>
      <c r="H59" s="218">
        <v>-1.8391987935000009</v>
      </c>
      <c r="I59" s="218">
        <v>-1.8088976041875009</v>
      </c>
      <c r="J59" s="218">
        <v>-1.7785964148750009</v>
      </c>
      <c r="K59" s="218">
        <v>-1.7482952255625008</v>
      </c>
      <c r="L59" s="218">
        <v>-1.7179940362500008</v>
      </c>
      <c r="M59" s="218">
        <v>-1.6876928469375008</v>
      </c>
      <c r="N59" s="218">
        <v>-1.6573916576250007</v>
      </c>
      <c r="O59" s="218">
        <v>-1.6270904683125007</v>
      </c>
      <c r="P59" s="218">
        <v>-1.5967892790000007</v>
      </c>
      <c r="Q59" s="218">
        <v>-1.5664880896875006</v>
      </c>
      <c r="R59" s="218">
        <v>-1.5361869003750006</v>
      </c>
      <c r="S59" s="218">
        <v>-1.5058857110625006</v>
      </c>
      <c r="T59" s="218">
        <v>-1.4755845217500005</v>
      </c>
      <c r="U59" s="218">
        <v>-1.4452833324375005</v>
      </c>
      <c r="V59" s="219">
        <v>-1.4149821431250005</v>
      </c>
      <c r="W59" s="218">
        <v>-1.3846809538125004</v>
      </c>
      <c r="X59" s="219">
        <v>-1.3543797645000004</v>
      </c>
      <c r="Y59" s="218">
        <v>-1.3240785751875004</v>
      </c>
      <c r="Z59" s="219">
        <v>-1.2937773858750004</v>
      </c>
      <c r="AA59" s="218">
        <v>-1.2634761965625003</v>
      </c>
      <c r="AB59" s="220">
        <v>-1.2331750072500003</v>
      </c>
      <c r="AC59" s="218">
        <v>-1.2028738179375003</v>
      </c>
      <c r="AD59" s="220">
        <v>-1.1725726286250002</v>
      </c>
      <c r="AE59" s="218">
        <v>-1.1422714393125002</v>
      </c>
      <c r="AF59" s="218">
        <v>-1.1119702500000002</v>
      </c>
      <c r="AG59" s="150">
        <v>-1.0832351250000003</v>
      </c>
      <c r="AH59" s="150">
        <v>-1.0545000000000002</v>
      </c>
      <c r="AI59" s="150">
        <v>-1.0272500000000002</v>
      </c>
      <c r="AJ59" s="150">
        <v>-1</v>
      </c>
      <c r="AK59" s="150">
        <v>-0.8</v>
      </c>
      <c r="AL59" s="150">
        <v>-0.6</v>
      </c>
      <c r="AM59" s="150">
        <v>-0.4</v>
      </c>
      <c r="AN59" s="150">
        <v>-0.2</v>
      </c>
      <c r="AO59" s="150">
        <v>0</v>
      </c>
      <c r="AP59" s="150">
        <v>0.2</v>
      </c>
      <c r="AQ59" s="150">
        <v>0.4</v>
      </c>
      <c r="AR59" s="150">
        <v>0.6</v>
      </c>
      <c r="AS59" s="150">
        <v>0.8</v>
      </c>
      <c r="AT59" s="150">
        <v>1</v>
      </c>
      <c r="AU59" s="150">
        <v>1.2</v>
      </c>
      <c r="AV59" s="150">
        <v>1.4</v>
      </c>
      <c r="AW59" s="150">
        <v>1.58</v>
      </c>
      <c r="AX59" s="150">
        <v>1.76</v>
      </c>
      <c r="AY59" s="150">
        <v>1.9220000000000006</v>
      </c>
      <c r="AZ59" s="150">
        <v>2.0840000000000005</v>
      </c>
      <c r="BA59" s="150">
        <v>2.2298000000000004</v>
      </c>
      <c r="BB59" s="150">
        <v>2.3756000000000004</v>
      </c>
      <c r="BC59" s="150">
        <v>2.5068200000000003</v>
      </c>
      <c r="BD59" s="150">
        <v>2.6380400000000002</v>
      </c>
      <c r="BE59" s="150">
        <v>2.756138</v>
      </c>
      <c r="BF59" s="150">
        <v>2.8742359999999998</v>
      </c>
      <c r="BG59" s="150">
        <v>2.9805241999999996</v>
      </c>
      <c r="BH59" s="150">
        <v>3.0868123999999995</v>
      </c>
      <c r="BI59" s="150">
        <v>3.1824717799999993</v>
      </c>
      <c r="BJ59" s="150">
        <v>3.2781311599999992</v>
      </c>
      <c r="BK59" s="150">
        <v>3.3642246019999993</v>
      </c>
      <c r="BL59" s="150">
        <v>3.450318043999999</v>
      </c>
      <c r="BM59" s="150">
        <v>3.5278021417999987</v>
      </c>
      <c r="BN59" s="150">
        <v>3.6052862395999989</v>
      </c>
      <c r="BO59" s="150">
        <v>3.6750219276199987</v>
      </c>
      <c r="BP59" s="150">
        <v>3.7447576156399989</v>
      </c>
      <c r="BQ59" s="150">
        <v>3.8144933036599991</v>
      </c>
      <c r="BR59" s="150">
        <v>3.8842289916799988</v>
      </c>
      <c r="BS59" s="150">
        <v>3.9539646796999985</v>
      </c>
      <c r="BT59" s="150">
        <v>4.0237003677199983</v>
      </c>
      <c r="BU59" s="150">
        <v>4.093436055739998</v>
      </c>
      <c r="BV59" s="150">
        <v>4.1631717437599978</v>
      </c>
      <c r="BW59" s="150">
        <v>4.2329074317799975</v>
      </c>
      <c r="BX59" s="150">
        <v>4.3026431197999973</v>
      </c>
      <c r="BY59" s="150">
        <v>4.372378807819997</v>
      </c>
      <c r="BZ59" s="150">
        <v>4.4421144958399967</v>
      </c>
      <c r="CA59" s="150">
        <v>4.5118501838599965</v>
      </c>
      <c r="CB59" s="150">
        <v>4.5815858718799962</v>
      </c>
      <c r="CC59" s="150">
        <v>4.651321559899996</v>
      </c>
      <c r="CD59" s="150">
        <v>4.7210572479199957</v>
      </c>
      <c r="CE59" s="150">
        <v>4.7907929359399954</v>
      </c>
      <c r="CF59" s="150">
        <v>4.8605286239599952</v>
      </c>
      <c r="CG59" s="150">
        <v>4.9302643119799949</v>
      </c>
      <c r="CH59" s="150">
        <v>4.9999999999999947</v>
      </c>
      <c r="CI59" s="150">
        <v>5.0697356880199944</v>
      </c>
      <c r="CJ59" s="150">
        <v>5.1394713760399942</v>
      </c>
      <c r="CK59" s="150">
        <v>5.2092070640599939</v>
      </c>
      <c r="CL59" s="150">
        <v>5.2789427520799936</v>
      </c>
      <c r="CM59" s="150">
        <v>5.3486784400999934</v>
      </c>
      <c r="CN59" s="150">
        <v>5.4184141281199931</v>
      </c>
      <c r="CO59" s="150">
        <v>5.4881498161399929</v>
      </c>
      <c r="CP59" s="150">
        <v>5.5578855041599926</v>
      </c>
      <c r="CQ59" s="150">
        <v>5.6276211921799923</v>
      </c>
      <c r="CR59" s="150">
        <v>5.6973568801999921</v>
      </c>
      <c r="CS59" s="150">
        <v>5.7670925682199918</v>
      </c>
      <c r="CT59" s="150">
        <v>5.8368282562399916</v>
      </c>
      <c r="CU59" s="150">
        <v>5.9065639442599913</v>
      </c>
      <c r="CV59" s="150">
        <v>5.9762996322799911</v>
      </c>
      <c r="CW59" s="150">
        <v>6.0460353202999908</v>
      </c>
      <c r="CX59" s="150">
        <v>6.1157710083199905</v>
      </c>
      <c r="CY59" s="150">
        <v>6.1855066963399903</v>
      </c>
      <c r="CZ59" s="150">
        <v>6.25524238435999</v>
      </c>
      <c r="DA59" s="150">
        <v>6.3249780723799898</v>
      </c>
      <c r="DB59" s="150">
        <v>6.3947137603999895</v>
      </c>
      <c r="DC59" s="150">
        <v>6.4644494484199893</v>
      </c>
      <c r="DD59" s="150">
        <v>6.534185136439989</v>
      </c>
      <c r="DE59" s="150">
        <v>6.6039208244599887</v>
      </c>
      <c r="DF59" s="150">
        <v>6.6736565124799885</v>
      </c>
      <c r="DG59" s="150">
        <v>6.7433922004999882</v>
      </c>
      <c r="DH59" s="150">
        <v>6.813127888519988</v>
      </c>
      <c r="DI59" s="150">
        <v>6.8828635765399877</v>
      </c>
      <c r="DJ59" s="150">
        <v>6.9525992645599874</v>
      </c>
      <c r="DK59" s="150">
        <v>7.0223349525799872</v>
      </c>
      <c r="DL59" s="150">
        <v>7.0920706405999869</v>
      </c>
      <c r="DM59" s="150">
        <v>7.1618063286199867</v>
      </c>
      <c r="DN59" s="150">
        <v>7.2315420166399864</v>
      </c>
      <c r="DO59" s="150">
        <v>7.3012777046599862</v>
      </c>
      <c r="DP59" s="150">
        <v>7.3710133926799859</v>
      </c>
      <c r="DQ59" s="150">
        <v>7.4407490806999856</v>
      </c>
      <c r="DR59" s="150">
        <v>7.5104847687199854</v>
      </c>
      <c r="DS59" s="150">
        <v>7.5802204567399851</v>
      </c>
      <c r="DT59" s="150">
        <v>7.6499561447599849</v>
      </c>
      <c r="DU59" s="150">
        <v>7.7196918327799846</v>
      </c>
      <c r="DV59" s="150">
        <v>7.7894275207999844</v>
      </c>
      <c r="DW59" s="150">
        <v>7.8591632088199841</v>
      </c>
      <c r="DX59" s="150">
        <v>7.9288988968399838</v>
      </c>
      <c r="DY59" s="150">
        <v>7.9986345848599836</v>
      </c>
      <c r="DZ59" s="150">
        <v>8.0683702728799833</v>
      </c>
      <c r="EA59" s="150">
        <v>8.1381059608999831</v>
      </c>
      <c r="EB59" s="150">
        <v>8.2078416489199828</v>
      </c>
      <c r="EC59" s="150">
        <v>8.2775773369399825</v>
      </c>
      <c r="ED59" s="150">
        <v>8.3473130249599823</v>
      </c>
      <c r="EE59" s="150">
        <v>8.417048712979982</v>
      </c>
      <c r="EF59" s="150">
        <v>8.4867844009999818</v>
      </c>
      <c r="EG59" s="150">
        <v>8.5565200890199815</v>
      </c>
      <c r="EH59" s="150">
        <v>8.6262557770399813</v>
      </c>
      <c r="EI59" s="150">
        <v>8.695991465059981</v>
      </c>
      <c r="EJ59" s="150">
        <v>8.7657271530799807</v>
      </c>
      <c r="EK59" s="150">
        <v>8.8354628410999805</v>
      </c>
      <c r="EL59" s="23">
        <v>8.9051985291199802</v>
      </c>
      <c r="EM59" s="23">
        <v>8.97493421713998</v>
      </c>
      <c r="EN59" s="23">
        <v>9.0446699051599797</v>
      </c>
      <c r="EO59" s="23">
        <v>9.1144055931799794</v>
      </c>
      <c r="EP59" s="23">
        <v>9.1841412811999792</v>
      </c>
      <c r="EQ59" s="23">
        <v>9.2538769692199789</v>
      </c>
      <c r="ER59" s="23">
        <v>9.3236126572399787</v>
      </c>
      <c r="ES59" s="23">
        <v>9.3933483452599784</v>
      </c>
      <c r="ET59" s="23">
        <v>9.4630840332799782</v>
      </c>
      <c r="EU59" s="23">
        <v>9.5328197212999779</v>
      </c>
      <c r="EV59" s="23">
        <v>9.6025554093199776</v>
      </c>
      <c r="EW59" s="23">
        <v>9.6722910973399774</v>
      </c>
      <c r="EX59" s="23">
        <v>9.7420267853599771</v>
      </c>
      <c r="EY59" s="23">
        <v>9.8117624733799769</v>
      </c>
      <c r="EZ59" s="23">
        <v>9.8814981613999766</v>
      </c>
      <c r="FA59" s="23">
        <v>9.9512338494199764</v>
      </c>
      <c r="FB59" s="23">
        <v>10.020969537439976</v>
      </c>
      <c r="FC59" s="23">
        <v>10.090705225459976</v>
      </c>
      <c r="FD59" s="23">
        <v>10.160440913479976</v>
      </c>
      <c r="FE59" s="23">
        <v>10.230176601499975</v>
      </c>
      <c r="FF59" s="23">
        <v>10.299912289519975</v>
      </c>
      <c r="FG59" s="23">
        <v>10.369647977539975</v>
      </c>
      <c r="FH59" s="23">
        <v>10.439383665559975</v>
      </c>
      <c r="FI59" s="23">
        <v>10.509119353579974</v>
      </c>
      <c r="FJ59" s="23">
        <v>10.578855041599974</v>
      </c>
      <c r="FK59" s="23">
        <v>10.648590729619974</v>
      </c>
      <c r="FL59" s="23">
        <v>10.718326417639974</v>
      </c>
      <c r="FM59" s="23">
        <v>10.788062105659973</v>
      </c>
      <c r="FN59" s="23">
        <v>10.857797793679973</v>
      </c>
      <c r="FO59" s="23">
        <v>10.927533481699973</v>
      </c>
      <c r="FP59" s="23">
        <v>10.997269169719972</v>
      </c>
      <c r="FQ59" s="23">
        <v>11.067004857739972</v>
      </c>
      <c r="FR59" s="23">
        <v>11.136740545759972</v>
      </c>
      <c r="FS59" s="23">
        <v>11.206476233779972</v>
      </c>
      <c r="FT59" s="23">
        <v>11.276211921799971</v>
      </c>
      <c r="FU59" s="23">
        <v>11.345947609819971</v>
      </c>
      <c r="FV59" s="23">
        <v>11.415683297839971</v>
      </c>
      <c r="FW59" s="23">
        <v>11.485418985859971</v>
      </c>
      <c r="FX59" s="23">
        <v>11.55515467387997</v>
      </c>
      <c r="FY59" s="23">
        <v>11.62489036189997</v>
      </c>
      <c r="FZ59" s="23">
        <v>11.69462604991997</v>
      </c>
      <c r="GA59" s="23">
        <v>11.76436173793997</v>
      </c>
      <c r="GB59" s="23">
        <v>11.834097425959969</v>
      </c>
      <c r="GC59" s="23">
        <v>11.903833113979969</v>
      </c>
      <c r="GD59" s="23">
        <v>11.973568801999969</v>
      </c>
      <c r="GE59" s="23">
        <v>12.043304490019969</v>
      </c>
      <c r="GF59" s="23">
        <v>12.113040178039968</v>
      </c>
      <c r="GG59" s="23">
        <v>12.182775866059968</v>
      </c>
      <c r="GH59" s="23">
        <v>12.252511554079968</v>
      </c>
      <c r="GI59" s="23">
        <v>12.322247242099968</v>
      </c>
      <c r="GJ59" s="23">
        <v>12.391982930119967</v>
      </c>
      <c r="GK59" s="23">
        <v>12.461718618139967</v>
      </c>
      <c r="GL59" s="23">
        <v>12.531454306159967</v>
      </c>
      <c r="GM59" s="23">
        <v>12.601189994179967</v>
      </c>
      <c r="GN59" s="23">
        <v>12.670925682199966</v>
      </c>
      <c r="GO59" s="23">
        <v>12.740661370219966</v>
      </c>
      <c r="GP59" s="23">
        <v>12.810397058239966</v>
      </c>
      <c r="GQ59" s="23">
        <v>12.880132746259966</v>
      </c>
      <c r="GR59" s="23">
        <v>12.949868434279965</v>
      </c>
      <c r="GS59" s="23">
        <v>13.019604122299965</v>
      </c>
      <c r="GT59" s="23">
        <v>13.089339810319965</v>
      </c>
      <c r="GU59" s="23">
        <v>13.159075498339964</v>
      </c>
      <c r="GV59" s="23">
        <v>13.228811186359964</v>
      </c>
      <c r="GW59" s="23">
        <v>13.298546874379964</v>
      </c>
      <c r="GX59" s="23">
        <v>13.368282562399964</v>
      </c>
      <c r="GY59" s="23">
        <v>13.438018250419963</v>
      </c>
      <c r="GZ59" s="23">
        <v>13.507753938439963</v>
      </c>
      <c r="HA59" s="23">
        <v>13.577489626459963</v>
      </c>
      <c r="HB59" s="23">
        <v>13.647225314479963</v>
      </c>
      <c r="HC59" s="23">
        <v>13.716961002499962</v>
      </c>
      <c r="HD59" s="23">
        <v>13.786696690519962</v>
      </c>
      <c r="HE59" s="23">
        <v>13.856432378539962</v>
      </c>
      <c r="HF59" s="23">
        <v>13.926168066559962</v>
      </c>
      <c r="HG59" s="23">
        <v>13.995903754579961</v>
      </c>
      <c r="HH59" s="23">
        <v>14.065639442599961</v>
      </c>
      <c r="HI59" s="23">
        <v>14.135375130619961</v>
      </c>
      <c r="HJ59" s="23">
        <v>14.205110818639961</v>
      </c>
      <c r="HK59" s="23">
        <v>14.27484650665996</v>
      </c>
      <c r="HL59" s="23">
        <v>14.34458219467996</v>
      </c>
      <c r="HM59" s="23">
        <v>14.41431788269996</v>
      </c>
      <c r="HN59" s="23">
        <v>14.48405357071996</v>
      </c>
      <c r="HO59" s="23">
        <v>14.553789258739959</v>
      </c>
      <c r="HP59" s="23">
        <v>14.623524946759959</v>
      </c>
      <c r="HQ59" s="23">
        <v>14.693260634779959</v>
      </c>
      <c r="HR59" s="23">
        <v>14.762996322799959</v>
      </c>
      <c r="HS59" s="23">
        <v>14.832732010819958</v>
      </c>
      <c r="HT59" s="23">
        <v>14.902467698839958</v>
      </c>
      <c r="HU59" s="23">
        <v>14.972203386859958</v>
      </c>
      <c r="HV59" s="23">
        <v>15.041939074879958</v>
      </c>
      <c r="HW59" s="23">
        <v>15.111674762899957</v>
      </c>
      <c r="HX59" s="23">
        <v>15.181410450919957</v>
      </c>
      <c r="HY59" s="23">
        <v>15.251146138939957</v>
      </c>
      <c r="HZ59" s="23">
        <v>15.320881826959956</v>
      </c>
      <c r="IA59" s="23">
        <v>15.390617514979956</v>
      </c>
      <c r="IB59" s="23">
        <v>15.460353202999956</v>
      </c>
      <c r="IC59" s="23">
        <v>15.530088891019956</v>
      </c>
      <c r="ID59" s="23">
        <v>15.599824579039955</v>
      </c>
      <c r="IE59" s="23">
        <v>15.669560267059955</v>
      </c>
      <c r="IF59" s="23">
        <v>15.739295955079955</v>
      </c>
      <c r="IG59" s="23">
        <v>15.809031643099955</v>
      </c>
      <c r="IH59" s="23">
        <v>15.878767331119954</v>
      </c>
      <c r="II59" s="23">
        <v>15.948503019139954</v>
      </c>
      <c r="IJ59" s="23">
        <v>16.018238707159952</v>
      </c>
      <c r="IK59" s="23">
        <v>16.087974395179955</v>
      </c>
      <c r="IL59" s="23">
        <v>16.157710083199952</v>
      </c>
      <c r="IM59" s="23">
        <v>16.227445771219955</v>
      </c>
      <c r="IN59" s="23">
        <v>16.297181459239951</v>
      </c>
      <c r="IO59" s="23">
        <v>16.366917147259954</v>
      </c>
      <c r="IP59" s="23">
        <v>16.436652835279951</v>
      </c>
      <c r="IQ59" s="23">
        <v>16.506388523299954</v>
      </c>
      <c r="IR59" s="23">
        <v>16.57612421131995</v>
      </c>
      <c r="IS59" s="23">
        <v>16.645859899339953</v>
      </c>
      <c r="IT59" s="23">
        <v>16.71559558735995</v>
      </c>
      <c r="IU59" s="23">
        <v>16.785331275379953</v>
      </c>
      <c r="IV59" s="23">
        <v>16.855066963399949</v>
      </c>
    </row>
    <row r="60" spans="1:256" ht="13.2" x14ac:dyDescent="0.25">
      <c r="A60" s="149">
        <v>38504</v>
      </c>
      <c r="B60" s="218">
        <v>-2.0210059293750011</v>
      </c>
      <c r="C60" s="218">
        <v>-1.9907047400625011</v>
      </c>
      <c r="D60" s="218">
        <v>-1.9604035507500011</v>
      </c>
      <c r="E60" s="218">
        <v>-1.930102361437501</v>
      </c>
      <c r="F60" s="218">
        <v>-1.899801172125001</v>
      </c>
      <c r="G60" s="218">
        <v>-1.869499982812501</v>
      </c>
      <c r="H60" s="218">
        <v>-1.8391987935000009</v>
      </c>
      <c r="I60" s="218">
        <v>-1.8088976041875009</v>
      </c>
      <c r="J60" s="218">
        <v>-1.7785964148750009</v>
      </c>
      <c r="K60" s="218">
        <v>-1.7482952255625008</v>
      </c>
      <c r="L60" s="218">
        <v>-1.7179940362500008</v>
      </c>
      <c r="M60" s="218">
        <v>-1.6876928469375008</v>
      </c>
      <c r="N60" s="218">
        <v>-1.6573916576250007</v>
      </c>
      <c r="O60" s="218">
        <v>-1.6270904683125007</v>
      </c>
      <c r="P60" s="218">
        <v>-1.5967892790000007</v>
      </c>
      <c r="Q60" s="218">
        <v>-1.5664880896875006</v>
      </c>
      <c r="R60" s="218">
        <v>-1.5361869003750006</v>
      </c>
      <c r="S60" s="218">
        <v>-1.5058857110625006</v>
      </c>
      <c r="T60" s="218">
        <v>-1.4755845217500005</v>
      </c>
      <c r="U60" s="218">
        <v>-1.4452833324375005</v>
      </c>
      <c r="V60" s="219">
        <v>-1.4149821431250005</v>
      </c>
      <c r="W60" s="218">
        <v>-1.3846809538125004</v>
      </c>
      <c r="X60" s="219">
        <v>-1.3543797645000004</v>
      </c>
      <c r="Y60" s="218">
        <v>-1.3240785751875004</v>
      </c>
      <c r="Z60" s="219">
        <v>-1.2937773858750004</v>
      </c>
      <c r="AA60" s="218">
        <v>-1.2634761965625003</v>
      </c>
      <c r="AB60" s="220">
        <v>-1.2331750072500003</v>
      </c>
      <c r="AC60" s="218">
        <v>-1.2028738179375003</v>
      </c>
      <c r="AD60" s="220">
        <v>-1.1725726286250002</v>
      </c>
      <c r="AE60" s="218">
        <v>-1.1422714393125002</v>
      </c>
      <c r="AF60" s="218">
        <v>-1.1119702500000002</v>
      </c>
      <c r="AG60" s="150">
        <v>-1.0832351250000003</v>
      </c>
      <c r="AH60" s="150">
        <v>-1.0545000000000002</v>
      </c>
      <c r="AI60" s="150">
        <v>-1.0272500000000002</v>
      </c>
      <c r="AJ60" s="150">
        <v>-1</v>
      </c>
      <c r="AK60" s="150">
        <v>-0.8</v>
      </c>
      <c r="AL60" s="150">
        <v>-0.6</v>
      </c>
      <c r="AM60" s="150">
        <v>-0.4</v>
      </c>
      <c r="AN60" s="150">
        <v>-0.2</v>
      </c>
      <c r="AO60" s="150">
        <v>0</v>
      </c>
      <c r="AP60" s="150">
        <v>0.2</v>
      </c>
      <c r="AQ60" s="150">
        <v>0.4</v>
      </c>
      <c r="AR60" s="150">
        <v>0.6</v>
      </c>
      <c r="AS60" s="150">
        <v>0.8</v>
      </c>
      <c r="AT60" s="150">
        <v>1</v>
      </c>
      <c r="AU60" s="150">
        <v>1.2</v>
      </c>
      <c r="AV60" s="150">
        <v>1.4</v>
      </c>
      <c r="AW60" s="150">
        <v>1.58</v>
      </c>
      <c r="AX60" s="150">
        <v>1.76</v>
      </c>
      <c r="AY60" s="150">
        <v>1.9220000000000006</v>
      </c>
      <c r="AZ60" s="150">
        <v>2.0840000000000005</v>
      </c>
      <c r="BA60" s="150">
        <v>2.2298000000000004</v>
      </c>
      <c r="BB60" s="150">
        <v>2.3756000000000004</v>
      </c>
      <c r="BC60" s="150">
        <v>2.5068200000000003</v>
      </c>
      <c r="BD60" s="150">
        <v>2.6380400000000002</v>
      </c>
      <c r="BE60" s="150">
        <v>2.756138</v>
      </c>
      <c r="BF60" s="150">
        <v>2.8742359999999998</v>
      </c>
      <c r="BG60" s="150">
        <v>2.9805241999999996</v>
      </c>
      <c r="BH60" s="150">
        <v>3.0868123999999995</v>
      </c>
      <c r="BI60" s="150">
        <v>3.1824717799999993</v>
      </c>
      <c r="BJ60" s="150">
        <v>3.2781311599999992</v>
      </c>
      <c r="BK60" s="150">
        <v>3.3642246019999993</v>
      </c>
      <c r="BL60" s="150">
        <v>3.450318043999999</v>
      </c>
      <c r="BM60" s="150">
        <v>3.5278021417999987</v>
      </c>
      <c r="BN60" s="150">
        <v>3.6052862395999989</v>
      </c>
      <c r="BO60" s="150">
        <v>3.6750219276199987</v>
      </c>
      <c r="BP60" s="150">
        <v>3.7447576156399989</v>
      </c>
      <c r="BQ60" s="150">
        <v>3.8144933036599991</v>
      </c>
      <c r="BR60" s="150">
        <v>3.8842289916799988</v>
      </c>
      <c r="BS60" s="150">
        <v>3.9539646796999985</v>
      </c>
      <c r="BT60" s="150">
        <v>4.0237003677199983</v>
      </c>
      <c r="BU60" s="150">
        <v>4.093436055739998</v>
      </c>
      <c r="BV60" s="150">
        <v>4.1631717437599978</v>
      </c>
      <c r="BW60" s="150">
        <v>4.2329074317799975</v>
      </c>
      <c r="BX60" s="150">
        <v>4.3026431197999973</v>
      </c>
      <c r="BY60" s="150">
        <v>4.372378807819997</v>
      </c>
      <c r="BZ60" s="150">
        <v>4.4421144958399967</v>
      </c>
      <c r="CA60" s="150">
        <v>4.5118501838599965</v>
      </c>
      <c r="CB60" s="150">
        <v>4.5815858718799962</v>
      </c>
      <c r="CC60" s="150">
        <v>4.651321559899996</v>
      </c>
      <c r="CD60" s="150">
        <v>4.7210572479199957</v>
      </c>
      <c r="CE60" s="150">
        <v>4.7907929359399954</v>
      </c>
      <c r="CF60" s="150">
        <v>4.8605286239599952</v>
      </c>
      <c r="CG60" s="150">
        <v>4.9302643119799949</v>
      </c>
      <c r="CH60" s="150">
        <v>4.9999999999999947</v>
      </c>
      <c r="CI60" s="150">
        <v>5.0697356880199944</v>
      </c>
      <c r="CJ60" s="150">
        <v>5.1394713760399942</v>
      </c>
      <c r="CK60" s="150">
        <v>5.2092070640599939</v>
      </c>
      <c r="CL60" s="150">
        <v>5.2789427520799936</v>
      </c>
      <c r="CM60" s="150">
        <v>5.3486784400999934</v>
      </c>
      <c r="CN60" s="150">
        <v>5.4184141281199931</v>
      </c>
      <c r="CO60" s="150">
        <v>5.4881498161399929</v>
      </c>
      <c r="CP60" s="150">
        <v>5.5578855041599926</v>
      </c>
      <c r="CQ60" s="150">
        <v>5.6276211921799923</v>
      </c>
      <c r="CR60" s="150">
        <v>5.6973568801999921</v>
      </c>
      <c r="CS60" s="150">
        <v>5.7670925682199918</v>
      </c>
      <c r="CT60" s="150">
        <v>5.8368282562399916</v>
      </c>
      <c r="CU60" s="150">
        <v>5.9065639442599913</v>
      </c>
      <c r="CV60" s="150">
        <v>5.9762996322799911</v>
      </c>
      <c r="CW60" s="150">
        <v>6.0460353202999908</v>
      </c>
      <c r="CX60" s="150">
        <v>6.1157710083199905</v>
      </c>
      <c r="CY60" s="150">
        <v>6.1855066963399903</v>
      </c>
      <c r="CZ60" s="150">
        <v>6.25524238435999</v>
      </c>
      <c r="DA60" s="150">
        <v>6.3249780723799898</v>
      </c>
      <c r="DB60" s="150">
        <v>6.3947137603999895</v>
      </c>
      <c r="DC60" s="150">
        <v>6.4644494484199893</v>
      </c>
      <c r="DD60" s="150">
        <v>6.534185136439989</v>
      </c>
      <c r="DE60" s="150">
        <v>6.6039208244599887</v>
      </c>
      <c r="DF60" s="150">
        <v>6.6736565124799885</v>
      </c>
      <c r="DG60" s="150">
        <v>6.7433922004999882</v>
      </c>
      <c r="DH60" s="150">
        <v>6.813127888519988</v>
      </c>
      <c r="DI60" s="150">
        <v>6.8828635765399877</v>
      </c>
      <c r="DJ60" s="150">
        <v>6.9525992645599874</v>
      </c>
      <c r="DK60" s="150">
        <v>7.0223349525799872</v>
      </c>
      <c r="DL60" s="150">
        <v>7.0920706405999869</v>
      </c>
      <c r="DM60" s="150">
        <v>7.1618063286199867</v>
      </c>
      <c r="DN60" s="150">
        <v>7.2315420166399864</v>
      </c>
      <c r="DO60" s="150">
        <v>7.3012777046599862</v>
      </c>
      <c r="DP60" s="150">
        <v>7.3710133926799859</v>
      </c>
      <c r="DQ60" s="150">
        <v>7.4407490806999856</v>
      </c>
      <c r="DR60" s="150">
        <v>7.5104847687199854</v>
      </c>
      <c r="DS60" s="150">
        <v>7.5802204567399851</v>
      </c>
      <c r="DT60" s="150">
        <v>7.6499561447599849</v>
      </c>
      <c r="DU60" s="150">
        <v>7.7196918327799846</v>
      </c>
      <c r="DV60" s="150">
        <v>7.7894275207999844</v>
      </c>
      <c r="DW60" s="150">
        <v>7.8591632088199841</v>
      </c>
      <c r="DX60" s="150">
        <v>7.9288988968399838</v>
      </c>
      <c r="DY60" s="150">
        <v>7.9986345848599836</v>
      </c>
      <c r="DZ60" s="150">
        <v>8.0683702728799833</v>
      </c>
      <c r="EA60" s="150">
        <v>8.1381059608999831</v>
      </c>
      <c r="EB60" s="150">
        <v>8.2078416489199828</v>
      </c>
      <c r="EC60" s="150">
        <v>8.2775773369399825</v>
      </c>
      <c r="ED60" s="150">
        <v>8.3473130249599823</v>
      </c>
      <c r="EE60" s="150">
        <v>8.417048712979982</v>
      </c>
      <c r="EF60" s="150">
        <v>8.4867844009999818</v>
      </c>
      <c r="EG60" s="150">
        <v>8.5565200890199815</v>
      </c>
      <c r="EH60" s="150">
        <v>8.6262557770399813</v>
      </c>
      <c r="EI60" s="150">
        <v>8.695991465059981</v>
      </c>
      <c r="EJ60" s="150">
        <v>8.7657271530799807</v>
      </c>
      <c r="EK60" s="150">
        <v>8.8354628410999805</v>
      </c>
      <c r="EL60" s="23">
        <v>8.9051985291199802</v>
      </c>
      <c r="EM60" s="23">
        <v>8.97493421713998</v>
      </c>
      <c r="EN60" s="23">
        <v>9.0446699051599797</v>
      </c>
      <c r="EO60" s="23">
        <v>9.1144055931799794</v>
      </c>
      <c r="EP60" s="23">
        <v>9.1841412811999792</v>
      </c>
      <c r="EQ60" s="23">
        <v>9.2538769692199789</v>
      </c>
      <c r="ER60" s="23">
        <v>9.3236126572399787</v>
      </c>
      <c r="ES60" s="23">
        <v>9.3933483452599784</v>
      </c>
      <c r="ET60" s="23">
        <v>9.4630840332799782</v>
      </c>
      <c r="EU60" s="23">
        <v>9.5328197212999779</v>
      </c>
      <c r="EV60" s="23">
        <v>9.6025554093199776</v>
      </c>
      <c r="EW60" s="23">
        <v>9.6722910973399774</v>
      </c>
      <c r="EX60" s="23">
        <v>9.7420267853599771</v>
      </c>
      <c r="EY60" s="23">
        <v>9.8117624733799769</v>
      </c>
      <c r="EZ60" s="23">
        <v>9.8814981613999766</v>
      </c>
      <c r="FA60" s="23">
        <v>9.9512338494199764</v>
      </c>
      <c r="FB60" s="23">
        <v>10.020969537439976</v>
      </c>
      <c r="FC60" s="23">
        <v>10.090705225459976</v>
      </c>
      <c r="FD60" s="23">
        <v>10.160440913479976</v>
      </c>
      <c r="FE60" s="23">
        <v>10.230176601499975</v>
      </c>
      <c r="FF60" s="23">
        <v>10.299912289519975</v>
      </c>
      <c r="FG60" s="23">
        <v>10.369647977539975</v>
      </c>
      <c r="FH60" s="23">
        <v>10.439383665559975</v>
      </c>
      <c r="FI60" s="23">
        <v>10.509119353579974</v>
      </c>
      <c r="FJ60" s="23">
        <v>10.578855041599974</v>
      </c>
      <c r="FK60" s="23">
        <v>10.648590729619974</v>
      </c>
      <c r="FL60" s="23">
        <v>10.718326417639974</v>
      </c>
      <c r="FM60" s="23">
        <v>10.788062105659973</v>
      </c>
      <c r="FN60" s="23">
        <v>10.857797793679973</v>
      </c>
      <c r="FO60" s="23">
        <v>10.927533481699973</v>
      </c>
      <c r="FP60" s="23">
        <v>10.997269169719972</v>
      </c>
      <c r="FQ60" s="23">
        <v>11.067004857739972</v>
      </c>
      <c r="FR60" s="23">
        <v>11.136740545759972</v>
      </c>
      <c r="FS60" s="23">
        <v>11.206476233779972</v>
      </c>
      <c r="FT60" s="23">
        <v>11.276211921799971</v>
      </c>
      <c r="FU60" s="23">
        <v>11.345947609819971</v>
      </c>
      <c r="FV60" s="23">
        <v>11.415683297839971</v>
      </c>
      <c r="FW60" s="23">
        <v>11.485418985859971</v>
      </c>
      <c r="FX60" s="23">
        <v>11.55515467387997</v>
      </c>
      <c r="FY60" s="23">
        <v>11.62489036189997</v>
      </c>
      <c r="FZ60" s="23">
        <v>11.69462604991997</v>
      </c>
      <c r="GA60" s="23">
        <v>11.76436173793997</v>
      </c>
      <c r="GB60" s="23">
        <v>11.834097425959969</v>
      </c>
      <c r="GC60" s="23">
        <v>11.903833113979969</v>
      </c>
      <c r="GD60" s="23">
        <v>11.973568801999969</v>
      </c>
      <c r="GE60" s="23">
        <v>12.043304490019969</v>
      </c>
      <c r="GF60" s="23">
        <v>12.113040178039968</v>
      </c>
      <c r="GG60" s="23">
        <v>12.182775866059968</v>
      </c>
      <c r="GH60" s="23">
        <v>12.252511554079968</v>
      </c>
      <c r="GI60" s="23">
        <v>12.322247242099968</v>
      </c>
      <c r="GJ60" s="23">
        <v>12.391982930119967</v>
      </c>
      <c r="GK60" s="23">
        <v>12.461718618139967</v>
      </c>
      <c r="GL60" s="23">
        <v>12.531454306159967</v>
      </c>
      <c r="GM60" s="23">
        <v>12.601189994179967</v>
      </c>
      <c r="GN60" s="23">
        <v>12.670925682199966</v>
      </c>
      <c r="GO60" s="23">
        <v>12.740661370219966</v>
      </c>
      <c r="GP60" s="23">
        <v>12.810397058239966</v>
      </c>
      <c r="GQ60" s="23">
        <v>12.880132746259966</v>
      </c>
      <c r="GR60" s="23">
        <v>12.949868434279965</v>
      </c>
      <c r="GS60" s="23">
        <v>13.019604122299965</v>
      </c>
      <c r="GT60" s="23">
        <v>13.089339810319965</v>
      </c>
      <c r="GU60" s="23">
        <v>13.159075498339964</v>
      </c>
      <c r="GV60" s="23">
        <v>13.228811186359964</v>
      </c>
      <c r="GW60" s="23">
        <v>13.298546874379964</v>
      </c>
      <c r="GX60" s="23">
        <v>13.368282562399964</v>
      </c>
      <c r="GY60" s="23">
        <v>13.438018250419963</v>
      </c>
      <c r="GZ60" s="23">
        <v>13.507753938439963</v>
      </c>
      <c r="HA60" s="23">
        <v>13.577489626459963</v>
      </c>
      <c r="HB60" s="23">
        <v>13.647225314479963</v>
      </c>
      <c r="HC60" s="23">
        <v>13.716961002499962</v>
      </c>
      <c r="HD60" s="23">
        <v>13.786696690519962</v>
      </c>
      <c r="HE60" s="23">
        <v>13.856432378539962</v>
      </c>
      <c r="HF60" s="23">
        <v>13.926168066559962</v>
      </c>
      <c r="HG60" s="23">
        <v>13.995903754579961</v>
      </c>
      <c r="HH60" s="23">
        <v>14.065639442599961</v>
      </c>
      <c r="HI60" s="23">
        <v>14.135375130619961</v>
      </c>
      <c r="HJ60" s="23">
        <v>14.205110818639961</v>
      </c>
      <c r="HK60" s="23">
        <v>14.27484650665996</v>
      </c>
      <c r="HL60" s="23">
        <v>14.34458219467996</v>
      </c>
      <c r="HM60" s="23">
        <v>14.41431788269996</v>
      </c>
      <c r="HN60" s="23">
        <v>14.48405357071996</v>
      </c>
      <c r="HO60" s="23">
        <v>14.553789258739959</v>
      </c>
      <c r="HP60" s="23">
        <v>14.623524946759959</v>
      </c>
      <c r="HQ60" s="23">
        <v>14.693260634779959</v>
      </c>
      <c r="HR60" s="23">
        <v>14.762996322799959</v>
      </c>
      <c r="HS60" s="23">
        <v>14.832732010819958</v>
      </c>
      <c r="HT60" s="23">
        <v>14.902467698839958</v>
      </c>
      <c r="HU60" s="23">
        <v>14.972203386859958</v>
      </c>
      <c r="HV60" s="23">
        <v>15.041939074879958</v>
      </c>
      <c r="HW60" s="23">
        <v>15.111674762899957</v>
      </c>
      <c r="HX60" s="23">
        <v>15.181410450919957</v>
      </c>
      <c r="HY60" s="23">
        <v>15.251146138939957</v>
      </c>
      <c r="HZ60" s="23">
        <v>15.320881826959956</v>
      </c>
      <c r="IA60" s="23">
        <v>15.390617514979956</v>
      </c>
      <c r="IB60" s="23">
        <v>15.460353202999956</v>
      </c>
      <c r="IC60" s="23">
        <v>15.530088891019956</v>
      </c>
      <c r="ID60" s="23">
        <v>15.599824579039955</v>
      </c>
      <c r="IE60" s="23">
        <v>15.669560267059955</v>
      </c>
      <c r="IF60" s="23">
        <v>15.739295955079955</v>
      </c>
      <c r="IG60" s="23">
        <v>15.809031643099955</v>
      </c>
      <c r="IH60" s="23">
        <v>15.878767331119954</v>
      </c>
      <c r="II60" s="23">
        <v>15.948503019139954</v>
      </c>
      <c r="IJ60" s="23">
        <v>16.018238707159952</v>
      </c>
      <c r="IK60" s="23">
        <v>16.087974395179955</v>
      </c>
      <c r="IL60" s="23">
        <v>16.157710083199952</v>
      </c>
      <c r="IM60" s="23">
        <v>16.227445771219955</v>
      </c>
      <c r="IN60" s="23">
        <v>16.297181459239951</v>
      </c>
      <c r="IO60" s="23">
        <v>16.366917147259954</v>
      </c>
      <c r="IP60" s="23">
        <v>16.436652835279951</v>
      </c>
      <c r="IQ60" s="23">
        <v>16.506388523299954</v>
      </c>
      <c r="IR60" s="23">
        <v>16.57612421131995</v>
      </c>
      <c r="IS60" s="23">
        <v>16.645859899339953</v>
      </c>
      <c r="IT60" s="23">
        <v>16.71559558735995</v>
      </c>
      <c r="IU60" s="23">
        <v>16.785331275379953</v>
      </c>
      <c r="IV60" s="23">
        <v>16.855066963399949</v>
      </c>
    </row>
    <row r="61" spans="1:256" ht="13.2" x14ac:dyDescent="0.25">
      <c r="A61" s="149">
        <v>38534</v>
      </c>
      <c r="B61" s="218">
        <v>-2.0210059293750011</v>
      </c>
      <c r="C61" s="218">
        <v>-1.9907047400625011</v>
      </c>
      <c r="D61" s="218">
        <v>-1.9604035507500011</v>
      </c>
      <c r="E61" s="218">
        <v>-1.930102361437501</v>
      </c>
      <c r="F61" s="218">
        <v>-1.899801172125001</v>
      </c>
      <c r="G61" s="218">
        <v>-1.869499982812501</v>
      </c>
      <c r="H61" s="218">
        <v>-1.8391987935000009</v>
      </c>
      <c r="I61" s="218">
        <v>-1.8088976041875009</v>
      </c>
      <c r="J61" s="218">
        <v>-1.7785964148750009</v>
      </c>
      <c r="K61" s="218">
        <v>-1.7482952255625008</v>
      </c>
      <c r="L61" s="218">
        <v>-1.7179940362500008</v>
      </c>
      <c r="M61" s="218">
        <v>-1.6876928469375008</v>
      </c>
      <c r="N61" s="218">
        <v>-1.6573916576250007</v>
      </c>
      <c r="O61" s="218">
        <v>-1.6270904683125007</v>
      </c>
      <c r="P61" s="218">
        <v>-1.5967892790000007</v>
      </c>
      <c r="Q61" s="218">
        <v>-1.5664880896875006</v>
      </c>
      <c r="R61" s="218">
        <v>-1.5361869003750006</v>
      </c>
      <c r="S61" s="218">
        <v>-1.5058857110625006</v>
      </c>
      <c r="T61" s="218">
        <v>-1.4755845217500005</v>
      </c>
      <c r="U61" s="218">
        <v>-1.4452833324375005</v>
      </c>
      <c r="V61" s="219">
        <v>-1.4149821431250005</v>
      </c>
      <c r="W61" s="218">
        <v>-1.3846809538125004</v>
      </c>
      <c r="X61" s="219">
        <v>-1.3543797645000004</v>
      </c>
      <c r="Y61" s="218">
        <v>-1.3240785751875004</v>
      </c>
      <c r="Z61" s="219">
        <v>-1.2937773858750004</v>
      </c>
      <c r="AA61" s="218">
        <v>-1.2634761965625003</v>
      </c>
      <c r="AB61" s="220">
        <v>-1.2331750072500003</v>
      </c>
      <c r="AC61" s="218">
        <v>-1.2028738179375003</v>
      </c>
      <c r="AD61" s="220">
        <v>-1.1725726286250002</v>
      </c>
      <c r="AE61" s="218">
        <v>-1.1422714393125002</v>
      </c>
      <c r="AF61" s="218">
        <v>-1.1119702500000002</v>
      </c>
      <c r="AG61" s="150">
        <v>-1.0832351250000003</v>
      </c>
      <c r="AH61" s="150">
        <v>-1.0545000000000002</v>
      </c>
      <c r="AI61" s="150">
        <v>-1.0272500000000002</v>
      </c>
      <c r="AJ61" s="150">
        <v>-1</v>
      </c>
      <c r="AK61" s="150">
        <v>-0.8</v>
      </c>
      <c r="AL61" s="150">
        <v>-0.6</v>
      </c>
      <c r="AM61" s="150">
        <v>-0.4</v>
      </c>
      <c r="AN61" s="150">
        <v>-0.2</v>
      </c>
      <c r="AO61" s="150">
        <v>0</v>
      </c>
      <c r="AP61" s="150">
        <v>0.2</v>
      </c>
      <c r="AQ61" s="150">
        <v>0.4</v>
      </c>
      <c r="AR61" s="150">
        <v>0.6</v>
      </c>
      <c r="AS61" s="150">
        <v>0.8</v>
      </c>
      <c r="AT61" s="150">
        <v>1</v>
      </c>
      <c r="AU61" s="150">
        <v>1.2</v>
      </c>
      <c r="AV61" s="150">
        <v>1.4</v>
      </c>
      <c r="AW61" s="150">
        <v>1.58</v>
      </c>
      <c r="AX61" s="150">
        <v>1.76</v>
      </c>
      <c r="AY61" s="150">
        <v>1.9220000000000006</v>
      </c>
      <c r="AZ61" s="150">
        <v>2.0840000000000005</v>
      </c>
      <c r="BA61" s="150">
        <v>2.2298000000000004</v>
      </c>
      <c r="BB61" s="150">
        <v>2.3756000000000004</v>
      </c>
      <c r="BC61" s="150">
        <v>2.5068200000000003</v>
      </c>
      <c r="BD61" s="150">
        <v>2.6380400000000002</v>
      </c>
      <c r="BE61" s="150">
        <v>2.756138</v>
      </c>
      <c r="BF61" s="150">
        <v>2.8742359999999998</v>
      </c>
      <c r="BG61" s="150">
        <v>2.9805241999999996</v>
      </c>
      <c r="BH61" s="150">
        <v>3.0868123999999995</v>
      </c>
      <c r="BI61" s="150">
        <v>3.1824717799999993</v>
      </c>
      <c r="BJ61" s="150">
        <v>3.2781311599999992</v>
      </c>
      <c r="BK61" s="150">
        <v>3.3642246019999993</v>
      </c>
      <c r="BL61" s="150">
        <v>3.450318043999999</v>
      </c>
      <c r="BM61" s="150">
        <v>3.5278021417999987</v>
      </c>
      <c r="BN61" s="150">
        <v>3.6052862395999989</v>
      </c>
      <c r="BO61" s="150">
        <v>3.6750219276199987</v>
      </c>
      <c r="BP61" s="150">
        <v>3.7447576156399989</v>
      </c>
      <c r="BQ61" s="150">
        <v>3.8144933036599991</v>
      </c>
      <c r="BR61" s="150">
        <v>3.8842289916799988</v>
      </c>
      <c r="BS61" s="150">
        <v>3.9539646796999985</v>
      </c>
      <c r="BT61" s="150">
        <v>4.0237003677199983</v>
      </c>
      <c r="BU61" s="150">
        <v>4.093436055739998</v>
      </c>
      <c r="BV61" s="150">
        <v>4.1631717437599978</v>
      </c>
      <c r="BW61" s="150">
        <v>4.2329074317799975</v>
      </c>
      <c r="BX61" s="150">
        <v>4.3026431197999973</v>
      </c>
      <c r="BY61" s="150">
        <v>4.372378807819997</v>
      </c>
      <c r="BZ61" s="150">
        <v>4.4421144958399967</v>
      </c>
      <c r="CA61" s="150">
        <v>4.5118501838599965</v>
      </c>
      <c r="CB61" s="150">
        <v>4.5815858718799962</v>
      </c>
      <c r="CC61" s="150">
        <v>4.651321559899996</v>
      </c>
      <c r="CD61" s="150">
        <v>4.7210572479199957</v>
      </c>
      <c r="CE61" s="150">
        <v>4.7907929359399954</v>
      </c>
      <c r="CF61" s="150">
        <v>4.8605286239599952</v>
      </c>
      <c r="CG61" s="150">
        <v>4.9302643119799949</v>
      </c>
      <c r="CH61" s="150">
        <v>4.9999999999999947</v>
      </c>
      <c r="CI61" s="150">
        <v>5.0697356880199944</v>
      </c>
      <c r="CJ61" s="150">
        <v>5.1394713760399942</v>
      </c>
      <c r="CK61" s="150">
        <v>5.2092070640599939</v>
      </c>
      <c r="CL61" s="150">
        <v>5.2789427520799936</v>
      </c>
      <c r="CM61" s="150">
        <v>5.3486784400999934</v>
      </c>
      <c r="CN61" s="150">
        <v>5.4184141281199931</v>
      </c>
      <c r="CO61" s="150">
        <v>5.4881498161399929</v>
      </c>
      <c r="CP61" s="150">
        <v>5.5578855041599926</v>
      </c>
      <c r="CQ61" s="150">
        <v>5.6276211921799923</v>
      </c>
      <c r="CR61" s="150">
        <v>5.6973568801999921</v>
      </c>
      <c r="CS61" s="150">
        <v>5.7670925682199918</v>
      </c>
      <c r="CT61" s="150">
        <v>5.8368282562399916</v>
      </c>
      <c r="CU61" s="150">
        <v>5.9065639442599913</v>
      </c>
      <c r="CV61" s="150">
        <v>5.9762996322799911</v>
      </c>
      <c r="CW61" s="150">
        <v>6.0460353202999908</v>
      </c>
      <c r="CX61" s="150">
        <v>6.1157710083199905</v>
      </c>
      <c r="CY61" s="150">
        <v>6.1855066963399903</v>
      </c>
      <c r="CZ61" s="150">
        <v>6.25524238435999</v>
      </c>
      <c r="DA61" s="150">
        <v>6.3249780723799898</v>
      </c>
      <c r="DB61" s="150">
        <v>6.3947137603999895</v>
      </c>
      <c r="DC61" s="150">
        <v>6.4644494484199893</v>
      </c>
      <c r="DD61" s="150">
        <v>6.534185136439989</v>
      </c>
      <c r="DE61" s="150">
        <v>6.6039208244599887</v>
      </c>
      <c r="DF61" s="150">
        <v>6.6736565124799885</v>
      </c>
      <c r="DG61" s="150">
        <v>6.7433922004999882</v>
      </c>
      <c r="DH61" s="150">
        <v>6.813127888519988</v>
      </c>
      <c r="DI61" s="150">
        <v>6.8828635765399877</v>
      </c>
      <c r="DJ61" s="150">
        <v>6.9525992645599874</v>
      </c>
      <c r="DK61" s="150">
        <v>7.0223349525799872</v>
      </c>
      <c r="DL61" s="150">
        <v>7.0920706405999869</v>
      </c>
      <c r="DM61" s="150">
        <v>7.1618063286199867</v>
      </c>
      <c r="DN61" s="150">
        <v>7.2315420166399864</v>
      </c>
      <c r="DO61" s="150">
        <v>7.3012777046599862</v>
      </c>
      <c r="DP61" s="150">
        <v>7.3710133926799859</v>
      </c>
      <c r="DQ61" s="150">
        <v>7.4407490806999856</v>
      </c>
      <c r="DR61" s="150">
        <v>7.5104847687199854</v>
      </c>
      <c r="DS61" s="150">
        <v>7.5802204567399851</v>
      </c>
      <c r="DT61" s="150">
        <v>7.6499561447599849</v>
      </c>
      <c r="DU61" s="150">
        <v>7.7196918327799846</v>
      </c>
      <c r="DV61" s="150">
        <v>7.7894275207999844</v>
      </c>
      <c r="DW61" s="150">
        <v>7.8591632088199841</v>
      </c>
      <c r="DX61" s="150">
        <v>7.9288988968399838</v>
      </c>
      <c r="DY61" s="150">
        <v>7.9986345848599836</v>
      </c>
      <c r="DZ61" s="150">
        <v>8.0683702728799833</v>
      </c>
      <c r="EA61" s="150">
        <v>8.1381059608999831</v>
      </c>
      <c r="EB61" s="150">
        <v>8.2078416489199828</v>
      </c>
      <c r="EC61" s="150">
        <v>8.2775773369399825</v>
      </c>
      <c r="ED61" s="150">
        <v>8.3473130249599823</v>
      </c>
      <c r="EE61" s="150">
        <v>8.417048712979982</v>
      </c>
      <c r="EF61" s="150">
        <v>8.4867844009999818</v>
      </c>
      <c r="EG61" s="150">
        <v>8.5565200890199815</v>
      </c>
      <c r="EH61" s="150">
        <v>8.6262557770399813</v>
      </c>
      <c r="EI61" s="150">
        <v>8.695991465059981</v>
      </c>
      <c r="EJ61" s="150">
        <v>8.7657271530799807</v>
      </c>
      <c r="EK61" s="150">
        <v>8.8354628410999805</v>
      </c>
      <c r="EL61" s="23">
        <v>8.9051985291199802</v>
      </c>
      <c r="EM61" s="23">
        <v>8.97493421713998</v>
      </c>
      <c r="EN61" s="23">
        <v>9.0446699051599797</v>
      </c>
      <c r="EO61" s="23">
        <v>9.1144055931799794</v>
      </c>
      <c r="EP61" s="23">
        <v>9.1841412811999792</v>
      </c>
      <c r="EQ61" s="23">
        <v>9.2538769692199789</v>
      </c>
      <c r="ER61" s="23">
        <v>9.3236126572399787</v>
      </c>
      <c r="ES61" s="23">
        <v>9.3933483452599784</v>
      </c>
      <c r="ET61" s="23">
        <v>9.4630840332799782</v>
      </c>
      <c r="EU61" s="23">
        <v>9.5328197212999779</v>
      </c>
      <c r="EV61" s="23">
        <v>9.6025554093199776</v>
      </c>
      <c r="EW61" s="23">
        <v>9.6722910973399774</v>
      </c>
      <c r="EX61" s="23">
        <v>9.7420267853599771</v>
      </c>
      <c r="EY61" s="23">
        <v>9.8117624733799769</v>
      </c>
      <c r="EZ61" s="23">
        <v>9.8814981613999766</v>
      </c>
      <c r="FA61" s="23">
        <v>9.9512338494199764</v>
      </c>
      <c r="FB61" s="23">
        <v>10.020969537439976</v>
      </c>
      <c r="FC61" s="23">
        <v>10.090705225459976</v>
      </c>
      <c r="FD61" s="23">
        <v>10.160440913479976</v>
      </c>
      <c r="FE61" s="23">
        <v>10.230176601499975</v>
      </c>
      <c r="FF61" s="23">
        <v>10.299912289519975</v>
      </c>
      <c r="FG61" s="23">
        <v>10.369647977539975</v>
      </c>
      <c r="FH61" s="23">
        <v>10.439383665559975</v>
      </c>
      <c r="FI61" s="23">
        <v>10.509119353579974</v>
      </c>
      <c r="FJ61" s="23">
        <v>10.578855041599974</v>
      </c>
      <c r="FK61" s="23">
        <v>10.648590729619974</v>
      </c>
      <c r="FL61" s="23">
        <v>10.718326417639974</v>
      </c>
      <c r="FM61" s="23">
        <v>10.788062105659973</v>
      </c>
      <c r="FN61" s="23">
        <v>10.857797793679973</v>
      </c>
      <c r="FO61" s="23">
        <v>10.927533481699973</v>
      </c>
      <c r="FP61" s="23">
        <v>10.997269169719972</v>
      </c>
      <c r="FQ61" s="23">
        <v>11.067004857739972</v>
      </c>
      <c r="FR61" s="23">
        <v>11.136740545759972</v>
      </c>
      <c r="FS61" s="23">
        <v>11.206476233779972</v>
      </c>
      <c r="FT61" s="23">
        <v>11.276211921799971</v>
      </c>
      <c r="FU61" s="23">
        <v>11.345947609819971</v>
      </c>
      <c r="FV61" s="23">
        <v>11.415683297839971</v>
      </c>
      <c r="FW61" s="23">
        <v>11.485418985859971</v>
      </c>
      <c r="FX61" s="23">
        <v>11.55515467387997</v>
      </c>
      <c r="FY61" s="23">
        <v>11.62489036189997</v>
      </c>
      <c r="FZ61" s="23">
        <v>11.69462604991997</v>
      </c>
      <c r="GA61" s="23">
        <v>11.76436173793997</v>
      </c>
      <c r="GB61" s="23">
        <v>11.834097425959969</v>
      </c>
      <c r="GC61" s="23">
        <v>11.903833113979969</v>
      </c>
      <c r="GD61" s="23">
        <v>11.973568801999969</v>
      </c>
      <c r="GE61" s="23">
        <v>12.043304490019969</v>
      </c>
      <c r="GF61" s="23">
        <v>12.113040178039968</v>
      </c>
      <c r="GG61" s="23">
        <v>12.182775866059968</v>
      </c>
      <c r="GH61" s="23">
        <v>12.252511554079968</v>
      </c>
      <c r="GI61" s="23">
        <v>12.322247242099968</v>
      </c>
      <c r="GJ61" s="23">
        <v>12.391982930119967</v>
      </c>
      <c r="GK61" s="23">
        <v>12.461718618139967</v>
      </c>
      <c r="GL61" s="23">
        <v>12.531454306159967</v>
      </c>
      <c r="GM61" s="23">
        <v>12.601189994179967</v>
      </c>
      <c r="GN61" s="23">
        <v>12.670925682199966</v>
      </c>
      <c r="GO61" s="23">
        <v>12.740661370219966</v>
      </c>
      <c r="GP61" s="23">
        <v>12.810397058239966</v>
      </c>
      <c r="GQ61" s="23">
        <v>12.880132746259966</v>
      </c>
      <c r="GR61" s="23">
        <v>12.949868434279965</v>
      </c>
      <c r="GS61" s="23">
        <v>13.019604122299965</v>
      </c>
      <c r="GT61" s="23">
        <v>13.089339810319965</v>
      </c>
      <c r="GU61" s="23">
        <v>13.159075498339964</v>
      </c>
      <c r="GV61" s="23">
        <v>13.228811186359964</v>
      </c>
      <c r="GW61" s="23">
        <v>13.298546874379964</v>
      </c>
      <c r="GX61" s="23">
        <v>13.368282562399964</v>
      </c>
      <c r="GY61" s="23">
        <v>13.438018250419963</v>
      </c>
      <c r="GZ61" s="23">
        <v>13.507753938439963</v>
      </c>
      <c r="HA61" s="23">
        <v>13.577489626459963</v>
      </c>
      <c r="HB61" s="23">
        <v>13.647225314479963</v>
      </c>
      <c r="HC61" s="23">
        <v>13.716961002499962</v>
      </c>
      <c r="HD61" s="23">
        <v>13.786696690519962</v>
      </c>
      <c r="HE61" s="23">
        <v>13.856432378539962</v>
      </c>
      <c r="HF61" s="23">
        <v>13.926168066559962</v>
      </c>
      <c r="HG61" s="23">
        <v>13.995903754579961</v>
      </c>
      <c r="HH61" s="23">
        <v>14.065639442599961</v>
      </c>
      <c r="HI61" s="23">
        <v>14.135375130619961</v>
      </c>
      <c r="HJ61" s="23">
        <v>14.205110818639961</v>
      </c>
      <c r="HK61" s="23">
        <v>14.27484650665996</v>
      </c>
      <c r="HL61" s="23">
        <v>14.34458219467996</v>
      </c>
      <c r="HM61" s="23">
        <v>14.41431788269996</v>
      </c>
      <c r="HN61" s="23">
        <v>14.48405357071996</v>
      </c>
      <c r="HO61" s="23">
        <v>14.553789258739959</v>
      </c>
      <c r="HP61" s="23">
        <v>14.623524946759959</v>
      </c>
      <c r="HQ61" s="23">
        <v>14.693260634779959</v>
      </c>
      <c r="HR61" s="23">
        <v>14.762996322799959</v>
      </c>
      <c r="HS61" s="23">
        <v>14.832732010819958</v>
      </c>
      <c r="HT61" s="23">
        <v>14.902467698839958</v>
      </c>
      <c r="HU61" s="23">
        <v>14.972203386859958</v>
      </c>
      <c r="HV61" s="23">
        <v>15.041939074879958</v>
      </c>
      <c r="HW61" s="23">
        <v>15.111674762899957</v>
      </c>
      <c r="HX61" s="23">
        <v>15.181410450919957</v>
      </c>
      <c r="HY61" s="23">
        <v>15.251146138939957</v>
      </c>
      <c r="HZ61" s="23">
        <v>15.320881826959956</v>
      </c>
      <c r="IA61" s="23">
        <v>15.390617514979956</v>
      </c>
      <c r="IB61" s="23">
        <v>15.460353202999956</v>
      </c>
      <c r="IC61" s="23">
        <v>15.530088891019956</v>
      </c>
      <c r="ID61" s="23">
        <v>15.599824579039955</v>
      </c>
      <c r="IE61" s="23">
        <v>15.669560267059955</v>
      </c>
      <c r="IF61" s="23">
        <v>15.739295955079955</v>
      </c>
      <c r="IG61" s="23">
        <v>15.809031643099955</v>
      </c>
      <c r="IH61" s="23">
        <v>15.878767331119954</v>
      </c>
      <c r="II61" s="23">
        <v>15.948503019139954</v>
      </c>
      <c r="IJ61" s="23">
        <v>16.018238707159952</v>
      </c>
      <c r="IK61" s="23">
        <v>16.087974395179955</v>
      </c>
      <c r="IL61" s="23">
        <v>16.157710083199952</v>
      </c>
      <c r="IM61" s="23">
        <v>16.227445771219955</v>
      </c>
      <c r="IN61" s="23">
        <v>16.297181459239951</v>
      </c>
      <c r="IO61" s="23">
        <v>16.366917147259954</v>
      </c>
      <c r="IP61" s="23">
        <v>16.436652835279951</v>
      </c>
      <c r="IQ61" s="23">
        <v>16.506388523299954</v>
      </c>
      <c r="IR61" s="23">
        <v>16.57612421131995</v>
      </c>
      <c r="IS61" s="23">
        <v>16.645859899339953</v>
      </c>
      <c r="IT61" s="23">
        <v>16.71559558735995</v>
      </c>
      <c r="IU61" s="23">
        <v>16.785331275379953</v>
      </c>
      <c r="IV61" s="23">
        <v>16.855066963399949</v>
      </c>
    </row>
    <row r="62" spans="1:256" ht="13.2" x14ac:dyDescent="0.25">
      <c r="A62" s="149">
        <v>38565</v>
      </c>
      <c r="B62" s="218">
        <v>-2.0210059293750011</v>
      </c>
      <c r="C62" s="218">
        <v>-1.9907047400625011</v>
      </c>
      <c r="D62" s="218">
        <v>-1.9604035507500011</v>
      </c>
      <c r="E62" s="218">
        <v>-1.930102361437501</v>
      </c>
      <c r="F62" s="218">
        <v>-1.899801172125001</v>
      </c>
      <c r="G62" s="218">
        <v>-1.869499982812501</v>
      </c>
      <c r="H62" s="218">
        <v>-1.8391987935000009</v>
      </c>
      <c r="I62" s="218">
        <v>-1.8088976041875009</v>
      </c>
      <c r="J62" s="218">
        <v>-1.7785964148750009</v>
      </c>
      <c r="K62" s="218">
        <v>-1.7482952255625008</v>
      </c>
      <c r="L62" s="218">
        <v>-1.7179940362500008</v>
      </c>
      <c r="M62" s="218">
        <v>-1.6876928469375008</v>
      </c>
      <c r="N62" s="218">
        <v>-1.6573916576250007</v>
      </c>
      <c r="O62" s="218">
        <v>-1.6270904683125007</v>
      </c>
      <c r="P62" s="218">
        <v>-1.5967892790000007</v>
      </c>
      <c r="Q62" s="218">
        <v>-1.5664880896875006</v>
      </c>
      <c r="R62" s="218">
        <v>-1.5361869003750006</v>
      </c>
      <c r="S62" s="218">
        <v>-1.5058857110625006</v>
      </c>
      <c r="T62" s="218">
        <v>-1.4755845217500005</v>
      </c>
      <c r="U62" s="218">
        <v>-1.4452833324375005</v>
      </c>
      <c r="V62" s="219">
        <v>-1.4149821431250005</v>
      </c>
      <c r="W62" s="218">
        <v>-1.3846809538125004</v>
      </c>
      <c r="X62" s="219">
        <v>-1.3543797645000004</v>
      </c>
      <c r="Y62" s="218">
        <v>-1.3240785751875004</v>
      </c>
      <c r="Z62" s="219">
        <v>-1.2937773858750004</v>
      </c>
      <c r="AA62" s="218">
        <v>-1.2634761965625003</v>
      </c>
      <c r="AB62" s="220">
        <v>-1.2331750072500003</v>
      </c>
      <c r="AC62" s="218">
        <v>-1.2028738179375003</v>
      </c>
      <c r="AD62" s="220">
        <v>-1.1725726286250002</v>
      </c>
      <c r="AE62" s="218">
        <v>-1.1422714393125002</v>
      </c>
      <c r="AF62" s="218">
        <v>-1.1119702500000002</v>
      </c>
      <c r="AG62" s="150">
        <v>-1.0832351250000003</v>
      </c>
      <c r="AH62" s="150">
        <v>-1.0545000000000002</v>
      </c>
      <c r="AI62" s="150">
        <v>-1.0272500000000002</v>
      </c>
      <c r="AJ62" s="150">
        <v>-1</v>
      </c>
      <c r="AK62" s="150">
        <v>-0.8</v>
      </c>
      <c r="AL62" s="150">
        <v>-0.6</v>
      </c>
      <c r="AM62" s="150">
        <v>-0.4</v>
      </c>
      <c r="AN62" s="150">
        <v>-0.2</v>
      </c>
      <c r="AO62" s="150">
        <v>0</v>
      </c>
      <c r="AP62" s="150">
        <v>0.2</v>
      </c>
      <c r="AQ62" s="150">
        <v>0.4</v>
      </c>
      <c r="AR62" s="150">
        <v>0.6</v>
      </c>
      <c r="AS62" s="150">
        <v>0.8</v>
      </c>
      <c r="AT62" s="150">
        <v>1</v>
      </c>
      <c r="AU62" s="150">
        <v>1.2</v>
      </c>
      <c r="AV62" s="150">
        <v>1.4</v>
      </c>
      <c r="AW62" s="150">
        <v>1.58</v>
      </c>
      <c r="AX62" s="150">
        <v>1.76</v>
      </c>
      <c r="AY62" s="150">
        <v>1.9220000000000006</v>
      </c>
      <c r="AZ62" s="150">
        <v>2.0840000000000005</v>
      </c>
      <c r="BA62" s="150">
        <v>2.2298000000000004</v>
      </c>
      <c r="BB62" s="150">
        <v>2.3756000000000004</v>
      </c>
      <c r="BC62" s="150">
        <v>2.5068200000000003</v>
      </c>
      <c r="BD62" s="150">
        <v>2.6380400000000002</v>
      </c>
      <c r="BE62" s="150">
        <v>2.756138</v>
      </c>
      <c r="BF62" s="150">
        <v>2.8742359999999998</v>
      </c>
      <c r="BG62" s="150">
        <v>2.9805241999999996</v>
      </c>
      <c r="BH62" s="150">
        <v>3.0868123999999995</v>
      </c>
      <c r="BI62" s="150">
        <v>3.1824717799999993</v>
      </c>
      <c r="BJ62" s="150">
        <v>3.2781311599999992</v>
      </c>
      <c r="BK62" s="150">
        <v>3.3642246019999993</v>
      </c>
      <c r="BL62" s="150">
        <v>3.450318043999999</v>
      </c>
      <c r="BM62" s="150">
        <v>3.5278021417999987</v>
      </c>
      <c r="BN62" s="150">
        <v>3.6052862395999989</v>
      </c>
      <c r="BO62" s="150">
        <v>3.6750219276199987</v>
      </c>
      <c r="BP62" s="150">
        <v>3.7447576156399989</v>
      </c>
      <c r="BQ62" s="150">
        <v>3.8144933036599991</v>
      </c>
      <c r="BR62" s="150">
        <v>3.8842289916799988</v>
      </c>
      <c r="BS62" s="150">
        <v>3.9539646796999985</v>
      </c>
      <c r="BT62" s="150">
        <v>4.0237003677199983</v>
      </c>
      <c r="BU62" s="150">
        <v>4.093436055739998</v>
      </c>
      <c r="BV62" s="150">
        <v>4.1631717437599978</v>
      </c>
      <c r="BW62" s="150">
        <v>4.2329074317799975</v>
      </c>
      <c r="BX62" s="150">
        <v>4.3026431197999973</v>
      </c>
      <c r="BY62" s="150">
        <v>4.372378807819997</v>
      </c>
      <c r="BZ62" s="150">
        <v>4.4421144958399967</v>
      </c>
      <c r="CA62" s="150">
        <v>4.5118501838599965</v>
      </c>
      <c r="CB62" s="150">
        <v>4.5815858718799962</v>
      </c>
      <c r="CC62" s="150">
        <v>4.651321559899996</v>
      </c>
      <c r="CD62" s="150">
        <v>4.7210572479199957</v>
      </c>
      <c r="CE62" s="150">
        <v>4.7907929359399954</v>
      </c>
      <c r="CF62" s="150">
        <v>4.8605286239599952</v>
      </c>
      <c r="CG62" s="150">
        <v>4.9302643119799949</v>
      </c>
      <c r="CH62" s="150">
        <v>4.9999999999999947</v>
      </c>
      <c r="CI62" s="150">
        <v>5.0697356880199944</v>
      </c>
      <c r="CJ62" s="150">
        <v>5.1394713760399942</v>
      </c>
      <c r="CK62" s="150">
        <v>5.2092070640599939</v>
      </c>
      <c r="CL62" s="150">
        <v>5.2789427520799936</v>
      </c>
      <c r="CM62" s="150">
        <v>5.3486784400999934</v>
      </c>
      <c r="CN62" s="150">
        <v>5.4184141281199931</v>
      </c>
      <c r="CO62" s="150">
        <v>5.4881498161399929</v>
      </c>
      <c r="CP62" s="150">
        <v>5.5578855041599926</v>
      </c>
      <c r="CQ62" s="150">
        <v>5.6276211921799923</v>
      </c>
      <c r="CR62" s="150">
        <v>5.6973568801999921</v>
      </c>
      <c r="CS62" s="150">
        <v>5.7670925682199918</v>
      </c>
      <c r="CT62" s="150">
        <v>5.8368282562399916</v>
      </c>
      <c r="CU62" s="150">
        <v>5.9065639442599913</v>
      </c>
      <c r="CV62" s="150">
        <v>5.9762996322799911</v>
      </c>
      <c r="CW62" s="150">
        <v>6.0460353202999908</v>
      </c>
      <c r="CX62" s="150">
        <v>6.1157710083199905</v>
      </c>
      <c r="CY62" s="150">
        <v>6.1855066963399903</v>
      </c>
      <c r="CZ62" s="150">
        <v>6.25524238435999</v>
      </c>
      <c r="DA62" s="150">
        <v>6.3249780723799898</v>
      </c>
      <c r="DB62" s="150">
        <v>6.3947137603999895</v>
      </c>
      <c r="DC62" s="150">
        <v>6.4644494484199893</v>
      </c>
      <c r="DD62" s="150">
        <v>6.534185136439989</v>
      </c>
      <c r="DE62" s="150">
        <v>6.6039208244599887</v>
      </c>
      <c r="DF62" s="150">
        <v>6.6736565124799885</v>
      </c>
      <c r="DG62" s="150">
        <v>6.7433922004999882</v>
      </c>
      <c r="DH62" s="150">
        <v>6.813127888519988</v>
      </c>
      <c r="DI62" s="150">
        <v>6.8828635765399877</v>
      </c>
      <c r="DJ62" s="150">
        <v>6.9525992645599874</v>
      </c>
      <c r="DK62" s="150">
        <v>7.0223349525799872</v>
      </c>
      <c r="DL62" s="150">
        <v>7.0920706405999869</v>
      </c>
      <c r="DM62" s="150">
        <v>7.1618063286199867</v>
      </c>
      <c r="DN62" s="150">
        <v>7.2315420166399864</v>
      </c>
      <c r="DO62" s="150">
        <v>7.3012777046599862</v>
      </c>
      <c r="DP62" s="150">
        <v>7.3710133926799859</v>
      </c>
      <c r="DQ62" s="150">
        <v>7.4407490806999856</v>
      </c>
      <c r="DR62" s="150">
        <v>7.5104847687199854</v>
      </c>
      <c r="DS62" s="150">
        <v>7.5802204567399851</v>
      </c>
      <c r="DT62" s="150">
        <v>7.6499561447599849</v>
      </c>
      <c r="DU62" s="150">
        <v>7.7196918327799846</v>
      </c>
      <c r="DV62" s="150">
        <v>7.7894275207999844</v>
      </c>
      <c r="DW62" s="150">
        <v>7.8591632088199841</v>
      </c>
      <c r="DX62" s="150">
        <v>7.9288988968399838</v>
      </c>
      <c r="DY62" s="150">
        <v>7.9986345848599836</v>
      </c>
      <c r="DZ62" s="150">
        <v>8.0683702728799833</v>
      </c>
      <c r="EA62" s="150">
        <v>8.1381059608999831</v>
      </c>
      <c r="EB62" s="150">
        <v>8.2078416489199828</v>
      </c>
      <c r="EC62" s="150">
        <v>8.2775773369399825</v>
      </c>
      <c r="ED62" s="150">
        <v>8.3473130249599823</v>
      </c>
      <c r="EE62" s="150">
        <v>8.417048712979982</v>
      </c>
      <c r="EF62" s="150">
        <v>8.4867844009999818</v>
      </c>
      <c r="EG62" s="150">
        <v>8.5565200890199815</v>
      </c>
      <c r="EH62" s="150">
        <v>8.6262557770399813</v>
      </c>
      <c r="EI62" s="150">
        <v>8.695991465059981</v>
      </c>
      <c r="EJ62" s="150">
        <v>8.7657271530799807</v>
      </c>
      <c r="EK62" s="150">
        <v>8.8354628410999805</v>
      </c>
      <c r="EL62" s="23">
        <v>8.9051985291199802</v>
      </c>
      <c r="EM62" s="23">
        <v>8.97493421713998</v>
      </c>
      <c r="EN62" s="23">
        <v>9.0446699051599797</v>
      </c>
      <c r="EO62" s="23">
        <v>9.1144055931799794</v>
      </c>
      <c r="EP62" s="23">
        <v>9.1841412811999792</v>
      </c>
      <c r="EQ62" s="23">
        <v>9.2538769692199789</v>
      </c>
      <c r="ER62" s="23">
        <v>9.3236126572399787</v>
      </c>
      <c r="ES62" s="23">
        <v>9.3933483452599784</v>
      </c>
      <c r="ET62" s="23">
        <v>9.4630840332799782</v>
      </c>
      <c r="EU62" s="23">
        <v>9.5328197212999779</v>
      </c>
      <c r="EV62" s="23">
        <v>9.6025554093199776</v>
      </c>
      <c r="EW62" s="23">
        <v>9.6722910973399774</v>
      </c>
      <c r="EX62" s="23">
        <v>9.7420267853599771</v>
      </c>
      <c r="EY62" s="23">
        <v>9.8117624733799769</v>
      </c>
      <c r="EZ62" s="23">
        <v>9.8814981613999766</v>
      </c>
      <c r="FA62" s="23">
        <v>9.9512338494199764</v>
      </c>
      <c r="FB62" s="23">
        <v>10.020969537439976</v>
      </c>
      <c r="FC62" s="23">
        <v>10.090705225459976</v>
      </c>
      <c r="FD62" s="23">
        <v>10.160440913479976</v>
      </c>
      <c r="FE62" s="23">
        <v>10.230176601499975</v>
      </c>
      <c r="FF62" s="23">
        <v>10.299912289519975</v>
      </c>
      <c r="FG62" s="23">
        <v>10.369647977539975</v>
      </c>
      <c r="FH62" s="23">
        <v>10.439383665559975</v>
      </c>
      <c r="FI62" s="23">
        <v>10.509119353579974</v>
      </c>
      <c r="FJ62" s="23">
        <v>10.578855041599974</v>
      </c>
      <c r="FK62" s="23">
        <v>10.648590729619974</v>
      </c>
      <c r="FL62" s="23">
        <v>10.718326417639974</v>
      </c>
      <c r="FM62" s="23">
        <v>10.788062105659973</v>
      </c>
      <c r="FN62" s="23">
        <v>10.857797793679973</v>
      </c>
      <c r="FO62" s="23">
        <v>10.927533481699973</v>
      </c>
      <c r="FP62" s="23">
        <v>10.997269169719972</v>
      </c>
      <c r="FQ62" s="23">
        <v>11.067004857739972</v>
      </c>
      <c r="FR62" s="23">
        <v>11.136740545759972</v>
      </c>
      <c r="FS62" s="23">
        <v>11.206476233779972</v>
      </c>
      <c r="FT62" s="23">
        <v>11.276211921799971</v>
      </c>
      <c r="FU62" s="23">
        <v>11.345947609819971</v>
      </c>
      <c r="FV62" s="23">
        <v>11.415683297839971</v>
      </c>
      <c r="FW62" s="23">
        <v>11.485418985859971</v>
      </c>
      <c r="FX62" s="23">
        <v>11.55515467387997</v>
      </c>
      <c r="FY62" s="23">
        <v>11.62489036189997</v>
      </c>
      <c r="FZ62" s="23">
        <v>11.69462604991997</v>
      </c>
      <c r="GA62" s="23">
        <v>11.76436173793997</v>
      </c>
      <c r="GB62" s="23">
        <v>11.834097425959969</v>
      </c>
      <c r="GC62" s="23">
        <v>11.903833113979969</v>
      </c>
      <c r="GD62" s="23">
        <v>11.973568801999969</v>
      </c>
      <c r="GE62" s="23">
        <v>12.043304490019969</v>
      </c>
      <c r="GF62" s="23">
        <v>12.113040178039968</v>
      </c>
      <c r="GG62" s="23">
        <v>12.182775866059968</v>
      </c>
      <c r="GH62" s="23">
        <v>12.252511554079968</v>
      </c>
      <c r="GI62" s="23">
        <v>12.322247242099968</v>
      </c>
      <c r="GJ62" s="23">
        <v>12.391982930119967</v>
      </c>
      <c r="GK62" s="23">
        <v>12.461718618139967</v>
      </c>
      <c r="GL62" s="23">
        <v>12.531454306159967</v>
      </c>
      <c r="GM62" s="23">
        <v>12.601189994179967</v>
      </c>
      <c r="GN62" s="23">
        <v>12.670925682199966</v>
      </c>
      <c r="GO62" s="23">
        <v>12.740661370219966</v>
      </c>
      <c r="GP62" s="23">
        <v>12.810397058239966</v>
      </c>
      <c r="GQ62" s="23">
        <v>12.880132746259966</v>
      </c>
      <c r="GR62" s="23">
        <v>12.949868434279965</v>
      </c>
      <c r="GS62" s="23">
        <v>13.019604122299965</v>
      </c>
      <c r="GT62" s="23">
        <v>13.089339810319965</v>
      </c>
      <c r="GU62" s="23">
        <v>13.159075498339964</v>
      </c>
      <c r="GV62" s="23">
        <v>13.228811186359964</v>
      </c>
      <c r="GW62" s="23">
        <v>13.298546874379964</v>
      </c>
      <c r="GX62" s="23">
        <v>13.368282562399964</v>
      </c>
      <c r="GY62" s="23">
        <v>13.438018250419963</v>
      </c>
      <c r="GZ62" s="23">
        <v>13.507753938439963</v>
      </c>
      <c r="HA62" s="23">
        <v>13.577489626459963</v>
      </c>
      <c r="HB62" s="23">
        <v>13.647225314479963</v>
      </c>
      <c r="HC62" s="23">
        <v>13.716961002499962</v>
      </c>
      <c r="HD62" s="23">
        <v>13.786696690519962</v>
      </c>
      <c r="HE62" s="23">
        <v>13.856432378539962</v>
      </c>
      <c r="HF62" s="23">
        <v>13.926168066559962</v>
      </c>
      <c r="HG62" s="23">
        <v>13.995903754579961</v>
      </c>
      <c r="HH62" s="23">
        <v>14.065639442599961</v>
      </c>
      <c r="HI62" s="23">
        <v>14.135375130619961</v>
      </c>
      <c r="HJ62" s="23">
        <v>14.205110818639961</v>
      </c>
      <c r="HK62" s="23">
        <v>14.27484650665996</v>
      </c>
      <c r="HL62" s="23">
        <v>14.34458219467996</v>
      </c>
      <c r="HM62" s="23">
        <v>14.41431788269996</v>
      </c>
      <c r="HN62" s="23">
        <v>14.48405357071996</v>
      </c>
      <c r="HO62" s="23">
        <v>14.553789258739959</v>
      </c>
      <c r="HP62" s="23">
        <v>14.623524946759959</v>
      </c>
      <c r="HQ62" s="23">
        <v>14.693260634779959</v>
      </c>
      <c r="HR62" s="23">
        <v>14.762996322799959</v>
      </c>
      <c r="HS62" s="23">
        <v>14.832732010819958</v>
      </c>
      <c r="HT62" s="23">
        <v>14.902467698839958</v>
      </c>
      <c r="HU62" s="23">
        <v>14.972203386859958</v>
      </c>
      <c r="HV62" s="23">
        <v>15.041939074879958</v>
      </c>
      <c r="HW62" s="23">
        <v>15.111674762899957</v>
      </c>
      <c r="HX62" s="23">
        <v>15.181410450919957</v>
      </c>
      <c r="HY62" s="23">
        <v>15.251146138939957</v>
      </c>
      <c r="HZ62" s="23">
        <v>15.320881826959956</v>
      </c>
      <c r="IA62" s="23">
        <v>15.390617514979956</v>
      </c>
      <c r="IB62" s="23">
        <v>15.460353202999956</v>
      </c>
      <c r="IC62" s="23">
        <v>15.530088891019956</v>
      </c>
      <c r="ID62" s="23">
        <v>15.599824579039955</v>
      </c>
      <c r="IE62" s="23">
        <v>15.669560267059955</v>
      </c>
      <c r="IF62" s="23">
        <v>15.739295955079955</v>
      </c>
      <c r="IG62" s="23">
        <v>15.809031643099955</v>
      </c>
      <c r="IH62" s="23">
        <v>15.878767331119954</v>
      </c>
      <c r="II62" s="23">
        <v>15.948503019139954</v>
      </c>
      <c r="IJ62" s="23">
        <v>16.018238707159952</v>
      </c>
      <c r="IK62" s="23">
        <v>16.087974395179955</v>
      </c>
      <c r="IL62" s="23">
        <v>16.157710083199952</v>
      </c>
      <c r="IM62" s="23">
        <v>16.227445771219955</v>
      </c>
      <c r="IN62" s="23">
        <v>16.297181459239951</v>
      </c>
      <c r="IO62" s="23">
        <v>16.366917147259954</v>
      </c>
      <c r="IP62" s="23">
        <v>16.436652835279951</v>
      </c>
      <c r="IQ62" s="23">
        <v>16.506388523299954</v>
      </c>
      <c r="IR62" s="23">
        <v>16.57612421131995</v>
      </c>
      <c r="IS62" s="23">
        <v>16.645859899339953</v>
      </c>
      <c r="IT62" s="23">
        <v>16.71559558735995</v>
      </c>
      <c r="IU62" s="23">
        <v>16.785331275379953</v>
      </c>
      <c r="IV62" s="23">
        <v>16.855066963399949</v>
      </c>
    </row>
    <row r="63" spans="1:256" ht="13.2" x14ac:dyDescent="0.25">
      <c r="A63" s="149">
        <v>38596</v>
      </c>
      <c r="B63" s="218">
        <v>-2.0210059293750011</v>
      </c>
      <c r="C63" s="218">
        <v>-1.9907047400625011</v>
      </c>
      <c r="D63" s="218">
        <v>-1.9604035507500011</v>
      </c>
      <c r="E63" s="218">
        <v>-1.930102361437501</v>
      </c>
      <c r="F63" s="218">
        <v>-1.899801172125001</v>
      </c>
      <c r="G63" s="218">
        <v>-1.869499982812501</v>
      </c>
      <c r="H63" s="218">
        <v>-1.8391987935000009</v>
      </c>
      <c r="I63" s="218">
        <v>-1.8088976041875009</v>
      </c>
      <c r="J63" s="218">
        <v>-1.7785964148750009</v>
      </c>
      <c r="K63" s="218">
        <v>-1.7482952255625008</v>
      </c>
      <c r="L63" s="218">
        <v>-1.7179940362500008</v>
      </c>
      <c r="M63" s="218">
        <v>-1.6876928469375008</v>
      </c>
      <c r="N63" s="218">
        <v>-1.6573916576250007</v>
      </c>
      <c r="O63" s="218">
        <v>-1.6270904683125007</v>
      </c>
      <c r="P63" s="218">
        <v>-1.5967892790000007</v>
      </c>
      <c r="Q63" s="218">
        <v>-1.5664880896875006</v>
      </c>
      <c r="R63" s="218">
        <v>-1.5361869003750006</v>
      </c>
      <c r="S63" s="218">
        <v>-1.5058857110625006</v>
      </c>
      <c r="T63" s="218">
        <v>-1.4755845217500005</v>
      </c>
      <c r="U63" s="218">
        <v>-1.4452833324375005</v>
      </c>
      <c r="V63" s="219">
        <v>-1.4149821431250005</v>
      </c>
      <c r="W63" s="218">
        <v>-1.3846809538125004</v>
      </c>
      <c r="X63" s="219">
        <v>-1.3543797645000004</v>
      </c>
      <c r="Y63" s="218">
        <v>-1.3240785751875004</v>
      </c>
      <c r="Z63" s="219">
        <v>-1.2937773858750004</v>
      </c>
      <c r="AA63" s="218">
        <v>-1.2634761965625003</v>
      </c>
      <c r="AB63" s="220">
        <v>-1.2331750072500003</v>
      </c>
      <c r="AC63" s="218">
        <v>-1.2028738179375003</v>
      </c>
      <c r="AD63" s="220">
        <v>-1.1725726286250002</v>
      </c>
      <c r="AE63" s="218">
        <v>-1.1422714393125002</v>
      </c>
      <c r="AF63" s="218">
        <v>-1.1119702500000002</v>
      </c>
      <c r="AG63" s="150">
        <v>-1.0832351250000003</v>
      </c>
      <c r="AH63" s="150">
        <v>-1.0545000000000002</v>
      </c>
      <c r="AI63" s="150">
        <v>-1.0272500000000002</v>
      </c>
      <c r="AJ63" s="150">
        <v>-1</v>
      </c>
      <c r="AK63" s="150">
        <v>-0.8</v>
      </c>
      <c r="AL63" s="150">
        <v>-0.6</v>
      </c>
      <c r="AM63" s="150">
        <v>-0.4</v>
      </c>
      <c r="AN63" s="150">
        <v>-0.2</v>
      </c>
      <c r="AO63" s="150">
        <v>0</v>
      </c>
      <c r="AP63" s="150">
        <v>0.2</v>
      </c>
      <c r="AQ63" s="150">
        <v>0.4</v>
      </c>
      <c r="AR63" s="150">
        <v>0.6</v>
      </c>
      <c r="AS63" s="150">
        <v>0.8</v>
      </c>
      <c r="AT63" s="150">
        <v>1</v>
      </c>
      <c r="AU63" s="150">
        <v>1.2</v>
      </c>
      <c r="AV63" s="150">
        <v>1.4</v>
      </c>
      <c r="AW63" s="150">
        <v>1.58</v>
      </c>
      <c r="AX63" s="150">
        <v>1.76</v>
      </c>
      <c r="AY63" s="150">
        <v>1.9220000000000006</v>
      </c>
      <c r="AZ63" s="150">
        <v>2.0840000000000005</v>
      </c>
      <c r="BA63" s="150">
        <v>2.2298000000000004</v>
      </c>
      <c r="BB63" s="150">
        <v>2.3756000000000004</v>
      </c>
      <c r="BC63" s="150">
        <v>2.5068200000000003</v>
      </c>
      <c r="BD63" s="150">
        <v>2.6380400000000002</v>
      </c>
      <c r="BE63" s="150">
        <v>2.756138</v>
      </c>
      <c r="BF63" s="150">
        <v>2.8742359999999998</v>
      </c>
      <c r="BG63" s="150">
        <v>2.9805241999999996</v>
      </c>
      <c r="BH63" s="150">
        <v>3.0868123999999995</v>
      </c>
      <c r="BI63" s="150">
        <v>3.1824717799999993</v>
      </c>
      <c r="BJ63" s="150">
        <v>3.2781311599999992</v>
      </c>
      <c r="BK63" s="150">
        <v>3.3642246019999993</v>
      </c>
      <c r="BL63" s="150">
        <v>3.450318043999999</v>
      </c>
      <c r="BM63" s="150">
        <v>3.5278021417999987</v>
      </c>
      <c r="BN63" s="150">
        <v>3.6052862395999989</v>
      </c>
      <c r="BO63" s="150">
        <v>3.6750219276199987</v>
      </c>
      <c r="BP63" s="150">
        <v>3.7447576156399989</v>
      </c>
      <c r="BQ63" s="150">
        <v>3.8144933036599991</v>
      </c>
      <c r="BR63" s="150">
        <v>3.8842289916799988</v>
      </c>
      <c r="BS63" s="150">
        <v>3.9539646796999985</v>
      </c>
      <c r="BT63" s="150">
        <v>4.0237003677199983</v>
      </c>
      <c r="BU63" s="150">
        <v>4.093436055739998</v>
      </c>
      <c r="BV63" s="150">
        <v>4.1631717437599978</v>
      </c>
      <c r="BW63" s="150">
        <v>4.2329074317799975</v>
      </c>
      <c r="BX63" s="150">
        <v>4.3026431197999973</v>
      </c>
      <c r="BY63" s="150">
        <v>4.372378807819997</v>
      </c>
      <c r="BZ63" s="150">
        <v>4.4421144958399967</v>
      </c>
      <c r="CA63" s="150">
        <v>4.5118501838599965</v>
      </c>
      <c r="CB63" s="150">
        <v>4.5815858718799962</v>
      </c>
      <c r="CC63" s="150">
        <v>4.651321559899996</v>
      </c>
      <c r="CD63" s="150">
        <v>4.7210572479199957</v>
      </c>
      <c r="CE63" s="150">
        <v>4.7907929359399954</v>
      </c>
      <c r="CF63" s="150">
        <v>4.8605286239599952</v>
      </c>
      <c r="CG63" s="150">
        <v>4.9302643119799949</v>
      </c>
      <c r="CH63" s="150">
        <v>4.9999999999999947</v>
      </c>
      <c r="CI63" s="150">
        <v>5.0697356880199944</v>
      </c>
      <c r="CJ63" s="150">
        <v>5.1394713760399942</v>
      </c>
      <c r="CK63" s="150">
        <v>5.2092070640599939</v>
      </c>
      <c r="CL63" s="150">
        <v>5.2789427520799936</v>
      </c>
      <c r="CM63" s="150">
        <v>5.3486784400999934</v>
      </c>
      <c r="CN63" s="150">
        <v>5.4184141281199931</v>
      </c>
      <c r="CO63" s="150">
        <v>5.4881498161399929</v>
      </c>
      <c r="CP63" s="150">
        <v>5.5578855041599926</v>
      </c>
      <c r="CQ63" s="150">
        <v>5.6276211921799923</v>
      </c>
      <c r="CR63" s="150">
        <v>5.6973568801999921</v>
      </c>
      <c r="CS63" s="150">
        <v>5.7670925682199918</v>
      </c>
      <c r="CT63" s="150">
        <v>5.8368282562399916</v>
      </c>
      <c r="CU63" s="150">
        <v>5.9065639442599913</v>
      </c>
      <c r="CV63" s="150">
        <v>5.9762996322799911</v>
      </c>
      <c r="CW63" s="150">
        <v>6.0460353202999908</v>
      </c>
      <c r="CX63" s="150">
        <v>6.1157710083199905</v>
      </c>
      <c r="CY63" s="150">
        <v>6.1855066963399903</v>
      </c>
      <c r="CZ63" s="150">
        <v>6.25524238435999</v>
      </c>
      <c r="DA63" s="150">
        <v>6.3249780723799898</v>
      </c>
      <c r="DB63" s="150">
        <v>6.3947137603999895</v>
      </c>
      <c r="DC63" s="150">
        <v>6.4644494484199893</v>
      </c>
      <c r="DD63" s="150">
        <v>6.534185136439989</v>
      </c>
      <c r="DE63" s="150">
        <v>6.6039208244599887</v>
      </c>
      <c r="DF63" s="150">
        <v>6.6736565124799885</v>
      </c>
      <c r="DG63" s="150">
        <v>6.7433922004999882</v>
      </c>
      <c r="DH63" s="150">
        <v>6.813127888519988</v>
      </c>
      <c r="DI63" s="150">
        <v>6.8828635765399877</v>
      </c>
      <c r="DJ63" s="150">
        <v>6.9525992645599874</v>
      </c>
      <c r="DK63" s="150">
        <v>7.0223349525799872</v>
      </c>
      <c r="DL63" s="150">
        <v>7.0920706405999869</v>
      </c>
      <c r="DM63" s="150">
        <v>7.1618063286199867</v>
      </c>
      <c r="DN63" s="150">
        <v>7.2315420166399864</v>
      </c>
      <c r="DO63" s="150">
        <v>7.3012777046599862</v>
      </c>
      <c r="DP63" s="150">
        <v>7.3710133926799859</v>
      </c>
      <c r="DQ63" s="150">
        <v>7.4407490806999856</v>
      </c>
      <c r="DR63" s="150">
        <v>7.5104847687199854</v>
      </c>
      <c r="DS63" s="150">
        <v>7.5802204567399851</v>
      </c>
      <c r="DT63" s="150">
        <v>7.6499561447599849</v>
      </c>
      <c r="DU63" s="150">
        <v>7.7196918327799846</v>
      </c>
      <c r="DV63" s="150">
        <v>7.7894275207999844</v>
      </c>
      <c r="DW63" s="150">
        <v>7.8591632088199841</v>
      </c>
      <c r="DX63" s="150">
        <v>7.9288988968399838</v>
      </c>
      <c r="DY63" s="150">
        <v>7.9986345848599836</v>
      </c>
      <c r="DZ63" s="150">
        <v>8.0683702728799833</v>
      </c>
      <c r="EA63" s="150">
        <v>8.1381059608999831</v>
      </c>
      <c r="EB63" s="150">
        <v>8.2078416489199828</v>
      </c>
      <c r="EC63" s="150">
        <v>8.2775773369399825</v>
      </c>
      <c r="ED63" s="150">
        <v>8.3473130249599823</v>
      </c>
      <c r="EE63" s="150">
        <v>8.417048712979982</v>
      </c>
      <c r="EF63" s="150">
        <v>8.4867844009999818</v>
      </c>
      <c r="EG63" s="150">
        <v>8.5565200890199815</v>
      </c>
      <c r="EH63" s="150">
        <v>8.6262557770399813</v>
      </c>
      <c r="EI63" s="150">
        <v>8.695991465059981</v>
      </c>
      <c r="EJ63" s="150">
        <v>8.7657271530799807</v>
      </c>
      <c r="EK63" s="150">
        <v>8.8354628410999805</v>
      </c>
      <c r="EL63" s="23">
        <v>8.9051985291199802</v>
      </c>
      <c r="EM63" s="23">
        <v>8.97493421713998</v>
      </c>
      <c r="EN63" s="23">
        <v>9.0446699051599797</v>
      </c>
      <c r="EO63" s="23">
        <v>9.1144055931799794</v>
      </c>
      <c r="EP63" s="23">
        <v>9.1841412811999792</v>
      </c>
      <c r="EQ63" s="23">
        <v>9.2538769692199789</v>
      </c>
      <c r="ER63" s="23">
        <v>9.3236126572399787</v>
      </c>
      <c r="ES63" s="23">
        <v>9.3933483452599784</v>
      </c>
      <c r="ET63" s="23">
        <v>9.4630840332799782</v>
      </c>
      <c r="EU63" s="23">
        <v>9.5328197212999779</v>
      </c>
      <c r="EV63" s="23">
        <v>9.6025554093199776</v>
      </c>
      <c r="EW63" s="23">
        <v>9.6722910973399774</v>
      </c>
      <c r="EX63" s="23">
        <v>9.7420267853599771</v>
      </c>
      <c r="EY63" s="23">
        <v>9.8117624733799769</v>
      </c>
      <c r="EZ63" s="23">
        <v>9.8814981613999766</v>
      </c>
      <c r="FA63" s="23">
        <v>9.9512338494199764</v>
      </c>
      <c r="FB63" s="23">
        <v>10.020969537439976</v>
      </c>
      <c r="FC63" s="23">
        <v>10.090705225459976</v>
      </c>
      <c r="FD63" s="23">
        <v>10.160440913479976</v>
      </c>
      <c r="FE63" s="23">
        <v>10.230176601499975</v>
      </c>
      <c r="FF63" s="23">
        <v>10.299912289519975</v>
      </c>
      <c r="FG63" s="23">
        <v>10.369647977539975</v>
      </c>
      <c r="FH63" s="23">
        <v>10.439383665559975</v>
      </c>
      <c r="FI63" s="23">
        <v>10.509119353579974</v>
      </c>
      <c r="FJ63" s="23">
        <v>10.578855041599974</v>
      </c>
      <c r="FK63" s="23">
        <v>10.648590729619974</v>
      </c>
      <c r="FL63" s="23">
        <v>10.718326417639974</v>
      </c>
      <c r="FM63" s="23">
        <v>10.788062105659973</v>
      </c>
      <c r="FN63" s="23">
        <v>10.857797793679973</v>
      </c>
      <c r="FO63" s="23">
        <v>10.927533481699973</v>
      </c>
      <c r="FP63" s="23">
        <v>10.997269169719972</v>
      </c>
      <c r="FQ63" s="23">
        <v>11.067004857739972</v>
      </c>
      <c r="FR63" s="23">
        <v>11.136740545759972</v>
      </c>
      <c r="FS63" s="23">
        <v>11.206476233779972</v>
      </c>
      <c r="FT63" s="23">
        <v>11.276211921799971</v>
      </c>
      <c r="FU63" s="23">
        <v>11.345947609819971</v>
      </c>
      <c r="FV63" s="23">
        <v>11.415683297839971</v>
      </c>
      <c r="FW63" s="23">
        <v>11.485418985859971</v>
      </c>
      <c r="FX63" s="23">
        <v>11.55515467387997</v>
      </c>
      <c r="FY63" s="23">
        <v>11.62489036189997</v>
      </c>
      <c r="FZ63" s="23">
        <v>11.69462604991997</v>
      </c>
      <c r="GA63" s="23">
        <v>11.76436173793997</v>
      </c>
      <c r="GB63" s="23">
        <v>11.834097425959969</v>
      </c>
      <c r="GC63" s="23">
        <v>11.903833113979969</v>
      </c>
      <c r="GD63" s="23">
        <v>11.973568801999969</v>
      </c>
      <c r="GE63" s="23">
        <v>12.043304490019969</v>
      </c>
      <c r="GF63" s="23">
        <v>12.113040178039968</v>
      </c>
      <c r="GG63" s="23">
        <v>12.182775866059968</v>
      </c>
      <c r="GH63" s="23">
        <v>12.252511554079968</v>
      </c>
      <c r="GI63" s="23">
        <v>12.322247242099968</v>
      </c>
      <c r="GJ63" s="23">
        <v>12.391982930119967</v>
      </c>
      <c r="GK63" s="23">
        <v>12.461718618139967</v>
      </c>
      <c r="GL63" s="23">
        <v>12.531454306159967</v>
      </c>
      <c r="GM63" s="23">
        <v>12.601189994179967</v>
      </c>
      <c r="GN63" s="23">
        <v>12.670925682199966</v>
      </c>
      <c r="GO63" s="23">
        <v>12.740661370219966</v>
      </c>
      <c r="GP63" s="23">
        <v>12.810397058239966</v>
      </c>
      <c r="GQ63" s="23">
        <v>12.880132746259966</v>
      </c>
      <c r="GR63" s="23">
        <v>12.949868434279965</v>
      </c>
      <c r="GS63" s="23">
        <v>13.019604122299965</v>
      </c>
      <c r="GT63" s="23">
        <v>13.089339810319965</v>
      </c>
      <c r="GU63" s="23">
        <v>13.159075498339964</v>
      </c>
      <c r="GV63" s="23">
        <v>13.228811186359964</v>
      </c>
      <c r="GW63" s="23">
        <v>13.298546874379964</v>
      </c>
      <c r="GX63" s="23">
        <v>13.368282562399964</v>
      </c>
      <c r="GY63" s="23">
        <v>13.438018250419963</v>
      </c>
      <c r="GZ63" s="23">
        <v>13.507753938439963</v>
      </c>
      <c r="HA63" s="23">
        <v>13.577489626459963</v>
      </c>
      <c r="HB63" s="23">
        <v>13.647225314479963</v>
      </c>
      <c r="HC63" s="23">
        <v>13.716961002499962</v>
      </c>
      <c r="HD63" s="23">
        <v>13.786696690519962</v>
      </c>
      <c r="HE63" s="23">
        <v>13.856432378539962</v>
      </c>
      <c r="HF63" s="23">
        <v>13.926168066559962</v>
      </c>
      <c r="HG63" s="23">
        <v>13.995903754579961</v>
      </c>
      <c r="HH63" s="23">
        <v>14.065639442599961</v>
      </c>
      <c r="HI63" s="23">
        <v>14.135375130619961</v>
      </c>
      <c r="HJ63" s="23">
        <v>14.205110818639961</v>
      </c>
      <c r="HK63" s="23">
        <v>14.27484650665996</v>
      </c>
      <c r="HL63" s="23">
        <v>14.34458219467996</v>
      </c>
      <c r="HM63" s="23">
        <v>14.41431788269996</v>
      </c>
      <c r="HN63" s="23">
        <v>14.48405357071996</v>
      </c>
      <c r="HO63" s="23">
        <v>14.553789258739959</v>
      </c>
      <c r="HP63" s="23">
        <v>14.623524946759959</v>
      </c>
      <c r="HQ63" s="23">
        <v>14.693260634779959</v>
      </c>
      <c r="HR63" s="23">
        <v>14.762996322799959</v>
      </c>
      <c r="HS63" s="23">
        <v>14.832732010819958</v>
      </c>
      <c r="HT63" s="23">
        <v>14.902467698839958</v>
      </c>
      <c r="HU63" s="23">
        <v>14.972203386859958</v>
      </c>
      <c r="HV63" s="23">
        <v>15.041939074879958</v>
      </c>
      <c r="HW63" s="23">
        <v>15.111674762899957</v>
      </c>
      <c r="HX63" s="23">
        <v>15.181410450919957</v>
      </c>
      <c r="HY63" s="23">
        <v>15.251146138939957</v>
      </c>
      <c r="HZ63" s="23">
        <v>15.320881826959956</v>
      </c>
      <c r="IA63" s="23">
        <v>15.390617514979956</v>
      </c>
      <c r="IB63" s="23">
        <v>15.460353202999956</v>
      </c>
      <c r="IC63" s="23">
        <v>15.530088891019956</v>
      </c>
      <c r="ID63" s="23">
        <v>15.599824579039955</v>
      </c>
      <c r="IE63" s="23">
        <v>15.669560267059955</v>
      </c>
      <c r="IF63" s="23">
        <v>15.739295955079955</v>
      </c>
      <c r="IG63" s="23">
        <v>15.809031643099955</v>
      </c>
      <c r="IH63" s="23">
        <v>15.878767331119954</v>
      </c>
      <c r="II63" s="23">
        <v>15.948503019139954</v>
      </c>
      <c r="IJ63" s="23">
        <v>16.018238707159952</v>
      </c>
      <c r="IK63" s="23">
        <v>16.087974395179955</v>
      </c>
      <c r="IL63" s="23">
        <v>16.157710083199952</v>
      </c>
      <c r="IM63" s="23">
        <v>16.227445771219955</v>
      </c>
      <c r="IN63" s="23">
        <v>16.297181459239951</v>
      </c>
      <c r="IO63" s="23">
        <v>16.366917147259954</v>
      </c>
      <c r="IP63" s="23">
        <v>16.436652835279951</v>
      </c>
      <c r="IQ63" s="23">
        <v>16.506388523299954</v>
      </c>
      <c r="IR63" s="23">
        <v>16.57612421131995</v>
      </c>
      <c r="IS63" s="23">
        <v>16.645859899339953</v>
      </c>
      <c r="IT63" s="23">
        <v>16.71559558735995</v>
      </c>
      <c r="IU63" s="23">
        <v>16.785331275379953</v>
      </c>
      <c r="IV63" s="23">
        <v>16.855066963399949</v>
      </c>
    </row>
    <row r="64" spans="1:256" ht="13.2" x14ac:dyDescent="0.25">
      <c r="A64" s="149">
        <v>38626</v>
      </c>
      <c r="B64" s="218">
        <v>-2.0210059293750011</v>
      </c>
      <c r="C64" s="218">
        <v>-1.9907047400625011</v>
      </c>
      <c r="D64" s="218">
        <v>-1.9604035507500011</v>
      </c>
      <c r="E64" s="218">
        <v>-1.930102361437501</v>
      </c>
      <c r="F64" s="218">
        <v>-1.899801172125001</v>
      </c>
      <c r="G64" s="218">
        <v>-1.869499982812501</v>
      </c>
      <c r="H64" s="218">
        <v>-1.8391987935000009</v>
      </c>
      <c r="I64" s="218">
        <v>-1.8088976041875009</v>
      </c>
      <c r="J64" s="218">
        <v>-1.7785964148750009</v>
      </c>
      <c r="K64" s="218">
        <v>-1.7482952255625008</v>
      </c>
      <c r="L64" s="218">
        <v>-1.7179940362500008</v>
      </c>
      <c r="M64" s="218">
        <v>-1.6876928469375008</v>
      </c>
      <c r="N64" s="218">
        <v>-1.6573916576250007</v>
      </c>
      <c r="O64" s="218">
        <v>-1.6270904683125007</v>
      </c>
      <c r="P64" s="218">
        <v>-1.5967892790000007</v>
      </c>
      <c r="Q64" s="218">
        <v>-1.5664880896875006</v>
      </c>
      <c r="R64" s="218">
        <v>-1.5361869003750006</v>
      </c>
      <c r="S64" s="218">
        <v>-1.5058857110625006</v>
      </c>
      <c r="T64" s="218">
        <v>-1.4755845217500005</v>
      </c>
      <c r="U64" s="218">
        <v>-1.4452833324375005</v>
      </c>
      <c r="V64" s="219">
        <v>-1.4149821431250005</v>
      </c>
      <c r="W64" s="218">
        <v>-1.3846809538125004</v>
      </c>
      <c r="X64" s="219">
        <v>-1.3543797645000004</v>
      </c>
      <c r="Y64" s="218">
        <v>-1.3240785751875004</v>
      </c>
      <c r="Z64" s="219">
        <v>-1.2937773858750004</v>
      </c>
      <c r="AA64" s="218">
        <v>-1.2634761965625003</v>
      </c>
      <c r="AB64" s="220">
        <v>-1.2331750072500003</v>
      </c>
      <c r="AC64" s="218">
        <v>-1.2028738179375003</v>
      </c>
      <c r="AD64" s="220">
        <v>-1.1725726286250002</v>
      </c>
      <c r="AE64" s="218">
        <v>-1.1422714393125002</v>
      </c>
      <c r="AF64" s="218">
        <v>-1.1119702500000002</v>
      </c>
      <c r="AG64" s="150">
        <v>-1.0832351250000003</v>
      </c>
      <c r="AH64" s="150">
        <v>-1.0545000000000002</v>
      </c>
      <c r="AI64" s="150">
        <v>-1.0272500000000002</v>
      </c>
      <c r="AJ64" s="150">
        <v>-1</v>
      </c>
      <c r="AK64" s="150">
        <v>-0.8</v>
      </c>
      <c r="AL64" s="150">
        <v>-0.6</v>
      </c>
      <c r="AM64" s="150">
        <v>-0.4</v>
      </c>
      <c r="AN64" s="150">
        <v>-0.2</v>
      </c>
      <c r="AO64" s="150">
        <v>0</v>
      </c>
      <c r="AP64" s="150">
        <v>0.2</v>
      </c>
      <c r="AQ64" s="150">
        <v>0.4</v>
      </c>
      <c r="AR64" s="150">
        <v>0.6</v>
      </c>
      <c r="AS64" s="150">
        <v>0.8</v>
      </c>
      <c r="AT64" s="150">
        <v>1</v>
      </c>
      <c r="AU64" s="150">
        <v>1.2</v>
      </c>
      <c r="AV64" s="150">
        <v>1.4</v>
      </c>
      <c r="AW64" s="150">
        <v>1.58</v>
      </c>
      <c r="AX64" s="150">
        <v>1.76</v>
      </c>
      <c r="AY64" s="150">
        <v>1.9220000000000006</v>
      </c>
      <c r="AZ64" s="150">
        <v>2.0840000000000005</v>
      </c>
      <c r="BA64" s="150">
        <v>2.2298000000000004</v>
      </c>
      <c r="BB64" s="150">
        <v>2.3756000000000004</v>
      </c>
      <c r="BC64" s="150">
        <v>2.5068200000000003</v>
      </c>
      <c r="BD64" s="150">
        <v>2.6380400000000002</v>
      </c>
      <c r="BE64" s="150">
        <v>2.756138</v>
      </c>
      <c r="BF64" s="150">
        <v>2.8742359999999998</v>
      </c>
      <c r="BG64" s="150">
        <v>2.9805241999999996</v>
      </c>
      <c r="BH64" s="150">
        <v>3.0868123999999995</v>
      </c>
      <c r="BI64" s="150">
        <v>3.1824717799999993</v>
      </c>
      <c r="BJ64" s="150">
        <v>3.2781311599999992</v>
      </c>
      <c r="BK64" s="150">
        <v>3.3642246019999993</v>
      </c>
      <c r="BL64" s="150">
        <v>3.450318043999999</v>
      </c>
      <c r="BM64" s="150">
        <v>3.5278021417999987</v>
      </c>
      <c r="BN64" s="150">
        <v>3.6052862395999989</v>
      </c>
      <c r="BO64" s="150">
        <v>3.6750219276199987</v>
      </c>
      <c r="BP64" s="150">
        <v>3.7447576156399989</v>
      </c>
      <c r="BQ64" s="150">
        <v>3.8144933036599991</v>
      </c>
      <c r="BR64" s="150">
        <v>3.8842289916799988</v>
      </c>
      <c r="BS64" s="150">
        <v>3.9539646796999985</v>
      </c>
      <c r="BT64" s="150">
        <v>4.0237003677199983</v>
      </c>
      <c r="BU64" s="150">
        <v>4.093436055739998</v>
      </c>
      <c r="BV64" s="150">
        <v>4.1631717437599978</v>
      </c>
      <c r="BW64" s="150">
        <v>4.2329074317799975</v>
      </c>
      <c r="BX64" s="150">
        <v>4.3026431197999973</v>
      </c>
      <c r="BY64" s="150">
        <v>4.372378807819997</v>
      </c>
      <c r="BZ64" s="150">
        <v>4.4421144958399967</v>
      </c>
      <c r="CA64" s="150">
        <v>4.5118501838599965</v>
      </c>
      <c r="CB64" s="150">
        <v>4.5815858718799962</v>
      </c>
      <c r="CC64" s="150">
        <v>4.651321559899996</v>
      </c>
      <c r="CD64" s="150">
        <v>4.7210572479199957</v>
      </c>
      <c r="CE64" s="150">
        <v>4.7907929359399954</v>
      </c>
      <c r="CF64" s="150">
        <v>4.8605286239599952</v>
      </c>
      <c r="CG64" s="150">
        <v>4.9302643119799949</v>
      </c>
      <c r="CH64" s="150">
        <v>4.9999999999999947</v>
      </c>
      <c r="CI64" s="150">
        <v>5.0697356880199944</v>
      </c>
      <c r="CJ64" s="150">
        <v>5.1394713760399942</v>
      </c>
      <c r="CK64" s="150">
        <v>5.2092070640599939</v>
      </c>
      <c r="CL64" s="150">
        <v>5.2789427520799936</v>
      </c>
      <c r="CM64" s="150">
        <v>5.3486784400999934</v>
      </c>
      <c r="CN64" s="150">
        <v>5.4184141281199931</v>
      </c>
      <c r="CO64" s="150">
        <v>5.4881498161399929</v>
      </c>
      <c r="CP64" s="150">
        <v>5.5578855041599926</v>
      </c>
      <c r="CQ64" s="150">
        <v>5.6276211921799923</v>
      </c>
      <c r="CR64" s="150">
        <v>5.6973568801999921</v>
      </c>
      <c r="CS64" s="150">
        <v>5.7670925682199918</v>
      </c>
      <c r="CT64" s="150">
        <v>5.8368282562399916</v>
      </c>
      <c r="CU64" s="150">
        <v>5.9065639442599913</v>
      </c>
      <c r="CV64" s="150">
        <v>5.9762996322799911</v>
      </c>
      <c r="CW64" s="150">
        <v>6.0460353202999908</v>
      </c>
      <c r="CX64" s="150">
        <v>6.1157710083199905</v>
      </c>
      <c r="CY64" s="150">
        <v>6.1855066963399903</v>
      </c>
      <c r="CZ64" s="150">
        <v>6.25524238435999</v>
      </c>
      <c r="DA64" s="150">
        <v>6.3249780723799898</v>
      </c>
      <c r="DB64" s="150">
        <v>6.3947137603999895</v>
      </c>
      <c r="DC64" s="150">
        <v>6.4644494484199893</v>
      </c>
      <c r="DD64" s="150">
        <v>6.534185136439989</v>
      </c>
      <c r="DE64" s="150">
        <v>6.6039208244599887</v>
      </c>
      <c r="DF64" s="150">
        <v>6.6736565124799885</v>
      </c>
      <c r="DG64" s="150">
        <v>6.7433922004999882</v>
      </c>
      <c r="DH64" s="150">
        <v>6.813127888519988</v>
      </c>
      <c r="DI64" s="150">
        <v>6.8828635765399877</v>
      </c>
      <c r="DJ64" s="150">
        <v>6.9525992645599874</v>
      </c>
      <c r="DK64" s="150">
        <v>7.0223349525799872</v>
      </c>
      <c r="DL64" s="150">
        <v>7.0920706405999869</v>
      </c>
      <c r="DM64" s="150">
        <v>7.1618063286199867</v>
      </c>
      <c r="DN64" s="150">
        <v>7.2315420166399864</v>
      </c>
      <c r="DO64" s="150">
        <v>7.3012777046599862</v>
      </c>
      <c r="DP64" s="150">
        <v>7.3710133926799859</v>
      </c>
      <c r="DQ64" s="150">
        <v>7.4407490806999856</v>
      </c>
      <c r="DR64" s="150">
        <v>7.5104847687199854</v>
      </c>
      <c r="DS64" s="150">
        <v>7.5802204567399851</v>
      </c>
      <c r="DT64" s="150">
        <v>7.6499561447599849</v>
      </c>
      <c r="DU64" s="150">
        <v>7.7196918327799846</v>
      </c>
      <c r="DV64" s="150">
        <v>7.7894275207999844</v>
      </c>
      <c r="DW64" s="150">
        <v>7.8591632088199841</v>
      </c>
      <c r="DX64" s="150">
        <v>7.9288988968399838</v>
      </c>
      <c r="DY64" s="150">
        <v>7.9986345848599836</v>
      </c>
      <c r="DZ64" s="150">
        <v>8.0683702728799833</v>
      </c>
      <c r="EA64" s="150">
        <v>8.1381059608999831</v>
      </c>
      <c r="EB64" s="150">
        <v>8.2078416489199828</v>
      </c>
      <c r="EC64" s="150">
        <v>8.2775773369399825</v>
      </c>
      <c r="ED64" s="150">
        <v>8.3473130249599823</v>
      </c>
      <c r="EE64" s="150">
        <v>8.417048712979982</v>
      </c>
      <c r="EF64" s="150">
        <v>8.4867844009999818</v>
      </c>
      <c r="EG64" s="150">
        <v>8.5565200890199815</v>
      </c>
      <c r="EH64" s="150">
        <v>8.6262557770399813</v>
      </c>
      <c r="EI64" s="150">
        <v>8.695991465059981</v>
      </c>
      <c r="EJ64" s="150">
        <v>8.7657271530799807</v>
      </c>
      <c r="EK64" s="150">
        <v>8.8354628410999805</v>
      </c>
      <c r="EL64" s="23">
        <v>8.9051985291199802</v>
      </c>
      <c r="EM64" s="23">
        <v>8.97493421713998</v>
      </c>
      <c r="EN64" s="23">
        <v>9.0446699051599797</v>
      </c>
      <c r="EO64" s="23">
        <v>9.1144055931799794</v>
      </c>
      <c r="EP64" s="23">
        <v>9.1841412811999792</v>
      </c>
      <c r="EQ64" s="23">
        <v>9.2538769692199789</v>
      </c>
      <c r="ER64" s="23">
        <v>9.3236126572399787</v>
      </c>
      <c r="ES64" s="23">
        <v>9.3933483452599784</v>
      </c>
      <c r="ET64" s="23">
        <v>9.4630840332799782</v>
      </c>
      <c r="EU64" s="23">
        <v>9.5328197212999779</v>
      </c>
      <c r="EV64" s="23">
        <v>9.6025554093199776</v>
      </c>
      <c r="EW64" s="23">
        <v>9.6722910973399774</v>
      </c>
      <c r="EX64" s="23">
        <v>9.7420267853599771</v>
      </c>
      <c r="EY64" s="23">
        <v>9.8117624733799769</v>
      </c>
      <c r="EZ64" s="23">
        <v>9.8814981613999766</v>
      </c>
      <c r="FA64" s="23">
        <v>9.9512338494199764</v>
      </c>
      <c r="FB64" s="23">
        <v>10.020969537439976</v>
      </c>
      <c r="FC64" s="23">
        <v>10.090705225459976</v>
      </c>
      <c r="FD64" s="23">
        <v>10.160440913479976</v>
      </c>
      <c r="FE64" s="23">
        <v>10.230176601499975</v>
      </c>
      <c r="FF64" s="23">
        <v>10.299912289519975</v>
      </c>
      <c r="FG64" s="23">
        <v>10.369647977539975</v>
      </c>
      <c r="FH64" s="23">
        <v>10.439383665559975</v>
      </c>
      <c r="FI64" s="23">
        <v>10.509119353579974</v>
      </c>
      <c r="FJ64" s="23">
        <v>10.578855041599974</v>
      </c>
      <c r="FK64" s="23">
        <v>10.648590729619974</v>
      </c>
      <c r="FL64" s="23">
        <v>10.718326417639974</v>
      </c>
      <c r="FM64" s="23">
        <v>10.788062105659973</v>
      </c>
      <c r="FN64" s="23">
        <v>10.857797793679973</v>
      </c>
      <c r="FO64" s="23">
        <v>10.927533481699973</v>
      </c>
      <c r="FP64" s="23">
        <v>10.997269169719972</v>
      </c>
      <c r="FQ64" s="23">
        <v>11.067004857739972</v>
      </c>
      <c r="FR64" s="23">
        <v>11.136740545759972</v>
      </c>
      <c r="FS64" s="23">
        <v>11.206476233779972</v>
      </c>
      <c r="FT64" s="23">
        <v>11.276211921799971</v>
      </c>
      <c r="FU64" s="23">
        <v>11.345947609819971</v>
      </c>
      <c r="FV64" s="23">
        <v>11.415683297839971</v>
      </c>
      <c r="FW64" s="23">
        <v>11.485418985859971</v>
      </c>
      <c r="FX64" s="23">
        <v>11.55515467387997</v>
      </c>
      <c r="FY64" s="23">
        <v>11.62489036189997</v>
      </c>
      <c r="FZ64" s="23">
        <v>11.69462604991997</v>
      </c>
      <c r="GA64" s="23">
        <v>11.76436173793997</v>
      </c>
      <c r="GB64" s="23">
        <v>11.834097425959969</v>
      </c>
      <c r="GC64" s="23">
        <v>11.903833113979969</v>
      </c>
      <c r="GD64" s="23">
        <v>11.973568801999969</v>
      </c>
      <c r="GE64" s="23">
        <v>12.043304490019969</v>
      </c>
      <c r="GF64" s="23">
        <v>12.113040178039968</v>
      </c>
      <c r="GG64" s="23">
        <v>12.182775866059968</v>
      </c>
      <c r="GH64" s="23">
        <v>12.252511554079968</v>
      </c>
      <c r="GI64" s="23">
        <v>12.322247242099968</v>
      </c>
      <c r="GJ64" s="23">
        <v>12.391982930119967</v>
      </c>
      <c r="GK64" s="23">
        <v>12.461718618139967</v>
      </c>
      <c r="GL64" s="23">
        <v>12.531454306159967</v>
      </c>
      <c r="GM64" s="23">
        <v>12.601189994179967</v>
      </c>
      <c r="GN64" s="23">
        <v>12.670925682199966</v>
      </c>
      <c r="GO64" s="23">
        <v>12.740661370219966</v>
      </c>
      <c r="GP64" s="23">
        <v>12.810397058239966</v>
      </c>
      <c r="GQ64" s="23">
        <v>12.880132746259966</v>
      </c>
      <c r="GR64" s="23">
        <v>12.949868434279965</v>
      </c>
      <c r="GS64" s="23">
        <v>13.019604122299965</v>
      </c>
      <c r="GT64" s="23">
        <v>13.089339810319965</v>
      </c>
      <c r="GU64" s="23">
        <v>13.159075498339964</v>
      </c>
      <c r="GV64" s="23">
        <v>13.228811186359964</v>
      </c>
      <c r="GW64" s="23">
        <v>13.298546874379964</v>
      </c>
      <c r="GX64" s="23">
        <v>13.368282562399964</v>
      </c>
      <c r="GY64" s="23">
        <v>13.438018250419963</v>
      </c>
      <c r="GZ64" s="23">
        <v>13.507753938439963</v>
      </c>
      <c r="HA64" s="23">
        <v>13.577489626459963</v>
      </c>
      <c r="HB64" s="23">
        <v>13.647225314479963</v>
      </c>
      <c r="HC64" s="23">
        <v>13.716961002499962</v>
      </c>
      <c r="HD64" s="23">
        <v>13.786696690519962</v>
      </c>
      <c r="HE64" s="23">
        <v>13.856432378539962</v>
      </c>
      <c r="HF64" s="23">
        <v>13.926168066559962</v>
      </c>
      <c r="HG64" s="23">
        <v>13.995903754579961</v>
      </c>
      <c r="HH64" s="23">
        <v>14.065639442599961</v>
      </c>
      <c r="HI64" s="23">
        <v>14.135375130619961</v>
      </c>
      <c r="HJ64" s="23">
        <v>14.205110818639961</v>
      </c>
      <c r="HK64" s="23">
        <v>14.27484650665996</v>
      </c>
      <c r="HL64" s="23">
        <v>14.34458219467996</v>
      </c>
      <c r="HM64" s="23">
        <v>14.41431788269996</v>
      </c>
      <c r="HN64" s="23">
        <v>14.48405357071996</v>
      </c>
      <c r="HO64" s="23">
        <v>14.553789258739959</v>
      </c>
      <c r="HP64" s="23">
        <v>14.623524946759959</v>
      </c>
      <c r="HQ64" s="23">
        <v>14.693260634779959</v>
      </c>
      <c r="HR64" s="23">
        <v>14.762996322799959</v>
      </c>
      <c r="HS64" s="23">
        <v>14.832732010819958</v>
      </c>
      <c r="HT64" s="23">
        <v>14.902467698839958</v>
      </c>
      <c r="HU64" s="23">
        <v>14.972203386859958</v>
      </c>
      <c r="HV64" s="23">
        <v>15.041939074879958</v>
      </c>
      <c r="HW64" s="23">
        <v>15.111674762899957</v>
      </c>
      <c r="HX64" s="23">
        <v>15.181410450919957</v>
      </c>
      <c r="HY64" s="23">
        <v>15.251146138939957</v>
      </c>
      <c r="HZ64" s="23">
        <v>15.320881826959956</v>
      </c>
      <c r="IA64" s="23">
        <v>15.390617514979956</v>
      </c>
      <c r="IB64" s="23">
        <v>15.460353202999956</v>
      </c>
      <c r="IC64" s="23">
        <v>15.530088891019956</v>
      </c>
      <c r="ID64" s="23">
        <v>15.599824579039955</v>
      </c>
      <c r="IE64" s="23">
        <v>15.669560267059955</v>
      </c>
      <c r="IF64" s="23">
        <v>15.739295955079955</v>
      </c>
      <c r="IG64" s="23">
        <v>15.809031643099955</v>
      </c>
      <c r="IH64" s="23">
        <v>15.878767331119954</v>
      </c>
      <c r="II64" s="23">
        <v>15.948503019139954</v>
      </c>
      <c r="IJ64" s="23">
        <v>16.018238707159952</v>
      </c>
      <c r="IK64" s="23">
        <v>16.087974395179955</v>
      </c>
      <c r="IL64" s="23">
        <v>16.157710083199952</v>
      </c>
      <c r="IM64" s="23">
        <v>16.227445771219955</v>
      </c>
      <c r="IN64" s="23">
        <v>16.297181459239951</v>
      </c>
      <c r="IO64" s="23">
        <v>16.366917147259954</v>
      </c>
      <c r="IP64" s="23">
        <v>16.436652835279951</v>
      </c>
      <c r="IQ64" s="23">
        <v>16.506388523299954</v>
      </c>
      <c r="IR64" s="23">
        <v>16.57612421131995</v>
      </c>
      <c r="IS64" s="23">
        <v>16.645859899339953</v>
      </c>
      <c r="IT64" s="23">
        <v>16.71559558735995</v>
      </c>
      <c r="IU64" s="23">
        <v>16.785331275379953</v>
      </c>
      <c r="IV64" s="23">
        <v>16.855066963399949</v>
      </c>
    </row>
    <row r="65" spans="1:256" ht="13.2" x14ac:dyDescent="0.25">
      <c r="A65" s="149">
        <v>38657</v>
      </c>
      <c r="B65" s="218">
        <v>-2.0210059293750011</v>
      </c>
      <c r="C65" s="218">
        <v>-1.9907047400625011</v>
      </c>
      <c r="D65" s="218">
        <v>-1.9604035507500011</v>
      </c>
      <c r="E65" s="218">
        <v>-1.930102361437501</v>
      </c>
      <c r="F65" s="218">
        <v>-1.899801172125001</v>
      </c>
      <c r="G65" s="218">
        <v>-1.869499982812501</v>
      </c>
      <c r="H65" s="218">
        <v>-1.8391987935000009</v>
      </c>
      <c r="I65" s="218">
        <v>-1.8088976041875009</v>
      </c>
      <c r="J65" s="218">
        <v>-1.7785964148750009</v>
      </c>
      <c r="K65" s="218">
        <v>-1.7482952255625008</v>
      </c>
      <c r="L65" s="218">
        <v>-1.7179940362500008</v>
      </c>
      <c r="M65" s="218">
        <v>-1.6876928469375008</v>
      </c>
      <c r="N65" s="218">
        <v>-1.6573916576250007</v>
      </c>
      <c r="O65" s="218">
        <v>-1.6270904683125007</v>
      </c>
      <c r="P65" s="218">
        <v>-1.5967892790000007</v>
      </c>
      <c r="Q65" s="218">
        <v>-1.5664880896875006</v>
      </c>
      <c r="R65" s="218">
        <v>-1.5361869003750006</v>
      </c>
      <c r="S65" s="218">
        <v>-1.5058857110625006</v>
      </c>
      <c r="T65" s="218">
        <v>-1.4755845217500005</v>
      </c>
      <c r="U65" s="218">
        <v>-1.4452833324375005</v>
      </c>
      <c r="V65" s="219">
        <v>-1.4149821431250005</v>
      </c>
      <c r="W65" s="218">
        <v>-1.3846809538125004</v>
      </c>
      <c r="X65" s="219">
        <v>-1.3543797645000004</v>
      </c>
      <c r="Y65" s="218">
        <v>-1.3240785751875004</v>
      </c>
      <c r="Z65" s="219">
        <v>-1.2937773858750004</v>
      </c>
      <c r="AA65" s="218">
        <v>-1.2634761965625003</v>
      </c>
      <c r="AB65" s="220">
        <v>-1.2331750072500003</v>
      </c>
      <c r="AC65" s="218">
        <v>-1.2028738179375003</v>
      </c>
      <c r="AD65" s="220">
        <v>-1.1725726286250002</v>
      </c>
      <c r="AE65" s="218">
        <v>-1.1422714393125002</v>
      </c>
      <c r="AF65" s="218">
        <v>-1.1119702500000002</v>
      </c>
      <c r="AG65" s="150">
        <v>-1.0832351250000003</v>
      </c>
      <c r="AH65" s="150">
        <v>-1.0545000000000002</v>
      </c>
      <c r="AI65" s="150">
        <v>-1.0272500000000002</v>
      </c>
      <c r="AJ65" s="150">
        <v>-1</v>
      </c>
      <c r="AK65" s="150">
        <v>-0.8</v>
      </c>
      <c r="AL65" s="150">
        <v>-0.6</v>
      </c>
      <c r="AM65" s="150">
        <v>-0.4</v>
      </c>
      <c r="AN65" s="150">
        <v>-0.2</v>
      </c>
      <c r="AO65" s="150">
        <v>0</v>
      </c>
      <c r="AP65" s="150">
        <v>0.2</v>
      </c>
      <c r="AQ65" s="150">
        <v>0.4</v>
      </c>
      <c r="AR65" s="150">
        <v>0.6</v>
      </c>
      <c r="AS65" s="150">
        <v>0.8</v>
      </c>
      <c r="AT65" s="150">
        <v>1</v>
      </c>
      <c r="AU65" s="150">
        <v>1.2</v>
      </c>
      <c r="AV65" s="150">
        <v>1.4</v>
      </c>
      <c r="AW65" s="150">
        <v>1.58</v>
      </c>
      <c r="AX65" s="150">
        <v>1.76</v>
      </c>
      <c r="AY65" s="150">
        <v>1.9220000000000006</v>
      </c>
      <c r="AZ65" s="150">
        <v>2.0840000000000005</v>
      </c>
      <c r="BA65" s="150">
        <v>2.2298000000000004</v>
      </c>
      <c r="BB65" s="150">
        <v>2.3756000000000004</v>
      </c>
      <c r="BC65" s="150">
        <v>2.5068200000000003</v>
      </c>
      <c r="BD65" s="150">
        <v>2.6380400000000002</v>
      </c>
      <c r="BE65" s="150">
        <v>2.756138</v>
      </c>
      <c r="BF65" s="150">
        <v>2.8742359999999998</v>
      </c>
      <c r="BG65" s="150">
        <v>2.9805241999999996</v>
      </c>
      <c r="BH65" s="150">
        <v>3.0868123999999995</v>
      </c>
      <c r="BI65" s="150">
        <v>3.1824717799999993</v>
      </c>
      <c r="BJ65" s="150">
        <v>3.2781311599999992</v>
      </c>
      <c r="BK65" s="150">
        <v>3.3642246019999993</v>
      </c>
      <c r="BL65" s="150">
        <v>3.450318043999999</v>
      </c>
      <c r="BM65" s="150">
        <v>3.5278021417999987</v>
      </c>
      <c r="BN65" s="150">
        <v>3.6052862395999989</v>
      </c>
      <c r="BO65" s="150">
        <v>3.6750219276199987</v>
      </c>
      <c r="BP65" s="150">
        <v>3.7447576156399989</v>
      </c>
      <c r="BQ65" s="150">
        <v>3.8144933036599991</v>
      </c>
      <c r="BR65" s="150">
        <v>3.8842289916799988</v>
      </c>
      <c r="BS65" s="150">
        <v>3.9539646796999985</v>
      </c>
      <c r="BT65" s="150">
        <v>4.0237003677199983</v>
      </c>
      <c r="BU65" s="150">
        <v>4.093436055739998</v>
      </c>
      <c r="BV65" s="150">
        <v>4.1631717437599978</v>
      </c>
      <c r="BW65" s="150">
        <v>4.2329074317799975</v>
      </c>
      <c r="BX65" s="150">
        <v>4.3026431197999973</v>
      </c>
      <c r="BY65" s="150">
        <v>4.372378807819997</v>
      </c>
      <c r="BZ65" s="150">
        <v>4.4421144958399967</v>
      </c>
      <c r="CA65" s="150">
        <v>4.5118501838599965</v>
      </c>
      <c r="CB65" s="150">
        <v>4.5815858718799962</v>
      </c>
      <c r="CC65" s="150">
        <v>4.651321559899996</v>
      </c>
      <c r="CD65" s="150">
        <v>4.7210572479199957</v>
      </c>
      <c r="CE65" s="150">
        <v>4.7907929359399954</v>
      </c>
      <c r="CF65" s="150">
        <v>4.8605286239599952</v>
      </c>
      <c r="CG65" s="150">
        <v>4.9302643119799949</v>
      </c>
      <c r="CH65" s="150">
        <v>4.9999999999999947</v>
      </c>
      <c r="CI65" s="150">
        <v>5.0697356880199944</v>
      </c>
      <c r="CJ65" s="150">
        <v>5.1394713760399942</v>
      </c>
      <c r="CK65" s="150">
        <v>5.2092070640599939</v>
      </c>
      <c r="CL65" s="150">
        <v>5.2789427520799936</v>
      </c>
      <c r="CM65" s="150">
        <v>5.3486784400999934</v>
      </c>
      <c r="CN65" s="150">
        <v>5.4184141281199931</v>
      </c>
      <c r="CO65" s="150">
        <v>5.4881498161399929</v>
      </c>
      <c r="CP65" s="150">
        <v>5.5578855041599926</v>
      </c>
      <c r="CQ65" s="150">
        <v>5.6276211921799923</v>
      </c>
      <c r="CR65" s="150">
        <v>5.6973568801999921</v>
      </c>
      <c r="CS65" s="150">
        <v>5.7670925682199918</v>
      </c>
      <c r="CT65" s="150">
        <v>5.8368282562399916</v>
      </c>
      <c r="CU65" s="150">
        <v>5.9065639442599913</v>
      </c>
      <c r="CV65" s="150">
        <v>5.9762996322799911</v>
      </c>
      <c r="CW65" s="150">
        <v>6.0460353202999908</v>
      </c>
      <c r="CX65" s="150">
        <v>6.1157710083199905</v>
      </c>
      <c r="CY65" s="150">
        <v>6.1855066963399903</v>
      </c>
      <c r="CZ65" s="150">
        <v>6.25524238435999</v>
      </c>
      <c r="DA65" s="150">
        <v>6.3249780723799898</v>
      </c>
      <c r="DB65" s="150">
        <v>6.3947137603999895</v>
      </c>
      <c r="DC65" s="150">
        <v>6.4644494484199893</v>
      </c>
      <c r="DD65" s="150">
        <v>6.534185136439989</v>
      </c>
      <c r="DE65" s="150">
        <v>6.6039208244599887</v>
      </c>
      <c r="DF65" s="150">
        <v>6.6736565124799885</v>
      </c>
      <c r="DG65" s="150">
        <v>6.7433922004999882</v>
      </c>
      <c r="DH65" s="150">
        <v>6.813127888519988</v>
      </c>
      <c r="DI65" s="150">
        <v>6.8828635765399877</v>
      </c>
      <c r="DJ65" s="150">
        <v>6.9525992645599874</v>
      </c>
      <c r="DK65" s="150">
        <v>7.0223349525799872</v>
      </c>
      <c r="DL65" s="150">
        <v>7.0920706405999869</v>
      </c>
      <c r="DM65" s="150">
        <v>7.1618063286199867</v>
      </c>
      <c r="DN65" s="150">
        <v>7.2315420166399864</v>
      </c>
      <c r="DO65" s="150">
        <v>7.3012777046599862</v>
      </c>
      <c r="DP65" s="150">
        <v>7.3710133926799859</v>
      </c>
      <c r="DQ65" s="150">
        <v>7.4407490806999856</v>
      </c>
      <c r="DR65" s="150">
        <v>7.5104847687199854</v>
      </c>
      <c r="DS65" s="150">
        <v>7.5802204567399851</v>
      </c>
      <c r="DT65" s="150">
        <v>7.6499561447599849</v>
      </c>
      <c r="DU65" s="150">
        <v>7.7196918327799846</v>
      </c>
      <c r="DV65" s="150">
        <v>7.7894275207999844</v>
      </c>
      <c r="DW65" s="150">
        <v>7.8591632088199841</v>
      </c>
      <c r="DX65" s="150">
        <v>7.9288988968399838</v>
      </c>
      <c r="DY65" s="150">
        <v>7.9986345848599836</v>
      </c>
      <c r="DZ65" s="150">
        <v>8.0683702728799833</v>
      </c>
      <c r="EA65" s="150">
        <v>8.1381059608999831</v>
      </c>
      <c r="EB65" s="150">
        <v>8.2078416489199828</v>
      </c>
      <c r="EC65" s="150">
        <v>8.2775773369399825</v>
      </c>
      <c r="ED65" s="150">
        <v>8.3473130249599823</v>
      </c>
      <c r="EE65" s="150">
        <v>8.417048712979982</v>
      </c>
      <c r="EF65" s="150">
        <v>8.4867844009999818</v>
      </c>
      <c r="EG65" s="150">
        <v>8.5565200890199815</v>
      </c>
      <c r="EH65" s="150">
        <v>8.6262557770399813</v>
      </c>
      <c r="EI65" s="150">
        <v>8.695991465059981</v>
      </c>
      <c r="EJ65" s="150">
        <v>8.7657271530799807</v>
      </c>
      <c r="EK65" s="150">
        <v>8.8354628410999805</v>
      </c>
      <c r="EL65" s="23">
        <v>8.9051985291199802</v>
      </c>
      <c r="EM65" s="23">
        <v>8.97493421713998</v>
      </c>
      <c r="EN65" s="23">
        <v>9.0446699051599797</v>
      </c>
      <c r="EO65" s="23">
        <v>9.1144055931799794</v>
      </c>
      <c r="EP65" s="23">
        <v>9.1841412811999792</v>
      </c>
      <c r="EQ65" s="23">
        <v>9.2538769692199789</v>
      </c>
      <c r="ER65" s="23">
        <v>9.3236126572399787</v>
      </c>
      <c r="ES65" s="23">
        <v>9.3933483452599784</v>
      </c>
      <c r="ET65" s="23">
        <v>9.4630840332799782</v>
      </c>
      <c r="EU65" s="23">
        <v>9.5328197212999779</v>
      </c>
      <c r="EV65" s="23">
        <v>9.6025554093199776</v>
      </c>
      <c r="EW65" s="23">
        <v>9.6722910973399774</v>
      </c>
      <c r="EX65" s="23">
        <v>9.7420267853599771</v>
      </c>
      <c r="EY65" s="23">
        <v>9.8117624733799769</v>
      </c>
      <c r="EZ65" s="23">
        <v>9.8814981613999766</v>
      </c>
      <c r="FA65" s="23">
        <v>9.9512338494199764</v>
      </c>
      <c r="FB65" s="23">
        <v>10.020969537439976</v>
      </c>
      <c r="FC65" s="23">
        <v>10.090705225459976</v>
      </c>
      <c r="FD65" s="23">
        <v>10.160440913479976</v>
      </c>
      <c r="FE65" s="23">
        <v>10.230176601499975</v>
      </c>
      <c r="FF65" s="23">
        <v>10.299912289519975</v>
      </c>
      <c r="FG65" s="23">
        <v>10.369647977539975</v>
      </c>
      <c r="FH65" s="23">
        <v>10.439383665559975</v>
      </c>
      <c r="FI65" s="23">
        <v>10.509119353579974</v>
      </c>
      <c r="FJ65" s="23">
        <v>10.578855041599974</v>
      </c>
      <c r="FK65" s="23">
        <v>10.648590729619974</v>
      </c>
      <c r="FL65" s="23">
        <v>10.718326417639974</v>
      </c>
      <c r="FM65" s="23">
        <v>10.788062105659973</v>
      </c>
      <c r="FN65" s="23">
        <v>10.857797793679973</v>
      </c>
      <c r="FO65" s="23">
        <v>10.927533481699973</v>
      </c>
      <c r="FP65" s="23">
        <v>10.997269169719972</v>
      </c>
      <c r="FQ65" s="23">
        <v>11.067004857739972</v>
      </c>
      <c r="FR65" s="23">
        <v>11.136740545759972</v>
      </c>
      <c r="FS65" s="23">
        <v>11.206476233779972</v>
      </c>
      <c r="FT65" s="23">
        <v>11.276211921799971</v>
      </c>
      <c r="FU65" s="23">
        <v>11.345947609819971</v>
      </c>
      <c r="FV65" s="23">
        <v>11.415683297839971</v>
      </c>
      <c r="FW65" s="23">
        <v>11.485418985859971</v>
      </c>
      <c r="FX65" s="23">
        <v>11.55515467387997</v>
      </c>
      <c r="FY65" s="23">
        <v>11.62489036189997</v>
      </c>
      <c r="FZ65" s="23">
        <v>11.69462604991997</v>
      </c>
      <c r="GA65" s="23">
        <v>11.76436173793997</v>
      </c>
      <c r="GB65" s="23">
        <v>11.834097425959969</v>
      </c>
      <c r="GC65" s="23">
        <v>11.903833113979969</v>
      </c>
      <c r="GD65" s="23">
        <v>11.973568801999969</v>
      </c>
      <c r="GE65" s="23">
        <v>12.043304490019969</v>
      </c>
      <c r="GF65" s="23">
        <v>12.113040178039968</v>
      </c>
      <c r="GG65" s="23">
        <v>12.182775866059968</v>
      </c>
      <c r="GH65" s="23">
        <v>12.252511554079968</v>
      </c>
      <c r="GI65" s="23">
        <v>12.322247242099968</v>
      </c>
      <c r="GJ65" s="23">
        <v>12.391982930119967</v>
      </c>
      <c r="GK65" s="23">
        <v>12.461718618139967</v>
      </c>
      <c r="GL65" s="23">
        <v>12.531454306159967</v>
      </c>
      <c r="GM65" s="23">
        <v>12.601189994179967</v>
      </c>
      <c r="GN65" s="23">
        <v>12.670925682199966</v>
      </c>
      <c r="GO65" s="23">
        <v>12.740661370219966</v>
      </c>
      <c r="GP65" s="23">
        <v>12.810397058239966</v>
      </c>
      <c r="GQ65" s="23">
        <v>12.880132746259966</v>
      </c>
      <c r="GR65" s="23">
        <v>12.949868434279965</v>
      </c>
      <c r="GS65" s="23">
        <v>13.019604122299965</v>
      </c>
      <c r="GT65" s="23">
        <v>13.089339810319965</v>
      </c>
      <c r="GU65" s="23">
        <v>13.159075498339964</v>
      </c>
      <c r="GV65" s="23">
        <v>13.228811186359964</v>
      </c>
      <c r="GW65" s="23">
        <v>13.298546874379964</v>
      </c>
      <c r="GX65" s="23">
        <v>13.368282562399964</v>
      </c>
      <c r="GY65" s="23">
        <v>13.438018250419963</v>
      </c>
      <c r="GZ65" s="23">
        <v>13.507753938439963</v>
      </c>
      <c r="HA65" s="23">
        <v>13.577489626459963</v>
      </c>
      <c r="HB65" s="23">
        <v>13.647225314479963</v>
      </c>
      <c r="HC65" s="23">
        <v>13.716961002499962</v>
      </c>
      <c r="HD65" s="23">
        <v>13.786696690519962</v>
      </c>
      <c r="HE65" s="23">
        <v>13.856432378539962</v>
      </c>
      <c r="HF65" s="23">
        <v>13.926168066559962</v>
      </c>
      <c r="HG65" s="23">
        <v>13.995903754579961</v>
      </c>
      <c r="HH65" s="23">
        <v>14.065639442599961</v>
      </c>
      <c r="HI65" s="23">
        <v>14.135375130619961</v>
      </c>
      <c r="HJ65" s="23">
        <v>14.205110818639961</v>
      </c>
      <c r="HK65" s="23">
        <v>14.27484650665996</v>
      </c>
      <c r="HL65" s="23">
        <v>14.34458219467996</v>
      </c>
      <c r="HM65" s="23">
        <v>14.41431788269996</v>
      </c>
      <c r="HN65" s="23">
        <v>14.48405357071996</v>
      </c>
      <c r="HO65" s="23">
        <v>14.553789258739959</v>
      </c>
      <c r="HP65" s="23">
        <v>14.623524946759959</v>
      </c>
      <c r="HQ65" s="23">
        <v>14.693260634779959</v>
      </c>
      <c r="HR65" s="23">
        <v>14.762996322799959</v>
      </c>
      <c r="HS65" s="23">
        <v>14.832732010819958</v>
      </c>
      <c r="HT65" s="23">
        <v>14.902467698839958</v>
      </c>
      <c r="HU65" s="23">
        <v>14.972203386859958</v>
      </c>
      <c r="HV65" s="23">
        <v>15.041939074879958</v>
      </c>
      <c r="HW65" s="23">
        <v>15.111674762899957</v>
      </c>
      <c r="HX65" s="23">
        <v>15.181410450919957</v>
      </c>
      <c r="HY65" s="23">
        <v>15.251146138939957</v>
      </c>
      <c r="HZ65" s="23">
        <v>15.320881826959956</v>
      </c>
      <c r="IA65" s="23">
        <v>15.390617514979956</v>
      </c>
      <c r="IB65" s="23">
        <v>15.460353202999956</v>
      </c>
      <c r="IC65" s="23">
        <v>15.530088891019956</v>
      </c>
      <c r="ID65" s="23">
        <v>15.599824579039955</v>
      </c>
      <c r="IE65" s="23">
        <v>15.669560267059955</v>
      </c>
      <c r="IF65" s="23">
        <v>15.739295955079955</v>
      </c>
      <c r="IG65" s="23">
        <v>15.809031643099955</v>
      </c>
      <c r="IH65" s="23">
        <v>15.878767331119954</v>
      </c>
      <c r="II65" s="23">
        <v>15.948503019139954</v>
      </c>
      <c r="IJ65" s="23">
        <v>16.018238707159952</v>
      </c>
      <c r="IK65" s="23">
        <v>16.087974395179955</v>
      </c>
      <c r="IL65" s="23">
        <v>16.157710083199952</v>
      </c>
      <c r="IM65" s="23">
        <v>16.227445771219955</v>
      </c>
      <c r="IN65" s="23">
        <v>16.297181459239951</v>
      </c>
      <c r="IO65" s="23">
        <v>16.366917147259954</v>
      </c>
      <c r="IP65" s="23">
        <v>16.436652835279951</v>
      </c>
      <c r="IQ65" s="23">
        <v>16.506388523299954</v>
      </c>
      <c r="IR65" s="23">
        <v>16.57612421131995</v>
      </c>
      <c r="IS65" s="23">
        <v>16.645859899339953</v>
      </c>
      <c r="IT65" s="23">
        <v>16.71559558735995</v>
      </c>
      <c r="IU65" s="23">
        <v>16.785331275379953</v>
      </c>
      <c r="IV65" s="23">
        <v>16.855066963399949</v>
      </c>
    </row>
    <row r="66" spans="1:256" ht="13.2" x14ac:dyDescent="0.25">
      <c r="A66" s="149">
        <v>38687</v>
      </c>
      <c r="B66" s="218">
        <v>-2.0210059293750011</v>
      </c>
      <c r="C66" s="218">
        <v>-1.9907047400625011</v>
      </c>
      <c r="D66" s="218">
        <v>-1.9604035507500011</v>
      </c>
      <c r="E66" s="218">
        <v>-1.930102361437501</v>
      </c>
      <c r="F66" s="218">
        <v>-1.899801172125001</v>
      </c>
      <c r="G66" s="218">
        <v>-1.869499982812501</v>
      </c>
      <c r="H66" s="218">
        <v>-1.8391987935000009</v>
      </c>
      <c r="I66" s="218">
        <v>-1.8088976041875009</v>
      </c>
      <c r="J66" s="218">
        <v>-1.7785964148750009</v>
      </c>
      <c r="K66" s="218">
        <v>-1.7482952255625008</v>
      </c>
      <c r="L66" s="218">
        <v>-1.7179940362500008</v>
      </c>
      <c r="M66" s="218">
        <v>-1.6876928469375008</v>
      </c>
      <c r="N66" s="218">
        <v>-1.6573916576250007</v>
      </c>
      <c r="O66" s="218">
        <v>-1.6270904683125007</v>
      </c>
      <c r="P66" s="218">
        <v>-1.5967892790000007</v>
      </c>
      <c r="Q66" s="218">
        <v>-1.5664880896875006</v>
      </c>
      <c r="R66" s="218">
        <v>-1.5361869003750006</v>
      </c>
      <c r="S66" s="218">
        <v>-1.5058857110625006</v>
      </c>
      <c r="T66" s="218">
        <v>-1.4755845217500005</v>
      </c>
      <c r="U66" s="218">
        <v>-1.4452833324375005</v>
      </c>
      <c r="V66" s="219">
        <v>-1.4149821431250005</v>
      </c>
      <c r="W66" s="218">
        <v>-1.3846809538125004</v>
      </c>
      <c r="X66" s="219">
        <v>-1.3543797645000004</v>
      </c>
      <c r="Y66" s="218">
        <v>-1.3240785751875004</v>
      </c>
      <c r="Z66" s="219">
        <v>-1.2937773858750004</v>
      </c>
      <c r="AA66" s="218">
        <v>-1.2634761965625003</v>
      </c>
      <c r="AB66" s="220">
        <v>-1.2331750072500003</v>
      </c>
      <c r="AC66" s="218">
        <v>-1.2028738179375003</v>
      </c>
      <c r="AD66" s="220">
        <v>-1.1725726286250002</v>
      </c>
      <c r="AE66" s="218">
        <v>-1.1422714393125002</v>
      </c>
      <c r="AF66" s="218">
        <v>-1.1119702500000002</v>
      </c>
      <c r="AG66" s="150">
        <v>-1.0832351250000003</v>
      </c>
      <c r="AH66" s="150">
        <v>-1.0545000000000002</v>
      </c>
      <c r="AI66" s="150">
        <v>-1.0272500000000002</v>
      </c>
      <c r="AJ66" s="150">
        <v>-1</v>
      </c>
      <c r="AK66" s="150">
        <v>-0.8</v>
      </c>
      <c r="AL66" s="150">
        <v>-0.6</v>
      </c>
      <c r="AM66" s="150">
        <v>-0.4</v>
      </c>
      <c r="AN66" s="150">
        <v>-0.2</v>
      </c>
      <c r="AO66" s="150">
        <v>0</v>
      </c>
      <c r="AP66" s="150">
        <v>0.2</v>
      </c>
      <c r="AQ66" s="150">
        <v>0.4</v>
      </c>
      <c r="AR66" s="150">
        <v>0.6</v>
      </c>
      <c r="AS66" s="150">
        <v>0.8</v>
      </c>
      <c r="AT66" s="150">
        <v>1</v>
      </c>
      <c r="AU66" s="150">
        <v>1.2</v>
      </c>
      <c r="AV66" s="150">
        <v>1.4</v>
      </c>
      <c r="AW66" s="150">
        <v>1.58</v>
      </c>
      <c r="AX66" s="150">
        <v>1.76</v>
      </c>
      <c r="AY66" s="150">
        <v>1.9220000000000006</v>
      </c>
      <c r="AZ66" s="150">
        <v>2.0840000000000005</v>
      </c>
      <c r="BA66" s="150">
        <v>2.2298000000000004</v>
      </c>
      <c r="BB66" s="150">
        <v>2.3756000000000004</v>
      </c>
      <c r="BC66" s="150">
        <v>2.5068200000000003</v>
      </c>
      <c r="BD66" s="150">
        <v>2.6380400000000002</v>
      </c>
      <c r="BE66" s="150">
        <v>2.756138</v>
      </c>
      <c r="BF66" s="150">
        <v>2.8742359999999998</v>
      </c>
      <c r="BG66" s="150">
        <v>2.9805241999999996</v>
      </c>
      <c r="BH66" s="150">
        <v>3.0868123999999995</v>
      </c>
      <c r="BI66" s="150">
        <v>3.1824717799999993</v>
      </c>
      <c r="BJ66" s="150">
        <v>3.2781311599999992</v>
      </c>
      <c r="BK66" s="150">
        <v>3.3642246019999993</v>
      </c>
      <c r="BL66" s="150">
        <v>3.450318043999999</v>
      </c>
      <c r="BM66" s="150">
        <v>3.5278021417999987</v>
      </c>
      <c r="BN66" s="150">
        <v>3.6052862395999989</v>
      </c>
      <c r="BO66" s="150">
        <v>3.6750219276199987</v>
      </c>
      <c r="BP66" s="150">
        <v>3.7447576156399989</v>
      </c>
      <c r="BQ66" s="150">
        <v>3.8144933036599991</v>
      </c>
      <c r="BR66" s="150">
        <v>3.8842289916799988</v>
      </c>
      <c r="BS66" s="150">
        <v>3.9539646796999985</v>
      </c>
      <c r="BT66" s="150">
        <v>4.0237003677199983</v>
      </c>
      <c r="BU66" s="150">
        <v>4.093436055739998</v>
      </c>
      <c r="BV66" s="150">
        <v>4.1631717437599978</v>
      </c>
      <c r="BW66" s="150">
        <v>4.2329074317799975</v>
      </c>
      <c r="BX66" s="150">
        <v>4.3026431197999973</v>
      </c>
      <c r="BY66" s="150">
        <v>4.372378807819997</v>
      </c>
      <c r="BZ66" s="150">
        <v>4.4421144958399967</v>
      </c>
      <c r="CA66" s="150">
        <v>4.5118501838599965</v>
      </c>
      <c r="CB66" s="150">
        <v>4.5815858718799962</v>
      </c>
      <c r="CC66" s="150">
        <v>4.651321559899996</v>
      </c>
      <c r="CD66" s="150">
        <v>4.7210572479199957</v>
      </c>
      <c r="CE66" s="150">
        <v>4.7907929359399954</v>
      </c>
      <c r="CF66" s="150">
        <v>4.8605286239599952</v>
      </c>
      <c r="CG66" s="150">
        <v>4.9302643119799949</v>
      </c>
      <c r="CH66" s="150">
        <v>4.9999999999999947</v>
      </c>
      <c r="CI66" s="150">
        <v>5.0697356880199944</v>
      </c>
      <c r="CJ66" s="150">
        <v>5.1394713760399942</v>
      </c>
      <c r="CK66" s="150">
        <v>5.2092070640599939</v>
      </c>
      <c r="CL66" s="150">
        <v>5.2789427520799936</v>
      </c>
      <c r="CM66" s="150">
        <v>5.3486784400999934</v>
      </c>
      <c r="CN66" s="150">
        <v>5.4184141281199931</v>
      </c>
      <c r="CO66" s="150">
        <v>5.4881498161399929</v>
      </c>
      <c r="CP66" s="150">
        <v>5.5578855041599926</v>
      </c>
      <c r="CQ66" s="150">
        <v>5.6276211921799923</v>
      </c>
      <c r="CR66" s="150">
        <v>5.6973568801999921</v>
      </c>
      <c r="CS66" s="150">
        <v>5.7670925682199918</v>
      </c>
      <c r="CT66" s="150">
        <v>5.8368282562399916</v>
      </c>
      <c r="CU66" s="150">
        <v>5.9065639442599913</v>
      </c>
      <c r="CV66" s="150">
        <v>5.9762996322799911</v>
      </c>
      <c r="CW66" s="150">
        <v>6.0460353202999908</v>
      </c>
      <c r="CX66" s="150">
        <v>6.1157710083199905</v>
      </c>
      <c r="CY66" s="150">
        <v>6.1855066963399903</v>
      </c>
      <c r="CZ66" s="150">
        <v>6.25524238435999</v>
      </c>
      <c r="DA66" s="150">
        <v>6.3249780723799898</v>
      </c>
      <c r="DB66" s="150">
        <v>6.3947137603999895</v>
      </c>
      <c r="DC66" s="150">
        <v>6.4644494484199893</v>
      </c>
      <c r="DD66" s="150">
        <v>6.534185136439989</v>
      </c>
      <c r="DE66" s="150">
        <v>6.6039208244599887</v>
      </c>
      <c r="DF66" s="150">
        <v>6.6736565124799885</v>
      </c>
      <c r="DG66" s="150">
        <v>6.7433922004999882</v>
      </c>
      <c r="DH66" s="150">
        <v>6.813127888519988</v>
      </c>
      <c r="DI66" s="150">
        <v>6.8828635765399877</v>
      </c>
      <c r="DJ66" s="150">
        <v>6.9525992645599874</v>
      </c>
      <c r="DK66" s="150">
        <v>7.0223349525799872</v>
      </c>
      <c r="DL66" s="150">
        <v>7.0920706405999869</v>
      </c>
      <c r="DM66" s="150">
        <v>7.1618063286199867</v>
      </c>
      <c r="DN66" s="150">
        <v>7.2315420166399864</v>
      </c>
      <c r="DO66" s="150">
        <v>7.3012777046599862</v>
      </c>
      <c r="DP66" s="150">
        <v>7.3710133926799859</v>
      </c>
      <c r="DQ66" s="150">
        <v>7.4407490806999856</v>
      </c>
      <c r="DR66" s="150">
        <v>7.5104847687199854</v>
      </c>
      <c r="DS66" s="150">
        <v>7.5802204567399851</v>
      </c>
      <c r="DT66" s="150">
        <v>7.6499561447599849</v>
      </c>
      <c r="DU66" s="150">
        <v>7.7196918327799846</v>
      </c>
      <c r="DV66" s="150">
        <v>7.7894275207999844</v>
      </c>
      <c r="DW66" s="150">
        <v>7.8591632088199841</v>
      </c>
      <c r="DX66" s="150">
        <v>7.9288988968399838</v>
      </c>
      <c r="DY66" s="150">
        <v>7.9986345848599836</v>
      </c>
      <c r="DZ66" s="150">
        <v>8.0683702728799833</v>
      </c>
      <c r="EA66" s="150">
        <v>8.1381059608999831</v>
      </c>
      <c r="EB66" s="150">
        <v>8.2078416489199828</v>
      </c>
      <c r="EC66" s="150">
        <v>8.2775773369399825</v>
      </c>
      <c r="ED66" s="150">
        <v>8.3473130249599823</v>
      </c>
      <c r="EE66" s="150">
        <v>8.417048712979982</v>
      </c>
      <c r="EF66" s="150">
        <v>8.4867844009999818</v>
      </c>
      <c r="EG66" s="150">
        <v>8.5565200890199815</v>
      </c>
      <c r="EH66" s="150">
        <v>8.6262557770399813</v>
      </c>
      <c r="EI66" s="150">
        <v>8.695991465059981</v>
      </c>
      <c r="EJ66" s="150">
        <v>8.7657271530799807</v>
      </c>
      <c r="EK66" s="150">
        <v>8.8354628410999805</v>
      </c>
      <c r="EL66" s="23">
        <v>8.9051985291199802</v>
      </c>
      <c r="EM66" s="23">
        <v>8.97493421713998</v>
      </c>
      <c r="EN66" s="23">
        <v>9.0446699051599797</v>
      </c>
      <c r="EO66" s="23">
        <v>9.1144055931799794</v>
      </c>
      <c r="EP66" s="23">
        <v>9.1841412811999792</v>
      </c>
      <c r="EQ66" s="23">
        <v>9.2538769692199789</v>
      </c>
      <c r="ER66" s="23">
        <v>9.3236126572399787</v>
      </c>
      <c r="ES66" s="23">
        <v>9.3933483452599784</v>
      </c>
      <c r="ET66" s="23">
        <v>9.4630840332799782</v>
      </c>
      <c r="EU66" s="23">
        <v>9.5328197212999779</v>
      </c>
      <c r="EV66" s="23">
        <v>9.6025554093199776</v>
      </c>
      <c r="EW66" s="23">
        <v>9.6722910973399774</v>
      </c>
      <c r="EX66" s="23">
        <v>9.7420267853599771</v>
      </c>
      <c r="EY66" s="23">
        <v>9.8117624733799769</v>
      </c>
      <c r="EZ66" s="23">
        <v>9.8814981613999766</v>
      </c>
      <c r="FA66" s="23">
        <v>9.9512338494199764</v>
      </c>
      <c r="FB66" s="23">
        <v>10.020969537439976</v>
      </c>
      <c r="FC66" s="23">
        <v>10.090705225459976</v>
      </c>
      <c r="FD66" s="23">
        <v>10.160440913479976</v>
      </c>
      <c r="FE66" s="23">
        <v>10.230176601499975</v>
      </c>
      <c r="FF66" s="23">
        <v>10.299912289519975</v>
      </c>
      <c r="FG66" s="23">
        <v>10.369647977539975</v>
      </c>
      <c r="FH66" s="23">
        <v>10.439383665559975</v>
      </c>
      <c r="FI66" s="23">
        <v>10.509119353579974</v>
      </c>
      <c r="FJ66" s="23">
        <v>10.578855041599974</v>
      </c>
      <c r="FK66" s="23">
        <v>10.648590729619974</v>
      </c>
      <c r="FL66" s="23">
        <v>10.718326417639974</v>
      </c>
      <c r="FM66" s="23">
        <v>10.788062105659973</v>
      </c>
      <c r="FN66" s="23">
        <v>10.857797793679973</v>
      </c>
      <c r="FO66" s="23">
        <v>10.927533481699973</v>
      </c>
      <c r="FP66" s="23">
        <v>10.997269169719972</v>
      </c>
      <c r="FQ66" s="23">
        <v>11.067004857739972</v>
      </c>
      <c r="FR66" s="23">
        <v>11.136740545759972</v>
      </c>
      <c r="FS66" s="23">
        <v>11.206476233779972</v>
      </c>
      <c r="FT66" s="23">
        <v>11.276211921799971</v>
      </c>
      <c r="FU66" s="23">
        <v>11.345947609819971</v>
      </c>
      <c r="FV66" s="23">
        <v>11.415683297839971</v>
      </c>
      <c r="FW66" s="23">
        <v>11.485418985859971</v>
      </c>
      <c r="FX66" s="23">
        <v>11.55515467387997</v>
      </c>
      <c r="FY66" s="23">
        <v>11.62489036189997</v>
      </c>
      <c r="FZ66" s="23">
        <v>11.69462604991997</v>
      </c>
      <c r="GA66" s="23">
        <v>11.76436173793997</v>
      </c>
      <c r="GB66" s="23">
        <v>11.834097425959969</v>
      </c>
      <c r="GC66" s="23">
        <v>11.903833113979969</v>
      </c>
      <c r="GD66" s="23">
        <v>11.973568801999969</v>
      </c>
      <c r="GE66" s="23">
        <v>12.043304490019969</v>
      </c>
      <c r="GF66" s="23">
        <v>12.113040178039968</v>
      </c>
      <c r="GG66" s="23">
        <v>12.182775866059968</v>
      </c>
      <c r="GH66" s="23">
        <v>12.252511554079968</v>
      </c>
      <c r="GI66" s="23">
        <v>12.322247242099968</v>
      </c>
      <c r="GJ66" s="23">
        <v>12.391982930119967</v>
      </c>
      <c r="GK66" s="23">
        <v>12.461718618139967</v>
      </c>
      <c r="GL66" s="23">
        <v>12.531454306159967</v>
      </c>
      <c r="GM66" s="23">
        <v>12.601189994179967</v>
      </c>
      <c r="GN66" s="23">
        <v>12.670925682199966</v>
      </c>
      <c r="GO66" s="23">
        <v>12.740661370219966</v>
      </c>
      <c r="GP66" s="23">
        <v>12.810397058239966</v>
      </c>
      <c r="GQ66" s="23">
        <v>12.880132746259966</v>
      </c>
      <c r="GR66" s="23">
        <v>12.949868434279965</v>
      </c>
      <c r="GS66" s="23">
        <v>13.019604122299965</v>
      </c>
      <c r="GT66" s="23">
        <v>13.089339810319965</v>
      </c>
      <c r="GU66" s="23">
        <v>13.159075498339964</v>
      </c>
      <c r="GV66" s="23">
        <v>13.228811186359964</v>
      </c>
      <c r="GW66" s="23">
        <v>13.298546874379964</v>
      </c>
      <c r="GX66" s="23">
        <v>13.368282562399964</v>
      </c>
      <c r="GY66" s="23">
        <v>13.438018250419963</v>
      </c>
      <c r="GZ66" s="23">
        <v>13.507753938439963</v>
      </c>
      <c r="HA66" s="23">
        <v>13.577489626459963</v>
      </c>
      <c r="HB66" s="23">
        <v>13.647225314479963</v>
      </c>
      <c r="HC66" s="23">
        <v>13.716961002499962</v>
      </c>
      <c r="HD66" s="23">
        <v>13.786696690519962</v>
      </c>
      <c r="HE66" s="23">
        <v>13.856432378539962</v>
      </c>
      <c r="HF66" s="23">
        <v>13.926168066559962</v>
      </c>
      <c r="HG66" s="23">
        <v>13.995903754579961</v>
      </c>
      <c r="HH66" s="23">
        <v>14.065639442599961</v>
      </c>
      <c r="HI66" s="23">
        <v>14.135375130619961</v>
      </c>
      <c r="HJ66" s="23">
        <v>14.205110818639961</v>
      </c>
      <c r="HK66" s="23">
        <v>14.27484650665996</v>
      </c>
      <c r="HL66" s="23">
        <v>14.34458219467996</v>
      </c>
      <c r="HM66" s="23">
        <v>14.41431788269996</v>
      </c>
      <c r="HN66" s="23">
        <v>14.48405357071996</v>
      </c>
      <c r="HO66" s="23">
        <v>14.553789258739959</v>
      </c>
      <c r="HP66" s="23">
        <v>14.623524946759959</v>
      </c>
      <c r="HQ66" s="23">
        <v>14.693260634779959</v>
      </c>
      <c r="HR66" s="23">
        <v>14.762996322799959</v>
      </c>
      <c r="HS66" s="23">
        <v>14.832732010819958</v>
      </c>
      <c r="HT66" s="23">
        <v>14.902467698839958</v>
      </c>
      <c r="HU66" s="23">
        <v>14.972203386859958</v>
      </c>
      <c r="HV66" s="23">
        <v>15.041939074879958</v>
      </c>
      <c r="HW66" s="23">
        <v>15.111674762899957</v>
      </c>
      <c r="HX66" s="23">
        <v>15.181410450919957</v>
      </c>
      <c r="HY66" s="23">
        <v>15.251146138939957</v>
      </c>
      <c r="HZ66" s="23">
        <v>15.320881826959956</v>
      </c>
      <c r="IA66" s="23">
        <v>15.390617514979956</v>
      </c>
      <c r="IB66" s="23">
        <v>15.460353202999956</v>
      </c>
      <c r="IC66" s="23">
        <v>15.530088891019956</v>
      </c>
      <c r="ID66" s="23">
        <v>15.599824579039955</v>
      </c>
      <c r="IE66" s="23">
        <v>15.669560267059955</v>
      </c>
      <c r="IF66" s="23">
        <v>15.739295955079955</v>
      </c>
      <c r="IG66" s="23">
        <v>15.809031643099955</v>
      </c>
      <c r="IH66" s="23">
        <v>15.878767331119954</v>
      </c>
      <c r="II66" s="23">
        <v>15.948503019139954</v>
      </c>
      <c r="IJ66" s="23">
        <v>16.018238707159952</v>
      </c>
      <c r="IK66" s="23">
        <v>16.087974395179955</v>
      </c>
      <c r="IL66" s="23">
        <v>16.157710083199952</v>
      </c>
      <c r="IM66" s="23">
        <v>16.227445771219955</v>
      </c>
      <c r="IN66" s="23">
        <v>16.297181459239951</v>
      </c>
      <c r="IO66" s="23">
        <v>16.366917147259954</v>
      </c>
      <c r="IP66" s="23">
        <v>16.436652835279951</v>
      </c>
      <c r="IQ66" s="23">
        <v>16.506388523299954</v>
      </c>
      <c r="IR66" s="23">
        <v>16.57612421131995</v>
      </c>
      <c r="IS66" s="23">
        <v>16.645859899339953</v>
      </c>
      <c r="IT66" s="23">
        <v>16.71559558735995</v>
      </c>
      <c r="IU66" s="23">
        <v>16.785331275379953</v>
      </c>
      <c r="IV66" s="23">
        <v>16.855066963399949</v>
      </c>
    </row>
    <row r="67" spans="1:256" ht="13.2" x14ac:dyDescent="0.25">
      <c r="A67" s="149">
        <v>38718</v>
      </c>
      <c r="B67" s="218">
        <v>-2.0210059293750011</v>
      </c>
      <c r="C67" s="218">
        <v>-1.9907047400625011</v>
      </c>
      <c r="D67" s="218">
        <v>-1.9604035507500011</v>
      </c>
      <c r="E67" s="218">
        <v>-1.930102361437501</v>
      </c>
      <c r="F67" s="218">
        <v>-1.899801172125001</v>
      </c>
      <c r="G67" s="218">
        <v>-1.869499982812501</v>
      </c>
      <c r="H67" s="218">
        <v>-1.8391987935000009</v>
      </c>
      <c r="I67" s="218">
        <v>-1.8088976041875009</v>
      </c>
      <c r="J67" s="218">
        <v>-1.7785964148750009</v>
      </c>
      <c r="K67" s="218">
        <v>-1.7482952255625008</v>
      </c>
      <c r="L67" s="218">
        <v>-1.7179940362500008</v>
      </c>
      <c r="M67" s="218">
        <v>-1.6876928469375008</v>
      </c>
      <c r="N67" s="218">
        <v>-1.6573916576250007</v>
      </c>
      <c r="O67" s="218">
        <v>-1.6270904683125007</v>
      </c>
      <c r="P67" s="218">
        <v>-1.5967892790000007</v>
      </c>
      <c r="Q67" s="218">
        <v>-1.5664880896875006</v>
      </c>
      <c r="R67" s="218">
        <v>-1.5361869003750006</v>
      </c>
      <c r="S67" s="218">
        <v>-1.5058857110625006</v>
      </c>
      <c r="T67" s="218">
        <v>-1.4755845217500005</v>
      </c>
      <c r="U67" s="218">
        <v>-1.4452833324375005</v>
      </c>
      <c r="V67" s="219">
        <v>-1.4149821431250005</v>
      </c>
      <c r="W67" s="218">
        <v>-1.3846809538125004</v>
      </c>
      <c r="X67" s="219">
        <v>-1.3543797645000004</v>
      </c>
      <c r="Y67" s="218">
        <v>-1.3240785751875004</v>
      </c>
      <c r="Z67" s="219">
        <v>-1.2937773858750004</v>
      </c>
      <c r="AA67" s="218">
        <v>-1.2634761965625003</v>
      </c>
      <c r="AB67" s="220">
        <v>-1.2331750072500003</v>
      </c>
      <c r="AC67" s="218">
        <v>-1.2028738179375003</v>
      </c>
      <c r="AD67" s="220">
        <v>-1.1725726286250002</v>
      </c>
      <c r="AE67" s="218">
        <v>-1.1422714393125002</v>
      </c>
      <c r="AF67" s="218">
        <v>-1.1119702500000002</v>
      </c>
      <c r="AG67" s="150">
        <v>-1.0832351250000003</v>
      </c>
      <c r="AH67" s="150">
        <v>-1.0545000000000002</v>
      </c>
      <c r="AI67" s="150">
        <v>-1.0272500000000002</v>
      </c>
      <c r="AJ67" s="150">
        <v>-1</v>
      </c>
      <c r="AK67" s="150">
        <v>-0.8</v>
      </c>
      <c r="AL67" s="150">
        <v>-0.6</v>
      </c>
      <c r="AM67" s="150">
        <v>-0.4</v>
      </c>
      <c r="AN67" s="150">
        <v>-0.2</v>
      </c>
      <c r="AO67" s="150">
        <v>0</v>
      </c>
      <c r="AP67" s="150">
        <v>0.2</v>
      </c>
      <c r="AQ67" s="150">
        <v>0.4</v>
      </c>
      <c r="AR67" s="150">
        <v>0.6</v>
      </c>
      <c r="AS67" s="150">
        <v>0.8</v>
      </c>
      <c r="AT67" s="150">
        <v>1</v>
      </c>
      <c r="AU67" s="150">
        <v>1.2</v>
      </c>
      <c r="AV67" s="150">
        <v>1.4</v>
      </c>
      <c r="AW67" s="150">
        <v>1.58</v>
      </c>
      <c r="AX67" s="150">
        <v>1.76</v>
      </c>
      <c r="AY67" s="150">
        <v>1.9220000000000006</v>
      </c>
      <c r="AZ67" s="150">
        <v>2.0840000000000005</v>
      </c>
      <c r="BA67" s="150">
        <v>2.2298000000000004</v>
      </c>
      <c r="BB67" s="150">
        <v>2.3756000000000004</v>
      </c>
      <c r="BC67" s="150">
        <v>2.5068200000000003</v>
      </c>
      <c r="BD67" s="150">
        <v>2.6380400000000002</v>
      </c>
      <c r="BE67" s="150">
        <v>2.756138</v>
      </c>
      <c r="BF67" s="150">
        <v>2.8742359999999998</v>
      </c>
      <c r="BG67" s="150">
        <v>2.9805241999999996</v>
      </c>
      <c r="BH67" s="150">
        <v>3.0868123999999995</v>
      </c>
      <c r="BI67" s="150">
        <v>3.1824717799999993</v>
      </c>
      <c r="BJ67" s="150">
        <v>3.2781311599999992</v>
      </c>
      <c r="BK67" s="150">
        <v>3.3642246019999993</v>
      </c>
      <c r="BL67" s="150">
        <v>3.450318043999999</v>
      </c>
      <c r="BM67" s="150">
        <v>3.5278021417999987</v>
      </c>
      <c r="BN67" s="150">
        <v>3.6052862395999989</v>
      </c>
      <c r="BO67" s="150">
        <v>3.6750219276199987</v>
      </c>
      <c r="BP67" s="150">
        <v>3.7447576156399989</v>
      </c>
      <c r="BQ67" s="150">
        <v>3.8144933036599991</v>
      </c>
      <c r="BR67" s="150">
        <v>3.8842289916799988</v>
      </c>
      <c r="BS67" s="150">
        <v>3.9539646796999985</v>
      </c>
      <c r="BT67" s="150">
        <v>4.0237003677199983</v>
      </c>
      <c r="BU67" s="150">
        <v>4.093436055739998</v>
      </c>
      <c r="BV67" s="150">
        <v>4.1631717437599978</v>
      </c>
      <c r="BW67" s="150">
        <v>4.2329074317799975</v>
      </c>
      <c r="BX67" s="150">
        <v>4.3026431197999973</v>
      </c>
      <c r="BY67" s="150">
        <v>4.372378807819997</v>
      </c>
      <c r="BZ67" s="150">
        <v>4.4421144958399967</v>
      </c>
      <c r="CA67" s="150">
        <v>4.5118501838599965</v>
      </c>
      <c r="CB67" s="150">
        <v>4.5815858718799962</v>
      </c>
      <c r="CC67" s="150">
        <v>4.651321559899996</v>
      </c>
      <c r="CD67" s="150">
        <v>4.7210572479199957</v>
      </c>
      <c r="CE67" s="150">
        <v>4.7907929359399954</v>
      </c>
      <c r="CF67" s="150">
        <v>4.8605286239599952</v>
      </c>
      <c r="CG67" s="150">
        <v>4.9302643119799949</v>
      </c>
      <c r="CH67" s="150">
        <v>4.9999999999999947</v>
      </c>
      <c r="CI67" s="150">
        <v>5.0697356880199944</v>
      </c>
      <c r="CJ67" s="150">
        <v>5.1394713760399942</v>
      </c>
      <c r="CK67" s="150">
        <v>5.2092070640599939</v>
      </c>
      <c r="CL67" s="150">
        <v>5.2789427520799936</v>
      </c>
      <c r="CM67" s="150">
        <v>5.3486784400999934</v>
      </c>
      <c r="CN67" s="150">
        <v>5.4184141281199931</v>
      </c>
      <c r="CO67" s="150">
        <v>5.4881498161399929</v>
      </c>
      <c r="CP67" s="150">
        <v>5.5578855041599926</v>
      </c>
      <c r="CQ67" s="150">
        <v>5.6276211921799923</v>
      </c>
      <c r="CR67" s="150">
        <v>5.6973568801999921</v>
      </c>
      <c r="CS67" s="150">
        <v>5.7670925682199918</v>
      </c>
      <c r="CT67" s="150">
        <v>5.8368282562399916</v>
      </c>
      <c r="CU67" s="150">
        <v>5.9065639442599913</v>
      </c>
      <c r="CV67" s="150">
        <v>5.9762996322799911</v>
      </c>
      <c r="CW67" s="150">
        <v>6.0460353202999908</v>
      </c>
      <c r="CX67" s="150">
        <v>6.1157710083199905</v>
      </c>
      <c r="CY67" s="150">
        <v>6.1855066963399903</v>
      </c>
      <c r="CZ67" s="150">
        <v>6.25524238435999</v>
      </c>
      <c r="DA67" s="150">
        <v>6.3249780723799898</v>
      </c>
      <c r="DB67" s="150">
        <v>6.3947137603999895</v>
      </c>
      <c r="DC67" s="150">
        <v>6.4644494484199893</v>
      </c>
      <c r="DD67" s="150">
        <v>6.534185136439989</v>
      </c>
      <c r="DE67" s="150">
        <v>6.6039208244599887</v>
      </c>
      <c r="DF67" s="150">
        <v>6.6736565124799885</v>
      </c>
      <c r="DG67" s="150">
        <v>6.7433922004999882</v>
      </c>
      <c r="DH67" s="150">
        <v>6.813127888519988</v>
      </c>
      <c r="DI67" s="150">
        <v>6.8828635765399877</v>
      </c>
      <c r="DJ67" s="150">
        <v>6.9525992645599874</v>
      </c>
      <c r="DK67" s="150">
        <v>7.0223349525799872</v>
      </c>
      <c r="DL67" s="150">
        <v>7.0920706405999869</v>
      </c>
      <c r="DM67" s="150">
        <v>7.1618063286199867</v>
      </c>
      <c r="DN67" s="150">
        <v>7.2315420166399864</v>
      </c>
      <c r="DO67" s="150">
        <v>7.3012777046599862</v>
      </c>
      <c r="DP67" s="150">
        <v>7.3710133926799859</v>
      </c>
      <c r="DQ67" s="150">
        <v>7.4407490806999856</v>
      </c>
      <c r="DR67" s="150">
        <v>7.5104847687199854</v>
      </c>
      <c r="DS67" s="150">
        <v>7.5802204567399851</v>
      </c>
      <c r="DT67" s="150">
        <v>7.6499561447599849</v>
      </c>
      <c r="DU67" s="150">
        <v>7.7196918327799846</v>
      </c>
      <c r="DV67" s="150">
        <v>7.7894275207999844</v>
      </c>
      <c r="DW67" s="150">
        <v>7.8591632088199841</v>
      </c>
      <c r="DX67" s="150">
        <v>7.9288988968399838</v>
      </c>
      <c r="DY67" s="150">
        <v>7.9986345848599836</v>
      </c>
      <c r="DZ67" s="150">
        <v>8.0683702728799833</v>
      </c>
      <c r="EA67" s="150">
        <v>8.1381059608999831</v>
      </c>
      <c r="EB67" s="150">
        <v>8.2078416489199828</v>
      </c>
      <c r="EC67" s="150">
        <v>8.2775773369399825</v>
      </c>
      <c r="ED67" s="150">
        <v>8.3473130249599823</v>
      </c>
      <c r="EE67" s="150">
        <v>8.417048712979982</v>
      </c>
      <c r="EF67" s="150">
        <v>8.4867844009999818</v>
      </c>
      <c r="EG67" s="150">
        <v>8.5565200890199815</v>
      </c>
      <c r="EH67" s="150">
        <v>8.6262557770399813</v>
      </c>
      <c r="EI67" s="150">
        <v>8.695991465059981</v>
      </c>
      <c r="EJ67" s="150">
        <v>8.7657271530799807</v>
      </c>
      <c r="EK67" s="150">
        <v>8.8354628410999805</v>
      </c>
      <c r="EL67" s="23">
        <v>8.9051985291199802</v>
      </c>
      <c r="EM67" s="23">
        <v>8.97493421713998</v>
      </c>
      <c r="EN67" s="23">
        <v>9.0446699051599797</v>
      </c>
      <c r="EO67" s="23">
        <v>9.1144055931799794</v>
      </c>
      <c r="EP67" s="23">
        <v>9.1841412811999792</v>
      </c>
      <c r="EQ67" s="23">
        <v>9.2538769692199789</v>
      </c>
      <c r="ER67" s="23">
        <v>9.3236126572399787</v>
      </c>
      <c r="ES67" s="23">
        <v>9.3933483452599784</v>
      </c>
      <c r="ET67" s="23">
        <v>9.4630840332799782</v>
      </c>
      <c r="EU67" s="23">
        <v>9.5328197212999779</v>
      </c>
      <c r="EV67" s="23">
        <v>9.6025554093199776</v>
      </c>
      <c r="EW67" s="23">
        <v>9.6722910973399774</v>
      </c>
      <c r="EX67" s="23">
        <v>9.7420267853599771</v>
      </c>
      <c r="EY67" s="23">
        <v>9.8117624733799769</v>
      </c>
      <c r="EZ67" s="23">
        <v>9.8814981613999766</v>
      </c>
      <c r="FA67" s="23">
        <v>9.9512338494199764</v>
      </c>
      <c r="FB67" s="23">
        <v>10.020969537439976</v>
      </c>
      <c r="FC67" s="23">
        <v>10.090705225459976</v>
      </c>
      <c r="FD67" s="23">
        <v>10.160440913479976</v>
      </c>
      <c r="FE67" s="23">
        <v>10.230176601499975</v>
      </c>
      <c r="FF67" s="23">
        <v>10.299912289519975</v>
      </c>
      <c r="FG67" s="23">
        <v>10.369647977539975</v>
      </c>
      <c r="FH67" s="23">
        <v>10.439383665559975</v>
      </c>
      <c r="FI67" s="23">
        <v>10.509119353579974</v>
      </c>
      <c r="FJ67" s="23">
        <v>10.578855041599974</v>
      </c>
      <c r="FK67" s="23">
        <v>10.648590729619974</v>
      </c>
      <c r="FL67" s="23">
        <v>10.718326417639974</v>
      </c>
      <c r="FM67" s="23">
        <v>10.788062105659973</v>
      </c>
      <c r="FN67" s="23">
        <v>10.857797793679973</v>
      </c>
      <c r="FO67" s="23">
        <v>10.927533481699973</v>
      </c>
      <c r="FP67" s="23">
        <v>10.997269169719972</v>
      </c>
      <c r="FQ67" s="23">
        <v>11.067004857739972</v>
      </c>
      <c r="FR67" s="23">
        <v>11.136740545759972</v>
      </c>
      <c r="FS67" s="23">
        <v>11.206476233779972</v>
      </c>
      <c r="FT67" s="23">
        <v>11.276211921799971</v>
      </c>
      <c r="FU67" s="23">
        <v>11.345947609819971</v>
      </c>
      <c r="FV67" s="23">
        <v>11.415683297839971</v>
      </c>
      <c r="FW67" s="23">
        <v>11.485418985859971</v>
      </c>
      <c r="FX67" s="23">
        <v>11.55515467387997</v>
      </c>
      <c r="FY67" s="23">
        <v>11.62489036189997</v>
      </c>
      <c r="FZ67" s="23">
        <v>11.69462604991997</v>
      </c>
      <c r="GA67" s="23">
        <v>11.76436173793997</v>
      </c>
      <c r="GB67" s="23">
        <v>11.834097425959969</v>
      </c>
      <c r="GC67" s="23">
        <v>11.903833113979969</v>
      </c>
      <c r="GD67" s="23">
        <v>11.973568801999969</v>
      </c>
      <c r="GE67" s="23">
        <v>12.043304490019969</v>
      </c>
      <c r="GF67" s="23">
        <v>12.113040178039968</v>
      </c>
      <c r="GG67" s="23">
        <v>12.182775866059968</v>
      </c>
      <c r="GH67" s="23">
        <v>12.252511554079968</v>
      </c>
      <c r="GI67" s="23">
        <v>12.322247242099968</v>
      </c>
      <c r="GJ67" s="23">
        <v>12.391982930119967</v>
      </c>
      <c r="GK67" s="23">
        <v>12.461718618139967</v>
      </c>
      <c r="GL67" s="23">
        <v>12.531454306159967</v>
      </c>
      <c r="GM67" s="23">
        <v>12.601189994179967</v>
      </c>
      <c r="GN67" s="23">
        <v>12.670925682199966</v>
      </c>
      <c r="GO67" s="23">
        <v>12.740661370219966</v>
      </c>
      <c r="GP67" s="23">
        <v>12.810397058239966</v>
      </c>
      <c r="GQ67" s="23">
        <v>12.880132746259966</v>
      </c>
      <c r="GR67" s="23">
        <v>12.949868434279965</v>
      </c>
      <c r="GS67" s="23">
        <v>13.019604122299965</v>
      </c>
      <c r="GT67" s="23">
        <v>13.089339810319965</v>
      </c>
      <c r="GU67" s="23">
        <v>13.159075498339964</v>
      </c>
      <c r="GV67" s="23">
        <v>13.228811186359964</v>
      </c>
      <c r="GW67" s="23">
        <v>13.298546874379964</v>
      </c>
      <c r="GX67" s="23">
        <v>13.368282562399964</v>
      </c>
      <c r="GY67" s="23">
        <v>13.438018250419963</v>
      </c>
      <c r="GZ67" s="23">
        <v>13.507753938439963</v>
      </c>
      <c r="HA67" s="23">
        <v>13.577489626459963</v>
      </c>
      <c r="HB67" s="23">
        <v>13.647225314479963</v>
      </c>
      <c r="HC67" s="23">
        <v>13.716961002499962</v>
      </c>
      <c r="HD67" s="23">
        <v>13.786696690519962</v>
      </c>
      <c r="HE67" s="23">
        <v>13.856432378539962</v>
      </c>
      <c r="HF67" s="23">
        <v>13.926168066559962</v>
      </c>
      <c r="HG67" s="23">
        <v>13.995903754579961</v>
      </c>
      <c r="HH67" s="23">
        <v>14.065639442599961</v>
      </c>
      <c r="HI67" s="23">
        <v>14.135375130619961</v>
      </c>
      <c r="HJ67" s="23">
        <v>14.205110818639961</v>
      </c>
      <c r="HK67" s="23">
        <v>14.27484650665996</v>
      </c>
      <c r="HL67" s="23">
        <v>14.34458219467996</v>
      </c>
      <c r="HM67" s="23">
        <v>14.41431788269996</v>
      </c>
      <c r="HN67" s="23">
        <v>14.48405357071996</v>
      </c>
      <c r="HO67" s="23">
        <v>14.553789258739959</v>
      </c>
      <c r="HP67" s="23">
        <v>14.623524946759959</v>
      </c>
      <c r="HQ67" s="23">
        <v>14.693260634779959</v>
      </c>
      <c r="HR67" s="23">
        <v>14.762996322799959</v>
      </c>
      <c r="HS67" s="23">
        <v>14.832732010819958</v>
      </c>
      <c r="HT67" s="23">
        <v>14.902467698839958</v>
      </c>
      <c r="HU67" s="23">
        <v>14.972203386859958</v>
      </c>
      <c r="HV67" s="23">
        <v>15.041939074879958</v>
      </c>
      <c r="HW67" s="23">
        <v>15.111674762899957</v>
      </c>
      <c r="HX67" s="23">
        <v>15.181410450919957</v>
      </c>
      <c r="HY67" s="23">
        <v>15.251146138939957</v>
      </c>
      <c r="HZ67" s="23">
        <v>15.320881826959956</v>
      </c>
      <c r="IA67" s="23">
        <v>15.390617514979956</v>
      </c>
      <c r="IB67" s="23">
        <v>15.460353202999956</v>
      </c>
      <c r="IC67" s="23">
        <v>15.530088891019956</v>
      </c>
      <c r="ID67" s="23">
        <v>15.599824579039955</v>
      </c>
      <c r="IE67" s="23">
        <v>15.669560267059955</v>
      </c>
      <c r="IF67" s="23">
        <v>15.739295955079955</v>
      </c>
      <c r="IG67" s="23">
        <v>15.809031643099955</v>
      </c>
      <c r="IH67" s="23">
        <v>15.878767331119954</v>
      </c>
      <c r="II67" s="23">
        <v>15.948503019139954</v>
      </c>
      <c r="IJ67" s="23">
        <v>16.018238707159952</v>
      </c>
      <c r="IK67" s="23">
        <v>16.087974395179955</v>
      </c>
      <c r="IL67" s="23">
        <v>16.157710083199952</v>
      </c>
      <c r="IM67" s="23">
        <v>16.227445771219955</v>
      </c>
      <c r="IN67" s="23">
        <v>16.297181459239951</v>
      </c>
      <c r="IO67" s="23">
        <v>16.366917147259954</v>
      </c>
      <c r="IP67" s="23">
        <v>16.436652835279951</v>
      </c>
      <c r="IQ67" s="23">
        <v>16.506388523299954</v>
      </c>
      <c r="IR67" s="23">
        <v>16.57612421131995</v>
      </c>
      <c r="IS67" s="23">
        <v>16.645859899339953</v>
      </c>
      <c r="IT67" s="23">
        <v>16.71559558735995</v>
      </c>
      <c r="IU67" s="23">
        <v>16.785331275379953</v>
      </c>
      <c r="IV67" s="23">
        <v>16.855066963399949</v>
      </c>
    </row>
    <row r="68" spans="1:256" ht="13.2" x14ac:dyDescent="0.25">
      <c r="A68" s="149">
        <v>38749</v>
      </c>
      <c r="B68" s="218">
        <v>-2.0210059293750011</v>
      </c>
      <c r="C68" s="218">
        <v>-1.9907047400625011</v>
      </c>
      <c r="D68" s="218">
        <v>-1.9604035507500011</v>
      </c>
      <c r="E68" s="218">
        <v>-1.930102361437501</v>
      </c>
      <c r="F68" s="218">
        <v>-1.899801172125001</v>
      </c>
      <c r="G68" s="218">
        <v>-1.869499982812501</v>
      </c>
      <c r="H68" s="218">
        <v>-1.8391987935000009</v>
      </c>
      <c r="I68" s="218">
        <v>-1.8088976041875009</v>
      </c>
      <c r="J68" s="218">
        <v>-1.7785964148750009</v>
      </c>
      <c r="K68" s="218">
        <v>-1.7482952255625008</v>
      </c>
      <c r="L68" s="218">
        <v>-1.7179940362500008</v>
      </c>
      <c r="M68" s="218">
        <v>-1.6876928469375008</v>
      </c>
      <c r="N68" s="218">
        <v>-1.6573916576250007</v>
      </c>
      <c r="O68" s="218">
        <v>-1.6270904683125007</v>
      </c>
      <c r="P68" s="218">
        <v>-1.5967892790000007</v>
      </c>
      <c r="Q68" s="218">
        <v>-1.5664880896875006</v>
      </c>
      <c r="R68" s="218">
        <v>-1.5361869003750006</v>
      </c>
      <c r="S68" s="218">
        <v>-1.5058857110625006</v>
      </c>
      <c r="T68" s="218">
        <v>-1.4755845217500005</v>
      </c>
      <c r="U68" s="218">
        <v>-1.4452833324375005</v>
      </c>
      <c r="V68" s="219">
        <v>-1.4149821431250005</v>
      </c>
      <c r="W68" s="218">
        <v>-1.3846809538125004</v>
      </c>
      <c r="X68" s="219">
        <v>-1.3543797645000004</v>
      </c>
      <c r="Y68" s="218">
        <v>-1.3240785751875004</v>
      </c>
      <c r="Z68" s="219">
        <v>-1.2937773858750004</v>
      </c>
      <c r="AA68" s="218">
        <v>-1.2634761965625003</v>
      </c>
      <c r="AB68" s="220">
        <v>-1.2331750072500003</v>
      </c>
      <c r="AC68" s="218">
        <v>-1.2028738179375003</v>
      </c>
      <c r="AD68" s="220">
        <v>-1.1725726286250002</v>
      </c>
      <c r="AE68" s="218">
        <v>-1.1422714393125002</v>
      </c>
      <c r="AF68" s="218">
        <v>-1.1119702500000002</v>
      </c>
      <c r="AG68" s="150">
        <v>-1.0832351250000003</v>
      </c>
      <c r="AH68" s="150">
        <v>-1.0545000000000002</v>
      </c>
      <c r="AI68" s="150">
        <v>-1.0272500000000002</v>
      </c>
      <c r="AJ68" s="150">
        <v>-1</v>
      </c>
      <c r="AK68" s="150">
        <v>-0.8</v>
      </c>
      <c r="AL68" s="150">
        <v>-0.6</v>
      </c>
      <c r="AM68" s="150">
        <v>-0.4</v>
      </c>
      <c r="AN68" s="150">
        <v>-0.2</v>
      </c>
      <c r="AO68" s="150">
        <v>0</v>
      </c>
      <c r="AP68" s="150">
        <v>0.2</v>
      </c>
      <c r="AQ68" s="150">
        <v>0.4</v>
      </c>
      <c r="AR68" s="150">
        <v>0.6</v>
      </c>
      <c r="AS68" s="150">
        <v>0.8</v>
      </c>
      <c r="AT68" s="150">
        <v>1</v>
      </c>
      <c r="AU68" s="150">
        <v>1.2</v>
      </c>
      <c r="AV68" s="150">
        <v>1.4</v>
      </c>
      <c r="AW68" s="150">
        <v>1.58</v>
      </c>
      <c r="AX68" s="150">
        <v>1.76</v>
      </c>
      <c r="AY68" s="150">
        <v>1.9220000000000006</v>
      </c>
      <c r="AZ68" s="150">
        <v>2.0840000000000005</v>
      </c>
      <c r="BA68" s="150">
        <v>2.2298000000000004</v>
      </c>
      <c r="BB68" s="150">
        <v>2.3756000000000004</v>
      </c>
      <c r="BC68" s="150">
        <v>2.5068200000000003</v>
      </c>
      <c r="BD68" s="150">
        <v>2.6380400000000002</v>
      </c>
      <c r="BE68" s="150">
        <v>2.756138</v>
      </c>
      <c r="BF68" s="150">
        <v>2.8742359999999998</v>
      </c>
      <c r="BG68" s="150">
        <v>2.9805241999999996</v>
      </c>
      <c r="BH68" s="150">
        <v>3.0868123999999995</v>
      </c>
      <c r="BI68" s="150">
        <v>3.1824717799999993</v>
      </c>
      <c r="BJ68" s="150">
        <v>3.2781311599999992</v>
      </c>
      <c r="BK68" s="150">
        <v>3.3642246019999993</v>
      </c>
      <c r="BL68" s="150">
        <v>3.450318043999999</v>
      </c>
      <c r="BM68" s="150">
        <v>3.5278021417999987</v>
      </c>
      <c r="BN68" s="150">
        <v>3.6052862395999989</v>
      </c>
      <c r="BO68" s="150">
        <v>3.6750219276199987</v>
      </c>
      <c r="BP68" s="150">
        <v>3.7447576156399989</v>
      </c>
      <c r="BQ68" s="150">
        <v>3.8144933036599991</v>
      </c>
      <c r="BR68" s="150">
        <v>3.8842289916799988</v>
      </c>
      <c r="BS68" s="150">
        <v>3.9539646796999985</v>
      </c>
      <c r="BT68" s="150">
        <v>4.0237003677199983</v>
      </c>
      <c r="BU68" s="150">
        <v>4.093436055739998</v>
      </c>
      <c r="BV68" s="150">
        <v>4.1631717437599978</v>
      </c>
      <c r="BW68" s="150">
        <v>4.2329074317799975</v>
      </c>
      <c r="BX68" s="150">
        <v>4.3026431197999973</v>
      </c>
      <c r="BY68" s="150">
        <v>4.372378807819997</v>
      </c>
      <c r="BZ68" s="150">
        <v>4.4421144958399967</v>
      </c>
      <c r="CA68" s="150">
        <v>4.5118501838599965</v>
      </c>
      <c r="CB68" s="150">
        <v>4.5815858718799962</v>
      </c>
      <c r="CC68" s="150">
        <v>4.651321559899996</v>
      </c>
      <c r="CD68" s="150">
        <v>4.7210572479199957</v>
      </c>
      <c r="CE68" s="150">
        <v>4.7907929359399954</v>
      </c>
      <c r="CF68" s="150">
        <v>4.8605286239599952</v>
      </c>
      <c r="CG68" s="150">
        <v>4.9302643119799949</v>
      </c>
      <c r="CH68" s="150">
        <v>4.9999999999999947</v>
      </c>
      <c r="CI68" s="150">
        <v>5.0697356880199944</v>
      </c>
      <c r="CJ68" s="150">
        <v>5.1394713760399942</v>
      </c>
      <c r="CK68" s="150">
        <v>5.2092070640599939</v>
      </c>
      <c r="CL68" s="150">
        <v>5.2789427520799936</v>
      </c>
      <c r="CM68" s="150">
        <v>5.3486784400999934</v>
      </c>
      <c r="CN68" s="150">
        <v>5.4184141281199931</v>
      </c>
      <c r="CO68" s="150">
        <v>5.4881498161399929</v>
      </c>
      <c r="CP68" s="150">
        <v>5.5578855041599926</v>
      </c>
      <c r="CQ68" s="150">
        <v>5.6276211921799923</v>
      </c>
      <c r="CR68" s="150">
        <v>5.6973568801999921</v>
      </c>
      <c r="CS68" s="150">
        <v>5.7670925682199918</v>
      </c>
      <c r="CT68" s="150">
        <v>5.8368282562399916</v>
      </c>
      <c r="CU68" s="150">
        <v>5.9065639442599913</v>
      </c>
      <c r="CV68" s="150">
        <v>5.9762996322799911</v>
      </c>
      <c r="CW68" s="150">
        <v>6.0460353202999908</v>
      </c>
      <c r="CX68" s="150">
        <v>6.1157710083199905</v>
      </c>
      <c r="CY68" s="150">
        <v>6.1855066963399903</v>
      </c>
      <c r="CZ68" s="150">
        <v>6.25524238435999</v>
      </c>
      <c r="DA68" s="150">
        <v>6.3249780723799898</v>
      </c>
      <c r="DB68" s="150">
        <v>6.3947137603999895</v>
      </c>
      <c r="DC68" s="150">
        <v>6.4644494484199893</v>
      </c>
      <c r="DD68" s="150">
        <v>6.534185136439989</v>
      </c>
      <c r="DE68" s="150">
        <v>6.6039208244599887</v>
      </c>
      <c r="DF68" s="150">
        <v>6.6736565124799885</v>
      </c>
      <c r="DG68" s="150">
        <v>6.7433922004999882</v>
      </c>
      <c r="DH68" s="150">
        <v>6.813127888519988</v>
      </c>
      <c r="DI68" s="150">
        <v>6.8828635765399877</v>
      </c>
      <c r="DJ68" s="150">
        <v>6.9525992645599874</v>
      </c>
      <c r="DK68" s="150">
        <v>7.0223349525799872</v>
      </c>
      <c r="DL68" s="150">
        <v>7.0920706405999869</v>
      </c>
      <c r="DM68" s="150">
        <v>7.1618063286199867</v>
      </c>
      <c r="DN68" s="150">
        <v>7.2315420166399864</v>
      </c>
      <c r="DO68" s="150">
        <v>7.3012777046599862</v>
      </c>
      <c r="DP68" s="150">
        <v>7.3710133926799859</v>
      </c>
      <c r="DQ68" s="150">
        <v>7.4407490806999856</v>
      </c>
      <c r="DR68" s="150">
        <v>7.5104847687199854</v>
      </c>
      <c r="DS68" s="150">
        <v>7.5802204567399851</v>
      </c>
      <c r="DT68" s="150">
        <v>7.6499561447599849</v>
      </c>
      <c r="DU68" s="150">
        <v>7.7196918327799846</v>
      </c>
      <c r="DV68" s="150">
        <v>7.7894275207999844</v>
      </c>
      <c r="DW68" s="150">
        <v>7.8591632088199841</v>
      </c>
      <c r="DX68" s="150">
        <v>7.9288988968399838</v>
      </c>
      <c r="DY68" s="150">
        <v>7.9986345848599836</v>
      </c>
      <c r="DZ68" s="150">
        <v>8.0683702728799833</v>
      </c>
      <c r="EA68" s="150">
        <v>8.1381059608999831</v>
      </c>
      <c r="EB68" s="150">
        <v>8.2078416489199828</v>
      </c>
      <c r="EC68" s="150">
        <v>8.2775773369399825</v>
      </c>
      <c r="ED68" s="150">
        <v>8.3473130249599823</v>
      </c>
      <c r="EE68" s="150">
        <v>8.417048712979982</v>
      </c>
      <c r="EF68" s="150">
        <v>8.4867844009999818</v>
      </c>
      <c r="EG68" s="150">
        <v>8.5565200890199815</v>
      </c>
      <c r="EH68" s="150">
        <v>8.6262557770399813</v>
      </c>
      <c r="EI68" s="150">
        <v>8.695991465059981</v>
      </c>
      <c r="EJ68" s="150">
        <v>8.7657271530799807</v>
      </c>
      <c r="EK68" s="150">
        <v>8.8354628410999805</v>
      </c>
      <c r="EL68" s="23">
        <v>8.9051985291199802</v>
      </c>
      <c r="EM68" s="23">
        <v>8.97493421713998</v>
      </c>
      <c r="EN68" s="23">
        <v>9.0446699051599797</v>
      </c>
      <c r="EO68" s="23">
        <v>9.1144055931799794</v>
      </c>
      <c r="EP68" s="23">
        <v>9.1841412811999792</v>
      </c>
      <c r="EQ68" s="23">
        <v>9.2538769692199789</v>
      </c>
      <c r="ER68" s="23">
        <v>9.3236126572399787</v>
      </c>
      <c r="ES68" s="23">
        <v>9.3933483452599784</v>
      </c>
      <c r="ET68" s="23">
        <v>9.4630840332799782</v>
      </c>
      <c r="EU68" s="23">
        <v>9.5328197212999779</v>
      </c>
      <c r="EV68" s="23">
        <v>9.6025554093199776</v>
      </c>
      <c r="EW68" s="23">
        <v>9.6722910973399774</v>
      </c>
      <c r="EX68" s="23">
        <v>9.7420267853599771</v>
      </c>
      <c r="EY68" s="23">
        <v>9.8117624733799769</v>
      </c>
      <c r="EZ68" s="23">
        <v>9.8814981613999766</v>
      </c>
      <c r="FA68" s="23">
        <v>9.9512338494199764</v>
      </c>
      <c r="FB68" s="23">
        <v>10.020969537439976</v>
      </c>
      <c r="FC68" s="23">
        <v>10.090705225459976</v>
      </c>
      <c r="FD68" s="23">
        <v>10.160440913479976</v>
      </c>
      <c r="FE68" s="23">
        <v>10.230176601499975</v>
      </c>
      <c r="FF68" s="23">
        <v>10.299912289519975</v>
      </c>
      <c r="FG68" s="23">
        <v>10.369647977539975</v>
      </c>
      <c r="FH68" s="23">
        <v>10.439383665559975</v>
      </c>
      <c r="FI68" s="23">
        <v>10.509119353579974</v>
      </c>
      <c r="FJ68" s="23">
        <v>10.578855041599974</v>
      </c>
      <c r="FK68" s="23">
        <v>10.648590729619974</v>
      </c>
      <c r="FL68" s="23">
        <v>10.718326417639974</v>
      </c>
      <c r="FM68" s="23">
        <v>10.788062105659973</v>
      </c>
      <c r="FN68" s="23">
        <v>10.857797793679973</v>
      </c>
      <c r="FO68" s="23">
        <v>10.927533481699973</v>
      </c>
      <c r="FP68" s="23">
        <v>10.997269169719972</v>
      </c>
      <c r="FQ68" s="23">
        <v>11.067004857739972</v>
      </c>
      <c r="FR68" s="23">
        <v>11.136740545759972</v>
      </c>
      <c r="FS68" s="23">
        <v>11.206476233779972</v>
      </c>
      <c r="FT68" s="23">
        <v>11.276211921799971</v>
      </c>
      <c r="FU68" s="23">
        <v>11.345947609819971</v>
      </c>
      <c r="FV68" s="23">
        <v>11.415683297839971</v>
      </c>
      <c r="FW68" s="23">
        <v>11.485418985859971</v>
      </c>
      <c r="FX68" s="23">
        <v>11.55515467387997</v>
      </c>
      <c r="FY68" s="23">
        <v>11.62489036189997</v>
      </c>
      <c r="FZ68" s="23">
        <v>11.69462604991997</v>
      </c>
      <c r="GA68" s="23">
        <v>11.76436173793997</v>
      </c>
      <c r="GB68" s="23">
        <v>11.834097425959969</v>
      </c>
      <c r="GC68" s="23">
        <v>11.903833113979969</v>
      </c>
      <c r="GD68" s="23">
        <v>11.973568801999969</v>
      </c>
      <c r="GE68" s="23">
        <v>12.043304490019969</v>
      </c>
      <c r="GF68" s="23">
        <v>12.113040178039968</v>
      </c>
      <c r="GG68" s="23">
        <v>12.182775866059968</v>
      </c>
      <c r="GH68" s="23">
        <v>12.252511554079968</v>
      </c>
      <c r="GI68" s="23">
        <v>12.322247242099968</v>
      </c>
      <c r="GJ68" s="23">
        <v>12.391982930119967</v>
      </c>
      <c r="GK68" s="23">
        <v>12.461718618139967</v>
      </c>
      <c r="GL68" s="23">
        <v>12.531454306159967</v>
      </c>
      <c r="GM68" s="23">
        <v>12.601189994179967</v>
      </c>
      <c r="GN68" s="23">
        <v>12.670925682199966</v>
      </c>
      <c r="GO68" s="23">
        <v>12.740661370219966</v>
      </c>
      <c r="GP68" s="23">
        <v>12.810397058239966</v>
      </c>
      <c r="GQ68" s="23">
        <v>12.880132746259966</v>
      </c>
      <c r="GR68" s="23">
        <v>12.949868434279965</v>
      </c>
      <c r="GS68" s="23">
        <v>13.019604122299965</v>
      </c>
      <c r="GT68" s="23">
        <v>13.089339810319965</v>
      </c>
      <c r="GU68" s="23">
        <v>13.159075498339964</v>
      </c>
      <c r="GV68" s="23">
        <v>13.228811186359964</v>
      </c>
      <c r="GW68" s="23">
        <v>13.298546874379964</v>
      </c>
      <c r="GX68" s="23">
        <v>13.368282562399964</v>
      </c>
      <c r="GY68" s="23">
        <v>13.438018250419963</v>
      </c>
      <c r="GZ68" s="23">
        <v>13.507753938439963</v>
      </c>
      <c r="HA68" s="23">
        <v>13.577489626459963</v>
      </c>
      <c r="HB68" s="23">
        <v>13.647225314479963</v>
      </c>
      <c r="HC68" s="23">
        <v>13.716961002499962</v>
      </c>
      <c r="HD68" s="23">
        <v>13.786696690519962</v>
      </c>
      <c r="HE68" s="23">
        <v>13.856432378539962</v>
      </c>
      <c r="HF68" s="23">
        <v>13.926168066559962</v>
      </c>
      <c r="HG68" s="23">
        <v>13.995903754579961</v>
      </c>
      <c r="HH68" s="23">
        <v>14.065639442599961</v>
      </c>
      <c r="HI68" s="23">
        <v>14.135375130619961</v>
      </c>
      <c r="HJ68" s="23">
        <v>14.205110818639961</v>
      </c>
      <c r="HK68" s="23">
        <v>14.27484650665996</v>
      </c>
      <c r="HL68" s="23">
        <v>14.34458219467996</v>
      </c>
      <c r="HM68" s="23">
        <v>14.41431788269996</v>
      </c>
      <c r="HN68" s="23">
        <v>14.48405357071996</v>
      </c>
      <c r="HO68" s="23">
        <v>14.553789258739959</v>
      </c>
      <c r="HP68" s="23">
        <v>14.623524946759959</v>
      </c>
      <c r="HQ68" s="23">
        <v>14.693260634779959</v>
      </c>
      <c r="HR68" s="23">
        <v>14.762996322799959</v>
      </c>
      <c r="HS68" s="23">
        <v>14.832732010819958</v>
      </c>
      <c r="HT68" s="23">
        <v>14.902467698839958</v>
      </c>
      <c r="HU68" s="23">
        <v>14.972203386859958</v>
      </c>
      <c r="HV68" s="23">
        <v>15.041939074879958</v>
      </c>
      <c r="HW68" s="23">
        <v>15.111674762899957</v>
      </c>
      <c r="HX68" s="23">
        <v>15.181410450919957</v>
      </c>
      <c r="HY68" s="23">
        <v>15.251146138939957</v>
      </c>
      <c r="HZ68" s="23">
        <v>15.320881826959956</v>
      </c>
      <c r="IA68" s="23">
        <v>15.390617514979956</v>
      </c>
      <c r="IB68" s="23">
        <v>15.460353202999956</v>
      </c>
      <c r="IC68" s="23">
        <v>15.530088891019956</v>
      </c>
      <c r="ID68" s="23">
        <v>15.599824579039955</v>
      </c>
      <c r="IE68" s="23">
        <v>15.669560267059955</v>
      </c>
      <c r="IF68" s="23">
        <v>15.739295955079955</v>
      </c>
      <c r="IG68" s="23">
        <v>15.809031643099955</v>
      </c>
      <c r="IH68" s="23">
        <v>15.878767331119954</v>
      </c>
      <c r="II68" s="23">
        <v>15.948503019139954</v>
      </c>
      <c r="IJ68" s="23">
        <v>16.018238707159952</v>
      </c>
      <c r="IK68" s="23">
        <v>16.087974395179955</v>
      </c>
      <c r="IL68" s="23">
        <v>16.157710083199952</v>
      </c>
      <c r="IM68" s="23">
        <v>16.227445771219955</v>
      </c>
      <c r="IN68" s="23">
        <v>16.297181459239951</v>
      </c>
      <c r="IO68" s="23">
        <v>16.366917147259954</v>
      </c>
      <c r="IP68" s="23">
        <v>16.436652835279951</v>
      </c>
      <c r="IQ68" s="23">
        <v>16.506388523299954</v>
      </c>
      <c r="IR68" s="23">
        <v>16.57612421131995</v>
      </c>
      <c r="IS68" s="23">
        <v>16.645859899339953</v>
      </c>
      <c r="IT68" s="23">
        <v>16.71559558735995</v>
      </c>
      <c r="IU68" s="23">
        <v>16.785331275379953</v>
      </c>
      <c r="IV68" s="23">
        <v>16.855066963399949</v>
      </c>
    </row>
    <row r="69" spans="1:256" ht="13.2" x14ac:dyDescent="0.25">
      <c r="A69" s="149">
        <v>38777</v>
      </c>
      <c r="B69" s="218">
        <v>-2.0210059293750011</v>
      </c>
      <c r="C69" s="218">
        <v>-1.9907047400625011</v>
      </c>
      <c r="D69" s="218">
        <v>-1.9604035507500011</v>
      </c>
      <c r="E69" s="218">
        <v>-1.930102361437501</v>
      </c>
      <c r="F69" s="218">
        <v>-1.899801172125001</v>
      </c>
      <c r="G69" s="218">
        <v>-1.869499982812501</v>
      </c>
      <c r="H69" s="218">
        <v>-1.8391987935000009</v>
      </c>
      <c r="I69" s="218">
        <v>-1.8088976041875009</v>
      </c>
      <c r="J69" s="218">
        <v>-1.7785964148750009</v>
      </c>
      <c r="K69" s="218">
        <v>-1.7482952255625008</v>
      </c>
      <c r="L69" s="218">
        <v>-1.7179940362500008</v>
      </c>
      <c r="M69" s="218">
        <v>-1.6876928469375008</v>
      </c>
      <c r="N69" s="218">
        <v>-1.6573916576250007</v>
      </c>
      <c r="O69" s="218">
        <v>-1.6270904683125007</v>
      </c>
      <c r="P69" s="218">
        <v>-1.5967892790000007</v>
      </c>
      <c r="Q69" s="218">
        <v>-1.5664880896875006</v>
      </c>
      <c r="R69" s="218">
        <v>-1.5361869003750006</v>
      </c>
      <c r="S69" s="218">
        <v>-1.5058857110625006</v>
      </c>
      <c r="T69" s="218">
        <v>-1.4755845217500005</v>
      </c>
      <c r="U69" s="218">
        <v>-1.4452833324375005</v>
      </c>
      <c r="V69" s="219">
        <v>-1.4149821431250005</v>
      </c>
      <c r="W69" s="218">
        <v>-1.3846809538125004</v>
      </c>
      <c r="X69" s="219">
        <v>-1.3543797645000004</v>
      </c>
      <c r="Y69" s="218">
        <v>-1.3240785751875004</v>
      </c>
      <c r="Z69" s="219">
        <v>-1.2937773858750004</v>
      </c>
      <c r="AA69" s="218">
        <v>-1.2634761965625003</v>
      </c>
      <c r="AB69" s="220">
        <v>-1.2331750072500003</v>
      </c>
      <c r="AC69" s="218">
        <v>-1.2028738179375003</v>
      </c>
      <c r="AD69" s="220">
        <v>-1.1725726286250002</v>
      </c>
      <c r="AE69" s="218">
        <v>-1.1422714393125002</v>
      </c>
      <c r="AF69" s="218">
        <v>-1.1119702500000002</v>
      </c>
      <c r="AG69" s="150">
        <v>-1.0832351250000003</v>
      </c>
      <c r="AH69" s="150">
        <v>-1.0545000000000002</v>
      </c>
      <c r="AI69" s="150">
        <v>-1.0272500000000002</v>
      </c>
      <c r="AJ69" s="150">
        <v>-1</v>
      </c>
      <c r="AK69" s="150">
        <v>-0.8</v>
      </c>
      <c r="AL69" s="150">
        <v>-0.6</v>
      </c>
      <c r="AM69" s="150">
        <v>-0.4</v>
      </c>
      <c r="AN69" s="150">
        <v>-0.2</v>
      </c>
      <c r="AO69" s="150">
        <v>0</v>
      </c>
      <c r="AP69" s="150">
        <v>0.2</v>
      </c>
      <c r="AQ69" s="150">
        <v>0.4</v>
      </c>
      <c r="AR69" s="150">
        <v>0.6</v>
      </c>
      <c r="AS69" s="150">
        <v>0.8</v>
      </c>
      <c r="AT69" s="150">
        <v>1</v>
      </c>
      <c r="AU69" s="150">
        <v>1.2</v>
      </c>
      <c r="AV69" s="150">
        <v>1.4</v>
      </c>
      <c r="AW69" s="150">
        <v>1.58</v>
      </c>
      <c r="AX69" s="150">
        <v>1.76</v>
      </c>
      <c r="AY69" s="150">
        <v>1.9220000000000006</v>
      </c>
      <c r="AZ69" s="150">
        <v>2.0840000000000005</v>
      </c>
      <c r="BA69" s="150">
        <v>2.2298000000000004</v>
      </c>
      <c r="BB69" s="150">
        <v>2.3756000000000004</v>
      </c>
      <c r="BC69" s="150">
        <v>2.5068200000000003</v>
      </c>
      <c r="BD69" s="150">
        <v>2.6380400000000002</v>
      </c>
      <c r="BE69" s="150">
        <v>2.756138</v>
      </c>
      <c r="BF69" s="150">
        <v>2.8742359999999998</v>
      </c>
      <c r="BG69" s="150">
        <v>2.9805241999999996</v>
      </c>
      <c r="BH69" s="150">
        <v>3.0868123999999995</v>
      </c>
      <c r="BI69" s="150">
        <v>3.1824717799999993</v>
      </c>
      <c r="BJ69" s="150">
        <v>3.2781311599999992</v>
      </c>
      <c r="BK69" s="150">
        <v>3.3642246019999993</v>
      </c>
      <c r="BL69" s="150">
        <v>3.450318043999999</v>
      </c>
      <c r="BM69" s="150">
        <v>3.5278021417999987</v>
      </c>
      <c r="BN69" s="150">
        <v>3.6052862395999989</v>
      </c>
      <c r="BO69" s="150">
        <v>3.6750219276199987</v>
      </c>
      <c r="BP69" s="150">
        <v>3.7447576156399989</v>
      </c>
      <c r="BQ69" s="150">
        <v>3.8144933036599991</v>
      </c>
      <c r="BR69" s="150">
        <v>3.8842289916799988</v>
      </c>
      <c r="BS69" s="150">
        <v>3.9539646796999985</v>
      </c>
      <c r="BT69" s="150">
        <v>4.0237003677199983</v>
      </c>
      <c r="BU69" s="150">
        <v>4.093436055739998</v>
      </c>
      <c r="BV69" s="150">
        <v>4.1631717437599978</v>
      </c>
      <c r="BW69" s="150">
        <v>4.2329074317799975</v>
      </c>
      <c r="BX69" s="150">
        <v>4.3026431197999973</v>
      </c>
      <c r="BY69" s="150">
        <v>4.372378807819997</v>
      </c>
      <c r="BZ69" s="150">
        <v>4.4421144958399967</v>
      </c>
      <c r="CA69" s="150">
        <v>4.5118501838599965</v>
      </c>
      <c r="CB69" s="150">
        <v>4.5815858718799962</v>
      </c>
      <c r="CC69" s="150">
        <v>4.651321559899996</v>
      </c>
      <c r="CD69" s="150">
        <v>4.7210572479199957</v>
      </c>
      <c r="CE69" s="150">
        <v>4.7907929359399954</v>
      </c>
      <c r="CF69" s="150">
        <v>4.8605286239599952</v>
      </c>
      <c r="CG69" s="150">
        <v>4.9302643119799949</v>
      </c>
      <c r="CH69" s="150">
        <v>4.9999999999999947</v>
      </c>
      <c r="CI69" s="150">
        <v>5.0697356880199944</v>
      </c>
      <c r="CJ69" s="150">
        <v>5.1394713760399942</v>
      </c>
      <c r="CK69" s="150">
        <v>5.2092070640599939</v>
      </c>
      <c r="CL69" s="150">
        <v>5.2789427520799936</v>
      </c>
      <c r="CM69" s="150">
        <v>5.3486784400999934</v>
      </c>
      <c r="CN69" s="150">
        <v>5.4184141281199931</v>
      </c>
      <c r="CO69" s="150">
        <v>5.4881498161399929</v>
      </c>
      <c r="CP69" s="150">
        <v>5.5578855041599926</v>
      </c>
      <c r="CQ69" s="150">
        <v>5.6276211921799923</v>
      </c>
      <c r="CR69" s="150">
        <v>5.6973568801999921</v>
      </c>
      <c r="CS69" s="150">
        <v>5.7670925682199918</v>
      </c>
      <c r="CT69" s="150">
        <v>5.8368282562399916</v>
      </c>
      <c r="CU69" s="150">
        <v>5.9065639442599913</v>
      </c>
      <c r="CV69" s="150">
        <v>5.9762996322799911</v>
      </c>
      <c r="CW69" s="150">
        <v>6.0460353202999908</v>
      </c>
      <c r="CX69" s="150">
        <v>6.1157710083199905</v>
      </c>
      <c r="CY69" s="150">
        <v>6.1855066963399903</v>
      </c>
      <c r="CZ69" s="150">
        <v>6.25524238435999</v>
      </c>
      <c r="DA69" s="150">
        <v>6.3249780723799898</v>
      </c>
      <c r="DB69" s="150">
        <v>6.3947137603999895</v>
      </c>
      <c r="DC69" s="150">
        <v>6.4644494484199893</v>
      </c>
      <c r="DD69" s="150">
        <v>6.534185136439989</v>
      </c>
      <c r="DE69" s="150">
        <v>6.6039208244599887</v>
      </c>
      <c r="DF69" s="150">
        <v>6.6736565124799885</v>
      </c>
      <c r="DG69" s="150">
        <v>6.7433922004999882</v>
      </c>
      <c r="DH69" s="150">
        <v>6.813127888519988</v>
      </c>
      <c r="DI69" s="150">
        <v>6.8828635765399877</v>
      </c>
      <c r="DJ69" s="150">
        <v>6.9525992645599874</v>
      </c>
      <c r="DK69" s="150">
        <v>7.0223349525799872</v>
      </c>
      <c r="DL69" s="150">
        <v>7.0920706405999869</v>
      </c>
      <c r="DM69" s="150">
        <v>7.1618063286199867</v>
      </c>
      <c r="DN69" s="150">
        <v>7.2315420166399864</v>
      </c>
      <c r="DO69" s="150">
        <v>7.3012777046599862</v>
      </c>
      <c r="DP69" s="150">
        <v>7.3710133926799859</v>
      </c>
      <c r="DQ69" s="150">
        <v>7.4407490806999856</v>
      </c>
      <c r="DR69" s="150">
        <v>7.5104847687199854</v>
      </c>
      <c r="DS69" s="150">
        <v>7.5802204567399851</v>
      </c>
      <c r="DT69" s="150">
        <v>7.6499561447599849</v>
      </c>
      <c r="DU69" s="150">
        <v>7.7196918327799846</v>
      </c>
      <c r="DV69" s="150">
        <v>7.7894275207999844</v>
      </c>
      <c r="DW69" s="150">
        <v>7.8591632088199841</v>
      </c>
      <c r="DX69" s="150">
        <v>7.9288988968399838</v>
      </c>
      <c r="DY69" s="150">
        <v>7.9986345848599836</v>
      </c>
      <c r="DZ69" s="150">
        <v>8.0683702728799833</v>
      </c>
      <c r="EA69" s="150">
        <v>8.1381059608999831</v>
      </c>
      <c r="EB69" s="150">
        <v>8.2078416489199828</v>
      </c>
      <c r="EC69" s="150">
        <v>8.2775773369399825</v>
      </c>
      <c r="ED69" s="150">
        <v>8.3473130249599823</v>
      </c>
      <c r="EE69" s="150">
        <v>8.417048712979982</v>
      </c>
      <c r="EF69" s="150">
        <v>8.4867844009999818</v>
      </c>
      <c r="EG69" s="150">
        <v>8.5565200890199815</v>
      </c>
      <c r="EH69" s="150">
        <v>8.6262557770399813</v>
      </c>
      <c r="EI69" s="150">
        <v>8.695991465059981</v>
      </c>
      <c r="EJ69" s="150">
        <v>8.7657271530799807</v>
      </c>
      <c r="EK69" s="150">
        <v>8.8354628410999805</v>
      </c>
      <c r="EL69" s="23">
        <v>8.9051985291199802</v>
      </c>
      <c r="EM69" s="23">
        <v>8.97493421713998</v>
      </c>
      <c r="EN69" s="23">
        <v>9.0446699051599797</v>
      </c>
      <c r="EO69" s="23">
        <v>9.1144055931799794</v>
      </c>
      <c r="EP69" s="23">
        <v>9.1841412811999792</v>
      </c>
      <c r="EQ69" s="23">
        <v>9.2538769692199789</v>
      </c>
      <c r="ER69" s="23">
        <v>9.3236126572399787</v>
      </c>
      <c r="ES69" s="23">
        <v>9.3933483452599784</v>
      </c>
      <c r="ET69" s="23">
        <v>9.4630840332799782</v>
      </c>
      <c r="EU69" s="23">
        <v>9.5328197212999779</v>
      </c>
      <c r="EV69" s="23">
        <v>9.6025554093199776</v>
      </c>
      <c r="EW69" s="23">
        <v>9.6722910973399774</v>
      </c>
      <c r="EX69" s="23">
        <v>9.7420267853599771</v>
      </c>
      <c r="EY69" s="23">
        <v>9.8117624733799769</v>
      </c>
      <c r="EZ69" s="23">
        <v>9.8814981613999766</v>
      </c>
      <c r="FA69" s="23">
        <v>9.9512338494199764</v>
      </c>
      <c r="FB69" s="23">
        <v>10.020969537439976</v>
      </c>
      <c r="FC69" s="23">
        <v>10.090705225459976</v>
      </c>
      <c r="FD69" s="23">
        <v>10.160440913479976</v>
      </c>
      <c r="FE69" s="23">
        <v>10.230176601499975</v>
      </c>
      <c r="FF69" s="23">
        <v>10.299912289519975</v>
      </c>
      <c r="FG69" s="23">
        <v>10.369647977539975</v>
      </c>
      <c r="FH69" s="23">
        <v>10.439383665559975</v>
      </c>
      <c r="FI69" s="23">
        <v>10.509119353579974</v>
      </c>
      <c r="FJ69" s="23">
        <v>10.578855041599974</v>
      </c>
      <c r="FK69" s="23">
        <v>10.648590729619974</v>
      </c>
      <c r="FL69" s="23">
        <v>10.718326417639974</v>
      </c>
      <c r="FM69" s="23">
        <v>10.788062105659973</v>
      </c>
      <c r="FN69" s="23">
        <v>10.857797793679973</v>
      </c>
      <c r="FO69" s="23">
        <v>10.927533481699973</v>
      </c>
      <c r="FP69" s="23">
        <v>10.997269169719972</v>
      </c>
      <c r="FQ69" s="23">
        <v>11.067004857739972</v>
      </c>
      <c r="FR69" s="23">
        <v>11.136740545759972</v>
      </c>
      <c r="FS69" s="23">
        <v>11.206476233779972</v>
      </c>
      <c r="FT69" s="23">
        <v>11.276211921799971</v>
      </c>
      <c r="FU69" s="23">
        <v>11.345947609819971</v>
      </c>
      <c r="FV69" s="23">
        <v>11.415683297839971</v>
      </c>
      <c r="FW69" s="23">
        <v>11.485418985859971</v>
      </c>
      <c r="FX69" s="23">
        <v>11.55515467387997</v>
      </c>
      <c r="FY69" s="23">
        <v>11.62489036189997</v>
      </c>
      <c r="FZ69" s="23">
        <v>11.69462604991997</v>
      </c>
      <c r="GA69" s="23">
        <v>11.76436173793997</v>
      </c>
      <c r="GB69" s="23">
        <v>11.834097425959969</v>
      </c>
      <c r="GC69" s="23">
        <v>11.903833113979969</v>
      </c>
      <c r="GD69" s="23">
        <v>11.973568801999969</v>
      </c>
      <c r="GE69" s="23">
        <v>12.043304490019969</v>
      </c>
      <c r="GF69" s="23">
        <v>12.113040178039968</v>
      </c>
      <c r="GG69" s="23">
        <v>12.182775866059968</v>
      </c>
      <c r="GH69" s="23">
        <v>12.252511554079968</v>
      </c>
      <c r="GI69" s="23">
        <v>12.322247242099968</v>
      </c>
      <c r="GJ69" s="23">
        <v>12.391982930119967</v>
      </c>
      <c r="GK69" s="23">
        <v>12.461718618139967</v>
      </c>
      <c r="GL69" s="23">
        <v>12.531454306159967</v>
      </c>
      <c r="GM69" s="23">
        <v>12.601189994179967</v>
      </c>
      <c r="GN69" s="23">
        <v>12.670925682199966</v>
      </c>
      <c r="GO69" s="23">
        <v>12.740661370219966</v>
      </c>
      <c r="GP69" s="23">
        <v>12.810397058239966</v>
      </c>
      <c r="GQ69" s="23">
        <v>12.880132746259966</v>
      </c>
      <c r="GR69" s="23">
        <v>12.949868434279965</v>
      </c>
      <c r="GS69" s="23">
        <v>13.019604122299965</v>
      </c>
      <c r="GT69" s="23">
        <v>13.089339810319965</v>
      </c>
      <c r="GU69" s="23">
        <v>13.159075498339964</v>
      </c>
      <c r="GV69" s="23">
        <v>13.228811186359964</v>
      </c>
      <c r="GW69" s="23">
        <v>13.298546874379964</v>
      </c>
      <c r="GX69" s="23">
        <v>13.368282562399964</v>
      </c>
      <c r="GY69" s="23">
        <v>13.438018250419963</v>
      </c>
      <c r="GZ69" s="23">
        <v>13.507753938439963</v>
      </c>
      <c r="HA69" s="23">
        <v>13.577489626459963</v>
      </c>
      <c r="HB69" s="23">
        <v>13.647225314479963</v>
      </c>
      <c r="HC69" s="23">
        <v>13.716961002499962</v>
      </c>
      <c r="HD69" s="23">
        <v>13.786696690519962</v>
      </c>
      <c r="HE69" s="23">
        <v>13.856432378539962</v>
      </c>
      <c r="HF69" s="23">
        <v>13.926168066559962</v>
      </c>
      <c r="HG69" s="23">
        <v>13.995903754579961</v>
      </c>
      <c r="HH69" s="23">
        <v>14.065639442599961</v>
      </c>
      <c r="HI69" s="23">
        <v>14.135375130619961</v>
      </c>
      <c r="HJ69" s="23">
        <v>14.205110818639961</v>
      </c>
      <c r="HK69" s="23">
        <v>14.27484650665996</v>
      </c>
      <c r="HL69" s="23">
        <v>14.34458219467996</v>
      </c>
      <c r="HM69" s="23">
        <v>14.41431788269996</v>
      </c>
      <c r="HN69" s="23">
        <v>14.48405357071996</v>
      </c>
      <c r="HO69" s="23">
        <v>14.553789258739959</v>
      </c>
      <c r="HP69" s="23">
        <v>14.623524946759959</v>
      </c>
      <c r="HQ69" s="23">
        <v>14.693260634779959</v>
      </c>
      <c r="HR69" s="23">
        <v>14.762996322799959</v>
      </c>
      <c r="HS69" s="23">
        <v>14.832732010819958</v>
      </c>
      <c r="HT69" s="23">
        <v>14.902467698839958</v>
      </c>
      <c r="HU69" s="23">
        <v>14.972203386859958</v>
      </c>
      <c r="HV69" s="23">
        <v>15.041939074879958</v>
      </c>
      <c r="HW69" s="23">
        <v>15.111674762899957</v>
      </c>
      <c r="HX69" s="23">
        <v>15.181410450919957</v>
      </c>
      <c r="HY69" s="23">
        <v>15.251146138939957</v>
      </c>
      <c r="HZ69" s="23">
        <v>15.320881826959956</v>
      </c>
      <c r="IA69" s="23">
        <v>15.390617514979956</v>
      </c>
      <c r="IB69" s="23">
        <v>15.460353202999956</v>
      </c>
      <c r="IC69" s="23">
        <v>15.530088891019956</v>
      </c>
      <c r="ID69" s="23">
        <v>15.599824579039955</v>
      </c>
      <c r="IE69" s="23">
        <v>15.669560267059955</v>
      </c>
      <c r="IF69" s="23">
        <v>15.739295955079955</v>
      </c>
      <c r="IG69" s="23">
        <v>15.809031643099955</v>
      </c>
      <c r="IH69" s="23">
        <v>15.878767331119954</v>
      </c>
      <c r="II69" s="23">
        <v>15.948503019139954</v>
      </c>
      <c r="IJ69" s="23">
        <v>16.018238707159952</v>
      </c>
      <c r="IK69" s="23">
        <v>16.087974395179955</v>
      </c>
      <c r="IL69" s="23">
        <v>16.157710083199952</v>
      </c>
      <c r="IM69" s="23">
        <v>16.227445771219955</v>
      </c>
      <c r="IN69" s="23">
        <v>16.297181459239951</v>
      </c>
      <c r="IO69" s="23">
        <v>16.366917147259954</v>
      </c>
      <c r="IP69" s="23">
        <v>16.436652835279951</v>
      </c>
      <c r="IQ69" s="23">
        <v>16.506388523299954</v>
      </c>
      <c r="IR69" s="23">
        <v>16.57612421131995</v>
      </c>
      <c r="IS69" s="23">
        <v>16.645859899339953</v>
      </c>
      <c r="IT69" s="23">
        <v>16.71559558735995</v>
      </c>
      <c r="IU69" s="23">
        <v>16.785331275379953</v>
      </c>
      <c r="IV69" s="23">
        <v>16.855066963399949</v>
      </c>
    </row>
    <row r="70" spans="1:256" ht="13.2" x14ac:dyDescent="0.25">
      <c r="A70" s="149">
        <v>38808</v>
      </c>
      <c r="B70" s="218">
        <v>-2.0210059293750011</v>
      </c>
      <c r="C70" s="218">
        <v>-1.9907047400625011</v>
      </c>
      <c r="D70" s="218">
        <v>-1.9604035507500011</v>
      </c>
      <c r="E70" s="218">
        <v>-1.930102361437501</v>
      </c>
      <c r="F70" s="218">
        <v>-1.899801172125001</v>
      </c>
      <c r="G70" s="218">
        <v>-1.869499982812501</v>
      </c>
      <c r="H70" s="218">
        <v>-1.8391987935000009</v>
      </c>
      <c r="I70" s="218">
        <v>-1.8088976041875009</v>
      </c>
      <c r="J70" s="218">
        <v>-1.7785964148750009</v>
      </c>
      <c r="K70" s="218">
        <v>-1.7482952255625008</v>
      </c>
      <c r="L70" s="218">
        <v>-1.7179940362500008</v>
      </c>
      <c r="M70" s="218">
        <v>-1.6876928469375008</v>
      </c>
      <c r="N70" s="218">
        <v>-1.6573916576250007</v>
      </c>
      <c r="O70" s="218">
        <v>-1.6270904683125007</v>
      </c>
      <c r="P70" s="218">
        <v>-1.5967892790000007</v>
      </c>
      <c r="Q70" s="218">
        <v>-1.5664880896875006</v>
      </c>
      <c r="R70" s="218">
        <v>-1.5361869003750006</v>
      </c>
      <c r="S70" s="218">
        <v>-1.5058857110625006</v>
      </c>
      <c r="T70" s="218">
        <v>-1.4755845217500005</v>
      </c>
      <c r="U70" s="218">
        <v>-1.4452833324375005</v>
      </c>
      <c r="V70" s="219">
        <v>-1.4149821431250005</v>
      </c>
      <c r="W70" s="218">
        <v>-1.3846809538125004</v>
      </c>
      <c r="X70" s="219">
        <v>-1.3543797645000004</v>
      </c>
      <c r="Y70" s="218">
        <v>-1.3240785751875004</v>
      </c>
      <c r="Z70" s="219">
        <v>-1.2937773858750004</v>
      </c>
      <c r="AA70" s="218">
        <v>-1.2634761965625003</v>
      </c>
      <c r="AB70" s="220">
        <v>-1.2331750072500003</v>
      </c>
      <c r="AC70" s="218">
        <v>-1.2028738179375003</v>
      </c>
      <c r="AD70" s="220">
        <v>-1.1725726286250002</v>
      </c>
      <c r="AE70" s="218">
        <v>-1.1422714393125002</v>
      </c>
      <c r="AF70" s="218">
        <v>-1.1119702500000002</v>
      </c>
      <c r="AG70" s="150">
        <v>-1.0832351250000003</v>
      </c>
      <c r="AH70" s="150">
        <v>-1.0545000000000002</v>
      </c>
      <c r="AI70" s="150">
        <v>-1.0272500000000002</v>
      </c>
      <c r="AJ70" s="150">
        <v>-1</v>
      </c>
      <c r="AK70" s="150">
        <v>-0.8</v>
      </c>
      <c r="AL70" s="150">
        <v>-0.6</v>
      </c>
      <c r="AM70" s="150">
        <v>-0.4</v>
      </c>
      <c r="AN70" s="150">
        <v>-0.2</v>
      </c>
      <c r="AO70" s="150">
        <v>0</v>
      </c>
      <c r="AP70" s="150">
        <v>0.2</v>
      </c>
      <c r="AQ70" s="150">
        <v>0.4</v>
      </c>
      <c r="AR70" s="150">
        <v>0.6</v>
      </c>
      <c r="AS70" s="150">
        <v>0.8</v>
      </c>
      <c r="AT70" s="150">
        <v>1</v>
      </c>
      <c r="AU70" s="150">
        <v>1.2</v>
      </c>
      <c r="AV70" s="150">
        <v>1.4</v>
      </c>
      <c r="AW70" s="150">
        <v>1.58</v>
      </c>
      <c r="AX70" s="150">
        <v>1.76</v>
      </c>
      <c r="AY70" s="150">
        <v>1.9220000000000006</v>
      </c>
      <c r="AZ70" s="150">
        <v>2.0840000000000005</v>
      </c>
      <c r="BA70" s="150">
        <v>2.2298000000000004</v>
      </c>
      <c r="BB70" s="150">
        <v>2.3756000000000004</v>
      </c>
      <c r="BC70" s="150">
        <v>2.5068200000000003</v>
      </c>
      <c r="BD70" s="150">
        <v>2.6380400000000002</v>
      </c>
      <c r="BE70" s="150">
        <v>2.756138</v>
      </c>
      <c r="BF70" s="150">
        <v>2.8742359999999998</v>
      </c>
      <c r="BG70" s="150">
        <v>2.9805241999999996</v>
      </c>
      <c r="BH70" s="150">
        <v>3.0868123999999995</v>
      </c>
      <c r="BI70" s="150">
        <v>3.1824717799999993</v>
      </c>
      <c r="BJ70" s="150">
        <v>3.2781311599999992</v>
      </c>
      <c r="BK70" s="150">
        <v>3.3642246019999993</v>
      </c>
      <c r="BL70" s="150">
        <v>3.450318043999999</v>
      </c>
      <c r="BM70" s="150">
        <v>3.5278021417999987</v>
      </c>
      <c r="BN70" s="150">
        <v>3.6052862395999989</v>
      </c>
      <c r="BO70" s="150">
        <v>3.6750219276199987</v>
      </c>
      <c r="BP70" s="150">
        <v>3.7447576156399989</v>
      </c>
      <c r="BQ70" s="150">
        <v>3.8144933036599991</v>
      </c>
      <c r="BR70" s="150">
        <v>3.8842289916799988</v>
      </c>
      <c r="BS70" s="150">
        <v>3.9539646796999985</v>
      </c>
      <c r="BT70" s="150">
        <v>4.0237003677199983</v>
      </c>
      <c r="BU70" s="150">
        <v>4.093436055739998</v>
      </c>
      <c r="BV70" s="150">
        <v>4.1631717437599978</v>
      </c>
      <c r="BW70" s="150">
        <v>4.2329074317799975</v>
      </c>
      <c r="BX70" s="150">
        <v>4.3026431197999973</v>
      </c>
      <c r="BY70" s="150">
        <v>4.372378807819997</v>
      </c>
      <c r="BZ70" s="150">
        <v>4.4421144958399967</v>
      </c>
      <c r="CA70" s="150">
        <v>4.5118501838599965</v>
      </c>
      <c r="CB70" s="150">
        <v>4.5815858718799962</v>
      </c>
      <c r="CC70" s="150">
        <v>4.651321559899996</v>
      </c>
      <c r="CD70" s="150">
        <v>4.7210572479199957</v>
      </c>
      <c r="CE70" s="150">
        <v>4.7907929359399954</v>
      </c>
      <c r="CF70" s="150">
        <v>4.8605286239599952</v>
      </c>
      <c r="CG70" s="150">
        <v>4.9302643119799949</v>
      </c>
      <c r="CH70" s="150">
        <v>4.9999999999999947</v>
      </c>
      <c r="CI70" s="150">
        <v>5.0697356880199944</v>
      </c>
      <c r="CJ70" s="150">
        <v>5.1394713760399942</v>
      </c>
      <c r="CK70" s="150">
        <v>5.2092070640599939</v>
      </c>
      <c r="CL70" s="150">
        <v>5.2789427520799936</v>
      </c>
      <c r="CM70" s="150">
        <v>5.3486784400999934</v>
      </c>
      <c r="CN70" s="150">
        <v>5.4184141281199931</v>
      </c>
      <c r="CO70" s="150">
        <v>5.4881498161399929</v>
      </c>
      <c r="CP70" s="150">
        <v>5.5578855041599926</v>
      </c>
      <c r="CQ70" s="150">
        <v>5.6276211921799923</v>
      </c>
      <c r="CR70" s="150">
        <v>5.6973568801999921</v>
      </c>
      <c r="CS70" s="150">
        <v>5.7670925682199918</v>
      </c>
      <c r="CT70" s="150">
        <v>5.8368282562399916</v>
      </c>
      <c r="CU70" s="150">
        <v>5.9065639442599913</v>
      </c>
      <c r="CV70" s="150">
        <v>5.9762996322799911</v>
      </c>
      <c r="CW70" s="150">
        <v>6.0460353202999908</v>
      </c>
      <c r="CX70" s="150">
        <v>6.1157710083199905</v>
      </c>
      <c r="CY70" s="150">
        <v>6.1855066963399903</v>
      </c>
      <c r="CZ70" s="150">
        <v>6.25524238435999</v>
      </c>
      <c r="DA70" s="150">
        <v>6.3249780723799898</v>
      </c>
      <c r="DB70" s="150">
        <v>6.3947137603999895</v>
      </c>
      <c r="DC70" s="150">
        <v>6.4644494484199893</v>
      </c>
      <c r="DD70" s="150">
        <v>6.534185136439989</v>
      </c>
      <c r="DE70" s="150">
        <v>6.6039208244599887</v>
      </c>
      <c r="DF70" s="150">
        <v>6.6736565124799885</v>
      </c>
      <c r="DG70" s="150">
        <v>6.7433922004999882</v>
      </c>
      <c r="DH70" s="150">
        <v>6.813127888519988</v>
      </c>
      <c r="DI70" s="150">
        <v>6.8828635765399877</v>
      </c>
      <c r="DJ70" s="150">
        <v>6.9525992645599874</v>
      </c>
      <c r="DK70" s="150">
        <v>7.0223349525799872</v>
      </c>
      <c r="DL70" s="150">
        <v>7.0920706405999869</v>
      </c>
      <c r="DM70" s="150">
        <v>7.1618063286199867</v>
      </c>
      <c r="DN70" s="150">
        <v>7.2315420166399864</v>
      </c>
      <c r="DO70" s="150">
        <v>7.3012777046599862</v>
      </c>
      <c r="DP70" s="150">
        <v>7.3710133926799859</v>
      </c>
      <c r="DQ70" s="150">
        <v>7.4407490806999856</v>
      </c>
      <c r="DR70" s="150">
        <v>7.5104847687199854</v>
      </c>
      <c r="DS70" s="150">
        <v>7.5802204567399851</v>
      </c>
      <c r="DT70" s="150">
        <v>7.6499561447599849</v>
      </c>
      <c r="DU70" s="150">
        <v>7.7196918327799846</v>
      </c>
      <c r="DV70" s="150">
        <v>7.7894275207999844</v>
      </c>
      <c r="DW70" s="150">
        <v>7.8591632088199841</v>
      </c>
      <c r="DX70" s="150">
        <v>7.9288988968399838</v>
      </c>
      <c r="DY70" s="150">
        <v>7.9986345848599836</v>
      </c>
      <c r="DZ70" s="150">
        <v>8.0683702728799833</v>
      </c>
      <c r="EA70" s="150">
        <v>8.1381059608999831</v>
      </c>
      <c r="EB70" s="150">
        <v>8.2078416489199828</v>
      </c>
      <c r="EC70" s="150">
        <v>8.2775773369399825</v>
      </c>
      <c r="ED70" s="150">
        <v>8.3473130249599823</v>
      </c>
      <c r="EE70" s="150">
        <v>8.417048712979982</v>
      </c>
      <c r="EF70" s="150">
        <v>8.4867844009999818</v>
      </c>
      <c r="EG70" s="150">
        <v>8.5565200890199815</v>
      </c>
      <c r="EH70" s="150">
        <v>8.6262557770399813</v>
      </c>
      <c r="EI70" s="150">
        <v>8.695991465059981</v>
      </c>
      <c r="EJ70" s="150">
        <v>8.7657271530799807</v>
      </c>
      <c r="EK70" s="150">
        <v>8.8354628410999805</v>
      </c>
      <c r="EL70" s="23">
        <v>8.9051985291199802</v>
      </c>
      <c r="EM70" s="23">
        <v>8.97493421713998</v>
      </c>
      <c r="EN70" s="23">
        <v>9.0446699051599797</v>
      </c>
      <c r="EO70" s="23">
        <v>9.1144055931799794</v>
      </c>
      <c r="EP70" s="23">
        <v>9.1841412811999792</v>
      </c>
      <c r="EQ70" s="23">
        <v>9.2538769692199789</v>
      </c>
      <c r="ER70" s="23">
        <v>9.3236126572399787</v>
      </c>
      <c r="ES70" s="23">
        <v>9.3933483452599784</v>
      </c>
      <c r="ET70" s="23">
        <v>9.4630840332799782</v>
      </c>
      <c r="EU70" s="23">
        <v>9.5328197212999779</v>
      </c>
      <c r="EV70" s="23">
        <v>9.6025554093199776</v>
      </c>
      <c r="EW70" s="23">
        <v>9.6722910973399774</v>
      </c>
      <c r="EX70" s="23">
        <v>9.7420267853599771</v>
      </c>
      <c r="EY70" s="23">
        <v>9.8117624733799769</v>
      </c>
      <c r="EZ70" s="23">
        <v>9.8814981613999766</v>
      </c>
      <c r="FA70" s="23">
        <v>9.9512338494199764</v>
      </c>
      <c r="FB70" s="23">
        <v>10.020969537439976</v>
      </c>
      <c r="FC70" s="23">
        <v>10.090705225459976</v>
      </c>
      <c r="FD70" s="23">
        <v>10.160440913479976</v>
      </c>
      <c r="FE70" s="23">
        <v>10.230176601499975</v>
      </c>
      <c r="FF70" s="23">
        <v>10.299912289519975</v>
      </c>
      <c r="FG70" s="23">
        <v>10.369647977539975</v>
      </c>
      <c r="FH70" s="23">
        <v>10.439383665559975</v>
      </c>
      <c r="FI70" s="23">
        <v>10.509119353579974</v>
      </c>
      <c r="FJ70" s="23">
        <v>10.578855041599974</v>
      </c>
      <c r="FK70" s="23">
        <v>10.648590729619974</v>
      </c>
      <c r="FL70" s="23">
        <v>10.718326417639974</v>
      </c>
      <c r="FM70" s="23">
        <v>10.788062105659973</v>
      </c>
      <c r="FN70" s="23">
        <v>10.857797793679973</v>
      </c>
      <c r="FO70" s="23">
        <v>10.927533481699973</v>
      </c>
      <c r="FP70" s="23">
        <v>10.997269169719972</v>
      </c>
      <c r="FQ70" s="23">
        <v>11.067004857739972</v>
      </c>
      <c r="FR70" s="23">
        <v>11.136740545759972</v>
      </c>
      <c r="FS70" s="23">
        <v>11.206476233779972</v>
      </c>
      <c r="FT70" s="23">
        <v>11.276211921799971</v>
      </c>
      <c r="FU70" s="23">
        <v>11.345947609819971</v>
      </c>
      <c r="FV70" s="23">
        <v>11.415683297839971</v>
      </c>
      <c r="FW70" s="23">
        <v>11.485418985859971</v>
      </c>
      <c r="FX70" s="23">
        <v>11.55515467387997</v>
      </c>
      <c r="FY70" s="23">
        <v>11.62489036189997</v>
      </c>
      <c r="FZ70" s="23">
        <v>11.69462604991997</v>
      </c>
      <c r="GA70" s="23">
        <v>11.76436173793997</v>
      </c>
      <c r="GB70" s="23">
        <v>11.834097425959969</v>
      </c>
      <c r="GC70" s="23">
        <v>11.903833113979969</v>
      </c>
      <c r="GD70" s="23">
        <v>11.973568801999969</v>
      </c>
      <c r="GE70" s="23">
        <v>12.043304490019969</v>
      </c>
      <c r="GF70" s="23">
        <v>12.113040178039968</v>
      </c>
      <c r="GG70" s="23">
        <v>12.182775866059968</v>
      </c>
      <c r="GH70" s="23">
        <v>12.252511554079968</v>
      </c>
      <c r="GI70" s="23">
        <v>12.322247242099968</v>
      </c>
      <c r="GJ70" s="23">
        <v>12.391982930119967</v>
      </c>
      <c r="GK70" s="23">
        <v>12.461718618139967</v>
      </c>
      <c r="GL70" s="23">
        <v>12.531454306159967</v>
      </c>
      <c r="GM70" s="23">
        <v>12.601189994179967</v>
      </c>
      <c r="GN70" s="23">
        <v>12.670925682199966</v>
      </c>
      <c r="GO70" s="23">
        <v>12.740661370219966</v>
      </c>
      <c r="GP70" s="23">
        <v>12.810397058239966</v>
      </c>
      <c r="GQ70" s="23">
        <v>12.880132746259966</v>
      </c>
      <c r="GR70" s="23">
        <v>12.949868434279965</v>
      </c>
      <c r="GS70" s="23">
        <v>13.019604122299965</v>
      </c>
      <c r="GT70" s="23">
        <v>13.089339810319965</v>
      </c>
      <c r="GU70" s="23">
        <v>13.159075498339964</v>
      </c>
      <c r="GV70" s="23">
        <v>13.228811186359964</v>
      </c>
      <c r="GW70" s="23">
        <v>13.298546874379964</v>
      </c>
      <c r="GX70" s="23">
        <v>13.368282562399964</v>
      </c>
      <c r="GY70" s="23">
        <v>13.438018250419963</v>
      </c>
      <c r="GZ70" s="23">
        <v>13.507753938439963</v>
      </c>
      <c r="HA70" s="23">
        <v>13.577489626459963</v>
      </c>
      <c r="HB70" s="23">
        <v>13.647225314479963</v>
      </c>
      <c r="HC70" s="23">
        <v>13.716961002499962</v>
      </c>
      <c r="HD70" s="23">
        <v>13.786696690519962</v>
      </c>
      <c r="HE70" s="23">
        <v>13.856432378539962</v>
      </c>
      <c r="HF70" s="23">
        <v>13.926168066559962</v>
      </c>
      <c r="HG70" s="23">
        <v>13.995903754579961</v>
      </c>
      <c r="HH70" s="23">
        <v>14.065639442599961</v>
      </c>
      <c r="HI70" s="23">
        <v>14.135375130619961</v>
      </c>
      <c r="HJ70" s="23">
        <v>14.205110818639961</v>
      </c>
      <c r="HK70" s="23">
        <v>14.27484650665996</v>
      </c>
      <c r="HL70" s="23">
        <v>14.34458219467996</v>
      </c>
      <c r="HM70" s="23">
        <v>14.41431788269996</v>
      </c>
      <c r="HN70" s="23">
        <v>14.48405357071996</v>
      </c>
      <c r="HO70" s="23">
        <v>14.553789258739959</v>
      </c>
      <c r="HP70" s="23">
        <v>14.623524946759959</v>
      </c>
      <c r="HQ70" s="23">
        <v>14.693260634779959</v>
      </c>
      <c r="HR70" s="23">
        <v>14.762996322799959</v>
      </c>
      <c r="HS70" s="23">
        <v>14.832732010819958</v>
      </c>
      <c r="HT70" s="23">
        <v>14.902467698839958</v>
      </c>
      <c r="HU70" s="23">
        <v>14.972203386859958</v>
      </c>
      <c r="HV70" s="23">
        <v>15.041939074879958</v>
      </c>
      <c r="HW70" s="23">
        <v>15.111674762899957</v>
      </c>
      <c r="HX70" s="23">
        <v>15.181410450919957</v>
      </c>
      <c r="HY70" s="23">
        <v>15.251146138939957</v>
      </c>
      <c r="HZ70" s="23">
        <v>15.320881826959956</v>
      </c>
      <c r="IA70" s="23">
        <v>15.390617514979956</v>
      </c>
      <c r="IB70" s="23">
        <v>15.460353202999956</v>
      </c>
      <c r="IC70" s="23">
        <v>15.530088891019956</v>
      </c>
      <c r="ID70" s="23">
        <v>15.599824579039955</v>
      </c>
      <c r="IE70" s="23">
        <v>15.669560267059955</v>
      </c>
      <c r="IF70" s="23">
        <v>15.739295955079955</v>
      </c>
      <c r="IG70" s="23">
        <v>15.809031643099955</v>
      </c>
      <c r="IH70" s="23">
        <v>15.878767331119954</v>
      </c>
      <c r="II70" s="23">
        <v>15.948503019139954</v>
      </c>
      <c r="IJ70" s="23">
        <v>16.018238707159952</v>
      </c>
      <c r="IK70" s="23">
        <v>16.087974395179955</v>
      </c>
      <c r="IL70" s="23">
        <v>16.157710083199952</v>
      </c>
      <c r="IM70" s="23">
        <v>16.227445771219955</v>
      </c>
      <c r="IN70" s="23">
        <v>16.297181459239951</v>
      </c>
      <c r="IO70" s="23">
        <v>16.366917147259954</v>
      </c>
      <c r="IP70" s="23">
        <v>16.436652835279951</v>
      </c>
      <c r="IQ70" s="23">
        <v>16.506388523299954</v>
      </c>
      <c r="IR70" s="23">
        <v>16.57612421131995</v>
      </c>
      <c r="IS70" s="23">
        <v>16.645859899339953</v>
      </c>
      <c r="IT70" s="23">
        <v>16.71559558735995</v>
      </c>
      <c r="IU70" s="23">
        <v>16.785331275379953</v>
      </c>
      <c r="IV70" s="23">
        <v>16.855066963399949</v>
      </c>
    </row>
    <row r="71" spans="1:256" ht="13.2" x14ac:dyDescent="0.25">
      <c r="A71" s="149">
        <v>38838</v>
      </c>
      <c r="B71" s="218">
        <v>-2.0210059293750011</v>
      </c>
      <c r="C71" s="218">
        <v>-1.9907047400625011</v>
      </c>
      <c r="D71" s="218">
        <v>-1.9604035507500011</v>
      </c>
      <c r="E71" s="218">
        <v>-1.930102361437501</v>
      </c>
      <c r="F71" s="218">
        <v>-1.899801172125001</v>
      </c>
      <c r="G71" s="218">
        <v>-1.869499982812501</v>
      </c>
      <c r="H71" s="218">
        <v>-1.8391987935000009</v>
      </c>
      <c r="I71" s="218">
        <v>-1.8088976041875009</v>
      </c>
      <c r="J71" s="218">
        <v>-1.7785964148750009</v>
      </c>
      <c r="K71" s="218">
        <v>-1.7482952255625008</v>
      </c>
      <c r="L71" s="218">
        <v>-1.7179940362500008</v>
      </c>
      <c r="M71" s="218">
        <v>-1.6876928469375008</v>
      </c>
      <c r="N71" s="218">
        <v>-1.6573916576250007</v>
      </c>
      <c r="O71" s="218">
        <v>-1.6270904683125007</v>
      </c>
      <c r="P71" s="218">
        <v>-1.5967892790000007</v>
      </c>
      <c r="Q71" s="218">
        <v>-1.5664880896875006</v>
      </c>
      <c r="R71" s="218">
        <v>-1.5361869003750006</v>
      </c>
      <c r="S71" s="218">
        <v>-1.5058857110625006</v>
      </c>
      <c r="T71" s="218">
        <v>-1.4755845217500005</v>
      </c>
      <c r="U71" s="218">
        <v>-1.4452833324375005</v>
      </c>
      <c r="V71" s="219">
        <v>-1.4149821431250005</v>
      </c>
      <c r="W71" s="218">
        <v>-1.3846809538125004</v>
      </c>
      <c r="X71" s="219">
        <v>-1.3543797645000004</v>
      </c>
      <c r="Y71" s="218">
        <v>-1.3240785751875004</v>
      </c>
      <c r="Z71" s="219">
        <v>-1.2937773858750004</v>
      </c>
      <c r="AA71" s="218">
        <v>-1.2634761965625003</v>
      </c>
      <c r="AB71" s="220">
        <v>-1.2331750072500003</v>
      </c>
      <c r="AC71" s="218">
        <v>-1.2028738179375003</v>
      </c>
      <c r="AD71" s="220">
        <v>-1.1725726286250002</v>
      </c>
      <c r="AE71" s="218">
        <v>-1.1422714393125002</v>
      </c>
      <c r="AF71" s="218">
        <v>-1.1119702500000002</v>
      </c>
      <c r="AG71" s="150">
        <v>-1.0832351250000003</v>
      </c>
      <c r="AH71" s="150">
        <v>-1.0545000000000002</v>
      </c>
      <c r="AI71" s="150">
        <v>-1.0272500000000002</v>
      </c>
      <c r="AJ71" s="150">
        <v>-1</v>
      </c>
      <c r="AK71" s="150">
        <v>-0.8</v>
      </c>
      <c r="AL71" s="150">
        <v>-0.6</v>
      </c>
      <c r="AM71" s="150">
        <v>-0.4</v>
      </c>
      <c r="AN71" s="150">
        <v>-0.2</v>
      </c>
      <c r="AO71" s="150">
        <v>0</v>
      </c>
      <c r="AP71" s="150">
        <v>0.2</v>
      </c>
      <c r="AQ71" s="150">
        <v>0.4</v>
      </c>
      <c r="AR71" s="150">
        <v>0.6</v>
      </c>
      <c r="AS71" s="150">
        <v>0.8</v>
      </c>
      <c r="AT71" s="150">
        <v>1</v>
      </c>
      <c r="AU71" s="150">
        <v>1.2</v>
      </c>
      <c r="AV71" s="150">
        <v>1.4</v>
      </c>
      <c r="AW71" s="150">
        <v>1.58</v>
      </c>
      <c r="AX71" s="150">
        <v>1.76</v>
      </c>
      <c r="AY71" s="150">
        <v>1.9220000000000006</v>
      </c>
      <c r="AZ71" s="150">
        <v>2.0840000000000005</v>
      </c>
      <c r="BA71" s="150">
        <v>2.2298000000000004</v>
      </c>
      <c r="BB71" s="150">
        <v>2.3756000000000004</v>
      </c>
      <c r="BC71" s="150">
        <v>2.5068200000000003</v>
      </c>
      <c r="BD71" s="150">
        <v>2.6380400000000002</v>
      </c>
      <c r="BE71" s="150">
        <v>2.756138</v>
      </c>
      <c r="BF71" s="150">
        <v>2.8742359999999998</v>
      </c>
      <c r="BG71" s="150">
        <v>2.9805241999999996</v>
      </c>
      <c r="BH71" s="150">
        <v>3.0868123999999995</v>
      </c>
      <c r="BI71" s="150">
        <v>3.1824717799999993</v>
      </c>
      <c r="BJ71" s="150">
        <v>3.2781311599999992</v>
      </c>
      <c r="BK71" s="150">
        <v>3.3642246019999993</v>
      </c>
      <c r="BL71" s="150">
        <v>3.450318043999999</v>
      </c>
      <c r="BM71" s="150">
        <v>3.5278021417999987</v>
      </c>
      <c r="BN71" s="150">
        <v>3.6052862395999989</v>
      </c>
      <c r="BO71" s="150">
        <v>3.6750219276199987</v>
      </c>
      <c r="BP71" s="150">
        <v>3.7447576156399989</v>
      </c>
      <c r="BQ71" s="150">
        <v>3.8144933036599991</v>
      </c>
      <c r="BR71" s="150">
        <v>3.8842289916799988</v>
      </c>
      <c r="BS71" s="150">
        <v>3.9539646796999985</v>
      </c>
      <c r="BT71" s="150">
        <v>4.0237003677199983</v>
      </c>
      <c r="BU71" s="150">
        <v>4.093436055739998</v>
      </c>
      <c r="BV71" s="150">
        <v>4.1631717437599978</v>
      </c>
      <c r="BW71" s="150">
        <v>4.2329074317799975</v>
      </c>
      <c r="BX71" s="150">
        <v>4.3026431197999973</v>
      </c>
      <c r="BY71" s="150">
        <v>4.372378807819997</v>
      </c>
      <c r="BZ71" s="150">
        <v>4.4421144958399967</v>
      </c>
      <c r="CA71" s="150">
        <v>4.5118501838599965</v>
      </c>
      <c r="CB71" s="150">
        <v>4.5815858718799962</v>
      </c>
      <c r="CC71" s="150">
        <v>4.651321559899996</v>
      </c>
      <c r="CD71" s="150">
        <v>4.7210572479199957</v>
      </c>
      <c r="CE71" s="150">
        <v>4.7907929359399954</v>
      </c>
      <c r="CF71" s="150">
        <v>4.8605286239599952</v>
      </c>
      <c r="CG71" s="150">
        <v>4.9302643119799949</v>
      </c>
      <c r="CH71" s="150">
        <v>4.9999999999999947</v>
      </c>
      <c r="CI71" s="150">
        <v>5.0697356880199944</v>
      </c>
      <c r="CJ71" s="150">
        <v>5.1394713760399942</v>
      </c>
      <c r="CK71" s="150">
        <v>5.2092070640599939</v>
      </c>
      <c r="CL71" s="150">
        <v>5.2789427520799936</v>
      </c>
      <c r="CM71" s="150">
        <v>5.3486784400999934</v>
      </c>
      <c r="CN71" s="150">
        <v>5.4184141281199931</v>
      </c>
      <c r="CO71" s="150">
        <v>5.4881498161399929</v>
      </c>
      <c r="CP71" s="150">
        <v>5.5578855041599926</v>
      </c>
      <c r="CQ71" s="150">
        <v>5.6276211921799923</v>
      </c>
      <c r="CR71" s="150">
        <v>5.6973568801999921</v>
      </c>
      <c r="CS71" s="150">
        <v>5.7670925682199918</v>
      </c>
      <c r="CT71" s="150">
        <v>5.8368282562399916</v>
      </c>
      <c r="CU71" s="150">
        <v>5.9065639442599913</v>
      </c>
      <c r="CV71" s="150">
        <v>5.9762996322799911</v>
      </c>
      <c r="CW71" s="150">
        <v>6.0460353202999908</v>
      </c>
      <c r="CX71" s="150">
        <v>6.1157710083199905</v>
      </c>
      <c r="CY71" s="150">
        <v>6.1855066963399903</v>
      </c>
      <c r="CZ71" s="150">
        <v>6.25524238435999</v>
      </c>
      <c r="DA71" s="150">
        <v>6.3249780723799898</v>
      </c>
      <c r="DB71" s="150">
        <v>6.3947137603999895</v>
      </c>
      <c r="DC71" s="150">
        <v>6.4644494484199893</v>
      </c>
      <c r="DD71" s="150">
        <v>6.534185136439989</v>
      </c>
      <c r="DE71" s="150">
        <v>6.6039208244599887</v>
      </c>
      <c r="DF71" s="150">
        <v>6.6736565124799885</v>
      </c>
      <c r="DG71" s="150">
        <v>6.7433922004999882</v>
      </c>
      <c r="DH71" s="150">
        <v>6.813127888519988</v>
      </c>
      <c r="DI71" s="150">
        <v>6.8828635765399877</v>
      </c>
      <c r="DJ71" s="150">
        <v>6.9525992645599874</v>
      </c>
      <c r="DK71" s="150">
        <v>7.0223349525799872</v>
      </c>
      <c r="DL71" s="150">
        <v>7.0920706405999869</v>
      </c>
      <c r="DM71" s="150">
        <v>7.1618063286199867</v>
      </c>
      <c r="DN71" s="150">
        <v>7.2315420166399864</v>
      </c>
      <c r="DO71" s="150">
        <v>7.3012777046599862</v>
      </c>
      <c r="DP71" s="150">
        <v>7.3710133926799859</v>
      </c>
      <c r="DQ71" s="150">
        <v>7.4407490806999856</v>
      </c>
      <c r="DR71" s="150">
        <v>7.5104847687199854</v>
      </c>
      <c r="DS71" s="150">
        <v>7.5802204567399851</v>
      </c>
      <c r="DT71" s="150">
        <v>7.6499561447599849</v>
      </c>
      <c r="DU71" s="150">
        <v>7.7196918327799846</v>
      </c>
      <c r="DV71" s="150">
        <v>7.7894275207999844</v>
      </c>
      <c r="DW71" s="150">
        <v>7.8591632088199841</v>
      </c>
      <c r="DX71" s="150">
        <v>7.9288988968399838</v>
      </c>
      <c r="DY71" s="150">
        <v>7.9986345848599836</v>
      </c>
      <c r="DZ71" s="150">
        <v>8.0683702728799833</v>
      </c>
      <c r="EA71" s="150">
        <v>8.1381059608999831</v>
      </c>
      <c r="EB71" s="150">
        <v>8.2078416489199828</v>
      </c>
      <c r="EC71" s="150">
        <v>8.2775773369399825</v>
      </c>
      <c r="ED71" s="150">
        <v>8.3473130249599823</v>
      </c>
      <c r="EE71" s="150">
        <v>8.417048712979982</v>
      </c>
      <c r="EF71" s="150">
        <v>8.4867844009999818</v>
      </c>
      <c r="EG71" s="150">
        <v>8.5565200890199815</v>
      </c>
      <c r="EH71" s="150">
        <v>8.6262557770399813</v>
      </c>
      <c r="EI71" s="150">
        <v>8.695991465059981</v>
      </c>
      <c r="EJ71" s="150">
        <v>8.7657271530799807</v>
      </c>
      <c r="EK71" s="150">
        <v>8.8354628410999805</v>
      </c>
      <c r="EL71" s="23">
        <v>8.9051985291199802</v>
      </c>
      <c r="EM71" s="23">
        <v>8.97493421713998</v>
      </c>
      <c r="EN71" s="23">
        <v>9.0446699051599797</v>
      </c>
      <c r="EO71" s="23">
        <v>9.1144055931799794</v>
      </c>
      <c r="EP71" s="23">
        <v>9.1841412811999792</v>
      </c>
      <c r="EQ71" s="23">
        <v>9.2538769692199789</v>
      </c>
      <c r="ER71" s="23">
        <v>9.3236126572399787</v>
      </c>
      <c r="ES71" s="23">
        <v>9.3933483452599784</v>
      </c>
      <c r="ET71" s="23">
        <v>9.4630840332799782</v>
      </c>
      <c r="EU71" s="23">
        <v>9.5328197212999779</v>
      </c>
      <c r="EV71" s="23">
        <v>9.6025554093199776</v>
      </c>
      <c r="EW71" s="23">
        <v>9.6722910973399774</v>
      </c>
      <c r="EX71" s="23">
        <v>9.7420267853599771</v>
      </c>
      <c r="EY71" s="23">
        <v>9.8117624733799769</v>
      </c>
      <c r="EZ71" s="23">
        <v>9.8814981613999766</v>
      </c>
      <c r="FA71" s="23">
        <v>9.9512338494199764</v>
      </c>
      <c r="FB71" s="23">
        <v>10.020969537439976</v>
      </c>
      <c r="FC71" s="23">
        <v>10.090705225459976</v>
      </c>
      <c r="FD71" s="23">
        <v>10.160440913479976</v>
      </c>
      <c r="FE71" s="23">
        <v>10.230176601499975</v>
      </c>
      <c r="FF71" s="23">
        <v>10.299912289519975</v>
      </c>
      <c r="FG71" s="23">
        <v>10.369647977539975</v>
      </c>
      <c r="FH71" s="23">
        <v>10.439383665559975</v>
      </c>
      <c r="FI71" s="23">
        <v>10.509119353579974</v>
      </c>
      <c r="FJ71" s="23">
        <v>10.578855041599974</v>
      </c>
      <c r="FK71" s="23">
        <v>10.648590729619974</v>
      </c>
      <c r="FL71" s="23">
        <v>10.718326417639974</v>
      </c>
      <c r="FM71" s="23">
        <v>10.788062105659973</v>
      </c>
      <c r="FN71" s="23">
        <v>10.857797793679973</v>
      </c>
      <c r="FO71" s="23">
        <v>10.927533481699973</v>
      </c>
      <c r="FP71" s="23">
        <v>10.997269169719972</v>
      </c>
      <c r="FQ71" s="23">
        <v>11.067004857739972</v>
      </c>
      <c r="FR71" s="23">
        <v>11.136740545759972</v>
      </c>
      <c r="FS71" s="23">
        <v>11.206476233779972</v>
      </c>
      <c r="FT71" s="23">
        <v>11.276211921799971</v>
      </c>
      <c r="FU71" s="23">
        <v>11.345947609819971</v>
      </c>
      <c r="FV71" s="23">
        <v>11.415683297839971</v>
      </c>
      <c r="FW71" s="23">
        <v>11.485418985859971</v>
      </c>
      <c r="FX71" s="23">
        <v>11.55515467387997</v>
      </c>
      <c r="FY71" s="23">
        <v>11.62489036189997</v>
      </c>
      <c r="FZ71" s="23">
        <v>11.69462604991997</v>
      </c>
      <c r="GA71" s="23">
        <v>11.76436173793997</v>
      </c>
      <c r="GB71" s="23">
        <v>11.834097425959969</v>
      </c>
      <c r="GC71" s="23">
        <v>11.903833113979969</v>
      </c>
      <c r="GD71" s="23">
        <v>11.973568801999969</v>
      </c>
      <c r="GE71" s="23">
        <v>12.043304490019969</v>
      </c>
      <c r="GF71" s="23">
        <v>12.113040178039968</v>
      </c>
      <c r="GG71" s="23">
        <v>12.182775866059968</v>
      </c>
      <c r="GH71" s="23">
        <v>12.252511554079968</v>
      </c>
      <c r="GI71" s="23">
        <v>12.322247242099968</v>
      </c>
      <c r="GJ71" s="23">
        <v>12.391982930119967</v>
      </c>
      <c r="GK71" s="23">
        <v>12.461718618139967</v>
      </c>
      <c r="GL71" s="23">
        <v>12.531454306159967</v>
      </c>
      <c r="GM71" s="23">
        <v>12.601189994179967</v>
      </c>
      <c r="GN71" s="23">
        <v>12.670925682199966</v>
      </c>
      <c r="GO71" s="23">
        <v>12.740661370219966</v>
      </c>
      <c r="GP71" s="23">
        <v>12.810397058239966</v>
      </c>
      <c r="GQ71" s="23">
        <v>12.880132746259966</v>
      </c>
      <c r="GR71" s="23">
        <v>12.949868434279965</v>
      </c>
      <c r="GS71" s="23">
        <v>13.019604122299965</v>
      </c>
      <c r="GT71" s="23">
        <v>13.089339810319965</v>
      </c>
      <c r="GU71" s="23">
        <v>13.159075498339964</v>
      </c>
      <c r="GV71" s="23">
        <v>13.228811186359964</v>
      </c>
      <c r="GW71" s="23">
        <v>13.298546874379964</v>
      </c>
      <c r="GX71" s="23">
        <v>13.368282562399964</v>
      </c>
      <c r="GY71" s="23">
        <v>13.438018250419963</v>
      </c>
      <c r="GZ71" s="23">
        <v>13.507753938439963</v>
      </c>
      <c r="HA71" s="23">
        <v>13.577489626459963</v>
      </c>
      <c r="HB71" s="23">
        <v>13.647225314479963</v>
      </c>
      <c r="HC71" s="23">
        <v>13.716961002499962</v>
      </c>
      <c r="HD71" s="23">
        <v>13.786696690519962</v>
      </c>
      <c r="HE71" s="23">
        <v>13.856432378539962</v>
      </c>
      <c r="HF71" s="23">
        <v>13.926168066559962</v>
      </c>
      <c r="HG71" s="23">
        <v>13.995903754579961</v>
      </c>
      <c r="HH71" s="23">
        <v>14.065639442599961</v>
      </c>
      <c r="HI71" s="23">
        <v>14.135375130619961</v>
      </c>
      <c r="HJ71" s="23">
        <v>14.205110818639961</v>
      </c>
      <c r="HK71" s="23">
        <v>14.27484650665996</v>
      </c>
      <c r="HL71" s="23">
        <v>14.34458219467996</v>
      </c>
      <c r="HM71" s="23">
        <v>14.41431788269996</v>
      </c>
      <c r="HN71" s="23">
        <v>14.48405357071996</v>
      </c>
      <c r="HO71" s="23">
        <v>14.553789258739959</v>
      </c>
      <c r="HP71" s="23">
        <v>14.623524946759959</v>
      </c>
      <c r="HQ71" s="23">
        <v>14.693260634779959</v>
      </c>
      <c r="HR71" s="23">
        <v>14.762996322799959</v>
      </c>
      <c r="HS71" s="23">
        <v>14.832732010819958</v>
      </c>
      <c r="HT71" s="23">
        <v>14.902467698839958</v>
      </c>
      <c r="HU71" s="23">
        <v>14.972203386859958</v>
      </c>
      <c r="HV71" s="23">
        <v>15.041939074879958</v>
      </c>
      <c r="HW71" s="23">
        <v>15.111674762899957</v>
      </c>
      <c r="HX71" s="23">
        <v>15.181410450919957</v>
      </c>
      <c r="HY71" s="23">
        <v>15.251146138939957</v>
      </c>
      <c r="HZ71" s="23">
        <v>15.320881826959956</v>
      </c>
      <c r="IA71" s="23">
        <v>15.390617514979956</v>
      </c>
      <c r="IB71" s="23">
        <v>15.460353202999956</v>
      </c>
      <c r="IC71" s="23">
        <v>15.530088891019956</v>
      </c>
      <c r="ID71" s="23">
        <v>15.599824579039955</v>
      </c>
      <c r="IE71" s="23">
        <v>15.669560267059955</v>
      </c>
      <c r="IF71" s="23">
        <v>15.739295955079955</v>
      </c>
      <c r="IG71" s="23">
        <v>15.809031643099955</v>
      </c>
      <c r="IH71" s="23">
        <v>15.878767331119954</v>
      </c>
      <c r="II71" s="23">
        <v>15.948503019139954</v>
      </c>
      <c r="IJ71" s="23">
        <v>16.018238707159952</v>
      </c>
      <c r="IK71" s="23">
        <v>16.087974395179955</v>
      </c>
      <c r="IL71" s="23">
        <v>16.157710083199952</v>
      </c>
      <c r="IM71" s="23">
        <v>16.227445771219955</v>
      </c>
      <c r="IN71" s="23">
        <v>16.297181459239951</v>
      </c>
      <c r="IO71" s="23">
        <v>16.366917147259954</v>
      </c>
      <c r="IP71" s="23">
        <v>16.436652835279951</v>
      </c>
      <c r="IQ71" s="23">
        <v>16.506388523299954</v>
      </c>
      <c r="IR71" s="23">
        <v>16.57612421131995</v>
      </c>
      <c r="IS71" s="23">
        <v>16.645859899339953</v>
      </c>
      <c r="IT71" s="23">
        <v>16.71559558735995</v>
      </c>
      <c r="IU71" s="23">
        <v>16.785331275379953</v>
      </c>
      <c r="IV71" s="23">
        <v>16.855066963399949</v>
      </c>
    </row>
    <row r="72" spans="1:256" ht="13.2" x14ac:dyDescent="0.25">
      <c r="A72" s="149">
        <v>38869</v>
      </c>
      <c r="B72" s="218">
        <v>-2.0210059293750011</v>
      </c>
      <c r="C72" s="218">
        <v>-1.9907047400625011</v>
      </c>
      <c r="D72" s="218">
        <v>-1.9604035507500011</v>
      </c>
      <c r="E72" s="218">
        <v>-1.930102361437501</v>
      </c>
      <c r="F72" s="218">
        <v>-1.899801172125001</v>
      </c>
      <c r="G72" s="218">
        <v>-1.869499982812501</v>
      </c>
      <c r="H72" s="218">
        <v>-1.8391987935000009</v>
      </c>
      <c r="I72" s="218">
        <v>-1.8088976041875009</v>
      </c>
      <c r="J72" s="218">
        <v>-1.7785964148750009</v>
      </c>
      <c r="K72" s="218">
        <v>-1.7482952255625008</v>
      </c>
      <c r="L72" s="218">
        <v>-1.7179940362500008</v>
      </c>
      <c r="M72" s="218">
        <v>-1.6876928469375008</v>
      </c>
      <c r="N72" s="218">
        <v>-1.6573916576250007</v>
      </c>
      <c r="O72" s="218">
        <v>-1.6270904683125007</v>
      </c>
      <c r="P72" s="218">
        <v>-1.5967892790000007</v>
      </c>
      <c r="Q72" s="218">
        <v>-1.5664880896875006</v>
      </c>
      <c r="R72" s="218">
        <v>-1.5361869003750006</v>
      </c>
      <c r="S72" s="218">
        <v>-1.5058857110625006</v>
      </c>
      <c r="T72" s="218">
        <v>-1.4755845217500005</v>
      </c>
      <c r="U72" s="218">
        <v>-1.4452833324375005</v>
      </c>
      <c r="V72" s="219">
        <v>-1.4149821431250005</v>
      </c>
      <c r="W72" s="218">
        <v>-1.3846809538125004</v>
      </c>
      <c r="X72" s="219">
        <v>-1.3543797645000004</v>
      </c>
      <c r="Y72" s="218">
        <v>-1.3240785751875004</v>
      </c>
      <c r="Z72" s="219">
        <v>-1.2937773858750004</v>
      </c>
      <c r="AA72" s="218">
        <v>-1.2634761965625003</v>
      </c>
      <c r="AB72" s="220">
        <v>-1.2331750072500003</v>
      </c>
      <c r="AC72" s="218">
        <v>-1.2028738179375003</v>
      </c>
      <c r="AD72" s="220">
        <v>-1.1725726286250002</v>
      </c>
      <c r="AE72" s="218">
        <v>-1.1422714393125002</v>
      </c>
      <c r="AF72" s="218">
        <v>-1.1119702500000002</v>
      </c>
      <c r="AG72" s="150">
        <v>-1.0832351250000003</v>
      </c>
      <c r="AH72" s="150">
        <v>-1.0545000000000002</v>
      </c>
      <c r="AI72" s="150">
        <v>-1.0272500000000002</v>
      </c>
      <c r="AJ72" s="150">
        <v>-1</v>
      </c>
      <c r="AK72" s="150">
        <v>-0.8</v>
      </c>
      <c r="AL72" s="150">
        <v>-0.6</v>
      </c>
      <c r="AM72" s="150">
        <v>-0.4</v>
      </c>
      <c r="AN72" s="150">
        <v>-0.2</v>
      </c>
      <c r="AO72" s="150">
        <v>0</v>
      </c>
      <c r="AP72" s="150">
        <v>0.2</v>
      </c>
      <c r="AQ72" s="150">
        <v>0.4</v>
      </c>
      <c r="AR72" s="150">
        <v>0.6</v>
      </c>
      <c r="AS72" s="150">
        <v>0.8</v>
      </c>
      <c r="AT72" s="150">
        <v>1</v>
      </c>
      <c r="AU72" s="150">
        <v>1.2</v>
      </c>
      <c r="AV72" s="150">
        <v>1.4</v>
      </c>
      <c r="AW72" s="150">
        <v>1.58</v>
      </c>
      <c r="AX72" s="150">
        <v>1.76</v>
      </c>
      <c r="AY72" s="150">
        <v>1.9220000000000006</v>
      </c>
      <c r="AZ72" s="150">
        <v>2.0840000000000005</v>
      </c>
      <c r="BA72" s="150">
        <v>2.2298000000000004</v>
      </c>
      <c r="BB72" s="150">
        <v>2.3756000000000004</v>
      </c>
      <c r="BC72" s="150">
        <v>2.5068200000000003</v>
      </c>
      <c r="BD72" s="150">
        <v>2.6380400000000002</v>
      </c>
      <c r="BE72" s="150">
        <v>2.756138</v>
      </c>
      <c r="BF72" s="150">
        <v>2.8742359999999998</v>
      </c>
      <c r="BG72" s="150">
        <v>2.9805241999999996</v>
      </c>
      <c r="BH72" s="150">
        <v>3.0868123999999995</v>
      </c>
      <c r="BI72" s="150">
        <v>3.1824717799999993</v>
      </c>
      <c r="BJ72" s="150">
        <v>3.2781311599999992</v>
      </c>
      <c r="BK72" s="150">
        <v>3.3642246019999993</v>
      </c>
      <c r="BL72" s="150">
        <v>3.450318043999999</v>
      </c>
      <c r="BM72" s="150">
        <v>3.5278021417999987</v>
      </c>
      <c r="BN72" s="150">
        <v>3.6052862395999989</v>
      </c>
      <c r="BO72" s="150">
        <v>3.6750219276199987</v>
      </c>
      <c r="BP72" s="150">
        <v>3.7447576156399989</v>
      </c>
      <c r="BQ72" s="150">
        <v>3.8144933036599991</v>
      </c>
      <c r="BR72" s="150">
        <v>3.8842289916799988</v>
      </c>
      <c r="BS72" s="150">
        <v>3.9539646796999985</v>
      </c>
      <c r="BT72" s="150">
        <v>4.0237003677199983</v>
      </c>
      <c r="BU72" s="150">
        <v>4.093436055739998</v>
      </c>
      <c r="BV72" s="150">
        <v>4.1631717437599978</v>
      </c>
      <c r="BW72" s="150">
        <v>4.2329074317799975</v>
      </c>
      <c r="BX72" s="150">
        <v>4.3026431197999973</v>
      </c>
      <c r="BY72" s="150">
        <v>4.372378807819997</v>
      </c>
      <c r="BZ72" s="150">
        <v>4.4421144958399967</v>
      </c>
      <c r="CA72" s="150">
        <v>4.5118501838599965</v>
      </c>
      <c r="CB72" s="150">
        <v>4.5815858718799962</v>
      </c>
      <c r="CC72" s="150">
        <v>4.651321559899996</v>
      </c>
      <c r="CD72" s="150">
        <v>4.7210572479199957</v>
      </c>
      <c r="CE72" s="150">
        <v>4.7907929359399954</v>
      </c>
      <c r="CF72" s="150">
        <v>4.8605286239599952</v>
      </c>
      <c r="CG72" s="150">
        <v>4.9302643119799949</v>
      </c>
      <c r="CH72" s="150">
        <v>4.9999999999999947</v>
      </c>
      <c r="CI72" s="150">
        <v>5.0697356880199944</v>
      </c>
      <c r="CJ72" s="150">
        <v>5.1394713760399942</v>
      </c>
      <c r="CK72" s="150">
        <v>5.2092070640599939</v>
      </c>
      <c r="CL72" s="150">
        <v>5.2789427520799936</v>
      </c>
      <c r="CM72" s="150">
        <v>5.3486784400999934</v>
      </c>
      <c r="CN72" s="150">
        <v>5.4184141281199931</v>
      </c>
      <c r="CO72" s="150">
        <v>5.4881498161399929</v>
      </c>
      <c r="CP72" s="150">
        <v>5.5578855041599926</v>
      </c>
      <c r="CQ72" s="150">
        <v>5.6276211921799923</v>
      </c>
      <c r="CR72" s="150">
        <v>5.6973568801999921</v>
      </c>
      <c r="CS72" s="150">
        <v>5.7670925682199918</v>
      </c>
      <c r="CT72" s="150">
        <v>5.8368282562399916</v>
      </c>
      <c r="CU72" s="150">
        <v>5.9065639442599913</v>
      </c>
      <c r="CV72" s="150">
        <v>5.9762996322799911</v>
      </c>
      <c r="CW72" s="150">
        <v>6.0460353202999908</v>
      </c>
      <c r="CX72" s="150">
        <v>6.1157710083199905</v>
      </c>
      <c r="CY72" s="150">
        <v>6.1855066963399903</v>
      </c>
      <c r="CZ72" s="150">
        <v>6.25524238435999</v>
      </c>
      <c r="DA72" s="150">
        <v>6.3249780723799898</v>
      </c>
      <c r="DB72" s="150">
        <v>6.3947137603999895</v>
      </c>
      <c r="DC72" s="150">
        <v>6.4644494484199893</v>
      </c>
      <c r="DD72" s="150">
        <v>6.534185136439989</v>
      </c>
      <c r="DE72" s="150">
        <v>6.6039208244599887</v>
      </c>
      <c r="DF72" s="150">
        <v>6.6736565124799885</v>
      </c>
      <c r="DG72" s="150">
        <v>6.7433922004999882</v>
      </c>
      <c r="DH72" s="150">
        <v>6.813127888519988</v>
      </c>
      <c r="DI72" s="150">
        <v>6.8828635765399877</v>
      </c>
      <c r="DJ72" s="150">
        <v>6.9525992645599874</v>
      </c>
      <c r="DK72" s="150">
        <v>7.0223349525799872</v>
      </c>
      <c r="DL72" s="150">
        <v>7.0920706405999869</v>
      </c>
      <c r="DM72" s="150">
        <v>7.1618063286199867</v>
      </c>
      <c r="DN72" s="150">
        <v>7.2315420166399864</v>
      </c>
      <c r="DO72" s="150">
        <v>7.3012777046599862</v>
      </c>
      <c r="DP72" s="150">
        <v>7.3710133926799859</v>
      </c>
      <c r="DQ72" s="150">
        <v>7.4407490806999856</v>
      </c>
      <c r="DR72" s="150">
        <v>7.5104847687199854</v>
      </c>
      <c r="DS72" s="150">
        <v>7.5802204567399851</v>
      </c>
      <c r="DT72" s="150">
        <v>7.6499561447599849</v>
      </c>
      <c r="DU72" s="150">
        <v>7.7196918327799846</v>
      </c>
      <c r="DV72" s="150">
        <v>7.7894275207999844</v>
      </c>
      <c r="DW72" s="150">
        <v>7.8591632088199841</v>
      </c>
      <c r="DX72" s="150">
        <v>7.9288988968399838</v>
      </c>
      <c r="DY72" s="150">
        <v>7.9986345848599836</v>
      </c>
      <c r="DZ72" s="150">
        <v>8.0683702728799833</v>
      </c>
      <c r="EA72" s="150">
        <v>8.1381059608999831</v>
      </c>
      <c r="EB72" s="150">
        <v>8.2078416489199828</v>
      </c>
      <c r="EC72" s="150">
        <v>8.2775773369399825</v>
      </c>
      <c r="ED72" s="150">
        <v>8.3473130249599823</v>
      </c>
      <c r="EE72" s="150">
        <v>8.417048712979982</v>
      </c>
      <c r="EF72" s="150">
        <v>8.4867844009999818</v>
      </c>
      <c r="EG72" s="150">
        <v>8.5565200890199815</v>
      </c>
      <c r="EH72" s="150">
        <v>8.6262557770399813</v>
      </c>
      <c r="EI72" s="150">
        <v>8.695991465059981</v>
      </c>
      <c r="EJ72" s="150">
        <v>8.7657271530799807</v>
      </c>
      <c r="EK72" s="150">
        <v>8.8354628410999805</v>
      </c>
      <c r="EL72" s="23">
        <v>8.9051985291199802</v>
      </c>
      <c r="EM72" s="23">
        <v>8.97493421713998</v>
      </c>
      <c r="EN72" s="23">
        <v>9.0446699051599797</v>
      </c>
      <c r="EO72" s="23">
        <v>9.1144055931799794</v>
      </c>
      <c r="EP72" s="23">
        <v>9.1841412811999792</v>
      </c>
      <c r="EQ72" s="23">
        <v>9.2538769692199789</v>
      </c>
      <c r="ER72" s="23">
        <v>9.3236126572399787</v>
      </c>
      <c r="ES72" s="23">
        <v>9.3933483452599784</v>
      </c>
      <c r="ET72" s="23">
        <v>9.4630840332799782</v>
      </c>
      <c r="EU72" s="23">
        <v>9.5328197212999779</v>
      </c>
      <c r="EV72" s="23">
        <v>9.6025554093199776</v>
      </c>
      <c r="EW72" s="23">
        <v>9.6722910973399774</v>
      </c>
      <c r="EX72" s="23">
        <v>9.7420267853599771</v>
      </c>
      <c r="EY72" s="23">
        <v>9.8117624733799769</v>
      </c>
      <c r="EZ72" s="23">
        <v>9.8814981613999766</v>
      </c>
      <c r="FA72" s="23">
        <v>9.9512338494199764</v>
      </c>
      <c r="FB72" s="23">
        <v>10.020969537439976</v>
      </c>
      <c r="FC72" s="23">
        <v>10.090705225459976</v>
      </c>
      <c r="FD72" s="23">
        <v>10.160440913479976</v>
      </c>
      <c r="FE72" s="23">
        <v>10.230176601499975</v>
      </c>
      <c r="FF72" s="23">
        <v>10.299912289519975</v>
      </c>
      <c r="FG72" s="23">
        <v>10.369647977539975</v>
      </c>
      <c r="FH72" s="23">
        <v>10.439383665559975</v>
      </c>
      <c r="FI72" s="23">
        <v>10.509119353579974</v>
      </c>
      <c r="FJ72" s="23">
        <v>10.578855041599974</v>
      </c>
      <c r="FK72" s="23">
        <v>10.648590729619974</v>
      </c>
      <c r="FL72" s="23">
        <v>10.718326417639974</v>
      </c>
      <c r="FM72" s="23">
        <v>10.788062105659973</v>
      </c>
      <c r="FN72" s="23">
        <v>10.857797793679973</v>
      </c>
      <c r="FO72" s="23">
        <v>10.927533481699973</v>
      </c>
      <c r="FP72" s="23">
        <v>10.997269169719972</v>
      </c>
      <c r="FQ72" s="23">
        <v>11.067004857739972</v>
      </c>
      <c r="FR72" s="23">
        <v>11.136740545759972</v>
      </c>
      <c r="FS72" s="23">
        <v>11.206476233779972</v>
      </c>
      <c r="FT72" s="23">
        <v>11.276211921799971</v>
      </c>
      <c r="FU72" s="23">
        <v>11.345947609819971</v>
      </c>
      <c r="FV72" s="23">
        <v>11.415683297839971</v>
      </c>
      <c r="FW72" s="23">
        <v>11.485418985859971</v>
      </c>
      <c r="FX72" s="23">
        <v>11.55515467387997</v>
      </c>
      <c r="FY72" s="23">
        <v>11.62489036189997</v>
      </c>
      <c r="FZ72" s="23">
        <v>11.69462604991997</v>
      </c>
      <c r="GA72" s="23">
        <v>11.76436173793997</v>
      </c>
      <c r="GB72" s="23">
        <v>11.834097425959969</v>
      </c>
      <c r="GC72" s="23">
        <v>11.903833113979969</v>
      </c>
      <c r="GD72" s="23">
        <v>11.973568801999969</v>
      </c>
      <c r="GE72" s="23">
        <v>12.043304490019969</v>
      </c>
      <c r="GF72" s="23">
        <v>12.113040178039968</v>
      </c>
      <c r="GG72" s="23">
        <v>12.182775866059968</v>
      </c>
      <c r="GH72" s="23">
        <v>12.252511554079968</v>
      </c>
      <c r="GI72" s="23">
        <v>12.322247242099968</v>
      </c>
      <c r="GJ72" s="23">
        <v>12.391982930119967</v>
      </c>
      <c r="GK72" s="23">
        <v>12.461718618139967</v>
      </c>
      <c r="GL72" s="23">
        <v>12.531454306159967</v>
      </c>
      <c r="GM72" s="23">
        <v>12.601189994179967</v>
      </c>
      <c r="GN72" s="23">
        <v>12.670925682199966</v>
      </c>
      <c r="GO72" s="23">
        <v>12.740661370219966</v>
      </c>
      <c r="GP72" s="23">
        <v>12.810397058239966</v>
      </c>
      <c r="GQ72" s="23">
        <v>12.880132746259966</v>
      </c>
      <c r="GR72" s="23">
        <v>12.949868434279965</v>
      </c>
      <c r="GS72" s="23">
        <v>13.019604122299965</v>
      </c>
      <c r="GT72" s="23">
        <v>13.089339810319965</v>
      </c>
      <c r="GU72" s="23">
        <v>13.159075498339964</v>
      </c>
      <c r="GV72" s="23">
        <v>13.228811186359964</v>
      </c>
      <c r="GW72" s="23">
        <v>13.298546874379964</v>
      </c>
      <c r="GX72" s="23">
        <v>13.368282562399964</v>
      </c>
      <c r="GY72" s="23">
        <v>13.438018250419963</v>
      </c>
      <c r="GZ72" s="23">
        <v>13.507753938439963</v>
      </c>
      <c r="HA72" s="23">
        <v>13.577489626459963</v>
      </c>
      <c r="HB72" s="23">
        <v>13.647225314479963</v>
      </c>
      <c r="HC72" s="23">
        <v>13.716961002499962</v>
      </c>
      <c r="HD72" s="23">
        <v>13.786696690519962</v>
      </c>
      <c r="HE72" s="23">
        <v>13.856432378539962</v>
      </c>
      <c r="HF72" s="23">
        <v>13.926168066559962</v>
      </c>
      <c r="HG72" s="23">
        <v>13.995903754579961</v>
      </c>
      <c r="HH72" s="23">
        <v>14.065639442599961</v>
      </c>
      <c r="HI72" s="23">
        <v>14.135375130619961</v>
      </c>
      <c r="HJ72" s="23">
        <v>14.205110818639961</v>
      </c>
      <c r="HK72" s="23">
        <v>14.27484650665996</v>
      </c>
      <c r="HL72" s="23">
        <v>14.34458219467996</v>
      </c>
      <c r="HM72" s="23">
        <v>14.41431788269996</v>
      </c>
      <c r="HN72" s="23">
        <v>14.48405357071996</v>
      </c>
      <c r="HO72" s="23">
        <v>14.553789258739959</v>
      </c>
      <c r="HP72" s="23">
        <v>14.623524946759959</v>
      </c>
      <c r="HQ72" s="23">
        <v>14.693260634779959</v>
      </c>
      <c r="HR72" s="23">
        <v>14.762996322799959</v>
      </c>
      <c r="HS72" s="23">
        <v>14.832732010819958</v>
      </c>
      <c r="HT72" s="23">
        <v>14.902467698839958</v>
      </c>
      <c r="HU72" s="23">
        <v>14.972203386859958</v>
      </c>
      <c r="HV72" s="23">
        <v>15.041939074879958</v>
      </c>
      <c r="HW72" s="23">
        <v>15.111674762899957</v>
      </c>
      <c r="HX72" s="23">
        <v>15.181410450919957</v>
      </c>
      <c r="HY72" s="23">
        <v>15.251146138939957</v>
      </c>
      <c r="HZ72" s="23">
        <v>15.320881826959956</v>
      </c>
      <c r="IA72" s="23">
        <v>15.390617514979956</v>
      </c>
      <c r="IB72" s="23">
        <v>15.460353202999956</v>
      </c>
      <c r="IC72" s="23">
        <v>15.530088891019956</v>
      </c>
      <c r="ID72" s="23">
        <v>15.599824579039955</v>
      </c>
      <c r="IE72" s="23">
        <v>15.669560267059955</v>
      </c>
      <c r="IF72" s="23">
        <v>15.739295955079955</v>
      </c>
      <c r="IG72" s="23">
        <v>15.809031643099955</v>
      </c>
      <c r="IH72" s="23">
        <v>15.878767331119954</v>
      </c>
      <c r="II72" s="23">
        <v>15.948503019139954</v>
      </c>
      <c r="IJ72" s="23">
        <v>16.018238707159952</v>
      </c>
      <c r="IK72" s="23">
        <v>16.087974395179955</v>
      </c>
      <c r="IL72" s="23">
        <v>16.157710083199952</v>
      </c>
      <c r="IM72" s="23">
        <v>16.227445771219955</v>
      </c>
      <c r="IN72" s="23">
        <v>16.297181459239951</v>
      </c>
      <c r="IO72" s="23">
        <v>16.366917147259954</v>
      </c>
      <c r="IP72" s="23">
        <v>16.436652835279951</v>
      </c>
      <c r="IQ72" s="23">
        <v>16.506388523299954</v>
      </c>
      <c r="IR72" s="23">
        <v>16.57612421131995</v>
      </c>
      <c r="IS72" s="23">
        <v>16.645859899339953</v>
      </c>
      <c r="IT72" s="23">
        <v>16.71559558735995</v>
      </c>
      <c r="IU72" s="23">
        <v>16.785331275379953</v>
      </c>
      <c r="IV72" s="23">
        <v>16.855066963399949</v>
      </c>
    </row>
    <row r="73" spans="1:256" ht="13.2" x14ac:dyDescent="0.25">
      <c r="A73" s="149">
        <v>38899</v>
      </c>
      <c r="B73" s="218">
        <v>-2.0210059293750011</v>
      </c>
      <c r="C73" s="218">
        <v>-1.9907047400625011</v>
      </c>
      <c r="D73" s="218">
        <v>-1.9604035507500011</v>
      </c>
      <c r="E73" s="218">
        <v>-1.930102361437501</v>
      </c>
      <c r="F73" s="218">
        <v>-1.899801172125001</v>
      </c>
      <c r="G73" s="218">
        <v>-1.869499982812501</v>
      </c>
      <c r="H73" s="218">
        <v>-1.8391987935000009</v>
      </c>
      <c r="I73" s="218">
        <v>-1.8088976041875009</v>
      </c>
      <c r="J73" s="218">
        <v>-1.7785964148750009</v>
      </c>
      <c r="K73" s="218">
        <v>-1.7482952255625008</v>
      </c>
      <c r="L73" s="218">
        <v>-1.7179940362500008</v>
      </c>
      <c r="M73" s="218">
        <v>-1.6876928469375008</v>
      </c>
      <c r="N73" s="218">
        <v>-1.6573916576250007</v>
      </c>
      <c r="O73" s="218">
        <v>-1.6270904683125007</v>
      </c>
      <c r="P73" s="218">
        <v>-1.5967892790000007</v>
      </c>
      <c r="Q73" s="218">
        <v>-1.5664880896875006</v>
      </c>
      <c r="R73" s="218">
        <v>-1.5361869003750006</v>
      </c>
      <c r="S73" s="218">
        <v>-1.5058857110625006</v>
      </c>
      <c r="T73" s="218">
        <v>-1.4755845217500005</v>
      </c>
      <c r="U73" s="218">
        <v>-1.4452833324375005</v>
      </c>
      <c r="V73" s="219">
        <v>-1.4149821431250005</v>
      </c>
      <c r="W73" s="218">
        <v>-1.3846809538125004</v>
      </c>
      <c r="X73" s="219">
        <v>-1.3543797645000004</v>
      </c>
      <c r="Y73" s="218">
        <v>-1.3240785751875004</v>
      </c>
      <c r="Z73" s="219">
        <v>-1.2937773858750004</v>
      </c>
      <c r="AA73" s="218">
        <v>-1.2634761965625003</v>
      </c>
      <c r="AB73" s="220">
        <v>-1.2331750072500003</v>
      </c>
      <c r="AC73" s="218">
        <v>-1.2028738179375003</v>
      </c>
      <c r="AD73" s="220">
        <v>-1.1725726286250002</v>
      </c>
      <c r="AE73" s="218">
        <v>-1.1422714393125002</v>
      </c>
      <c r="AF73" s="218">
        <v>-1.1119702500000002</v>
      </c>
      <c r="AG73" s="150">
        <v>-1.0832351250000003</v>
      </c>
      <c r="AH73" s="150">
        <v>-1.0545000000000002</v>
      </c>
      <c r="AI73" s="150">
        <v>-1.0272500000000002</v>
      </c>
      <c r="AJ73" s="150">
        <v>-1</v>
      </c>
      <c r="AK73" s="150">
        <v>-0.8</v>
      </c>
      <c r="AL73" s="150">
        <v>-0.6</v>
      </c>
      <c r="AM73" s="150">
        <v>-0.4</v>
      </c>
      <c r="AN73" s="150">
        <v>-0.2</v>
      </c>
      <c r="AO73" s="150">
        <v>0</v>
      </c>
      <c r="AP73" s="150">
        <v>0.2</v>
      </c>
      <c r="AQ73" s="150">
        <v>0.4</v>
      </c>
      <c r="AR73" s="150">
        <v>0.6</v>
      </c>
      <c r="AS73" s="150">
        <v>0.8</v>
      </c>
      <c r="AT73" s="150">
        <v>1</v>
      </c>
      <c r="AU73" s="150">
        <v>1.2</v>
      </c>
      <c r="AV73" s="150">
        <v>1.4</v>
      </c>
      <c r="AW73" s="150">
        <v>1.58</v>
      </c>
      <c r="AX73" s="150">
        <v>1.76</v>
      </c>
      <c r="AY73" s="150">
        <v>1.9220000000000006</v>
      </c>
      <c r="AZ73" s="150">
        <v>2.0840000000000005</v>
      </c>
      <c r="BA73" s="150">
        <v>2.2298000000000004</v>
      </c>
      <c r="BB73" s="150">
        <v>2.3756000000000004</v>
      </c>
      <c r="BC73" s="150">
        <v>2.5068200000000003</v>
      </c>
      <c r="BD73" s="150">
        <v>2.6380400000000002</v>
      </c>
      <c r="BE73" s="150">
        <v>2.756138</v>
      </c>
      <c r="BF73" s="150">
        <v>2.8742359999999998</v>
      </c>
      <c r="BG73" s="150">
        <v>2.9805241999999996</v>
      </c>
      <c r="BH73" s="150">
        <v>3.0868123999999995</v>
      </c>
      <c r="BI73" s="150">
        <v>3.1824717799999993</v>
      </c>
      <c r="BJ73" s="150">
        <v>3.2781311599999992</v>
      </c>
      <c r="BK73" s="150">
        <v>3.3642246019999993</v>
      </c>
      <c r="BL73" s="150">
        <v>3.450318043999999</v>
      </c>
      <c r="BM73" s="150">
        <v>3.5278021417999987</v>
      </c>
      <c r="BN73" s="150">
        <v>3.6052862395999989</v>
      </c>
      <c r="BO73" s="150">
        <v>3.6750219276199987</v>
      </c>
      <c r="BP73" s="150">
        <v>3.7447576156399989</v>
      </c>
      <c r="BQ73" s="150">
        <v>3.8144933036599991</v>
      </c>
      <c r="BR73" s="150">
        <v>3.8842289916799988</v>
      </c>
      <c r="BS73" s="150">
        <v>3.9539646796999985</v>
      </c>
      <c r="BT73" s="150">
        <v>4.0237003677199983</v>
      </c>
      <c r="BU73" s="150">
        <v>4.093436055739998</v>
      </c>
      <c r="BV73" s="150">
        <v>4.1631717437599978</v>
      </c>
      <c r="BW73" s="150">
        <v>4.2329074317799975</v>
      </c>
      <c r="BX73" s="150">
        <v>4.3026431197999973</v>
      </c>
      <c r="BY73" s="150">
        <v>4.372378807819997</v>
      </c>
      <c r="BZ73" s="150">
        <v>4.4421144958399967</v>
      </c>
      <c r="CA73" s="150">
        <v>4.5118501838599965</v>
      </c>
      <c r="CB73" s="150">
        <v>4.5815858718799962</v>
      </c>
      <c r="CC73" s="150">
        <v>4.651321559899996</v>
      </c>
      <c r="CD73" s="150">
        <v>4.7210572479199957</v>
      </c>
      <c r="CE73" s="150">
        <v>4.7907929359399954</v>
      </c>
      <c r="CF73" s="150">
        <v>4.8605286239599952</v>
      </c>
      <c r="CG73" s="150">
        <v>4.9302643119799949</v>
      </c>
      <c r="CH73" s="150">
        <v>4.9999999999999947</v>
      </c>
      <c r="CI73" s="150">
        <v>5.0697356880199944</v>
      </c>
      <c r="CJ73" s="150">
        <v>5.1394713760399942</v>
      </c>
      <c r="CK73" s="150">
        <v>5.2092070640599939</v>
      </c>
      <c r="CL73" s="150">
        <v>5.2789427520799936</v>
      </c>
      <c r="CM73" s="150">
        <v>5.3486784400999934</v>
      </c>
      <c r="CN73" s="150">
        <v>5.4184141281199931</v>
      </c>
      <c r="CO73" s="150">
        <v>5.4881498161399929</v>
      </c>
      <c r="CP73" s="150">
        <v>5.5578855041599926</v>
      </c>
      <c r="CQ73" s="150">
        <v>5.6276211921799923</v>
      </c>
      <c r="CR73" s="150">
        <v>5.6973568801999921</v>
      </c>
      <c r="CS73" s="150">
        <v>5.7670925682199918</v>
      </c>
      <c r="CT73" s="150">
        <v>5.8368282562399916</v>
      </c>
      <c r="CU73" s="150">
        <v>5.9065639442599913</v>
      </c>
      <c r="CV73" s="150">
        <v>5.9762996322799911</v>
      </c>
      <c r="CW73" s="150">
        <v>6.0460353202999908</v>
      </c>
      <c r="CX73" s="150">
        <v>6.1157710083199905</v>
      </c>
      <c r="CY73" s="150">
        <v>6.1855066963399903</v>
      </c>
      <c r="CZ73" s="150">
        <v>6.25524238435999</v>
      </c>
      <c r="DA73" s="150">
        <v>6.3249780723799898</v>
      </c>
      <c r="DB73" s="150">
        <v>6.3947137603999895</v>
      </c>
      <c r="DC73" s="150">
        <v>6.4644494484199893</v>
      </c>
      <c r="DD73" s="150">
        <v>6.534185136439989</v>
      </c>
      <c r="DE73" s="150">
        <v>6.6039208244599887</v>
      </c>
      <c r="DF73" s="150">
        <v>6.6736565124799885</v>
      </c>
      <c r="DG73" s="150">
        <v>6.7433922004999882</v>
      </c>
      <c r="DH73" s="150">
        <v>6.813127888519988</v>
      </c>
      <c r="DI73" s="150">
        <v>6.8828635765399877</v>
      </c>
      <c r="DJ73" s="150">
        <v>6.9525992645599874</v>
      </c>
      <c r="DK73" s="150">
        <v>7.0223349525799872</v>
      </c>
      <c r="DL73" s="150">
        <v>7.0920706405999869</v>
      </c>
      <c r="DM73" s="150">
        <v>7.1618063286199867</v>
      </c>
      <c r="DN73" s="150">
        <v>7.2315420166399864</v>
      </c>
      <c r="DO73" s="150">
        <v>7.3012777046599862</v>
      </c>
      <c r="DP73" s="150">
        <v>7.3710133926799859</v>
      </c>
      <c r="DQ73" s="150">
        <v>7.4407490806999856</v>
      </c>
      <c r="DR73" s="150">
        <v>7.5104847687199854</v>
      </c>
      <c r="DS73" s="150">
        <v>7.5802204567399851</v>
      </c>
      <c r="DT73" s="150">
        <v>7.6499561447599849</v>
      </c>
      <c r="DU73" s="150">
        <v>7.7196918327799846</v>
      </c>
      <c r="DV73" s="150">
        <v>7.7894275207999844</v>
      </c>
      <c r="DW73" s="150">
        <v>7.8591632088199841</v>
      </c>
      <c r="DX73" s="150">
        <v>7.9288988968399838</v>
      </c>
      <c r="DY73" s="150">
        <v>7.9986345848599836</v>
      </c>
      <c r="DZ73" s="150">
        <v>8.0683702728799833</v>
      </c>
      <c r="EA73" s="150">
        <v>8.1381059608999831</v>
      </c>
      <c r="EB73" s="150">
        <v>8.2078416489199828</v>
      </c>
      <c r="EC73" s="150">
        <v>8.2775773369399825</v>
      </c>
      <c r="ED73" s="150">
        <v>8.3473130249599823</v>
      </c>
      <c r="EE73" s="150">
        <v>8.417048712979982</v>
      </c>
      <c r="EF73" s="150">
        <v>8.4867844009999818</v>
      </c>
      <c r="EG73" s="150">
        <v>8.5565200890199815</v>
      </c>
      <c r="EH73" s="150">
        <v>8.6262557770399813</v>
      </c>
      <c r="EI73" s="150">
        <v>8.695991465059981</v>
      </c>
      <c r="EJ73" s="150">
        <v>8.7657271530799807</v>
      </c>
      <c r="EK73" s="150">
        <v>8.8354628410999805</v>
      </c>
      <c r="EL73" s="23">
        <v>8.9051985291199802</v>
      </c>
      <c r="EM73" s="23">
        <v>8.97493421713998</v>
      </c>
      <c r="EN73" s="23">
        <v>9.0446699051599797</v>
      </c>
      <c r="EO73" s="23">
        <v>9.1144055931799794</v>
      </c>
      <c r="EP73" s="23">
        <v>9.1841412811999792</v>
      </c>
      <c r="EQ73" s="23">
        <v>9.2538769692199789</v>
      </c>
      <c r="ER73" s="23">
        <v>9.3236126572399787</v>
      </c>
      <c r="ES73" s="23">
        <v>9.3933483452599784</v>
      </c>
      <c r="ET73" s="23">
        <v>9.4630840332799782</v>
      </c>
      <c r="EU73" s="23">
        <v>9.5328197212999779</v>
      </c>
      <c r="EV73" s="23">
        <v>9.6025554093199776</v>
      </c>
      <c r="EW73" s="23">
        <v>9.6722910973399774</v>
      </c>
      <c r="EX73" s="23">
        <v>9.7420267853599771</v>
      </c>
      <c r="EY73" s="23">
        <v>9.8117624733799769</v>
      </c>
      <c r="EZ73" s="23">
        <v>9.8814981613999766</v>
      </c>
      <c r="FA73" s="23">
        <v>9.9512338494199764</v>
      </c>
      <c r="FB73" s="23">
        <v>10.020969537439976</v>
      </c>
      <c r="FC73" s="23">
        <v>10.090705225459976</v>
      </c>
      <c r="FD73" s="23">
        <v>10.160440913479976</v>
      </c>
      <c r="FE73" s="23">
        <v>10.230176601499975</v>
      </c>
      <c r="FF73" s="23">
        <v>10.299912289519975</v>
      </c>
      <c r="FG73" s="23">
        <v>10.369647977539975</v>
      </c>
      <c r="FH73" s="23">
        <v>10.439383665559975</v>
      </c>
      <c r="FI73" s="23">
        <v>10.509119353579974</v>
      </c>
      <c r="FJ73" s="23">
        <v>10.578855041599974</v>
      </c>
      <c r="FK73" s="23">
        <v>10.648590729619974</v>
      </c>
      <c r="FL73" s="23">
        <v>10.718326417639974</v>
      </c>
      <c r="FM73" s="23">
        <v>10.788062105659973</v>
      </c>
      <c r="FN73" s="23">
        <v>10.857797793679973</v>
      </c>
      <c r="FO73" s="23">
        <v>10.927533481699973</v>
      </c>
      <c r="FP73" s="23">
        <v>10.997269169719972</v>
      </c>
      <c r="FQ73" s="23">
        <v>11.067004857739972</v>
      </c>
      <c r="FR73" s="23">
        <v>11.136740545759972</v>
      </c>
      <c r="FS73" s="23">
        <v>11.206476233779972</v>
      </c>
      <c r="FT73" s="23">
        <v>11.276211921799971</v>
      </c>
      <c r="FU73" s="23">
        <v>11.345947609819971</v>
      </c>
      <c r="FV73" s="23">
        <v>11.415683297839971</v>
      </c>
      <c r="FW73" s="23">
        <v>11.485418985859971</v>
      </c>
      <c r="FX73" s="23">
        <v>11.55515467387997</v>
      </c>
      <c r="FY73" s="23">
        <v>11.62489036189997</v>
      </c>
      <c r="FZ73" s="23">
        <v>11.69462604991997</v>
      </c>
      <c r="GA73" s="23">
        <v>11.76436173793997</v>
      </c>
      <c r="GB73" s="23">
        <v>11.834097425959969</v>
      </c>
      <c r="GC73" s="23">
        <v>11.903833113979969</v>
      </c>
      <c r="GD73" s="23">
        <v>11.973568801999969</v>
      </c>
      <c r="GE73" s="23">
        <v>12.043304490019969</v>
      </c>
      <c r="GF73" s="23">
        <v>12.113040178039968</v>
      </c>
      <c r="GG73" s="23">
        <v>12.182775866059968</v>
      </c>
      <c r="GH73" s="23">
        <v>12.252511554079968</v>
      </c>
      <c r="GI73" s="23">
        <v>12.322247242099968</v>
      </c>
      <c r="GJ73" s="23">
        <v>12.391982930119967</v>
      </c>
      <c r="GK73" s="23">
        <v>12.461718618139967</v>
      </c>
      <c r="GL73" s="23">
        <v>12.531454306159967</v>
      </c>
      <c r="GM73" s="23">
        <v>12.601189994179967</v>
      </c>
      <c r="GN73" s="23">
        <v>12.670925682199966</v>
      </c>
      <c r="GO73" s="23">
        <v>12.740661370219966</v>
      </c>
      <c r="GP73" s="23">
        <v>12.810397058239966</v>
      </c>
      <c r="GQ73" s="23">
        <v>12.880132746259966</v>
      </c>
      <c r="GR73" s="23">
        <v>12.949868434279965</v>
      </c>
      <c r="GS73" s="23">
        <v>13.019604122299965</v>
      </c>
      <c r="GT73" s="23">
        <v>13.089339810319965</v>
      </c>
      <c r="GU73" s="23">
        <v>13.159075498339964</v>
      </c>
      <c r="GV73" s="23">
        <v>13.228811186359964</v>
      </c>
      <c r="GW73" s="23">
        <v>13.298546874379964</v>
      </c>
      <c r="GX73" s="23">
        <v>13.368282562399964</v>
      </c>
      <c r="GY73" s="23">
        <v>13.438018250419963</v>
      </c>
      <c r="GZ73" s="23">
        <v>13.507753938439963</v>
      </c>
      <c r="HA73" s="23">
        <v>13.577489626459963</v>
      </c>
      <c r="HB73" s="23">
        <v>13.647225314479963</v>
      </c>
      <c r="HC73" s="23">
        <v>13.716961002499962</v>
      </c>
      <c r="HD73" s="23">
        <v>13.786696690519962</v>
      </c>
      <c r="HE73" s="23">
        <v>13.856432378539962</v>
      </c>
      <c r="HF73" s="23">
        <v>13.926168066559962</v>
      </c>
      <c r="HG73" s="23">
        <v>13.995903754579961</v>
      </c>
      <c r="HH73" s="23">
        <v>14.065639442599961</v>
      </c>
      <c r="HI73" s="23">
        <v>14.135375130619961</v>
      </c>
      <c r="HJ73" s="23">
        <v>14.205110818639961</v>
      </c>
      <c r="HK73" s="23">
        <v>14.27484650665996</v>
      </c>
      <c r="HL73" s="23">
        <v>14.34458219467996</v>
      </c>
      <c r="HM73" s="23">
        <v>14.41431788269996</v>
      </c>
      <c r="HN73" s="23">
        <v>14.48405357071996</v>
      </c>
      <c r="HO73" s="23">
        <v>14.553789258739959</v>
      </c>
      <c r="HP73" s="23">
        <v>14.623524946759959</v>
      </c>
      <c r="HQ73" s="23">
        <v>14.693260634779959</v>
      </c>
      <c r="HR73" s="23">
        <v>14.762996322799959</v>
      </c>
      <c r="HS73" s="23">
        <v>14.832732010819958</v>
      </c>
      <c r="HT73" s="23">
        <v>14.902467698839958</v>
      </c>
      <c r="HU73" s="23">
        <v>14.972203386859958</v>
      </c>
      <c r="HV73" s="23">
        <v>15.041939074879958</v>
      </c>
      <c r="HW73" s="23">
        <v>15.111674762899957</v>
      </c>
      <c r="HX73" s="23">
        <v>15.181410450919957</v>
      </c>
      <c r="HY73" s="23">
        <v>15.251146138939957</v>
      </c>
      <c r="HZ73" s="23">
        <v>15.320881826959956</v>
      </c>
      <c r="IA73" s="23">
        <v>15.390617514979956</v>
      </c>
      <c r="IB73" s="23">
        <v>15.460353202999956</v>
      </c>
      <c r="IC73" s="23">
        <v>15.530088891019956</v>
      </c>
      <c r="ID73" s="23">
        <v>15.599824579039955</v>
      </c>
      <c r="IE73" s="23">
        <v>15.669560267059955</v>
      </c>
      <c r="IF73" s="23">
        <v>15.739295955079955</v>
      </c>
      <c r="IG73" s="23">
        <v>15.809031643099955</v>
      </c>
      <c r="IH73" s="23">
        <v>15.878767331119954</v>
      </c>
      <c r="II73" s="23">
        <v>15.948503019139954</v>
      </c>
      <c r="IJ73" s="23">
        <v>16.018238707159952</v>
      </c>
      <c r="IK73" s="23">
        <v>16.087974395179955</v>
      </c>
      <c r="IL73" s="23">
        <v>16.157710083199952</v>
      </c>
      <c r="IM73" s="23">
        <v>16.227445771219955</v>
      </c>
      <c r="IN73" s="23">
        <v>16.297181459239951</v>
      </c>
      <c r="IO73" s="23">
        <v>16.366917147259954</v>
      </c>
      <c r="IP73" s="23">
        <v>16.436652835279951</v>
      </c>
      <c r="IQ73" s="23">
        <v>16.506388523299954</v>
      </c>
      <c r="IR73" s="23">
        <v>16.57612421131995</v>
      </c>
      <c r="IS73" s="23">
        <v>16.645859899339953</v>
      </c>
      <c r="IT73" s="23">
        <v>16.71559558735995</v>
      </c>
      <c r="IU73" s="23">
        <v>16.785331275379953</v>
      </c>
      <c r="IV73" s="23">
        <v>16.855066963399949</v>
      </c>
    </row>
    <row r="74" spans="1:256" ht="13.2" x14ac:dyDescent="0.25">
      <c r="A74" s="149">
        <v>38930</v>
      </c>
      <c r="B74" s="218">
        <v>-2.0210059293750011</v>
      </c>
      <c r="C74" s="218">
        <v>-1.9907047400625011</v>
      </c>
      <c r="D74" s="218">
        <v>-1.9604035507500011</v>
      </c>
      <c r="E74" s="218">
        <v>-1.930102361437501</v>
      </c>
      <c r="F74" s="218">
        <v>-1.899801172125001</v>
      </c>
      <c r="G74" s="218">
        <v>-1.869499982812501</v>
      </c>
      <c r="H74" s="218">
        <v>-1.8391987935000009</v>
      </c>
      <c r="I74" s="218">
        <v>-1.8088976041875009</v>
      </c>
      <c r="J74" s="218">
        <v>-1.7785964148750009</v>
      </c>
      <c r="K74" s="218">
        <v>-1.7482952255625008</v>
      </c>
      <c r="L74" s="218">
        <v>-1.7179940362500008</v>
      </c>
      <c r="M74" s="218">
        <v>-1.6876928469375008</v>
      </c>
      <c r="N74" s="218">
        <v>-1.6573916576250007</v>
      </c>
      <c r="O74" s="218">
        <v>-1.6270904683125007</v>
      </c>
      <c r="P74" s="218">
        <v>-1.5967892790000007</v>
      </c>
      <c r="Q74" s="218">
        <v>-1.5664880896875006</v>
      </c>
      <c r="R74" s="218">
        <v>-1.5361869003750006</v>
      </c>
      <c r="S74" s="218">
        <v>-1.5058857110625006</v>
      </c>
      <c r="T74" s="218">
        <v>-1.4755845217500005</v>
      </c>
      <c r="U74" s="218">
        <v>-1.4452833324375005</v>
      </c>
      <c r="V74" s="219">
        <v>-1.4149821431250005</v>
      </c>
      <c r="W74" s="218">
        <v>-1.3846809538125004</v>
      </c>
      <c r="X74" s="219">
        <v>-1.3543797645000004</v>
      </c>
      <c r="Y74" s="218">
        <v>-1.3240785751875004</v>
      </c>
      <c r="Z74" s="219">
        <v>-1.2937773858750004</v>
      </c>
      <c r="AA74" s="218">
        <v>-1.2634761965625003</v>
      </c>
      <c r="AB74" s="220">
        <v>-1.2331750072500003</v>
      </c>
      <c r="AC74" s="218">
        <v>-1.2028738179375003</v>
      </c>
      <c r="AD74" s="220">
        <v>-1.1725726286250002</v>
      </c>
      <c r="AE74" s="218">
        <v>-1.1422714393125002</v>
      </c>
      <c r="AF74" s="218">
        <v>-1.1119702500000002</v>
      </c>
      <c r="AG74" s="150">
        <v>-1.0832351250000003</v>
      </c>
      <c r="AH74" s="150">
        <v>-1.0545000000000002</v>
      </c>
      <c r="AI74" s="150">
        <v>-1.0272500000000002</v>
      </c>
      <c r="AJ74" s="150">
        <v>-1</v>
      </c>
      <c r="AK74" s="150">
        <v>-0.8</v>
      </c>
      <c r="AL74" s="150">
        <v>-0.6</v>
      </c>
      <c r="AM74" s="150">
        <v>-0.4</v>
      </c>
      <c r="AN74" s="150">
        <v>-0.2</v>
      </c>
      <c r="AO74" s="150">
        <v>0</v>
      </c>
      <c r="AP74" s="150">
        <v>0.2</v>
      </c>
      <c r="AQ74" s="150">
        <v>0.4</v>
      </c>
      <c r="AR74" s="150">
        <v>0.6</v>
      </c>
      <c r="AS74" s="150">
        <v>0.8</v>
      </c>
      <c r="AT74" s="150">
        <v>1</v>
      </c>
      <c r="AU74" s="150">
        <v>1.2</v>
      </c>
      <c r="AV74" s="150">
        <v>1.4</v>
      </c>
      <c r="AW74" s="150">
        <v>1.58</v>
      </c>
      <c r="AX74" s="150">
        <v>1.76</v>
      </c>
      <c r="AY74" s="150">
        <v>1.9220000000000006</v>
      </c>
      <c r="AZ74" s="150">
        <v>2.0840000000000005</v>
      </c>
      <c r="BA74" s="150">
        <v>2.2298000000000004</v>
      </c>
      <c r="BB74" s="150">
        <v>2.3756000000000004</v>
      </c>
      <c r="BC74" s="150">
        <v>2.5068200000000003</v>
      </c>
      <c r="BD74" s="150">
        <v>2.6380400000000002</v>
      </c>
      <c r="BE74" s="150">
        <v>2.756138</v>
      </c>
      <c r="BF74" s="150">
        <v>2.8742359999999998</v>
      </c>
      <c r="BG74" s="150">
        <v>2.9805241999999996</v>
      </c>
      <c r="BH74" s="150">
        <v>3.0868123999999995</v>
      </c>
      <c r="BI74" s="150">
        <v>3.1824717799999993</v>
      </c>
      <c r="BJ74" s="150">
        <v>3.2781311599999992</v>
      </c>
      <c r="BK74" s="150">
        <v>3.3642246019999993</v>
      </c>
      <c r="BL74" s="150">
        <v>3.450318043999999</v>
      </c>
      <c r="BM74" s="150">
        <v>3.5278021417999987</v>
      </c>
      <c r="BN74" s="150">
        <v>3.6052862395999989</v>
      </c>
      <c r="BO74" s="150">
        <v>3.6750219276199987</v>
      </c>
      <c r="BP74" s="150">
        <v>3.7447576156399989</v>
      </c>
      <c r="BQ74" s="150">
        <v>3.8144933036599991</v>
      </c>
      <c r="BR74" s="150">
        <v>3.8842289916799988</v>
      </c>
      <c r="BS74" s="150">
        <v>3.9539646796999985</v>
      </c>
      <c r="BT74" s="150">
        <v>4.0237003677199983</v>
      </c>
      <c r="BU74" s="150">
        <v>4.093436055739998</v>
      </c>
      <c r="BV74" s="150">
        <v>4.1631717437599978</v>
      </c>
      <c r="BW74" s="150">
        <v>4.2329074317799975</v>
      </c>
      <c r="BX74" s="150">
        <v>4.3026431197999973</v>
      </c>
      <c r="BY74" s="150">
        <v>4.372378807819997</v>
      </c>
      <c r="BZ74" s="150">
        <v>4.4421144958399967</v>
      </c>
      <c r="CA74" s="150">
        <v>4.5118501838599965</v>
      </c>
      <c r="CB74" s="150">
        <v>4.5815858718799962</v>
      </c>
      <c r="CC74" s="150">
        <v>4.651321559899996</v>
      </c>
      <c r="CD74" s="150">
        <v>4.7210572479199957</v>
      </c>
      <c r="CE74" s="150">
        <v>4.7907929359399954</v>
      </c>
      <c r="CF74" s="150">
        <v>4.8605286239599952</v>
      </c>
      <c r="CG74" s="150">
        <v>4.9302643119799949</v>
      </c>
      <c r="CH74" s="150">
        <v>4.9999999999999947</v>
      </c>
      <c r="CI74" s="150">
        <v>5.0697356880199944</v>
      </c>
      <c r="CJ74" s="150">
        <v>5.1394713760399942</v>
      </c>
      <c r="CK74" s="150">
        <v>5.2092070640599939</v>
      </c>
      <c r="CL74" s="150">
        <v>5.2789427520799936</v>
      </c>
      <c r="CM74" s="150">
        <v>5.3486784400999934</v>
      </c>
      <c r="CN74" s="150">
        <v>5.4184141281199931</v>
      </c>
      <c r="CO74" s="150">
        <v>5.4881498161399929</v>
      </c>
      <c r="CP74" s="150">
        <v>5.5578855041599926</v>
      </c>
      <c r="CQ74" s="150">
        <v>5.6276211921799923</v>
      </c>
      <c r="CR74" s="150">
        <v>5.6973568801999921</v>
      </c>
      <c r="CS74" s="150">
        <v>5.7670925682199918</v>
      </c>
      <c r="CT74" s="150">
        <v>5.8368282562399916</v>
      </c>
      <c r="CU74" s="150">
        <v>5.9065639442599913</v>
      </c>
      <c r="CV74" s="150">
        <v>5.9762996322799911</v>
      </c>
      <c r="CW74" s="150">
        <v>6.0460353202999908</v>
      </c>
      <c r="CX74" s="150">
        <v>6.1157710083199905</v>
      </c>
      <c r="CY74" s="150">
        <v>6.1855066963399903</v>
      </c>
      <c r="CZ74" s="150">
        <v>6.25524238435999</v>
      </c>
      <c r="DA74" s="150">
        <v>6.3249780723799898</v>
      </c>
      <c r="DB74" s="150">
        <v>6.3947137603999895</v>
      </c>
      <c r="DC74" s="150">
        <v>6.4644494484199893</v>
      </c>
      <c r="DD74" s="150">
        <v>6.534185136439989</v>
      </c>
      <c r="DE74" s="150">
        <v>6.6039208244599887</v>
      </c>
      <c r="DF74" s="150">
        <v>6.6736565124799885</v>
      </c>
      <c r="DG74" s="150">
        <v>6.7433922004999882</v>
      </c>
      <c r="DH74" s="150">
        <v>6.813127888519988</v>
      </c>
      <c r="DI74" s="150">
        <v>6.8828635765399877</v>
      </c>
      <c r="DJ74" s="150">
        <v>6.9525992645599874</v>
      </c>
      <c r="DK74" s="150">
        <v>7.0223349525799872</v>
      </c>
      <c r="DL74" s="150">
        <v>7.0920706405999869</v>
      </c>
      <c r="DM74" s="150">
        <v>7.1618063286199867</v>
      </c>
      <c r="DN74" s="150">
        <v>7.2315420166399864</v>
      </c>
      <c r="DO74" s="150">
        <v>7.3012777046599862</v>
      </c>
      <c r="DP74" s="150">
        <v>7.3710133926799859</v>
      </c>
      <c r="DQ74" s="150">
        <v>7.4407490806999856</v>
      </c>
      <c r="DR74" s="150">
        <v>7.5104847687199854</v>
      </c>
      <c r="DS74" s="150">
        <v>7.5802204567399851</v>
      </c>
      <c r="DT74" s="150">
        <v>7.6499561447599849</v>
      </c>
      <c r="DU74" s="150">
        <v>7.7196918327799846</v>
      </c>
      <c r="DV74" s="150">
        <v>7.7894275207999844</v>
      </c>
      <c r="DW74" s="150">
        <v>7.8591632088199841</v>
      </c>
      <c r="DX74" s="150">
        <v>7.9288988968399838</v>
      </c>
      <c r="DY74" s="150">
        <v>7.9986345848599836</v>
      </c>
      <c r="DZ74" s="150">
        <v>8.0683702728799833</v>
      </c>
      <c r="EA74" s="150">
        <v>8.1381059608999831</v>
      </c>
      <c r="EB74" s="150">
        <v>8.2078416489199828</v>
      </c>
      <c r="EC74" s="150">
        <v>8.2775773369399825</v>
      </c>
      <c r="ED74" s="150">
        <v>8.3473130249599823</v>
      </c>
      <c r="EE74" s="150">
        <v>8.417048712979982</v>
      </c>
      <c r="EF74" s="150">
        <v>8.4867844009999818</v>
      </c>
      <c r="EG74" s="150">
        <v>8.5565200890199815</v>
      </c>
      <c r="EH74" s="150">
        <v>8.6262557770399813</v>
      </c>
      <c r="EI74" s="150">
        <v>8.695991465059981</v>
      </c>
      <c r="EJ74" s="150">
        <v>8.7657271530799807</v>
      </c>
      <c r="EK74" s="150">
        <v>8.8354628410999805</v>
      </c>
      <c r="EL74" s="23">
        <v>8.9051985291199802</v>
      </c>
      <c r="EM74" s="23">
        <v>8.97493421713998</v>
      </c>
      <c r="EN74" s="23">
        <v>9.0446699051599797</v>
      </c>
      <c r="EO74" s="23">
        <v>9.1144055931799794</v>
      </c>
      <c r="EP74" s="23">
        <v>9.1841412811999792</v>
      </c>
      <c r="EQ74" s="23">
        <v>9.2538769692199789</v>
      </c>
      <c r="ER74" s="23">
        <v>9.3236126572399787</v>
      </c>
      <c r="ES74" s="23">
        <v>9.3933483452599784</v>
      </c>
      <c r="ET74" s="23">
        <v>9.4630840332799782</v>
      </c>
      <c r="EU74" s="23">
        <v>9.5328197212999779</v>
      </c>
      <c r="EV74" s="23">
        <v>9.6025554093199776</v>
      </c>
      <c r="EW74" s="23">
        <v>9.6722910973399774</v>
      </c>
      <c r="EX74" s="23">
        <v>9.7420267853599771</v>
      </c>
      <c r="EY74" s="23">
        <v>9.8117624733799769</v>
      </c>
      <c r="EZ74" s="23">
        <v>9.8814981613999766</v>
      </c>
      <c r="FA74" s="23">
        <v>9.9512338494199764</v>
      </c>
      <c r="FB74" s="23">
        <v>10.020969537439976</v>
      </c>
      <c r="FC74" s="23">
        <v>10.090705225459976</v>
      </c>
      <c r="FD74" s="23">
        <v>10.160440913479976</v>
      </c>
      <c r="FE74" s="23">
        <v>10.230176601499975</v>
      </c>
      <c r="FF74" s="23">
        <v>10.299912289519975</v>
      </c>
      <c r="FG74" s="23">
        <v>10.369647977539975</v>
      </c>
      <c r="FH74" s="23">
        <v>10.439383665559975</v>
      </c>
      <c r="FI74" s="23">
        <v>10.509119353579974</v>
      </c>
      <c r="FJ74" s="23">
        <v>10.578855041599974</v>
      </c>
      <c r="FK74" s="23">
        <v>10.648590729619974</v>
      </c>
      <c r="FL74" s="23">
        <v>10.718326417639974</v>
      </c>
      <c r="FM74" s="23">
        <v>10.788062105659973</v>
      </c>
      <c r="FN74" s="23">
        <v>10.857797793679973</v>
      </c>
      <c r="FO74" s="23">
        <v>10.927533481699973</v>
      </c>
      <c r="FP74" s="23">
        <v>10.997269169719972</v>
      </c>
      <c r="FQ74" s="23">
        <v>11.067004857739972</v>
      </c>
      <c r="FR74" s="23">
        <v>11.136740545759972</v>
      </c>
      <c r="FS74" s="23">
        <v>11.206476233779972</v>
      </c>
      <c r="FT74" s="23">
        <v>11.276211921799971</v>
      </c>
      <c r="FU74" s="23">
        <v>11.345947609819971</v>
      </c>
      <c r="FV74" s="23">
        <v>11.415683297839971</v>
      </c>
      <c r="FW74" s="23">
        <v>11.485418985859971</v>
      </c>
      <c r="FX74" s="23">
        <v>11.55515467387997</v>
      </c>
      <c r="FY74" s="23">
        <v>11.62489036189997</v>
      </c>
      <c r="FZ74" s="23">
        <v>11.69462604991997</v>
      </c>
      <c r="GA74" s="23">
        <v>11.76436173793997</v>
      </c>
      <c r="GB74" s="23">
        <v>11.834097425959969</v>
      </c>
      <c r="GC74" s="23">
        <v>11.903833113979969</v>
      </c>
      <c r="GD74" s="23">
        <v>11.973568801999969</v>
      </c>
      <c r="GE74" s="23">
        <v>12.043304490019969</v>
      </c>
      <c r="GF74" s="23">
        <v>12.113040178039968</v>
      </c>
      <c r="GG74" s="23">
        <v>12.182775866059968</v>
      </c>
      <c r="GH74" s="23">
        <v>12.252511554079968</v>
      </c>
      <c r="GI74" s="23">
        <v>12.322247242099968</v>
      </c>
      <c r="GJ74" s="23">
        <v>12.391982930119967</v>
      </c>
      <c r="GK74" s="23">
        <v>12.461718618139967</v>
      </c>
      <c r="GL74" s="23">
        <v>12.531454306159967</v>
      </c>
      <c r="GM74" s="23">
        <v>12.601189994179967</v>
      </c>
      <c r="GN74" s="23">
        <v>12.670925682199966</v>
      </c>
      <c r="GO74" s="23">
        <v>12.740661370219966</v>
      </c>
      <c r="GP74" s="23">
        <v>12.810397058239966</v>
      </c>
      <c r="GQ74" s="23">
        <v>12.880132746259966</v>
      </c>
      <c r="GR74" s="23">
        <v>12.949868434279965</v>
      </c>
      <c r="GS74" s="23">
        <v>13.019604122299965</v>
      </c>
      <c r="GT74" s="23">
        <v>13.089339810319965</v>
      </c>
      <c r="GU74" s="23">
        <v>13.159075498339964</v>
      </c>
      <c r="GV74" s="23">
        <v>13.228811186359964</v>
      </c>
      <c r="GW74" s="23">
        <v>13.298546874379964</v>
      </c>
      <c r="GX74" s="23">
        <v>13.368282562399964</v>
      </c>
      <c r="GY74" s="23">
        <v>13.438018250419963</v>
      </c>
      <c r="GZ74" s="23">
        <v>13.507753938439963</v>
      </c>
      <c r="HA74" s="23">
        <v>13.577489626459963</v>
      </c>
      <c r="HB74" s="23">
        <v>13.647225314479963</v>
      </c>
      <c r="HC74" s="23">
        <v>13.716961002499962</v>
      </c>
      <c r="HD74" s="23">
        <v>13.786696690519962</v>
      </c>
      <c r="HE74" s="23">
        <v>13.856432378539962</v>
      </c>
      <c r="HF74" s="23">
        <v>13.926168066559962</v>
      </c>
      <c r="HG74" s="23">
        <v>13.995903754579961</v>
      </c>
      <c r="HH74" s="23">
        <v>14.065639442599961</v>
      </c>
      <c r="HI74" s="23">
        <v>14.135375130619961</v>
      </c>
      <c r="HJ74" s="23">
        <v>14.205110818639961</v>
      </c>
      <c r="HK74" s="23">
        <v>14.27484650665996</v>
      </c>
      <c r="HL74" s="23">
        <v>14.34458219467996</v>
      </c>
      <c r="HM74" s="23">
        <v>14.41431788269996</v>
      </c>
      <c r="HN74" s="23">
        <v>14.48405357071996</v>
      </c>
      <c r="HO74" s="23">
        <v>14.553789258739959</v>
      </c>
      <c r="HP74" s="23">
        <v>14.623524946759959</v>
      </c>
      <c r="HQ74" s="23">
        <v>14.693260634779959</v>
      </c>
      <c r="HR74" s="23">
        <v>14.762996322799959</v>
      </c>
      <c r="HS74" s="23">
        <v>14.832732010819958</v>
      </c>
      <c r="HT74" s="23">
        <v>14.902467698839958</v>
      </c>
      <c r="HU74" s="23">
        <v>14.972203386859958</v>
      </c>
      <c r="HV74" s="23">
        <v>15.041939074879958</v>
      </c>
      <c r="HW74" s="23">
        <v>15.111674762899957</v>
      </c>
      <c r="HX74" s="23">
        <v>15.181410450919957</v>
      </c>
      <c r="HY74" s="23">
        <v>15.251146138939957</v>
      </c>
      <c r="HZ74" s="23">
        <v>15.320881826959956</v>
      </c>
      <c r="IA74" s="23">
        <v>15.390617514979956</v>
      </c>
      <c r="IB74" s="23">
        <v>15.460353202999956</v>
      </c>
      <c r="IC74" s="23">
        <v>15.530088891019956</v>
      </c>
      <c r="ID74" s="23">
        <v>15.599824579039955</v>
      </c>
      <c r="IE74" s="23">
        <v>15.669560267059955</v>
      </c>
      <c r="IF74" s="23">
        <v>15.739295955079955</v>
      </c>
      <c r="IG74" s="23">
        <v>15.809031643099955</v>
      </c>
      <c r="IH74" s="23">
        <v>15.878767331119954</v>
      </c>
      <c r="II74" s="23">
        <v>15.948503019139954</v>
      </c>
      <c r="IJ74" s="23">
        <v>16.018238707159952</v>
      </c>
      <c r="IK74" s="23">
        <v>16.087974395179955</v>
      </c>
      <c r="IL74" s="23">
        <v>16.157710083199952</v>
      </c>
      <c r="IM74" s="23">
        <v>16.227445771219955</v>
      </c>
      <c r="IN74" s="23">
        <v>16.297181459239951</v>
      </c>
      <c r="IO74" s="23">
        <v>16.366917147259954</v>
      </c>
      <c r="IP74" s="23">
        <v>16.436652835279951</v>
      </c>
      <c r="IQ74" s="23">
        <v>16.506388523299954</v>
      </c>
      <c r="IR74" s="23">
        <v>16.57612421131995</v>
      </c>
      <c r="IS74" s="23">
        <v>16.645859899339953</v>
      </c>
      <c r="IT74" s="23">
        <v>16.71559558735995</v>
      </c>
      <c r="IU74" s="23">
        <v>16.785331275379953</v>
      </c>
      <c r="IV74" s="23">
        <v>16.855066963399949</v>
      </c>
    </row>
    <row r="75" spans="1:256" ht="13.2" x14ac:dyDescent="0.25">
      <c r="A75" s="149">
        <v>38961</v>
      </c>
      <c r="B75" s="218">
        <v>-2.0210059293750011</v>
      </c>
      <c r="C75" s="218">
        <v>-1.9907047400625011</v>
      </c>
      <c r="D75" s="218">
        <v>-1.9604035507500011</v>
      </c>
      <c r="E75" s="218">
        <v>-1.930102361437501</v>
      </c>
      <c r="F75" s="218">
        <v>-1.899801172125001</v>
      </c>
      <c r="G75" s="218">
        <v>-1.869499982812501</v>
      </c>
      <c r="H75" s="218">
        <v>-1.8391987935000009</v>
      </c>
      <c r="I75" s="218">
        <v>-1.8088976041875009</v>
      </c>
      <c r="J75" s="218">
        <v>-1.7785964148750009</v>
      </c>
      <c r="K75" s="218">
        <v>-1.7482952255625008</v>
      </c>
      <c r="L75" s="218">
        <v>-1.7179940362500008</v>
      </c>
      <c r="M75" s="218">
        <v>-1.6876928469375008</v>
      </c>
      <c r="N75" s="218">
        <v>-1.6573916576250007</v>
      </c>
      <c r="O75" s="218">
        <v>-1.6270904683125007</v>
      </c>
      <c r="P75" s="218">
        <v>-1.5967892790000007</v>
      </c>
      <c r="Q75" s="218">
        <v>-1.5664880896875006</v>
      </c>
      <c r="R75" s="218">
        <v>-1.5361869003750006</v>
      </c>
      <c r="S75" s="218">
        <v>-1.5058857110625006</v>
      </c>
      <c r="T75" s="218">
        <v>-1.4755845217500005</v>
      </c>
      <c r="U75" s="218">
        <v>-1.4452833324375005</v>
      </c>
      <c r="V75" s="219">
        <v>-1.4149821431250005</v>
      </c>
      <c r="W75" s="218">
        <v>-1.3846809538125004</v>
      </c>
      <c r="X75" s="219">
        <v>-1.3543797645000004</v>
      </c>
      <c r="Y75" s="218">
        <v>-1.3240785751875004</v>
      </c>
      <c r="Z75" s="219">
        <v>-1.2937773858750004</v>
      </c>
      <c r="AA75" s="218">
        <v>-1.2634761965625003</v>
      </c>
      <c r="AB75" s="220">
        <v>-1.2331750072500003</v>
      </c>
      <c r="AC75" s="218">
        <v>-1.2028738179375003</v>
      </c>
      <c r="AD75" s="220">
        <v>-1.1725726286250002</v>
      </c>
      <c r="AE75" s="218">
        <v>-1.1422714393125002</v>
      </c>
      <c r="AF75" s="218">
        <v>-1.1119702500000002</v>
      </c>
      <c r="AG75" s="150">
        <v>-1.0832351250000003</v>
      </c>
      <c r="AH75" s="150">
        <v>-1.0545000000000002</v>
      </c>
      <c r="AI75" s="150">
        <v>-1.0272500000000002</v>
      </c>
      <c r="AJ75" s="150">
        <v>-1</v>
      </c>
      <c r="AK75" s="150">
        <v>-0.8</v>
      </c>
      <c r="AL75" s="150">
        <v>-0.6</v>
      </c>
      <c r="AM75" s="150">
        <v>-0.4</v>
      </c>
      <c r="AN75" s="150">
        <v>-0.2</v>
      </c>
      <c r="AO75" s="150">
        <v>0</v>
      </c>
      <c r="AP75" s="150">
        <v>0.2</v>
      </c>
      <c r="AQ75" s="150">
        <v>0.4</v>
      </c>
      <c r="AR75" s="150">
        <v>0.6</v>
      </c>
      <c r="AS75" s="150">
        <v>0.8</v>
      </c>
      <c r="AT75" s="150">
        <v>1</v>
      </c>
      <c r="AU75" s="150">
        <v>1.2</v>
      </c>
      <c r="AV75" s="150">
        <v>1.4</v>
      </c>
      <c r="AW75" s="150">
        <v>1.58</v>
      </c>
      <c r="AX75" s="150">
        <v>1.76</v>
      </c>
      <c r="AY75" s="150">
        <v>1.9220000000000006</v>
      </c>
      <c r="AZ75" s="150">
        <v>2.0840000000000005</v>
      </c>
      <c r="BA75" s="150">
        <v>2.2298000000000004</v>
      </c>
      <c r="BB75" s="150">
        <v>2.3756000000000004</v>
      </c>
      <c r="BC75" s="150">
        <v>2.5068200000000003</v>
      </c>
      <c r="BD75" s="150">
        <v>2.6380400000000002</v>
      </c>
      <c r="BE75" s="150">
        <v>2.756138</v>
      </c>
      <c r="BF75" s="150">
        <v>2.8742359999999998</v>
      </c>
      <c r="BG75" s="150">
        <v>2.9805241999999996</v>
      </c>
      <c r="BH75" s="150">
        <v>3.0868123999999995</v>
      </c>
      <c r="BI75" s="150">
        <v>3.1824717799999993</v>
      </c>
      <c r="BJ75" s="150">
        <v>3.2781311599999992</v>
      </c>
      <c r="BK75" s="150">
        <v>3.3642246019999993</v>
      </c>
      <c r="BL75" s="150">
        <v>3.450318043999999</v>
      </c>
      <c r="BM75" s="150">
        <v>3.5278021417999987</v>
      </c>
      <c r="BN75" s="150">
        <v>3.6052862395999989</v>
      </c>
      <c r="BO75" s="150">
        <v>3.6750219276199987</v>
      </c>
      <c r="BP75" s="150">
        <v>3.7447576156399989</v>
      </c>
      <c r="BQ75" s="150">
        <v>3.8144933036599991</v>
      </c>
      <c r="BR75" s="150">
        <v>3.8842289916799988</v>
      </c>
      <c r="BS75" s="150">
        <v>3.9539646796999985</v>
      </c>
      <c r="BT75" s="150">
        <v>4.0237003677199983</v>
      </c>
      <c r="BU75" s="150">
        <v>4.093436055739998</v>
      </c>
      <c r="BV75" s="150">
        <v>4.1631717437599978</v>
      </c>
      <c r="BW75" s="150">
        <v>4.2329074317799975</v>
      </c>
      <c r="BX75" s="150">
        <v>4.3026431197999973</v>
      </c>
      <c r="BY75" s="150">
        <v>4.372378807819997</v>
      </c>
      <c r="BZ75" s="150">
        <v>4.4421144958399967</v>
      </c>
      <c r="CA75" s="150">
        <v>4.5118501838599965</v>
      </c>
      <c r="CB75" s="150">
        <v>4.5815858718799962</v>
      </c>
      <c r="CC75" s="150">
        <v>4.651321559899996</v>
      </c>
      <c r="CD75" s="150">
        <v>4.7210572479199957</v>
      </c>
      <c r="CE75" s="150">
        <v>4.7907929359399954</v>
      </c>
      <c r="CF75" s="150">
        <v>4.8605286239599952</v>
      </c>
      <c r="CG75" s="150">
        <v>4.9302643119799949</v>
      </c>
      <c r="CH75" s="150">
        <v>4.9999999999999947</v>
      </c>
      <c r="CI75" s="150">
        <v>5.0697356880199944</v>
      </c>
      <c r="CJ75" s="150">
        <v>5.1394713760399942</v>
      </c>
      <c r="CK75" s="150">
        <v>5.2092070640599939</v>
      </c>
      <c r="CL75" s="150">
        <v>5.2789427520799936</v>
      </c>
      <c r="CM75" s="150">
        <v>5.3486784400999934</v>
      </c>
      <c r="CN75" s="150">
        <v>5.4184141281199931</v>
      </c>
      <c r="CO75" s="150">
        <v>5.4881498161399929</v>
      </c>
      <c r="CP75" s="150">
        <v>5.5578855041599926</v>
      </c>
      <c r="CQ75" s="150">
        <v>5.6276211921799923</v>
      </c>
      <c r="CR75" s="150">
        <v>5.6973568801999921</v>
      </c>
      <c r="CS75" s="150">
        <v>5.7670925682199918</v>
      </c>
      <c r="CT75" s="150">
        <v>5.8368282562399916</v>
      </c>
      <c r="CU75" s="150">
        <v>5.9065639442599913</v>
      </c>
      <c r="CV75" s="150">
        <v>5.9762996322799911</v>
      </c>
      <c r="CW75" s="150">
        <v>6.0460353202999908</v>
      </c>
      <c r="CX75" s="150">
        <v>6.1157710083199905</v>
      </c>
      <c r="CY75" s="150">
        <v>6.1855066963399903</v>
      </c>
      <c r="CZ75" s="150">
        <v>6.25524238435999</v>
      </c>
      <c r="DA75" s="150">
        <v>6.3249780723799898</v>
      </c>
      <c r="DB75" s="150">
        <v>6.3947137603999895</v>
      </c>
      <c r="DC75" s="150">
        <v>6.4644494484199893</v>
      </c>
      <c r="DD75" s="150">
        <v>6.534185136439989</v>
      </c>
      <c r="DE75" s="150">
        <v>6.6039208244599887</v>
      </c>
      <c r="DF75" s="150">
        <v>6.6736565124799885</v>
      </c>
      <c r="DG75" s="150">
        <v>6.7433922004999882</v>
      </c>
      <c r="DH75" s="150">
        <v>6.813127888519988</v>
      </c>
      <c r="DI75" s="150">
        <v>6.8828635765399877</v>
      </c>
      <c r="DJ75" s="150">
        <v>6.9525992645599874</v>
      </c>
      <c r="DK75" s="150">
        <v>7.0223349525799872</v>
      </c>
      <c r="DL75" s="150">
        <v>7.0920706405999869</v>
      </c>
      <c r="DM75" s="150">
        <v>7.1618063286199867</v>
      </c>
      <c r="DN75" s="150">
        <v>7.2315420166399864</v>
      </c>
      <c r="DO75" s="150">
        <v>7.3012777046599862</v>
      </c>
      <c r="DP75" s="150">
        <v>7.3710133926799859</v>
      </c>
      <c r="DQ75" s="150">
        <v>7.4407490806999856</v>
      </c>
      <c r="DR75" s="150">
        <v>7.5104847687199854</v>
      </c>
      <c r="DS75" s="150">
        <v>7.5802204567399851</v>
      </c>
      <c r="DT75" s="150">
        <v>7.6499561447599849</v>
      </c>
      <c r="DU75" s="150">
        <v>7.7196918327799846</v>
      </c>
      <c r="DV75" s="150">
        <v>7.7894275207999844</v>
      </c>
      <c r="DW75" s="150">
        <v>7.8591632088199841</v>
      </c>
      <c r="DX75" s="150">
        <v>7.9288988968399838</v>
      </c>
      <c r="DY75" s="150">
        <v>7.9986345848599836</v>
      </c>
      <c r="DZ75" s="150">
        <v>8.0683702728799833</v>
      </c>
      <c r="EA75" s="150">
        <v>8.1381059608999831</v>
      </c>
      <c r="EB75" s="150">
        <v>8.2078416489199828</v>
      </c>
      <c r="EC75" s="150">
        <v>8.2775773369399825</v>
      </c>
      <c r="ED75" s="150">
        <v>8.3473130249599823</v>
      </c>
      <c r="EE75" s="150">
        <v>8.417048712979982</v>
      </c>
      <c r="EF75" s="150">
        <v>8.4867844009999818</v>
      </c>
      <c r="EG75" s="150">
        <v>8.5565200890199815</v>
      </c>
      <c r="EH75" s="150">
        <v>8.6262557770399813</v>
      </c>
      <c r="EI75" s="150">
        <v>8.695991465059981</v>
      </c>
      <c r="EJ75" s="150">
        <v>8.7657271530799807</v>
      </c>
      <c r="EK75" s="150">
        <v>8.8354628410999805</v>
      </c>
      <c r="EL75" s="23">
        <v>8.9051985291199802</v>
      </c>
      <c r="EM75" s="23">
        <v>8.97493421713998</v>
      </c>
      <c r="EN75" s="23">
        <v>9.0446699051599797</v>
      </c>
      <c r="EO75" s="23">
        <v>9.1144055931799794</v>
      </c>
      <c r="EP75" s="23">
        <v>9.1841412811999792</v>
      </c>
      <c r="EQ75" s="23">
        <v>9.2538769692199789</v>
      </c>
      <c r="ER75" s="23">
        <v>9.3236126572399787</v>
      </c>
      <c r="ES75" s="23">
        <v>9.3933483452599784</v>
      </c>
      <c r="ET75" s="23">
        <v>9.4630840332799782</v>
      </c>
      <c r="EU75" s="23">
        <v>9.5328197212999779</v>
      </c>
      <c r="EV75" s="23">
        <v>9.6025554093199776</v>
      </c>
      <c r="EW75" s="23">
        <v>9.6722910973399774</v>
      </c>
      <c r="EX75" s="23">
        <v>9.7420267853599771</v>
      </c>
      <c r="EY75" s="23">
        <v>9.8117624733799769</v>
      </c>
      <c r="EZ75" s="23">
        <v>9.8814981613999766</v>
      </c>
      <c r="FA75" s="23">
        <v>9.9512338494199764</v>
      </c>
      <c r="FB75" s="23">
        <v>10.020969537439976</v>
      </c>
      <c r="FC75" s="23">
        <v>10.090705225459976</v>
      </c>
      <c r="FD75" s="23">
        <v>10.160440913479976</v>
      </c>
      <c r="FE75" s="23">
        <v>10.230176601499975</v>
      </c>
      <c r="FF75" s="23">
        <v>10.299912289519975</v>
      </c>
      <c r="FG75" s="23">
        <v>10.369647977539975</v>
      </c>
      <c r="FH75" s="23">
        <v>10.439383665559975</v>
      </c>
      <c r="FI75" s="23">
        <v>10.509119353579974</v>
      </c>
      <c r="FJ75" s="23">
        <v>10.578855041599974</v>
      </c>
      <c r="FK75" s="23">
        <v>10.648590729619974</v>
      </c>
      <c r="FL75" s="23">
        <v>10.718326417639974</v>
      </c>
      <c r="FM75" s="23">
        <v>10.788062105659973</v>
      </c>
      <c r="FN75" s="23">
        <v>10.857797793679973</v>
      </c>
      <c r="FO75" s="23">
        <v>10.927533481699973</v>
      </c>
      <c r="FP75" s="23">
        <v>10.997269169719972</v>
      </c>
      <c r="FQ75" s="23">
        <v>11.067004857739972</v>
      </c>
      <c r="FR75" s="23">
        <v>11.136740545759972</v>
      </c>
      <c r="FS75" s="23">
        <v>11.206476233779972</v>
      </c>
      <c r="FT75" s="23">
        <v>11.276211921799971</v>
      </c>
      <c r="FU75" s="23">
        <v>11.345947609819971</v>
      </c>
      <c r="FV75" s="23">
        <v>11.415683297839971</v>
      </c>
      <c r="FW75" s="23">
        <v>11.485418985859971</v>
      </c>
      <c r="FX75" s="23">
        <v>11.55515467387997</v>
      </c>
      <c r="FY75" s="23">
        <v>11.62489036189997</v>
      </c>
      <c r="FZ75" s="23">
        <v>11.69462604991997</v>
      </c>
      <c r="GA75" s="23">
        <v>11.76436173793997</v>
      </c>
      <c r="GB75" s="23">
        <v>11.834097425959969</v>
      </c>
      <c r="GC75" s="23">
        <v>11.903833113979969</v>
      </c>
      <c r="GD75" s="23">
        <v>11.973568801999969</v>
      </c>
      <c r="GE75" s="23">
        <v>12.043304490019969</v>
      </c>
      <c r="GF75" s="23">
        <v>12.113040178039968</v>
      </c>
      <c r="GG75" s="23">
        <v>12.182775866059968</v>
      </c>
      <c r="GH75" s="23">
        <v>12.252511554079968</v>
      </c>
      <c r="GI75" s="23">
        <v>12.322247242099968</v>
      </c>
      <c r="GJ75" s="23">
        <v>12.391982930119967</v>
      </c>
      <c r="GK75" s="23">
        <v>12.461718618139967</v>
      </c>
      <c r="GL75" s="23">
        <v>12.531454306159967</v>
      </c>
      <c r="GM75" s="23">
        <v>12.601189994179967</v>
      </c>
      <c r="GN75" s="23">
        <v>12.670925682199966</v>
      </c>
      <c r="GO75" s="23">
        <v>12.740661370219966</v>
      </c>
      <c r="GP75" s="23">
        <v>12.810397058239966</v>
      </c>
      <c r="GQ75" s="23">
        <v>12.880132746259966</v>
      </c>
      <c r="GR75" s="23">
        <v>12.949868434279965</v>
      </c>
      <c r="GS75" s="23">
        <v>13.019604122299965</v>
      </c>
      <c r="GT75" s="23">
        <v>13.089339810319965</v>
      </c>
      <c r="GU75" s="23">
        <v>13.159075498339964</v>
      </c>
      <c r="GV75" s="23">
        <v>13.228811186359964</v>
      </c>
      <c r="GW75" s="23">
        <v>13.298546874379964</v>
      </c>
      <c r="GX75" s="23">
        <v>13.368282562399964</v>
      </c>
      <c r="GY75" s="23">
        <v>13.438018250419963</v>
      </c>
      <c r="GZ75" s="23">
        <v>13.507753938439963</v>
      </c>
      <c r="HA75" s="23">
        <v>13.577489626459963</v>
      </c>
      <c r="HB75" s="23">
        <v>13.647225314479963</v>
      </c>
      <c r="HC75" s="23">
        <v>13.716961002499962</v>
      </c>
      <c r="HD75" s="23">
        <v>13.786696690519962</v>
      </c>
      <c r="HE75" s="23">
        <v>13.856432378539962</v>
      </c>
      <c r="HF75" s="23">
        <v>13.926168066559962</v>
      </c>
      <c r="HG75" s="23">
        <v>13.995903754579961</v>
      </c>
      <c r="HH75" s="23">
        <v>14.065639442599961</v>
      </c>
      <c r="HI75" s="23">
        <v>14.135375130619961</v>
      </c>
      <c r="HJ75" s="23">
        <v>14.205110818639961</v>
      </c>
      <c r="HK75" s="23">
        <v>14.27484650665996</v>
      </c>
      <c r="HL75" s="23">
        <v>14.34458219467996</v>
      </c>
      <c r="HM75" s="23">
        <v>14.41431788269996</v>
      </c>
      <c r="HN75" s="23">
        <v>14.48405357071996</v>
      </c>
      <c r="HO75" s="23">
        <v>14.553789258739959</v>
      </c>
      <c r="HP75" s="23">
        <v>14.623524946759959</v>
      </c>
      <c r="HQ75" s="23">
        <v>14.693260634779959</v>
      </c>
      <c r="HR75" s="23">
        <v>14.762996322799959</v>
      </c>
      <c r="HS75" s="23">
        <v>14.832732010819958</v>
      </c>
      <c r="HT75" s="23">
        <v>14.902467698839958</v>
      </c>
      <c r="HU75" s="23">
        <v>14.972203386859958</v>
      </c>
      <c r="HV75" s="23">
        <v>15.041939074879958</v>
      </c>
      <c r="HW75" s="23">
        <v>15.111674762899957</v>
      </c>
      <c r="HX75" s="23">
        <v>15.181410450919957</v>
      </c>
      <c r="HY75" s="23">
        <v>15.251146138939957</v>
      </c>
      <c r="HZ75" s="23">
        <v>15.320881826959956</v>
      </c>
      <c r="IA75" s="23">
        <v>15.390617514979956</v>
      </c>
      <c r="IB75" s="23">
        <v>15.460353202999956</v>
      </c>
      <c r="IC75" s="23">
        <v>15.530088891019956</v>
      </c>
      <c r="ID75" s="23">
        <v>15.599824579039955</v>
      </c>
      <c r="IE75" s="23">
        <v>15.669560267059955</v>
      </c>
      <c r="IF75" s="23">
        <v>15.739295955079955</v>
      </c>
      <c r="IG75" s="23">
        <v>15.809031643099955</v>
      </c>
      <c r="IH75" s="23">
        <v>15.878767331119954</v>
      </c>
      <c r="II75" s="23">
        <v>15.948503019139954</v>
      </c>
      <c r="IJ75" s="23">
        <v>16.018238707159952</v>
      </c>
      <c r="IK75" s="23">
        <v>16.087974395179955</v>
      </c>
      <c r="IL75" s="23">
        <v>16.157710083199952</v>
      </c>
      <c r="IM75" s="23">
        <v>16.227445771219955</v>
      </c>
      <c r="IN75" s="23">
        <v>16.297181459239951</v>
      </c>
      <c r="IO75" s="23">
        <v>16.366917147259954</v>
      </c>
      <c r="IP75" s="23">
        <v>16.436652835279951</v>
      </c>
      <c r="IQ75" s="23">
        <v>16.506388523299954</v>
      </c>
      <c r="IR75" s="23">
        <v>16.57612421131995</v>
      </c>
      <c r="IS75" s="23">
        <v>16.645859899339953</v>
      </c>
      <c r="IT75" s="23">
        <v>16.71559558735995</v>
      </c>
      <c r="IU75" s="23">
        <v>16.785331275379953</v>
      </c>
      <c r="IV75" s="23">
        <v>16.855066963399949</v>
      </c>
    </row>
    <row r="76" spans="1:256" ht="13.2" x14ac:dyDescent="0.25">
      <c r="A76" s="149">
        <v>38991</v>
      </c>
      <c r="B76" s="218">
        <v>-2.0210059293750011</v>
      </c>
      <c r="C76" s="218">
        <v>-1.9907047400625011</v>
      </c>
      <c r="D76" s="218">
        <v>-1.9604035507500011</v>
      </c>
      <c r="E76" s="218">
        <v>-1.930102361437501</v>
      </c>
      <c r="F76" s="218">
        <v>-1.899801172125001</v>
      </c>
      <c r="G76" s="218">
        <v>-1.869499982812501</v>
      </c>
      <c r="H76" s="218">
        <v>-1.8391987935000009</v>
      </c>
      <c r="I76" s="218">
        <v>-1.8088976041875009</v>
      </c>
      <c r="J76" s="218">
        <v>-1.7785964148750009</v>
      </c>
      <c r="K76" s="218">
        <v>-1.7482952255625008</v>
      </c>
      <c r="L76" s="218">
        <v>-1.7179940362500008</v>
      </c>
      <c r="M76" s="218">
        <v>-1.6876928469375008</v>
      </c>
      <c r="N76" s="218">
        <v>-1.6573916576250007</v>
      </c>
      <c r="O76" s="218">
        <v>-1.6270904683125007</v>
      </c>
      <c r="P76" s="218">
        <v>-1.5967892790000007</v>
      </c>
      <c r="Q76" s="218">
        <v>-1.5664880896875006</v>
      </c>
      <c r="R76" s="218">
        <v>-1.5361869003750006</v>
      </c>
      <c r="S76" s="218">
        <v>-1.5058857110625006</v>
      </c>
      <c r="T76" s="218">
        <v>-1.4755845217500005</v>
      </c>
      <c r="U76" s="218">
        <v>-1.4452833324375005</v>
      </c>
      <c r="V76" s="219">
        <v>-1.4149821431250005</v>
      </c>
      <c r="W76" s="218">
        <v>-1.3846809538125004</v>
      </c>
      <c r="X76" s="219">
        <v>-1.3543797645000004</v>
      </c>
      <c r="Y76" s="218">
        <v>-1.3240785751875004</v>
      </c>
      <c r="Z76" s="219">
        <v>-1.2937773858750004</v>
      </c>
      <c r="AA76" s="218">
        <v>-1.2634761965625003</v>
      </c>
      <c r="AB76" s="220">
        <v>-1.2331750072500003</v>
      </c>
      <c r="AC76" s="218">
        <v>-1.2028738179375003</v>
      </c>
      <c r="AD76" s="220">
        <v>-1.1725726286250002</v>
      </c>
      <c r="AE76" s="218">
        <v>-1.1422714393125002</v>
      </c>
      <c r="AF76" s="218">
        <v>-1.1119702500000002</v>
      </c>
      <c r="AG76" s="150">
        <v>-1.0832351250000003</v>
      </c>
      <c r="AH76" s="150">
        <v>-1.0545000000000002</v>
      </c>
      <c r="AI76" s="150">
        <v>-1.0272500000000002</v>
      </c>
      <c r="AJ76" s="150">
        <v>-1</v>
      </c>
      <c r="AK76" s="150">
        <v>-0.8</v>
      </c>
      <c r="AL76" s="150">
        <v>-0.6</v>
      </c>
      <c r="AM76" s="150">
        <v>-0.4</v>
      </c>
      <c r="AN76" s="150">
        <v>-0.2</v>
      </c>
      <c r="AO76" s="150">
        <v>0</v>
      </c>
      <c r="AP76" s="150">
        <v>0.2</v>
      </c>
      <c r="AQ76" s="150">
        <v>0.4</v>
      </c>
      <c r="AR76" s="150">
        <v>0.6</v>
      </c>
      <c r="AS76" s="150">
        <v>0.8</v>
      </c>
      <c r="AT76" s="150">
        <v>1</v>
      </c>
      <c r="AU76" s="150">
        <v>1.2</v>
      </c>
      <c r="AV76" s="150">
        <v>1.4</v>
      </c>
      <c r="AW76" s="150">
        <v>1.58</v>
      </c>
      <c r="AX76" s="150">
        <v>1.76</v>
      </c>
      <c r="AY76" s="150">
        <v>1.9220000000000006</v>
      </c>
      <c r="AZ76" s="150">
        <v>2.0840000000000005</v>
      </c>
      <c r="BA76" s="150">
        <v>2.2298000000000004</v>
      </c>
      <c r="BB76" s="150">
        <v>2.3756000000000004</v>
      </c>
      <c r="BC76" s="150">
        <v>2.5068200000000003</v>
      </c>
      <c r="BD76" s="150">
        <v>2.6380400000000002</v>
      </c>
      <c r="BE76" s="150">
        <v>2.756138</v>
      </c>
      <c r="BF76" s="150">
        <v>2.8742359999999998</v>
      </c>
      <c r="BG76" s="150">
        <v>2.9805241999999996</v>
      </c>
      <c r="BH76" s="150">
        <v>3.0868123999999995</v>
      </c>
      <c r="BI76" s="150">
        <v>3.1824717799999993</v>
      </c>
      <c r="BJ76" s="150">
        <v>3.2781311599999992</v>
      </c>
      <c r="BK76" s="150">
        <v>3.3642246019999993</v>
      </c>
      <c r="BL76" s="150">
        <v>3.450318043999999</v>
      </c>
      <c r="BM76" s="150">
        <v>3.5278021417999987</v>
      </c>
      <c r="BN76" s="150">
        <v>3.6052862395999989</v>
      </c>
      <c r="BO76" s="150">
        <v>3.6750219276199987</v>
      </c>
      <c r="BP76" s="150">
        <v>3.7447576156399989</v>
      </c>
      <c r="BQ76" s="150">
        <v>3.8144933036599991</v>
      </c>
      <c r="BR76" s="150">
        <v>3.8842289916799988</v>
      </c>
      <c r="BS76" s="150">
        <v>3.9539646796999985</v>
      </c>
      <c r="BT76" s="150">
        <v>4.0237003677199983</v>
      </c>
      <c r="BU76" s="150">
        <v>4.093436055739998</v>
      </c>
      <c r="BV76" s="150">
        <v>4.1631717437599978</v>
      </c>
      <c r="BW76" s="150">
        <v>4.2329074317799975</v>
      </c>
      <c r="BX76" s="150">
        <v>4.3026431197999973</v>
      </c>
      <c r="BY76" s="150">
        <v>4.372378807819997</v>
      </c>
      <c r="BZ76" s="150">
        <v>4.4421144958399967</v>
      </c>
      <c r="CA76" s="150">
        <v>4.5118501838599965</v>
      </c>
      <c r="CB76" s="150">
        <v>4.5815858718799962</v>
      </c>
      <c r="CC76" s="150">
        <v>4.651321559899996</v>
      </c>
      <c r="CD76" s="150">
        <v>4.7210572479199957</v>
      </c>
      <c r="CE76" s="150">
        <v>4.7907929359399954</v>
      </c>
      <c r="CF76" s="150">
        <v>4.8605286239599952</v>
      </c>
      <c r="CG76" s="150">
        <v>4.9302643119799949</v>
      </c>
      <c r="CH76" s="150">
        <v>4.9999999999999947</v>
      </c>
      <c r="CI76" s="150">
        <v>5.0697356880199944</v>
      </c>
      <c r="CJ76" s="150">
        <v>5.1394713760399942</v>
      </c>
      <c r="CK76" s="150">
        <v>5.2092070640599939</v>
      </c>
      <c r="CL76" s="150">
        <v>5.2789427520799936</v>
      </c>
      <c r="CM76" s="150">
        <v>5.3486784400999934</v>
      </c>
      <c r="CN76" s="150">
        <v>5.4184141281199931</v>
      </c>
      <c r="CO76" s="150">
        <v>5.4881498161399929</v>
      </c>
      <c r="CP76" s="150">
        <v>5.5578855041599926</v>
      </c>
      <c r="CQ76" s="150">
        <v>5.6276211921799923</v>
      </c>
      <c r="CR76" s="150">
        <v>5.6973568801999921</v>
      </c>
      <c r="CS76" s="150">
        <v>5.7670925682199918</v>
      </c>
      <c r="CT76" s="150">
        <v>5.8368282562399916</v>
      </c>
      <c r="CU76" s="150">
        <v>5.9065639442599913</v>
      </c>
      <c r="CV76" s="150">
        <v>5.9762996322799911</v>
      </c>
      <c r="CW76" s="150">
        <v>6.0460353202999908</v>
      </c>
      <c r="CX76" s="150">
        <v>6.1157710083199905</v>
      </c>
      <c r="CY76" s="150">
        <v>6.1855066963399903</v>
      </c>
      <c r="CZ76" s="150">
        <v>6.25524238435999</v>
      </c>
      <c r="DA76" s="150">
        <v>6.3249780723799898</v>
      </c>
      <c r="DB76" s="150">
        <v>6.3947137603999895</v>
      </c>
      <c r="DC76" s="150">
        <v>6.4644494484199893</v>
      </c>
      <c r="DD76" s="150">
        <v>6.534185136439989</v>
      </c>
      <c r="DE76" s="150">
        <v>6.6039208244599887</v>
      </c>
      <c r="DF76" s="150">
        <v>6.6736565124799885</v>
      </c>
      <c r="DG76" s="150">
        <v>6.7433922004999882</v>
      </c>
      <c r="DH76" s="150">
        <v>6.813127888519988</v>
      </c>
      <c r="DI76" s="150">
        <v>6.8828635765399877</v>
      </c>
      <c r="DJ76" s="150">
        <v>6.9525992645599874</v>
      </c>
      <c r="DK76" s="150">
        <v>7.0223349525799872</v>
      </c>
      <c r="DL76" s="150">
        <v>7.0920706405999869</v>
      </c>
      <c r="DM76" s="150">
        <v>7.1618063286199867</v>
      </c>
      <c r="DN76" s="150">
        <v>7.2315420166399864</v>
      </c>
      <c r="DO76" s="150">
        <v>7.3012777046599862</v>
      </c>
      <c r="DP76" s="150">
        <v>7.3710133926799859</v>
      </c>
      <c r="DQ76" s="150">
        <v>7.4407490806999856</v>
      </c>
      <c r="DR76" s="150">
        <v>7.5104847687199854</v>
      </c>
      <c r="DS76" s="150">
        <v>7.5802204567399851</v>
      </c>
      <c r="DT76" s="150">
        <v>7.6499561447599849</v>
      </c>
      <c r="DU76" s="150">
        <v>7.7196918327799846</v>
      </c>
      <c r="DV76" s="150">
        <v>7.7894275207999844</v>
      </c>
      <c r="DW76" s="150">
        <v>7.8591632088199841</v>
      </c>
      <c r="DX76" s="150">
        <v>7.9288988968399838</v>
      </c>
      <c r="DY76" s="150">
        <v>7.9986345848599836</v>
      </c>
      <c r="DZ76" s="150">
        <v>8.0683702728799833</v>
      </c>
      <c r="EA76" s="150">
        <v>8.1381059608999831</v>
      </c>
      <c r="EB76" s="150">
        <v>8.2078416489199828</v>
      </c>
      <c r="EC76" s="150">
        <v>8.2775773369399825</v>
      </c>
      <c r="ED76" s="150">
        <v>8.3473130249599823</v>
      </c>
      <c r="EE76" s="150">
        <v>8.417048712979982</v>
      </c>
      <c r="EF76" s="150">
        <v>8.4867844009999818</v>
      </c>
      <c r="EG76" s="150">
        <v>8.5565200890199815</v>
      </c>
      <c r="EH76" s="150">
        <v>8.6262557770399813</v>
      </c>
      <c r="EI76" s="150">
        <v>8.695991465059981</v>
      </c>
      <c r="EJ76" s="150">
        <v>8.7657271530799807</v>
      </c>
      <c r="EK76" s="150">
        <v>8.8354628410999805</v>
      </c>
      <c r="EL76" s="23">
        <v>8.9051985291199802</v>
      </c>
      <c r="EM76" s="23">
        <v>8.97493421713998</v>
      </c>
      <c r="EN76" s="23">
        <v>9.0446699051599797</v>
      </c>
      <c r="EO76" s="23">
        <v>9.1144055931799794</v>
      </c>
      <c r="EP76" s="23">
        <v>9.1841412811999792</v>
      </c>
      <c r="EQ76" s="23">
        <v>9.2538769692199789</v>
      </c>
      <c r="ER76" s="23">
        <v>9.3236126572399787</v>
      </c>
      <c r="ES76" s="23">
        <v>9.3933483452599784</v>
      </c>
      <c r="ET76" s="23">
        <v>9.4630840332799782</v>
      </c>
      <c r="EU76" s="23">
        <v>9.5328197212999779</v>
      </c>
      <c r="EV76" s="23">
        <v>9.6025554093199776</v>
      </c>
      <c r="EW76" s="23">
        <v>9.6722910973399774</v>
      </c>
      <c r="EX76" s="23">
        <v>9.7420267853599771</v>
      </c>
      <c r="EY76" s="23">
        <v>9.8117624733799769</v>
      </c>
      <c r="EZ76" s="23">
        <v>9.8814981613999766</v>
      </c>
      <c r="FA76" s="23">
        <v>9.9512338494199764</v>
      </c>
      <c r="FB76" s="23">
        <v>10.020969537439976</v>
      </c>
      <c r="FC76" s="23">
        <v>10.090705225459976</v>
      </c>
      <c r="FD76" s="23">
        <v>10.160440913479976</v>
      </c>
      <c r="FE76" s="23">
        <v>10.230176601499975</v>
      </c>
      <c r="FF76" s="23">
        <v>10.299912289519975</v>
      </c>
      <c r="FG76" s="23">
        <v>10.369647977539975</v>
      </c>
      <c r="FH76" s="23">
        <v>10.439383665559975</v>
      </c>
      <c r="FI76" s="23">
        <v>10.509119353579974</v>
      </c>
      <c r="FJ76" s="23">
        <v>10.578855041599974</v>
      </c>
      <c r="FK76" s="23">
        <v>10.648590729619974</v>
      </c>
      <c r="FL76" s="23">
        <v>10.718326417639974</v>
      </c>
      <c r="FM76" s="23">
        <v>10.788062105659973</v>
      </c>
      <c r="FN76" s="23">
        <v>10.857797793679973</v>
      </c>
      <c r="FO76" s="23">
        <v>10.927533481699973</v>
      </c>
      <c r="FP76" s="23">
        <v>10.997269169719972</v>
      </c>
      <c r="FQ76" s="23">
        <v>11.067004857739972</v>
      </c>
      <c r="FR76" s="23">
        <v>11.136740545759972</v>
      </c>
      <c r="FS76" s="23">
        <v>11.206476233779972</v>
      </c>
      <c r="FT76" s="23">
        <v>11.276211921799971</v>
      </c>
      <c r="FU76" s="23">
        <v>11.345947609819971</v>
      </c>
      <c r="FV76" s="23">
        <v>11.415683297839971</v>
      </c>
      <c r="FW76" s="23">
        <v>11.485418985859971</v>
      </c>
      <c r="FX76" s="23">
        <v>11.55515467387997</v>
      </c>
      <c r="FY76" s="23">
        <v>11.62489036189997</v>
      </c>
      <c r="FZ76" s="23">
        <v>11.69462604991997</v>
      </c>
      <c r="GA76" s="23">
        <v>11.76436173793997</v>
      </c>
      <c r="GB76" s="23">
        <v>11.834097425959969</v>
      </c>
      <c r="GC76" s="23">
        <v>11.903833113979969</v>
      </c>
      <c r="GD76" s="23">
        <v>11.973568801999969</v>
      </c>
      <c r="GE76" s="23">
        <v>12.043304490019969</v>
      </c>
      <c r="GF76" s="23">
        <v>12.113040178039968</v>
      </c>
      <c r="GG76" s="23">
        <v>12.182775866059968</v>
      </c>
      <c r="GH76" s="23">
        <v>12.252511554079968</v>
      </c>
      <c r="GI76" s="23">
        <v>12.322247242099968</v>
      </c>
      <c r="GJ76" s="23">
        <v>12.391982930119967</v>
      </c>
      <c r="GK76" s="23">
        <v>12.461718618139967</v>
      </c>
      <c r="GL76" s="23">
        <v>12.531454306159967</v>
      </c>
      <c r="GM76" s="23">
        <v>12.601189994179967</v>
      </c>
      <c r="GN76" s="23">
        <v>12.670925682199966</v>
      </c>
      <c r="GO76" s="23">
        <v>12.740661370219966</v>
      </c>
      <c r="GP76" s="23">
        <v>12.810397058239966</v>
      </c>
      <c r="GQ76" s="23">
        <v>12.880132746259966</v>
      </c>
      <c r="GR76" s="23">
        <v>12.949868434279965</v>
      </c>
      <c r="GS76" s="23">
        <v>13.019604122299965</v>
      </c>
      <c r="GT76" s="23">
        <v>13.089339810319965</v>
      </c>
      <c r="GU76" s="23">
        <v>13.159075498339964</v>
      </c>
      <c r="GV76" s="23">
        <v>13.228811186359964</v>
      </c>
      <c r="GW76" s="23">
        <v>13.298546874379964</v>
      </c>
      <c r="GX76" s="23">
        <v>13.368282562399964</v>
      </c>
      <c r="GY76" s="23">
        <v>13.438018250419963</v>
      </c>
      <c r="GZ76" s="23">
        <v>13.507753938439963</v>
      </c>
      <c r="HA76" s="23">
        <v>13.577489626459963</v>
      </c>
      <c r="HB76" s="23">
        <v>13.647225314479963</v>
      </c>
      <c r="HC76" s="23">
        <v>13.716961002499962</v>
      </c>
      <c r="HD76" s="23">
        <v>13.786696690519962</v>
      </c>
      <c r="HE76" s="23">
        <v>13.856432378539962</v>
      </c>
      <c r="HF76" s="23">
        <v>13.926168066559962</v>
      </c>
      <c r="HG76" s="23">
        <v>13.995903754579961</v>
      </c>
      <c r="HH76" s="23">
        <v>14.065639442599961</v>
      </c>
      <c r="HI76" s="23">
        <v>14.135375130619961</v>
      </c>
      <c r="HJ76" s="23">
        <v>14.205110818639961</v>
      </c>
      <c r="HK76" s="23">
        <v>14.27484650665996</v>
      </c>
      <c r="HL76" s="23">
        <v>14.34458219467996</v>
      </c>
      <c r="HM76" s="23">
        <v>14.41431788269996</v>
      </c>
      <c r="HN76" s="23">
        <v>14.48405357071996</v>
      </c>
      <c r="HO76" s="23">
        <v>14.553789258739959</v>
      </c>
      <c r="HP76" s="23">
        <v>14.623524946759959</v>
      </c>
      <c r="HQ76" s="23">
        <v>14.693260634779959</v>
      </c>
      <c r="HR76" s="23">
        <v>14.762996322799959</v>
      </c>
      <c r="HS76" s="23">
        <v>14.832732010819958</v>
      </c>
      <c r="HT76" s="23">
        <v>14.902467698839958</v>
      </c>
      <c r="HU76" s="23">
        <v>14.972203386859958</v>
      </c>
      <c r="HV76" s="23">
        <v>15.041939074879958</v>
      </c>
      <c r="HW76" s="23">
        <v>15.111674762899957</v>
      </c>
      <c r="HX76" s="23">
        <v>15.181410450919957</v>
      </c>
      <c r="HY76" s="23">
        <v>15.251146138939957</v>
      </c>
      <c r="HZ76" s="23">
        <v>15.320881826959956</v>
      </c>
      <c r="IA76" s="23">
        <v>15.390617514979956</v>
      </c>
      <c r="IB76" s="23">
        <v>15.460353202999956</v>
      </c>
      <c r="IC76" s="23">
        <v>15.530088891019956</v>
      </c>
      <c r="ID76" s="23">
        <v>15.599824579039955</v>
      </c>
      <c r="IE76" s="23">
        <v>15.669560267059955</v>
      </c>
      <c r="IF76" s="23">
        <v>15.739295955079955</v>
      </c>
      <c r="IG76" s="23">
        <v>15.809031643099955</v>
      </c>
      <c r="IH76" s="23">
        <v>15.878767331119954</v>
      </c>
      <c r="II76" s="23">
        <v>15.948503019139954</v>
      </c>
      <c r="IJ76" s="23">
        <v>16.018238707159952</v>
      </c>
      <c r="IK76" s="23">
        <v>16.087974395179955</v>
      </c>
      <c r="IL76" s="23">
        <v>16.157710083199952</v>
      </c>
      <c r="IM76" s="23">
        <v>16.227445771219955</v>
      </c>
      <c r="IN76" s="23">
        <v>16.297181459239951</v>
      </c>
      <c r="IO76" s="23">
        <v>16.366917147259954</v>
      </c>
      <c r="IP76" s="23">
        <v>16.436652835279951</v>
      </c>
      <c r="IQ76" s="23">
        <v>16.506388523299954</v>
      </c>
      <c r="IR76" s="23">
        <v>16.57612421131995</v>
      </c>
      <c r="IS76" s="23">
        <v>16.645859899339953</v>
      </c>
      <c r="IT76" s="23">
        <v>16.71559558735995</v>
      </c>
      <c r="IU76" s="23">
        <v>16.785331275379953</v>
      </c>
      <c r="IV76" s="23">
        <v>16.855066963399949</v>
      </c>
    </row>
    <row r="77" spans="1:256" ht="13.2" x14ac:dyDescent="0.25">
      <c r="A77" s="149">
        <v>39022</v>
      </c>
      <c r="B77" s="218">
        <v>-2.0210059293750011</v>
      </c>
      <c r="C77" s="218">
        <v>-1.9907047400625011</v>
      </c>
      <c r="D77" s="218">
        <v>-1.9604035507500011</v>
      </c>
      <c r="E77" s="218">
        <v>-1.930102361437501</v>
      </c>
      <c r="F77" s="218">
        <v>-1.899801172125001</v>
      </c>
      <c r="G77" s="218">
        <v>-1.869499982812501</v>
      </c>
      <c r="H77" s="218">
        <v>-1.8391987935000009</v>
      </c>
      <c r="I77" s="218">
        <v>-1.8088976041875009</v>
      </c>
      <c r="J77" s="218">
        <v>-1.7785964148750009</v>
      </c>
      <c r="K77" s="218">
        <v>-1.7482952255625008</v>
      </c>
      <c r="L77" s="218">
        <v>-1.7179940362500008</v>
      </c>
      <c r="M77" s="218">
        <v>-1.6876928469375008</v>
      </c>
      <c r="N77" s="218">
        <v>-1.6573916576250007</v>
      </c>
      <c r="O77" s="218">
        <v>-1.6270904683125007</v>
      </c>
      <c r="P77" s="218">
        <v>-1.5967892790000007</v>
      </c>
      <c r="Q77" s="218">
        <v>-1.5664880896875006</v>
      </c>
      <c r="R77" s="218">
        <v>-1.5361869003750006</v>
      </c>
      <c r="S77" s="218">
        <v>-1.5058857110625006</v>
      </c>
      <c r="T77" s="218">
        <v>-1.4755845217500005</v>
      </c>
      <c r="U77" s="218">
        <v>-1.4452833324375005</v>
      </c>
      <c r="V77" s="219">
        <v>-1.4149821431250005</v>
      </c>
      <c r="W77" s="218">
        <v>-1.3846809538125004</v>
      </c>
      <c r="X77" s="219">
        <v>-1.3543797645000004</v>
      </c>
      <c r="Y77" s="218">
        <v>-1.3240785751875004</v>
      </c>
      <c r="Z77" s="219">
        <v>-1.2937773858750004</v>
      </c>
      <c r="AA77" s="218">
        <v>-1.2634761965625003</v>
      </c>
      <c r="AB77" s="220">
        <v>-1.2331750072500003</v>
      </c>
      <c r="AC77" s="218">
        <v>-1.2028738179375003</v>
      </c>
      <c r="AD77" s="220">
        <v>-1.1725726286250002</v>
      </c>
      <c r="AE77" s="218">
        <v>-1.1422714393125002</v>
      </c>
      <c r="AF77" s="218">
        <v>-1.1119702500000002</v>
      </c>
      <c r="AG77" s="150">
        <v>-1.0832351250000003</v>
      </c>
      <c r="AH77" s="150">
        <v>-1.0545000000000002</v>
      </c>
      <c r="AI77" s="150">
        <v>-1.0272500000000002</v>
      </c>
      <c r="AJ77" s="150">
        <v>-1</v>
      </c>
      <c r="AK77" s="150">
        <v>-0.8</v>
      </c>
      <c r="AL77" s="150">
        <v>-0.6</v>
      </c>
      <c r="AM77" s="150">
        <v>-0.4</v>
      </c>
      <c r="AN77" s="150">
        <v>-0.2</v>
      </c>
      <c r="AO77" s="150">
        <v>0</v>
      </c>
      <c r="AP77" s="150">
        <v>0.2</v>
      </c>
      <c r="AQ77" s="150">
        <v>0.4</v>
      </c>
      <c r="AR77" s="150">
        <v>0.6</v>
      </c>
      <c r="AS77" s="150">
        <v>0.8</v>
      </c>
      <c r="AT77" s="150">
        <v>1</v>
      </c>
      <c r="AU77" s="150">
        <v>1.2</v>
      </c>
      <c r="AV77" s="150">
        <v>1.4</v>
      </c>
      <c r="AW77" s="150">
        <v>1.58</v>
      </c>
      <c r="AX77" s="150">
        <v>1.76</v>
      </c>
      <c r="AY77" s="150">
        <v>1.9220000000000006</v>
      </c>
      <c r="AZ77" s="150">
        <v>2.0840000000000005</v>
      </c>
      <c r="BA77" s="150">
        <v>2.2298000000000004</v>
      </c>
      <c r="BB77" s="150">
        <v>2.3756000000000004</v>
      </c>
      <c r="BC77" s="150">
        <v>2.5068200000000003</v>
      </c>
      <c r="BD77" s="150">
        <v>2.6380400000000002</v>
      </c>
      <c r="BE77" s="150">
        <v>2.756138</v>
      </c>
      <c r="BF77" s="150">
        <v>2.8742359999999998</v>
      </c>
      <c r="BG77" s="150">
        <v>2.9805241999999996</v>
      </c>
      <c r="BH77" s="150">
        <v>3.0868123999999995</v>
      </c>
      <c r="BI77" s="150">
        <v>3.1824717799999993</v>
      </c>
      <c r="BJ77" s="150">
        <v>3.2781311599999992</v>
      </c>
      <c r="BK77" s="150">
        <v>3.3642246019999993</v>
      </c>
      <c r="BL77" s="150">
        <v>3.450318043999999</v>
      </c>
      <c r="BM77" s="150">
        <v>3.5278021417999987</v>
      </c>
      <c r="BN77" s="150">
        <v>3.6052862395999989</v>
      </c>
      <c r="BO77" s="150">
        <v>3.6750219276199987</v>
      </c>
      <c r="BP77" s="150">
        <v>3.7447576156399989</v>
      </c>
      <c r="BQ77" s="150">
        <v>3.8144933036599991</v>
      </c>
      <c r="BR77" s="150">
        <v>3.8842289916799988</v>
      </c>
      <c r="BS77" s="150">
        <v>3.9539646796999985</v>
      </c>
      <c r="BT77" s="150">
        <v>4.0237003677199983</v>
      </c>
      <c r="BU77" s="150">
        <v>4.093436055739998</v>
      </c>
      <c r="BV77" s="150">
        <v>4.1631717437599978</v>
      </c>
      <c r="BW77" s="150">
        <v>4.2329074317799975</v>
      </c>
      <c r="BX77" s="150">
        <v>4.3026431197999973</v>
      </c>
      <c r="BY77" s="150">
        <v>4.372378807819997</v>
      </c>
      <c r="BZ77" s="150">
        <v>4.4421144958399967</v>
      </c>
      <c r="CA77" s="150">
        <v>4.5118501838599965</v>
      </c>
      <c r="CB77" s="150">
        <v>4.5815858718799962</v>
      </c>
      <c r="CC77" s="150">
        <v>4.651321559899996</v>
      </c>
      <c r="CD77" s="150">
        <v>4.7210572479199957</v>
      </c>
      <c r="CE77" s="150">
        <v>4.7907929359399954</v>
      </c>
      <c r="CF77" s="150">
        <v>4.8605286239599952</v>
      </c>
      <c r="CG77" s="150">
        <v>4.9302643119799949</v>
      </c>
      <c r="CH77" s="150">
        <v>4.9999999999999947</v>
      </c>
      <c r="CI77" s="150">
        <v>5.0697356880199944</v>
      </c>
      <c r="CJ77" s="150">
        <v>5.1394713760399942</v>
      </c>
      <c r="CK77" s="150">
        <v>5.2092070640599939</v>
      </c>
      <c r="CL77" s="150">
        <v>5.2789427520799936</v>
      </c>
      <c r="CM77" s="150">
        <v>5.3486784400999934</v>
      </c>
      <c r="CN77" s="150">
        <v>5.4184141281199931</v>
      </c>
      <c r="CO77" s="150">
        <v>5.4881498161399929</v>
      </c>
      <c r="CP77" s="150">
        <v>5.5578855041599926</v>
      </c>
      <c r="CQ77" s="150">
        <v>5.6276211921799923</v>
      </c>
      <c r="CR77" s="150">
        <v>5.6973568801999921</v>
      </c>
      <c r="CS77" s="150">
        <v>5.7670925682199918</v>
      </c>
      <c r="CT77" s="150">
        <v>5.8368282562399916</v>
      </c>
      <c r="CU77" s="150">
        <v>5.9065639442599913</v>
      </c>
      <c r="CV77" s="150">
        <v>5.9762996322799911</v>
      </c>
      <c r="CW77" s="150">
        <v>6.0460353202999908</v>
      </c>
      <c r="CX77" s="150">
        <v>6.1157710083199905</v>
      </c>
      <c r="CY77" s="150">
        <v>6.1855066963399903</v>
      </c>
      <c r="CZ77" s="150">
        <v>6.25524238435999</v>
      </c>
      <c r="DA77" s="150">
        <v>6.3249780723799898</v>
      </c>
      <c r="DB77" s="150">
        <v>6.3947137603999895</v>
      </c>
      <c r="DC77" s="150">
        <v>6.4644494484199893</v>
      </c>
      <c r="DD77" s="150">
        <v>6.534185136439989</v>
      </c>
      <c r="DE77" s="150">
        <v>6.6039208244599887</v>
      </c>
      <c r="DF77" s="150">
        <v>6.6736565124799885</v>
      </c>
      <c r="DG77" s="150">
        <v>6.7433922004999882</v>
      </c>
      <c r="DH77" s="150">
        <v>6.813127888519988</v>
      </c>
      <c r="DI77" s="150">
        <v>6.8828635765399877</v>
      </c>
      <c r="DJ77" s="150">
        <v>6.9525992645599874</v>
      </c>
      <c r="DK77" s="150">
        <v>7.0223349525799872</v>
      </c>
      <c r="DL77" s="150">
        <v>7.0920706405999869</v>
      </c>
      <c r="DM77" s="150">
        <v>7.1618063286199867</v>
      </c>
      <c r="DN77" s="150">
        <v>7.2315420166399864</v>
      </c>
      <c r="DO77" s="150">
        <v>7.3012777046599862</v>
      </c>
      <c r="DP77" s="150">
        <v>7.3710133926799859</v>
      </c>
      <c r="DQ77" s="150">
        <v>7.4407490806999856</v>
      </c>
      <c r="DR77" s="150">
        <v>7.5104847687199854</v>
      </c>
      <c r="DS77" s="150">
        <v>7.5802204567399851</v>
      </c>
      <c r="DT77" s="150">
        <v>7.6499561447599849</v>
      </c>
      <c r="DU77" s="150">
        <v>7.7196918327799846</v>
      </c>
      <c r="DV77" s="150">
        <v>7.7894275207999844</v>
      </c>
      <c r="DW77" s="150">
        <v>7.8591632088199841</v>
      </c>
      <c r="DX77" s="150">
        <v>7.9288988968399838</v>
      </c>
      <c r="DY77" s="150">
        <v>7.9986345848599836</v>
      </c>
      <c r="DZ77" s="150">
        <v>8.0683702728799833</v>
      </c>
      <c r="EA77" s="150">
        <v>8.1381059608999831</v>
      </c>
      <c r="EB77" s="150">
        <v>8.2078416489199828</v>
      </c>
      <c r="EC77" s="150">
        <v>8.2775773369399825</v>
      </c>
      <c r="ED77" s="150">
        <v>8.3473130249599823</v>
      </c>
      <c r="EE77" s="150">
        <v>8.417048712979982</v>
      </c>
      <c r="EF77" s="150">
        <v>8.4867844009999818</v>
      </c>
      <c r="EG77" s="150">
        <v>8.5565200890199815</v>
      </c>
      <c r="EH77" s="150">
        <v>8.6262557770399813</v>
      </c>
      <c r="EI77" s="150">
        <v>8.695991465059981</v>
      </c>
      <c r="EJ77" s="150">
        <v>8.7657271530799807</v>
      </c>
      <c r="EK77" s="150">
        <v>8.8354628410999805</v>
      </c>
      <c r="EL77" s="23">
        <v>8.9051985291199802</v>
      </c>
      <c r="EM77" s="23">
        <v>8.97493421713998</v>
      </c>
      <c r="EN77" s="23">
        <v>9.0446699051599797</v>
      </c>
      <c r="EO77" s="23">
        <v>9.1144055931799794</v>
      </c>
      <c r="EP77" s="23">
        <v>9.1841412811999792</v>
      </c>
      <c r="EQ77" s="23">
        <v>9.2538769692199789</v>
      </c>
      <c r="ER77" s="23">
        <v>9.3236126572399787</v>
      </c>
      <c r="ES77" s="23">
        <v>9.3933483452599784</v>
      </c>
      <c r="ET77" s="23">
        <v>9.4630840332799782</v>
      </c>
      <c r="EU77" s="23">
        <v>9.5328197212999779</v>
      </c>
      <c r="EV77" s="23">
        <v>9.6025554093199776</v>
      </c>
      <c r="EW77" s="23">
        <v>9.6722910973399774</v>
      </c>
      <c r="EX77" s="23">
        <v>9.7420267853599771</v>
      </c>
      <c r="EY77" s="23">
        <v>9.8117624733799769</v>
      </c>
      <c r="EZ77" s="23">
        <v>9.8814981613999766</v>
      </c>
      <c r="FA77" s="23">
        <v>9.9512338494199764</v>
      </c>
      <c r="FB77" s="23">
        <v>10.020969537439976</v>
      </c>
      <c r="FC77" s="23">
        <v>10.090705225459976</v>
      </c>
      <c r="FD77" s="23">
        <v>10.160440913479976</v>
      </c>
      <c r="FE77" s="23">
        <v>10.230176601499975</v>
      </c>
      <c r="FF77" s="23">
        <v>10.299912289519975</v>
      </c>
      <c r="FG77" s="23">
        <v>10.369647977539975</v>
      </c>
      <c r="FH77" s="23">
        <v>10.439383665559975</v>
      </c>
      <c r="FI77" s="23">
        <v>10.509119353579974</v>
      </c>
      <c r="FJ77" s="23">
        <v>10.578855041599974</v>
      </c>
      <c r="FK77" s="23">
        <v>10.648590729619974</v>
      </c>
      <c r="FL77" s="23">
        <v>10.718326417639974</v>
      </c>
      <c r="FM77" s="23">
        <v>10.788062105659973</v>
      </c>
      <c r="FN77" s="23">
        <v>10.857797793679973</v>
      </c>
      <c r="FO77" s="23">
        <v>10.927533481699973</v>
      </c>
      <c r="FP77" s="23">
        <v>10.997269169719972</v>
      </c>
      <c r="FQ77" s="23">
        <v>11.067004857739972</v>
      </c>
      <c r="FR77" s="23">
        <v>11.136740545759972</v>
      </c>
      <c r="FS77" s="23">
        <v>11.206476233779972</v>
      </c>
      <c r="FT77" s="23">
        <v>11.276211921799971</v>
      </c>
      <c r="FU77" s="23">
        <v>11.345947609819971</v>
      </c>
      <c r="FV77" s="23">
        <v>11.415683297839971</v>
      </c>
      <c r="FW77" s="23">
        <v>11.485418985859971</v>
      </c>
      <c r="FX77" s="23">
        <v>11.55515467387997</v>
      </c>
      <c r="FY77" s="23">
        <v>11.62489036189997</v>
      </c>
      <c r="FZ77" s="23">
        <v>11.69462604991997</v>
      </c>
      <c r="GA77" s="23">
        <v>11.76436173793997</v>
      </c>
      <c r="GB77" s="23">
        <v>11.834097425959969</v>
      </c>
      <c r="GC77" s="23">
        <v>11.903833113979969</v>
      </c>
      <c r="GD77" s="23">
        <v>11.973568801999969</v>
      </c>
      <c r="GE77" s="23">
        <v>12.043304490019969</v>
      </c>
      <c r="GF77" s="23">
        <v>12.113040178039968</v>
      </c>
      <c r="GG77" s="23">
        <v>12.182775866059968</v>
      </c>
      <c r="GH77" s="23">
        <v>12.252511554079968</v>
      </c>
      <c r="GI77" s="23">
        <v>12.322247242099968</v>
      </c>
      <c r="GJ77" s="23">
        <v>12.391982930119967</v>
      </c>
      <c r="GK77" s="23">
        <v>12.461718618139967</v>
      </c>
      <c r="GL77" s="23">
        <v>12.531454306159967</v>
      </c>
      <c r="GM77" s="23">
        <v>12.601189994179967</v>
      </c>
      <c r="GN77" s="23">
        <v>12.670925682199966</v>
      </c>
      <c r="GO77" s="23">
        <v>12.740661370219966</v>
      </c>
      <c r="GP77" s="23">
        <v>12.810397058239966</v>
      </c>
      <c r="GQ77" s="23">
        <v>12.880132746259966</v>
      </c>
      <c r="GR77" s="23">
        <v>12.949868434279965</v>
      </c>
      <c r="GS77" s="23">
        <v>13.019604122299965</v>
      </c>
      <c r="GT77" s="23">
        <v>13.089339810319965</v>
      </c>
      <c r="GU77" s="23">
        <v>13.159075498339964</v>
      </c>
      <c r="GV77" s="23">
        <v>13.228811186359964</v>
      </c>
      <c r="GW77" s="23">
        <v>13.298546874379964</v>
      </c>
      <c r="GX77" s="23">
        <v>13.368282562399964</v>
      </c>
      <c r="GY77" s="23">
        <v>13.438018250419963</v>
      </c>
      <c r="GZ77" s="23">
        <v>13.507753938439963</v>
      </c>
      <c r="HA77" s="23">
        <v>13.577489626459963</v>
      </c>
      <c r="HB77" s="23">
        <v>13.647225314479963</v>
      </c>
      <c r="HC77" s="23">
        <v>13.716961002499962</v>
      </c>
      <c r="HD77" s="23">
        <v>13.786696690519962</v>
      </c>
      <c r="HE77" s="23">
        <v>13.856432378539962</v>
      </c>
      <c r="HF77" s="23">
        <v>13.926168066559962</v>
      </c>
      <c r="HG77" s="23">
        <v>13.995903754579961</v>
      </c>
      <c r="HH77" s="23">
        <v>14.065639442599961</v>
      </c>
      <c r="HI77" s="23">
        <v>14.135375130619961</v>
      </c>
      <c r="HJ77" s="23">
        <v>14.205110818639961</v>
      </c>
      <c r="HK77" s="23">
        <v>14.27484650665996</v>
      </c>
      <c r="HL77" s="23">
        <v>14.34458219467996</v>
      </c>
      <c r="HM77" s="23">
        <v>14.41431788269996</v>
      </c>
      <c r="HN77" s="23">
        <v>14.48405357071996</v>
      </c>
      <c r="HO77" s="23">
        <v>14.553789258739959</v>
      </c>
      <c r="HP77" s="23">
        <v>14.623524946759959</v>
      </c>
      <c r="HQ77" s="23">
        <v>14.693260634779959</v>
      </c>
      <c r="HR77" s="23">
        <v>14.762996322799959</v>
      </c>
      <c r="HS77" s="23">
        <v>14.832732010819958</v>
      </c>
      <c r="HT77" s="23">
        <v>14.902467698839958</v>
      </c>
      <c r="HU77" s="23">
        <v>14.972203386859958</v>
      </c>
      <c r="HV77" s="23">
        <v>15.041939074879958</v>
      </c>
      <c r="HW77" s="23">
        <v>15.111674762899957</v>
      </c>
      <c r="HX77" s="23">
        <v>15.181410450919957</v>
      </c>
      <c r="HY77" s="23">
        <v>15.251146138939957</v>
      </c>
      <c r="HZ77" s="23">
        <v>15.320881826959956</v>
      </c>
      <c r="IA77" s="23">
        <v>15.390617514979956</v>
      </c>
      <c r="IB77" s="23">
        <v>15.460353202999956</v>
      </c>
      <c r="IC77" s="23">
        <v>15.530088891019956</v>
      </c>
      <c r="ID77" s="23">
        <v>15.599824579039955</v>
      </c>
      <c r="IE77" s="23">
        <v>15.669560267059955</v>
      </c>
      <c r="IF77" s="23">
        <v>15.739295955079955</v>
      </c>
      <c r="IG77" s="23">
        <v>15.809031643099955</v>
      </c>
      <c r="IH77" s="23">
        <v>15.878767331119954</v>
      </c>
      <c r="II77" s="23">
        <v>15.948503019139954</v>
      </c>
      <c r="IJ77" s="23">
        <v>16.018238707159952</v>
      </c>
      <c r="IK77" s="23">
        <v>16.087974395179955</v>
      </c>
      <c r="IL77" s="23">
        <v>16.157710083199952</v>
      </c>
      <c r="IM77" s="23">
        <v>16.227445771219955</v>
      </c>
      <c r="IN77" s="23">
        <v>16.297181459239951</v>
      </c>
      <c r="IO77" s="23">
        <v>16.366917147259954</v>
      </c>
      <c r="IP77" s="23">
        <v>16.436652835279951</v>
      </c>
      <c r="IQ77" s="23">
        <v>16.506388523299954</v>
      </c>
      <c r="IR77" s="23">
        <v>16.57612421131995</v>
      </c>
      <c r="IS77" s="23">
        <v>16.645859899339953</v>
      </c>
      <c r="IT77" s="23">
        <v>16.71559558735995</v>
      </c>
      <c r="IU77" s="23">
        <v>16.785331275379953</v>
      </c>
      <c r="IV77" s="23">
        <v>16.855066963399949</v>
      </c>
    </row>
    <row r="78" spans="1:256" ht="13.2" x14ac:dyDescent="0.25">
      <c r="A78" s="149">
        <v>39052</v>
      </c>
      <c r="B78" s="218">
        <v>-2.0210059293750011</v>
      </c>
      <c r="C78" s="218">
        <v>-1.9907047400625011</v>
      </c>
      <c r="D78" s="218">
        <v>-1.9604035507500011</v>
      </c>
      <c r="E78" s="218">
        <v>-1.930102361437501</v>
      </c>
      <c r="F78" s="218">
        <v>-1.899801172125001</v>
      </c>
      <c r="G78" s="218">
        <v>-1.869499982812501</v>
      </c>
      <c r="H78" s="218">
        <v>-1.8391987935000009</v>
      </c>
      <c r="I78" s="218">
        <v>-1.8088976041875009</v>
      </c>
      <c r="J78" s="218">
        <v>-1.7785964148750009</v>
      </c>
      <c r="K78" s="218">
        <v>-1.7482952255625008</v>
      </c>
      <c r="L78" s="218">
        <v>-1.7179940362500008</v>
      </c>
      <c r="M78" s="218">
        <v>-1.6876928469375008</v>
      </c>
      <c r="N78" s="218">
        <v>-1.6573916576250007</v>
      </c>
      <c r="O78" s="218">
        <v>-1.6270904683125007</v>
      </c>
      <c r="P78" s="218">
        <v>-1.5967892790000007</v>
      </c>
      <c r="Q78" s="218">
        <v>-1.5664880896875006</v>
      </c>
      <c r="R78" s="218">
        <v>-1.5361869003750006</v>
      </c>
      <c r="S78" s="218">
        <v>-1.5058857110625006</v>
      </c>
      <c r="T78" s="218">
        <v>-1.4755845217500005</v>
      </c>
      <c r="U78" s="218">
        <v>-1.4452833324375005</v>
      </c>
      <c r="V78" s="219">
        <v>-1.4149821431250005</v>
      </c>
      <c r="W78" s="218">
        <v>-1.3846809538125004</v>
      </c>
      <c r="X78" s="219">
        <v>-1.3543797645000004</v>
      </c>
      <c r="Y78" s="218">
        <v>-1.3240785751875004</v>
      </c>
      <c r="Z78" s="219">
        <v>-1.2937773858750004</v>
      </c>
      <c r="AA78" s="218">
        <v>-1.2634761965625003</v>
      </c>
      <c r="AB78" s="220">
        <v>-1.2331750072500003</v>
      </c>
      <c r="AC78" s="218">
        <v>-1.2028738179375003</v>
      </c>
      <c r="AD78" s="220">
        <v>-1.1725726286250002</v>
      </c>
      <c r="AE78" s="218">
        <v>-1.1422714393125002</v>
      </c>
      <c r="AF78" s="218">
        <v>-1.1119702500000002</v>
      </c>
      <c r="AG78" s="150">
        <v>-1.0832351250000003</v>
      </c>
      <c r="AH78" s="150">
        <v>-1.0545000000000002</v>
      </c>
      <c r="AI78" s="150">
        <v>-1.0272500000000002</v>
      </c>
      <c r="AJ78" s="150">
        <v>-1</v>
      </c>
      <c r="AK78" s="150">
        <v>-0.8</v>
      </c>
      <c r="AL78" s="150">
        <v>-0.6</v>
      </c>
      <c r="AM78" s="150">
        <v>-0.4</v>
      </c>
      <c r="AN78" s="150">
        <v>-0.2</v>
      </c>
      <c r="AO78" s="150">
        <v>0</v>
      </c>
      <c r="AP78" s="150">
        <v>0.2</v>
      </c>
      <c r="AQ78" s="150">
        <v>0.4</v>
      </c>
      <c r="AR78" s="150">
        <v>0.6</v>
      </c>
      <c r="AS78" s="150">
        <v>0.8</v>
      </c>
      <c r="AT78" s="150">
        <v>1</v>
      </c>
      <c r="AU78" s="150">
        <v>1.2</v>
      </c>
      <c r="AV78" s="150">
        <v>1.4</v>
      </c>
      <c r="AW78" s="150">
        <v>1.58</v>
      </c>
      <c r="AX78" s="150">
        <v>1.76</v>
      </c>
      <c r="AY78" s="150">
        <v>1.9220000000000006</v>
      </c>
      <c r="AZ78" s="150">
        <v>2.0840000000000005</v>
      </c>
      <c r="BA78" s="150">
        <v>2.2298000000000004</v>
      </c>
      <c r="BB78" s="150">
        <v>2.3756000000000004</v>
      </c>
      <c r="BC78" s="150">
        <v>2.5068200000000003</v>
      </c>
      <c r="BD78" s="150">
        <v>2.6380400000000002</v>
      </c>
      <c r="BE78" s="150">
        <v>2.756138</v>
      </c>
      <c r="BF78" s="150">
        <v>2.8742359999999998</v>
      </c>
      <c r="BG78" s="150">
        <v>2.9805241999999996</v>
      </c>
      <c r="BH78" s="150">
        <v>3.0868123999999995</v>
      </c>
      <c r="BI78" s="150">
        <v>3.1824717799999993</v>
      </c>
      <c r="BJ78" s="150">
        <v>3.2781311599999992</v>
      </c>
      <c r="BK78" s="150">
        <v>3.3642246019999993</v>
      </c>
      <c r="BL78" s="150">
        <v>3.450318043999999</v>
      </c>
      <c r="BM78" s="150">
        <v>3.5278021417999987</v>
      </c>
      <c r="BN78" s="150">
        <v>3.6052862395999989</v>
      </c>
      <c r="BO78" s="150">
        <v>3.6750219276199987</v>
      </c>
      <c r="BP78" s="150">
        <v>3.7447576156399989</v>
      </c>
      <c r="BQ78" s="150">
        <v>3.8144933036599991</v>
      </c>
      <c r="BR78" s="150">
        <v>3.8842289916799988</v>
      </c>
      <c r="BS78" s="150">
        <v>3.9539646796999985</v>
      </c>
      <c r="BT78" s="150">
        <v>4.0237003677199983</v>
      </c>
      <c r="BU78" s="150">
        <v>4.093436055739998</v>
      </c>
      <c r="BV78" s="150">
        <v>4.1631717437599978</v>
      </c>
      <c r="BW78" s="150">
        <v>4.2329074317799975</v>
      </c>
      <c r="BX78" s="150">
        <v>4.3026431197999973</v>
      </c>
      <c r="BY78" s="150">
        <v>4.372378807819997</v>
      </c>
      <c r="BZ78" s="150">
        <v>4.4421144958399967</v>
      </c>
      <c r="CA78" s="150">
        <v>4.5118501838599965</v>
      </c>
      <c r="CB78" s="150">
        <v>4.5815858718799962</v>
      </c>
      <c r="CC78" s="150">
        <v>4.651321559899996</v>
      </c>
      <c r="CD78" s="150">
        <v>4.7210572479199957</v>
      </c>
      <c r="CE78" s="150">
        <v>4.7907929359399954</v>
      </c>
      <c r="CF78" s="150">
        <v>4.8605286239599952</v>
      </c>
      <c r="CG78" s="150">
        <v>4.9302643119799949</v>
      </c>
      <c r="CH78" s="150">
        <v>4.9999999999999947</v>
      </c>
      <c r="CI78" s="150">
        <v>5.0697356880199944</v>
      </c>
      <c r="CJ78" s="150">
        <v>5.1394713760399942</v>
      </c>
      <c r="CK78" s="150">
        <v>5.2092070640599939</v>
      </c>
      <c r="CL78" s="150">
        <v>5.2789427520799936</v>
      </c>
      <c r="CM78" s="150">
        <v>5.3486784400999934</v>
      </c>
      <c r="CN78" s="150">
        <v>5.4184141281199931</v>
      </c>
      <c r="CO78" s="150">
        <v>5.4881498161399929</v>
      </c>
      <c r="CP78" s="150">
        <v>5.5578855041599926</v>
      </c>
      <c r="CQ78" s="150">
        <v>5.6276211921799923</v>
      </c>
      <c r="CR78" s="150">
        <v>5.6973568801999921</v>
      </c>
      <c r="CS78" s="150">
        <v>5.7670925682199918</v>
      </c>
      <c r="CT78" s="150">
        <v>5.8368282562399916</v>
      </c>
      <c r="CU78" s="150">
        <v>5.9065639442599913</v>
      </c>
      <c r="CV78" s="150">
        <v>5.9762996322799911</v>
      </c>
      <c r="CW78" s="150">
        <v>6.0460353202999908</v>
      </c>
      <c r="CX78" s="150">
        <v>6.1157710083199905</v>
      </c>
      <c r="CY78" s="150">
        <v>6.1855066963399903</v>
      </c>
      <c r="CZ78" s="150">
        <v>6.25524238435999</v>
      </c>
      <c r="DA78" s="150">
        <v>6.3249780723799898</v>
      </c>
      <c r="DB78" s="150">
        <v>6.3947137603999895</v>
      </c>
      <c r="DC78" s="150">
        <v>6.4644494484199893</v>
      </c>
      <c r="DD78" s="150">
        <v>6.534185136439989</v>
      </c>
      <c r="DE78" s="150">
        <v>6.6039208244599887</v>
      </c>
      <c r="DF78" s="150">
        <v>6.6736565124799885</v>
      </c>
      <c r="DG78" s="150">
        <v>6.7433922004999882</v>
      </c>
      <c r="DH78" s="150">
        <v>6.813127888519988</v>
      </c>
      <c r="DI78" s="150">
        <v>6.8828635765399877</v>
      </c>
      <c r="DJ78" s="150">
        <v>6.9525992645599874</v>
      </c>
      <c r="DK78" s="150">
        <v>7.0223349525799872</v>
      </c>
      <c r="DL78" s="150">
        <v>7.0920706405999869</v>
      </c>
      <c r="DM78" s="150">
        <v>7.1618063286199867</v>
      </c>
      <c r="DN78" s="150">
        <v>7.2315420166399864</v>
      </c>
      <c r="DO78" s="150">
        <v>7.3012777046599862</v>
      </c>
      <c r="DP78" s="150">
        <v>7.3710133926799859</v>
      </c>
      <c r="DQ78" s="150">
        <v>7.4407490806999856</v>
      </c>
      <c r="DR78" s="150">
        <v>7.5104847687199854</v>
      </c>
      <c r="DS78" s="150">
        <v>7.5802204567399851</v>
      </c>
      <c r="DT78" s="150">
        <v>7.6499561447599849</v>
      </c>
      <c r="DU78" s="150">
        <v>7.7196918327799846</v>
      </c>
      <c r="DV78" s="150">
        <v>7.7894275207999844</v>
      </c>
      <c r="DW78" s="150">
        <v>7.8591632088199841</v>
      </c>
      <c r="DX78" s="150">
        <v>7.9288988968399838</v>
      </c>
      <c r="DY78" s="150">
        <v>7.9986345848599836</v>
      </c>
      <c r="DZ78" s="150">
        <v>8.0683702728799833</v>
      </c>
      <c r="EA78" s="150">
        <v>8.1381059608999831</v>
      </c>
      <c r="EB78" s="150">
        <v>8.2078416489199828</v>
      </c>
      <c r="EC78" s="150">
        <v>8.2775773369399825</v>
      </c>
      <c r="ED78" s="150">
        <v>8.3473130249599823</v>
      </c>
      <c r="EE78" s="150">
        <v>8.417048712979982</v>
      </c>
      <c r="EF78" s="150">
        <v>8.4867844009999818</v>
      </c>
      <c r="EG78" s="150">
        <v>8.5565200890199815</v>
      </c>
      <c r="EH78" s="150">
        <v>8.6262557770399813</v>
      </c>
      <c r="EI78" s="150">
        <v>8.695991465059981</v>
      </c>
      <c r="EJ78" s="150">
        <v>8.7657271530799807</v>
      </c>
      <c r="EK78" s="150">
        <v>8.8354628410999805</v>
      </c>
      <c r="EL78" s="23">
        <v>8.9051985291199802</v>
      </c>
      <c r="EM78" s="23">
        <v>8.97493421713998</v>
      </c>
      <c r="EN78" s="23">
        <v>9.0446699051599797</v>
      </c>
      <c r="EO78" s="23">
        <v>9.1144055931799794</v>
      </c>
      <c r="EP78" s="23">
        <v>9.1841412811999792</v>
      </c>
      <c r="EQ78" s="23">
        <v>9.2538769692199789</v>
      </c>
      <c r="ER78" s="23">
        <v>9.3236126572399787</v>
      </c>
      <c r="ES78" s="23">
        <v>9.3933483452599784</v>
      </c>
      <c r="ET78" s="23">
        <v>9.4630840332799782</v>
      </c>
      <c r="EU78" s="23">
        <v>9.5328197212999779</v>
      </c>
      <c r="EV78" s="23">
        <v>9.6025554093199776</v>
      </c>
      <c r="EW78" s="23">
        <v>9.6722910973399774</v>
      </c>
      <c r="EX78" s="23">
        <v>9.7420267853599771</v>
      </c>
      <c r="EY78" s="23">
        <v>9.8117624733799769</v>
      </c>
      <c r="EZ78" s="23">
        <v>9.8814981613999766</v>
      </c>
      <c r="FA78" s="23">
        <v>9.9512338494199764</v>
      </c>
      <c r="FB78" s="23">
        <v>10.020969537439976</v>
      </c>
      <c r="FC78" s="23">
        <v>10.090705225459976</v>
      </c>
      <c r="FD78" s="23">
        <v>10.160440913479976</v>
      </c>
      <c r="FE78" s="23">
        <v>10.230176601499975</v>
      </c>
      <c r="FF78" s="23">
        <v>10.299912289519975</v>
      </c>
      <c r="FG78" s="23">
        <v>10.369647977539975</v>
      </c>
      <c r="FH78" s="23">
        <v>10.439383665559975</v>
      </c>
      <c r="FI78" s="23">
        <v>10.509119353579974</v>
      </c>
      <c r="FJ78" s="23">
        <v>10.578855041599974</v>
      </c>
      <c r="FK78" s="23">
        <v>10.648590729619974</v>
      </c>
      <c r="FL78" s="23">
        <v>10.718326417639974</v>
      </c>
      <c r="FM78" s="23">
        <v>10.788062105659973</v>
      </c>
      <c r="FN78" s="23">
        <v>10.857797793679973</v>
      </c>
      <c r="FO78" s="23">
        <v>10.927533481699973</v>
      </c>
      <c r="FP78" s="23">
        <v>10.997269169719972</v>
      </c>
      <c r="FQ78" s="23">
        <v>11.067004857739972</v>
      </c>
      <c r="FR78" s="23">
        <v>11.136740545759972</v>
      </c>
      <c r="FS78" s="23">
        <v>11.206476233779972</v>
      </c>
      <c r="FT78" s="23">
        <v>11.276211921799971</v>
      </c>
      <c r="FU78" s="23">
        <v>11.345947609819971</v>
      </c>
      <c r="FV78" s="23">
        <v>11.415683297839971</v>
      </c>
      <c r="FW78" s="23">
        <v>11.485418985859971</v>
      </c>
      <c r="FX78" s="23">
        <v>11.55515467387997</v>
      </c>
      <c r="FY78" s="23">
        <v>11.62489036189997</v>
      </c>
      <c r="FZ78" s="23">
        <v>11.69462604991997</v>
      </c>
      <c r="GA78" s="23">
        <v>11.76436173793997</v>
      </c>
      <c r="GB78" s="23">
        <v>11.834097425959969</v>
      </c>
      <c r="GC78" s="23">
        <v>11.903833113979969</v>
      </c>
      <c r="GD78" s="23">
        <v>11.973568801999969</v>
      </c>
      <c r="GE78" s="23">
        <v>12.043304490019969</v>
      </c>
      <c r="GF78" s="23">
        <v>12.113040178039968</v>
      </c>
      <c r="GG78" s="23">
        <v>12.182775866059968</v>
      </c>
      <c r="GH78" s="23">
        <v>12.252511554079968</v>
      </c>
      <c r="GI78" s="23">
        <v>12.322247242099968</v>
      </c>
      <c r="GJ78" s="23">
        <v>12.391982930119967</v>
      </c>
      <c r="GK78" s="23">
        <v>12.461718618139967</v>
      </c>
      <c r="GL78" s="23">
        <v>12.531454306159967</v>
      </c>
      <c r="GM78" s="23">
        <v>12.601189994179967</v>
      </c>
      <c r="GN78" s="23">
        <v>12.670925682199966</v>
      </c>
      <c r="GO78" s="23">
        <v>12.740661370219966</v>
      </c>
      <c r="GP78" s="23">
        <v>12.810397058239966</v>
      </c>
      <c r="GQ78" s="23">
        <v>12.880132746259966</v>
      </c>
      <c r="GR78" s="23">
        <v>12.949868434279965</v>
      </c>
      <c r="GS78" s="23">
        <v>13.019604122299965</v>
      </c>
      <c r="GT78" s="23">
        <v>13.089339810319965</v>
      </c>
      <c r="GU78" s="23">
        <v>13.159075498339964</v>
      </c>
      <c r="GV78" s="23">
        <v>13.228811186359964</v>
      </c>
      <c r="GW78" s="23">
        <v>13.298546874379964</v>
      </c>
      <c r="GX78" s="23">
        <v>13.368282562399964</v>
      </c>
      <c r="GY78" s="23">
        <v>13.438018250419963</v>
      </c>
      <c r="GZ78" s="23">
        <v>13.507753938439963</v>
      </c>
      <c r="HA78" s="23">
        <v>13.577489626459963</v>
      </c>
      <c r="HB78" s="23">
        <v>13.647225314479963</v>
      </c>
      <c r="HC78" s="23">
        <v>13.716961002499962</v>
      </c>
      <c r="HD78" s="23">
        <v>13.786696690519962</v>
      </c>
      <c r="HE78" s="23">
        <v>13.856432378539962</v>
      </c>
      <c r="HF78" s="23">
        <v>13.926168066559962</v>
      </c>
      <c r="HG78" s="23">
        <v>13.995903754579961</v>
      </c>
      <c r="HH78" s="23">
        <v>14.065639442599961</v>
      </c>
      <c r="HI78" s="23">
        <v>14.135375130619961</v>
      </c>
      <c r="HJ78" s="23">
        <v>14.205110818639961</v>
      </c>
      <c r="HK78" s="23">
        <v>14.27484650665996</v>
      </c>
      <c r="HL78" s="23">
        <v>14.34458219467996</v>
      </c>
      <c r="HM78" s="23">
        <v>14.41431788269996</v>
      </c>
      <c r="HN78" s="23">
        <v>14.48405357071996</v>
      </c>
      <c r="HO78" s="23">
        <v>14.553789258739959</v>
      </c>
      <c r="HP78" s="23">
        <v>14.623524946759959</v>
      </c>
      <c r="HQ78" s="23">
        <v>14.693260634779959</v>
      </c>
      <c r="HR78" s="23">
        <v>14.762996322799959</v>
      </c>
      <c r="HS78" s="23">
        <v>14.832732010819958</v>
      </c>
      <c r="HT78" s="23">
        <v>14.902467698839958</v>
      </c>
      <c r="HU78" s="23">
        <v>14.972203386859958</v>
      </c>
      <c r="HV78" s="23">
        <v>15.041939074879958</v>
      </c>
      <c r="HW78" s="23">
        <v>15.111674762899957</v>
      </c>
      <c r="HX78" s="23">
        <v>15.181410450919957</v>
      </c>
      <c r="HY78" s="23">
        <v>15.251146138939957</v>
      </c>
      <c r="HZ78" s="23">
        <v>15.320881826959956</v>
      </c>
      <c r="IA78" s="23">
        <v>15.390617514979956</v>
      </c>
      <c r="IB78" s="23">
        <v>15.460353202999956</v>
      </c>
      <c r="IC78" s="23">
        <v>15.530088891019956</v>
      </c>
      <c r="ID78" s="23">
        <v>15.599824579039955</v>
      </c>
      <c r="IE78" s="23">
        <v>15.669560267059955</v>
      </c>
      <c r="IF78" s="23">
        <v>15.739295955079955</v>
      </c>
      <c r="IG78" s="23">
        <v>15.809031643099955</v>
      </c>
      <c r="IH78" s="23">
        <v>15.878767331119954</v>
      </c>
      <c r="II78" s="23">
        <v>15.948503019139954</v>
      </c>
      <c r="IJ78" s="23">
        <v>16.018238707159952</v>
      </c>
      <c r="IK78" s="23">
        <v>16.087974395179955</v>
      </c>
      <c r="IL78" s="23">
        <v>16.157710083199952</v>
      </c>
      <c r="IM78" s="23">
        <v>16.227445771219955</v>
      </c>
      <c r="IN78" s="23">
        <v>16.297181459239951</v>
      </c>
      <c r="IO78" s="23">
        <v>16.366917147259954</v>
      </c>
      <c r="IP78" s="23">
        <v>16.436652835279951</v>
      </c>
      <c r="IQ78" s="23">
        <v>16.506388523299954</v>
      </c>
      <c r="IR78" s="23">
        <v>16.57612421131995</v>
      </c>
      <c r="IS78" s="23">
        <v>16.645859899339953</v>
      </c>
      <c r="IT78" s="23">
        <v>16.71559558735995</v>
      </c>
      <c r="IU78" s="23">
        <v>16.785331275379953</v>
      </c>
      <c r="IV78" s="23">
        <v>16.855066963399949</v>
      </c>
    </row>
    <row r="79" spans="1:256" ht="13.2" x14ac:dyDescent="0.25">
      <c r="A79" s="149">
        <v>39083</v>
      </c>
      <c r="B79" s="218">
        <v>-2.0210059293750011</v>
      </c>
      <c r="C79" s="218">
        <v>-1.9907047400625011</v>
      </c>
      <c r="D79" s="218">
        <v>-1.9604035507500011</v>
      </c>
      <c r="E79" s="218">
        <v>-1.930102361437501</v>
      </c>
      <c r="F79" s="218">
        <v>-1.899801172125001</v>
      </c>
      <c r="G79" s="218">
        <v>-1.869499982812501</v>
      </c>
      <c r="H79" s="218">
        <v>-1.8391987935000009</v>
      </c>
      <c r="I79" s="218">
        <v>-1.8088976041875009</v>
      </c>
      <c r="J79" s="218">
        <v>-1.7785964148750009</v>
      </c>
      <c r="K79" s="218">
        <v>-1.7482952255625008</v>
      </c>
      <c r="L79" s="218">
        <v>-1.7179940362500008</v>
      </c>
      <c r="M79" s="218">
        <v>-1.6876928469375008</v>
      </c>
      <c r="N79" s="218">
        <v>-1.6573916576250007</v>
      </c>
      <c r="O79" s="218">
        <v>-1.6270904683125007</v>
      </c>
      <c r="P79" s="218">
        <v>-1.5967892790000007</v>
      </c>
      <c r="Q79" s="218">
        <v>-1.5664880896875006</v>
      </c>
      <c r="R79" s="218">
        <v>-1.5361869003750006</v>
      </c>
      <c r="S79" s="218">
        <v>-1.5058857110625006</v>
      </c>
      <c r="T79" s="218">
        <v>-1.4755845217500005</v>
      </c>
      <c r="U79" s="218">
        <v>-1.4452833324375005</v>
      </c>
      <c r="V79" s="219">
        <v>-1.4149821431250005</v>
      </c>
      <c r="W79" s="218">
        <v>-1.3846809538125004</v>
      </c>
      <c r="X79" s="219">
        <v>-1.3543797645000004</v>
      </c>
      <c r="Y79" s="218">
        <v>-1.3240785751875004</v>
      </c>
      <c r="Z79" s="219">
        <v>-1.2937773858750004</v>
      </c>
      <c r="AA79" s="218">
        <v>-1.2634761965625003</v>
      </c>
      <c r="AB79" s="220">
        <v>-1.2331750072500003</v>
      </c>
      <c r="AC79" s="218">
        <v>-1.2028738179375003</v>
      </c>
      <c r="AD79" s="220">
        <v>-1.1725726286250002</v>
      </c>
      <c r="AE79" s="218">
        <v>-1.1422714393125002</v>
      </c>
      <c r="AF79" s="218">
        <v>-1.1119702500000002</v>
      </c>
      <c r="AG79" s="150">
        <v>-1.0832351250000003</v>
      </c>
      <c r="AH79" s="150">
        <v>-1.0545000000000002</v>
      </c>
      <c r="AI79" s="150">
        <v>-1.0272500000000002</v>
      </c>
      <c r="AJ79" s="150">
        <v>-1</v>
      </c>
      <c r="AK79" s="150">
        <v>-0.8</v>
      </c>
      <c r="AL79" s="150">
        <v>-0.6</v>
      </c>
      <c r="AM79" s="150">
        <v>-0.4</v>
      </c>
      <c r="AN79" s="150">
        <v>-0.2</v>
      </c>
      <c r="AO79" s="150">
        <v>0</v>
      </c>
      <c r="AP79" s="150">
        <v>0.2</v>
      </c>
      <c r="AQ79" s="150">
        <v>0.4</v>
      </c>
      <c r="AR79" s="150">
        <v>0.6</v>
      </c>
      <c r="AS79" s="150">
        <v>0.8</v>
      </c>
      <c r="AT79" s="150">
        <v>1</v>
      </c>
      <c r="AU79" s="150">
        <v>1.2</v>
      </c>
      <c r="AV79" s="150">
        <v>1.4</v>
      </c>
      <c r="AW79" s="150">
        <v>1.58</v>
      </c>
      <c r="AX79" s="150">
        <v>1.76</v>
      </c>
      <c r="AY79" s="150">
        <v>1.9220000000000006</v>
      </c>
      <c r="AZ79" s="150">
        <v>2.0840000000000005</v>
      </c>
      <c r="BA79" s="150">
        <v>2.2298000000000004</v>
      </c>
      <c r="BB79" s="150">
        <v>2.3756000000000004</v>
      </c>
      <c r="BC79" s="150">
        <v>2.5068200000000003</v>
      </c>
      <c r="BD79" s="150">
        <v>2.6380400000000002</v>
      </c>
      <c r="BE79" s="150">
        <v>2.756138</v>
      </c>
      <c r="BF79" s="150">
        <v>2.8742359999999998</v>
      </c>
      <c r="BG79" s="150">
        <v>2.9805241999999996</v>
      </c>
      <c r="BH79" s="150">
        <v>3.0868123999999995</v>
      </c>
      <c r="BI79" s="150">
        <v>3.1824717799999993</v>
      </c>
      <c r="BJ79" s="150">
        <v>3.2781311599999992</v>
      </c>
      <c r="BK79" s="150">
        <v>3.3642246019999993</v>
      </c>
      <c r="BL79" s="150">
        <v>3.450318043999999</v>
      </c>
      <c r="BM79" s="150">
        <v>3.5278021417999987</v>
      </c>
      <c r="BN79" s="150">
        <v>3.6052862395999989</v>
      </c>
      <c r="BO79" s="150">
        <v>3.6750219276199987</v>
      </c>
      <c r="BP79" s="150">
        <v>3.7447576156399989</v>
      </c>
      <c r="BQ79" s="150">
        <v>3.8144933036599991</v>
      </c>
      <c r="BR79" s="150">
        <v>3.8842289916799988</v>
      </c>
      <c r="BS79" s="150">
        <v>3.9539646796999985</v>
      </c>
      <c r="BT79" s="150">
        <v>4.0237003677199983</v>
      </c>
      <c r="BU79" s="150">
        <v>4.093436055739998</v>
      </c>
      <c r="BV79" s="150">
        <v>4.1631717437599978</v>
      </c>
      <c r="BW79" s="150">
        <v>4.2329074317799975</v>
      </c>
      <c r="BX79" s="150">
        <v>4.3026431197999973</v>
      </c>
      <c r="BY79" s="150">
        <v>4.372378807819997</v>
      </c>
      <c r="BZ79" s="150">
        <v>4.4421144958399967</v>
      </c>
      <c r="CA79" s="150">
        <v>4.5118501838599965</v>
      </c>
      <c r="CB79" s="150">
        <v>4.5815858718799962</v>
      </c>
      <c r="CC79" s="150">
        <v>4.651321559899996</v>
      </c>
      <c r="CD79" s="150">
        <v>4.7210572479199957</v>
      </c>
      <c r="CE79" s="150">
        <v>4.7907929359399954</v>
      </c>
      <c r="CF79" s="150">
        <v>4.8605286239599952</v>
      </c>
      <c r="CG79" s="150">
        <v>4.9302643119799949</v>
      </c>
      <c r="CH79" s="150">
        <v>4.9999999999999947</v>
      </c>
      <c r="CI79" s="150">
        <v>5.0697356880199944</v>
      </c>
      <c r="CJ79" s="150">
        <v>5.1394713760399942</v>
      </c>
      <c r="CK79" s="150">
        <v>5.2092070640599939</v>
      </c>
      <c r="CL79" s="150">
        <v>5.2789427520799936</v>
      </c>
      <c r="CM79" s="150">
        <v>5.3486784400999934</v>
      </c>
      <c r="CN79" s="150">
        <v>5.4184141281199931</v>
      </c>
      <c r="CO79" s="150">
        <v>5.4881498161399929</v>
      </c>
      <c r="CP79" s="150">
        <v>5.5578855041599926</v>
      </c>
      <c r="CQ79" s="150">
        <v>5.6276211921799923</v>
      </c>
      <c r="CR79" s="150">
        <v>5.6973568801999921</v>
      </c>
      <c r="CS79" s="150">
        <v>5.7670925682199918</v>
      </c>
      <c r="CT79" s="150">
        <v>5.8368282562399916</v>
      </c>
      <c r="CU79" s="150">
        <v>5.9065639442599913</v>
      </c>
      <c r="CV79" s="150">
        <v>5.9762996322799911</v>
      </c>
      <c r="CW79" s="150">
        <v>6.0460353202999908</v>
      </c>
      <c r="CX79" s="150">
        <v>6.1157710083199905</v>
      </c>
      <c r="CY79" s="150">
        <v>6.1855066963399903</v>
      </c>
      <c r="CZ79" s="150">
        <v>6.25524238435999</v>
      </c>
      <c r="DA79" s="150">
        <v>6.3249780723799898</v>
      </c>
      <c r="DB79" s="150">
        <v>6.3947137603999895</v>
      </c>
      <c r="DC79" s="150">
        <v>6.4644494484199893</v>
      </c>
      <c r="DD79" s="150">
        <v>6.534185136439989</v>
      </c>
      <c r="DE79" s="150">
        <v>6.6039208244599887</v>
      </c>
      <c r="DF79" s="150">
        <v>6.6736565124799885</v>
      </c>
      <c r="DG79" s="150">
        <v>6.7433922004999882</v>
      </c>
      <c r="DH79" s="150">
        <v>6.813127888519988</v>
      </c>
      <c r="DI79" s="150">
        <v>6.8828635765399877</v>
      </c>
      <c r="DJ79" s="150">
        <v>6.9525992645599874</v>
      </c>
      <c r="DK79" s="150">
        <v>7.0223349525799872</v>
      </c>
      <c r="DL79" s="150">
        <v>7.0920706405999869</v>
      </c>
      <c r="DM79" s="150">
        <v>7.1618063286199867</v>
      </c>
      <c r="DN79" s="150">
        <v>7.2315420166399864</v>
      </c>
      <c r="DO79" s="150">
        <v>7.3012777046599862</v>
      </c>
      <c r="DP79" s="150">
        <v>7.3710133926799859</v>
      </c>
      <c r="DQ79" s="150">
        <v>7.4407490806999856</v>
      </c>
      <c r="DR79" s="150">
        <v>7.5104847687199854</v>
      </c>
      <c r="DS79" s="150">
        <v>7.5802204567399851</v>
      </c>
      <c r="DT79" s="150">
        <v>7.6499561447599849</v>
      </c>
      <c r="DU79" s="150">
        <v>7.7196918327799846</v>
      </c>
      <c r="DV79" s="150">
        <v>7.7894275207999844</v>
      </c>
      <c r="DW79" s="150">
        <v>7.8591632088199841</v>
      </c>
      <c r="DX79" s="150">
        <v>7.9288988968399838</v>
      </c>
      <c r="DY79" s="150">
        <v>7.9986345848599836</v>
      </c>
      <c r="DZ79" s="150">
        <v>8.0683702728799833</v>
      </c>
      <c r="EA79" s="150">
        <v>8.1381059608999831</v>
      </c>
      <c r="EB79" s="150">
        <v>8.2078416489199828</v>
      </c>
      <c r="EC79" s="150">
        <v>8.2775773369399825</v>
      </c>
      <c r="ED79" s="150">
        <v>8.3473130249599823</v>
      </c>
      <c r="EE79" s="150">
        <v>8.417048712979982</v>
      </c>
      <c r="EF79" s="150">
        <v>8.4867844009999818</v>
      </c>
      <c r="EG79" s="150">
        <v>8.5565200890199815</v>
      </c>
      <c r="EH79" s="150">
        <v>8.6262557770399813</v>
      </c>
      <c r="EI79" s="150">
        <v>8.695991465059981</v>
      </c>
      <c r="EJ79" s="150">
        <v>8.7657271530799807</v>
      </c>
      <c r="EK79" s="150">
        <v>8.8354628410999805</v>
      </c>
      <c r="EL79" s="23">
        <v>8.9051985291199802</v>
      </c>
      <c r="EM79" s="23">
        <v>8.97493421713998</v>
      </c>
      <c r="EN79" s="23">
        <v>9.0446699051599797</v>
      </c>
      <c r="EO79" s="23">
        <v>9.1144055931799794</v>
      </c>
      <c r="EP79" s="23">
        <v>9.1841412811999792</v>
      </c>
      <c r="EQ79" s="23">
        <v>9.2538769692199789</v>
      </c>
      <c r="ER79" s="23">
        <v>9.3236126572399787</v>
      </c>
      <c r="ES79" s="23">
        <v>9.3933483452599784</v>
      </c>
      <c r="ET79" s="23">
        <v>9.4630840332799782</v>
      </c>
      <c r="EU79" s="23">
        <v>9.5328197212999779</v>
      </c>
      <c r="EV79" s="23">
        <v>9.6025554093199776</v>
      </c>
      <c r="EW79" s="23">
        <v>9.6722910973399774</v>
      </c>
      <c r="EX79" s="23">
        <v>9.7420267853599771</v>
      </c>
      <c r="EY79" s="23">
        <v>9.8117624733799769</v>
      </c>
      <c r="EZ79" s="23">
        <v>9.8814981613999766</v>
      </c>
      <c r="FA79" s="23">
        <v>9.9512338494199764</v>
      </c>
      <c r="FB79" s="23">
        <v>10.020969537439976</v>
      </c>
      <c r="FC79" s="23">
        <v>10.090705225459976</v>
      </c>
      <c r="FD79" s="23">
        <v>10.160440913479976</v>
      </c>
      <c r="FE79" s="23">
        <v>10.230176601499975</v>
      </c>
      <c r="FF79" s="23">
        <v>10.299912289519975</v>
      </c>
      <c r="FG79" s="23">
        <v>10.369647977539975</v>
      </c>
      <c r="FH79" s="23">
        <v>10.439383665559975</v>
      </c>
      <c r="FI79" s="23">
        <v>10.509119353579974</v>
      </c>
      <c r="FJ79" s="23">
        <v>10.578855041599974</v>
      </c>
      <c r="FK79" s="23">
        <v>10.648590729619974</v>
      </c>
      <c r="FL79" s="23">
        <v>10.718326417639974</v>
      </c>
      <c r="FM79" s="23">
        <v>10.788062105659973</v>
      </c>
      <c r="FN79" s="23">
        <v>10.857797793679973</v>
      </c>
      <c r="FO79" s="23">
        <v>10.927533481699973</v>
      </c>
      <c r="FP79" s="23">
        <v>10.997269169719972</v>
      </c>
      <c r="FQ79" s="23">
        <v>11.067004857739972</v>
      </c>
      <c r="FR79" s="23">
        <v>11.136740545759972</v>
      </c>
      <c r="FS79" s="23">
        <v>11.206476233779972</v>
      </c>
      <c r="FT79" s="23">
        <v>11.276211921799971</v>
      </c>
      <c r="FU79" s="23">
        <v>11.345947609819971</v>
      </c>
      <c r="FV79" s="23">
        <v>11.415683297839971</v>
      </c>
      <c r="FW79" s="23">
        <v>11.485418985859971</v>
      </c>
      <c r="FX79" s="23">
        <v>11.55515467387997</v>
      </c>
      <c r="FY79" s="23">
        <v>11.62489036189997</v>
      </c>
      <c r="FZ79" s="23">
        <v>11.69462604991997</v>
      </c>
      <c r="GA79" s="23">
        <v>11.76436173793997</v>
      </c>
      <c r="GB79" s="23">
        <v>11.834097425959969</v>
      </c>
      <c r="GC79" s="23">
        <v>11.903833113979969</v>
      </c>
      <c r="GD79" s="23">
        <v>11.973568801999969</v>
      </c>
      <c r="GE79" s="23">
        <v>12.043304490019969</v>
      </c>
      <c r="GF79" s="23">
        <v>12.113040178039968</v>
      </c>
      <c r="GG79" s="23">
        <v>12.182775866059968</v>
      </c>
      <c r="GH79" s="23">
        <v>12.252511554079968</v>
      </c>
      <c r="GI79" s="23">
        <v>12.322247242099968</v>
      </c>
      <c r="GJ79" s="23">
        <v>12.391982930119967</v>
      </c>
      <c r="GK79" s="23">
        <v>12.461718618139967</v>
      </c>
      <c r="GL79" s="23">
        <v>12.531454306159967</v>
      </c>
      <c r="GM79" s="23">
        <v>12.601189994179967</v>
      </c>
      <c r="GN79" s="23">
        <v>12.670925682199966</v>
      </c>
      <c r="GO79" s="23">
        <v>12.740661370219966</v>
      </c>
      <c r="GP79" s="23">
        <v>12.810397058239966</v>
      </c>
      <c r="GQ79" s="23">
        <v>12.880132746259966</v>
      </c>
      <c r="GR79" s="23">
        <v>12.949868434279965</v>
      </c>
      <c r="GS79" s="23">
        <v>13.019604122299965</v>
      </c>
      <c r="GT79" s="23">
        <v>13.089339810319965</v>
      </c>
      <c r="GU79" s="23">
        <v>13.159075498339964</v>
      </c>
      <c r="GV79" s="23">
        <v>13.228811186359964</v>
      </c>
      <c r="GW79" s="23">
        <v>13.298546874379964</v>
      </c>
      <c r="GX79" s="23">
        <v>13.368282562399964</v>
      </c>
      <c r="GY79" s="23">
        <v>13.438018250419963</v>
      </c>
      <c r="GZ79" s="23">
        <v>13.507753938439963</v>
      </c>
      <c r="HA79" s="23">
        <v>13.577489626459963</v>
      </c>
      <c r="HB79" s="23">
        <v>13.647225314479963</v>
      </c>
      <c r="HC79" s="23">
        <v>13.716961002499962</v>
      </c>
      <c r="HD79" s="23">
        <v>13.786696690519962</v>
      </c>
      <c r="HE79" s="23">
        <v>13.856432378539962</v>
      </c>
      <c r="HF79" s="23">
        <v>13.926168066559962</v>
      </c>
      <c r="HG79" s="23">
        <v>13.995903754579961</v>
      </c>
      <c r="HH79" s="23">
        <v>14.065639442599961</v>
      </c>
      <c r="HI79" s="23">
        <v>14.135375130619961</v>
      </c>
      <c r="HJ79" s="23">
        <v>14.205110818639961</v>
      </c>
      <c r="HK79" s="23">
        <v>14.27484650665996</v>
      </c>
      <c r="HL79" s="23">
        <v>14.34458219467996</v>
      </c>
      <c r="HM79" s="23">
        <v>14.41431788269996</v>
      </c>
      <c r="HN79" s="23">
        <v>14.48405357071996</v>
      </c>
      <c r="HO79" s="23">
        <v>14.553789258739959</v>
      </c>
      <c r="HP79" s="23">
        <v>14.623524946759959</v>
      </c>
      <c r="HQ79" s="23">
        <v>14.693260634779959</v>
      </c>
      <c r="HR79" s="23">
        <v>14.762996322799959</v>
      </c>
      <c r="HS79" s="23">
        <v>14.832732010819958</v>
      </c>
      <c r="HT79" s="23">
        <v>14.902467698839958</v>
      </c>
      <c r="HU79" s="23">
        <v>14.972203386859958</v>
      </c>
      <c r="HV79" s="23">
        <v>15.041939074879958</v>
      </c>
      <c r="HW79" s="23">
        <v>15.111674762899957</v>
      </c>
      <c r="HX79" s="23">
        <v>15.181410450919957</v>
      </c>
      <c r="HY79" s="23">
        <v>15.251146138939957</v>
      </c>
      <c r="HZ79" s="23">
        <v>15.320881826959956</v>
      </c>
      <c r="IA79" s="23">
        <v>15.390617514979956</v>
      </c>
      <c r="IB79" s="23">
        <v>15.460353202999956</v>
      </c>
      <c r="IC79" s="23">
        <v>15.530088891019956</v>
      </c>
      <c r="ID79" s="23">
        <v>15.599824579039955</v>
      </c>
      <c r="IE79" s="23">
        <v>15.669560267059955</v>
      </c>
      <c r="IF79" s="23">
        <v>15.739295955079955</v>
      </c>
      <c r="IG79" s="23">
        <v>15.809031643099955</v>
      </c>
      <c r="IH79" s="23">
        <v>15.878767331119954</v>
      </c>
      <c r="II79" s="23">
        <v>15.948503019139954</v>
      </c>
      <c r="IJ79" s="23">
        <v>16.018238707159952</v>
      </c>
      <c r="IK79" s="23">
        <v>16.087974395179955</v>
      </c>
      <c r="IL79" s="23">
        <v>16.157710083199952</v>
      </c>
      <c r="IM79" s="23">
        <v>16.227445771219955</v>
      </c>
      <c r="IN79" s="23">
        <v>16.297181459239951</v>
      </c>
      <c r="IO79" s="23">
        <v>16.366917147259954</v>
      </c>
      <c r="IP79" s="23">
        <v>16.436652835279951</v>
      </c>
      <c r="IQ79" s="23">
        <v>16.506388523299954</v>
      </c>
      <c r="IR79" s="23">
        <v>16.57612421131995</v>
      </c>
      <c r="IS79" s="23">
        <v>16.645859899339953</v>
      </c>
      <c r="IT79" s="23">
        <v>16.71559558735995</v>
      </c>
      <c r="IU79" s="23">
        <v>16.785331275379953</v>
      </c>
      <c r="IV79" s="23">
        <v>16.855066963399949</v>
      </c>
    </row>
    <row r="80" spans="1:256" ht="13.2" x14ac:dyDescent="0.25">
      <c r="A80" s="149">
        <v>39114</v>
      </c>
      <c r="B80" s="218">
        <v>-2.0210059293750011</v>
      </c>
      <c r="C80" s="218">
        <v>-1.9907047400625011</v>
      </c>
      <c r="D80" s="218">
        <v>-1.9604035507500011</v>
      </c>
      <c r="E80" s="218">
        <v>-1.930102361437501</v>
      </c>
      <c r="F80" s="218">
        <v>-1.899801172125001</v>
      </c>
      <c r="G80" s="218">
        <v>-1.869499982812501</v>
      </c>
      <c r="H80" s="218">
        <v>-1.8391987935000009</v>
      </c>
      <c r="I80" s="218">
        <v>-1.8088976041875009</v>
      </c>
      <c r="J80" s="218">
        <v>-1.7785964148750009</v>
      </c>
      <c r="K80" s="218">
        <v>-1.7482952255625008</v>
      </c>
      <c r="L80" s="218">
        <v>-1.7179940362500008</v>
      </c>
      <c r="M80" s="218">
        <v>-1.6876928469375008</v>
      </c>
      <c r="N80" s="218">
        <v>-1.6573916576250007</v>
      </c>
      <c r="O80" s="218">
        <v>-1.6270904683125007</v>
      </c>
      <c r="P80" s="218">
        <v>-1.5967892790000007</v>
      </c>
      <c r="Q80" s="218">
        <v>-1.5664880896875006</v>
      </c>
      <c r="R80" s="218">
        <v>-1.5361869003750006</v>
      </c>
      <c r="S80" s="218">
        <v>-1.5058857110625006</v>
      </c>
      <c r="T80" s="218">
        <v>-1.4755845217500005</v>
      </c>
      <c r="U80" s="218">
        <v>-1.4452833324375005</v>
      </c>
      <c r="V80" s="219">
        <v>-1.4149821431250005</v>
      </c>
      <c r="W80" s="218">
        <v>-1.3846809538125004</v>
      </c>
      <c r="X80" s="219">
        <v>-1.3543797645000004</v>
      </c>
      <c r="Y80" s="218">
        <v>-1.3240785751875004</v>
      </c>
      <c r="Z80" s="219">
        <v>-1.2937773858750004</v>
      </c>
      <c r="AA80" s="218">
        <v>-1.2634761965625003</v>
      </c>
      <c r="AB80" s="220">
        <v>-1.2331750072500003</v>
      </c>
      <c r="AC80" s="218">
        <v>-1.2028738179375003</v>
      </c>
      <c r="AD80" s="220">
        <v>-1.1725726286250002</v>
      </c>
      <c r="AE80" s="218">
        <v>-1.1422714393125002</v>
      </c>
      <c r="AF80" s="218">
        <v>-1.1119702500000002</v>
      </c>
      <c r="AG80" s="150">
        <v>-1.0832351250000003</v>
      </c>
      <c r="AH80" s="150">
        <v>-1.0545000000000002</v>
      </c>
      <c r="AI80" s="150">
        <v>-1.0272500000000002</v>
      </c>
      <c r="AJ80" s="150">
        <v>-1</v>
      </c>
      <c r="AK80" s="150">
        <v>-0.8</v>
      </c>
      <c r="AL80" s="150">
        <v>-0.6</v>
      </c>
      <c r="AM80" s="150">
        <v>-0.4</v>
      </c>
      <c r="AN80" s="150">
        <v>-0.2</v>
      </c>
      <c r="AO80" s="150">
        <v>0</v>
      </c>
      <c r="AP80" s="150">
        <v>0.2</v>
      </c>
      <c r="AQ80" s="150">
        <v>0.4</v>
      </c>
      <c r="AR80" s="150">
        <v>0.6</v>
      </c>
      <c r="AS80" s="150">
        <v>0.8</v>
      </c>
      <c r="AT80" s="150">
        <v>1</v>
      </c>
      <c r="AU80" s="150">
        <v>1.2</v>
      </c>
      <c r="AV80" s="150">
        <v>1.4</v>
      </c>
      <c r="AW80" s="150">
        <v>1.58</v>
      </c>
      <c r="AX80" s="150">
        <v>1.76</v>
      </c>
      <c r="AY80" s="150">
        <v>1.9220000000000006</v>
      </c>
      <c r="AZ80" s="150">
        <v>2.0840000000000005</v>
      </c>
      <c r="BA80" s="150">
        <v>2.2298000000000004</v>
      </c>
      <c r="BB80" s="150">
        <v>2.3756000000000004</v>
      </c>
      <c r="BC80" s="150">
        <v>2.5068200000000003</v>
      </c>
      <c r="BD80" s="150">
        <v>2.6380400000000002</v>
      </c>
      <c r="BE80" s="150">
        <v>2.756138</v>
      </c>
      <c r="BF80" s="150">
        <v>2.8742359999999998</v>
      </c>
      <c r="BG80" s="150">
        <v>2.9805241999999996</v>
      </c>
      <c r="BH80" s="150">
        <v>3.0868123999999995</v>
      </c>
      <c r="BI80" s="150">
        <v>3.1824717799999993</v>
      </c>
      <c r="BJ80" s="150">
        <v>3.2781311599999992</v>
      </c>
      <c r="BK80" s="150">
        <v>3.3642246019999993</v>
      </c>
      <c r="BL80" s="150">
        <v>3.450318043999999</v>
      </c>
      <c r="BM80" s="150">
        <v>3.5278021417999987</v>
      </c>
      <c r="BN80" s="150">
        <v>3.6052862395999989</v>
      </c>
      <c r="BO80" s="150">
        <v>3.6750219276199987</v>
      </c>
      <c r="BP80" s="150">
        <v>3.7447576156399989</v>
      </c>
      <c r="BQ80" s="150">
        <v>3.8144933036599991</v>
      </c>
      <c r="BR80" s="150">
        <v>3.8842289916799988</v>
      </c>
      <c r="BS80" s="150">
        <v>3.9539646796999985</v>
      </c>
      <c r="BT80" s="150">
        <v>4.0237003677199983</v>
      </c>
      <c r="BU80" s="150">
        <v>4.093436055739998</v>
      </c>
      <c r="BV80" s="150">
        <v>4.1631717437599978</v>
      </c>
      <c r="BW80" s="150">
        <v>4.2329074317799975</v>
      </c>
      <c r="BX80" s="150">
        <v>4.3026431197999973</v>
      </c>
      <c r="BY80" s="150">
        <v>4.372378807819997</v>
      </c>
      <c r="BZ80" s="150">
        <v>4.4421144958399967</v>
      </c>
      <c r="CA80" s="150">
        <v>4.5118501838599965</v>
      </c>
      <c r="CB80" s="150">
        <v>4.5815858718799962</v>
      </c>
      <c r="CC80" s="150">
        <v>4.651321559899996</v>
      </c>
      <c r="CD80" s="150">
        <v>4.7210572479199957</v>
      </c>
      <c r="CE80" s="150">
        <v>4.7907929359399954</v>
      </c>
      <c r="CF80" s="150">
        <v>4.8605286239599952</v>
      </c>
      <c r="CG80" s="150">
        <v>4.9302643119799949</v>
      </c>
      <c r="CH80" s="150">
        <v>4.9999999999999947</v>
      </c>
      <c r="CI80" s="150">
        <v>5.0697356880199944</v>
      </c>
      <c r="CJ80" s="150">
        <v>5.1394713760399942</v>
      </c>
      <c r="CK80" s="150">
        <v>5.2092070640599939</v>
      </c>
      <c r="CL80" s="150">
        <v>5.2789427520799936</v>
      </c>
      <c r="CM80" s="150">
        <v>5.3486784400999934</v>
      </c>
      <c r="CN80" s="150">
        <v>5.4184141281199931</v>
      </c>
      <c r="CO80" s="150">
        <v>5.4881498161399929</v>
      </c>
      <c r="CP80" s="150">
        <v>5.5578855041599926</v>
      </c>
      <c r="CQ80" s="150">
        <v>5.6276211921799923</v>
      </c>
      <c r="CR80" s="150">
        <v>5.6973568801999921</v>
      </c>
      <c r="CS80" s="150">
        <v>5.7670925682199918</v>
      </c>
      <c r="CT80" s="150">
        <v>5.8368282562399916</v>
      </c>
      <c r="CU80" s="150">
        <v>5.9065639442599913</v>
      </c>
      <c r="CV80" s="150">
        <v>5.9762996322799911</v>
      </c>
      <c r="CW80" s="150">
        <v>6.0460353202999908</v>
      </c>
      <c r="CX80" s="150">
        <v>6.1157710083199905</v>
      </c>
      <c r="CY80" s="150">
        <v>6.1855066963399903</v>
      </c>
      <c r="CZ80" s="150">
        <v>6.25524238435999</v>
      </c>
      <c r="DA80" s="150">
        <v>6.3249780723799898</v>
      </c>
      <c r="DB80" s="150">
        <v>6.3947137603999895</v>
      </c>
      <c r="DC80" s="150">
        <v>6.4644494484199893</v>
      </c>
      <c r="DD80" s="150">
        <v>6.534185136439989</v>
      </c>
      <c r="DE80" s="150">
        <v>6.6039208244599887</v>
      </c>
      <c r="DF80" s="150">
        <v>6.6736565124799885</v>
      </c>
      <c r="DG80" s="150">
        <v>6.7433922004999882</v>
      </c>
      <c r="DH80" s="150">
        <v>6.813127888519988</v>
      </c>
      <c r="DI80" s="150">
        <v>6.8828635765399877</v>
      </c>
      <c r="DJ80" s="150">
        <v>6.9525992645599874</v>
      </c>
      <c r="DK80" s="150">
        <v>7.0223349525799872</v>
      </c>
      <c r="DL80" s="150">
        <v>7.0920706405999869</v>
      </c>
      <c r="DM80" s="150">
        <v>7.1618063286199867</v>
      </c>
      <c r="DN80" s="150">
        <v>7.2315420166399864</v>
      </c>
      <c r="DO80" s="150">
        <v>7.3012777046599862</v>
      </c>
      <c r="DP80" s="150">
        <v>7.3710133926799859</v>
      </c>
      <c r="DQ80" s="150">
        <v>7.4407490806999856</v>
      </c>
      <c r="DR80" s="150">
        <v>7.5104847687199854</v>
      </c>
      <c r="DS80" s="150">
        <v>7.5802204567399851</v>
      </c>
      <c r="DT80" s="150">
        <v>7.6499561447599849</v>
      </c>
      <c r="DU80" s="150">
        <v>7.7196918327799846</v>
      </c>
      <c r="DV80" s="150">
        <v>7.7894275207999844</v>
      </c>
      <c r="DW80" s="150">
        <v>7.8591632088199841</v>
      </c>
      <c r="DX80" s="150">
        <v>7.9288988968399838</v>
      </c>
      <c r="DY80" s="150">
        <v>7.9986345848599836</v>
      </c>
      <c r="DZ80" s="150">
        <v>8.0683702728799833</v>
      </c>
      <c r="EA80" s="150">
        <v>8.1381059608999831</v>
      </c>
      <c r="EB80" s="150">
        <v>8.2078416489199828</v>
      </c>
      <c r="EC80" s="150">
        <v>8.2775773369399825</v>
      </c>
      <c r="ED80" s="150">
        <v>8.3473130249599823</v>
      </c>
      <c r="EE80" s="150">
        <v>8.417048712979982</v>
      </c>
      <c r="EF80" s="150">
        <v>8.4867844009999818</v>
      </c>
      <c r="EG80" s="150">
        <v>8.5565200890199815</v>
      </c>
      <c r="EH80" s="150">
        <v>8.6262557770399813</v>
      </c>
      <c r="EI80" s="150">
        <v>8.695991465059981</v>
      </c>
      <c r="EJ80" s="150">
        <v>8.7657271530799807</v>
      </c>
      <c r="EK80" s="150">
        <v>8.8354628410999805</v>
      </c>
      <c r="EL80" s="23">
        <v>8.9051985291199802</v>
      </c>
      <c r="EM80" s="23">
        <v>8.97493421713998</v>
      </c>
      <c r="EN80" s="23">
        <v>9.0446699051599797</v>
      </c>
      <c r="EO80" s="23">
        <v>9.1144055931799794</v>
      </c>
      <c r="EP80" s="23">
        <v>9.1841412811999792</v>
      </c>
      <c r="EQ80" s="23">
        <v>9.2538769692199789</v>
      </c>
      <c r="ER80" s="23">
        <v>9.3236126572399787</v>
      </c>
      <c r="ES80" s="23">
        <v>9.3933483452599784</v>
      </c>
      <c r="ET80" s="23">
        <v>9.4630840332799782</v>
      </c>
      <c r="EU80" s="23">
        <v>9.5328197212999779</v>
      </c>
      <c r="EV80" s="23">
        <v>9.6025554093199776</v>
      </c>
      <c r="EW80" s="23">
        <v>9.6722910973399774</v>
      </c>
      <c r="EX80" s="23">
        <v>9.7420267853599771</v>
      </c>
      <c r="EY80" s="23">
        <v>9.8117624733799769</v>
      </c>
      <c r="EZ80" s="23">
        <v>9.8814981613999766</v>
      </c>
      <c r="FA80" s="23">
        <v>9.9512338494199764</v>
      </c>
      <c r="FB80" s="23">
        <v>10.020969537439976</v>
      </c>
      <c r="FC80" s="23">
        <v>10.090705225459976</v>
      </c>
      <c r="FD80" s="23">
        <v>10.160440913479976</v>
      </c>
      <c r="FE80" s="23">
        <v>10.230176601499975</v>
      </c>
      <c r="FF80" s="23">
        <v>10.299912289519975</v>
      </c>
      <c r="FG80" s="23">
        <v>10.369647977539975</v>
      </c>
      <c r="FH80" s="23">
        <v>10.439383665559975</v>
      </c>
      <c r="FI80" s="23">
        <v>10.509119353579974</v>
      </c>
      <c r="FJ80" s="23">
        <v>10.578855041599974</v>
      </c>
      <c r="FK80" s="23">
        <v>10.648590729619974</v>
      </c>
      <c r="FL80" s="23">
        <v>10.718326417639974</v>
      </c>
      <c r="FM80" s="23">
        <v>10.788062105659973</v>
      </c>
      <c r="FN80" s="23">
        <v>10.857797793679973</v>
      </c>
      <c r="FO80" s="23">
        <v>10.927533481699973</v>
      </c>
      <c r="FP80" s="23">
        <v>10.997269169719972</v>
      </c>
      <c r="FQ80" s="23">
        <v>11.067004857739972</v>
      </c>
      <c r="FR80" s="23">
        <v>11.136740545759972</v>
      </c>
      <c r="FS80" s="23">
        <v>11.206476233779972</v>
      </c>
      <c r="FT80" s="23">
        <v>11.276211921799971</v>
      </c>
      <c r="FU80" s="23">
        <v>11.345947609819971</v>
      </c>
      <c r="FV80" s="23">
        <v>11.415683297839971</v>
      </c>
      <c r="FW80" s="23">
        <v>11.485418985859971</v>
      </c>
      <c r="FX80" s="23">
        <v>11.55515467387997</v>
      </c>
      <c r="FY80" s="23">
        <v>11.62489036189997</v>
      </c>
      <c r="FZ80" s="23">
        <v>11.69462604991997</v>
      </c>
      <c r="GA80" s="23">
        <v>11.76436173793997</v>
      </c>
      <c r="GB80" s="23">
        <v>11.834097425959969</v>
      </c>
      <c r="GC80" s="23">
        <v>11.903833113979969</v>
      </c>
      <c r="GD80" s="23">
        <v>11.973568801999969</v>
      </c>
      <c r="GE80" s="23">
        <v>12.043304490019969</v>
      </c>
      <c r="GF80" s="23">
        <v>12.113040178039968</v>
      </c>
      <c r="GG80" s="23">
        <v>12.182775866059968</v>
      </c>
      <c r="GH80" s="23">
        <v>12.252511554079968</v>
      </c>
      <c r="GI80" s="23">
        <v>12.322247242099968</v>
      </c>
      <c r="GJ80" s="23">
        <v>12.391982930119967</v>
      </c>
      <c r="GK80" s="23">
        <v>12.461718618139967</v>
      </c>
      <c r="GL80" s="23">
        <v>12.531454306159967</v>
      </c>
      <c r="GM80" s="23">
        <v>12.601189994179967</v>
      </c>
      <c r="GN80" s="23">
        <v>12.670925682199966</v>
      </c>
      <c r="GO80" s="23">
        <v>12.740661370219966</v>
      </c>
      <c r="GP80" s="23">
        <v>12.810397058239966</v>
      </c>
      <c r="GQ80" s="23">
        <v>12.880132746259966</v>
      </c>
      <c r="GR80" s="23">
        <v>12.949868434279965</v>
      </c>
      <c r="GS80" s="23">
        <v>13.019604122299965</v>
      </c>
      <c r="GT80" s="23">
        <v>13.089339810319965</v>
      </c>
      <c r="GU80" s="23">
        <v>13.159075498339964</v>
      </c>
      <c r="GV80" s="23">
        <v>13.228811186359964</v>
      </c>
      <c r="GW80" s="23">
        <v>13.298546874379964</v>
      </c>
      <c r="GX80" s="23">
        <v>13.368282562399964</v>
      </c>
      <c r="GY80" s="23">
        <v>13.438018250419963</v>
      </c>
      <c r="GZ80" s="23">
        <v>13.507753938439963</v>
      </c>
      <c r="HA80" s="23">
        <v>13.577489626459963</v>
      </c>
      <c r="HB80" s="23">
        <v>13.647225314479963</v>
      </c>
      <c r="HC80" s="23">
        <v>13.716961002499962</v>
      </c>
      <c r="HD80" s="23">
        <v>13.786696690519962</v>
      </c>
      <c r="HE80" s="23">
        <v>13.856432378539962</v>
      </c>
      <c r="HF80" s="23">
        <v>13.926168066559962</v>
      </c>
      <c r="HG80" s="23">
        <v>13.995903754579961</v>
      </c>
      <c r="HH80" s="23">
        <v>14.065639442599961</v>
      </c>
      <c r="HI80" s="23">
        <v>14.135375130619961</v>
      </c>
      <c r="HJ80" s="23">
        <v>14.205110818639961</v>
      </c>
      <c r="HK80" s="23">
        <v>14.27484650665996</v>
      </c>
      <c r="HL80" s="23">
        <v>14.34458219467996</v>
      </c>
      <c r="HM80" s="23">
        <v>14.41431788269996</v>
      </c>
      <c r="HN80" s="23">
        <v>14.48405357071996</v>
      </c>
      <c r="HO80" s="23">
        <v>14.553789258739959</v>
      </c>
      <c r="HP80" s="23">
        <v>14.623524946759959</v>
      </c>
      <c r="HQ80" s="23">
        <v>14.693260634779959</v>
      </c>
      <c r="HR80" s="23">
        <v>14.762996322799959</v>
      </c>
      <c r="HS80" s="23">
        <v>14.832732010819958</v>
      </c>
      <c r="HT80" s="23">
        <v>14.902467698839958</v>
      </c>
      <c r="HU80" s="23">
        <v>14.972203386859958</v>
      </c>
      <c r="HV80" s="23">
        <v>15.041939074879958</v>
      </c>
      <c r="HW80" s="23">
        <v>15.111674762899957</v>
      </c>
      <c r="HX80" s="23">
        <v>15.181410450919957</v>
      </c>
      <c r="HY80" s="23">
        <v>15.251146138939957</v>
      </c>
      <c r="HZ80" s="23">
        <v>15.320881826959956</v>
      </c>
      <c r="IA80" s="23">
        <v>15.390617514979956</v>
      </c>
      <c r="IB80" s="23">
        <v>15.460353202999956</v>
      </c>
      <c r="IC80" s="23">
        <v>15.530088891019956</v>
      </c>
      <c r="ID80" s="23">
        <v>15.599824579039955</v>
      </c>
      <c r="IE80" s="23">
        <v>15.669560267059955</v>
      </c>
      <c r="IF80" s="23">
        <v>15.739295955079955</v>
      </c>
      <c r="IG80" s="23">
        <v>15.809031643099955</v>
      </c>
      <c r="IH80" s="23">
        <v>15.878767331119954</v>
      </c>
      <c r="II80" s="23">
        <v>15.948503019139954</v>
      </c>
      <c r="IJ80" s="23">
        <v>16.018238707159952</v>
      </c>
      <c r="IK80" s="23">
        <v>16.087974395179955</v>
      </c>
      <c r="IL80" s="23">
        <v>16.157710083199952</v>
      </c>
      <c r="IM80" s="23">
        <v>16.227445771219955</v>
      </c>
      <c r="IN80" s="23">
        <v>16.297181459239951</v>
      </c>
      <c r="IO80" s="23">
        <v>16.366917147259954</v>
      </c>
      <c r="IP80" s="23">
        <v>16.436652835279951</v>
      </c>
      <c r="IQ80" s="23">
        <v>16.506388523299954</v>
      </c>
      <c r="IR80" s="23">
        <v>16.57612421131995</v>
      </c>
      <c r="IS80" s="23">
        <v>16.645859899339953</v>
      </c>
      <c r="IT80" s="23">
        <v>16.71559558735995</v>
      </c>
      <c r="IU80" s="23">
        <v>16.785331275379953</v>
      </c>
      <c r="IV80" s="23">
        <v>16.855066963399949</v>
      </c>
    </row>
    <row r="81" spans="1:256" ht="13.2" x14ac:dyDescent="0.25">
      <c r="A81" s="149">
        <v>39142</v>
      </c>
      <c r="B81" s="218">
        <v>-2.0210059293750011</v>
      </c>
      <c r="C81" s="218">
        <v>-1.9907047400625011</v>
      </c>
      <c r="D81" s="218">
        <v>-1.9604035507500011</v>
      </c>
      <c r="E81" s="218">
        <v>-1.930102361437501</v>
      </c>
      <c r="F81" s="218">
        <v>-1.899801172125001</v>
      </c>
      <c r="G81" s="218">
        <v>-1.869499982812501</v>
      </c>
      <c r="H81" s="218">
        <v>-1.8391987935000009</v>
      </c>
      <c r="I81" s="218">
        <v>-1.8088976041875009</v>
      </c>
      <c r="J81" s="218">
        <v>-1.7785964148750009</v>
      </c>
      <c r="K81" s="218">
        <v>-1.7482952255625008</v>
      </c>
      <c r="L81" s="218">
        <v>-1.7179940362500008</v>
      </c>
      <c r="M81" s="218">
        <v>-1.6876928469375008</v>
      </c>
      <c r="N81" s="218">
        <v>-1.6573916576250007</v>
      </c>
      <c r="O81" s="218">
        <v>-1.6270904683125007</v>
      </c>
      <c r="P81" s="218">
        <v>-1.5967892790000007</v>
      </c>
      <c r="Q81" s="218">
        <v>-1.5664880896875006</v>
      </c>
      <c r="R81" s="218">
        <v>-1.5361869003750006</v>
      </c>
      <c r="S81" s="218">
        <v>-1.5058857110625006</v>
      </c>
      <c r="T81" s="218">
        <v>-1.4755845217500005</v>
      </c>
      <c r="U81" s="218">
        <v>-1.4452833324375005</v>
      </c>
      <c r="V81" s="219">
        <v>-1.4149821431250005</v>
      </c>
      <c r="W81" s="218">
        <v>-1.3846809538125004</v>
      </c>
      <c r="X81" s="219">
        <v>-1.3543797645000004</v>
      </c>
      <c r="Y81" s="218">
        <v>-1.3240785751875004</v>
      </c>
      <c r="Z81" s="219">
        <v>-1.2937773858750004</v>
      </c>
      <c r="AA81" s="218">
        <v>-1.2634761965625003</v>
      </c>
      <c r="AB81" s="220">
        <v>-1.2331750072500003</v>
      </c>
      <c r="AC81" s="218">
        <v>-1.2028738179375003</v>
      </c>
      <c r="AD81" s="220">
        <v>-1.1725726286250002</v>
      </c>
      <c r="AE81" s="218">
        <v>-1.1422714393125002</v>
      </c>
      <c r="AF81" s="218">
        <v>-1.1119702500000002</v>
      </c>
      <c r="AG81" s="150">
        <v>-1.0832351250000003</v>
      </c>
      <c r="AH81" s="150">
        <v>-1.0545000000000002</v>
      </c>
      <c r="AI81" s="150">
        <v>-1.0272500000000002</v>
      </c>
      <c r="AJ81" s="150">
        <v>-1</v>
      </c>
      <c r="AK81" s="150">
        <v>-0.8</v>
      </c>
      <c r="AL81" s="150">
        <v>-0.6</v>
      </c>
      <c r="AM81" s="150">
        <v>-0.4</v>
      </c>
      <c r="AN81" s="150">
        <v>-0.2</v>
      </c>
      <c r="AO81" s="150">
        <v>0</v>
      </c>
      <c r="AP81" s="150">
        <v>0.2</v>
      </c>
      <c r="AQ81" s="150">
        <v>0.4</v>
      </c>
      <c r="AR81" s="150">
        <v>0.6</v>
      </c>
      <c r="AS81" s="150">
        <v>0.8</v>
      </c>
      <c r="AT81" s="150">
        <v>1</v>
      </c>
      <c r="AU81" s="150">
        <v>1.2</v>
      </c>
      <c r="AV81" s="150">
        <v>1.4</v>
      </c>
      <c r="AW81" s="150">
        <v>1.58</v>
      </c>
      <c r="AX81" s="150">
        <v>1.76</v>
      </c>
      <c r="AY81" s="150">
        <v>1.9220000000000006</v>
      </c>
      <c r="AZ81" s="150">
        <v>2.0840000000000005</v>
      </c>
      <c r="BA81" s="150">
        <v>2.2298000000000004</v>
      </c>
      <c r="BB81" s="150">
        <v>2.3756000000000004</v>
      </c>
      <c r="BC81" s="150">
        <v>2.5068200000000003</v>
      </c>
      <c r="BD81" s="150">
        <v>2.6380400000000002</v>
      </c>
      <c r="BE81" s="150">
        <v>2.756138</v>
      </c>
      <c r="BF81" s="150">
        <v>2.8742359999999998</v>
      </c>
      <c r="BG81" s="150">
        <v>2.9805241999999996</v>
      </c>
      <c r="BH81" s="150">
        <v>3.0868123999999995</v>
      </c>
      <c r="BI81" s="150">
        <v>3.1824717799999993</v>
      </c>
      <c r="BJ81" s="150">
        <v>3.2781311599999992</v>
      </c>
      <c r="BK81" s="150">
        <v>3.3642246019999993</v>
      </c>
      <c r="BL81" s="150">
        <v>3.450318043999999</v>
      </c>
      <c r="BM81" s="150">
        <v>3.5278021417999987</v>
      </c>
      <c r="BN81" s="150">
        <v>3.6052862395999989</v>
      </c>
      <c r="BO81" s="150">
        <v>3.6750219276199987</v>
      </c>
      <c r="BP81" s="150">
        <v>3.7447576156399989</v>
      </c>
      <c r="BQ81" s="150">
        <v>3.8144933036599991</v>
      </c>
      <c r="BR81" s="150">
        <v>3.8842289916799988</v>
      </c>
      <c r="BS81" s="150">
        <v>3.9539646796999985</v>
      </c>
      <c r="BT81" s="150">
        <v>4.0237003677199983</v>
      </c>
      <c r="BU81" s="150">
        <v>4.093436055739998</v>
      </c>
      <c r="BV81" s="150">
        <v>4.1631717437599978</v>
      </c>
      <c r="BW81" s="150">
        <v>4.2329074317799975</v>
      </c>
      <c r="BX81" s="150">
        <v>4.3026431197999973</v>
      </c>
      <c r="BY81" s="150">
        <v>4.372378807819997</v>
      </c>
      <c r="BZ81" s="150">
        <v>4.4421144958399967</v>
      </c>
      <c r="CA81" s="150">
        <v>4.5118501838599965</v>
      </c>
      <c r="CB81" s="150">
        <v>4.5815858718799962</v>
      </c>
      <c r="CC81" s="150">
        <v>4.651321559899996</v>
      </c>
      <c r="CD81" s="150">
        <v>4.7210572479199957</v>
      </c>
      <c r="CE81" s="150">
        <v>4.7907929359399954</v>
      </c>
      <c r="CF81" s="150">
        <v>4.8605286239599952</v>
      </c>
      <c r="CG81" s="150">
        <v>4.9302643119799949</v>
      </c>
      <c r="CH81" s="150">
        <v>4.9999999999999947</v>
      </c>
      <c r="CI81" s="150">
        <v>5.0697356880199944</v>
      </c>
      <c r="CJ81" s="150">
        <v>5.1394713760399942</v>
      </c>
      <c r="CK81" s="150">
        <v>5.2092070640599939</v>
      </c>
      <c r="CL81" s="150">
        <v>5.2789427520799936</v>
      </c>
      <c r="CM81" s="150">
        <v>5.3486784400999934</v>
      </c>
      <c r="CN81" s="150">
        <v>5.4184141281199931</v>
      </c>
      <c r="CO81" s="150">
        <v>5.4881498161399929</v>
      </c>
      <c r="CP81" s="150">
        <v>5.5578855041599926</v>
      </c>
      <c r="CQ81" s="150">
        <v>5.6276211921799923</v>
      </c>
      <c r="CR81" s="150">
        <v>5.6973568801999921</v>
      </c>
      <c r="CS81" s="150">
        <v>5.7670925682199918</v>
      </c>
      <c r="CT81" s="150">
        <v>5.8368282562399916</v>
      </c>
      <c r="CU81" s="150">
        <v>5.9065639442599913</v>
      </c>
      <c r="CV81" s="150">
        <v>5.9762996322799911</v>
      </c>
      <c r="CW81" s="150">
        <v>6.0460353202999908</v>
      </c>
      <c r="CX81" s="150">
        <v>6.1157710083199905</v>
      </c>
      <c r="CY81" s="150">
        <v>6.1855066963399903</v>
      </c>
      <c r="CZ81" s="150">
        <v>6.25524238435999</v>
      </c>
      <c r="DA81" s="150">
        <v>6.3249780723799898</v>
      </c>
      <c r="DB81" s="150">
        <v>6.3947137603999895</v>
      </c>
      <c r="DC81" s="150">
        <v>6.4644494484199893</v>
      </c>
      <c r="DD81" s="150">
        <v>6.534185136439989</v>
      </c>
      <c r="DE81" s="150">
        <v>6.6039208244599887</v>
      </c>
      <c r="DF81" s="150">
        <v>6.6736565124799885</v>
      </c>
      <c r="DG81" s="150">
        <v>6.7433922004999882</v>
      </c>
      <c r="DH81" s="150">
        <v>6.813127888519988</v>
      </c>
      <c r="DI81" s="150">
        <v>6.8828635765399877</v>
      </c>
      <c r="DJ81" s="150">
        <v>6.9525992645599874</v>
      </c>
      <c r="DK81" s="150">
        <v>7.0223349525799872</v>
      </c>
      <c r="DL81" s="150">
        <v>7.0920706405999869</v>
      </c>
      <c r="DM81" s="150">
        <v>7.1618063286199867</v>
      </c>
      <c r="DN81" s="150">
        <v>7.2315420166399864</v>
      </c>
      <c r="DO81" s="150">
        <v>7.3012777046599862</v>
      </c>
      <c r="DP81" s="150">
        <v>7.3710133926799859</v>
      </c>
      <c r="DQ81" s="150">
        <v>7.4407490806999856</v>
      </c>
      <c r="DR81" s="150">
        <v>7.5104847687199854</v>
      </c>
      <c r="DS81" s="150">
        <v>7.5802204567399851</v>
      </c>
      <c r="DT81" s="150">
        <v>7.6499561447599849</v>
      </c>
      <c r="DU81" s="150">
        <v>7.7196918327799846</v>
      </c>
      <c r="DV81" s="150">
        <v>7.7894275207999844</v>
      </c>
      <c r="DW81" s="150">
        <v>7.8591632088199841</v>
      </c>
      <c r="DX81" s="150">
        <v>7.9288988968399838</v>
      </c>
      <c r="DY81" s="150">
        <v>7.9986345848599836</v>
      </c>
      <c r="DZ81" s="150">
        <v>8.0683702728799833</v>
      </c>
      <c r="EA81" s="150">
        <v>8.1381059608999831</v>
      </c>
      <c r="EB81" s="150">
        <v>8.2078416489199828</v>
      </c>
      <c r="EC81" s="150">
        <v>8.2775773369399825</v>
      </c>
      <c r="ED81" s="150">
        <v>8.3473130249599823</v>
      </c>
      <c r="EE81" s="150">
        <v>8.417048712979982</v>
      </c>
      <c r="EF81" s="150">
        <v>8.4867844009999818</v>
      </c>
      <c r="EG81" s="150">
        <v>8.5565200890199815</v>
      </c>
      <c r="EH81" s="150">
        <v>8.6262557770399813</v>
      </c>
      <c r="EI81" s="150">
        <v>8.695991465059981</v>
      </c>
      <c r="EJ81" s="150">
        <v>8.7657271530799807</v>
      </c>
      <c r="EK81" s="150">
        <v>8.8354628410999805</v>
      </c>
      <c r="EL81" s="23">
        <v>8.9051985291199802</v>
      </c>
      <c r="EM81" s="23">
        <v>8.97493421713998</v>
      </c>
      <c r="EN81" s="23">
        <v>9.0446699051599797</v>
      </c>
      <c r="EO81" s="23">
        <v>9.1144055931799794</v>
      </c>
      <c r="EP81" s="23">
        <v>9.1841412811999792</v>
      </c>
      <c r="EQ81" s="23">
        <v>9.2538769692199789</v>
      </c>
      <c r="ER81" s="23">
        <v>9.3236126572399787</v>
      </c>
      <c r="ES81" s="23">
        <v>9.3933483452599784</v>
      </c>
      <c r="ET81" s="23">
        <v>9.4630840332799782</v>
      </c>
      <c r="EU81" s="23">
        <v>9.5328197212999779</v>
      </c>
      <c r="EV81" s="23">
        <v>9.6025554093199776</v>
      </c>
      <c r="EW81" s="23">
        <v>9.6722910973399774</v>
      </c>
      <c r="EX81" s="23">
        <v>9.7420267853599771</v>
      </c>
      <c r="EY81" s="23">
        <v>9.8117624733799769</v>
      </c>
      <c r="EZ81" s="23">
        <v>9.8814981613999766</v>
      </c>
      <c r="FA81" s="23">
        <v>9.9512338494199764</v>
      </c>
      <c r="FB81" s="23">
        <v>10.020969537439976</v>
      </c>
      <c r="FC81" s="23">
        <v>10.090705225459976</v>
      </c>
      <c r="FD81" s="23">
        <v>10.160440913479976</v>
      </c>
      <c r="FE81" s="23">
        <v>10.230176601499975</v>
      </c>
      <c r="FF81" s="23">
        <v>10.299912289519975</v>
      </c>
      <c r="FG81" s="23">
        <v>10.369647977539975</v>
      </c>
      <c r="FH81" s="23">
        <v>10.439383665559975</v>
      </c>
      <c r="FI81" s="23">
        <v>10.509119353579974</v>
      </c>
      <c r="FJ81" s="23">
        <v>10.578855041599974</v>
      </c>
      <c r="FK81" s="23">
        <v>10.648590729619974</v>
      </c>
      <c r="FL81" s="23">
        <v>10.718326417639974</v>
      </c>
      <c r="FM81" s="23">
        <v>10.788062105659973</v>
      </c>
      <c r="FN81" s="23">
        <v>10.857797793679973</v>
      </c>
      <c r="FO81" s="23">
        <v>10.927533481699973</v>
      </c>
      <c r="FP81" s="23">
        <v>10.997269169719972</v>
      </c>
      <c r="FQ81" s="23">
        <v>11.067004857739972</v>
      </c>
      <c r="FR81" s="23">
        <v>11.136740545759972</v>
      </c>
      <c r="FS81" s="23">
        <v>11.206476233779972</v>
      </c>
      <c r="FT81" s="23">
        <v>11.276211921799971</v>
      </c>
      <c r="FU81" s="23">
        <v>11.345947609819971</v>
      </c>
      <c r="FV81" s="23">
        <v>11.415683297839971</v>
      </c>
      <c r="FW81" s="23">
        <v>11.485418985859971</v>
      </c>
      <c r="FX81" s="23">
        <v>11.55515467387997</v>
      </c>
      <c r="FY81" s="23">
        <v>11.62489036189997</v>
      </c>
      <c r="FZ81" s="23">
        <v>11.69462604991997</v>
      </c>
      <c r="GA81" s="23">
        <v>11.76436173793997</v>
      </c>
      <c r="GB81" s="23">
        <v>11.834097425959969</v>
      </c>
      <c r="GC81" s="23">
        <v>11.903833113979969</v>
      </c>
      <c r="GD81" s="23">
        <v>11.973568801999969</v>
      </c>
      <c r="GE81" s="23">
        <v>12.043304490019969</v>
      </c>
      <c r="GF81" s="23">
        <v>12.113040178039968</v>
      </c>
      <c r="GG81" s="23">
        <v>12.182775866059968</v>
      </c>
      <c r="GH81" s="23">
        <v>12.252511554079968</v>
      </c>
      <c r="GI81" s="23">
        <v>12.322247242099968</v>
      </c>
      <c r="GJ81" s="23">
        <v>12.391982930119967</v>
      </c>
      <c r="GK81" s="23">
        <v>12.461718618139967</v>
      </c>
      <c r="GL81" s="23">
        <v>12.531454306159967</v>
      </c>
      <c r="GM81" s="23">
        <v>12.601189994179967</v>
      </c>
      <c r="GN81" s="23">
        <v>12.670925682199966</v>
      </c>
      <c r="GO81" s="23">
        <v>12.740661370219966</v>
      </c>
      <c r="GP81" s="23">
        <v>12.810397058239966</v>
      </c>
      <c r="GQ81" s="23">
        <v>12.880132746259966</v>
      </c>
      <c r="GR81" s="23">
        <v>12.949868434279965</v>
      </c>
      <c r="GS81" s="23">
        <v>13.019604122299965</v>
      </c>
      <c r="GT81" s="23">
        <v>13.089339810319965</v>
      </c>
      <c r="GU81" s="23">
        <v>13.159075498339964</v>
      </c>
      <c r="GV81" s="23">
        <v>13.228811186359964</v>
      </c>
      <c r="GW81" s="23">
        <v>13.298546874379964</v>
      </c>
      <c r="GX81" s="23">
        <v>13.368282562399964</v>
      </c>
      <c r="GY81" s="23">
        <v>13.438018250419963</v>
      </c>
      <c r="GZ81" s="23">
        <v>13.507753938439963</v>
      </c>
      <c r="HA81" s="23">
        <v>13.577489626459963</v>
      </c>
      <c r="HB81" s="23">
        <v>13.647225314479963</v>
      </c>
      <c r="HC81" s="23">
        <v>13.716961002499962</v>
      </c>
      <c r="HD81" s="23">
        <v>13.786696690519962</v>
      </c>
      <c r="HE81" s="23">
        <v>13.856432378539962</v>
      </c>
      <c r="HF81" s="23">
        <v>13.926168066559962</v>
      </c>
      <c r="HG81" s="23">
        <v>13.995903754579961</v>
      </c>
      <c r="HH81" s="23">
        <v>14.065639442599961</v>
      </c>
      <c r="HI81" s="23">
        <v>14.135375130619961</v>
      </c>
      <c r="HJ81" s="23">
        <v>14.205110818639961</v>
      </c>
      <c r="HK81" s="23">
        <v>14.27484650665996</v>
      </c>
      <c r="HL81" s="23">
        <v>14.34458219467996</v>
      </c>
      <c r="HM81" s="23">
        <v>14.41431788269996</v>
      </c>
      <c r="HN81" s="23">
        <v>14.48405357071996</v>
      </c>
      <c r="HO81" s="23">
        <v>14.553789258739959</v>
      </c>
      <c r="HP81" s="23">
        <v>14.623524946759959</v>
      </c>
      <c r="HQ81" s="23">
        <v>14.693260634779959</v>
      </c>
      <c r="HR81" s="23">
        <v>14.762996322799959</v>
      </c>
      <c r="HS81" s="23">
        <v>14.832732010819958</v>
      </c>
      <c r="HT81" s="23">
        <v>14.902467698839958</v>
      </c>
      <c r="HU81" s="23">
        <v>14.972203386859958</v>
      </c>
      <c r="HV81" s="23">
        <v>15.041939074879958</v>
      </c>
      <c r="HW81" s="23">
        <v>15.111674762899957</v>
      </c>
      <c r="HX81" s="23">
        <v>15.181410450919957</v>
      </c>
      <c r="HY81" s="23">
        <v>15.251146138939957</v>
      </c>
      <c r="HZ81" s="23">
        <v>15.320881826959956</v>
      </c>
      <c r="IA81" s="23">
        <v>15.390617514979956</v>
      </c>
      <c r="IB81" s="23">
        <v>15.460353202999956</v>
      </c>
      <c r="IC81" s="23">
        <v>15.530088891019956</v>
      </c>
      <c r="ID81" s="23">
        <v>15.599824579039955</v>
      </c>
      <c r="IE81" s="23">
        <v>15.669560267059955</v>
      </c>
      <c r="IF81" s="23">
        <v>15.739295955079955</v>
      </c>
      <c r="IG81" s="23">
        <v>15.809031643099955</v>
      </c>
      <c r="IH81" s="23">
        <v>15.878767331119954</v>
      </c>
      <c r="II81" s="23">
        <v>15.948503019139954</v>
      </c>
      <c r="IJ81" s="23">
        <v>16.018238707159952</v>
      </c>
      <c r="IK81" s="23">
        <v>16.087974395179955</v>
      </c>
      <c r="IL81" s="23">
        <v>16.157710083199952</v>
      </c>
      <c r="IM81" s="23">
        <v>16.227445771219955</v>
      </c>
      <c r="IN81" s="23">
        <v>16.297181459239951</v>
      </c>
      <c r="IO81" s="23">
        <v>16.366917147259954</v>
      </c>
      <c r="IP81" s="23">
        <v>16.436652835279951</v>
      </c>
      <c r="IQ81" s="23">
        <v>16.506388523299954</v>
      </c>
      <c r="IR81" s="23">
        <v>16.57612421131995</v>
      </c>
      <c r="IS81" s="23">
        <v>16.645859899339953</v>
      </c>
      <c r="IT81" s="23">
        <v>16.71559558735995</v>
      </c>
      <c r="IU81" s="23">
        <v>16.785331275379953</v>
      </c>
      <c r="IV81" s="23">
        <v>16.855066963399949</v>
      </c>
    </row>
    <row r="82" spans="1:256" ht="13.2" x14ac:dyDescent="0.25">
      <c r="A82" s="149">
        <v>39173</v>
      </c>
      <c r="B82" s="218">
        <v>-2.0210059293750011</v>
      </c>
      <c r="C82" s="218">
        <v>-1.9907047400625011</v>
      </c>
      <c r="D82" s="218">
        <v>-1.9604035507500011</v>
      </c>
      <c r="E82" s="218">
        <v>-1.930102361437501</v>
      </c>
      <c r="F82" s="218">
        <v>-1.899801172125001</v>
      </c>
      <c r="G82" s="218">
        <v>-1.869499982812501</v>
      </c>
      <c r="H82" s="218">
        <v>-1.8391987935000009</v>
      </c>
      <c r="I82" s="218">
        <v>-1.8088976041875009</v>
      </c>
      <c r="J82" s="218">
        <v>-1.7785964148750009</v>
      </c>
      <c r="K82" s="218">
        <v>-1.7482952255625008</v>
      </c>
      <c r="L82" s="218">
        <v>-1.7179940362500008</v>
      </c>
      <c r="M82" s="218">
        <v>-1.6876928469375008</v>
      </c>
      <c r="N82" s="218">
        <v>-1.6573916576250007</v>
      </c>
      <c r="O82" s="218">
        <v>-1.6270904683125007</v>
      </c>
      <c r="P82" s="218">
        <v>-1.5967892790000007</v>
      </c>
      <c r="Q82" s="218">
        <v>-1.5664880896875006</v>
      </c>
      <c r="R82" s="218">
        <v>-1.5361869003750006</v>
      </c>
      <c r="S82" s="218">
        <v>-1.5058857110625006</v>
      </c>
      <c r="T82" s="218">
        <v>-1.4755845217500005</v>
      </c>
      <c r="U82" s="218">
        <v>-1.4452833324375005</v>
      </c>
      <c r="V82" s="219">
        <v>-1.4149821431250005</v>
      </c>
      <c r="W82" s="218">
        <v>-1.3846809538125004</v>
      </c>
      <c r="X82" s="219">
        <v>-1.3543797645000004</v>
      </c>
      <c r="Y82" s="218">
        <v>-1.3240785751875004</v>
      </c>
      <c r="Z82" s="219">
        <v>-1.2937773858750004</v>
      </c>
      <c r="AA82" s="218">
        <v>-1.2634761965625003</v>
      </c>
      <c r="AB82" s="220">
        <v>-1.2331750072500003</v>
      </c>
      <c r="AC82" s="218">
        <v>-1.2028738179375003</v>
      </c>
      <c r="AD82" s="220">
        <v>-1.1725726286250002</v>
      </c>
      <c r="AE82" s="218">
        <v>-1.1422714393125002</v>
      </c>
      <c r="AF82" s="218">
        <v>-1.1119702500000002</v>
      </c>
      <c r="AG82" s="150">
        <v>-1.0832351250000003</v>
      </c>
      <c r="AH82" s="150">
        <v>-1.0545000000000002</v>
      </c>
      <c r="AI82" s="150">
        <v>-1.0272500000000002</v>
      </c>
      <c r="AJ82" s="150">
        <v>-1</v>
      </c>
      <c r="AK82" s="150">
        <v>-0.8</v>
      </c>
      <c r="AL82" s="150">
        <v>-0.6</v>
      </c>
      <c r="AM82" s="150">
        <v>-0.4</v>
      </c>
      <c r="AN82" s="150">
        <v>-0.2</v>
      </c>
      <c r="AO82" s="150">
        <v>0</v>
      </c>
      <c r="AP82" s="150">
        <v>0.2</v>
      </c>
      <c r="AQ82" s="150">
        <v>0.4</v>
      </c>
      <c r="AR82" s="150">
        <v>0.6</v>
      </c>
      <c r="AS82" s="150">
        <v>0.8</v>
      </c>
      <c r="AT82" s="150">
        <v>1</v>
      </c>
      <c r="AU82" s="150">
        <v>1.2</v>
      </c>
      <c r="AV82" s="150">
        <v>1.4</v>
      </c>
      <c r="AW82" s="150">
        <v>1.58</v>
      </c>
      <c r="AX82" s="150">
        <v>1.76</v>
      </c>
      <c r="AY82" s="150">
        <v>1.9220000000000006</v>
      </c>
      <c r="AZ82" s="150">
        <v>2.0840000000000005</v>
      </c>
      <c r="BA82" s="150">
        <v>2.2298000000000004</v>
      </c>
      <c r="BB82" s="150">
        <v>2.3756000000000004</v>
      </c>
      <c r="BC82" s="150">
        <v>2.5068200000000003</v>
      </c>
      <c r="BD82" s="150">
        <v>2.6380400000000002</v>
      </c>
      <c r="BE82" s="150">
        <v>2.756138</v>
      </c>
      <c r="BF82" s="150">
        <v>2.8742359999999998</v>
      </c>
      <c r="BG82" s="150">
        <v>2.9805241999999996</v>
      </c>
      <c r="BH82" s="150">
        <v>3.0868123999999995</v>
      </c>
      <c r="BI82" s="150">
        <v>3.1824717799999993</v>
      </c>
      <c r="BJ82" s="150">
        <v>3.2781311599999992</v>
      </c>
      <c r="BK82" s="150">
        <v>3.3642246019999993</v>
      </c>
      <c r="BL82" s="150">
        <v>3.450318043999999</v>
      </c>
      <c r="BM82" s="150">
        <v>3.5278021417999987</v>
      </c>
      <c r="BN82" s="150">
        <v>3.6052862395999989</v>
      </c>
      <c r="BO82" s="150">
        <v>3.6750219276199987</v>
      </c>
      <c r="BP82" s="150">
        <v>3.7447576156399989</v>
      </c>
      <c r="BQ82" s="150">
        <v>3.8144933036599991</v>
      </c>
      <c r="BR82" s="150">
        <v>3.8842289916799988</v>
      </c>
      <c r="BS82" s="150">
        <v>3.9539646796999985</v>
      </c>
      <c r="BT82" s="150">
        <v>4.0237003677199983</v>
      </c>
      <c r="BU82" s="150">
        <v>4.093436055739998</v>
      </c>
      <c r="BV82" s="150">
        <v>4.1631717437599978</v>
      </c>
      <c r="BW82" s="150">
        <v>4.2329074317799975</v>
      </c>
      <c r="BX82" s="150">
        <v>4.3026431197999973</v>
      </c>
      <c r="BY82" s="150">
        <v>4.372378807819997</v>
      </c>
      <c r="BZ82" s="150">
        <v>4.4421144958399967</v>
      </c>
      <c r="CA82" s="150">
        <v>4.5118501838599965</v>
      </c>
      <c r="CB82" s="150">
        <v>4.5815858718799962</v>
      </c>
      <c r="CC82" s="150">
        <v>4.651321559899996</v>
      </c>
      <c r="CD82" s="150">
        <v>4.7210572479199957</v>
      </c>
      <c r="CE82" s="150">
        <v>4.7907929359399954</v>
      </c>
      <c r="CF82" s="150">
        <v>4.8605286239599952</v>
      </c>
      <c r="CG82" s="150">
        <v>4.9302643119799949</v>
      </c>
      <c r="CH82" s="150">
        <v>4.9999999999999947</v>
      </c>
      <c r="CI82" s="150">
        <v>5.0697356880199944</v>
      </c>
      <c r="CJ82" s="150">
        <v>5.1394713760399942</v>
      </c>
      <c r="CK82" s="150">
        <v>5.2092070640599939</v>
      </c>
      <c r="CL82" s="150">
        <v>5.2789427520799936</v>
      </c>
      <c r="CM82" s="150">
        <v>5.3486784400999934</v>
      </c>
      <c r="CN82" s="150">
        <v>5.4184141281199931</v>
      </c>
      <c r="CO82" s="150">
        <v>5.4881498161399929</v>
      </c>
      <c r="CP82" s="150">
        <v>5.5578855041599926</v>
      </c>
      <c r="CQ82" s="150">
        <v>5.6276211921799923</v>
      </c>
      <c r="CR82" s="150">
        <v>5.6973568801999921</v>
      </c>
      <c r="CS82" s="150">
        <v>5.7670925682199918</v>
      </c>
      <c r="CT82" s="150">
        <v>5.8368282562399916</v>
      </c>
      <c r="CU82" s="150">
        <v>5.9065639442599913</v>
      </c>
      <c r="CV82" s="150">
        <v>5.9762996322799911</v>
      </c>
      <c r="CW82" s="150">
        <v>6.0460353202999908</v>
      </c>
      <c r="CX82" s="150">
        <v>6.1157710083199905</v>
      </c>
      <c r="CY82" s="150">
        <v>6.1855066963399903</v>
      </c>
      <c r="CZ82" s="150">
        <v>6.25524238435999</v>
      </c>
      <c r="DA82" s="150">
        <v>6.3249780723799898</v>
      </c>
      <c r="DB82" s="150">
        <v>6.3947137603999895</v>
      </c>
      <c r="DC82" s="150">
        <v>6.4644494484199893</v>
      </c>
      <c r="DD82" s="150">
        <v>6.534185136439989</v>
      </c>
      <c r="DE82" s="150">
        <v>6.6039208244599887</v>
      </c>
      <c r="DF82" s="150">
        <v>6.6736565124799885</v>
      </c>
      <c r="DG82" s="150">
        <v>6.7433922004999882</v>
      </c>
      <c r="DH82" s="150">
        <v>6.813127888519988</v>
      </c>
      <c r="DI82" s="150">
        <v>6.8828635765399877</v>
      </c>
      <c r="DJ82" s="150">
        <v>6.9525992645599874</v>
      </c>
      <c r="DK82" s="150">
        <v>7.0223349525799872</v>
      </c>
      <c r="DL82" s="150">
        <v>7.0920706405999869</v>
      </c>
      <c r="DM82" s="150">
        <v>7.1618063286199867</v>
      </c>
      <c r="DN82" s="150">
        <v>7.2315420166399864</v>
      </c>
      <c r="DO82" s="150">
        <v>7.3012777046599862</v>
      </c>
      <c r="DP82" s="150">
        <v>7.3710133926799859</v>
      </c>
      <c r="DQ82" s="150">
        <v>7.4407490806999856</v>
      </c>
      <c r="DR82" s="150">
        <v>7.5104847687199854</v>
      </c>
      <c r="DS82" s="150">
        <v>7.5802204567399851</v>
      </c>
      <c r="DT82" s="150">
        <v>7.6499561447599849</v>
      </c>
      <c r="DU82" s="150">
        <v>7.7196918327799846</v>
      </c>
      <c r="DV82" s="150">
        <v>7.7894275207999844</v>
      </c>
      <c r="DW82" s="150">
        <v>7.8591632088199841</v>
      </c>
      <c r="DX82" s="150">
        <v>7.9288988968399838</v>
      </c>
      <c r="DY82" s="150">
        <v>7.9986345848599836</v>
      </c>
      <c r="DZ82" s="150">
        <v>8.0683702728799833</v>
      </c>
      <c r="EA82" s="150">
        <v>8.1381059608999831</v>
      </c>
      <c r="EB82" s="150">
        <v>8.2078416489199828</v>
      </c>
      <c r="EC82" s="150">
        <v>8.2775773369399825</v>
      </c>
      <c r="ED82" s="150">
        <v>8.3473130249599823</v>
      </c>
      <c r="EE82" s="150">
        <v>8.417048712979982</v>
      </c>
      <c r="EF82" s="150">
        <v>8.4867844009999818</v>
      </c>
      <c r="EG82" s="150">
        <v>8.5565200890199815</v>
      </c>
      <c r="EH82" s="150">
        <v>8.6262557770399813</v>
      </c>
      <c r="EI82" s="150">
        <v>8.695991465059981</v>
      </c>
      <c r="EJ82" s="150">
        <v>8.7657271530799807</v>
      </c>
      <c r="EK82" s="150">
        <v>8.8354628410999805</v>
      </c>
      <c r="EL82" s="23">
        <v>8.9051985291199802</v>
      </c>
      <c r="EM82" s="23">
        <v>8.97493421713998</v>
      </c>
      <c r="EN82" s="23">
        <v>9.0446699051599797</v>
      </c>
      <c r="EO82" s="23">
        <v>9.1144055931799794</v>
      </c>
      <c r="EP82" s="23">
        <v>9.1841412811999792</v>
      </c>
      <c r="EQ82" s="23">
        <v>9.2538769692199789</v>
      </c>
      <c r="ER82" s="23">
        <v>9.3236126572399787</v>
      </c>
      <c r="ES82" s="23">
        <v>9.3933483452599784</v>
      </c>
      <c r="ET82" s="23">
        <v>9.4630840332799782</v>
      </c>
      <c r="EU82" s="23">
        <v>9.5328197212999779</v>
      </c>
      <c r="EV82" s="23">
        <v>9.6025554093199776</v>
      </c>
      <c r="EW82" s="23">
        <v>9.6722910973399774</v>
      </c>
      <c r="EX82" s="23">
        <v>9.7420267853599771</v>
      </c>
      <c r="EY82" s="23">
        <v>9.8117624733799769</v>
      </c>
      <c r="EZ82" s="23">
        <v>9.8814981613999766</v>
      </c>
      <c r="FA82" s="23">
        <v>9.9512338494199764</v>
      </c>
      <c r="FB82" s="23">
        <v>10.020969537439976</v>
      </c>
      <c r="FC82" s="23">
        <v>10.090705225459976</v>
      </c>
      <c r="FD82" s="23">
        <v>10.160440913479976</v>
      </c>
      <c r="FE82" s="23">
        <v>10.230176601499975</v>
      </c>
      <c r="FF82" s="23">
        <v>10.299912289519975</v>
      </c>
      <c r="FG82" s="23">
        <v>10.369647977539975</v>
      </c>
      <c r="FH82" s="23">
        <v>10.439383665559975</v>
      </c>
      <c r="FI82" s="23">
        <v>10.509119353579974</v>
      </c>
      <c r="FJ82" s="23">
        <v>10.578855041599974</v>
      </c>
      <c r="FK82" s="23">
        <v>10.648590729619974</v>
      </c>
      <c r="FL82" s="23">
        <v>10.718326417639974</v>
      </c>
      <c r="FM82" s="23">
        <v>10.788062105659973</v>
      </c>
      <c r="FN82" s="23">
        <v>10.857797793679973</v>
      </c>
      <c r="FO82" s="23">
        <v>10.927533481699973</v>
      </c>
      <c r="FP82" s="23">
        <v>10.997269169719972</v>
      </c>
      <c r="FQ82" s="23">
        <v>11.067004857739972</v>
      </c>
      <c r="FR82" s="23">
        <v>11.136740545759972</v>
      </c>
      <c r="FS82" s="23">
        <v>11.206476233779972</v>
      </c>
      <c r="FT82" s="23">
        <v>11.276211921799971</v>
      </c>
      <c r="FU82" s="23">
        <v>11.345947609819971</v>
      </c>
      <c r="FV82" s="23">
        <v>11.415683297839971</v>
      </c>
      <c r="FW82" s="23">
        <v>11.485418985859971</v>
      </c>
      <c r="FX82" s="23">
        <v>11.55515467387997</v>
      </c>
      <c r="FY82" s="23">
        <v>11.62489036189997</v>
      </c>
      <c r="FZ82" s="23">
        <v>11.69462604991997</v>
      </c>
      <c r="GA82" s="23">
        <v>11.76436173793997</v>
      </c>
      <c r="GB82" s="23">
        <v>11.834097425959969</v>
      </c>
      <c r="GC82" s="23">
        <v>11.903833113979969</v>
      </c>
      <c r="GD82" s="23">
        <v>11.973568801999969</v>
      </c>
      <c r="GE82" s="23">
        <v>12.043304490019969</v>
      </c>
      <c r="GF82" s="23">
        <v>12.113040178039968</v>
      </c>
      <c r="GG82" s="23">
        <v>12.182775866059968</v>
      </c>
      <c r="GH82" s="23">
        <v>12.252511554079968</v>
      </c>
      <c r="GI82" s="23">
        <v>12.322247242099968</v>
      </c>
      <c r="GJ82" s="23">
        <v>12.391982930119967</v>
      </c>
      <c r="GK82" s="23">
        <v>12.461718618139967</v>
      </c>
      <c r="GL82" s="23">
        <v>12.531454306159967</v>
      </c>
      <c r="GM82" s="23">
        <v>12.601189994179967</v>
      </c>
      <c r="GN82" s="23">
        <v>12.670925682199966</v>
      </c>
      <c r="GO82" s="23">
        <v>12.740661370219966</v>
      </c>
      <c r="GP82" s="23">
        <v>12.810397058239966</v>
      </c>
      <c r="GQ82" s="23">
        <v>12.880132746259966</v>
      </c>
      <c r="GR82" s="23">
        <v>12.949868434279965</v>
      </c>
      <c r="GS82" s="23">
        <v>13.019604122299965</v>
      </c>
      <c r="GT82" s="23">
        <v>13.089339810319965</v>
      </c>
      <c r="GU82" s="23">
        <v>13.159075498339964</v>
      </c>
      <c r="GV82" s="23">
        <v>13.228811186359964</v>
      </c>
      <c r="GW82" s="23">
        <v>13.298546874379964</v>
      </c>
      <c r="GX82" s="23">
        <v>13.368282562399964</v>
      </c>
      <c r="GY82" s="23">
        <v>13.438018250419963</v>
      </c>
      <c r="GZ82" s="23">
        <v>13.507753938439963</v>
      </c>
      <c r="HA82" s="23">
        <v>13.577489626459963</v>
      </c>
      <c r="HB82" s="23">
        <v>13.647225314479963</v>
      </c>
      <c r="HC82" s="23">
        <v>13.716961002499962</v>
      </c>
      <c r="HD82" s="23">
        <v>13.786696690519962</v>
      </c>
      <c r="HE82" s="23">
        <v>13.856432378539962</v>
      </c>
      <c r="HF82" s="23">
        <v>13.926168066559962</v>
      </c>
      <c r="HG82" s="23">
        <v>13.995903754579961</v>
      </c>
      <c r="HH82" s="23">
        <v>14.065639442599961</v>
      </c>
      <c r="HI82" s="23">
        <v>14.135375130619961</v>
      </c>
      <c r="HJ82" s="23">
        <v>14.205110818639961</v>
      </c>
      <c r="HK82" s="23">
        <v>14.27484650665996</v>
      </c>
      <c r="HL82" s="23">
        <v>14.34458219467996</v>
      </c>
      <c r="HM82" s="23">
        <v>14.41431788269996</v>
      </c>
      <c r="HN82" s="23">
        <v>14.48405357071996</v>
      </c>
      <c r="HO82" s="23">
        <v>14.553789258739959</v>
      </c>
      <c r="HP82" s="23">
        <v>14.623524946759959</v>
      </c>
      <c r="HQ82" s="23">
        <v>14.693260634779959</v>
      </c>
      <c r="HR82" s="23">
        <v>14.762996322799959</v>
      </c>
      <c r="HS82" s="23">
        <v>14.832732010819958</v>
      </c>
      <c r="HT82" s="23">
        <v>14.902467698839958</v>
      </c>
      <c r="HU82" s="23">
        <v>14.972203386859958</v>
      </c>
      <c r="HV82" s="23">
        <v>15.041939074879958</v>
      </c>
      <c r="HW82" s="23">
        <v>15.111674762899957</v>
      </c>
      <c r="HX82" s="23">
        <v>15.181410450919957</v>
      </c>
      <c r="HY82" s="23">
        <v>15.251146138939957</v>
      </c>
      <c r="HZ82" s="23">
        <v>15.320881826959956</v>
      </c>
      <c r="IA82" s="23">
        <v>15.390617514979956</v>
      </c>
      <c r="IB82" s="23">
        <v>15.460353202999956</v>
      </c>
      <c r="IC82" s="23">
        <v>15.530088891019956</v>
      </c>
      <c r="ID82" s="23">
        <v>15.599824579039955</v>
      </c>
      <c r="IE82" s="23">
        <v>15.669560267059955</v>
      </c>
      <c r="IF82" s="23">
        <v>15.739295955079955</v>
      </c>
      <c r="IG82" s="23">
        <v>15.809031643099955</v>
      </c>
      <c r="IH82" s="23">
        <v>15.878767331119954</v>
      </c>
      <c r="II82" s="23">
        <v>15.948503019139954</v>
      </c>
      <c r="IJ82" s="23">
        <v>16.018238707159952</v>
      </c>
      <c r="IK82" s="23">
        <v>16.087974395179955</v>
      </c>
      <c r="IL82" s="23">
        <v>16.157710083199952</v>
      </c>
      <c r="IM82" s="23">
        <v>16.227445771219955</v>
      </c>
      <c r="IN82" s="23">
        <v>16.297181459239951</v>
      </c>
      <c r="IO82" s="23">
        <v>16.366917147259954</v>
      </c>
      <c r="IP82" s="23">
        <v>16.436652835279951</v>
      </c>
      <c r="IQ82" s="23">
        <v>16.506388523299954</v>
      </c>
      <c r="IR82" s="23">
        <v>16.57612421131995</v>
      </c>
      <c r="IS82" s="23">
        <v>16.645859899339953</v>
      </c>
      <c r="IT82" s="23">
        <v>16.71559558735995</v>
      </c>
      <c r="IU82" s="23">
        <v>16.785331275379953</v>
      </c>
      <c r="IV82" s="23">
        <v>16.855066963399949</v>
      </c>
    </row>
    <row r="83" spans="1:256" ht="13.2" x14ac:dyDescent="0.25">
      <c r="A83" s="149">
        <v>39203</v>
      </c>
      <c r="B83" s="218">
        <v>-2.0210059293750011</v>
      </c>
      <c r="C83" s="218">
        <v>-1.9907047400625011</v>
      </c>
      <c r="D83" s="218">
        <v>-1.9604035507500011</v>
      </c>
      <c r="E83" s="218">
        <v>-1.930102361437501</v>
      </c>
      <c r="F83" s="218">
        <v>-1.899801172125001</v>
      </c>
      <c r="G83" s="218">
        <v>-1.869499982812501</v>
      </c>
      <c r="H83" s="218">
        <v>-1.8391987935000009</v>
      </c>
      <c r="I83" s="218">
        <v>-1.8088976041875009</v>
      </c>
      <c r="J83" s="218">
        <v>-1.7785964148750009</v>
      </c>
      <c r="K83" s="218">
        <v>-1.7482952255625008</v>
      </c>
      <c r="L83" s="218">
        <v>-1.7179940362500008</v>
      </c>
      <c r="M83" s="218">
        <v>-1.6876928469375008</v>
      </c>
      <c r="N83" s="218">
        <v>-1.6573916576250007</v>
      </c>
      <c r="O83" s="218">
        <v>-1.6270904683125007</v>
      </c>
      <c r="P83" s="218">
        <v>-1.5967892790000007</v>
      </c>
      <c r="Q83" s="218">
        <v>-1.5664880896875006</v>
      </c>
      <c r="R83" s="218">
        <v>-1.5361869003750006</v>
      </c>
      <c r="S83" s="218">
        <v>-1.5058857110625006</v>
      </c>
      <c r="T83" s="218">
        <v>-1.4755845217500005</v>
      </c>
      <c r="U83" s="218">
        <v>-1.4452833324375005</v>
      </c>
      <c r="V83" s="219">
        <v>-1.4149821431250005</v>
      </c>
      <c r="W83" s="218">
        <v>-1.3846809538125004</v>
      </c>
      <c r="X83" s="219">
        <v>-1.3543797645000004</v>
      </c>
      <c r="Y83" s="218">
        <v>-1.3240785751875004</v>
      </c>
      <c r="Z83" s="219">
        <v>-1.2937773858750004</v>
      </c>
      <c r="AA83" s="218">
        <v>-1.2634761965625003</v>
      </c>
      <c r="AB83" s="220">
        <v>-1.2331750072500003</v>
      </c>
      <c r="AC83" s="218">
        <v>-1.2028738179375003</v>
      </c>
      <c r="AD83" s="220">
        <v>-1.1725726286250002</v>
      </c>
      <c r="AE83" s="218">
        <v>-1.1422714393125002</v>
      </c>
      <c r="AF83" s="218">
        <v>-1.1119702500000002</v>
      </c>
      <c r="AG83" s="150">
        <v>-1.0832351250000003</v>
      </c>
      <c r="AH83" s="150">
        <v>-1.0545000000000002</v>
      </c>
      <c r="AI83" s="150">
        <v>-1.0272500000000002</v>
      </c>
      <c r="AJ83" s="150">
        <v>-1</v>
      </c>
      <c r="AK83" s="150">
        <v>-0.8</v>
      </c>
      <c r="AL83" s="150">
        <v>-0.6</v>
      </c>
      <c r="AM83" s="150">
        <v>-0.4</v>
      </c>
      <c r="AN83" s="150">
        <v>-0.2</v>
      </c>
      <c r="AO83" s="150">
        <v>0</v>
      </c>
      <c r="AP83" s="150">
        <v>0.2</v>
      </c>
      <c r="AQ83" s="150">
        <v>0.4</v>
      </c>
      <c r="AR83" s="150">
        <v>0.6</v>
      </c>
      <c r="AS83" s="150">
        <v>0.8</v>
      </c>
      <c r="AT83" s="150">
        <v>1</v>
      </c>
      <c r="AU83" s="150">
        <v>1.2</v>
      </c>
      <c r="AV83" s="150">
        <v>1.4</v>
      </c>
      <c r="AW83" s="150">
        <v>1.58</v>
      </c>
      <c r="AX83" s="150">
        <v>1.76</v>
      </c>
      <c r="AY83" s="150">
        <v>1.9220000000000006</v>
      </c>
      <c r="AZ83" s="150">
        <v>2.0840000000000005</v>
      </c>
      <c r="BA83" s="150">
        <v>2.2298000000000004</v>
      </c>
      <c r="BB83" s="150">
        <v>2.3756000000000004</v>
      </c>
      <c r="BC83" s="150">
        <v>2.5068200000000003</v>
      </c>
      <c r="BD83" s="150">
        <v>2.6380400000000002</v>
      </c>
      <c r="BE83" s="150">
        <v>2.756138</v>
      </c>
      <c r="BF83" s="150">
        <v>2.8742359999999998</v>
      </c>
      <c r="BG83" s="150">
        <v>2.9805241999999996</v>
      </c>
      <c r="BH83" s="150">
        <v>3.0868123999999995</v>
      </c>
      <c r="BI83" s="150">
        <v>3.1824717799999993</v>
      </c>
      <c r="BJ83" s="150">
        <v>3.2781311599999992</v>
      </c>
      <c r="BK83" s="150">
        <v>3.3642246019999993</v>
      </c>
      <c r="BL83" s="150">
        <v>3.450318043999999</v>
      </c>
      <c r="BM83" s="150">
        <v>3.5278021417999987</v>
      </c>
      <c r="BN83" s="150">
        <v>3.6052862395999989</v>
      </c>
      <c r="BO83" s="150">
        <v>3.6750219276199987</v>
      </c>
      <c r="BP83" s="150">
        <v>3.7447576156399989</v>
      </c>
      <c r="BQ83" s="150">
        <v>3.8144933036599991</v>
      </c>
      <c r="BR83" s="150">
        <v>3.8842289916799988</v>
      </c>
      <c r="BS83" s="150">
        <v>3.9539646796999985</v>
      </c>
      <c r="BT83" s="150">
        <v>4.0237003677199983</v>
      </c>
      <c r="BU83" s="150">
        <v>4.093436055739998</v>
      </c>
      <c r="BV83" s="150">
        <v>4.1631717437599978</v>
      </c>
      <c r="BW83" s="150">
        <v>4.2329074317799975</v>
      </c>
      <c r="BX83" s="150">
        <v>4.3026431197999973</v>
      </c>
      <c r="BY83" s="150">
        <v>4.372378807819997</v>
      </c>
      <c r="BZ83" s="150">
        <v>4.4421144958399967</v>
      </c>
      <c r="CA83" s="150">
        <v>4.5118501838599965</v>
      </c>
      <c r="CB83" s="150">
        <v>4.5815858718799962</v>
      </c>
      <c r="CC83" s="150">
        <v>4.651321559899996</v>
      </c>
      <c r="CD83" s="150">
        <v>4.7210572479199957</v>
      </c>
      <c r="CE83" s="150">
        <v>4.7907929359399954</v>
      </c>
      <c r="CF83" s="150">
        <v>4.8605286239599952</v>
      </c>
      <c r="CG83" s="150">
        <v>4.9302643119799949</v>
      </c>
      <c r="CH83" s="150">
        <v>4.9999999999999947</v>
      </c>
      <c r="CI83" s="150">
        <v>5.0697356880199944</v>
      </c>
      <c r="CJ83" s="150">
        <v>5.1394713760399942</v>
      </c>
      <c r="CK83" s="150">
        <v>5.2092070640599939</v>
      </c>
      <c r="CL83" s="150">
        <v>5.2789427520799936</v>
      </c>
      <c r="CM83" s="150">
        <v>5.3486784400999934</v>
      </c>
      <c r="CN83" s="150">
        <v>5.4184141281199931</v>
      </c>
      <c r="CO83" s="150">
        <v>5.4881498161399929</v>
      </c>
      <c r="CP83" s="150">
        <v>5.5578855041599926</v>
      </c>
      <c r="CQ83" s="150">
        <v>5.6276211921799923</v>
      </c>
      <c r="CR83" s="150">
        <v>5.6973568801999921</v>
      </c>
      <c r="CS83" s="150">
        <v>5.7670925682199918</v>
      </c>
      <c r="CT83" s="150">
        <v>5.8368282562399916</v>
      </c>
      <c r="CU83" s="150">
        <v>5.9065639442599913</v>
      </c>
      <c r="CV83" s="150">
        <v>5.9762996322799911</v>
      </c>
      <c r="CW83" s="150">
        <v>6.0460353202999908</v>
      </c>
      <c r="CX83" s="150">
        <v>6.1157710083199905</v>
      </c>
      <c r="CY83" s="150">
        <v>6.1855066963399903</v>
      </c>
      <c r="CZ83" s="150">
        <v>6.25524238435999</v>
      </c>
      <c r="DA83" s="150">
        <v>6.3249780723799898</v>
      </c>
      <c r="DB83" s="150">
        <v>6.3947137603999895</v>
      </c>
      <c r="DC83" s="150">
        <v>6.4644494484199893</v>
      </c>
      <c r="DD83" s="150">
        <v>6.534185136439989</v>
      </c>
      <c r="DE83" s="150">
        <v>6.6039208244599887</v>
      </c>
      <c r="DF83" s="150">
        <v>6.6736565124799885</v>
      </c>
      <c r="DG83" s="150">
        <v>6.7433922004999882</v>
      </c>
      <c r="DH83" s="150">
        <v>6.813127888519988</v>
      </c>
      <c r="DI83" s="150">
        <v>6.8828635765399877</v>
      </c>
      <c r="DJ83" s="150">
        <v>6.9525992645599874</v>
      </c>
      <c r="DK83" s="150">
        <v>7.0223349525799872</v>
      </c>
      <c r="DL83" s="150">
        <v>7.0920706405999869</v>
      </c>
      <c r="DM83" s="150">
        <v>7.1618063286199867</v>
      </c>
      <c r="DN83" s="150">
        <v>7.2315420166399864</v>
      </c>
      <c r="DO83" s="150">
        <v>7.3012777046599862</v>
      </c>
      <c r="DP83" s="150">
        <v>7.3710133926799859</v>
      </c>
      <c r="DQ83" s="150">
        <v>7.4407490806999856</v>
      </c>
      <c r="DR83" s="150">
        <v>7.5104847687199854</v>
      </c>
      <c r="DS83" s="150">
        <v>7.5802204567399851</v>
      </c>
      <c r="DT83" s="150">
        <v>7.6499561447599849</v>
      </c>
      <c r="DU83" s="150">
        <v>7.7196918327799846</v>
      </c>
      <c r="DV83" s="150">
        <v>7.7894275207999844</v>
      </c>
      <c r="DW83" s="150">
        <v>7.8591632088199841</v>
      </c>
      <c r="DX83" s="150">
        <v>7.9288988968399838</v>
      </c>
      <c r="DY83" s="150">
        <v>7.9986345848599836</v>
      </c>
      <c r="DZ83" s="150">
        <v>8.0683702728799833</v>
      </c>
      <c r="EA83" s="150">
        <v>8.1381059608999831</v>
      </c>
      <c r="EB83" s="150">
        <v>8.2078416489199828</v>
      </c>
      <c r="EC83" s="150">
        <v>8.2775773369399825</v>
      </c>
      <c r="ED83" s="150">
        <v>8.3473130249599823</v>
      </c>
      <c r="EE83" s="150">
        <v>8.417048712979982</v>
      </c>
      <c r="EF83" s="150">
        <v>8.4867844009999818</v>
      </c>
      <c r="EG83" s="150">
        <v>8.5565200890199815</v>
      </c>
      <c r="EH83" s="150">
        <v>8.6262557770399813</v>
      </c>
      <c r="EI83" s="150">
        <v>8.695991465059981</v>
      </c>
      <c r="EJ83" s="150">
        <v>8.7657271530799807</v>
      </c>
      <c r="EK83" s="150">
        <v>8.8354628410999805</v>
      </c>
      <c r="EL83" s="23">
        <v>8.9051985291199802</v>
      </c>
      <c r="EM83" s="23">
        <v>8.97493421713998</v>
      </c>
      <c r="EN83" s="23">
        <v>9.0446699051599797</v>
      </c>
      <c r="EO83" s="23">
        <v>9.1144055931799794</v>
      </c>
      <c r="EP83" s="23">
        <v>9.1841412811999792</v>
      </c>
      <c r="EQ83" s="23">
        <v>9.2538769692199789</v>
      </c>
      <c r="ER83" s="23">
        <v>9.3236126572399787</v>
      </c>
      <c r="ES83" s="23">
        <v>9.3933483452599784</v>
      </c>
      <c r="ET83" s="23">
        <v>9.4630840332799782</v>
      </c>
      <c r="EU83" s="23">
        <v>9.5328197212999779</v>
      </c>
      <c r="EV83" s="23">
        <v>9.6025554093199776</v>
      </c>
      <c r="EW83" s="23">
        <v>9.6722910973399774</v>
      </c>
      <c r="EX83" s="23">
        <v>9.7420267853599771</v>
      </c>
      <c r="EY83" s="23">
        <v>9.8117624733799769</v>
      </c>
      <c r="EZ83" s="23">
        <v>9.8814981613999766</v>
      </c>
      <c r="FA83" s="23">
        <v>9.9512338494199764</v>
      </c>
      <c r="FB83" s="23">
        <v>10.020969537439976</v>
      </c>
      <c r="FC83" s="23">
        <v>10.090705225459976</v>
      </c>
      <c r="FD83" s="23">
        <v>10.160440913479976</v>
      </c>
      <c r="FE83" s="23">
        <v>10.230176601499975</v>
      </c>
      <c r="FF83" s="23">
        <v>10.299912289519975</v>
      </c>
      <c r="FG83" s="23">
        <v>10.369647977539975</v>
      </c>
      <c r="FH83" s="23">
        <v>10.439383665559975</v>
      </c>
      <c r="FI83" s="23">
        <v>10.509119353579974</v>
      </c>
      <c r="FJ83" s="23">
        <v>10.578855041599974</v>
      </c>
      <c r="FK83" s="23">
        <v>10.648590729619974</v>
      </c>
      <c r="FL83" s="23">
        <v>10.718326417639974</v>
      </c>
      <c r="FM83" s="23">
        <v>10.788062105659973</v>
      </c>
      <c r="FN83" s="23">
        <v>10.857797793679973</v>
      </c>
      <c r="FO83" s="23">
        <v>10.927533481699973</v>
      </c>
      <c r="FP83" s="23">
        <v>10.997269169719972</v>
      </c>
      <c r="FQ83" s="23">
        <v>11.067004857739972</v>
      </c>
      <c r="FR83" s="23">
        <v>11.136740545759972</v>
      </c>
      <c r="FS83" s="23">
        <v>11.206476233779972</v>
      </c>
      <c r="FT83" s="23">
        <v>11.276211921799971</v>
      </c>
      <c r="FU83" s="23">
        <v>11.345947609819971</v>
      </c>
      <c r="FV83" s="23">
        <v>11.415683297839971</v>
      </c>
      <c r="FW83" s="23">
        <v>11.485418985859971</v>
      </c>
      <c r="FX83" s="23">
        <v>11.55515467387997</v>
      </c>
      <c r="FY83" s="23">
        <v>11.62489036189997</v>
      </c>
      <c r="FZ83" s="23">
        <v>11.69462604991997</v>
      </c>
      <c r="GA83" s="23">
        <v>11.76436173793997</v>
      </c>
      <c r="GB83" s="23">
        <v>11.834097425959969</v>
      </c>
      <c r="GC83" s="23">
        <v>11.903833113979969</v>
      </c>
      <c r="GD83" s="23">
        <v>11.973568801999969</v>
      </c>
      <c r="GE83" s="23">
        <v>12.043304490019969</v>
      </c>
      <c r="GF83" s="23">
        <v>12.113040178039968</v>
      </c>
      <c r="GG83" s="23">
        <v>12.182775866059968</v>
      </c>
      <c r="GH83" s="23">
        <v>12.252511554079968</v>
      </c>
      <c r="GI83" s="23">
        <v>12.322247242099968</v>
      </c>
      <c r="GJ83" s="23">
        <v>12.391982930119967</v>
      </c>
      <c r="GK83" s="23">
        <v>12.461718618139967</v>
      </c>
      <c r="GL83" s="23">
        <v>12.531454306159967</v>
      </c>
      <c r="GM83" s="23">
        <v>12.601189994179967</v>
      </c>
      <c r="GN83" s="23">
        <v>12.670925682199966</v>
      </c>
      <c r="GO83" s="23">
        <v>12.740661370219966</v>
      </c>
      <c r="GP83" s="23">
        <v>12.810397058239966</v>
      </c>
      <c r="GQ83" s="23">
        <v>12.880132746259966</v>
      </c>
      <c r="GR83" s="23">
        <v>12.949868434279965</v>
      </c>
      <c r="GS83" s="23">
        <v>13.019604122299965</v>
      </c>
      <c r="GT83" s="23">
        <v>13.089339810319965</v>
      </c>
      <c r="GU83" s="23">
        <v>13.159075498339964</v>
      </c>
      <c r="GV83" s="23">
        <v>13.228811186359964</v>
      </c>
      <c r="GW83" s="23">
        <v>13.298546874379964</v>
      </c>
      <c r="GX83" s="23">
        <v>13.368282562399964</v>
      </c>
      <c r="GY83" s="23">
        <v>13.438018250419963</v>
      </c>
      <c r="GZ83" s="23">
        <v>13.507753938439963</v>
      </c>
      <c r="HA83" s="23">
        <v>13.577489626459963</v>
      </c>
      <c r="HB83" s="23">
        <v>13.647225314479963</v>
      </c>
      <c r="HC83" s="23">
        <v>13.716961002499962</v>
      </c>
      <c r="HD83" s="23">
        <v>13.786696690519962</v>
      </c>
      <c r="HE83" s="23">
        <v>13.856432378539962</v>
      </c>
      <c r="HF83" s="23">
        <v>13.926168066559962</v>
      </c>
      <c r="HG83" s="23">
        <v>13.995903754579961</v>
      </c>
      <c r="HH83" s="23">
        <v>14.065639442599961</v>
      </c>
      <c r="HI83" s="23">
        <v>14.135375130619961</v>
      </c>
      <c r="HJ83" s="23">
        <v>14.205110818639961</v>
      </c>
      <c r="HK83" s="23">
        <v>14.27484650665996</v>
      </c>
      <c r="HL83" s="23">
        <v>14.34458219467996</v>
      </c>
      <c r="HM83" s="23">
        <v>14.41431788269996</v>
      </c>
      <c r="HN83" s="23">
        <v>14.48405357071996</v>
      </c>
      <c r="HO83" s="23">
        <v>14.553789258739959</v>
      </c>
      <c r="HP83" s="23">
        <v>14.623524946759959</v>
      </c>
      <c r="HQ83" s="23">
        <v>14.693260634779959</v>
      </c>
      <c r="HR83" s="23">
        <v>14.762996322799959</v>
      </c>
      <c r="HS83" s="23">
        <v>14.832732010819958</v>
      </c>
      <c r="HT83" s="23">
        <v>14.902467698839958</v>
      </c>
      <c r="HU83" s="23">
        <v>14.972203386859958</v>
      </c>
      <c r="HV83" s="23">
        <v>15.041939074879958</v>
      </c>
      <c r="HW83" s="23">
        <v>15.111674762899957</v>
      </c>
      <c r="HX83" s="23">
        <v>15.181410450919957</v>
      </c>
      <c r="HY83" s="23">
        <v>15.251146138939957</v>
      </c>
      <c r="HZ83" s="23">
        <v>15.320881826959956</v>
      </c>
      <c r="IA83" s="23">
        <v>15.390617514979956</v>
      </c>
      <c r="IB83" s="23">
        <v>15.460353202999956</v>
      </c>
      <c r="IC83" s="23">
        <v>15.530088891019956</v>
      </c>
      <c r="ID83" s="23">
        <v>15.599824579039955</v>
      </c>
      <c r="IE83" s="23">
        <v>15.669560267059955</v>
      </c>
      <c r="IF83" s="23">
        <v>15.739295955079955</v>
      </c>
      <c r="IG83" s="23">
        <v>15.809031643099955</v>
      </c>
      <c r="IH83" s="23">
        <v>15.878767331119954</v>
      </c>
      <c r="II83" s="23">
        <v>15.948503019139954</v>
      </c>
      <c r="IJ83" s="23">
        <v>16.018238707159952</v>
      </c>
      <c r="IK83" s="23">
        <v>16.087974395179955</v>
      </c>
      <c r="IL83" s="23">
        <v>16.157710083199952</v>
      </c>
      <c r="IM83" s="23">
        <v>16.227445771219955</v>
      </c>
      <c r="IN83" s="23">
        <v>16.297181459239951</v>
      </c>
      <c r="IO83" s="23">
        <v>16.366917147259954</v>
      </c>
      <c r="IP83" s="23">
        <v>16.436652835279951</v>
      </c>
      <c r="IQ83" s="23">
        <v>16.506388523299954</v>
      </c>
      <c r="IR83" s="23">
        <v>16.57612421131995</v>
      </c>
      <c r="IS83" s="23">
        <v>16.645859899339953</v>
      </c>
      <c r="IT83" s="23">
        <v>16.71559558735995</v>
      </c>
      <c r="IU83" s="23">
        <v>16.785331275379953</v>
      </c>
      <c r="IV83" s="23">
        <v>16.855066963399949</v>
      </c>
    </row>
    <row r="84" spans="1:256" ht="13.2" x14ac:dyDescent="0.25">
      <c r="A84" s="149">
        <v>39234</v>
      </c>
      <c r="B84" s="218">
        <v>-2.0210059293750011</v>
      </c>
      <c r="C84" s="218">
        <v>-1.9907047400625011</v>
      </c>
      <c r="D84" s="218">
        <v>-1.9604035507500011</v>
      </c>
      <c r="E84" s="218">
        <v>-1.930102361437501</v>
      </c>
      <c r="F84" s="218">
        <v>-1.899801172125001</v>
      </c>
      <c r="G84" s="218">
        <v>-1.869499982812501</v>
      </c>
      <c r="H84" s="218">
        <v>-1.8391987935000009</v>
      </c>
      <c r="I84" s="218">
        <v>-1.8088976041875009</v>
      </c>
      <c r="J84" s="218">
        <v>-1.7785964148750009</v>
      </c>
      <c r="K84" s="218">
        <v>-1.7482952255625008</v>
      </c>
      <c r="L84" s="218">
        <v>-1.7179940362500008</v>
      </c>
      <c r="M84" s="218">
        <v>-1.6876928469375008</v>
      </c>
      <c r="N84" s="218">
        <v>-1.6573916576250007</v>
      </c>
      <c r="O84" s="218">
        <v>-1.6270904683125007</v>
      </c>
      <c r="P84" s="218">
        <v>-1.5967892790000007</v>
      </c>
      <c r="Q84" s="218">
        <v>-1.5664880896875006</v>
      </c>
      <c r="R84" s="218">
        <v>-1.5361869003750006</v>
      </c>
      <c r="S84" s="218">
        <v>-1.5058857110625006</v>
      </c>
      <c r="T84" s="218">
        <v>-1.4755845217500005</v>
      </c>
      <c r="U84" s="218">
        <v>-1.4452833324375005</v>
      </c>
      <c r="V84" s="219">
        <v>-1.4149821431250005</v>
      </c>
      <c r="W84" s="218">
        <v>-1.3846809538125004</v>
      </c>
      <c r="X84" s="219">
        <v>-1.3543797645000004</v>
      </c>
      <c r="Y84" s="218">
        <v>-1.3240785751875004</v>
      </c>
      <c r="Z84" s="219">
        <v>-1.2937773858750004</v>
      </c>
      <c r="AA84" s="218">
        <v>-1.2634761965625003</v>
      </c>
      <c r="AB84" s="220">
        <v>-1.2331750072500003</v>
      </c>
      <c r="AC84" s="218">
        <v>-1.2028738179375003</v>
      </c>
      <c r="AD84" s="220">
        <v>-1.1725726286250002</v>
      </c>
      <c r="AE84" s="218">
        <v>-1.1422714393125002</v>
      </c>
      <c r="AF84" s="218">
        <v>-1.1119702500000002</v>
      </c>
      <c r="AG84" s="150">
        <v>-1.0832351250000003</v>
      </c>
      <c r="AH84" s="150">
        <v>-1.0545000000000002</v>
      </c>
      <c r="AI84" s="150">
        <v>-1.0272500000000002</v>
      </c>
      <c r="AJ84" s="150">
        <v>-1</v>
      </c>
      <c r="AK84" s="150">
        <v>-0.8</v>
      </c>
      <c r="AL84" s="150">
        <v>-0.6</v>
      </c>
      <c r="AM84" s="150">
        <v>-0.4</v>
      </c>
      <c r="AN84" s="150">
        <v>-0.2</v>
      </c>
      <c r="AO84" s="150">
        <v>0</v>
      </c>
      <c r="AP84" s="150">
        <v>0.2</v>
      </c>
      <c r="AQ84" s="150">
        <v>0.4</v>
      </c>
      <c r="AR84" s="150">
        <v>0.6</v>
      </c>
      <c r="AS84" s="150">
        <v>0.8</v>
      </c>
      <c r="AT84" s="150">
        <v>1</v>
      </c>
      <c r="AU84" s="150">
        <v>1.2</v>
      </c>
      <c r="AV84" s="150">
        <v>1.4</v>
      </c>
      <c r="AW84" s="150">
        <v>1.58</v>
      </c>
      <c r="AX84" s="150">
        <v>1.76</v>
      </c>
      <c r="AY84" s="150">
        <v>1.9220000000000006</v>
      </c>
      <c r="AZ84" s="150">
        <v>2.0840000000000005</v>
      </c>
      <c r="BA84" s="150">
        <v>2.2298000000000004</v>
      </c>
      <c r="BB84" s="150">
        <v>2.3756000000000004</v>
      </c>
      <c r="BC84" s="150">
        <v>2.5068200000000003</v>
      </c>
      <c r="BD84" s="150">
        <v>2.6380400000000002</v>
      </c>
      <c r="BE84" s="150">
        <v>2.756138</v>
      </c>
      <c r="BF84" s="150">
        <v>2.8742359999999998</v>
      </c>
      <c r="BG84" s="150">
        <v>2.9805241999999996</v>
      </c>
      <c r="BH84" s="150">
        <v>3.0868123999999995</v>
      </c>
      <c r="BI84" s="150">
        <v>3.1824717799999993</v>
      </c>
      <c r="BJ84" s="150">
        <v>3.2781311599999992</v>
      </c>
      <c r="BK84" s="150">
        <v>3.3642246019999993</v>
      </c>
      <c r="BL84" s="150">
        <v>3.450318043999999</v>
      </c>
      <c r="BM84" s="150">
        <v>3.5278021417999987</v>
      </c>
      <c r="BN84" s="150">
        <v>3.6052862395999989</v>
      </c>
      <c r="BO84" s="150">
        <v>3.6750219276199987</v>
      </c>
      <c r="BP84" s="150">
        <v>3.7447576156399989</v>
      </c>
      <c r="BQ84" s="150">
        <v>3.8144933036599991</v>
      </c>
      <c r="BR84" s="150">
        <v>3.8842289916799988</v>
      </c>
      <c r="BS84" s="150">
        <v>3.9539646796999985</v>
      </c>
      <c r="BT84" s="150">
        <v>4.0237003677199983</v>
      </c>
      <c r="BU84" s="150">
        <v>4.093436055739998</v>
      </c>
      <c r="BV84" s="150">
        <v>4.1631717437599978</v>
      </c>
      <c r="BW84" s="150">
        <v>4.2329074317799975</v>
      </c>
      <c r="BX84" s="150">
        <v>4.3026431197999973</v>
      </c>
      <c r="BY84" s="150">
        <v>4.372378807819997</v>
      </c>
      <c r="BZ84" s="150">
        <v>4.4421144958399967</v>
      </c>
      <c r="CA84" s="150">
        <v>4.5118501838599965</v>
      </c>
      <c r="CB84" s="150">
        <v>4.5815858718799962</v>
      </c>
      <c r="CC84" s="150">
        <v>4.651321559899996</v>
      </c>
      <c r="CD84" s="150">
        <v>4.7210572479199957</v>
      </c>
      <c r="CE84" s="150">
        <v>4.7907929359399954</v>
      </c>
      <c r="CF84" s="150">
        <v>4.8605286239599952</v>
      </c>
      <c r="CG84" s="150">
        <v>4.9302643119799949</v>
      </c>
      <c r="CH84" s="150">
        <v>4.9999999999999947</v>
      </c>
      <c r="CI84" s="150">
        <v>5.0697356880199944</v>
      </c>
      <c r="CJ84" s="150">
        <v>5.1394713760399942</v>
      </c>
      <c r="CK84" s="150">
        <v>5.2092070640599939</v>
      </c>
      <c r="CL84" s="150">
        <v>5.2789427520799936</v>
      </c>
      <c r="CM84" s="150">
        <v>5.3486784400999934</v>
      </c>
      <c r="CN84" s="150">
        <v>5.4184141281199931</v>
      </c>
      <c r="CO84" s="150">
        <v>5.4881498161399929</v>
      </c>
      <c r="CP84" s="150">
        <v>5.5578855041599926</v>
      </c>
      <c r="CQ84" s="150">
        <v>5.6276211921799923</v>
      </c>
      <c r="CR84" s="150">
        <v>5.6973568801999921</v>
      </c>
      <c r="CS84" s="150">
        <v>5.7670925682199918</v>
      </c>
      <c r="CT84" s="150">
        <v>5.8368282562399916</v>
      </c>
      <c r="CU84" s="150">
        <v>5.9065639442599913</v>
      </c>
      <c r="CV84" s="150">
        <v>5.9762996322799911</v>
      </c>
      <c r="CW84" s="150">
        <v>6.0460353202999908</v>
      </c>
      <c r="CX84" s="150">
        <v>6.1157710083199905</v>
      </c>
      <c r="CY84" s="150">
        <v>6.1855066963399903</v>
      </c>
      <c r="CZ84" s="150">
        <v>6.25524238435999</v>
      </c>
      <c r="DA84" s="150">
        <v>6.3249780723799898</v>
      </c>
      <c r="DB84" s="150">
        <v>6.3947137603999895</v>
      </c>
      <c r="DC84" s="150">
        <v>6.4644494484199893</v>
      </c>
      <c r="DD84" s="150">
        <v>6.534185136439989</v>
      </c>
      <c r="DE84" s="150">
        <v>6.6039208244599887</v>
      </c>
      <c r="DF84" s="150">
        <v>6.6736565124799885</v>
      </c>
      <c r="DG84" s="150">
        <v>6.7433922004999882</v>
      </c>
      <c r="DH84" s="150">
        <v>6.813127888519988</v>
      </c>
      <c r="DI84" s="150">
        <v>6.8828635765399877</v>
      </c>
      <c r="DJ84" s="150">
        <v>6.9525992645599874</v>
      </c>
      <c r="DK84" s="150">
        <v>7.0223349525799872</v>
      </c>
      <c r="DL84" s="150">
        <v>7.0920706405999869</v>
      </c>
      <c r="DM84" s="150">
        <v>7.1618063286199867</v>
      </c>
      <c r="DN84" s="150">
        <v>7.2315420166399864</v>
      </c>
      <c r="DO84" s="150">
        <v>7.3012777046599862</v>
      </c>
      <c r="DP84" s="150">
        <v>7.3710133926799859</v>
      </c>
      <c r="DQ84" s="150">
        <v>7.4407490806999856</v>
      </c>
      <c r="DR84" s="150">
        <v>7.5104847687199854</v>
      </c>
      <c r="DS84" s="150">
        <v>7.5802204567399851</v>
      </c>
      <c r="DT84" s="150">
        <v>7.6499561447599849</v>
      </c>
      <c r="DU84" s="150">
        <v>7.7196918327799846</v>
      </c>
      <c r="DV84" s="150">
        <v>7.7894275207999844</v>
      </c>
      <c r="DW84" s="150">
        <v>7.8591632088199841</v>
      </c>
      <c r="DX84" s="150">
        <v>7.9288988968399838</v>
      </c>
      <c r="DY84" s="150">
        <v>7.9986345848599836</v>
      </c>
      <c r="DZ84" s="150">
        <v>8.0683702728799833</v>
      </c>
      <c r="EA84" s="150">
        <v>8.1381059608999831</v>
      </c>
      <c r="EB84" s="150">
        <v>8.2078416489199828</v>
      </c>
      <c r="EC84" s="150">
        <v>8.2775773369399825</v>
      </c>
      <c r="ED84" s="150">
        <v>8.3473130249599823</v>
      </c>
      <c r="EE84" s="150">
        <v>8.417048712979982</v>
      </c>
      <c r="EF84" s="150">
        <v>8.4867844009999818</v>
      </c>
      <c r="EG84" s="150">
        <v>8.5565200890199815</v>
      </c>
      <c r="EH84" s="150">
        <v>8.6262557770399813</v>
      </c>
      <c r="EI84" s="150">
        <v>8.695991465059981</v>
      </c>
      <c r="EJ84" s="150">
        <v>8.7657271530799807</v>
      </c>
      <c r="EK84" s="150">
        <v>8.8354628410999805</v>
      </c>
      <c r="EL84" s="23">
        <v>8.9051985291199802</v>
      </c>
      <c r="EM84" s="23">
        <v>8.97493421713998</v>
      </c>
      <c r="EN84" s="23">
        <v>9.0446699051599797</v>
      </c>
      <c r="EO84" s="23">
        <v>9.1144055931799794</v>
      </c>
      <c r="EP84" s="23">
        <v>9.1841412811999792</v>
      </c>
      <c r="EQ84" s="23">
        <v>9.2538769692199789</v>
      </c>
      <c r="ER84" s="23">
        <v>9.3236126572399787</v>
      </c>
      <c r="ES84" s="23">
        <v>9.3933483452599784</v>
      </c>
      <c r="ET84" s="23">
        <v>9.4630840332799782</v>
      </c>
      <c r="EU84" s="23">
        <v>9.5328197212999779</v>
      </c>
      <c r="EV84" s="23">
        <v>9.6025554093199776</v>
      </c>
      <c r="EW84" s="23">
        <v>9.6722910973399774</v>
      </c>
      <c r="EX84" s="23">
        <v>9.7420267853599771</v>
      </c>
      <c r="EY84" s="23">
        <v>9.8117624733799769</v>
      </c>
      <c r="EZ84" s="23">
        <v>9.8814981613999766</v>
      </c>
      <c r="FA84" s="23">
        <v>9.9512338494199764</v>
      </c>
      <c r="FB84" s="23">
        <v>10.020969537439976</v>
      </c>
      <c r="FC84" s="23">
        <v>10.090705225459976</v>
      </c>
      <c r="FD84" s="23">
        <v>10.160440913479976</v>
      </c>
      <c r="FE84" s="23">
        <v>10.230176601499975</v>
      </c>
      <c r="FF84" s="23">
        <v>10.299912289519975</v>
      </c>
      <c r="FG84" s="23">
        <v>10.369647977539975</v>
      </c>
      <c r="FH84" s="23">
        <v>10.439383665559975</v>
      </c>
      <c r="FI84" s="23">
        <v>10.509119353579974</v>
      </c>
      <c r="FJ84" s="23">
        <v>10.578855041599974</v>
      </c>
      <c r="FK84" s="23">
        <v>10.648590729619974</v>
      </c>
      <c r="FL84" s="23">
        <v>10.718326417639974</v>
      </c>
      <c r="FM84" s="23">
        <v>10.788062105659973</v>
      </c>
      <c r="FN84" s="23">
        <v>10.857797793679973</v>
      </c>
      <c r="FO84" s="23">
        <v>10.927533481699973</v>
      </c>
      <c r="FP84" s="23">
        <v>10.997269169719972</v>
      </c>
      <c r="FQ84" s="23">
        <v>11.067004857739972</v>
      </c>
      <c r="FR84" s="23">
        <v>11.136740545759972</v>
      </c>
      <c r="FS84" s="23">
        <v>11.206476233779972</v>
      </c>
      <c r="FT84" s="23">
        <v>11.276211921799971</v>
      </c>
      <c r="FU84" s="23">
        <v>11.345947609819971</v>
      </c>
      <c r="FV84" s="23">
        <v>11.415683297839971</v>
      </c>
      <c r="FW84" s="23">
        <v>11.485418985859971</v>
      </c>
      <c r="FX84" s="23">
        <v>11.55515467387997</v>
      </c>
      <c r="FY84" s="23">
        <v>11.62489036189997</v>
      </c>
      <c r="FZ84" s="23">
        <v>11.69462604991997</v>
      </c>
      <c r="GA84" s="23">
        <v>11.76436173793997</v>
      </c>
      <c r="GB84" s="23">
        <v>11.834097425959969</v>
      </c>
      <c r="GC84" s="23">
        <v>11.903833113979969</v>
      </c>
      <c r="GD84" s="23">
        <v>11.973568801999969</v>
      </c>
      <c r="GE84" s="23">
        <v>12.043304490019969</v>
      </c>
      <c r="GF84" s="23">
        <v>12.113040178039968</v>
      </c>
      <c r="GG84" s="23">
        <v>12.182775866059968</v>
      </c>
      <c r="GH84" s="23">
        <v>12.252511554079968</v>
      </c>
      <c r="GI84" s="23">
        <v>12.322247242099968</v>
      </c>
      <c r="GJ84" s="23">
        <v>12.391982930119967</v>
      </c>
      <c r="GK84" s="23">
        <v>12.461718618139967</v>
      </c>
      <c r="GL84" s="23">
        <v>12.531454306159967</v>
      </c>
      <c r="GM84" s="23">
        <v>12.601189994179967</v>
      </c>
      <c r="GN84" s="23">
        <v>12.670925682199966</v>
      </c>
      <c r="GO84" s="23">
        <v>12.740661370219966</v>
      </c>
      <c r="GP84" s="23">
        <v>12.810397058239966</v>
      </c>
      <c r="GQ84" s="23">
        <v>12.880132746259966</v>
      </c>
      <c r="GR84" s="23">
        <v>12.949868434279965</v>
      </c>
      <c r="GS84" s="23">
        <v>13.019604122299965</v>
      </c>
      <c r="GT84" s="23">
        <v>13.089339810319965</v>
      </c>
      <c r="GU84" s="23">
        <v>13.159075498339964</v>
      </c>
      <c r="GV84" s="23">
        <v>13.228811186359964</v>
      </c>
      <c r="GW84" s="23">
        <v>13.298546874379964</v>
      </c>
      <c r="GX84" s="23">
        <v>13.368282562399964</v>
      </c>
      <c r="GY84" s="23">
        <v>13.438018250419963</v>
      </c>
      <c r="GZ84" s="23">
        <v>13.507753938439963</v>
      </c>
      <c r="HA84" s="23">
        <v>13.577489626459963</v>
      </c>
      <c r="HB84" s="23">
        <v>13.647225314479963</v>
      </c>
      <c r="HC84" s="23">
        <v>13.716961002499962</v>
      </c>
      <c r="HD84" s="23">
        <v>13.786696690519962</v>
      </c>
      <c r="HE84" s="23">
        <v>13.856432378539962</v>
      </c>
      <c r="HF84" s="23">
        <v>13.926168066559962</v>
      </c>
      <c r="HG84" s="23">
        <v>13.995903754579961</v>
      </c>
      <c r="HH84" s="23">
        <v>14.065639442599961</v>
      </c>
      <c r="HI84" s="23">
        <v>14.135375130619961</v>
      </c>
      <c r="HJ84" s="23">
        <v>14.205110818639961</v>
      </c>
      <c r="HK84" s="23">
        <v>14.27484650665996</v>
      </c>
      <c r="HL84" s="23">
        <v>14.34458219467996</v>
      </c>
      <c r="HM84" s="23">
        <v>14.41431788269996</v>
      </c>
      <c r="HN84" s="23">
        <v>14.48405357071996</v>
      </c>
      <c r="HO84" s="23">
        <v>14.553789258739959</v>
      </c>
      <c r="HP84" s="23">
        <v>14.623524946759959</v>
      </c>
      <c r="HQ84" s="23">
        <v>14.693260634779959</v>
      </c>
      <c r="HR84" s="23">
        <v>14.762996322799959</v>
      </c>
      <c r="HS84" s="23">
        <v>14.832732010819958</v>
      </c>
      <c r="HT84" s="23">
        <v>14.902467698839958</v>
      </c>
      <c r="HU84" s="23">
        <v>14.972203386859958</v>
      </c>
      <c r="HV84" s="23">
        <v>15.041939074879958</v>
      </c>
      <c r="HW84" s="23">
        <v>15.111674762899957</v>
      </c>
      <c r="HX84" s="23">
        <v>15.181410450919957</v>
      </c>
      <c r="HY84" s="23">
        <v>15.251146138939957</v>
      </c>
      <c r="HZ84" s="23">
        <v>15.320881826959956</v>
      </c>
      <c r="IA84" s="23">
        <v>15.390617514979956</v>
      </c>
      <c r="IB84" s="23">
        <v>15.460353202999956</v>
      </c>
      <c r="IC84" s="23">
        <v>15.530088891019956</v>
      </c>
      <c r="ID84" s="23">
        <v>15.599824579039955</v>
      </c>
      <c r="IE84" s="23">
        <v>15.669560267059955</v>
      </c>
      <c r="IF84" s="23">
        <v>15.739295955079955</v>
      </c>
      <c r="IG84" s="23">
        <v>15.809031643099955</v>
      </c>
      <c r="IH84" s="23">
        <v>15.878767331119954</v>
      </c>
      <c r="II84" s="23">
        <v>15.948503019139954</v>
      </c>
      <c r="IJ84" s="23">
        <v>16.018238707159952</v>
      </c>
      <c r="IK84" s="23">
        <v>16.087974395179955</v>
      </c>
      <c r="IL84" s="23">
        <v>16.157710083199952</v>
      </c>
      <c r="IM84" s="23">
        <v>16.227445771219955</v>
      </c>
      <c r="IN84" s="23">
        <v>16.297181459239951</v>
      </c>
      <c r="IO84" s="23">
        <v>16.366917147259954</v>
      </c>
      <c r="IP84" s="23">
        <v>16.436652835279951</v>
      </c>
      <c r="IQ84" s="23">
        <v>16.506388523299954</v>
      </c>
      <c r="IR84" s="23">
        <v>16.57612421131995</v>
      </c>
      <c r="IS84" s="23">
        <v>16.645859899339953</v>
      </c>
      <c r="IT84" s="23">
        <v>16.71559558735995</v>
      </c>
      <c r="IU84" s="23">
        <v>16.785331275379953</v>
      </c>
      <c r="IV84" s="23">
        <v>16.855066963399949</v>
      </c>
    </row>
    <row r="85" spans="1:256" ht="13.2" x14ac:dyDescent="0.25">
      <c r="A85" s="149">
        <v>39264</v>
      </c>
      <c r="B85" s="218">
        <v>-2.0210059293750011</v>
      </c>
      <c r="C85" s="218">
        <v>-1.9907047400625011</v>
      </c>
      <c r="D85" s="218">
        <v>-1.9604035507500011</v>
      </c>
      <c r="E85" s="218">
        <v>-1.930102361437501</v>
      </c>
      <c r="F85" s="218">
        <v>-1.899801172125001</v>
      </c>
      <c r="G85" s="218">
        <v>-1.869499982812501</v>
      </c>
      <c r="H85" s="218">
        <v>-1.8391987935000009</v>
      </c>
      <c r="I85" s="218">
        <v>-1.8088976041875009</v>
      </c>
      <c r="J85" s="218">
        <v>-1.7785964148750009</v>
      </c>
      <c r="K85" s="218">
        <v>-1.7482952255625008</v>
      </c>
      <c r="L85" s="218">
        <v>-1.7179940362500008</v>
      </c>
      <c r="M85" s="218">
        <v>-1.6876928469375008</v>
      </c>
      <c r="N85" s="218">
        <v>-1.6573916576250007</v>
      </c>
      <c r="O85" s="218">
        <v>-1.6270904683125007</v>
      </c>
      <c r="P85" s="218">
        <v>-1.5967892790000007</v>
      </c>
      <c r="Q85" s="218">
        <v>-1.5664880896875006</v>
      </c>
      <c r="R85" s="218">
        <v>-1.5361869003750006</v>
      </c>
      <c r="S85" s="218">
        <v>-1.5058857110625006</v>
      </c>
      <c r="T85" s="218">
        <v>-1.4755845217500005</v>
      </c>
      <c r="U85" s="218">
        <v>-1.4452833324375005</v>
      </c>
      <c r="V85" s="219">
        <v>-1.4149821431250005</v>
      </c>
      <c r="W85" s="218">
        <v>-1.3846809538125004</v>
      </c>
      <c r="X85" s="219">
        <v>-1.3543797645000004</v>
      </c>
      <c r="Y85" s="218">
        <v>-1.3240785751875004</v>
      </c>
      <c r="Z85" s="219">
        <v>-1.2937773858750004</v>
      </c>
      <c r="AA85" s="218">
        <v>-1.2634761965625003</v>
      </c>
      <c r="AB85" s="220">
        <v>-1.2331750072500003</v>
      </c>
      <c r="AC85" s="218">
        <v>-1.2028738179375003</v>
      </c>
      <c r="AD85" s="220">
        <v>-1.1725726286250002</v>
      </c>
      <c r="AE85" s="218">
        <v>-1.1422714393125002</v>
      </c>
      <c r="AF85" s="218">
        <v>-1.1119702500000002</v>
      </c>
      <c r="AG85" s="150">
        <v>-1.0832351250000003</v>
      </c>
      <c r="AH85" s="150">
        <v>-1.0545000000000002</v>
      </c>
      <c r="AI85" s="150">
        <v>-1.0272500000000002</v>
      </c>
      <c r="AJ85" s="150">
        <v>-1</v>
      </c>
      <c r="AK85" s="150">
        <v>-0.8</v>
      </c>
      <c r="AL85" s="150">
        <v>-0.6</v>
      </c>
      <c r="AM85" s="150">
        <v>-0.4</v>
      </c>
      <c r="AN85" s="150">
        <v>-0.2</v>
      </c>
      <c r="AO85" s="150">
        <v>0</v>
      </c>
      <c r="AP85" s="150">
        <v>0.2</v>
      </c>
      <c r="AQ85" s="150">
        <v>0.4</v>
      </c>
      <c r="AR85" s="150">
        <v>0.6</v>
      </c>
      <c r="AS85" s="150">
        <v>0.8</v>
      </c>
      <c r="AT85" s="150">
        <v>1</v>
      </c>
      <c r="AU85" s="150">
        <v>1.2</v>
      </c>
      <c r="AV85" s="150">
        <v>1.4</v>
      </c>
      <c r="AW85" s="150">
        <v>1.58</v>
      </c>
      <c r="AX85" s="150">
        <v>1.76</v>
      </c>
      <c r="AY85" s="150">
        <v>1.9220000000000006</v>
      </c>
      <c r="AZ85" s="150">
        <v>2.0840000000000005</v>
      </c>
      <c r="BA85" s="150">
        <v>2.2298000000000004</v>
      </c>
      <c r="BB85" s="150">
        <v>2.3756000000000004</v>
      </c>
      <c r="BC85" s="150">
        <v>2.5068200000000003</v>
      </c>
      <c r="BD85" s="150">
        <v>2.6380400000000002</v>
      </c>
      <c r="BE85" s="150">
        <v>2.756138</v>
      </c>
      <c r="BF85" s="150">
        <v>2.8742359999999998</v>
      </c>
      <c r="BG85" s="150">
        <v>2.9805241999999996</v>
      </c>
      <c r="BH85" s="150">
        <v>3.0868123999999995</v>
      </c>
      <c r="BI85" s="150">
        <v>3.1824717799999993</v>
      </c>
      <c r="BJ85" s="150">
        <v>3.2781311599999992</v>
      </c>
      <c r="BK85" s="150">
        <v>3.3642246019999993</v>
      </c>
      <c r="BL85" s="150">
        <v>3.450318043999999</v>
      </c>
      <c r="BM85" s="150">
        <v>3.5278021417999987</v>
      </c>
      <c r="BN85" s="150">
        <v>3.6052862395999989</v>
      </c>
      <c r="BO85" s="150">
        <v>3.6750219276199987</v>
      </c>
      <c r="BP85" s="150">
        <v>3.7447576156399989</v>
      </c>
      <c r="BQ85" s="150">
        <v>3.8144933036599991</v>
      </c>
      <c r="BR85" s="150">
        <v>3.8842289916799988</v>
      </c>
      <c r="BS85" s="150">
        <v>3.9539646796999985</v>
      </c>
      <c r="BT85" s="150">
        <v>4.0237003677199983</v>
      </c>
      <c r="BU85" s="150">
        <v>4.093436055739998</v>
      </c>
      <c r="BV85" s="150">
        <v>4.1631717437599978</v>
      </c>
      <c r="BW85" s="150">
        <v>4.2329074317799975</v>
      </c>
      <c r="BX85" s="150">
        <v>4.3026431197999973</v>
      </c>
      <c r="BY85" s="150">
        <v>4.372378807819997</v>
      </c>
      <c r="BZ85" s="150">
        <v>4.4421144958399967</v>
      </c>
      <c r="CA85" s="150">
        <v>4.5118501838599965</v>
      </c>
      <c r="CB85" s="150">
        <v>4.5815858718799962</v>
      </c>
      <c r="CC85" s="150">
        <v>4.651321559899996</v>
      </c>
      <c r="CD85" s="150">
        <v>4.7210572479199957</v>
      </c>
      <c r="CE85" s="150">
        <v>4.7907929359399954</v>
      </c>
      <c r="CF85" s="150">
        <v>4.8605286239599952</v>
      </c>
      <c r="CG85" s="150">
        <v>4.9302643119799949</v>
      </c>
      <c r="CH85" s="150">
        <v>4.9999999999999947</v>
      </c>
      <c r="CI85" s="150">
        <v>5.0697356880199944</v>
      </c>
      <c r="CJ85" s="150">
        <v>5.1394713760399942</v>
      </c>
      <c r="CK85" s="150">
        <v>5.2092070640599939</v>
      </c>
      <c r="CL85" s="150">
        <v>5.2789427520799936</v>
      </c>
      <c r="CM85" s="150">
        <v>5.3486784400999934</v>
      </c>
      <c r="CN85" s="150">
        <v>5.4184141281199931</v>
      </c>
      <c r="CO85" s="150">
        <v>5.4881498161399929</v>
      </c>
      <c r="CP85" s="150">
        <v>5.5578855041599926</v>
      </c>
      <c r="CQ85" s="150">
        <v>5.6276211921799923</v>
      </c>
      <c r="CR85" s="150">
        <v>5.6973568801999921</v>
      </c>
      <c r="CS85" s="150">
        <v>5.7670925682199918</v>
      </c>
      <c r="CT85" s="150">
        <v>5.8368282562399916</v>
      </c>
      <c r="CU85" s="150">
        <v>5.9065639442599913</v>
      </c>
      <c r="CV85" s="150">
        <v>5.9762996322799911</v>
      </c>
      <c r="CW85" s="150">
        <v>6.0460353202999908</v>
      </c>
      <c r="CX85" s="150">
        <v>6.1157710083199905</v>
      </c>
      <c r="CY85" s="150">
        <v>6.1855066963399903</v>
      </c>
      <c r="CZ85" s="150">
        <v>6.25524238435999</v>
      </c>
      <c r="DA85" s="150">
        <v>6.3249780723799898</v>
      </c>
      <c r="DB85" s="150">
        <v>6.3947137603999895</v>
      </c>
      <c r="DC85" s="150">
        <v>6.4644494484199893</v>
      </c>
      <c r="DD85" s="150">
        <v>6.534185136439989</v>
      </c>
      <c r="DE85" s="150">
        <v>6.6039208244599887</v>
      </c>
      <c r="DF85" s="150">
        <v>6.6736565124799885</v>
      </c>
      <c r="DG85" s="150">
        <v>6.7433922004999882</v>
      </c>
      <c r="DH85" s="150">
        <v>6.813127888519988</v>
      </c>
      <c r="DI85" s="150">
        <v>6.8828635765399877</v>
      </c>
      <c r="DJ85" s="150">
        <v>6.9525992645599874</v>
      </c>
      <c r="DK85" s="150">
        <v>7.0223349525799872</v>
      </c>
      <c r="DL85" s="150">
        <v>7.0920706405999869</v>
      </c>
      <c r="DM85" s="150">
        <v>7.1618063286199867</v>
      </c>
      <c r="DN85" s="150">
        <v>7.2315420166399864</v>
      </c>
      <c r="DO85" s="150">
        <v>7.3012777046599862</v>
      </c>
      <c r="DP85" s="150">
        <v>7.3710133926799859</v>
      </c>
      <c r="DQ85" s="150">
        <v>7.4407490806999856</v>
      </c>
      <c r="DR85" s="150">
        <v>7.5104847687199854</v>
      </c>
      <c r="DS85" s="150">
        <v>7.5802204567399851</v>
      </c>
      <c r="DT85" s="150">
        <v>7.6499561447599849</v>
      </c>
      <c r="DU85" s="150">
        <v>7.7196918327799846</v>
      </c>
      <c r="DV85" s="150">
        <v>7.7894275207999844</v>
      </c>
      <c r="DW85" s="150">
        <v>7.8591632088199841</v>
      </c>
      <c r="DX85" s="150">
        <v>7.9288988968399838</v>
      </c>
      <c r="DY85" s="150">
        <v>7.9986345848599836</v>
      </c>
      <c r="DZ85" s="150">
        <v>8.0683702728799833</v>
      </c>
      <c r="EA85" s="150">
        <v>8.1381059608999831</v>
      </c>
      <c r="EB85" s="150">
        <v>8.2078416489199828</v>
      </c>
      <c r="EC85" s="150">
        <v>8.2775773369399825</v>
      </c>
      <c r="ED85" s="150">
        <v>8.3473130249599823</v>
      </c>
      <c r="EE85" s="150">
        <v>8.417048712979982</v>
      </c>
      <c r="EF85" s="150">
        <v>8.4867844009999818</v>
      </c>
      <c r="EG85" s="150">
        <v>8.5565200890199815</v>
      </c>
      <c r="EH85" s="150">
        <v>8.6262557770399813</v>
      </c>
      <c r="EI85" s="150">
        <v>8.695991465059981</v>
      </c>
      <c r="EJ85" s="150">
        <v>8.7657271530799807</v>
      </c>
      <c r="EK85" s="150">
        <v>8.8354628410999805</v>
      </c>
      <c r="EL85" s="23">
        <v>8.9051985291199802</v>
      </c>
      <c r="EM85" s="23">
        <v>8.97493421713998</v>
      </c>
      <c r="EN85" s="23">
        <v>9.0446699051599797</v>
      </c>
      <c r="EO85" s="23">
        <v>9.1144055931799794</v>
      </c>
      <c r="EP85" s="23">
        <v>9.1841412811999792</v>
      </c>
      <c r="EQ85" s="23">
        <v>9.2538769692199789</v>
      </c>
      <c r="ER85" s="23">
        <v>9.3236126572399787</v>
      </c>
      <c r="ES85" s="23">
        <v>9.3933483452599784</v>
      </c>
      <c r="ET85" s="23">
        <v>9.4630840332799782</v>
      </c>
      <c r="EU85" s="23">
        <v>9.5328197212999779</v>
      </c>
      <c r="EV85" s="23">
        <v>9.6025554093199776</v>
      </c>
      <c r="EW85" s="23">
        <v>9.6722910973399774</v>
      </c>
      <c r="EX85" s="23">
        <v>9.7420267853599771</v>
      </c>
      <c r="EY85" s="23">
        <v>9.8117624733799769</v>
      </c>
      <c r="EZ85" s="23">
        <v>9.8814981613999766</v>
      </c>
      <c r="FA85" s="23">
        <v>9.9512338494199764</v>
      </c>
      <c r="FB85" s="23">
        <v>10.020969537439976</v>
      </c>
      <c r="FC85" s="23">
        <v>10.090705225459976</v>
      </c>
      <c r="FD85" s="23">
        <v>10.160440913479976</v>
      </c>
      <c r="FE85" s="23">
        <v>10.230176601499975</v>
      </c>
      <c r="FF85" s="23">
        <v>10.299912289519975</v>
      </c>
      <c r="FG85" s="23">
        <v>10.369647977539975</v>
      </c>
      <c r="FH85" s="23">
        <v>10.439383665559975</v>
      </c>
      <c r="FI85" s="23">
        <v>10.509119353579974</v>
      </c>
      <c r="FJ85" s="23">
        <v>10.578855041599974</v>
      </c>
      <c r="FK85" s="23">
        <v>10.648590729619974</v>
      </c>
      <c r="FL85" s="23">
        <v>10.718326417639974</v>
      </c>
      <c r="FM85" s="23">
        <v>10.788062105659973</v>
      </c>
      <c r="FN85" s="23">
        <v>10.857797793679973</v>
      </c>
      <c r="FO85" s="23">
        <v>10.927533481699973</v>
      </c>
      <c r="FP85" s="23">
        <v>10.997269169719972</v>
      </c>
      <c r="FQ85" s="23">
        <v>11.067004857739972</v>
      </c>
      <c r="FR85" s="23">
        <v>11.136740545759972</v>
      </c>
      <c r="FS85" s="23">
        <v>11.206476233779972</v>
      </c>
      <c r="FT85" s="23">
        <v>11.276211921799971</v>
      </c>
      <c r="FU85" s="23">
        <v>11.345947609819971</v>
      </c>
      <c r="FV85" s="23">
        <v>11.415683297839971</v>
      </c>
      <c r="FW85" s="23">
        <v>11.485418985859971</v>
      </c>
      <c r="FX85" s="23">
        <v>11.55515467387997</v>
      </c>
      <c r="FY85" s="23">
        <v>11.62489036189997</v>
      </c>
      <c r="FZ85" s="23">
        <v>11.69462604991997</v>
      </c>
      <c r="GA85" s="23">
        <v>11.76436173793997</v>
      </c>
      <c r="GB85" s="23">
        <v>11.834097425959969</v>
      </c>
      <c r="GC85" s="23">
        <v>11.903833113979969</v>
      </c>
      <c r="GD85" s="23">
        <v>11.973568801999969</v>
      </c>
      <c r="GE85" s="23">
        <v>12.043304490019969</v>
      </c>
      <c r="GF85" s="23">
        <v>12.113040178039968</v>
      </c>
      <c r="GG85" s="23">
        <v>12.182775866059968</v>
      </c>
      <c r="GH85" s="23">
        <v>12.252511554079968</v>
      </c>
      <c r="GI85" s="23">
        <v>12.322247242099968</v>
      </c>
      <c r="GJ85" s="23">
        <v>12.391982930119967</v>
      </c>
      <c r="GK85" s="23">
        <v>12.461718618139967</v>
      </c>
      <c r="GL85" s="23">
        <v>12.531454306159967</v>
      </c>
      <c r="GM85" s="23">
        <v>12.601189994179967</v>
      </c>
      <c r="GN85" s="23">
        <v>12.670925682199966</v>
      </c>
      <c r="GO85" s="23">
        <v>12.740661370219966</v>
      </c>
      <c r="GP85" s="23">
        <v>12.810397058239966</v>
      </c>
      <c r="GQ85" s="23">
        <v>12.880132746259966</v>
      </c>
      <c r="GR85" s="23">
        <v>12.949868434279965</v>
      </c>
      <c r="GS85" s="23">
        <v>13.019604122299965</v>
      </c>
      <c r="GT85" s="23">
        <v>13.089339810319965</v>
      </c>
      <c r="GU85" s="23">
        <v>13.159075498339964</v>
      </c>
      <c r="GV85" s="23">
        <v>13.228811186359964</v>
      </c>
      <c r="GW85" s="23">
        <v>13.298546874379964</v>
      </c>
      <c r="GX85" s="23">
        <v>13.368282562399964</v>
      </c>
      <c r="GY85" s="23">
        <v>13.438018250419963</v>
      </c>
      <c r="GZ85" s="23">
        <v>13.507753938439963</v>
      </c>
      <c r="HA85" s="23">
        <v>13.577489626459963</v>
      </c>
      <c r="HB85" s="23">
        <v>13.647225314479963</v>
      </c>
      <c r="HC85" s="23">
        <v>13.716961002499962</v>
      </c>
      <c r="HD85" s="23">
        <v>13.786696690519962</v>
      </c>
      <c r="HE85" s="23">
        <v>13.856432378539962</v>
      </c>
      <c r="HF85" s="23">
        <v>13.926168066559962</v>
      </c>
      <c r="HG85" s="23">
        <v>13.995903754579961</v>
      </c>
      <c r="HH85" s="23">
        <v>14.065639442599961</v>
      </c>
      <c r="HI85" s="23">
        <v>14.135375130619961</v>
      </c>
      <c r="HJ85" s="23">
        <v>14.205110818639961</v>
      </c>
      <c r="HK85" s="23">
        <v>14.27484650665996</v>
      </c>
      <c r="HL85" s="23">
        <v>14.34458219467996</v>
      </c>
      <c r="HM85" s="23">
        <v>14.41431788269996</v>
      </c>
      <c r="HN85" s="23">
        <v>14.48405357071996</v>
      </c>
      <c r="HO85" s="23">
        <v>14.553789258739959</v>
      </c>
      <c r="HP85" s="23">
        <v>14.623524946759959</v>
      </c>
      <c r="HQ85" s="23">
        <v>14.693260634779959</v>
      </c>
      <c r="HR85" s="23">
        <v>14.762996322799959</v>
      </c>
      <c r="HS85" s="23">
        <v>14.832732010819958</v>
      </c>
      <c r="HT85" s="23">
        <v>14.902467698839958</v>
      </c>
      <c r="HU85" s="23">
        <v>14.972203386859958</v>
      </c>
      <c r="HV85" s="23">
        <v>15.041939074879958</v>
      </c>
      <c r="HW85" s="23">
        <v>15.111674762899957</v>
      </c>
      <c r="HX85" s="23">
        <v>15.181410450919957</v>
      </c>
      <c r="HY85" s="23">
        <v>15.251146138939957</v>
      </c>
      <c r="HZ85" s="23">
        <v>15.320881826959956</v>
      </c>
      <c r="IA85" s="23">
        <v>15.390617514979956</v>
      </c>
      <c r="IB85" s="23">
        <v>15.460353202999956</v>
      </c>
      <c r="IC85" s="23">
        <v>15.530088891019956</v>
      </c>
      <c r="ID85" s="23">
        <v>15.599824579039955</v>
      </c>
      <c r="IE85" s="23">
        <v>15.669560267059955</v>
      </c>
      <c r="IF85" s="23">
        <v>15.739295955079955</v>
      </c>
      <c r="IG85" s="23">
        <v>15.809031643099955</v>
      </c>
      <c r="IH85" s="23">
        <v>15.878767331119954</v>
      </c>
      <c r="II85" s="23">
        <v>15.948503019139954</v>
      </c>
      <c r="IJ85" s="23">
        <v>16.018238707159952</v>
      </c>
      <c r="IK85" s="23">
        <v>16.087974395179955</v>
      </c>
      <c r="IL85" s="23">
        <v>16.157710083199952</v>
      </c>
      <c r="IM85" s="23">
        <v>16.227445771219955</v>
      </c>
      <c r="IN85" s="23">
        <v>16.297181459239951</v>
      </c>
      <c r="IO85" s="23">
        <v>16.366917147259954</v>
      </c>
      <c r="IP85" s="23">
        <v>16.436652835279951</v>
      </c>
      <c r="IQ85" s="23">
        <v>16.506388523299954</v>
      </c>
      <c r="IR85" s="23">
        <v>16.57612421131995</v>
      </c>
      <c r="IS85" s="23">
        <v>16.645859899339953</v>
      </c>
      <c r="IT85" s="23">
        <v>16.71559558735995</v>
      </c>
      <c r="IU85" s="23">
        <v>16.785331275379953</v>
      </c>
      <c r="IV85" s="23">
        <v>16.855066963399949</v>
      </c>
    </row>
    <row r="86" spans="1:256" ht="13.2" x14ac:dyDescent="0.25">
      <c r="A86" s="149">
        <v>39295</v>
      </c>
      <c r="B86" s="218">
        <v>-2.0210059293750011</v>
      </c>
      <c r="C86" s="218">
        <v>-1.9907047400625011</v>
      </c>
      <c r="D86" s="218">
        <v>-1.9604035507500011</v>
      </c>
      <c r="E86" s="218">
        <v>-1.930102361437501</v>
      </c>
      <c r="F86" s="218">
        <v>-1.899801172125001</v>
      </c>
      <c r="G86" s="218">
        <v>-1.869499982812501</v>
      </c>
      <c r="H86" s="218">
        <v>-1.8391987935000009</v>
      </c>
      <c r="I86" s="218">
        <v>-1.8088976041875009</v>
      </c>
      <c r="J86" s="218">
        <v>-1.7785964148750009</v>
      </c>
      <c r="K86" s="218">
        <v>-1.7482952255625008</v>
      </c>
      <c r="L86" s="218">
        <v>-1.7179940362500008</v>
      </c>
      <c r="M86" s="218">
        <v>-1.6876928469375008</v>
      </c>
      <c r="N86" s="218">
        <v>-1.6573916576250007</v>
      </c>
      <c r="O86" s="218">
        <v>-1.6270904683125007</v>
      </c>
      <c r="P86" s="218">
        <v>-1.5967892790000007</v>
      </c>
      <c r="Q86" s="218">
        <v>-1.5664880896875006</v>
      </c>
      <c r="R86" s="218">
        <v>-1.5361869003750006</v>
      </c>
      <c r="S86" s="218">
        <v>-1.5058857110625006</v>
      </c>
      <c r="T86" s="218">
        <v>-1.4755845217500005</v>
      </c>
      <c r="U86" s="218">
        <v>-1.4452833324375005</v>
      </c>
      <c r="V86" s="219">
        <v>-1.4149821431250005</v>
      </c>
      <c r="W86" s="218">
        <v>-1.3846809538125004</v>
      </c>
      <c r="X86" s="219">
        <v>-1.3543797645000004</v>
      </c>
      <c r="Y86" s="218">
        <v>-1.3240785751875004</v>
      </c>
      <c r="Z86" s="219">
        <v>-1.2937773858750004</v>
      </c>
      <c r="AA86" s="218">
        <v>-1.2634761965625003</v>
      </c>
      <c r="AB86" s="220">
        <v>-1.2331750072500003</v>
      </c>
      <c r="AC86" s="218">
        <v>-1.2028738179375003</v>
      </c>
      <c r="AD86" s="220">
        <v>-1.1725726286250002</v>
      </c>
      <c r="AE86" s="218">
        <v>-1.1422714393125002</v>
      </c>
      <c r="AF86" s="218">
        <v>-1.1119702500000002</v>
      </c>
      <c r="AG86" s="150">
        <v>-1.0832351250000003</v>
      </c>
      <c r="AH86" s="150">
        <v>-1.0545000000000002</v>
      </c>
      <c r="AI86" s="150">
        <v>-1.0272500000000002</v>
      </c>
      <c r="AJ86" s="150">
        <v>-1</v>
      </c>
      <c r="AK86" s="150">
        <v>-0.8</v>
      </c>
      <c r="AL86" s="150">
        <v>-0.6</v>
      </c>
      <c r="AM86" s="150">
        <v>-0.4</v>
      </c>
      <c r="AN86" s="150">
        <v>-0.2</v>
      </c>
      <c r="AO86" s="150">
        <v>0</v>
      </c>
      <c r="AP86" s="150">
        <v>0.2</v>
      </c>
      <c r="AQ86" s="150">
        <v>0.4</v>
      </c>
      <c r="AR86" s="150">
        <v>0.6</v>
      </c>
      <c r="AS86" s="150">
        <v>0.8</v>
      </c>
      <c r="AT86" s="150">
        <v>1</v>
      </c>
      <c r="AU86" s="150">
        <v>1.2</v>
      </c>
      <c r="AV86" s="150">
        <v>1.4</v>
      </c>
      <c r="AW86" s="150">
        <v>1.58</v>
      </c>
      <c r="AX86" s="150">
        <v>1.76</v>
      </c>
      <c r="AY86" s="150">
        <v>1.9220000000000006</v>
      </c>
      <c r="AZ86" s="150">
        <v>2.0840000000000005</v>
      </c>
      <c r="BA86" s="150">
        <v>2.2298000000000004</v>
      </c>
      <c r="BB86" s="150">
        <v>2.3756000000000004</v>
      </c>
      <c r="BC86" s="150">
        <v>2.5068200000000003</v>
      </c>
      <c r="BD86" s="150">
        <v>2.6380400000000002</v>
      </c>
      <c r="BE86" s="150">
        <v>2.756138</v>
      </c>
      <c r="BF86" s="150">
        <v>2.8742359999999998</v>
      </c>
      <c r="BG86" s="150">
        <v>2.9805241999999996</v>
      </c>
      <c r="BH86" s="150">
        <v>3.0868123999999995</v>
      </c>
      <c r="BI86" s="150">
        <v>3.1824717799999993</v>
      </c>
      <c r="BJ86" s="150">
        <v>3.2781311599999992</v>
      </c>
      <c r="BK86" s="150">
        <v>3.3642246019999993</v>
      </c>
      <c r="BL86" s="150">
        <v>3.450318043999999</v>
      </c>
      <c r="BM86" s="150">
        <v>3.5278021417999987</v>
      </c>
      <c r="BN86" s="150">
        <v>3.6052862395999989</v>
      </c>
      <c r="BO86" s="150">
        <v>3.6750219276199987</v>
      </c>
      <c r="BP86" s="150">
        <v>3.7447576156399989</v>
      </c>
      <c r="BQ86" s="150">
        <v>3.8144933036599991</v>
      </c>
      <c r="BR86" s="150">
        <v>3.8842289916799988</v>
      </c>
      <c r="BS86" s="150">
        <v>3.9539646796999985</v>
      </c>
      <c r="BT86" s="150">
        <v>4.0237003677199983</v>
      </c>
      <c r="BU86" s="150">
        <v>4.093436055739998</v>
      </c>
      <c r="BV86" s="150">
        <v>4.1631717437599978</v>
      </c>
      <c r="BW86" s="150">
        <v>4.2329074317799975</v>
      </c>
      <c r="BX86" s="150">
        <v>4.3026431197999973</v>
      </c>
      <c r="BY86" s="150">
        <v>4.372378807819997</v>
      </c>
      <c r="BZ86" s="150">
        <v>4.4421144958399967</v>
      </c>
      <c r="CA86" s="150">
        <v>4.5118501838599965</v>
      </c>
      <c r="CB86" s="150">
        <v>4.5815858718799962</v>
      </c>
      <c r="CC86" s="150">
        <v>4.651321559899996</v>
      </c>
      <c r="CD86" s="150">
        <v>4.7210572479199957</v>
      </c>
      <c r="CE86" s="150">
        <v>4.7907929359399954</v>
      </c>
      <c r="CF86" s="150">
        <v>4.8605286239599952</v>
      </c>
      <c r="CG86" s="150">
        <v>4.9302643119799949</v>
      </c>
      <c r="CH86" s="150">
        <v>4.9999999999999947</v>
      </c>
      <c r="CI86" s="150">
        <v>5.0697356880199944</v>
      </c>
      <c r="CJ86" s="150">
        <v>5.1394713760399942</v>
      </c>
      <c r="CK86" s="150">
        <v>5.2092070640599939</v>
      </c>
      <c r="CL86" s="150">
        <v>5.2789427520799936</v>
      </c>
      <c r="CM86" s="150">
        <v>5.3486784400999934</v>
      </c>
      <c r="CN86" s="150">
        <v>5.4184141281199931</v>
      </c>
      <c r="CO86" s="150">
        <v>5.4881498161399929</v>
      </c>
      <c r="CP86" s="150">
        <v>5.5578855041599926</v>
      </c>
      <c r="CQ86" s="150">
        <v>5.6276211921799923</v>
      </c>
      <c r="CR86" s="150">
        <v>5.6973568801999921</v>
      </c>
      <c r="CS86" s="150">
        <v>5.7670925682199918</v>
      </c>
      <c r="CT86" s="150">
        <v>5.8368282562399916</v>
      </c>
      <c r="CU86" s="150">
        <v>5.9065639442599913</v>
      </c>
      <c r="CV86" s="150">
        <v>5.9762996322799911</v>
      </c>
      <c r="CW86" s="150">
        <v>6.0460353202999908</v>
      </c>
      <c r="CX86" s="150">
        <v>6.1157710083199905</v>
      </c>
      <c r="CY86" s="150">
        <v>6.1855066963399903</v>
      </c>
      <c r="CZ86" s="150">
        <v>6.25524238435999</v>
      </c>
      <c r="DA86" s="150">
        <v>6.3249780723799898</v>
      </c>
      <c r="DB86" s="150">
        <v>6.3947137603999895</v>
      </c>
      <c r="DC86" s="150">
        <v>6.4644494484199893</v>
      </c>
      <c r="DD86" s="150">
        <v>6.534185136439989</v>
      </c>
      <c r="DE86" s="150">
        <v>6.6039208244599887</v>
      </c>
      <c r="DF86" s="150">
        <v>6.6736565124799885</v>
      </c>
      <c r="DG86" s="150">
        <v>6.7433922004999882</v>
      </c>
      <c r="DH86" s="150">
        <v>6.813127888519988</v>
      </c>
      <c r="DI86" s="150">
        <v>6.8828635765399877</v>
      </c>
      <c r="DJ86" s="150">
        <v>6.9525992645599874</v>
      </c>
      <c r="DK86" s="150">
        <v>7.0223349525799872</v>
      </c>
      <c r="DL86" s="150">
        <v>7.0920706405999869</v>
      </c>
      <c r="DM86" s="150">
        <v>7.1618063286199867</v>
      </c>
      <c r="DN86" s="150">
        <v>7.2315420166399864</v>
      </c>
      <c r="DO86" s="150">
        <v>7.3012777046599862</v>
      </c>
      <c r="DP86" s="150">
        <v>7.3710133926799859</v>
      </c>
      <c r="DQ86" s="150">
        <v>7.4407490806999856</v>
      </c>
      <c r="DR86" s="150">
        <v>7.5104847687199854</v>
      </c>
      <c r="DS86" s="150">
        <v>7.5802204567399851</v>
      </c>
      <c r="DT86" s="150">
        <v>7.6499561447599849</v>
      </c>
      <c r="DU86" s="150">
        <v>7.7196918327799846</v>
      </c>
      <c r="DV86" s="150">
        <v>7.7894275207999844</v>
      </c>
      <c r="DW86" s="150">
        <v>7.8591632088199841</v>
      </c>
      <c r="DX86" s="150">
        <v>7.9288988968399838</v>
      </c>
      <c r="DY86" s="150">
        <v>7.9986345848599836</v>
      </c>
      <c r="DZ86" s="150">
        <v>8.0683702728799833</v>
      </c>
      <c r="EA86" s="150">
        <v>8.1381059608999831</v>
      </c>
      <c r="EB86" s="150">
        <v>8.2078416489199828</v>
      </c>
      <c r="EC86" s="150">
        <v>8.2775773369399825</v>
      </c>
      <c r="ED86" s="150">
        <v>8.3473130249599823</v>
      </c>
      <c r="EE86" s="150">
        <v>8.417048712979982</v>
      </c>
      <c r="EF86" s="150">
        <v>8.4867844009999818</v>
      </c>
      <c r="EG86" s="150">
        <v>8.5565200890199815</v>
      </c>
      <c r="EH86" s="150">
        <v>8.6262557770399813</v>
      </c>
      <c r="EI86" s="150">
        <v>8.695991465059981</v>
      </c>
      <c r="EJ86" s="150">
        <v>8.7657271530799807</v>
      </c>
      <c r="EK86" s="150">
        <v>8.8354628410999805</v>
      </c>
      <c r="EL86" s="23">
        <v>8.9051985291199802</v>
      </c>
      <c r="EM86" s="23">
        <v>8.97493421713998</v>
      </c>
      <c r="EN86" s="23">
        <v>9.0446699051599797</v>
      </c>
      <c r="EO86" s="23">
        <v>9.1144055931799794</v>
      </c>
      <c r="EP86" s="23">
        <v>9.1841412811999792</v>
      </c>
      <c r="EQ86" s="23">
        <v>9.2538769692199789</v>
      </c>
      <c r="ER86" s="23">
        <v>9.3236126572399787</v>
      </c>
      <c r="ES86" s="23">
        <v>9.3933483452599784</v>
      </c>
      <c r="ET86" s="23">
        <v>9.4630840332799782</v>
      </c>
      <c r="EU86" s="23">
        <v>9.5328197212999779</v>
      </c>
      <c r="EV86" s="23">
        <v>9.6025554093199776</v>
      </c>
      <c r="EW86" s="23">
        <v>9.6722910973399774</v>
      </c>
      <c r="EX86" s="23">
        <v>9.7420267853599771</v>
      </c>
      <c r="EY86" s="23">
        <v>9.8117624733799769</v>
      </c>
      <c r="EZ86" s="23">
        <v>9.8814981613999766</v>
      </c>
      <c r="FA86" s="23">
        <v>9.9512338494199764</v>
      </c>
      <c r="FB86" s="23">
        <v>10.020969537439976</v>
      </c>
      <c r="FC86" s="23">
        <v>10.090705225459976</v>
      </c>
      <c r="FD86" s="23">
        <v>10.160440913479976</v>
      </c>
      <c r="FE86" s="23">
        <v>10.230176601499975</v>
      </c>
      <c r="FF86" s="23">
        <v>10.299912289519975</v>
      </c>
      <c r="FG86" s="23">
        <v>10.369647977539975</v>
      </c>
      <c r="FH86" s="23">
        <v>10.439383665559975</v>
      </c>
      <c r="FI86" s="23">
        <v>10.509119353579974</v>
      </c>
      <c r="FJ86" s="23">
        <v>10.578855041599974</v>
      </c>
      <c r="FK86" s="23">
        <v>10.648590729619974</v>
      </c>
      <c r="FL86" s="23">
        <v>10.718326417639974</v>
      </c>
      <c r="FM86" s="23">
        <v>10.788062105659973</v>
      </c>
      <c r="FN86" s="23">
        <v>10.857797793679973</v>
      </c>
      <c r="FO86" s="23">
        <v>10.927533481699973</v>
      </c>
      <c r="FP86" s="23">
        <v>10.997269169719972</v>
      </c>
      <c r="FQ86" s="23">
        <v>11.067004857739972</v>
      </c>
      <c r="FR86" s="23">
        <v>11.136740545759972</v>
      </c>
      <c r="FS86" s="23">
        <v>11.206476233779972</v>
      </c>
      <c r="FT86" s="23">
        <v>11.276211921799971</v>
      </c>
      <c r="FU86" s="23">
        <v>11.345947609819971</v>
      </c>
      <c r="FV86" s="23">
        <v>11.415683297839971</v>
      </c>
      <c r="FW86" s="23">
        <v>11.485418985859971</v>
      </c>
      <c r="FX86" s="23">
        <v>11.55515467387997</v>
      </c>
      <c r="FY86" s="23">
        <v>11.62489036189997</v>
      </c>
      <c r="FZ86" s="23">
        <v>11.69462604991997</v>
      </c>
      <c r="GA86" s="23">
        <v>11.76436173793997</v>
      </c>
      <c r="GB86" s="23">
        <v>11.834097425959969</v>
      </c>
      <c r="GC86" s="23">
        <v>11.903833113979969</v>
      </c>
      <c r="GD86" s="23">
        <v>11.973568801999969</v>
      </c>
      <c r="GE86" s="23">
        <v>12.043304490019969</v>
      </c>
      <c r="GF86" s="23">
        <v>12.113040178039968</v>
      </c>
      <c r="GG86" s="23">
        <v>12.182775866059968</v>
      </c>
      <c r="GH86" s="23">
        <v>12.252511554079968</v>
      </c>
      <c r="GI86" s="23">
        <v>12.322247242099968</v>
      </c>
      <c r="GJ86" s="23">
        <v>12.391982930119967</v>
      </c>
      <c r="GK86" s="23">
        <v>12.461718618139967</v>
      </c>
      <c r="GL86" s="23">
        <v>12.531454306159967</v>
      </c>
      <c r="GM86" s="23">
        <v>12.601189994179967</v>
      </c>
      <c r="GN86" s="23">
        <v>12.670925682199966</v>
      </c>
      <c r="GO86" s="23">
        <v>12.740661370219966</v>
      </c>
      <c r="GP86" s="23">
        <v>12.810397058239966</v>
      </c>
      <c r="GQ86" s="23">
        <v>12.880132746259966</v>
      </c>
      <c r="GR86" s="23">
        <v>12.949868434279965</v>
      </c>
      <c r="GS86" s="23">
        <v>13.019604122299965</v>
      </c>
      <c r="GT86" s="23">
        <v>13.089339810319965</v>
      </c>
      <c r="GU86" s="23">
        <v>13.159075498339964</v>
      </c>
      <c r="GV86" s="23">
        <v>13.228811186359964</v>
      </c>
      <c r="GW86" s="23">
        <v>13.298546874379964</v>
      </c>
      <c r="GX86" s="23">
        <v>13.368282562399964</v>
      </c>
      <c r="GY86" s="23">
        <v>13.438018250419963</v>
      </c>
      <c r="GZ86" s="23">
        <v>13.507753938439963</v>
      </c>
      <c r="HA86" s="23">
        <v>13.577489626459963</v>
      </c>
      <c r="HB86" s="23">
        <v>13.647225314479963</v>
      </c>
      <c r="HC86" s="23">
        <v>13.716961002499962</v>
      </c>
      <c r="HD86" s="23">
        <v>13.786696690519962</v>
      </c>
      <c r="HE86" s="23">
        <v>13.856432378539962</v>
      </c>
      <c r="HF86" s="23">
        <v>13.926168066559962</v>
      </c>
      <c r="HG86" s="23">
        <v>13.995903754579961</v>
      </c>
      <c r="HH86" s="23">
        <v>14.065639442599961</v>
      </c>
      <c r="HI86" s="23">
        <v>14.135375130619961</v>
      </c>
      <c r="HJ86" s="23">
        <v>14.205110818639961</v>
      </c>
      <c r="HK86" s="23">
        <v>14.27484650665996</v>
      </c>
      <c r="HL86" s="23">
        <v>14.34458219467996</v>
      </c>
      <c r="HM86" s="23">
        <v>14.41431788269996</v>
      </c>
      <c r="HN86" s="23">
        <v>14.48405357071996</v>
      </c>
      <c r="HO86" s="23">
        <v>14.553789258739959</v>
      </c>
      <c r="HP86" s="23">
        <v>14.623524946759959</v>
      </c>
      <c r="HQ86" s="23">
        <v>14.693260634779959</v>
      </c>
      <c r="HR86" s="23">
        <v>14.762996322799959</v>
      </c>
      <c r="HS86" s="23">
        <v>14.832732010819958</v>
      </c>
      <c r="HT86" s="23">
        <v>14.902467698839958</v>
      </c>
      <c r="HU86" s="23">
        <v>14.972203386859958</v>
      </c>
      <c r="HV86" s="23">
        <v>15.041939074879958</v>
      </c>
      <c r="HW86" s="23">
        <v>15.111674762899957</v>
      </c>
      <c r="HX86" s="23">
        <v>15.181410450919957</v>
      </c>
      <c r="HY86" s="23">
        <v>15.251146138939957</v>
      </c>
      <c r="HZ86" s="23">
        <v>15.320881826959956</v>
      </c>
      <c r="IA86" s="23">
        <v>15.390617514979956</v>
      </c>
      <c r="IB86" s="23">
        <v>15.460353202999956</v>
      </c>
      <c r="IC86" s="23">
        <v>15.530088891019956</v>
      </c>
      <c r="ID86" s="23">
        <v>15.599824579039955</v>
      </c>
      <c r="IE86" s="23">
        <v>15.669560267059955</v>
      </c>
      <c r="IF86" s="23">
        <v>15.739295955079955</v>
      </c>
      <c r="IG86" s="23">
        <v>15.809031643099955</v>
      </c>
      <c r="IH86" s="23">
        <v>15.878767331119954</v>
      </c>
      <c r="II86" s="23">
        <v>15.948503019139954</v>
      </c>
      <c r="IJ86" s="23">
        <v>16.018238707159952</v>
      </c>
      <c r="IK86" s="23">
        <v>16.087974395179955</v>
      </c>
      <c r="IL86" s="23">
        <v>16.157710083199952</v>
      </c>
      <c r="IM86" s="23">
        <v>16.227445771219955</v>
      </c>
      <c r="IN86" s="23">
        <v>16.297181459239951</v>
      </c>
      <c r="IO86" s="23">
        <v>16.366917147259954</v>
      </c>
      <c r="IP86" s="23">
        <v>16.436652835279951</v>
      </c>
      <c r="IQ86" s="23">
        <v>16.506388523299954</v>
      </c>
      <c r="IR86" s="23">
        <v>16.57612421131995</v>
      </c>
      <c r="IS86" s="23">
        <v>16.645859899339953</v>
      </c>
      <c r="IT86" s="23">
        <v>16.71559558735995</v>
      </c>
      <c r="IU86" s="23">
        <v>16.785331275379953</v>
      </c>
      <c r="IV86" s="23">
        <v>16.855066963399949</v>
      </c>
    </row>
    <row r="87" spans="1:256" ht="13.2" x14ac:dyDescent="0.25">
      <c r="A87" s="149">
        <v>39326</v>
      </c>
      <c r="B87" s="218">
        <v>-2.0210059293750011</v>
      </c>
      <c r="C87" s="218">
        <v>-1.9907047400625011</v>
      </c>
      <c r="D87" s="218">
        <v>-1.9604035507500011</v>
      </c>
      <c r="E87" s="218">
        <v>-1.930102361437501</v>
      </c>
      <c r="F87" s="218">
        <v>-1.899801172125001</v>
      </c>
      <c r="G87" s="218">
        <v>-1.869499982812501</v>
      </c>
      <c r="H87" s="218">
        <v>-1.8391987935000009</v>
      </c>
      <c r="I87" s="218">
        <v>-1.8088976041875009</v>
      </c>
      <c r="J87" s="218">
        <v>-1.7785964148750009</v>
      </c>
      <c r="K87" s="218">
        <v>-1.7482952255625008</v>
      </c>
      <c r="L87" s="218">
        <v>-1.7179940362500008</v>
      </c>
      <c r="M87" s="218">
        <v>-1.6876928469375008</v>
      </c>
      <c r="N87" s="218">
        <v>-1.6573916576250007</v>
      </c>
      <c r="O87" s="218">
        <v>-1.6270904683125007</v>
      </c>
      <c r="P87" s="218">
        <v>-1.5967892790000007</v>
      </c>
      <c r="Q87" s="218">
        <v>-1.5664880896875006</v>
      </c>
      <c r="R87" s="218">
        <v>-1.5361869003750006</v>
      </c>
      <c r="S87" s="218">
        <v>-1.5058857110625006</v>
      </c>
      <c r="T87" s="218">
        <v>-1.4755845217500005</v>
      </c>
      <c r="U87" s="218">
        <v>-1.4452833324375005</v>
      </c>
      <c r="V87" s="219">
        <v>-1.4149821431250005</v>
      </c>
      <c r="W87" s="218">
        <v>-1.3846809538125004</v>
      </c>
      <c r="X87" s="219">
        <v>-1.3543797645000004</v>
      </c>
      <c r="Y87" s="218">
        <v>-1.3240785751875004</v>
      </c>
      <c r="Z87" s="219">
        <v>-1.2937773858750004</v>
      </c>
      <c r="AA87" s="218">
        <v>-1.2634761965625003</v>
      </c>
      <c r="AB87" s="220">
        <v>-1.2331750072500003</v>
      </c>
      <c r="AC87" s="218">
        <v>-1.2028738179375003</v>
      </c>
      <c r="AD87" s="220">
        <v>-1.1725726286250002</v>
      </c>
      <c r="AE87" s="218">
        <v>-1.1422714393125002</v>
      </c>
      <c r="AF87" s="218">
        <v>-1.1119702500000002</v>
      </c>
      <c r="AG87" s="150">
        <v>-1.0832351250000003</v>
      </c>
      <c r="AH87" s="150">
        <v>-1.0545000000000002</v>
      </c>
      <c r="AI87" s="150">
        <v>-1.0272500000000002</v>
      </c>
      <c r="AJ87" s="150">
        <v>-1</v>
      </c>
      <c r="AK87" s="150">
        <v>-0.8</v>
      </c>
      <c r="AL87" s="150">
        <v>-0.6</v>
      </c>
      <c r="AM87" s="150">
        <v>-0.4</v>
      </c>
      <c r="AN87" s="150">
        <v>-0.2</v>
      </c>
      <c r="AO87" s="150">
        <v>0</v>
      </c>
      <c r="AP87" s="150">
        <v>0.2</v>
      </c>
      <c r="AQ87" s="150">
        <v>0.4</v>
      </c>
      <c r="AR87" s="150">
        <v>0.6</v>
      </c>
      <c r="AS87" s="150">
        <v>0.8</v>
      </c>
      <c r="AT87" s="150">
        <v>1</v>
      </c>
      <c r="AU87" s="150">
        <v>1.2</v>
      </c>
      <c r="AV87" s="150">
        <v>1.4</v>
      </c>
      <c r="AW87" s="150">
        <v>1.58</v>
      </c>
      <c r="AX87" s="150">
        <v>1.76</v>
      </c>
      <c r="AY87" s="150">
        <v>1.9220000000000006</v>
      </c>
      <c r="AZ87" s="150">
        <v>2.0840000000000005</v>
      </c>
      <c r="BA87" s="150">
        <v>2.2298000000000004</v>
      </c>
      <c r="BB87" s="150">
        <v>2.3756000000000004</v>
      </c>
      <c r="BC87" s="150">
        <v>2.5068200000000003</v>
      </c>
      <c r="BD87" s="150">
        <v>2.6380400000000002</v>
      </c>
      <c r="BE87" s="150">
        <v>2.756138</v>
      </c>
      <c r="BF87" s="150">
        <v>2.8742359999999998</v>
      </c>
      <c r="BG87" s="150">
        <v>2.9805241999999996</v>
      </c>
      <c r="BH87" s="150">
        <v>3.0868123999999995</v>
      </c>
      <c r="BI87" s="150">
        <v>3.1824717799999993</v>
      </c>
      <c r="BJ87" s="150">
        <v>3.2781311599999992</v>
      </c>
      <c r="BK87" s="150">
        <v>3.3642246019999993</v>
      </c>
      <c r="BL87" s="150">
        <v>3.450318043999999</v>
      </c>
      <c r="BM87" s="150">
        <v>3.5278021417999987</v>
      </c>
      <c r="BN87" s="150">
        <v>3.6052862395999989</v>
      </c>
      <c r="BO87" s="150">
        <v>3.6750219276199987</v>
      </c>
      <c r="BP87" s="150">
        <v>3.7447576156399989</v>
      </c>
      <c r="BQ87" s="150">
        <v>3.8144933036599991</v>
      </c>
      <c r="BR87" s="150">
        <v>3.8842289916799988</v>
      </c>
      <c r="BS87" s="150">
        <v>3.9539646796999985</v>
      </c>
      <c r="BT87" s="150">
        <v>4.0237003677199983</v>
      </c>
      <c r="BU87" s="150">
        <v>4.093436055739998</v>
      </c>
      <c r="BV87" s="150">
        <v>4.1631717437599978</v>
      </c>
      <c r="BW87" s="150">
        <v>4.2329074317799975</v>
      </c>
      <c r="BX87" s="150">
        <v>4.3026431197999973</v>
      </c>
      <c r="BY87" s="150">
        <v>4.372378807819997</v>
      </c>
      <c r="BZ87" s="150">
        <v>4.4421144958399967</v>
      </c>
      <c r="CA87" s="150">
        <v>4.5118501838599965</v>
      </c>
      <c r="CB87" s="150">
        <v>4.5815858718799962</v>
      </c>
      <c r="CC87" s="150">
        <v>4.651321559899996</v>
      </c>
      <c r="CD87" s="150">
        <v>4.7210572479199957</v>
      </c>
      <c r="CE87" s="150">
        <v>4.7907929359399954</v>
      </c>
      <c r="CF87" s="150">
        <v>4.8605286239599952</v>
      </c>
      <c r="CG87" s="150">
        <v>4.9302643119799949</v>
      </c>
      <c r="CH87" s="150">
        <v>4.9999999999999947</v>
      </c>
      <c r="CI87" s="150">
        <v>5.0697356880199944</v>
      </c>
      <c r="CJ87" s="150">
        <v>5.1394713760399942</v>
      </c>
      <c r="CK87" s="150">
        <v>5.2092070640599939</v>
      </c>
      <c r="CL87" s="150">
        <v>5.2789427520799936</v>
      </c>
      <c r="CM87" s="150">
        <v>5.3486784400999934</v>
      </c>
      <c r="CN87" s="150">
        <v>5.4184141281199931</v>
      </c>
      <c r="CO87" s="150">
        <v>5.4881498161399929</v>
      </c>
      <c r="CP87" s="150">
        <v>5.5578855041599926</v>
      </c>
      <c r="CQ87" s="150">
        <v>5.6276211921799923</v>
      </c>
      <c r="CR87" s="150">
        <v>5.6973568801999921</v>
      </c>
      <c r="CS87" s="150">
        <v>5.7670925682199918</v>
      </c>
      <c r="CT87" s="150">
        <v>5.8368282562399916</v>
      </c>
      <c r="CU87" s="150">
        <v>5.9065639442599913</v>
      </c>
      <c r="CV87" s="150">
        <v>5.9762996322799911</v>
      </c>
      <c r="CW87" s="150">
        <v>6.0460353202999908</v>
      </c>
      <c r="CX87" s="150">
        <v>6.1157710083199905</v>
      </c>
      <c r="CY87" s="150">
        <v>6.1855066963399903</v>
      </c>
      <c r="CZ87" s="150">
        <v>6.25524238435999</v>
      </c>
      <c r="DA87" s="150">
        <v>6.3249780723799898</v>
      </c>
      <c r="DB87" s="150">
        <v>6.3947137603999895</v>
      </c>
      <c r="DC87" s="150">
        <v>6.4644494484199893</v>
      </c>
      <c r="DD87" s="150">
        <v>6.534185136439989</v>
      </c>
      <c r="DE87" s="150">
        <v>6.6039208244599887</v>
      </c>
      <c r="DF87" s="150">
        <v>6.6736565124799885</v>
      </c>
      <c r="DG87" s="150">
        <v>6.7433922004999882</v>
      </c>
      <c r="DH87" s="150">
        <v>6.813127888519988</v>
      </c>
      <c r="DI87" s="150">
        <v>6.8828635765399877</v>
      </c>
      <c r="DJ87" s="150">
        <v>6.9525992645599874</v>
      </c>
      <c r="DK87" s="150">
        <v>7.0223349525799872</v>
      </c>
      <c r="DL87" s="150">
        <v>7.0920706405999869</v>
      </c>
      <c r="DM87" s="150">
        <v>7.1618063286199867</v>
      </c>
      <c r="DN87" s="150">
        <v>7.2315420166399864</v>
      </c>
      <c r="DO87" s="150">
        <v>7.3012777046599862</v>
      </c>
      <c r="DP87" s="150">
        <v>7.3710133926799859</v>
      </c>
      <c r="DQ87" s="150">
        <v>7.4407490806999856</v>
      </c>
      <c r="DR87" s="150">
        <v>7.5104847687199854</v>
      </c>
      <c r="DS87" s="150">
        <v>7.5802204567399851</v>
      </c>
      <c r="DT87" s="150">
        <v>7.6499561447599849</v>
      </c>
      <c r="DU87" s="150">
        <v>7.7196918327799846</v>
      </c>
      <c r="DV87" s="150">
        <v>7.7894275207999844</v>
      </c>
      <c r="DW87" s="150">
        <v>7.8591632088199841</v>
      </c>
      <c r="DX87" s="150">
        <v>7.9288988968399838</v>
      </c>
      <c r="DY87" s="150">
        <v>7.9986345848599836</v>
      </c>
      <c r="DZ87" s="150">
        <v>8.0683702728799833</v>
      </c>
      <c r="EA87" s="150">
        <v>8.1381059608999831</v>
      </c>
      <c r="EB87" s="150">
        <v>8.2078416489199828</v>
      </c>
      <c r="EC87" s="150">
        <v>8.2775773369399825</v>
      </c>
      <c r="ED87" s="150">
        <v>8.3473130249599823</v>
      </c>
      <c r="EE87" s="150">
        <v>8.417048712979982</v>
      </c>
      <c r="EF87" s="150">
        <v>8.4867844009999818</v>
      </c>
      <c r="EG87" s="150">
        <v>8.5565200890199815</v>
      </c>
      <c r="EH87" s="150">
        <v>8.6262557770399813</v>
      </c>
      <c r="EI87" s="150">
        <v>8.695991465059981</v>
      </c>
      <c r="EJ87" s="150">
        <v>8.7657271530799807</v>
      </c>
      <c r="EK87" s="150">
        <v>8.8354628410999805</v>
      </c>
      <c r="EL87" s="23">
        <v>8.9051985291199802</v>
      </c>
      <c r="EM87" s="23">
        <v>8.97493421713998</v>
      </c>
      <c r="EN87" s="23">
        <v>9.0446699051599797</v>
      </c>
      <c r="EO87" s="23">
        <v>9.1144055931799794</v>
      </c>
      <c r="EP87" s="23">
        <v>9.1841412811999792</v>
      </c>
      <c r="EQ87" s="23">
        <v>9.2538769692199789</v>
      </c>
      <c r="ER87" s="23">
        <v>9.3236126572399787</v>
      </c>
      <c r="ES87" s="23">
        <v>9.3933483452599784</v>
      </c>
      <c r="ET87" s="23">
        <v>9.4630840332799782</v>
      </c>
      <c r="EU87" s="23">
        <v>9.5328197212999779</v>
      </c>
      <c r="EV87" s="23">
        <v>9.6025554093199776</v>
      </c>
      <c r="EW87" s="23">
        <v>9.6722910973399774</v>
      </c>
      <c r="EX87" s="23">
        <v>9.7420267853599771</v>
      </c>
      <c r="EY87" s="23">
        <v>9.8117624733799769</v>
      </c>
      <c r="EZ87" s="23">
        <v>9.8814981613999766</v>
      </c>
      <c r="FA87" s="23">
        <v>9.9512338494199764</v>
      </c>
      <c r="FB87" s="23">
        <v>10.020969537439976</v>
      </c>
      <c r="FC87" s="23">
        <v>10.090705225459976</v>
      </c>
      <c r="FD87" s="23">
        <v>10.160440913479976</v>
      </c>
      <c r="FE87" s="23">
        <v>10.230176601499975</v>
      </c>
      <c r="FF87" s="23">
        <v>10.299912289519975</v>
      </c>
      <c r="FG87" s="23">
        <v>10.369647977539975</v>
      </c>
      <c r="FH87" s="23">
        <v>10.439383665559975</v>
      </c>
      <c r="FI87" s="23">
        <v>10.509119353579974</v>
      </c>
      <c r="FJ87" s="23">
        <v>10.578855041599974</v>
      </c>
      <c r="FK87" s="23">
        <v>10.648590729619974</v>
      </c>
      <c r="FL87" s="23">
        <v>10.718326417639974</v>
      </c>
      <c r="FM87" s="23">
        <v>10.788062105659973</v>
      </c>
      <c r="FN87" s="23">
        <v>10.857797793679973</v>
      </c>
      <c r="FO87" s="23">
        <v>10.927533481699973</v>
      </c>
      <c r="FP87" s="23">
        <v>10.997269169719972</v>
      </c>
      <c r="FQ87" s="23">
        <v>11.067004857739972</v>
      </c>
      <c r="FR87" s="23">
        <v>11.136740545759972</v>
      </c>
      <c r="FS87" s="23">
        <v>11.206476233779972</v>
      </c>
      <c r="FT87" s="23">
        <v>11.276211921799971</v>
      </c>
      <c r="FU87" s="23">
        <v>11.345947609819971</v>
      </c>
      <c r="FV87" s="23">
        <v>11.415683297839971</v>
      </c>
      <c r="FW87" s="23">
        <v>11.485418985859971</v>
      </c>
      <c r="FX87" s="23">
        <v>11.55515467387997</v>
      </c>
      <c r="FY87" s="23">
        <v>11.62489036189997</v>
      </c>
      <c r="FZ87" s="23">
        <v>11.69462604991997</v>
      </c>
      <c r="GA87" s="23">
        <v>11.76436173793997</v>
      </c>
      <c r="GB87" s="23">
        <v>11.834097425959969</v>
      </c>
      <c r="GC87" s="23">
        <v>11.903833113979969</v>
      </c>
      <c r="GD87" s="23">
        <v>11.973568801999969</v>
      </c>
      <c r="GE87" s="23">
        <v>12.043304490019969</v>
      </c>
      <c r="GF87" s="23">
        <v>12.113040178039968</v>
      </c>
      <c r="GG87" s="23">
        <v>12.182775866059968</v>
      </c>
      <c r="GH87" s="23">
        <v>12.252511554079968</v>
      </c>
      <c r="GI87" s="23">
        <v>12.322247242099968</v>
      </c>
      <c r="GJ87" s="23">
        <v>12.391982930119967</v>
      </c>
      <c r="GK87" s="23">
        <v>12.461718618139967</v>
      </c>
      <c r="GL87" s="23">
        <v>12.531454306159967</v>
      </c>
      <c r="GM87" s="23">
        <v>12.601189994179967</v>
      </c>
      <c r="GN87" s="23">
        <v>12.670925682199966</v>
      </c>
      <c r="GO87" s="23">
        <v>12.740661370219966</v>
      </c>
      <c r="GP87" s="23">
        <v>12.810397058239966</v>
      </c>
      <c r="GQ87" s="23">
        <v>12.880132746259966</v>
      </c>
      <c r="GR87" s="23">
        <v>12.949868434279965</v>
      </c>
      <c r="GS87" s="23">
        <v>13.019604122299965</v>
      </c>
      <c r="GT87" s="23">
        <v>13.089339810319965</v>
      </c>
      <c r="GU87" s="23">
        <v>13.159075498339964</v>
      </c>
      <c r="GV87" s="23">
        <v>13.228811186359964</v>
      </c>
      <c r="GW87" s="23">
        <v>13.298546874379964</v>
      </c>
      <c r="GX87" s="23">
        <v>13.368282562399964</v>
      </c>
      <c r="GY87" s="23">
        <v>13.438018250419963</v>
      </c>
      <c r="GZ87" s="23">
        <v>13.507753938439963</v>
      </c>
      <c r="HA87" s="23">
        <v>13.577489626459963</v>
      </c>
      <c r="HB87" s="23">
        <v>13.647225314479963</v>
      </c>
      <c r="HC87" s="23">
        <v>13.716961002499962</v>
      </c>
      <c r="HD87" s="23">
        <v>13.786696690519962</v>
      </c>
      <c r="HE87" s="23">
        <v>13.856432378539962</v>
      </c>
      <c r="HF87" s="23">
        <v>13.926168066559962</v>
      </c>
      <c r="HG87" s="23">
        <v>13.995903754579961</v>
      </c>
      <c r="HH87" s="23">
        <v>14.065639442599961</v>
      </c>
      <c r="HI87" s="23">
        <v>14.135375130619961</v>
      </c>
      <c r="HJ87" s="23">
        <v>14.205110818639961</v>
      </c>
      <c r="HK87" s="23">
        <v>14.27484650665996</v>
      </c>
      <c r="HL87" s="23">
        <v>14.34458219467996</v>
      </c>
      <c r="HM87" s="23">
        <v>14.41431788269996</v>
      </c>
      <c r="HN87" s="23">
        <v>14.48405357071996</v>
      </c>
      <c r="HO87" s="23">
        <v>14.553789258739959</v>
      </c>
      <c r="HP87" s="23">
        <v>14.623524946759959</v>
      </c>
      <c r="HQ87" s="23">
        <v>14.693260634779959</v>
      </c>
      <c r="HR87" s="23">
        <v>14.762996322799959</v>
      </c>
      <c r="HS87" s="23">
        <v>14.832732010819958</v>
      </c>
      <c r="HT87" s="23">
        <v>14.902467698839958</v>
      </c>
      <c r="HU87" s="23">
        <v>14.972203386859958</v>
      </c>
      <c r="HV87" s="23">
        <v>15.041939074879958</v>
      </c>
      <c r="HW87" s="23">
        <v>15.111674762899957</v>
      </c>
      <c r="HX87" s="23">
        <v>15.181410450919957</v>
      </c>
      <c r="HY87" s="23">
        <v>15.251146138939957</v>
      </c>
      <c r="HZ87" s="23">
        <v>15.320881826959956</v>
      </c>
      <c r="IA87" s="23">
        <v>15.390617514979956</v>
      </c>
      <c r="IB87" s="23">
        <v>15.460353202999956</v>
      </c>
      <c r="IC87" s="23">
        <v>15.530088891019956</v>
      </c>
      <c r="ID87" s="23">
        <v>15.599824579039955</v>
      </c>
      <c r="IE87" s="23">
        <v>15.669560267059955</v>
      </c>
      <c r="IF87" s="23">
        <v>15.739295955079955</v>
      </c>
      <c r="IG87" s="23">
        <v>15.809031643099955</v>
      </c>
      <c r="IH87" s="23">
        <v>15.878767331119954</v>
      </c>
      <c r="II87" s="23">
        <v>15.948503019139954</v>
      </c>
      <c r="IJ87" s="23">
        <v>16.018238707159952</v>
      </c>
      <c r="IK87" s="23">
        <v>16.087974395179955</v>
      </c>
      <c r="IL87" s="23">
        <v>16.157710083199952</v>
      </c>
      <c r="IM87" s="23">
        <v>16.227445771219955</v>
      </c>
      <c r="IN87" s="23">
        <v>16.297181459239951</v>
      </c>
      <c r="IO87" s="23">
        <v>16.366917147259954</v>
      </c>
      <c r="IP87" s="23">
        <v>16.436652835279951</v>
      </c>
      <c r="IQ87" s="23">
        <v>16.506388523299954</v>
      </c>
      <c r="IR87" s="23">
        <v>16.57612421131995</v>
      </c>
      <c r="IS87" s="23">
        <v>16.645859899339953</v>
      </c>
      <c r="IT87" s="23">
        <v>16.71559558735995</v>
      </c>
      <c r="IU87" s="23">
        <v>16.785331275379953</v>
      </c>
      <c r="IV87" s="23">
        <v>16.855066963399949</v>
      </c>
    </row>
    <row r="88" spans="1:256" ht="13.2" x14ac:dyDescent="0.25">
      <c r="A88" s="149">
        <v>39356</v>
      </c>
      <c r="B88" s="218">
        <v>-2.0210059293750011</v>
      </c>
      <c r="C88" s="218">
        <v>-1.9907047400625011</v>
      </c>
      <c r="D88" s="218">
        <v>-1.9604035507500011</v>
      </c>
      <c r="E88" s="218">
        <v>-1.930102361437501</v>
      </c>
      <c r="F88" s="218">
        <v>-1.899801172125001</v>
      </c>
      <c r="G88" s="218">
        <v>-1.869499982812501</v>
      </c>
      <c r="H88" s="218">
        <v>-1.8391987935000009</v>
      </c>
      <c r="I88" s="218">
        <v>-1.8088976041875009</v>
      </c>
      <c r="J88" s="218">
        <v>-1.7785964148750009</v>
      </c>
      <c r="K88" s="218">
        <v>-1.7482952255625008</v>
      </c>
      <c r="L88" s="218">
        <v>-1.7179940362500008</v>
      </c>
      <c r="M88" s="218">
        <v>-1.6876928469375008</v>
      </c>
      <c r="N88" s="218">
        <v>-1.6573916576250007</v>
      </c>
      <c r="O88" s="218">
        <v>-1.6270904683125007</v>
      </c>
      <c r="P88" s="218">
        <v>-1.5967892790000007</v>
      </c>
      <c r="Q88" s="218">
        <v>-1.5664880896875006</v>
      </c>
      <c r="R88" s="218">
        <v>-1.5361869003750006</v>
      </c>
      <c r="S88" s="218">
        <v>-1.5058857110625006</v>
      </c>
      <c r="T88" s="218">
        <v>-1.4755845217500005</v>
      </c>
      <c r="U88" s="218">
        <v>-1.4452833324375005</v>
      </c>
      <c r="V88" s="219">
        <v>-1.4149821431250005</v>
      </c>
      <c r="W88" s="218">
        <v>-1.3846809538125004</v>
      </c>
      <c r="X88" s="219">
        <v>-1.3543797645000004</v>
      </c>
      <c r="Y88" s="218">
        <v>-1.3240785751875004</v>
      </c>
      <c r="Z88" s="219">
        <v>-1.2937773858750004</v>
      </c>
      <c r="AA88" s="218">
        <v>-1.2634761965625003</v>
      </c>
      <c r="AB88" s="220">
        <v>-1.2331750072500003</v>
      </c>
      <c r="AC88" s="218">
        <v>-1.2028738179375003</v>
      </c>
      <c r="AD88" s="220">
        <v>-1.1725726286250002</v>
      </c>
      <c r="AE88" s="218">
        <v>-1.1422714393125002</v>
      </c>
      <c r="AF88" s="218">
        <v>-1.1119702500000002</v>
      </c>
      <c r="AG88" s="150">
        <v>-1.0832351250000003</v>
      </c>
      <c r="AH88" s="150">
        <v>-1.0545000000000002</v>
      </c>
      <c r="AI88" s="150">
        <v>-1.0272500000000002</v>
      </c>
      <c r="AJ88" s="150">
        <v>-1</v>
      </c>
      <c r="AK88" s="150">
        <v>-0.8</v>
      </c>
      <c r="AL88" s="150">
        <v>-0.6</v>
      </c>
      <c r="AM88" s="150">
        <v>-0.4</v>
      </c>
      <c r="AN88" s="150">
        <v>-0.2</v>
      </c>
      <c r="AO88" s="150">
        <v>0</v>
      </c>
      <c r="AP88" s="150">
        <v>0.2</v>
      </c>
      <c r="AQ88" s="150">
        <v>0.4</v>
      </c>
      <c r="AR88" s="150">
        <v>0.6</v>
      </c>
      <c r="AS88" s="150">
        <v>0.8</v>
      </c>
      <c r="AT88" s="150">
        <v>1</v>
      </c>
      <c r="AU88" s="150">
        <v>1.2</v>
      </c>
      <c r="AV88" s="150">
        <v>1.4</v>
      </c>
      <c r="AW88" s="150">
        <v>1.58</v>
      </c>
      <c r="AX88" s="150">
        <v>1.76</v>
      </c>
      <c r="AY88" s="150">
        <v>1.9220000000000006</v>
      </c>
      <c r="AZ88" s="150">
        <v>2.0840000000000005</v>
      </c>
      <c r="BA88" s="150">
        <v>2.2298000000000004</v>
      </c>
      <c r="BB88" s="150">
        <v>2.3756000000000004</v>
      </c>
      <c r="BC88" s="150">
        <v>2.5068200000000003</v>
      </c>
      <c r="BD88" s="150">
        <v>2.6380400000000002</v>
      </c>
      <c r="BE88" s="150">
        <v>2.756138</v>
      </c>
      <c r="BF88" s="150">
        <v>2.8742359999999998</v>
      </c>
      <c r="BG88" s="150">
        <v>2.9805241999999996</v>
      </c>
      <c r="BH88" s="150">
        <v>3.0868123999999995</v>
      </c>
      <c r="BI88" s="150">
        <v>3.1824717799999993</v>
      </c>
      <c r="BJ88" s="150">
        <v>3.2781311599999992</v>
      </c>
      <c r="BK88" s="150">
        <v>3.3642246019999993</v>
      </c>
      <c r="BL88" s="150">
        <v>3.450318043999999</v>
      </c>
      <c r="BM88" s="150">
        <v>3.5278021417999987</v>
      </c>
      <c r="BN88" s="150">
        <v>3.6052862395999989</v>
      </c>
      <c r="BO88" s="150">
        <v>3.6750219276199987</v>
      </c>
      <c r="BP88" s="150">
        <v>3.7447576156399989</v>
      </c>
      <c r="BQ88" s="150">
        <v>3.8144933036599991</v>
      </c>
      <c r="BR88" s="150">
        <v>3.8842289916799988</v>
      </c>
      <c r="BS88" s="150">
        <v>3.9539646796999985</v>
      </c>
      <c r="BT88" s="150">
        <v>4.0237003677199983</v>
      </c>
      <c r="BU88" s="150">
        <v>4.093436055739998</v>
      </c>
      <c r="BV88" s="150">
        <v>4.1631717437599978</v>
      </c>
      <c r="BW88" s="150">
        <v>4.2329074317799975</v>
      </c>
      <c r="BX88" s="150">
        <v>4.3026431197999973</v>
      </c>
      <c r="BY88" s="150">
        <v>4.372378807819997</v>
      </c>
      <c r="BZ88" s="150">
        <v>4.4421144958399967</v>
      </c>
      <c r="CA88" s="150">
        <v>4.5118501838599965</v>
      </c>
      <c r="CB88" s="150">
        <v>4.5815858718799962</v>
      </c>
      <c r="CC88" s="150">
        <v>4.651321559899996</v>
      </c>
      <c r="CD88" s="150">
        <v>4.7210572479199957</v>
      </c>
      <c r="CE88" s="150">
        <v>4.7907929359399954</v>
      </c>
      <c r="CF88" s="150">
        <v>4.8605286239599952</v>
      </c>
      <c r="CG88" s="150">
        <v>4.9302643119799949</v>
      </c>
      <c r="CH88" s="150">
        <v>4.9999999999999947</v>
      </c>
      <c r="CI88" s="150">
        <v>5.0697356880199944</v>
      </c>
      <c r="CJ88" s="150">
        <v>5.1394713760399942</v>
      </c>
      <c r="CK88" s="150">
        <v>5.2092070640599939</v>
      </c>
      <c r="CL88" s="150">
        <v>5.2789427520799936</v>
      </c>
      <c r="CM88" s="150">
        <v>5.3486784400999934</v>
      </c>
      <c r="CN88" s="150">
        <v>5.4184141281199931</v>
      </c>
      <c r="CO88" s="150">
        <v>5.4881498161399929</v>
      </c>
      <c r="CP88" s="150">
        <v>5.5578855041599926</v>
      </c>
      <c r="CQ88" s="150">
        <v>5.6276211921799923</v>
      </c>
      <c r="CR88" s="150">
        <v>5.6973568801999921</v>
      </c>
      <c r="CS88" s="150">
        <v>5.7670925682199918</v>
      </c>
      <c r="CT88" s="150">
        <v>5.8368282562399916</v>
      </c>
      <c r="CU88" s="150">
        <v>5.9065639442599913</v>
      </c>
      <c r="CV88" s="150">
        <v>5.9762996322799911</v>
      </c>
      <c r="CW88" s="150">
        <v>6.0460353202999908</v>
      </c>
      <c r="CX88" s="150">
        <v>6.1157710083199905</v>
      </c>
      <c r="CY88" s="150">
        <v>6.1855066963399903</v>
      </c>
      <c r="CZ88" s="150">
        <v>6.25524238435999</v>
      </c>
      <c r="DA88" s="150">
        <v>6.3249780723799898</v>
      </c>
      <c r="DB88" s="150">
        <v>6.3947137603999895</v>
      </c>
      <c r="DC88" s="150">
        <v>6.4644494484199893</v>
      </c>
      <c r="DD88" s="150">
        <v>6.534185136439989</v>
      </c>
      <c r="DE88" s="150">
        <v>6.6039208244599887</v>
      </c>
      <c r="DF88" s="150">
        <v>6.6736565124799885</v>
      </c>
      <c r="DG88" s="150">
        <v>6.7433922004999882</v>
      </c>
      <c r="DH88" s="150">
        <v>6.813127888519988</v>
      </c>
      <c r="DI88" s="150">
        <v>6.8828635765399877</v>
      </c>
      <c r="DJ88" s="150">
        <v>6.9525992645599874</v>
      </c>
      <c r="DK88" s="150">
        <v>7.0223349525799872</v>
      </c>
      <c r="DL88" s="150">
        <v>7.0920706405999869</v>
      </c>
      <c r="DM88" s="150">
        <v>7.1618063286199867</v>
      </c>
      <c r="DN88" s="150">
        <v>7.2315420166399864</v>
      </c>
      <c r="DO88" s="150">
        <v>7.3012777046599862</v>
      </c>
      <c r="DP88" s="150">
        <v>7.3710133926799859</v>
      </c>
      <c r="DQ88" s="150">
        <v>7.4407490806999856</v>
      </c>
      <c r="DR88" s="150">
        <v>7.5104847687199854</v>
      </c>
      <c r="DS88" s="150">
        <v>7.5802204567399851</v>
      </c>
      <c r="DT88" s="150">
        <v>7.6499561447599849</v>
      </c>
      <c r="DU88" s="150">
        <v>7.7196918327799846</v>
      </c>
      <c r="DV88" s="150">
        <v>7.7894275207999844</v>
      </c>
      <c r="DW88" s="150">
        <v>7.8591632088199841</v>
      </c>
      <c r="DX88" s="150">
        <v>7.9288988968399838</v>
      </c>
      <c r="DY88" s="150">
        <v>7.9986345848599836</v>
      </c>
      <c r="DZ88" s="150">
        <v>8.0683702728799833</v>
      </c>
      <c r="EA88" s="150">
        <v>8.1381059608999831</v>
      </c>
      <c r="EB88" s="150">
        <v>8.2078416489199828</v>
      </c>
      <c r="EC88" s="150">
        <v>8.2775773369399825</v>
      </c>
      <c r="ED88" s="150">
        <v>8.3473130249599823</v>
      </c>
      <c r="EE88" s="150">
        <v>8.417048712979982</v>
      </c>
      <c r="EF88" s="150">
        <v>8.4867844009999818</v>
      </c>
      <c r="EG88" s="150">
        <v>8.5565200890199815</v>
      </c>
      <c r="EH88" s="150">
        <v>8.6262557770399813</v>
      </c>
      <c r="EI88" s="150">
        <v>8.695991465059981</v>
      </c>
      <c r="EJ88" s="150">
        <v>8.7657271530799807</v>
      </c>
      <c r="EK88" s="150">
        <v>8.8354628410999805</v>
      </c>
      <c r="EL88" s="23">
        <v>8.9051985291199802</v>
      </c>
      <c r="EM88" s="23">
        <v>8.97493421713998</v>
      </c>
      <c r="EN88" s="23">
        <v>9.0446699051599797</v>
      </c>
      <c r="EO88" s="23">
        <v>9.1144055931799794</v>
      </c>
      <c r="EP88" s="23">
        <v>9.1841412811999792</v>
      </c>
      <c r="EQ88" s="23">
        <v>9.2538769692199789</v>
      </c>
      <c r="ER88" s="23">
        <v>9.3236126572399787</v>
      </c>
      <c r="ES88" s="23">
        <v>9.3933483452599784</v>
      </c>
      <c r="ET88" s="23">
        <v>9.4630840332799782</v>
      </c>
      <c r="EU88" s="23">
        <v>9.5328197212999779</v>
      </c>
      <c r="EV88" s="23">
        <v>9.6025554093199776</v>
      </c>
      <c r="EW88" s="23">
        <v>9.6722910973399774</v>
      </c>
      <c r="EX88" s="23">
        <v>9.7420267853599771</v>
      </c>
      <c r="EY88" s="23">
        <v>9.8117624733799769</v>
      </c>
      <c r="EZ88" s="23">
        <v>9.8814981613999766</v>
      </c>
      <c r="FA88" s="23">
        <v>9.9512338494199764</v>
      </c>
      <c r="FB88" s="23">
        <v>10.020969537439976</v>
      </c>
      <c r="FC88" s="23">
        <v>10.090705225459976</v>
      </c>
      <c r="FD88" s="23">
        <v>10.160440913479976</v>
      </c>
      <c r="FE88" s="23">
        <v>10.230176601499975</v>
      </c>
      <c r="FF88" s="23">
        <v>10.299912289519975</v>
      </c>
      <c r="FG88" s="23">
        <v>10.369647977539975</v>
      </c>
      <c r="FH88" s="23">
        <v>10.439383665559975</v>
      </c>
      <c r="FI88" s="23">
        <v>10.509119353579974</v>
      </c>
      <c r="FJ88" s="23">
        <v>10.578855041599974</v>
      </c>
      <c r="FK88" s="23">
        <v>10.648590729619974</v>
      </c>
      <c r="FL88" s="23">
        <v>10.718326417639974</v>
      </c>
      <c r="FM88" s="23">
        <v>10.788062105659973</v>
      </c>
      <c r="FN88" s="23">
        <v>10.857797793679973</v>
      </c>
      <c r="FO88" s="23">
        <v>10.927533481699973</v>
      </c>
      <c r="FP88" s="23">
        <v>10.997269169719972</v>
      </c>
      <c r="FQ88" s="23">
        <v>11.067004857739972</v>
      </c>
      <c r="FR88" s="23">
        <v>11.136740545759972</v>
      </c>
      <c r="FS88" s="23">
        <v>11.206476233779972</v>
      </c>
      <c r="FT88" s="23">
        <v>11.276211921799971</v>
      </c>
      <c r="FU88" s="23">
        <v>11.345947609819971</v>
      </c>
      <c r="FV88" s="23">
        <v>11.415683297839971</v>
      </c>
      <c r="FW88" s="23">
        <v>11.485418985859971</v>
      </c>
      <c r="FX88" s="23">
        <v>11.55515467387997</v>
      </c>
      <c r="FY88" s="23">
        <v>11.62489036189997</v>
      </c>
      <c r="FZ88" s="23">
        <v>11.69462604991997</v>
      </c>
      <c r="GA88" s="23">
        <v>11.76436173793997</v>
      </c>
      <c r="GB88" s="23">
        <v>11.834097425959969</v>
      </c>
      <c r="GC88" s="23">
        <v>11.903833113979969</v>
      </c>
      <c r="GD88" s="23">
        <v>11.973568801999969</v>
      </c>
      <c r="GE88" s="23">
        <v>12.043304490019969</v>
      </c>
      <c r="GF88" s="23">
        <v>12.113040178039968</v>
      </c>
      <c r="GG88" s="23">
        <v>12.182775866059968</v>
      </c>
      <c r="GH88" s="23">
        <v>12.252511554079968</v>
      </c>
      <c r="GI88" s="23">
        <v>12.322247242099968</v>
      </c>
      <c r="GJ88" s="23">
        <v>12.391982930119967</v>
      </c>
      <c r="GK88" s="23">
        <v>12.461718618139967</v>
      </c>
      <c r="GL88" s="23">
        <v>12.531454306159967</v>
      </c>
      <c r="GM88" s="23">
        <v>12.601189994179967</v>
      </c>
      <c r="GN88" s="23">
        <v>12.670925682199966</v>
      </c>
      <c r="GO88" s="23">
        <v>12.740661370219966</v>
      </c>
      <c r="GP88" s="23">
        <v>12.810397058239966</v>
      </c>
      <c r="GQ88" s="23">
        <v>12.880132746259966</v>
      </c>
      <c r="GR88" s="23">
        <v>12.949868434279965</v>
      </c>
      <c r="GS88" s="23">
        <v>13.019604122299965</v>
      </c>
      <c r="GT88" s="23">
        <v>13.089339810319965</v>
      </c>
      <c r="GU88" s="23">
        <v>13.159075498339964</v>
      </c>
      <c r="GV88" s="23">
        <v>13.228811186359964</v>
      </c>
      <c r="GW88" s="23">
        <v>13.298546874379964</v>
      </c>
      <c r="GX88" s="23">
        <v>13.368282562399964</v>
      </c>
      <c r="GY88" s="23">
        <v>13.438018250419963</v>
      </c>
      <c r="GZ88" s="23">
        <v>13.507753938439963</v>
      </c>
      <c r="HA88" s="23">
        <v>13.577489626459963</v>
      </c>
      <c r="HB88" s="23">
        <v>13.647225314479963</v>
      </c>
      <c r="HC88" s="23">
        <v>13.716961002499962</v>
      </c>
      <c r="HD88" s="23">
        <v>13.786696690519962</v>
      </c>
      <c r="HE88" s="23">
        <v>13.856432378539962</v>
      </c>
      <c r="HF88" s="23">
        <v>13.926168066559962</v>
      </c>
      <c r="HG88" s="23">
        <v>13.995903754579961</v>
      </c>
      <c r="HH88" s="23">
        <v>14.065639442599961</v>
      </c>
      <c r="HI88" s="23">
        <v>14.135375130619961</v>
      </c>
      <c r="HJ88" s="23">
        <v>14.205110818639961</v>
      </c>
      <c r="HK88" s="23">
        <v>14.27484650665996</v>
      </c>
      <c r="HL88" s="23">
        <v>14.34458219467996</v>
      </c>
      <c r="HM88" s="23">
        <v>14.41431788269996</v>
      </c>
      <c r="HN88" s="23">
        <v>14.48405357071996</v>
      </c>
      <c r="HO88" s="23">
        <v>14.553789258739959</v>
      </c>
      <c r="HP88" s="23">
        <v>14.623524946759959</v>
      </c>
      <c r="HQ88" s="23">
        <v>14.693260634779959</v>
      </c>
      <c r="HR88" s="23">
        <v>14.762996322799959</v>
      </c>
      <c r="HS88" s="23">
        <v>14.832732010819958</v>
      </c>
      <c r="HT88" s="23">
        <v>14.902467698839958</v>
      </c>
      <c r="HU88" s="23">
        <v>14.972203386859958</v>
      </c>
      <c r="HV88" s="23">
        <v>15.041939074879958</v>
      </c>
      <c r="HW88" s="23">
        <v>15.111674762899957</v>
      </c>
      <c r="HX88" s="23">
        <v>15.181410450919957</v>
      </c>
      <c r="HY88" s="23">
        <v>15.251146138939957</v>
      </c>
      <c r="HZ88" s="23">
        <v>15.320881826959956</v>
      </c>
      <c r="IA88" s="23">
        <v>15.390617514979956</v>
      </c>
      <c r="IB88" s="23">
        <v>15.460353202999956</v>
      </c>
      <c r="IC88" s="23">
        <v>15.530088891019956</v>
      </c>
      <c r="ID88" s="23">
        <v>15.599824579039955</v>
      </c>
      <c r="IE88" s="23">
        <v>15.669560267059955</v>
      </c>
      <c r="IF88" s="23">
        <v>15.739295955079955</v>
      </c>
      <c r="IG88" s="23">
        <v>15.809031643099955</v>
      </c>
      <c r="IH88" s="23">
        <v>15.878767331119954</v>
      </c>
      <c r="II88" s="23">
        <v>15.948503019139954</v>
      </c>
      <c r="IJ88" s="23">
        <v>16.018238707159952</v>
      </c>
      <c r="IK88" s="23">
        <v>16.087974395179955</v>
      </c>
      <c r="IL88" s="23">
        <v>16.157710083199952</v>
      </c>
      <c r="IM88" s="23">
        <v>16.227445771219955</v>
      </c>
      <c r="IN88" s="23">
        <v>16.297181459239951</v>
      </c>
      <c r="IO88" s="23">
        <v>16.366917147259954</v>
      </c>
      <c r="IP88" s="23">
        <v>16.436652835279951</v>
      </c>
      <c r="IQ88" s="23">
        <v>16.506388523299954</v>
      </c>
      <c r="IR88" s="23">
        <v>16.57612421131995</v>
      </c>
      <c r="IS88" s="23">
        <v>16.645859899339953</v>
      </c>
      <c r="IT88" s="23">
        <v>16.71559558735995</v>
      </c>
      <c r="IU88" s="23">
        <v>16.785331275379953</v>
      </c>
      <c r="IV88" s="23">
        <v>16.855066963399949</v>
      </c>
    </row>
    <row r="89" spans="1:256" ht="13.2" x14ac:dyDescent="0.25">
      <c r="A89" s="149">
        <v>39387</v>
      </c>
      <c r="B89" s="218">
        <v>-2.0210059293750011</v>
      </c>
      <c r="C89" s="218">
        <v>-1.9907047400625011</v>
      </c>
      <c r="D89" s="218">
        <v>-1.9604035507500011</v>
      </c>
      <c r="E89" s="218">
        <v>-1.930102361437501</v>
      </c>
      <c r="F89" s="218">
        <v>-1.899801172125001</v>
      </c>
      <c r="G89" s="218">
        <v>-1.869499982812501</v>
      </c>
      <c r="H89" s="218">
        <v>-1.8391987935000009</v>
      </c>
      <c r="I89" s="218">
        <v>-1.8088976041875009</v>
      </c>
      <c r="J89" s="218">
        <v>-1.7785964148750009</v>
      </c>
      <c r="K89" s="218">
        <v>-1.7482952255625008</v>
      </c>
      <c r="L89" s="218">
        <v>-1.7179940362500008</v>
      </c>
      <c r="M89" s="218">
        <v>-1.6876928469375008</v>
      </c>
      <c r="N89" s="218">
        <v>-1.6573916576250007</v>
      </c>
      <c r="O89" s="218">
        <v>-1.6270904683125007</v>
      </c>
      <c r="P89" s="218">
        <v>-1.5967892790000007</v>
      </c>
      <c r="Q89" s="218">
        <v>-1.5664880896875006</v>
      </c>
      <c r="R89" s="218">
        <v>-1.5361869003750006</v>
      </c>
      <c r="S89" s="218">
        <v>-1.5058857110625006</v>
      </c>
      <c r="T89" s="218">
        <v>-1.4755845217500005</v>
      </c>
      <c r="U89" s="218">
        <v>-1.4452833324375005</v>
      </c>
      <c r="V89" s="219">
        <v>-1.4149821431250005</v>
      </c>
      <c r="W89" s="218">
        <v>-1.3846809538125004</v>
      </c>
      <c r="X89" s="219">
        <v>-1.3543797645000004</v>
      </c>
      <c r="Y89" s="218">
        <v>-1.3240785751875004</v>
      </c>
      <c r="Z89" s="219">
        <v>-1.2937773858750004</v>
      </c>
      <c r="AA89" s="218">
        <v>-1.2634761965625003</v>
      </c>
      <c r="AB89" s="220">
        <v>-1.2331750072500003</v>
      </c>
      <c r="AC89" s="218">
        <v>-1.2028738179375003</v>
      </c>
      <c r="AD89" s="220">
        <v>-1.1725726286250002</v>
      </c>
      <c r="AE89" s="218">
        <v>-1.1422714393125002</v>
      </c>
      <c r="AF89" s="218">
        <v>-1.1119702500000002</v>
      </c>
      <c r="AG89" s="150">
        <v>-1.0832351250000003</v>
      </c>
      <c r="AH89" s="150">
        <v>-1.0545000000000002</v>
      </c>
      <c r="AI89" s="150">
        <v>-1.0272500000000002</v>
      </c>
      <c r="AJ89" s="150">
        <v>-1</v>
      </c>
      <c r="AK89" s="150">
        <v>-0.8</v>
      </c>
      <c r="AL89" s="150">
        <v>-0.6</v>
      </c>
      <c r="AM89" s="150">
        <v>-0.4</v>
      </c>
      <c r="AN89" s="150">
        <v>-0.2</v>
      </c>
      <c r="AO89" s="150">
        <v>0</v>
      </c>
      <c r="AP89" s="150">
        <v>0.2</v>
      </c>
      <c r="AQ89" s="150">
        <v>0.4</v>
      </c>
      <c r="AR89" s="150">
        <v>0.6</v>
      </c>
      <c r="AS89" s="150">
        <v>0.8</v>
      </c>
      <c r="AT89" s="150">
        <v>1</v>
      </c>
      <c r="AU89" s="150">
        <v>1.2</v>
      </c>
      <c r="AV89" s="150">
        <v>1.4</v>
      </c>
      <c r="AW89" s="150">
        <v>1.58</v>
      </c>
      <c r="AX89" s="150">
        <v>1.76</v>
      </c>
      <c r="AY89" s="150">
        <v>1.9220000000000006</v>
      </c>
      <c r="AZ89" s="150">
        <v>2.0840000000000005</v>
      </c>
      <c r="BA89" s="150">
        <v>2.2298000000000004</v>
      </c>
      <c r="BB89" s="150">
        <v>2.3756000000000004</v>
      </c>
      <c r="BC89" s="150">
        <v>2.5068200000000003</v>
      </c>
      <c r="BD89" s="150">
        <v>2.6380400000000002</v>
      </c>
      <c r="BE89" s="150">
        <v>2.756138</v>
      </c>
      <c r="BF89" s="150">
        <v>2.8742359999999998</v>
      </c>
      <c r="BG89" s="150">
        <v>2.9805241999999996</v>
      </c>
      <c r="BH89" s="150">
        <v>3.0868123999999995</v>
      </c>
      <c r="BI89" s="150">
        <v>3.1824717799999993</v>
      </c>
      <c r="BJ89" s="150">
        <v>3.2781311599999992</v>
      </c>
      <c r="BK89" s="150">
        <v>3.3642246019999993</v>
      </c>
      <c r="BL89" s="150">
        <v>3.450318043999999</v>
      </c>
      <c r="BM89" s="150">
        <v>3.5278021417999987</v>
      </c>
      <c r="BN89" s="150">
        <v>3.6052862395999989</v>
      </c>
      <c r="BO89" s="150">
        <v>3.6750219276199987</v>
      </c>
      <c r="BP89" s="150">
        <v>3.7447576156399989</v>
      </c>
      <c r="BQ89" s="150">
        <v>3.8144933036599991</v>
      </c>
      <c r="BR89" s="150">
        <v>3.8842289916799988</v>
      </c>
      <c r="BS89" s="150">
        <v>3.9539646796999985</v>
      </c>
      <c r="BT89" s="150">
        <v>4.0237003677199983</v>
      </c>
      <c r="BU89" s="150">
        <v>4.093436055739998</v>
      </c>
      <c r="BV89" s="150">
        <v>4.1631717437599978</v>
      </c>
      <c r="BW89" s="150">
        <v>4.2329074317799975</v>
      </c>
      <c r="BX89" s="150">
        <v>4.3026431197999973</v>
      </c>
      <c r="BY89" s="150">
        <v>4.372378807819997</v>
      </c>
      <c r="BZ89" s="150">
        <v>4.4421144958399967</v>
      </c>
      <c r="CA89" s="150">
        <v>4.5118501838599965</v>
      </c>
      <c r="CB89" s="150">
        <v>4.5815858718799962</v>
      </c>
      <c r="CC89" s="150">
        <v>4.651321559899996</v>
      </c>
      <c r="CD89" s="150">
        <v>4.7210572479199957</v>
      </c>
      <c r="CE89" s="150">
        <v>4.7907929359399954</v>
      </c>
      <c r="CF89" s="150">
        <v>4.8605286239599952</v>
      </c>
      <c r="CG89" s="150">
        <v>4.9302643119799949</v>
      </c>
      <c r="CH89" s="150">
        <v>4.9999999999999947</v>
      </c>
      <c r="CI89" s="150">
        <v>5.0697356880199944</v>
      </c>
      <c r="CJ89" s="150">
        <v>5.1394713760399942</v>
      </c>
      <c r="CK89" s="150">
        <v>5.2092070640599939</v>
      </c>
      <c r="CL89" s="150">
        <v>5.2789427520799936</v>
      </c>
      <c r="CM89" s="150">
        <v>5.3486784400999934</v>
      </c>
      <c r="CN89" s="150">
        <v>5.4184141281199931</v>
      </c>
      <c r="CO89" s="150">
        <v>5.4881498161399929</v>
      </c>
      <c r="CP89" s="150">
        <v>5.5578855041599926</v>
      </c>
      <c r="CQ89" s="150">
        <v>5.6276211921799923</v>
      </c>
      <c r="CR89" s="150">
        <v>5.6973568801999921</v>
      </c>
      <c r="CS89" s="150">
        <v>5.7670925682199918</v>
      </c>
      <c r="CT89" s="150">
        <v>5.8368282562399916</v>
      </c>
      <c r="CU89" s="150">
        <v>5.9065639442599913</v>
      </c>
      <c r="CV89" s="150">
        <v>5.9762996322799911</v>
      </c>
      <c r="CW89" s="150">
        <v>6.0460353202999908</v>
      </c>
      <c r="CX89" s="150">
        <v>6.1157710083199905</v>
      </c>
      <c r="CY89" s="150">
        <v>6.1855066963399903</v>
      </c>
      <c r="CZ89" s="150">
        <v>6.25524238435999</v>
      </c>
      <c r="DA89" s="150">
        <v>6.3249780723799898</v>
      </c>
      <c r="DB89" s="150">
        <v>6.3947137603999895</v>
      </c>
      <c r="DC89" s="150">
        <v>6.4644494484199893</v>
      </c>
      <c r="DD89" s="150">
        <v>6.534185136439989</v>
      </c>
      <c r="DE89" s="150">
        <v>6.6039208244599887</v>
      </c>
      <c r="DF89" s="150">
        <v>6.6736565124799885</v>
      </c>
      <c r="DG89" s="150">
        <v>6.7433922004999882</v>
      </c>
      <c r="DH89" s="150">
        <v>6.813127888519988</v>
      </c>
      <c r="DI89" s="150">
        <v>6.8828635765399877</v>
      </c>
      <c r="DJ89" s="150">
        <v>6.9525992645599874</v>
      </c>
      <c r="DK89" s="150">
        <v>7.0223349525799872</v>
      </c>
      <c r="DL89" s="150">
        <v>7.0920706405999869</v>
      </c>
      <c r="DM89" s="150">
        <v>7.1618063286199867</v>
      </c>
      <c r="DN89" s="150">
        <v>7.2315420166399864</v>
      </c>
      <c r="DO89" s="150">
        <v>7.3012777046599862</v>
      </c>
      <c r="DP89" s="150">
        <v>7.3710133926799859</v>
      </c>
      <c r="DQ89" s="150">
        <v>7.4407490806999856</v>
      </c>
      <c r="DR89" s="150">
        <v>7.5104847687199854</v>
      </c>
      <c r="DS89" s="150">
        <v>7.5802204567399851</v>
      </c>
      <c r="DT89" s="150">
        <v>7.6499561447599849</v>
      </c>
      <c r="DU89" s="150">
        <v>7.7196918327799846</v>
      </c>
      <c r="DV89" s="150">
        <v>7.7894275207999844</v>
      </c>
      <c r="DW89" s="150">
        <v>7.8591632088199841</v>
      </c>
      <c r="DX89" s="150">
        <v>7.9288988968399838</v>
      </c>
      <c r="DY89" s="150">
        <v>7.9986345848599836</v>
      </c>
      <c r="DZ89" s="150">
        <v>8.0683702728799833</v>
      </c>
      <c r="EA89" s="150">
        <v>8.1381059608999831</v>
      </c>
      <c r="EB89" s="150">
        <v>8.2078416489199828</v>
      </c>
      <c r="EC89" s="150">
        <v>8.2775773369399825</v>
      </c>
      <c r="ED89" s="150">
        <v>8.3473130249599823</v>
      </c>
      <c r="EE89" s="150">
        <v>8.417048712979982</v>
      </c>
      <c r="EF89" s="150">
        <v>8.4867844009999818</v>
      </c>
      <c r="EG89" s="150">
        <v>8.5565200890199815</v>
      </c>
      <c r="EH89" s="150">
        <v>8.6262557770399813</v>
      </c>
      <c r="EI89" s="150">
        <v>8.695991465059981</v>
      </c>
      <c r="EJ89" s="150">
        <v>8.7657271530799807</v>
      </c>
      <c r="EK89" s="150">
        <v>8.8354628410999805</v>
      </c>
      <c r="EL89" s="23">
        <v>8.9051985291199802</v>
      </c>
      <c r="EM89" s="23">
        <v>8.97493421713998</v>
      </c>
      <c r="EN89" s="23">
        <v>9.0446699051599797</v>
      </c>
      <c r="EO89" s="23">
        <v>9.1144055931799794</v>
      </c>
      <c r="EP89" s="23">
        <v>9.1841412811999792</v>
      </c>
      <c r="EQ89" s="23">
        <v>9.2538769692199789</v>
      </c>
      <c r="ER89" s="23">
        <v>9.3236126572399787</v>
      </c>
      <c r="ES89" s="23">
        <v>9.3933483452599784</v>
      </c>
      <c r="ET89" s="23">
        <v>9.4630840332799782</v>
      </c>
      <c r="EU89" s="23">
        <v>9.5328197212999779</v>
      </c>
      <c r="EV89" s="23">
        <v>9.6025554093199776</v>
      </c>
      <c r="EW89" s="23">
        <v>9.6722910973399774</v>
      </c>
      <c r="EX89" s="23">
        <v>9.7420267853599771</v>
      </c>
      <c r="EY89" s="23">
        <v>9.8117624733799769</v>
      </c>
      <c r="EZ89" s="23">
        <v>9.8814981613999766</v>
      </c>
      <c r="FA89" s="23">
        <v>9.9512338494199764</v>
      </c>
      <c r="FB89" s="23">
        <v>10.020969537439976</v>
      </c>
      <c r="FC89" s="23">
        <v>10.090705225459976</v>
      </c>
      <c r="FD89" s="23">
        <v>10.160440913479976</v>
      </c>
      <c r="FE89" s="23">
        <v>10.230176601499975</v>
      </c>
      <c r="FF89" s="23">
        <v>10.299912289519975</v>
      </c>
      <c r="FG89" s="23">
        <v>10.369647977539975</v>
      </c>
      <c r="FH89" s="23">
        <v>10.439383665559975</v>
      </c>
      <c r="FI89" s="23">
        <v>10.509119353579974</v>
      </c>
      <c r="FJ89" s="23">
        <v>10.578855041599974</v>
      </c>
      <c r="FK89" s="23">
        <v>10.648590729619974</v>
      </c>
      <c r="FL89" s="23">
        <v>10.718326417639974</v>
      </c>
      <c r="FM89" s="23">
        <v>10.788062105659973</v>
      </c>
      <c r="FN89" s="23">
        <v>10.857797793679973</v>
      </c>
      <c r="FO89" s="23">
        <v>10.927533481699973</v>
      </c>
      <c r="FP89" s="23">
        <v>10.997269169719972</v>
      </c>
      <c r="FQ89" s="23">
        <v>11.067004857739972</v>
      </c>
      <c r="FR89" s="23">
        <v>11.136740545759972</v>
      </c>
      <c r="FS89" s="23">
        <v>11.206476233779972</v>
      </c>
      <c r="FT89" s="23">
        <v>11.276211921799971</v>
      </c>
      <c r="FU89" s="23">
        <v>11.345947609819971</v>
      </c>
      <c r="FV89" s="23">
        <v>11.415683297839971</v>
      </c>
      <c r="FW89" s="23">
        <v>11.485418985859971</v>
      </c>
      <c r="FX89" s="23">
        <v>11.55515467387997</v>
      </c>
      <c r="FY89" s="23">
        <v>11.62489036189997</v>
      </c>
      <c r="FZ89" s="23">
        <v>11.69462604991997</v>
      </c>
      <c r="GA89" s="23">
        <v>11.76436173793997</v>
      </c>
      <c r="GB89" s="23">
        <v>11.834097425959969</v>
      </c>
      <c r="GC89" s="23">
        <v>11.903833113979969</v>
      </c>
      <c r="GD89" s="23">
        <v>11.973568801999969</v>
      </c>
      <c r="GE89" s="23">
        <v>12.043304490019969</v>
      </c>
      <c r="GF89" s="23">
        <v>12.113040178039968</v>
      </c>
      <c r="GG89" s="23">
        <v>12.182775866059968</v>
      </c>
      <c r="GH89" s="23">
        <v>12.252511554079968</v>
      </c>
      <c r="GI89" s="23">
        <v>12.322247242099968</v>
      </c>
      <c r="GJ89" s="23">
        <v>12.391982930119967</v>
      </c>
      <c r="GK89" s="23">
        <v>12.461718618139967</v>
      </c>
      <c r="GL89" s="23">
        <v>12.531454306159967</v>
      </c>
      <c r="GM89" s="23">
        <v>12.601189994179967</v>
      </c>
      <c r="GN89" s="23">
        <v>12.670925682199966</v>
      </c>
      <c r="GO89" s="23">
        <v>12.740661370219966</v>
      </c>
      <c r="GP89" s="23">
        <v>12.810397058239966</v>
      </c>
      <c r="GQ89" s="23">
        <v>12.880132746259966</v>
      </c>
      <c r="GR89" s="23">
        <v>12.949868434279965</v>
      </c>
      <c r="GS89" s="23">
        <v>13.019604122299965</v>
      </c>
      <c r="GT89" s="23">
        <v>13.089339810319965</v>
      </c>
      <c r="GU89" s="23">
        <v>13.159075498339964</v>
      </c>
      <c r="GV89" s="23">
        <v>13.228811186359964</v>
      </c>
      <c r="GW89" s="23">
        <v>13.298546874379964</v>
      </c>
      <c r="GX89" s="23">
        <v>13.368282562399964</v>
      </c>
      <c r="GY89" s="23">
        <v>13.438018250419963</v>
      </c>
      <c r="GZ89" s="23">
        <v>13.507753938439963</v>
      </c>
      <c r="HA89" s="23">
        <v>13.577489626459963</v>
      </c>
      <c r="HB89" s="23">
        <v>13.647225314479963</v>
      </c>
      <c r="HC89" s="23">
        <v>13.716961002499962</v>
      </c>
      <c r="HD89" s="23">
        <v>13.786696690519962</v>
      </c>
      <c r="HE89" s="23">
        <v>13.856432378539962</v>
      </c>
      <c r="HF89" s="23">
        <v>13.926168066559962</v>
      </c>
      <c r="HG89" s="23">
        <v>13.995903754579961</v>
      </c>
      <c r="HH89" s="23">
        <v>14.065639442599961</v>
      </c>
      <c r="HI89" s="23">
        <v>14.135375130619961</v>
      </c>
      <c r="HJ89" s="23">
        <v>14.205110818639961</v>
      </c>
      <c r="HK89" s="23">
        <v>14.27484650665996</v>
      </c>
      <c r="HL89" s="23">
        <v>14.34458219467996</v>
      </c>
      <c r="HM89" s="23">
        <v>14.41431788269996</v>
      </c>
      <c r="HN89" s="23">
        <v>14.48405357071996</v>
      </c>
      <c r="HO89" s="23">
        <v>14.553789258739959</v>
      </c>
      <c r="HP89" s="23">
        <v>14.623524946759959</v>
      </c>
      <c r="HQ89" s="23">
        <v>14.693260634779959</v>
      </c>
      <c r="HR89" s="23">
        <v>14.762996322799959</v>
      </c>
      <c r="HS89" s="23">
        <v>14.832732010819958</v>
      </c>
      <c r="HT89" s="23">
        <v>14.902467698839958</v>
      </c>
      <c r="HU89" s="23">
        <v>14.972203386859958</v>
      </c>
      <c r="HV89" s="23">
        <v>15.041939074879958</v>
      </c>
      <c r="HW89" s="23">
        <v>15.111674762899957</v>
      </c>
      <c r="HX89" s="23">
        <v>15.181410450919957</v>
      </c>
      <c r="HY89" s="23">
        <v>15.251146138939957</v>
      </c>
      <c r="HZ89" s="23">
        <v>15.320881826959956</v>
      </c>
      <c r="IA89" s="23">
        <v>15.390617514979956</v>
      </c>
      <c r="IB89" s="23">
        <v>15.460353202999956</v>
      </c>
      <c r="IC89" s="23">
        <v>15.530088891019956</v>
      </c>
      <c r="ID89" s="23">
        <v>15.599824579039955</v>
      </c>
      <c r="IE89" s="23">
        <v>15.669560267059955</v>
      </c>
      <c r="IF89" s="23">
        <v>15.739295955079955</v>
      </c>
      <c r="IG89" s="23">
        <v>15.809031643099955</v>
      </c>
      <c r="IH89" s="23">
        <v>15.878767331119954</v>
      </c>
      <c r="II89" s="23">
        <v>15.948503019139954</v>
      </c>
      <c r="IJ89" s="23">
        <v>16.018238707159952</v>
      </c>
      <c r="IK89" s="23">
        <v>16.087974395179955</v>
      </c>
      <c r="IL89" s="23">
        <v>16.157710083199952</v>
      </c>
      <c r="IM89" s="23">
        <v>16.227445771219955</v>
      </c>
      <c r="IN89" s="23">
        <v>16.297181459239951</v>
      </c>
      <c r="IO89" s="23">
        <v>16.366917147259954</v>
      </c>
      <c r="IP89" s="23">
        <v>16.436652835279951</v>
      </c>
      <c r="IQ89" s="23">
        <v>16.506388523299954</v>
      </c>
      <c r="IR89" s="23">
        <v>16.57612421131995</v>
      </c>
      <c r="IS89" s="23">
        <v>16.645859899339953</v>
      </c>
      <c r="IT89" s="23">
        <v>16.71559558735995</v>
      </c>
      <c r="IU89" s="23">
        <v>16.785331275379953</v>
      </c>
      <c r="IV89" s="23">
        <v>16.855066963399949</v>
      </c>
    </row>
    <row r="90" spans="1:256" ht="13.2" x14ac:dyDescent="0.25">
      <c r="A90" s="149">
        <v>39417</v>
      </c>
      <c r="B90" s="218">
        <v>-2.0210059293750011</v>
      </c>
      <c r="C90" s="218">
        <v>-1.9907047400625011</v>
      </c>
      <c r="D90" s="218">
        <v>-1.9604035507500011</v>
      </c>
      <c r="E90" s="218">
        <v>-1.930102361437501</v>
      </c>
      <c r="F90" s="218">
        <v>-1.899801172125001</v>
      </c>
      <c r="G90" s="218">
        <v>-1.869499982812501</v>
      </c>
      <c r="H90" s="218">
        <v>-1.8391987935000009</v>
      </c>
      <c r="I90" s="218">
        <v>-1.8088976041875009</v>
      </c>
      <c r="J90" s="218">
        <v>-1.7785964148750009</v>
      </c>
      <c r="K90" s="218">
        <v>-1.7482952255625008</v>
      </c>
      <c r="L90" s="218">
        <v>-1.7179940362500008</v>
      </c>
      <c r="M90" s="218">
        <v>-1.6876928469375008</v>
      </c>
      <c r="N90" s="218">
        <v>-1.6573916576250007</v>
      </c>
      <c r="O90" s="218">
        <v>-1.6270904683125007</v>
      </c>
      <c r="P90" s="218">
        <v>-1.5967892790000007</v>
      </c>
      <c r="Q90" s="218">
        <v>-1.5664880896875006</v>
      </c>
      <c r="R90" s="218">
        <v>-1.5361869003750006</v>
      </c>
      <c r="S90" s="218">
        <v>-1.5058857110625006</v>
      </c>
      <c r="T90" s="218">
        <v>-1.4755845217500005</v>
      </c>
      <c r="U90" s="218">
        <v>-1.4452833324375005</v>
      </c>
      <c r="V90" s="219">
        <v>-1.4149821431250005</v>
      </c>
      <c r="W90" s="218">
        <v>-1.3846809538125004</v>
      </c>
      <c r="X90" s="219">
        <v>-1.3543797645000004</v>
      </c>
      <c r="Y90" s="218">
        <v>-1.3240785751875004</v>
      </c>
      <c r="Z90" s="219">
        <v>-1.2937773858750004</v>
      </c>
      <c r="AA90" s="218">
        <v>-1.2634761965625003</v>
      </c>
      <c r="AB90" s="220">
        <v>-1.2331750072500003</v>
      </c>
      <c r="AC90" s="218">
        <v>-1.2028738179375003</v>
      </c>
      <c r="AD90" s="220">
        <v>-1.1725726286250002</v>
      </c>
      <c r="AE90" s="218">
        <v>-1.1422714393125002</v>
      </c>
      <c r="AF90" s="218">
        <v>-1.1119702500000002</v>
      </c>
      <c r="AG90" s="150">
        <v>-1.0832351250000003</v>
      </c>
      <c r="AH90" s="150">
        <v>-1.0545000000000002</v>
      </c>
      <c r="AI90" s="150">
        <v>-1.0272500000000002</v>
      </c>
      <c r="AJ90" s="150">
        <v>-1</v>
      </c>
      <c r="AK90" s="150">
        <v>-0.8</v>
      </c>
      <c r="AL90" s="150">
        <v>-0.6</v>
      </c>
      <c r="AM90" s="150">
        <v>-0.4</v>
      </c>
      <c r="AN90" s="150">
        <v>-0.2</v>
      </c>
      <c r="AO90" s="150">
        <v>0</v>
      </c>
      <c r="AP90" s="150">
        <v>0.2</v>
      </c>
      <c r="AQ90" s="150">
        <v>0.4</v>
      </c>
      <c r="AR90" s="150">
        <v>0.6</v>
      </c>
      <c r="AS90" s="150">
        <v>0.8</v>
      </c>
      <c r="AT90" s="150">
        <v>1</v>
      </c>
      <c r="AU90" s="150">
        <v>1.2</v>
      </c>
      <c r="AV90" s="150">
        <v>1.4</v>
      </c>
      <c r="AW90" s="150">
        <v>1.58</v>
      </c>
      <c r="AX90" s="150">
        <v>1.76</v>
      </c>
      <c r="AY90" s="150">
        <v>1.9220000000000006</v>
      </c>
      <c r="AZ90" s="150">
        <v>2.0840000000000005</v>
      </c>
      <c r="BA90" s="150">
        <v>2.2298000000000004</v>
      </c>
      <c r="BB90" s="150">
        <v>2.3756000000000004</v>
      </c>
      <c r="BC90" s="150">
        <v>2.5068200000000003</v>
      </c>
      <c r="BD90" s="150">
        <v>2.6380400000000002</v>
      </c>
      <c r="BE90" s="150">
        <v>2.756138</v>
      </c>
      <c r="BF90" s="150">
        <v>2.8742359999999998</v>
      </c>
      <c r="BG90" s="150">
        <v>2.9805241999999996</v>
      </c>
      <c r="BH90" s="150">
        <v>3.0868123999999995</v>
      </c>
      <c r="BI90" s="150">
        <v>3.1824717799999993</v>
      </c>
      <c r="BJ90" s="150">
        <v>3.2781311599999992</v>
      </c>
      <c r="BK90" s="150">
        <v>3.3642246019999993</v>
      </c>
      <c r="BL90" s="150">
        <v>3.450318043999999</v>
      </c>
      <c r="BM90" s="150">
        <v>3.5278021417999987</v>
      </c>
      <c r="BN90" s="150">
        <v>3.6052862395999989</v>
      </c>
      <c r="BO90" s="150">
        <v>3.6750219276199987</v>
      </c>
      <c r="BP90" s="150">
        <v>3.7447576156399989</v>
      </c>
      <c r="BQ90" s="150">
        <v>3.8144933036599991</v>
      </c>
      <c r="BR90" s="150">
        <v>3.8842289916799988</v>
      </c>
      <c r="BS90" s="150">
        <v>3.9539646796999985</v>
      </c>
      <c r="BT90" s="150">
        <v>4.0237003677199983</v>
      </c>
      <c r="BU90" s="150">
        <v>4.093436055739998</v>
      </c>
      <c r="BV90" s="150">
        <v>4.1631717437599978</v>
      </c>
      <c r="BW90" s="150">
        <v>4.2329074317799975</v>
      </c>
      <c r="BX90" s="150">
        <v>4.3026431197999973</v>
      </c>
      <c r="BY90" s="150">
        <v>4.372378807819997</v>
      </c>
      <c r="BZ90" s="150">
        <v>4.4421144958399967</v>
      </c>
      <c r="CA90" s="150">
        <v>4.5118501838599965</v>
      </c>
      <c r="CB90" s="150">
        <v>4.5815858718799962</v>
      </c>
      <c r="CC90" s="150">
        <v>4.651321559899996</v>
      </c>
      <c r="CD90" s="150">
        <v>4.7210572479199957</v>
      </c>
      <c r="CE90" s="150">
        <v>4.7907929359399954</v>
      </c>
      <c r="CF90" s="150">
        <v>4.8605286239599952</v>
      </c>
      <c r="CG90" s="150">
        <v>4.9302643119799949</v>
      </c>
      <c r="CH90" s="150">
        <v>4.9999999999999947</v>
      </c>
      <c r="CI90" s="150">
        <v>5.0697356880199944</v>
      </c>
      <c r="CJ90" s="150">
        <v>5.1394713760399942</v>
      </c>
      <c r="CK90" s="150">
        <v>5.2092070640599939</v>
      </c>
      <c r="CL90" s="150">
        <v>5.2789427520799936</v>
      </c>
      <c r="CM90" s="150">
        <v>5.3486784400999934</v>
      </c>
      <c r="CN90" s="150">
        <v>5.4184141281199931</v>
      </c>
      <c r="CO90" s="150">
        <v>5.4881498161399929</v>
      </c>
      <c r="CP90" s="150">
        <v>5.5578855041599926</v>
      </c>
      <c r="CQ90" s="150">
        <v>5.6276211921799923</v>
      </c>
      <c r="CR90" s="150">
        <v>5.6973568801999921</v>
      </c>
      <c r="CS90" s="150">
        <v>5.7670925682199918</v>
      </c>
      <c r="CT90" s="150">
        <v>5.8368282562399916</v>
      </c>
      <c r="CU90" s="150">
        <v>5.9065639442599913</v>
      </c>
      <c r="CV90" s="150">
        <v>5.9762996322799911</v>
      </c>
      <c r="CW90" s="150">
        <v>6.0460353202999908</v>
      </c>
      <c r="CX90" s="150">
        <v>6.1157710083199905</v>
      </c>
      <c r="CY90" s="150">
        <v>6.1855066963399903</v>
      </c>
      <c r="CZ90" s="150">
        <v>6.25524238435999</v>
      </c>
      <c r="DA90" s="150">
        <v>6.3249780723799898</v>
      </c>
      <c r="DB90" s="150">
        <v>6.3947137603999895</v>
      </c>
      <c r="DC90" s="150">
        <v>6.4644494484199893</v>
      </c>
      <c r="DD90" s="150">
        <v>6.534185136439989</v>
      </c>
      <c r="DE90" s="150">
        <v>6.6039208244599887</v>
      </c>
      <c r="DF90" s="150">
        <v>6.6736565124799885</v>
      </c>
      <c r="DG90" s="150">
        <v>6.7433922004999882</v>
      </c>
      <c r="DH90" s="150">
        <v>6.813127888519988</v>
      </c>
      <c r="DI90" s="150">
        <v>6.8828635765399877</v>
      </c>
      <c r="DJ90" s="150">
        <v>6.9525992645599874</v>
      </c>
      <c r="DK90" s="150">
        <v>7.0223349525799872</v>
      </c>
      <c r="DL90" s="150">
        <v>7.0920706405999869</v>
      </c>
      <c r="DM90" s="150">
        <v>7.1618063286199867</v>
      </c>
      <c r="DN90" s="150">
        <v>7.2315420166399864</v>
      </c>
      <c r="DO90" s="150">
        <v>7.3012777046599862</v>
      </c>
      <c r="DP90" s="150">
        <v>7.3710133926799859</v>
      </c>
      <c r="DQ90" s="150">
        <v>7.4407490806999856</v>
      </c>
      <c r="DR90" s="150">
        <v>7.5104847687199854</v>
      </c>
      <c r="DS90" s="150">
        <v>7.5802204567399851</v>
      </c>
      <c r="DT90" s="150">
        <v>7.6499561447599849</v>
      </c>
      <c r="DU90" s="150">
        <v>7.7196918327799846</v>
      </c>
      <c r="DV90" s="150">
        <v>7.7894275207999844</v>
      </c>
      <c r="DW90" s="150">
        <v>7.8591632088199841</v>
      </c>
      <c r="DX90" s="150">
        <v>7.9288988968399838</v>
      </c>
      <c r="DY90" s="150">
        <v>7.9986345848599836</v>
      </c>
      <c r="DZ90" s="150">
        <v>8.0683702728799833</v>
      </c>
      <c r="EA90" s="150">
        <v>8.1381059608999831</v>
      </c>
      <c r="EB90" s="150">
        <v>8.2078416489199828</v>
      </c>
      <c r="EC90" s="150">
        <v>8.2775773369399825</v>
      </c>
      <c r="ED90" s="150">
        <v>8.3473130249599823</v>
      </c>
      <c r="EE90" s="150">
        <v>8.417048712979982</v>
      </c>
      <c r="EF90" s="150">
        <v>8.4867844009999818</v>
      </c>
      <c r="EG90" s="150">
        <v>8.5565200890199815</v>
      </c>
      <c r="EH90" s="150">
        <v>8.6262557770399813</v>
      </c>
      <c r="EI90" s="150">
        <v>8.695991465059981</v>
      </c>
      <c r="EJ90" s="150">
        <v>8.7657271530799807</v>
      </c>
      <c r="EK90" s="150">
        <v>8.8354628410999805</v>
      </c>
      <c r="EL90" s="23">
        <v>8.9051985291199802</v>
      </c>
      <c r="EM90" s="23">
        <v>8.97493421713998</v>
      </c>
      <c r="EN90" s="23">
        <v>9.0446699051599797</v>
      </c>
      <c r="EO90" s="23">
        <v>9.1144055931799794</v>
      </c>
      <c r="EP90" s="23">
        <v>9.1841412811999792</v>
      </c>
      <c r="EQ90" s="23">
        <v>9.2538769692199789</v>
      </c>
      <c r="ER90" s="23">
        <v>9.3236126572399787</v>
      </c>
      <c r="ES90" s="23">
        <v>9.3933483452599784</v>
      </c>
      <c r="ET90" s="23">
        <v>9.4630840332799782</v>
      </c>
      <c r="EU90" s="23">
        <v>9.5328197212999779</v>
      </c>
      <c r="EV90" s="23">
        <v>9.6025554093199776</v>
      </c>
      <c r="EW90" s="23">
        <v>9.6722910973399774</v>
      </c>
      <c r="EX90" s="23">
        <v>9.7420267853599771</v>
      </c>
      <c r="EY90" s="23">
        <v>9.8117624733799769</v>
      </c>
      <c r="EZ90" s="23">
        <v>9.8814981613999766</v>
      </c>
      <c r="FA90" s="23">
        <v>9.9512338494199764</v>
      </c>
      <c r="FB90" s="23">
        <v>10.020969537439976</v>
      </c>
      <c r="FC90" s="23">
        <v>10.090705225459976</v>
      </c>
      <c r="FD90" s="23">
        <v>10.160440913479976</v>
      </c>
      <c r="FE90" s="23">
        <v>10.230176601499975</v>
      </c>
      <c r="FF90" s="23">
        <v>10.299912289519975</v>
      </c>
      <c r="FG90" s="23">
        <v>10.369647977539975</v>
      </c>
      <c r="FH90" s="23">
        <v>10.439383665559975</v>
      </c>
      <c r="FI90" s="23">
        <v>10.509119353579974</v>
      </c>
      <c r="FJ90" s="23">
        <v>10.578855041599974</v>
      </c>
      <c r="FK90" s="23">
        <v>10.648590729619974</v>
      </c>
      <c r="FL90" s="23">
        <v>10.718326417639974</v>
      </c>
      <c r="FM90" s="23">
        <v>10.788062105659973</v>
      </c>
      <c r="FN90" s="23">
        <v>10.857797793679973</v>
      </c>
      <c r="FO90" s="23">
        <v>10.927533481699973</v>
      </c>
      <c r="FP90" s="23">
        <v>10.997269169719972</v>
      </c>
      <c r="FQ90" s="23">
        <v>11.067004857739972</v>
      </c>
      <c r="FR90" s="23">
        <v>11.136740545759972</v>
      </c>
      <c r="FS90" s="23">
        <v>11.206476233779972</v>
      </c>
      <c r="FT90" s="23">
        <v>11.276211921799971</v>
      </c>
      <c r="FU90" s="23">
        <v>11.345947609819971</v>
      </c>
      <c r="FV90" s="23">
        <v>11.415683297839971</v>
      </c>
      <c r="FW90" s="23">
        <v>11.485418985859971</v>
      </c>
      <c r="FX90" s="23">
        <v>11.55515467387997</v>
      </c>
      <c r="FY90" s="23">
        <v>11.62489036189997</v>
      </c>
      <c r="FZ90" s="23">
        <v>11.69462604991997</v>
      </c>
      <c r="GA90" s="23">
        <v>11.76436173793997</v>
      </c>
      <c r="GB90" s="23">
        <v>11.834097425959969</v>
      </c>
      <c r="GC90" s="23">
        <v>11.903833113979969</v>
      </c>
      <c r="GD90" s="23">
        <v>11.973568801999969</v>
      </c>
      <c r="GE90" s="23">
        <v>12.043304490019969</v>
      </c>
      <c r="GF90" s="23">
        <v>12.113040178039968</v>
      </c>
      <c r="GG90" s="23">
        <v>12.182775866059968</v>
      </c>
      <c r="GH90" s="23">
        <v>12.252511554079968</v>
      </c>
      <c r="GI90" s="23">
        <v>12.322247242099968</v>
      </c>
      <c r="GJ90" s="23">
        <v>12.391982930119967</v>
      </c>
      <c r="GK90" s="23">
        <v>12.461718618139967</v>
      </c>
      <c r="GL90" s="23">
        <v>12.531454306159967</v>
      </c>
      <c r="GM90" s="23">
        <v>12.601189994179967</v>
      </c>
      <c r="GN90" s="23">
        <v>12.670925682199966</v>
      </c>
      <c r="GO90" s="23">
        <v>12.740661370219966</v>
      </c>
      <c r="GP90" s="23">
        <v>12.810397058239966</v>
      </c>
      <c r="GQ90" s="23">
        <v>12.880132746259966</v>
      </c>
      <c r="GR90" s="23">
        <v>12.949868434279965</v>
      </c>
      <c r="GS90" s="23">
        <v>13.019604122299965</v>
      </c>
      <c r="GT90" s="23">
        <v>13.089339810319965</v>
      </c>
      <c r="GU90" s="23">
        <v>13.159075498339964</v>
      </c>
      <c r="GV90" s="23">
        <v>13.228811186359964</v>
      </c>
      <c r="GW90" s="23">
        <v>13.298546874379964</v>
      </c>
      <c r="GX90" s="23">
        <v>13.368282562399964</v>
      </c>
      <c r="GY90" s="23">
        <v>13.438018250419963</v>
      </c>
      <c r="GZ90" s="23">
        <v>13.507753938439963</v>
      </c>
      <c r="HA90" s="23">
        <v>13.577489626459963</v>
      </c>
      <c r="HB90" s="23">
        <v>13.647225314479963</v>
      </c>
      <c r="HC90" s="23">
        <v>13.716961002499962</v>
      </c>
      <c r="HD90" s="23">
        <v>13.786696690519962</v>
      </c>
      <c r="HE90" s="23">
        <v>13.856432378539962</v>
      </c>
      <c r="HF90" s="23">
        <v>13.926168066559962</v>
      </c>
      <c r="HG90" s="23">
        <v>13.995903754579961</v>
      </c>
      <c r="HH90" s="23">
        <v>14.065639442599961</v>
      </c>
      <c r="HI90" s="23">
        <v>14.135375130619961</v>
      </c>
      <c r="HJ90" s="23">
        <v>14.205110818639961</v>
      </c>
      <c r="HK90" s="23">
        <v>14.27484650665996</v>
      </c>
      <c r="HL90" s="23">
        <v>14.34458219467996</v>
      </c>
      <c r="HM90" s="23">
        <v>14.41431788269996</v>
      </c>
      <c r="HN90" s="23">
        <v>14.48405357071996</v>
      </c>
      <c r="HO90" s="23">
        <v>14.553789258739959</v>
      </c>
      <c r="HP90" s="23">
        <v>14.623524946759959</v>
      </c>
      <c r="HQ90" s="23">
        <v>14.693260634779959</v>
      </c>
      <c r="HR90" s="23">
        <v>14.762996322799959</v>
      </c>
      <c r="HS90" s="23">
        <v>14.832732010819958</v>
      </c>
      <c r="HT90" s="23">
        <v>14.902467698839958</v>
      </c>
      <c r="HU90" s="23">
        <v>14.972203386859958</v>
      </c>
      <c r="HV90" s="23">
        <v>15.041939074879958</v>
      </c>
      <c r="HW90" s="23">
        <v>15.111674762899957</v>
      </c>
      <c r="HX90" s="23">
        <v>15.181410450919957</v>
      </c>
      <c r="HY90" s="23">
        <v>15.251146138939957</v>
      </c>
      <c r="HZ90" s="23">
        <v>15.320881826959956</v>
      </c>
      <c r="IA90" s="23">
        <v>15.390617514979956</v>
      </c>
      <c r="IB90" s="23">
        <v>15.460353202999956</v>
      </c>
      <c r="IC90" s="23">
        <v>15.530088891019956</v>
      </c>
      <c r="ID90" s="23">
        <v>15.599824579039955</v>
      </c>
      <c r="IE90" s="23">
        <v>15.669560267059955</v>
      </c>
      <c r="IF90" s="23">
        <v>15.739295955079955</v>
      </c>
      <c r="IG90" s="23">
        <v>15.809031643099955</v>
      </c>
      <c r="IH90" s="23">
        <v>15.878767331119954</v>
      </c>
      <c r="II90" s="23">
        <v>15.948503019139954</v>
      </c>
      <c r="IJ90" s="23">
        <v>16.018238707159952</v>
      </c>
      <c r="IK90" s="23">
        <v>16.087974395179955</v>
      </c>
      <c r="IL90" s="23">
        <v>16.157710083199952</v>
      </c>
      <c r="IM90" s="23">
        <v>16.227445771219955</v>
      </c>
      <c r="IN90" s="23">
        <v>16.297181459239951</v>
      </c>
      <c r="IO90" s="23">
        <v>16.366917147259954</v>
      </c>
      <c r="IP90" s="23">
        <v>16.436652835279951</v>
      </c>
      <c r="IQ90" s="23">
        <v>16.506388523299954</v>
      </c>
      <c r="IR90" s="23">
        <v>16.57612421131995</v>
      </c>
      <c r="IS90" s="23">
        <v>16.645859899339953</v>
      </c>
      <c r="IT90" s="23">
        <v>16.71559558735995</v>
      </c>
      <c r="IU90" s="23">
        <v>16.785331275379953</v>
      </c>
      <c r="IV90" s="23">
        <v>16.855066963399949</v>
      </c>
    </row>
    <row r="91" spans="1:256" ht="13.2" x14ac:dyDescent="0.25">
      <c r="A91" s="149">
        <v>39448</v>
      </c>
      <c r="B91" s="218">
        <v>-2.0210059293750011</v>
      </c>
      <c r="C91" s="218">
        <v>-1.9907047400625011</v>
      </c>
      <c r="D91" s="218">
        <v>-1.9604035507500011</v>
      </c>
      <c r="E91" s="218">
        <v>-1.930102361437501</v>
      </c>
      <c r="F91" s="218">
        <v>-1.899801172125001</v>
      </c>
      <c r="G91" s="218">
        <v>-1.869499982812501</v>
      </c>
      <c r="H91" s="218">
        <v>-1.8391987935000009</v>
      </c>
      <c r="I91" s="218">
        <v>-1.8088976041875009</v>
      </c>
      <c r="J91" s="218">
        <v>-1.7785964148750009</v>
      </c>
      <c r="K91" s="218">
        <v>-1.7482952255625008</v>
      </c>
      <c r="L91" s="218">
        <v>-1.7179940362500008</v>
      </c>
      <c r="M91" s="218">
        <v>-1.6876928469375008</v>
      </c>
      <c r="N91" s="218">
        <v>-1.6573916576250007</v>
      </c>
      <c r="O91" s="218">
        <v>-1.6270904683125007</v>
      </c>
      <c r="P91" s="218">
        <v>-1.5967892790000007</v>
      </c>
      <c r="Q91" s="218">
        <v>-1.5664880896875006</v>
      </c>
      <c r="R91" s="218">
        <v>-1.5361869003750006</v>
      </c>
      <c r="S91" s="218">
        <v>-1.5058857110625006</v>
      </c>
      <c r="T91" s="218">
        <v>-1.4755845217500005</v>
      </c>
      <c r="U91" s="218">
        <v>-1.4452833324375005</v>
      </c>
      <c r="V91" s="219">
        <v>-1.4149821431250005</v>
      </c>
      <c r="W91" s="218">
        <v>-1.3846809538125004</v>
      </c>
      <c r="X91" s="219">
        <v>-1.3543797645000004</v>
      </c>
      <c r="Y91" s="218">
        <v>-1.3240785751875004</v>
      </c>
      <c r="Z91" s="219">
        <v>-1.2937773858750004</v>
      </c>
      <c r="AA91" s="218">
        <v>-1.2634761965625003</v>
      </c>
      <c r="AB91" s="220">
        <v>-1.2331750072500003</v>
      </c>
      <c r="AC91" s="218">
        <v>-1.2028738179375003</v>
      </c>
      <c r="AD91" s="220">
        <v>-1.1725726286250002</v>
      </c>
      <c r="AE91" s="218">
        <v>-1.1422714393125002</v>
      </c>
      <c r="AF91" s="218">
        <v>-1.1119702500000002</v>
      </c>
      <c r="AG91" s="150">
        <v>-1.0832351250000003</v>
      </c>
      <c r="AH91" s="150">
        <v>-1.0545000000000002</v>
      </c>
      <c r="AI91" s="150">
        <v>-1.0272500000000002</v>
      </c>
      <c r="AJ91" s="150">
        <v>-1</v>
      </c>
      <c r="AK91" s="150">
        <v>-0.8</v>
      </c>
      <c r="AL91" s="150">
        <v>-0.6</v>
      </c>
      <c r="AM91" s="150">
        <v>-0.4</v>
      </c>
      <c r="AN91" s="150">
        <v>-0.2</v>
      </c>
      <c r="AO91" s="150">
        <v>0</v>
      </c>
      <c r="AP91" s="150">
        <v>0.2</v>
      </c>
      <c r="AQ91" s="150">
        <v>0.4</v>
      </c>
      <c r="AR91" s="150">
        <v>0.6</v>
      </c>
      <c r="AS91" s="150">
        <v>0.8</v>
      </c>
      <c r="AT91" s="150">
        <v>1</v>
      </c>
      <c r="AU91" s="150">
        <v>1.2</v>
      </c>
      <c r="AV91" s="150">
        <v>1.4</v>
      </c>
      <c r="AW91" s="150">
        <v>1.58</v>
      </c>
      <c r="AX91" s="150">
        <v>1.76</v>
      </c>
      <c r="AY91" s="150">
        <v>1.9220000000000006</v>
      </c>
      <c r="AZ91" s="150">
        <v>2.0840000000000005</v>
      </c>
      <c r="BA91" s="150">
        <v>2.2298000000000004</v>
      </c>
      <c r="BB91" s="150">
        <v>2.3756000000000004</v>
      </c>
      <c r="BC91" s="150">
        <v>2.5068200000000003</v>
      </c>
      <c r="BD91" s="150">
        <v>2.6380400000000002</v>
      </c>
      <c r="BE91" s="150">
        <v>2.756138</v>
      </c>
      <c r="BF91" s="150">
        <v>2.8742359999999998</v>
      </c>
      <c r="BG91" s="150">
        <v>2.9805241999999996</v>
      </c>
      <c r="BH91" s="150">
        <v>3.0868123999999995</v>
      </c>
      <c r="BI91" s="150">
        <v>3.1824717799999993</v>
      </c>
      <c r="BJ91" s="150">
        <v>3.2781311599999992</v>
      </c>
      <c r="BK91" s="150">
        <v>3.3642246019999993</v>
      </c>
      <c r="BL91" s="150">
        <v>3.450318043999999</v>
      </c>
      <c r="BM91" s="150">
        <v>3.5278021417999987</v>
      </c>
      <c r="BN91" s="150">
        <v>3.6052862395999989</v>
      </c>
      <c r="BO91" s="150">
        <v>3.6750219276199987</v>
      </c>
      <c r="BP91" s="150">
        <v>3.7447576156399989</v>
      </c>
      <c r="BQ91" s="150">
        <v>3.8144933036599991</v>
      </c>
      <c r="BR91" s="150">
        <v>3.8842289916799988</v>
      </c>
      <c r="BS91" s="150">
        <v>3.9539646796999985</v>
      </c>
      <c r="BT91" s="150">
        <v>4.0237003677199983</v>
      </c>
      <c r="BU91" s="150">
        <v>4.093436055739998</v>
      </c>
      <c r="BV91" s="150">
        <v>4.1631717437599978</v>
      </c>
      <c r="BW91" s="150">
        <v>4.2329074317799975</v>
      </c>
      <c r="BX91" s="150">
        <v>4.3026431197999973</v>
      </c>
      <c r="BY91" s="150">
        <v>4.372378807819997</v>
      </c>
      <c r="BZ91" s="150">
        <v>4.4421144958399967</v>
      </c>
      <c r="CA91" s="150">
        <v>4.5118501838599965</v>
      </c>
      <c r="CB91" s="150">
        <v>4.5815858718799962</v>
      </c>
      <c r="CC91" s="150">
        <v>4.651321559899996</v>
      </c>
      <c r="CD91" s="150">
        <v>4.7210572479199957</v>
      </c>
      <c r="CE91" s="150">
        <v>4.7907929359399954</v>
      </c>
      <c r="CF91" s="150">
        <v>4.8605286239599952</v>
      </c>
      <c r="CG91" s="150">
        <v>4.9302643119799949</v>
      </c>
      <c r="CH91" s="150">
        <v>4.9999999999999947</v>
      </c>
      <c r="CI91" s="150">
        <v>5.0697356880199944</v>
      </c>
      <c r="CJ91" s="150">
        <v>5.1394713760399942</v>
      </c>
      <c r="CK91" s="150">
        <v>5.2092070640599939</v>
      </c>
      <c r="CL91" s="150">
        <v>5.2789427520799936</v>
      </c>
      <c r="CM91" s="150">
        <v>5.3486784400999934</v>
      </c>
      <c r="CN91" s="150">
        <v>5.4184141281199931</v>
      </c>
      <c r="CO91" s="150">
        <v>5.4881498161399929</v>
      </c>
      <c r="CP91" s="150">
        <v>5.5578855041599926</v>
      </c>
      <c r="CQ91" s="150">
        <v>5.6276211921799923</v>
      </c>
      <c r="CR91" s="150">
        <v>5.6973568801999921</v>
      </c>
      <c r="CS91" s="150">
        <v>5.7670925682199918</v>
      </c>
      <c r="CT91" s="150">
        <v>5.8368282562399916</v>
      </c>
      <c r="CU91" s="150">
        <v>5.9065639442599913</v>
      </c>
      <c r="CV91" s="150">
        <v>5.9762996322799911</v>
      </c>
      <c r="CW91" s="150">
        <v>6.0460353202999908</v>
      </c>
      <c r="CX91" s="150">
        <v>6.1157710083199905</v>
      </c>
      <c r="CY91" s="150">
        <v>6.1855066963399903</v>
      </c>
      <c r="CZ91" s="150">
        <v>6.25524238435999</v>
      </c>
      <c r="DA91" s="150">
        <v>6.3249780723799898</v>
      </c>
      <c r="DB91" s="150">
        <v>6.3947137603999895</v>
      </c>
      <c r="DC91" s="150">
        <v>6.4644494484199893</v>
      </c>
      <c r="DD91" s="150">
        <v>6.534185136439989</v>
      </c>
      <c r="DE91" s="150">
        <v>6.6039208244599887</v>
      </c>
      <c r="DF91" s="150">
        <v>6.6736565124799885</v>
      </c>
      <c r="DG91" s="150">
        <v>6.7433922004999882</v>
      </c>
      <c r="DH91" s="150">
        <v>6.813127888519988</v>
      </c>
      <c r="DI91" s="150">
        <v>6.8828635765399877</v>
      </c>
      <c r="DJ91" s="150">
        <v>6.9525992645599874</v>
      </c>
      <c r="DK91" s="150">
        <v>7.0223349525799872</v>
      </c>
      <c r="DL91" s="150">
        <v>7.0920706405999869</v>
      </c>
      <c r="DM91" s="150">
        <v>7.1618063286199867</v>
      </c>
      <c r="DN91" s="150">
        <v>7.2315420166399864</v>
      </c>
      <c r="DO91" s="150">
        <v>7.3012777046599862</v>
      </c>
      <c r="DP91" s="150">
        <v>7.3710133926799859</v>
      </c>
      <c r="DQ91" s="150">
        <v>7.4407490806999856</v>
      </c>
      <c r="DR91" s="150">
        <v>7.5104847687199854</v>
      </c>
      <c r="DS91" s="150">
        <v>7.5802204567399851</v>
      </c>
      <c r="DT91" s="150">
        <v>7.6499561447599849</v>
      </c>
      <c r="DU91" s="150">
        <v>7.7196918327799846</v>
      </c>
      <c r="DV91" s="150">
        <v>7.7894275207999844</v>
      </c>
      <c r="DW91" s="150">
        <v>7.8591632088199841</v>
      </c>
      <c r="DX91" s="150">
        <v>7.9288988968399838</v>
      </c>
      <c r="DY91" s="150">
        <v>7.9986345848599836</v>
      </c>
      <c r="DZ91" s="150">
        <v>8.0683702728799833</v>
      </c>
      <c r="EA91" s="150">
        <v>8.1381059608999831</v>
      </c>
      <c r="EB91" s="150">
        <v>8.2078416489199828</v>
      </c>
      <c r="EC91" s="150">
        <v>8.2775773369399825</v>
      </c>
      <c r="ED91" s="150">
        <v>8.3473130249599823</v>
      </c>
      <c r="EE91" s="150">
        <v>8.417048712979982</v>
      </c>
      <c r="EF91" s="150">
        <v>8.4867844009999818</v>
      </c>
      <c r="EG91" s="150">
        <v>8.5565200890199815</v>
      </c>
      <c r="EH91" s="150">
        <v>8.6262557770399813</v>
      </c>
      <c r="EI91" s="150">
        <v>8.695991465059981</v>
      </c>
      <c r="EJ91" s="150">
        <v>8.7657271530799807</v>
      </c>
      <c r="EK91" s="150">
        <v>8.8354628410999805</v>
      </c>
      <c r="EL91" s="23">
        <v>8.9051985291199802</v>
      </c>
      <c r="EM91" s="23">
        <v>8.97493421713998</v>
      </c>
      <c r="EN91" s="23">
        <v>9.0446699051599797</v>
      </c>
      <c r="EO91" s="23">
        <v>9.1144055931799794</v>
      </c>
      <c r="EP91" s="23">
        <v>9.1841412811999792</v>
      </c>
      <c r="EQ91" s="23">
        <v>9.2538769692199789</v>
      </c>
      <c r="ER91" s="23">
        <v>9.3236126572399787</v>
      </c>
      <c r="ES91" s="23">
        <v>9.3933483452599784</v>
      </c>
      <c r="ET91" s="23">
        <v>9.4630840332799782</v>
      </c>
      <c r="EU91" s="23">
        <v>9.5328197212999779</v>
      </c>
      <c r="EV91" s="23">
        <v>9.6025554093199776</v>
      </c>
      <c r="EW91" s="23">
        <v>9.6722910973399774</v>
      </c>
      <c r="EX91" s="23">
        <v>9.7420267853599771</v>
      </c>
      <c r="EY91" s="23">
        <v>9.8117624733799769</v>
      </c>
      <c r="EZ91" s="23">
        <v>9.8814981613999766</v>
      </c>
      <c r="FA91" s="23">
        <v>9.9512338494199764</v>
      </c>
      <c r="FB91" s="23">
        <v>10.020969537439976</v>
      </c>
      <c r="FC91" s="23">
        <v>10.090705225459976</v>
      </c>
      <c r="FD91" s="23">
        <v>10.160440913479976</v>
      </c>
      <c r="FE91" s="23">
        <v>10.230176601499975</v>
      </c>
      <c r="FF91" s="23">
        <v>10.299912289519975</v>
      </c>
      <c r="FG91" s="23">
        <v>10.369647977539975</v>
      </c>
      <c r="FH91" s="23">
        <v>10.439383665559975</v>
      </c>
      <c r="FI91" s="23">
        <v>10.509119353579974</v>
      </c>
      <c r="FJ91" s="23">
        <v>10.578855041599974</v>
      </c>
      <c r="FK91" s="23">
        <v>10.648590729619974</v>
      </c>
      <c r="FL91" s="23">
        <v>10.718326417639974</v>
      </c>
      <c r="FM91" s="23">
        <v>10.788062105659973</v>
      </c>
      <c r="FN91" s="23">
        <v>10.857797793679973</v>
      </c>
      <c r="FO91" s="23">
        <v>10.927533481699973</v>
      </c>
      <c r="FP91" s="23">
        <v>10.997269169719972</v>
      </c>
      <c r="FQ91" s="23">
        <v>11.067004857739972</v>
      </c>
      <c r="FR91" s="23">
        <v>11.136740545759972</v>
      </c>
      <c r="FS91" s="23">
        <v>11.206476233779972</v>
      </c>
      <c r="FT91" s="23">
        <v>11.276211921799971</v>
      </c>
      <c r="FU91" s="23">
        <v>11.345947609819971</v>
      </c>
      <c r="FV91" s="23">
        <v>11.415683297839971</v>
      </c>
      <c r="FW91" s="23">
        <v>11.485418985859971</v>
      </c>
      <c r="FX91" s="23">
        <v>11.55515467387997</v>
      </c>
      <c r="FY91" s="23">
        <v>11.62489036189997</v>
      </c>
      <c r="FZ91" s="23">
        <v>11.69462604991997</v>
      </c>
      <c r="GA91" s="23">
        <v>11.76436173793997</v>
      </c>
      <c r="GB91" s="23">
        <v>11.834097425959969</v>
      </c>
      <c r="GC91" s="23">
        <v>11.903833113979969</v>
      </c>
      <c r="GD91" s="23">
        <v>11.973568801999969</v>
      </c>
      <c r="GE91" s="23">
        <v>12.043304490019969</v>
      </c>
      <c r="GF91" s="23">
        <v>12.113040178039968</v>
      </c>
      <c r="GG91" s="23">
        <v>12.182775866059968</v>
      </c>
      <c r="GH91" s="23">
        <v>12.252511554079968</v>
      </c>
      <c r="GI91" s="23">
        <v>12.322247242099968</v>
      </c>
      <c r="GJ91" s="23">
        <v>12.391982930119967</v>
      </c>
      <c r="GK91" s="23">
        <v>12.461718618139967</v>
      </c>
      <c r="GL91" s="23">
        <v>12.531454306159967</v>
      </c>
      <c r="GM91" s="23">
        <v>12.601189994179967</v>
      </c>
      <c r="GN91" s="23">
        <v>12.670925682199966</v>
      </c>
      <c r="GO91" s="23">
        <v>12.740661370219966</v>
      </c>
      <c r="GP91" s="23">
        <v>12.810397058239966</v>
      </c>
      <c r="GQ91" s="23">
        <v>12.880132746259966</v>
      </c>
      <c r="GR91" s="23">
        <v>12.949868434279965</v>
      </c>
      <c r="GS91" s="23">
        <v>13.019604122299965</v>
      </c>
      <c r="GT91" s="23">
        <v>13.089339810319965</v>
      </c>
      <c r="GU91" s="23">
        <v>13.159075498339964</v>
      </c>
      <c r="GV91" s="23">
        <v>13.228811186359964</v>
      </c>
      <c r="GW91" s="23">
        <v>13.298546874379964</v>
      </c>
      <c r="GX91" s="23">
        <v>13.368282562399964</v>
      </c>
      <c r="GY91" s="23">
        <v>13.438018250419963</v>
      </c>
      <c r="GZ91" s="23">
        <v>13.507753938439963</v>
      </c>
      <c r="HA91" s="23">
        <v>13.577489626459963</v>
      </c>
      <c r="HB91" s="23">
        <v>13.647225314479963</v>
      </c>
      <c r="HC91" s="23">
        <v>13.716961002499962</v>
      </c>
      <c r="HD91" s="23">
        <v>13.786696690519962</v>
      </c>
      <c r="HE91" s="23">
        <v>13.856432378539962</v>
      </c>
      <c r="HF91" s="23">
        <v>13.926168066559962</v>
      </c>
      <c r="HG91" s="23">
        <v>13.995903754579961</v>
      </c>
      <c r="HH91" s="23">
        <v>14.065639442599961</v>
      </c>
      <c r="HI91" s="23">
        <v>14.135375130619961</v>
      </c>
      <c r="HJ91" s="23">
        <v>14.205110818639961</v>
      </c>
      <c r="HK91" s="23">
        <v>14.27484650665996</v>
      </c>
      <c r="HL91" s="23">
        <v>14.34458219467996</v>
      </c>
      <c r="HM91" s="23">
        <v>14.41431788269996</v>
      </c>
      <c r="HN91" s="23">
        <v>14.48405357071996</v>
      </c>
      <c r="HO91" s="23">
        <v>14.553789258739959</v>
      </c>
      <c r="HP91" s="23">
        <v>14.623524946759959</v>
      </c>
      <c r="HQ91" s="23">
        <v>14.693260634779959</v>
      </c>
      <c r="HR91" s="23">
        <v>14.762996322799959</v>
      </c>
      <c r="HS91" s="23">
        <v>14.832732010819958</v>
      </c>
      <c r="HT91" s="23">
        <v>14.902467698839958</v>
      </c>
      <c r="HU91" s="23">
        <v>14.972203386859958</v>
      </c>
      <c r="HV91" s="23">
        <v>15.041939074879958</v>
      </c>
      <c r="HW91" s="23">
        <v>15.111674762899957</v>
      </c>
      <c r="HX91" s="23">
        <v>15.181410450919957</v>
      </c>
      <c r="HY91" s="23">
        <v>15.251146138939957</v>
      </c>
      <c r="HZ91" s="23">
        <v>15.320881826959956</v>
      </c>
      <c r="IA91" s="23">
        <v>15.390617514979956</v>
      </c>
      <c r="IB91" s="23">
        <v>15.460353202999956</v>
      </c>
      <c r="IC91" s="23">
        <v>15.530088891019956</v>
      </c>
      <c r="ID91" s="23">
        <v>15.599824579039955</v>
      </c>
      <c r="IE91" s="23">
        <v>15.669560267059955</v>
      </c>
      <c r="IF91" s="23">
        <v>15.739295955079955</v>
      </c>
      <c r="IG91" s="23">
        <v>15.809031643099955</v>
      </c>
      <c r="IH91" s="23">
        <v>15.878767331119954</v>
      </c>
      <c r="II91" s="23">
        <v>15.948503019139954</v>
      </c>
      <c r="IJ91" s="23">
        <v>16.018238707159952</v>
      </c>
      <c r="IK91" s="23">
        <v>16.087974395179955</v>
      </c>
      <c r="IL91" s="23">
        <v>16.157710083199952</v>
      </c>
      <c r="IM91" s="23">
        <v>16.227445771219955</v>
      </c>
      <c r="IN91" s="23">
        <v>16.297181459239951</v>
      </c>
      <c r="IO91" s="23">
        <v>16.366917147259954</v>
      </c>
      <c r="IP91" s="23">
        <v>16.436652835279951</v>
      </c>
      <c r="IQ91" s="23">
        <v>16.506388523299954</v>
      </c>
      <c r="IR91" s="23">
        <v>16.57612421131995</v>
      </c>
      <c r="IS91" s="23">
        <v>16.645859899339953</v>
      </c>
      <c r="IT91" s="23">
        <v>16.71559558735995</v>
      </c>
      <c r="IU91" s="23">
        <v>16.785331275379953</v>
      </c>
      <c r="IV91" s="23">
        <v>16.855066963399949</v>
      </c>
    </row>
    <row r="92" spans="1:256" ht="13.2" x14ac:dyDescent="0.25">
      <c r="A92" s="149">
        <v>39479</v>
      </c>
      <c r="B92" s="218">
        <v>-2.0210059293750011</v>
      </c>
      <c r="C92" s="218">
        <v>-1.9907047400625011</v>
      </c>
      <c r="D92" s="218">
        <v>-1.9604035507500011</v>
      </c>
      <c r="E92" s="218">
        <v>-1.930102361437501</v>
      </c>
      <c r="F92" s="218">
        <v>-1.899801172125001</v>
      </c>
      <c r="G92" s="218">
        <v>-1.869499982812501</v>
      </c>
      <c r="H92" s="218">
        <v>-1.8391987935000009</v>
      </c>
      <c r="I92" s="218">
        <v>-1.8088976041875009</v>
      </c>
      <c r="J92" s="218">
        <v>-1.7785964148750009</v>
      </c>
      <c r="K92" s="218">
        <v>-1.7482952255625008</v>
      </c>
      <c r="L92" s="218">
        <v>-1.7179940362500008</v>
      </c>
      <c r="M92" s="218">
        <v>-1.6876928469375008</v>
      </c>
      <c r="N92" s="218">
        <v>-1.6573916576250007</v>
      </c>
      <c r="O92" s="218">
        <v>-1.6270904683125007</v>
      </c>
      <c r="P92" s="218">
        <v>-1.5967892790000007</v>
      </c>
      <c r="Q92" s="218">
        <v>-1.5664880896875006</v>
      </c>
      <c r="R92" s="218">
        <v>-1.5361869003750006</v>
      </c>
      <c r="S92" s="218">
        <v>-1.5058857110625006</v>
      </c>
      <c r="T92" s="218">
        <v>-1.4755845217500005</v>
      </c>
      <c r="U92" s="218">
        <v>-1.4452833324375005</v>
      </c>
      <c r="V92" s="219">
        <v>-1.4149821431250005</v>
      </c>
      <c r="W92" s="218">
        <v>-1.3846809538125004</v>
      </c>
      <c r="X92" s="219">
        <v>-1.3543797645000004</v>
      </c>
      <c r="Y92" s="218">
        <v>-1.3240785751875004</v>
      </c>
      <c r="Z92" s="219">
        <v>-1.2937773858750004</v>
      </c>
      <c r="AA92" s="218">
        <v>-1.2634761965625003</v>
      </c>
      <c r="AB92" s="220">
        <v>-1.2331750072500003</v>
      </c>
      <c r="AC92" s="218">
        <v>-1.2028738179375003</v>
      </c>
      <c r="AD92" s="220">
        <v>-1.1725726286250002</v>
      </c>
      <c r="AE92" s="218">
        <v>-1.1422714393125002</v>
      </c>
      <c r="AF92" s="218">
        <v>-1.1119702500000002</v>
      </c>
      <c r="AG92" s="150">
        <v>-1.0832351250000003</v>
      </c>
      <c r="AH92" s="150">
        <v>-1.0545000000000002</v>
      </c>
      <c r="AI92" s="150">
        <v>-1.0272500000000002</v>
      </c>
      <c r="AJ92" s="150">
        <v>-1</v>
      </c>
      <c r="AK92" s="150">
        <v>-0.8</v>
      </c>
      <c r="AL92" s="150">
        <v>-0.6</v>
      </c>
      <c r="AM92" s="150">
        <v>-0.4</v>
      </c>
      <c r="AN92" s="150">
        <v>-0.2</v>
      </c>
      <c r="AO92" s="150">
        <v>0</v>
      </c>
      <c r="AP92" s="150">
        <v>0.2</v>
      </c>
      <c r="AQ92" s="150">
        <v>0.4</v>
      </c>
      <c r="AR92" s="150">
        <v>0.6</v>
      </c>
      <c r="AS92" s="150">
        <v>0.8</v>
      </c>
      <c r="AT92" s="150">
        <v>1</v>
      </c>
      <c r="AU92" s="150">
        <v>1.2</v>
      </c>
      <c r="AV92" s="150">
        <v>1.4</v>
      </c>
      <c r="AW92" s="150">
        <v>1.58</v>
      </c>
      <c r="AX92" s="150">
        <v>1.76</v>
      </c>
      <c r="AY92" s="150">
        <v>1.9220000000000006</v>
      </c>
      <c r="AZ92" s="150">
        <v>2.0840000000000005</v>
      </c>
      <c r="BA92" s="150">
        <v>2.2298000000000004</v>
      </c>
      <c r="BB92" s="150">
        <v>2.3756000000000004</v>
      </c>
      <c r="BC92" s="150">
        <v>2.5068200000000003</v>
      </c>
      <c r="BD92" s="150">
        <v>2.6380400000000002</v>
      </c>
      <c r="BE92" s="150">
        <v>2.756138</v>
      </c>
      <c r="BF92" s="150">
        <v>2.8742359999999998</v>
      </c>
      <c r="BG92" s="150">
        <v>2.9805241999999996</v>
      </c>
      <c r="BH92" s="150">
        <v>3.0868123999999995</v>
      </c>
      <c r="BI92" s="150">
        <v>3.1824717799999993</v>
      </c>
      <c r="BJ92" s="150">
        <v>3.2781311599999992</v>
      </c>
      <c r="BK92" s="150">
        <v>3.3642246019999993</v>
      </c>
      <c r="BL92" s="150">
        <v>3.450318043999999</v>
      </c>
      <c r="BM92" s="150">
        <v>3.5278021417999987</v>
      </c>
      <c r="BN92" s="150">
        <v>3.6052862395999989</v>
      </c>
      <c r="BO92" s="150">
        <v>3.6750219276199987</v>
      </c>
      <c r="BP92" s="150">
        <v>3.7447576156399989</v>
      </c>
      <c r="BQ92" s="150">
        <v>3.8144933036599991</v>
      </c>
      <c r="BR92" s="150">
        <v>3.8842289916799988</v>
      </c>
      <c r="BS92" s="150">
        <v>3.9539646796999985</v>
      </c>
      <c r="BT92" s="150">
        <v>4.0237003677199983</v>
      </c>
      <c r="BU92" s="150">
        <v>4.093436055739998</v>
      </c>
      <c r="BV92" s="150">
        <v>4.1631717437599978</v>
      </c>
      <c r="BW92" s="150">
        <v>4.2329074317799975</v>
      </c>
      <c r="BX92" s="150">
        <v>4.3026431197999973</v>
      </c>
      <c r="BY92" s="150">
        <v>4.372378807819997</v>
      </c>
      <c r="BZ92" s="150">
        <v>4.4421144958399967</v>
      </c>
      <c r="CA92" s="150">
        <v>4.5118501838599965</v>
      </c>
      <c r="CB92" s="150">
        <v>4.5815858718799962</v>
      </c>
      <c r="CC92" s="150">
        <v>4.651321559899996</v>
      </c>
      <c r="CD92" s="150">
        <v>4.7210572479199957</v>
      </c>
      <c r="CE92" s="150">
        <v>4.7907929359399954</v>
      </c>
      <c r="CF92" s="150">
        <v>4.8605286239599952</v>
      </c>
      <c r="CG92" s="150">
        <v>4.9302643119799949</v>
      </c>
      <c r="CH92" s="150">
        <v>4.9999999999999947</v>
      </c>
      <c r="CI92" s="150">
        <v>5.0697356880199944</v>
      </c>
      <c r="CJ92" s="150">
        <v>5.1394713760399942</v>
      </c>
      <c r="CK92" s="150">
        <v>5.2092070640599939</v>
      </c>
      <c r="CL92" s="150">
        <v>5.2789427520799936</v>
      </c>
      <c r="CM92" s="150">
        <v>5.3486784400999934</v>
      </c>
      <c r="CN92" s="150">
        <v>5.4184141281199931</v>
      </c>
      <c r="CO92" s="150">
        <v>5.4881498161399929</v>
      </c>
      <c r="CP92" s="150">
        <v>5.5578855041599926</v>
      </c>
      <c r="CQ92" s="150">
        <v>5.6276211921799923</v>
      </c>
      <c r="CR92" s="150">
        <v>5.6973568801999921</v>
      </c>
      <c r="CS92" s="150">
        <v>5.7670925682199918</v>
      </c>
      <c r="CT92" s="150">
        <v>5.8368282562399916</v>
      </c>
      <c r="CU92" s="150">
        <v>5.9065639442599913</v>
      </c>
      <c r="CV92" s="150">
        <v>5.9762996322799911</v>
      </c>
      <c r="CW92" s="150">
        <v>6.0460353202999908</v>
      </c>
      <c r="CX92" s="150">
        <v>6.1157710083199905</v>
      </c>
      <c r="CY92" s="150">
        <v>6.1855066963399903</v>
      </c>
      <c r="CZ92" s="150">
        <v>6.25524238435999</v>
      </c>
      <c r="DA92" s="150">
        <v>6.3249780723799898</v>
      </c>
      <c r="DB92" s="150">
        <v>6.3947137603999895</v>
      </c>
      <c r="DC92" s="150">
        <v>6.4644494484199893</v>
      </c>
      <c r="DD92" s="150">
        <v>6.534185136439989</v>
      </c>
      <c r="DE92" s="150">
        <v>6.6039208244599887</v>
      </c>
      <c r="DF92" s="150">
        <v>6.6736565124799885</v>
      </c>
      <c r="DG92" s="150">
        <v>6.7433922004999882</v>
      </c>
      <c r="DH92" s="150">
        <v>6.813127888519988</v>
      </c>
      <c r="DI92" s="150">
        <v>6.8828635765399877</v>
      </c>
      <c r="DJ92" s="150">
        <v>6.9525992645599874</v>
      </c>
      <c r="DK92" s="150">
        <v>7.0223349525799872</v>
      </c>
      <c r="DL92" s="150">
        <v>7.0920706405999869</v>
      </c>
      <c r="DM92" s="150">
        <v>7.1618063286199867</v>
      </c>
      <c r="DN92" s="150">
        <v>7.2315420166399864</v>
      </c>
      <c r="DO92" s="150">
        <v>7.3012777046599862</v>
      </c>
      <c r="DP92" s="150">
        <v>7.3710133926799859</v>
      </c>
      <c r="DQ92" s="150">
        <v>7.4407490806999856</v>
      </c>
      <c r="DR92" s="150">
        <v>7.5104847687199854</v>
      </c>
      <c r="DS92" s="150">
        <v>7.5802204567399851</v>
      </c>
      <c r="DT92" s="150">
        <v>7.6499561447599849</v>
      </c>
      <c r="DU92" s="150">
        <v>7.7196918327799846</v>
      </c>
      <c r="DV92" s="150">
        <v>7.7894275207999844</v>
      </c>
      <c r="DW92" s="150">
        <v>7.8591632088199841</v>
      </c>
      <c r="DX92" s="150">
        <v>7.9288988968399838</v>
      </c>
      <c r="DY92" s="150">
        <v>7.9986345848599836</v>
      </c>
      <c r="DZ92" s="150">
        <v>8.0683702728799833</v>
      </c>
      <c r="EA92" s="150">
        <v>8.1381059608999831</v>
      </c>
      <c r="EB92" s="150">
        <v>8.2078416489199828</v>
      </c>
      <c r="EC92" s="150">
        <v>8.2775773369399825</v>
      </c>
      <c r="ED92" s="150">
        <v>8.3473130249599823</v>
      </c>
      <c r="EE92" s="150">
        <v>8.417048712979982</v>
      </c>
      <c r="EF92" s="150">
        <v>8.4867844009999818</v>
      </c>
      <c r="EG92" s="150">
        <v>8.5565200890199815</v>
      </c>
      <c r="EH92" s="150">
        <v>8.6262557770399813</v>
      </c>
      <c r="EI92" s="150">
        <v>8.695991465059981</v>
      </c>
      <c r="EJ92" s="150">
        <v>8.7657271530799807</v>
      </c>
      <c r="EK92" s="150">
        <v>8.8354628410999805</v>
      </c>
      <c r="EL92" s="23">
        <v>8.9051985291199802</v>
      </c>
      <c r="EM92" s="23">
        <v>8.97493421713998</v>
      </c>
      <c r="EN92" s="23">
        <v>9.0446699051599797</v>
      </c>
      <c r="EO92" s="23">
        <v>9.1144055931799794</v>
      </c>
      <c r="EP92" s="23">
        <v>9.1841412811999792</v>
      </c>
      <c r="EQ92" s="23">
        <v>9.2538769692199789</v>
      </c>
      <c r="ER92" s="23">
        <v>9.3236126572399787</v>
      </c>
      <c r="ES92" s="23">
        <v>9.3933483452599784</v>
      </c>
      <c r="ET92" s="23">
        <v>9.4630840332799782</v>
      </c>
      <c r="EU92" s="23">
        <v>9.5328197212999779</v>
      </c>
      <c r="EV92" s="23">
        <v>9.6025554093199776</v>
      </c>
      <c r="EW92" s="23">
        <v>9.6722910973399774</v>
      </c>
      <c r="EX92" s="23">
        <v>9.7420267853599771</v>
      </c>
      <c r="EY92" s="23">
        <v>9.8117624733799769</v>
      </c>
      <c r="EZ92" s="23">
        <v>9.8814981613999766</v>
      </c>
      <c r="FA92" s="23">
        <v>9.9512338494199764</v>
      </c>
      <c r="FB92" s="23">
        <v>10.020969537439976</v>
      </c>
      <c r="FC92" s="23">
        <v>10.090705225459976</v>
      </c>
      <c r="FD92" s="23">
        <v>10.160440913479976</v>
      </c>
      <c r="FE92" s="23">
        <v>10.230176601499975</v>
      </c>
      <c r="FF92" s="23">
        <v>10.299912289519975</v>
      </c>
      <c r="FG92" s="23">
        <v>10.369647977539975</v>
      </c>
      <c r="FH92" s="23">
        <v>10.439383665559975</v>
      </c>
      <c r="FI92" s="23">
        <v>10.509119353579974</v>
      </c>
      <c r="FJ92" s="23">
        <v>10.578855041599974</v>
      </c>
      <c r="FK92" s="23">
        <v>10.648590729619974</v>
      </c>
      <c r="FL92" s="23">
        <v>10.718326417639974</v>
      </c>
      <c r="FM92" s="23">
        <v>10.788062105659973</v>
      </c>
      <c r="FN92" s="23">
        <v>10.857797793679973</v>
      </c>
      <c r="FO92" s="23">
        <v>10.927533481699973</v>
      </c>
      <c r="FP92" s="23">
        <v>10.997269169719972</v>
      </c>
      <c r="FQ92" s="23">
        <v>11.067004857739972</v>
      </c>
      <c r="FR92" s="23">
        <v>11.136740545759972</v>
      </c>
      <c r="FS92" s="23">
        <v>11.206476233779972</v>
      </c>
      <c r="FT92" s="23">
        <v>11.276211921799971</v>
      </c>
      <c r="FU92" s="23">
        <v>11.345947609819971</v>
      </c>
      <c r="FV92" s="23">
        <v>11.415683297839971</v>
      </c>
      <c r="FW92" s="23">
        <v>11.485418985859971</v>
      </c>
      <c r="FX92" s="23">
        <v>11.55515467387997</v>
      </c>
      <c r="FY92" s="23">
        <v>11.62489036189997</v>
      </c>
      <c r="FZ92" s="23">
        <v>11.69462604991997</v>
      </c>
      <c r="GA92" s="23">
        <v>11.76436173793997</v>
      </c>
      <c r="GB92" s="23">
        <v>11.834097425959969</v>
      </c>
      <c r="GC92" s="23">
        <v>11.903833113979969</v>
      </c>
      <c r="GD92" s="23">
        <v>11.973568801999969</v>
      </c>
      <c r="GE92" s="23">
        <v>12.043304490019969</v>
      </c>
      <c r="GF92" s="23">
        <v>12.113040178039968</v>
      </c>
      <c r="GG92" s="23">
        <v>12.182775866059968</v>
      </c>
      <c r="GH92" s="23">
        <v>12.252511554079968</v>
      </c>
      <c r="GI92" s="23">
        <v>12.322247242099968</v>
      </c>
      <c r="GJ92" s="23">
        <v>12.391982930119967</v>
      </c>
      <c r="GK92" s="23">
        <v>12.461718618139967</v>
      </c>
      <c r="GL92" s="23">
        <v>12.531454306159967</v>
      </c>
      <c r="GM92" s="23">
        <v>12.601189994179967</v>
      </c>
      <c r="GN92" s="23">
        <v>12.670925682199966</v>
      </c>
      <c r="GO92" s="23">
        <v>12.740661370219966</v>
      </c>
      <c r="GP92" s="23">
        <v>12.810397058239966</v>
      </c>
      <c r="GQ92" s="23">
        <v>12.880132746259966</v>
      </c>
      <c r="GR92" s="23">
        <v>12.949868434279965</v>
      </c>
      <c r="GS92" s="23">
        <v>13.019604122299965</v>
      </c>
      <c r="GT92" s="23">
        <v>13.089339810319965</v>
      </c>
      <c r="GU92" s="23">
        <v>13.159075498339964</v>
      </c>
      <c r="GV92" s="23">
        <v>13.228811186359964</v>
      </c>
      <c r="GW92" s="23">
        <v>13.298546874379964</v>
      </c>
      <c r="GX92" s="23">
        <v>13.368282562399964</v>
      </c>
      <c r="GY92" s="23">
        <v>13.438018250419963</v>
      </c>
      <c r="GZ92" s="23">
        <v>13.507753938439963</v>
      </c>
      <c r="HA92" s="23">
        <v>13.577489626459963</v>
      </c>
      <c r="HB92" s="23">
        <v>13.647225314479963</v>
      </c>
      <c r="HC92" s="23">
        <v>13.716961002499962</v>
      </c>
      <c r="HD92" s="23">
        <v>13.786696690519962</v>
      </c>
      <c r="HE92" s="23">
        <v>13.856432378539962</v>
      </c>
      <c r="HF92" s="23">
        <v>13.926168066559962</v>
      </c>
      <c r="HG92" s="23">
        <v>13.995903754579961</v>
      </c>
      <c r="HH92" s="23">
        <v>14.065639442599961</v>
      </c>
      <c r="HI92" s="23">
        <v>14.135375130619961</v>
      </c>
      <c r="HJ92" s="23">
        <v>14.205110818639961</v>
      </c>
      <c r="HK92" s="23">
        <v>14.27484650665996</v>
      </c>
      <c r="HL92" s="23">
        <v>14.34458219467996</v>
      </c>
      <c r="HM92" s="23">
        <v>14.41431788269996</v>
      </c>
      <c r="HN92" s="23">
        <v>14.48405357071996</v>
      </c>
      <c r="HO92" s="23">
        <v>14.553789258739959</v>
      </c>
      <c r="HP92" s="23">
        <v>14.623524946759959</v>
      </c>
      <c r="HQ92" s="23">
        <v>14.693260634779959</v>
      </c>
      <c r="HR92" s="23">
        <v>14.762996322799959</v>
      </c>
      <c r="HS92" s="23">
        <v>14.832732010819958</v>
      </c>
      <c r="HT92" s="23">
        <v>14.902467698839958</v>
      </c>
      <c r="HU92" s="23">
        <v>14.972203386859958</v>
      </c>
      <c r="HV92" s="23">
        <v>15.041939074879958</v>
      </c>
      <c r="HW92" s="23">
        <v>15.111674762899957</v>
      </c>
      <c r="HX92" s="23">
        <v>15.181410450919957</v>
      </c>
      <c r="HY92" s="23">
        <v>15.251146138939957</v>
      </c>
      <c r="HZ92" s="23">
        <v>15.320881826959956</v>
      </c>
      <c r="IA92" s="23">
        <v>15.390617514979956</v>
      </c>
      <c r="IB92" s="23">
        <v>15.460353202999956</v>
      </c>
      <c r="IC92" s="23">
        <v>15.530088891019956</v>
      </c>
      <c r="ID92" s="23">
        <v>15.599824579039955</v>
      </c>
      <c r="IE92" s="23">
        <v>15.669560267059955</v>
      </c>
      <c r="IF92" s="23">
        <v>15.739295955079955</v>
      </c>
      <c r="IG92" s="23">
        <v>15.809031643099955</v>
      </c>
      <c r="IH92" s="23">
        <v>15.878767331119954</v>
      </c>
      <c r="II92" s="23">
        <v>15.948503019139954</v>
      </c>
      <c r="IJ92" s="23">
        <v>16.018238707159952</v>
      </c>
      <c r="IK92" s="23">
        <v>16.087974395179955</v>
      </c>
      <c r="IL92" s="23">
        <v>16.157710083199952</v>
      </c>
      <c r="IM92" s="23">
        <v>16.227445771219955</v>
      </c>
      <c r="IN92" s="23">
        <v>16.297181459239951</v>
      </c>
      <c r="IO92" s="23">
        <v>16.366917147259954</v>
      </c>
      <c r="IP92" s="23">
        <v>16.436652835279951</v>
      </c>
      <c r="IQ92" s="23">
        <v>16.506388523299954</v>
      </c>
      <c r="IR92" s="23">
        <v>16.57612421131995</v>
      </c>
      <c r="IS92" s="23">
        <v>16.645859899339953</v>
      </c>
      <c r="IT92" s="23">
        <v>16.71559558735995</v>
      </c>
      <c r="IU92" s="23">
        <v>16.785331275379953</v>
      </c>
      <c r="IV92" s="23">
        <v>16.855066963399949</v>
      </c>
    </row>
    <row r="93" spans="1:256" ht="13.2" x14ac:dyDescent="0.25">
      <c r="A93" s="149">
        <v>39508</v>
      </c>
      <c r="B93" s="218">
        <v>-2.0210059293750011</v>
      </c>
      <c r="C93" s="218">
        <v>-1.9907047400625011</v>
      </c>
      <c r="D93" s="218">
        <v>-1.9604035507500011</v>
      </c>
      <c r="E93" s="218">
        <v>-1.930102361437501</v>
      </c>
      <c r="F93" s="218">
        <v>-1.899801172125001</v>
      </c>
      <c r="G93" s="218">
        <v>-1.869499982812501</v>
      </c>
      <c r="H93" s="218">
        <v>-1.8391987935000009</v>
      </c>
      <c r="I93" s="218">
        <v>-1.8088976041875009</v>
      </c>
      <c r="J93" s="218">
        <v>-1.7785964148750009</v>
      </c>
      <c r="K93" s="218">
        <v>-1.7482952255625008</v>
      </c>
      <c r="L93" s="218">
        <v>-1.7179940362500008</v>
      </c>
      <c r="M93" s="218">
        <v>-1.6876928469375008</v>
      </c>
      <c r="N93" s="218">
        <v>-1.6573916576250007</v>
      </c>
      <c r="O93" s="218">
        <v>-1.6270904683125007</v>
      </c>
      <c r="P93" s="218">
        <v>-1.5967892790000007</v>
      </c>
      <c r="Q93" s="218">
        <v>-1.5664880896875006</v>
      </c>
      <c r="R93" s="218">
        <v>-1.5361869003750006</v>
      </c>
      <c r="S93" s="218">
        <v>-1.5058857110625006</v>
      </c>
      <c r="T93" s="218">
        <v>-1.4755845217500005</v>
      </c>
      <c r="U93" s="218">
        <v>-1.4452833324375005</v>
      </c>
      <c r="V93" s="219">
        <v>-1.4149821431250005</v>
      </c>
      <c r="W93" s="218">
        <v>-1.3846809538125004</v>
      </c>
      <c r="X93" s="219">
        <v>-1.3543797645000004</v>
      </c>
      <c r="Y93" s="218">
        <v>-1.3240785751875004</v>
      </c>
      <c r="Z93" s="219">
        <v>-1.2937773858750004</v>
      </c>
      <c r="AA93" s="218">
        <v>-1.2634761965625003</v>
      </c>
      <c r="AB93" s="220">
        <v>-1.2331750072500003</v>
      </c>
      <c r="AC93" s="218">
        <v>-1.2028738179375003</v>
      </c>
      <c r="AD93" s="220">
        <v>-1.1725726286250002</v>
      </c>
      <c r="AE93" s="218">
        <v>-1.1422714393125002</v>
      </c>
      <c r="AF93" s="218">
        <v>-1.1119702500000002</v>
      </c>
      <c r="AG93" s="150">
        <v>-1.0832351250000003</v>
      </c>
      <c r="AH93" s="150">
        <v>-1.0545000000000002</v>
      </c>
      <c r="AI93" s="150">
        <v>-1.0272500000000002</v>
      </c>
      <c r="AJ93" s="150">
        <v>-1</v>
      </c>
      <c r="AK93" s="150">
        <v>-0.8</v>
      </c>
      <c r="AL93" s="150">
        <v>-0.6</v>
      </c>
      <c r="AM93" s="150">
        <v>-0.4</v>
      </c>
      <c r="AN93" s="150">
        <v>-0.2</v>
      </c>
      <c r="AO93" s="150">
        <v>0</v>
      </c>
      <c r="AP93" s="150">
        <v>0.2</v>
      </c>
      <c r="AQ93" s="150">
        <v>0.4</v>
      </c>
      <c r="AR93" s="150">
        <v>0.6</v>
      </c>
      <c r="AS93" s="150">
        <v>0.8</v>
      </c>
      <c r="AT93" s="150">
        <v>1</v>
      </c>
      <c r="AU93" s="150">
        <v>1.2</v>
      </c>
      <c r="AV93" s="150">
        <v>1.4</v>
      </c>
      <c r="AW93" s="150">
        <v>1.58</v>
      </c>
      <c r="AX93" s="150">
        <v>1.76</v>
      </c>
      <c r="AY93" s="150">
        <v>1.9220000000000006</v>
      </c>
      <c r="AZ93" s="150">
        <v>2.0840000000000005</v>
      </c>
      <c r="BA93" s="150">
        <v>2.2298000000000004</v>
      </c>
      <c r="BB93" s="150">
        <v>2.3756000000000004</v>
      </c>
      <c r="BC93" s="150">
        <v>2.5068200000000003</v>
      </c>
      <c r="BD93" s="150">
        <v>2.6380400000000002</v>
      </c>
      <c r="BE93" s="150">
        <v>2.756138</v>
      </c>
      <c r="BF93" s="150">
        <v>2.8742359999999998</v>
      </c>
      <c r="BG93" s="150">
        <v>2.9805241999999996</v>
      </c>
      <c r="BH93" s="150">
        <v>3.0868123999999995</v>
      </c>
      <c r="BI93" s="150">
        <v>3.1824717799999993</v>
      </c>
      <c r="BJ93" s="150">
        <v>3.2781311599999992</v>
      </c>
      <c r="BK93" s="150">
        <v>3.3642246019999993</v>
      </c>
      <c r="BL93" s="150">
        <v>3.450318043999999</v>
      </c>
      <c r="BM93" s="150">
        <v>3.5278021417999987</v>
      </c>
      <c r="BN93" s="150">
        <v>3.6052862395999989</v>
      </c>
      <c r="BO93" s="150">
        <v>3.6750219276199987</v>
      </c>
      <c r="BP93" s="150">
        <v>3.7447576156399989</v>
      </c>
      <c r="BQ93" s="150">
        <v>3.8144933036599991</v>
      </c>
      <c r="BR93" s="150">
        <v>3.8842289916799988</v>
      </c>
      <c r="BS93" s="150">
        <v>3.9539646796999985</v>
      </c>
      <c r="BT93" s="150">
        <v>4.0237003677199983</v>
      </c>
      <c r="BU93" s="150">
        <v>4.093436055739998</v>
      </c>
      <c r="BV93" s="150">
        <v>4.1631717437599978</v>
      </c>
      <c r="BW93" s="150">
        <v>4.2329074317799975</v>
      </c>
      <c r="BX93" s="150">
        <v>4.3026431197999973</v>
      </c>
      <c r="BY93" s="150">
        <v>4.372378807819997</v>
      </c>
      <c r="BZ93" s="150">
        <v>4.4421144958399967</v>
      </c>
      <c r="CA93" s="150">
        <v>4.5118501838599965</v>
      </c>
      <c r="CB93" s="150">
        <v>4.5815858718799962</v>
      </c>
      <c r="CC93" s="150">
        <v>4.651321559899996</v>
      </c>
      <c r="CD93" s="150">
        <v>4.7210572479199957</v>
      </c>
      <c r="CE93" s="150">
        <v>4.7907929359399954</v>
      </c>
      <c r="CF93" s="150">
        <v>4.8605286239599952</v>
      </c>
      <c r="CG93" s="150">
        <v>4.9302643119799949</v>
      </c>
      <c r="CH93" s="150">
        <v>4.9999999999999947</v>
      </c>
      <c r="CI93" s="150">
        <v>5.0697356880199944</v>
      </c>
      <c r="CJ93" s="150">
        <v>5.1394713760399942</v>
      </c>
      <c r="CK93" s="150">
        <v>5.2092070640599939</v>
      </c>
      <c r="CL93" s="150">
        <v>5.2789427520799936</v>
      </c>
      <c r="CM93" s="150">
        <v>5.3486784400999934</v>
      </c>
      <c r="CN93" s="150">
        <v>5.4184141281199931</v>
      </c>
      <c r="CO93" s="150">
        <v>5.4881498161399929</v>
      </c>
      <c r="CP93" s="150">
        <v>5.5578855041599926</v>
      </c>
      <c r="CQ93" s="150">
        <v>5.6276211921799923</v>
      </c>
      <c r="CR93" s="150">
        <v>5.6973568801999921</v>
      </c>
      <c r="CS93" s="150">
        <v>5.7670925682199918</v>
      </c>
      <c r="CT93" s="150">
        <v>5.8368282562399916</v>
      </c>
      <c r="CU93" s="150">
        <v>5.9065639442599913</v>
      </c>
      <c r="CV93" s="150">
        <v>5.9762996322799911</v>
      </c>
      <c r="CW93" s="150">
        <v>6.0460353202999908</v>
      </c>
      <c r="CX93" s="150">
        <v>6.1157710083199905</v>
      </c>
      <c r="CY93" s="150">
        <v>6.1855066963399903</v>
      </c>
      <c r="CZ93" s="150">
        <v>6.25524238435999</v>
      </c>
      <c r="DA93" s="150">
        <v>6.3249780723799898</v>
      </c>
      <c r="DB93" s="150">
        <v>6.3947137603999895</v>
      </c>
      <c r="DC93" s="150">
        <v>6.4644494484199893</v>
      </c>
      <c r="DD93" s="150">
        <v>6.534185136439989</v>
      </c>
      <c r="DE93" s="150">
        <v>6.6039208244599887</v>
      </c>
      <c r="DF93" s="150">
        <v>6.6736565124799885</v>
      </c>
      <c r="DG93" s="150">
        <v>6.7433922004999882</v>
      </c>
      <c r="DH93" s="150">
        <v>6.813127888519988</v>
      </c>
      <c r="DI93" s="150">
        <v>6.8828635765399877</v>
      </c>
      <c r="DJ93" s="150">
        <v>6.9525992645599874</v>
      </c>
      <c r="DK93" s="150">
        <v>7.0223349525799872</v>
      </c>
      <c r="DL93" s="150">
        <v>7.0920706405999869</v>
      </c>
      <c r="DM93" s="150">
        <v>7.1618063286199867</v>
      </c>
      <c r="DN93" s="150">
        <v>7.2315420166399864</v>
      </c>
      <c r="DO93" s="150">
        <v>7.3012777046599862</v>
      </c>
      <c r="DP93" s="150">
        <v>7.3710133926799859</v>
      </c>
      <c r="DQ93" s="150">
        <v>7.4407490806999856</v>
      </c>
      <c r="DR93" s="150">
        <v>7.5104847687199854</v>
      </c>
      <c r="DS93" s="150">
        <v>7.5802204567399851</v>
      </c>
      <c r="DT93" s="150">
        <v>7.6499561447599849</v>
      </c>
      <c r="DU93" s="150">
        <v>7.7196918327799846</v>
      </c>
      <c r="DV93" s="150">
        <v>7.7894275207999844</v>
      </c>
      <c r="DW93" s="150">
        <v>7.8591632088199841</v>
      </c>
      <c r="DX93" s="150">
        <v>7.9288988968399838</v>
      </c>
      <c r="DY93" s="150">
        <v>7.9986345848599836</v>
      </c>
      <c r="DZ93" s="150">
        <v>8.0683702728799833</v>
      </c>
      <c r="EA93" s="150">
        <v>8.1381059608999831</v>
      </c>
      <c r="EB93" s="150">
        <v>8.2078416489199828</v>
      </c>
      <c r="EC93" s="150">
        <v>8.2775773369399825</v>
      </c>
      <c r="ED93" s="150">
        <v>8.3473130249599823</v>
      </c>
      <c r="EE93" s="150">
        <v>8.417048712979982</v>
      </c>
      <c r="EF93" s="150">
        <v>8.4867844009999818</v>
      </c>
      <c r="EG93" s="150">
        <v>8.5565200890199815</v>
      </c>
      <c r="EH93" s="150">
        <v>8.6262557770399813</v>
      </c>
      <c r="EI93" s="150">
        <v>8.695991465059981</v>
      </c>
      <c r="EJ93" s="150">
        <v>8.7657271530799807</v>
      </c>
      <c r="EK93" s="150">
        <v>8.8354628410999805</v>
      </c>
      <c r="EL93" s="23">
        <v>8.9051985291199802</v>
      </c>
      <c r="EM93" s="23">
        <v>8.97493421713998</v>
      </c>
      <c r="EN93" s="23">
        <v>9.0446699051599797</v>
      </c>
      <c r="EO93" s="23">
        <v>9.1144055931799794</v>
      </c>
      <c r="EP93" s="23">
        <v>9.1841412811999792</v>
      </c>
      <c r="EQ93" s="23">
        <v>9.2538769692199789</v>
      </c>
      <c r="ER93" s="23">
        <v>9.3236126572399787</v>
      </c>
      <c r="ES93" s="23">
        <v>9.3933483452599784</v>
      </c>
      <c r="ET93" s="23">
        <v>9.4630840332799782</v>
      </c>
      <c r="EU93" s="23">
        <v>9.5328197212999779</v>
      </c>
      <c r="EV93" s="23">
        <v>9.6025554093199776</v>
      </c>
      <c r="EW93" s="23">
        <v>9.6722910973399774</v>
      </c>
      <c r="EX93" s="23">
        <v>9.7420267853599771</v>
      </c>
      <c r="EY93" s="23">
        <v>9.8117624733799769</v>
      </c>
      <c r="EZ93" s="23">
        <v>9.8814981613999766</v>
      </c>
      <c r="FA93" s="23">
        <v>9.9512338494199764</v>
      </c>
      <c r="FB93" s="23">
        <v>10.020969537439976</v>
      </c>
      <c r="FC93" s="23">
        <v>10.090705225459976</v>
      </c>
      <c r="FD93" s="23">
        <v>10.160440913479976</v>
      </c>
      <c r="FE93" s="23">
        <v>10.230176601499975</v>
      </c>
      <c r="FF93" s="23">
        <v>10.299912289519975</v>
      </c>
      <c r="FG93" s="23">
        <v>10.369647977539975</v>
      </c>
      <c r="FH93" s="23">
        <v>10.439383665559975</v>
      </c>
      <c r="FI93" s="23">
        <v>10.509119353579974</v>
      </c>
      <c r="FJ93" s="23">
        <v>10.578855041599974</v>
      </c>
      <c r="FK93" s="23">
        <v>10.648590729619974</v>
      </c>
      <c r="FL93" s="23">
        <v>10.718326417639974</v>
      </c>
      <c r="FM93" s="23">
        <v>10.788062105659973</v>
      </c>
      <c r="FN93" s="23">
        <v>10.857797793679973</v>
      </c>
      <c r="FO93" s="23">
        <v>10.927533481699973</v>
      </c>
      <c r="FP93" s="23">
        <v>10.997269169719972</v>
      </c>
      <c r="FQ93" s="23">
        <v>11.067004857739972</v>
      </c>
      <c r="FR93" s="23">
        <v>11.136740545759972</v>
      </c>
      <c r="FS93" s="23">
        <v>11.206476233779972</v>
      </c>
      <c r="FT93" s="23">
        <v>11.276211921799971</v>
      </c>
      <c r="FU93" s="23">
        <v>11.345947609819971</v>
      </c>
      <c r="FV93" s="23">
        <v>11.415683297839971</v>
      </c>
      <c r="FW93" s="23">
        <v>11.485418985859971</v>
      </c>
      <c r="FX93" s="23">
        <v>11.55515467387997</v>
      </c>
      <c r="FY93" s="23">
        <v>11.62489036189997</v>
      </c>
      <c r="FZ93" s="23">
        <v>11.69462604991997</v>
      </c>
      <c r="GA93" s="23">
        <v>11.76436173793997</v>
      </c>
      <c r="GB93" s="23">
        <v>11.834097425959969</v>
      </c>
      <c r="GC93" s="23">
        <v>11.903833113979969</v>
      </c>
      <c r="GD93" s="23">
        <v>11.973568801999969</v>
      </c>
      <c r="GE93" s="23">
        <v>12.043304490019969</v>
      </c>
      <c r="GF93" s="23">
        <v>12.113040178039968</v>
      </c>
      <c r="GG93" s="23">
        <v>12.182775866059968</v>
      </c>
      <c r="GH93" s="23">
        <v>12.252511554079968</v>
      </c>
      <c r="GI93" s="23">
        <v>12.322247242099968</v>
      </c>
      <c r="GJ93" s="23">
        <v>12.391982930119967</v>
      </c>
      <c r="GK93" s="23">
        <v>12.461718618139967</v>
      </c>
      <c r="GL93" s="23">
        <v>12.531454306159967</v>
      </c>
      <c r="GM93" s="23">
        <v>12.601189994179967</v>
      </c>
      <c r="GN93" s="23">
        <v>12.670925682199966</v>
      </c>
      <c r="GO93" s="23">
        <v>12.740661370219966</v>
      </c>
      <c r="GP93" s="23">
        <v>12.810397058239966</v>
      </c>
      <c r="GQ93" s="23">
        <v>12.880132746259966</v>
      </c>
      <c r="GR93" s="23">
        <v>12.949868434279965</v>
      </c>
      <c r="GS93" s="23">
        <v>13.019604122299965</v>
      </c>
      <c r="GT93" s="23">
        <v>13.089339810319965</v>
      </c>
      <c r="GU93" s="23">
        <v>13.159075498339964</v>
      </c>
      <c r="GV93" s="23">
        <v>13.228811186359964</v>
      </c>
      <c r="GW93" s="23">
        <v>13.298546874379964</v>
      </c>
      <c r="GX93" s="23">
        <v>13.368282562399964</v>
      </c>
      <c r="GY93" s="23">
        <v>13.438018250419963</v>
      </c>
      <c r="GZ93" s="23">
        <v>13.507753938439963</v>
      </c>
      <c r="HA93" s="23">
        <v>13.577489626459963</v>
      </c>
      <c r="HB93" s="23">
        <v>13.647225314479963</v>
      </c>
      <c r="HC93" s="23">
        <v>13.716961002499962</v>
      </c>
      <c r="HD93" s="23">
        <v>13.786696690519962</v>
      </c>
      <c r="HE93" s="23">
        <v>13.856432378539962</v>
      </c>
      <c r="HF93" s="23">
        <v>13.926168066559962</v>
      </c>
      <c r="HG93" s="23">
        <v>13.995903754579961</v>
      </c>
      <c r="HH93" s="23">
        <v>14.065639442599961</v>
      </c>
      <c r="HI93" s="23">
        <v>14.135375130619961</v>
      </c>
      <c r="HJ93" s="23">
        <v>14.205110818639961</v>
      </c>
      <c r="HK93" s="23">
        <v>14.27484650665996</v>
      </c>
      <c r="HL93" s="23">
        <v>14.34458219467996</v>
      </c>
      <c r="HM93" s="23">
        <v>14.41431788269996</v>
      </c>
      <c r="HN93" s="23">
        <v>14.48405357071996</v>
      </c>
      <c r="HO93" s="23">
        <v>14.553789258739959</v>
      </c>
      <c r="HP93" s="23">
        <v>14.623524946759959</v>
      </c>
      <c r="HQ93" s="23">
        <v>14.693260634779959</v>
      </c>
      <c r="HR93" s="23">
        <v>14.762996322799959</v>
      </c>
      <c r="HS93" s="23">
        <v>14.832732010819958</v>
      </c>
      <c r="HT93" s="23">
        <v>14.902467698839958</v>
      </c>
      <c r="HU93" s="23">
        <v>14.972203386859958</v>
      </c>
      <c r="HV93" s="23">
        <v>15.041939074879958</v>
      </c>
      <c r="HW93" s="23">
        <v>15.111674762899957</v>
      </c>
      <c r="HX93" s="23">
        <v>15.181410450919957</v>
      </c>
      <c r="HY93" s="23">
        <v>15.251146138939957</v>
      </c>
      <c r="HZ93" s="23">
        <v>15.320881826959956</v>
      </c>
      <c r="IA93" s="23">
        <v>15.390617514979956</v>
      </c>
      <c r="IB93" s="23">
        <v>15.460353202999956</v>
      </c>
      <c r="IC93" s="23">
        <v>15.530088891019956</v>
      </c>
      <c r="ID93" s="23">
        <v>15.599824579039955</v>
      </c>
      <c r="IE93" s="23">
        <v>15.669560267059955</v>
      </c>
      <c r="IF93" s="23">
        <v>15.739295955079955</v>
      </c>
      <c r="IG93" s="23">
        <v>15.809031643099955</v>
      </c>
      <c r="IH93" s="23">
        <v>15.878767331119954</v>
      </c>
      <c r="II93" s="23">
        <v>15.948503019139954</v>
      </c>
      <c r="IJ93" s="23">
        <v>16.018238707159952</v>
      </c>
      <c r="IK93" s="23">
        <v>16.087974395179955</v>
      </c>
      <c r="IL93" s="23">
        <v>16.157710083199952</v>
      </c>
      <c r="IM93" s="23">
        <v>16.227445771219955</v>
      </c>
      <c r="IN93" s="23">
        <v>16.297181459239951</v>
      </c>
      <c r="IO93" s="23">
        <v>16.366917147259954</v>
      </c>
      <c r="IP93" s="23">
        <v>16.436652835279951</v>
      </c>
      <c r="IQ93" s="23">
        <v>16.506388523299954</v>
      </c>
      <c r="IR93" s="23">
        <v>16.57612421131995</v>
      </c>
      <c r="IS93" s="23">
        <v>16.645859899339953</v>
      </c>
      <c r="IT93" s="23">
        <v>16.71559558735995</v>
      </c>
      <c r="IU93" s="23">
        <v>16.785331275379953</v>
      </c>
      <c r="IV93" s="23">
        <v>16.855066963399949</v>
      </c>
    </row>
    <row r="94" spans="1:256" ht="13.2" x14ac:dyDescent="0.25">
      <c r="A94" s="149">
        <v>39539</v>
      </c>
      <c r="B94" s="218">
        <v>-2.0210059293750011</v>
      </c>
      <c r="C94" s="218">
        <v>-1.9907047400625011</v>
      </c>
      <c r="D94" s="218">
        <v>-1.9604035507500011</v>
      </c>
      <c r="E94" s="218">
        <v>-1.930102361437501</v>
      </c>
      <c r="F94" s="218">
        <v>-1.899801172125001</v>
      </c>
      <c r="G94" s="218">
        <v>-1.869499982812501</v>
      </c>
      <c r="H94" s="218">
        <v>-1.8391987935000009</v>
      </c>
      <c r="I94" s="218">
        <v>-1.8088976041875009</v>
      </c>
      <c r="J94" s="218">
        <v>-1.7785964148750009</v>
      </c>
      <c r="K94" s="218">
        <v>-1.7482952255625008</v>
      </c>
      <c r="L94" s="218">
        <v>-1.7179940362500008</v>
      </c>
      <c r="M94" s="218">
        <v>-1.6876928469375008</v>
      </c>
      <c r="N94" s="218">
        <v>-1.6573916576250007</v>
      </c>
      <c r="O94" s="218">
        <v>-1.6270904683125007</v>
      </c>
      <c r="P94" s="218">
        <v>-1.5967892790000007</v>
      </c>
      <c r="Q94" s="218">
        <v>-1.5664880896875006</v>
      </c>
      <c r="R94" s="218">
        <v>-1.5361869003750006</v>
      </c>
      <c r="S94" s="218">
        <v>-1.5058857110625006</v>
      </c>
      <c r="T94" s="218">
        <v>-1.4755845217500005</v>
      </c>
      <c r="U94" s="218">
        <v>-1.4452833324375005</v>
      </c>
      <c r="V94" s="219">
        <v>-1.4149821431250005</v>
      </c>
      <c r="W94" s="218">
        <v>-1.3846809538125004</v>
      </c>
      <c r="X94" s="219">
        <v>-1.3543797645000004</v>
      </c>
      <c r="Y94" s="218">
        <v>-1.3240785751875004</v>
      </c>
      <c r="Z94" s="219">
        <v>-1.2937773858750004</v>
      </c>
      <c r="AA94" s="218">
        <v>-1.2634761965625003</v>
      </c>
      <c r="AB94" s="220">
        <v>-1.2331750072500003</v>
      </c>
      <c r="AC94" s="218">
        <v>-1.2028738179375003</v>
      </c>
      <c r="AD94" s="220">
        <v>-1.1725726286250002</v>
      </c>
      <c r="AE94" s="218">
        <v>-1.1422714393125002</v>
      </c>
      <c r="AF94" s="218">
        <v>-1.1119702500000002</v>
      </c>
      <c r="AG94" s="150">
        <v>-1.0832351250000003</v>
      </c>
      <c r="AH94" s="150">
        <v>-1.0545000000000002</v>
      </c>
      <c r="AI94" s="150">
        <v>-1.0272500000000002</v>
      </c>
      <c r="AJ94" s="150">
        <v>-1</v>
      </c>
      <c r="AK94" s="150">
        <v>-0.8</v>
      </c>
      <c r="AL94" s="150">
        <v>-0.6</v>
      </c>
      <c r="AM94" s="150">
        <v>-0.4</v>
      </c>
      <c r="AN94" s="150">
        <v>-0.2</v>
      </c>
      <c r="AO94" s="150">
        <v>0</v>
      </c>
      <c r="AP94" s="150">
        <v>0.2</v>
      </c>
      <c r="AQ94" s="150">
        <v>0.4</v>
      </c>
      <c r="AR94" s="150">
        <v>0.6</v>
      </c>
      <c r="AS94" s="150">
        <v>0.8</v>
      </c>
      <c r="AT94" s="150">
        <v>1</v>
      </c>
      <c r="AU94" s="150">
        <v>1.2</v>
      </c>
      <c r="AV94" s="150">
        <v>1.4</v>
      </c>
      <c r="AW94" s="150">
        <v>1.58</v>
      </c>
      <c r="AX94" s="150">
        <v>1.76</v>
      </c>
      <c r="AY94" s="150">
        <v>1.9220000000000006</v>
      </c>
      <c r="AZ94" s="150">
        <v>2.0840000000000005</v>
      </c>
      <c r="BA94" s="150">
        <v>2.2298000000000004</v>
      </c>
      <c r="BB94" s="150">
        <v>2.3756000000000004</v>
      </c>
      <c r="BC94" s="150">
        <v>2.5068200000000003</v>
      </c>
      <c r="BD94" s="150">
        <v>2.6380400000000002</v>
      </c>
      <c r="BE94" s="150">
        <v>2.756138</v>
      </c>
      <c r="BF94" s="150">
        <v>2.8742359999999998</v>
      </c>
      <c r="BG94" s="150">
        <v>2.9805241999999996</v>
      </c>
      <c r="BH94" s="150">
        <v>3.0868123999999995</v>
      </c>
      <c r="BI94" s="150">
        <v>3.1824717799999993</v>
      </c>
      <c r="BJ94" s="150">
        <v>3.2781311599999992</v>
      </c>
      <c r="BK94" s="150">
        <v>3.3642246019999993</v>
      </c>
      <c r="BL94" s="150">
        <v>3.450318043999999</v>
      </c>
      <c r="BM94" s="150">
        <v>3.5278021417999987</v>
      </c>
      <c r="BN94" s="150">
        <v>3.6052862395999989</v>
      </c>
      <c r="BO94" s="150">
        <v>3.6750219276199987</v>
      </c>
      <c r="BP94" s="150">
        <v>3.7447576156399989</v>
      </c>
      <c r="BQ94" s="150">
        <v>3.8144933036599991</v>
      </c>
      <c r="BR94" s="150">
        <v>3.8842289916799988</v>
      </c>
      <c r="BS94" s="150">
        <v>3.9539646796999985</v>
      </c>
      <c r="BT94" s="150">
        <v>4.0237003677199983</v>
      </c>
      <c r="BU94" s="150">
        <v>4.093436055739998</v>
      </c>
      <c r="BV94" s="150">
        <v>4.1631717437599978</v>
      </c>
      <c r="BW94" s="150">
        <v>4.2329074317799975</v>
      </c>
      <c r="BX94" s="150">
        <v>4.3026431197999973</v>
      </c>
      <c r="BY94" s="150">
        <v>4.372378807819997</v>
      </c>
      <c r="BZ94" s="150">
        <v>4.4421144958399967</v>
      </c>
      <c r="CA94" s="150">
        <v>4.5118501838599965</v>
      </c>
      <c r="CB94" s="150">
        <v>4.5815858718799962</v>
      </c>
      <c r="CC94" s="150">
        <v>4.651321559899996</v>
      </c>
      <c r="CD94" s="150">
        <v>4.7210572479199957</v>
      </c>
      <c r="CE94" s="150">
        <v>4.7907929359399954</v>
      </c>
      <c r="CF94" s="150">
        <v>4.8605286239599952</v>
      </c>
      <c r="CG94" s="150">
        <v>4.9302643119799949</v>
      </c>
      <c r="CH94" s="150">
        <v>4.9999999999999947</v>
      </c>
      <c r="CI94" s="150">
        <v>5.0697356880199944</v>
      </c>
      <c r="CJ94" s="150">
        <v>5.1394713760399942</v>
      </c>
      <c r="CK94" s="150">
        <v>5.2092070640599939</v>
      </c>
      <c r="CL94" s="150">
        <v>5.2789427520799936</v>
      </c>
      <c r="CM94" s="150">
        <v>5.3486784400999934</v>
      </c>
      <c r="CN94" s="150">
        <v>5.4184141281199931</v>
      </c>
      <c r="CO94" s="150">
        <v>5.4881498161399929</v>
      </c>
      <c r="CP94" s="150">
        <v>5.5578855041599926</v>
      </c>
      <c r="CQ94" s="150">
        <v>5.6276211921799923</v>
      </c>
      <c r="CR94" s="150">
        <v>5.6973568801999921</v>
      </c>
      <c r="CS94" s="150">
        <v>5.7670925682199918</v>
      </c>
      <c r="CT94" s="150">
        <v>5.8368282562399916</v>
      </c>
      <c r="CU94" s="150">
        <v>5.9065639442599913</v>
      </c>
      <c r="CV94" s="150">
        <v>5.9762996322799911</v>
      </c>
      <c r="CW94" s="150">
        <v>6.0460353202999908</v>
      </c>
      <c r="CX94" s="150">
        <v>6.1157710083199905</v>
      </c>
      <c r="CY94" s="150">
        <v>6.1855066963399903</v>
      </c>
      <c r="CZ94" s="150">
        <v>6.25524238435999</v>
      </c>
      <c r="DA94" s="150">
        <v>6.3249780723799898</v>
      </c>
      <c r="DB94" s="150">
        <v>6.3947137603999895</v>
      </c>
      <c r="DC94" s="150">
        <v>6.4644494484199893</v>
      </c>
      <c r="DD94" s="150">
        <v>6.534185136439989</v>
      </c>
      <c r="DE94" s="150">
        <v>6.6039208244599887</v>
      </c>
      <c r="DF94" s="150">
        <v>6.6736565124799885</v>
      </c>
      <c r="DG94" s="150">
        <v>6.7433922004999882</v>
      </c>
      <c r="DH94" s="150">
        <v>6.813127888519988</v>
      </c>
      <c r="DI94" s="150">
        <v>6.8828635765399877</v>
      </c>
      <c r="DJ94" s="150">
        <v>6.9525992645599874</v>
      </c>
      <c r="DK94" s="150">
        <v>7.0223349525799872</v>
      </c>
      <c r="DL94" s="150">
        <v>7.0920706405999869</v>
      </c>
      <c r="DM94" s="150">
        <v>7.1618063286199867</v>
      </c>
      <c r="DN94" s="150">
        <v>7.2315420166399864</v>
      </c>
      <c r="DO94" s="150">
        <v>7.3012777046599862</v>
      </c>
      <c r="DP94" s="150">
        <v>7.3710133926799859</v>
      </c>
      <c r="DQ94" s="150">
        <v>7.4407490806999856</v>
      </c>
      <c r="DR94" s="150">
        <v>7.5104847687199854</v>
      </c>
      <c r="DS94" s="150">
        <v>7.5802204567399851</v>
      </c>
      <c r="DT94" s="150">
        <v>7.6499561447599849</v>
      </c>
      <c r="DU94" s="150">
        <v>7.7196918327799846</v>
      </c>
      <c r="DV94" s="150">
        <v>7.7894275207999844</v>
      </c>
      <c r="DW94" s="150">
        <v>7.8591632088199841</v>
      </c>
      <c r="DX94" s="150">
        <v>7.9288988968399838</v>
      </c>
      <c r="DY94" s="150">
        <v>7.9986345848599836</v>
      </c>
      <c r="DZ94" s="150">
        <v>8.0683702728799833</v>
      </c>
      <c r="EA94" s="150">
        <v>8.1381059608999831</v>
      </c>
      <c r="EB94" s="150">
        <v>8.2078416489199828</v>
      </c>
      <c r="EC94" s="150">
        <v>8.2775773369399825</v>
      </c>
      <c r="ED94" s="150">
        <v>8.3473130249599823</v>
      </c>
      <c r="EE94" s="150">
        <v>8.417048712979982</v>
      </c>
      <c r="EF94" s="150">
        <v>8.4867844009999818</v>
      </c>
      <c r="EG94" s="150">
        <v>8.5565200890199815</v>
      </c>
      <c r="EH94" s="150">
        <v>8.6262557770399813</v>
      </c>
      <c r="EI94" s="150">
        <v>8.695991465059981</v>
      </c>
      <c r="EJ94" s="150">
        <v>8.7657271530799807</v>
      </c>
      <c r="EK94" s="150">
        <v>8.8354628410999805</v>
      </c>
      <c r="EL94" s="23">
        <v>8.9051985291199802</v>
      </c>
      <c r="EM94" s="23">
        <v>8.97493421713998</v>
      </c>
      <c r="EN94" s="23">
        <v>9.0446699051599797</v>
      </c>
      <c r="EO94" s="23">
        <v>9.1144055931799794</v>
      </c>
      <c r="EP94" s="23">
        <v>9.1841412811999792</v>
      </c>
      <c r="EQ94" s="23">
        <v>9.2538769692199789</v>
      </c>
      <c r="ER94" s="23">
        <v>9.3236126572399787</v>
      </c>
      <c r="ES94" s="23">
        <v>9.3933483452599784</v>
      </c>
      <c r="ET94" s="23">
        <v>9.4630840332799782</v>
      </c>
      <c r="EU94" s="23">
        <v>9.5328197212999779</v>
      </c>
      <c r="EV94" s="23">
        <v>9.6025554093199776</v>
      </c>
      <c r="EW94" s="23">
        <v>9.6722910973399774</v>
      </c>
      <c r="EX94" s="23">
        <v>9.7420267853599771</v>
      </c>
      <c r="EY94" s="23">
        <v>9.8117624733799769</v>
      </c>
      <c r="EZ94" s="23">
        <v>9.8814981613999766</v>
      </c>
      <c r="FA94" s="23">
        <v>9.9512338494199764</v>
      </c>
      <c r="FB94" s="23">
        <v>10.020969537439976</v>
      </c>
      <c r="FC94" s="23">
        <v>10.090705225459976</v>
      </c>
      <c r="FD94" s="23">
        <v>10.160440913479976</v>
      </c>
      <c r="FE94" s="23">
        <v>10.230176601499975</v>
      </c>
      <c r="FF94" s="23">
        <v>10.299912289519975</v>
      </c>
      <c r="FG94" s="23">
        <v>10.369647977539975</v>
      </c>
      <c r="FH94" s="23">
        <v>10.439383665559975</v>
      </c>
      <c r="FI94" s="23">
        <v>10.509119353579974</v>
      </c>
      <c r="FJ94" s="23">
        <v>10.578855041599974</v>
      </c>
      <c r="FK94" s="23">
        <v>10.648590729619974</v>
      </c>
      <c r="FL94" s="23">
        <v>10.718326417639974</v>
      </c>
      <c r="FM94" s="23">
        <v>10.788062105659973</v>
      </c>
      <c r="FN94" s="23">
        <v>10.857797793679973</v>
      </c>
      <c r="FO94" s="23">
        <v>10.927533481699973</v>
      </c>
      <c r="FP94" s="23">
        <v>10.997269169719972</v>
      </c>
      <c r="FQ94" s="23">
        <v>11.067004857739972</v>
      </c>
      <c r="FR94" s="23">
        <v>11.136740545759972</v>
      </c>
      <c r="FS94" s="23">
        <v>11.206476233779972</v>
      </c>
      <c r="FT94" s="23">
        <v>11.276211921799971</v>
      </c>
      <c r="FU94" s="23">
        <v>11.345947609819971</v>
      </c>
      <c r="FV94" s="23">
        <v>11.415683297839971</v>
      </c>
      <c r="FW94" s="23">
        <v>11.485418985859971</v>
      </c>
      <c r="FX94" s="23">
        <v>11.55515467387997</v>
      </c>
      <c r="FY94" s="23">
        <v>11.62489036189997</v>
      </c>
      <c r="FZ94" s="23">
        <v>11.69462604991997</v>
      </c>
      <c r="GA94" s="23">
        <v>11.76436173793997</v>
      </c>
      <c r="GB94" s="23">
        <v>11.834097425959969</v>
      </c>
      <c r="GC94" s="23">
        <v>11.903833113979969</v>
      </c>
      <c r="GD94" s="23">
        <v>11.973568801999969</v>
      </c>
      <c r="GE94" s="23">
        <v>12.043304490019969</v>
      </c>
      <c r="GF94" s="23">
        <v>12.113040178039968</v>
      </c>
      <c r="GG94" s="23">
        <v>12.182775866059968</v>
      </c>
      <c r="GH94" s="23">
        <v>12.252511554079968</v>
      </c>
      <c r="GI94" s="23">
        <v>12.322247242099968</v>
      </c>
      <c r="GJ94" s="23">
        <v>12.391982930119967</v>
      </c>
      <c r="GK94" s="23">
        <v>12.461718618139967</v>
      </c>
      <c r="GL94" s="23">
        <v>12.531454306159967</v>
      </c>
      <c r="GM94" s="23">
        <v>12.601189994179967</v>
      </c>
      <c r="GN94" s="23">
        <v>12.670925682199966</v>
      </c>
      <c r="GO94" s="23">
        <v>12.740661370219966</v>
      </c>
      <c r="GP94" s="23">
        <v>12.810397058239966</v>
      </c>
      <c r="GQ94" s="23">
        <v>12.880132746259966</v>
      </c>
      <c r="GR94" s="23">
        <v>12.949868434279965</v>
      </c>
      <c r="GS94" s="23">
        <v>13.019604122299965</v>
      </c>
      <c r="GT94" s="23">
        <v>13.089339810319965</v>
      </c>
      <c r="GU94" s="23">
        <v>13.159075498339964</v>
      </c>
      <c r="GV94" s="23">
        <v>13.228811186359964</v>
      </c>
      <c r="GW94" s="23">
        <v>13.298546874379964</v>
      </c>
      <c r="GX94" s="23">
        <v>13.368282562399964</v>
      </c>
      <c r="GY94" s="23">
        <v>13.438018250419963</v>
      </c>
      <c r="GZ94" s="23">
        <v>13.507753938439963</v>
      </c>
      <c r="HA94" s="23">
        <v>13.577489626459963</v>
      </c>
      <c r="HB94" s="23">
        <v>13.647225314479963</v>
      </c>
      <c r="HC94" s="23">
        <v>13.716961002499962</v>
      </c>
      <c r="HD94" s="23">
        <v>13.786696690519962</v>
      </c>
      <c r="HE94" s="23">
        <v>13.856432378539962</v>
      </c>
      <c r="HF94" s="23">
        <v>13.926168066559962</v>
      </c>
      <c r="HG94" s="23">
        <v>13.995903754579961</v>
      </c>
      <c r="HH94" s="23">
        <v>14.065639442599961</v>
      </c>
      <c r="HI94" s="23">
        <v>14.135375130619961</v>
      </c>
      <c r="HJ94" s="23">
        <v>14.205110818639961</v>
      </c>
      <c r="HK94" s="23">
        <v>14.27484650665996</v>
      </c>
      <c r="HL94" s="23">
        <v>14.34458219467996</v>
      </c>
      <c r="HM94" s="23">
        <v>14.41431788269996</v>
      </c>
      <c r="HN94" s="23">
        <v>14.48405357071996</v>
      </c>
      <c r="HO94" s="23">
        <v>14.553789258739959</v>
      </c>
      <c r="HP94" s="23">
        <v>14.623524946759959</v>
      </c>
      <c r="HQ94" s="23">
        <v>14.693260634779959</v>
      </c>
      <c r="HR94" s="23">
        <v>14.762996322799959</v>
      </c>
      <c r="HS94" s="23">
        <v>14.832732010819958</v>
      </c>
      <c r="HT94" s="23">
        <v>14.902467698839958</v>
      </c>
      <c r="HU94" s="23">
        <v>14.972203386859958</v>
      </c>
      <c r="HV94" s="23">
        <v>15.041939074879958</v>
      </c>
      <c r="HW94" s="23">
        <v>15.111674762899957</v>
      </c>
      <c r="HX94" s="23">
        <v>15.181410450919957</v>
      </c>
      <c r="HY94" s="23">
        <v>15.251146138939957</v>
      </c>
      <c r="HZ94" s="23">
        <v>15.320881826959956</v>
      </c>
      <c r="IA94" s="23">
        <v>15.390617514979956</v>
      </c>
      <c r="IB94" s="23">
        <v>15.460353202999956</v>
      </c>
      <c r="IC94" s="23">
        <v>15.530088891019956</v>
      </c>
      <c r="ID94" s="23">
        <v>15.599824579039955</v>
      </c>
      <c r="IE94" s="23">
        <v>15.669560267059955</v>
      </c>
      <c r="IF94" s="23">
        <v>15.739295955079955</v>
      </c>
      <c r="IG94" s="23">
        <v>15.809031643099955</v>
      </c>
      <c r="IH94" s="23">
        <v>15.878767331119954</v>
      </c>
      <c r="II94" s="23">
        <v>15.948503019139954</v>
      </c>
      <c r="IJ94" s="23">
        <v>16.018238707159952</v>
      </c>
      <c r="IK94" s="23">
        <v>16.087974395179955</v>
      </c>
      <c r="IL94" s="23">
        <v>16.157710083199952</v>
      </c>
      <c r="IM94" s="23">
        <v>16.227445771219955</v>
      </c>
      <c r="IN94" s="23">
        <v>16.297181459239951</v>
      </c>
      <c r="IO94" s="23">
        <v>16.366917147259954</v>
      </c>
      <c r="IP94" s="23">
        <v>16.436652835279951</v>
      </c>
      <c r="IQ94" s="23">
        <v>16.506388523299954</v>
      </c>
      <c r="IR94" s="23">
        <v>16.57612421131995</v>
      </c>
      <c r="IS94" s="23">
        <v>16.645859899339953</v>
      </c>
      <c r="IT94" s="23">
        <v>16.71559558735995</v>
      </c>
      <c r="IU94" s="23">
        <v>16.785331275379953</v>
      </c>
      <c r="IV94" s="23">
        <v>16.855066963399949</v>
      </c>
    </row>
    <row r="95" spans="1:256" ht="13.2" x14ac:dyDescent="0.25">
      <c r="A95" s="149">
        <v>39569</v>
      </c>
      <c r="B95" s="218">
        <v>-2.0210059293750011</v>
      </c>
      <c r="C95" s="218">
        <v>-1.9907047400625011</v>
      </c>
      <c r="D95" s="218">
        <v>-1.9604035507500011</v>
      </c>
      <c r="E95" s="218">
        <v>-1.930102361437501</v>
      </c>
      <c r="F95" s="218">
        <v>-1.899801172125001</v>
      </c>
      <c r="G95" s="218">
        <v>-1.869499982812501</v>
      </c>
      <c r="H95" s="218">
        <v>-1.8391987935000009</v>
      </c>
      <c r="I95" s="218">
        <v>-1.8088976041875009</v>
      </c>
      <c r="J95" s="218">
        <v>-1.7785964148750009</v>
      </c>
      <c r="K95" s="218">
        <v>-1.7482952255625008</v>
      </c>
      <c r="L95" s="218">
        <v>-1.7179940362500008</v>
      </c>
      <c r="M95" s="218">
        <v>-1.6876928469375008</v>
      </c>
      <c r="N95" s="218">
        <v>-1.6573916576250007</v>
      </c>
      <c r="O95" s="218">
        <v>-1.6270904683125007</v>
      </c>
      <c r="P95" s="218">
        <v>-1.5967892790000007</v>
      </c>
      <c r="Q95" s="218">
        <v>-1.5664880896875006</v>
      </c>
      <c r="R95" s="218">
        <v>-1.5361869003750006</v>
      </c>
      <c r="S95" s="218">
        <v>-1.5058857110625006</v>
      </c>
      <c r="T95" s="218">
        <v>-1.4755845217500005</v>
      </c>
      <c r="U95" s="218">
        <v>-1.4452833324375005</v>
      </c>
      <c r="V95" s="219">
        <v>-1.4149821431250005</v>
      </c>
      <c r="W95" s="218">
        <v>-1.3846809538125004</v>
      </c>
      <c r="X95" s="219">
        <v>-1.3543797645000004</v>
      </c>
      <c r="Y95" s="218">
        <v>-1.3240785751875004</v>
      </c>
      <c r="Z95" s="219">
        <v>-1.2937773858750004</v>
      </c>
      <c r="AA95" s="218">
        <v>-1.2634761965625003</v>
      </c>
      <c r="AB95" s="220">
        <v>-1.2331750072500003</v>
      </c>
      <c r="AC95" s="218">
        <v>-1.2028738179375003</v>
      </c>
      <c r="AD95" s="220">
        <v>-1.1725726286250002</v>
      </c>
      <c r="AE95" s="218">
        <v>-1.1422714393125002</v>
      </c>
      <c r="AF95" s="218">
        <v>-1.1119702500000002</v>
      </c>
      <c r="AG95" s="150">
        <v>-1.0832351250000003</v>
      </c>
      <c r="AH95" s="150">
        <v>-1.0545000000000002</v>
      </c>
      <c r="AI95" s="150">
        <v>-1.0272500000000002</v>
      </c>
      <c r="AJ95" s="150">
        <v>-1</v>
      </c>
      <c r="AK95" s="150">
        <v>-0.8</v>
      </c>
      <c r="AL95" s="150">
        <v>-0.6</v>
      </c>
      <c r="AM95" s="150">
        <v>-0.4</v>
      </c>
      <c r="AN95" s="150">
        <v>-0.2</v>
      </c>
      <c r="AO95" s="150">
        <v>0</v>
      </c>
      <c r="AP95" s="150">
        <v>0.2</v>
      </c>
      <c r="AQ95" s="150">
        <v>0.4</v>
      </c>
      <c r="AR95" s="150">
        <v>0.6</v>
      </c>
      <c r="AS95" s="150">
        <v>0.8</v>
      </c>
      <c r="AT95" s="150">
        <v>1</v>
      </c>
      <c r="AU95" s="150">
        <v>1.2</v>
      </c>
      <c r="AV95" s="150">
        <v>1.4</v>
      </c>
      <c r="AW95" s="150">
        <v>1.58</v>
      </c>
      <c r="AX95" s="150">
        <v>1.76</v>
      </c>
      <c r="AY95" s="150">
        <v>1.9220000000000006</v>
      </c>
      <c r="AZ95" s="150">
        <v>2.0840000000000005</v>
      </c>
      <c r="BA95" s="150">
        <v>2.2298000000000004</v>
      </c>
      <c r="BB95" s="150">
        <v>2.3756000000000004</v>
      </c>
      <c r="BC95" s="150">
        <v>2.5068200000000003</v>
      </c>
      <c r="BD95" s="150">
        <v>2.6380400000000002</v>
      </c>
      <c r="BE95" s="150">
        <v>2.756138</v>
      </c>
      <c r="BF95" s="150">
        <v>2.8742359999999998</v>
      </c>
      <c r="BG95" s="150">
        <v>2.9805241999999996</v>
      </c>
      <c r="BH95" s="150">
        <v>3.0868123999999995</v>
      </c>
      <c r="BI95" s="150">
        <v>3.1824717799999993</v>
      </c>
      <c r="BJ95" s="150">
        <v>3.2781311599999992</v>
      </c>
      <c r="BK95" s="150">
        <v>3.3642246019999993</v>
      </c>
      <c r="BL95" s="150">
        <v>3.450318043999999</v>
      </c>
      <c r="BM95" s="150">
        <v>3.5278021417999987</v>
      </c>
      <c r="BN95" s="150">
        <v>3.6052862395999989</v>
      </c>
      <c r="BO95" s="150">
        <v>3.6750219276199987</v>
      </c>
      <c r="BP95" s="150">
        <v>3.7447576156399989</v>
      </c>
      <c r="BQ95" s="150">
        <v>3.8144933036599991</v>
      </c>
      <c r="BR95" s="150">
        <v>3.8842289916799988</v>
      </c>
      <c r="BS95" s="150">
        <v>3.9539646796999985</v>
      </c>
      <c r="BT95" s="150">
        <v>4.0237003677199983</v>
      </c>
      <c r="BU95" s="150">
        <v>4.093436055739998</v>
      </c>
      <c r="BV95" s="150">
        <v>4.1631717437599978</v>
      </c>
      <c r="BW95" s="150">
        <v>4.2329074317799975</v>
      </c>
      <c r="BX95" s="150">
        <v>4.3026431197999973</v>
      </c>
      <c r="BY95" s="150">
        <v>4.372378807819997</v>
      </c>
      <c r="BZ95" s="150">
        <v>4.4421144958399967</v>
      </c>
      <c r="CA95" s="150">
        <v>4.5118501838599965</v>
      </c>
      <c r="CB95" s="150">
        <v>4.5815858718799962</v>
      </c>
      <c r="CC95" s="150">
        <v>4.651321559899996</v>
      </c>
      <c r="CD95" s="150">
        <v>4.7210572479199957</v>
      </c>
      <c r="CE95" s="150">
        <v>4.7907929359399954</v>
      </c>
      <c r="CF95" s="150">
        <v>4.8605286239599952</v>
      </c>
      <c r="CG95" s="150">
        <v>4.9302643119799949</v>
      </c>
      <c r="CH95" s="150">
        <v>4.9999999999999947</v>
      </c>
      <c r="CI95" s="150">
        <v>5.0697356880199944</v>
      </c>
      <c r="CJ95" s="150">
        <v>5.1394713760399942</v>
      </c>
      <c r="CK95" s="150">
        <v>5.2092070640599939</v>
      </c>
      <c r="CL95" s="150">
        <v>5.2789427520799936</v>
      </c>
      <c r="CM95" s="150">
        <v>5.3486784400999934</v>
      </c>
      <c r="CN95" s="150">
        <v>5.4184141281199931</v>
      </c>
      <c r="CO95" s="150">
        <v>5.4881498161399929</v>
      </c>
      <c r="CP95" s="150">
        <v>5.5578855041599926</v>
      </c>
      <c r="CQ95" s="150">
        <v>5.6276211921799923</v>
      </c>
      <c r="CR95" s="150">
        <v>5.6973568801999921</v>
      </c>
      <c r="CS95" s="150">
        <v>5.7670925682199918</v>
      </c>
      <c r="CT95" s="150">
        <v>5.8368282562399916</v>
      </c>
      <c r="CU95" s="150">
        <v>5.9065639442599913</v>
      </c>
      <c r="CV95" s="150">
        <v>5.9762996322799911</v>
      </c>
      <c r="CW95" s="150">
        <v>6.0460353202999908</v>
      </c>
      <c r="CX95" s="150">
        <v>6.1157710083199905</v>
      </c>
      <c r="CY95" s="150">
        <v>6.1855066963399903</v>
      </c>
      <c r="CZ95" s="150">
        <v>6.25524238435999</v>
      </c>
      <c r="DA95" s="150">
        <v>6.3249780723799898</v>
      </c>
      <c r="DB95" s="150">
        <v>6.3947137603999895</v>
      </c>
      <c r="DC95" s="150">
        <v>6.4644494484199893</v>
      </c>
      <c r="DD95" s="150">
        <v>6.534185136439989</v>
      </c>
      <c r="DE95" s="150">
        <v>6.6039208244599887</v>
      </c>
      <c r="DF95" s="150">
        <v>6.6736565124799885</v>
      </c>
      <c r="DG95" s="150">
        <v>6.7433922004999882</v>
      </c>
      <c r="DH95" s="150">
        <v>6.813127888519988</v>
      </c>
      <c r="DI95" s="150">
        <v>6.8828635765399877</v>
      </c>
      <c r="DJ95" s="150">
        <v>6.9525992645599874</v>
      </c>
      <c r="DK95" s="150">
        <v>7.0223349525799872</v>
      </c>
      <c r="DL95" s="150">
        <v>7.0920706405999869</v>
      </c>
      <c r="DM95" s="150">
        <v>7.1618063286199867</v>
      </c>
      <c r="DN95" s="150">
        <v>7.2315420166399864</v>
      </c>
      <c r="DO95" s="150">
        <v>7.3012777046599862</v>
      </c>
      <c r="DP95" s="150">
        <v>7.3710133926799859</v>
      </c>
      <c r="DQ95" s="150">
        <v>7.4407490806999856</v>
      </c>
      <c r="DR95" s="150">
        <v>7.5104847687199854</v>
      </c>
      <c r="DS95" s="150">
        <v>7.5802204567399851</v>
      </c>
      <c r="DT95" s="150">
        <v>7.6499561447599849</v>
      </c>
      <c r="DU95" s="150">
        <v>7.7196918327799846</v>
      </c>
      <c r="DV95" s="150">
        <v>7.7894275207999844</v>
      </c>
      <c r="DW95" s="150">
        <v>7.8591632088199841</v>
      </c>
      <c r="DX95" s="150">
        <v>7.9288988968399838</v>
      </c>
      <c r="DY95" s="150">
        <v>7.9986345848599836</v>
      </c>
      <c r="DZ95" s="150">
        <v>8.0683702728799833</v>
      </c>
      <c r="EA95" s="150">
        <v>8.1381059608999831</v>
      </c>
      <c r="EB95" s="150">
        <v>8.2078416489199828</v>
      </c>
      <c r="EC95" s="150">
        <v>8.2775773369399825</v>
      </c>
      <c r="ED95" s="150">
        <v>8.3473130249599823</v>
      </c>
      <c r="EE95" s="150">
        <v>8.417048712979982</v>
      </c>
      <c r="EF95" s="150">
        <v>8.4867844009999818</v>
      </c>
      <c r="EG95" s="150">
        <v>8.5565200890199815</v>
      </c>
      <c r="EH95" s="150">
        <v>8.6262557770399813</v>
      </c>
      <c r="EI95" s="150">
        <v>8.695991465059981</v>
      </c>
      <c r="EJ95" s="150">
        <v>8.7657271530799807</v>
      </c>
      <c r="EK95" s="150">
        <v>8.8354628410999805</v>
      </c>
      <c r="EL95" s="23">
        <v>8.9051985291199802</v>
      </c>
      <c r="EM95" s="23">
        <v>8.97493421713998</v>
      </c>
      <c r="EN95" s="23">
        <v>9.0446699051599797</v>
      </c>
      <c r="EO95" s="23">
        <v>9.1144055931799794</v>
      </c>
      <c r="EP95" s="23">
        <v>9.1841412811999792</v>
      </c>
      <c r="EQ95" s="23">
        <v>9.2538769692199789</v>
      </c>
      <c r="ER95" s="23">
        <v>9.3236126572399787</v>
      </c>
      <c r="ES95" s="23">
        <v>9.3933483452599784</v>
      </c>
      <c r="ET95" s="23">
        <v>9.4630840332799782</v>
      </c>
      <c r="EU95" s="23">
        <v>9.5328197212999779</v>
      </c>
      <c r="EV95" s="23">
        <v>9.6025554093199776</v>
      </c>
      <c r="EW95" s="23">
        <v>9.6722910973399774</v>
      </c>
      <c r="EX95" s="23">
        <v>9.7420267853599771</v>
      </c>
      <c r="EY95" s="23">
        <v>9.8117624733799769</v>
      </c>
      <c r="EZ95" s="23">
        <v>9.8814981613999766</v>
      </c>
      <c r="FA95" s="23">
        <v>9.9512338494199764</v>
      </c>
      <c r="FB95" s="23">
        <v>10.020969537439976</v>
      </c>
      <c r="FC95" s="23">
        <v>10.090705225459976</v>
      </c>
      <c r="FD95" s="23">
        <v>10.160440913479976</v>
      </c>
      <c r="FE95" s="23">
        <v>10.230176601499975</v>
      </c>
      <c r="FF95" s="23">
        <v>10.299912289519975</v>
      </c>
      <c r="FG95" s="23">
        <v>10.369647977539975</v>
      </c>
      <c r="FH95" s="23">
        <v>10.439383665559975</v>
      </c>
      <c r="FI95" s="23">
        <v>10.509119353579974</v>
      </c>
      <c r="FJ95" s="23">
        <v>10.578855041599974</v>
      </c>
      <c r="FK95" s="23">
        <v>10.648590729619974</v>
      </c>
      <c r="FL95" s="23">
        <v>10.718326417639974</v>
      </c>
      <c r="FM95" s="23">
        <v>10.788062105659973</v>
      </c>
      <c r="FN95" s="23">
        <v>10.857797793679973</v>
      </c>
      <c r="FO95" s="23">
        <v>10.927533481699973</v>
      </c>
      <c r="FP95" s="23">
        <v>10.997269169719972</v>
      </c>
      <c r="FQ95" s="23">
        <v>11.067004857739972</v>
      </c>
      <c r="FR95" s="23">
        <v>11.136740545759972</v>
      </c>
      <c r="FS95" s="23">
        <v>11.206476233779972</v>
      </c>
      <c r="FT95" s="23">
        <v>11.276211921799971</v>
      </c>
      <c r="FU95" s="23">
        <v>11.345947609819971</v>
      </c>
      <c r="FV95" s="23">
        <v>11.415683297839971</v>
      </c>
      <c r="FW95" s="23">
        <v>11.485418985859971</v>
      </c>
      <c r="FX95" s="23">
        <v>11.55515467387997</v>
      </c>
      <c r="FY95" s="23">
        <v>11.62489036189997</v>
      </c>
      <c r="FZ95" s="23">
        <v>11.69462604991997</v>
      </c>
      <c r="GA95" s="23">
        <v>11.76436173793997</v>
      </c>
      <c r="GB95" s="23">
        <v>11.834097425959969</v>
      </c>
      <c r="GC95" s="23">
        <v>11.903833113979969</v>
      </c>
      <c r="GD95" s="23">
        <v>11.973568801999969</v>
      </c>
      <c r="GE95" s="23">
        <v>12.043304490019969</v>
      </c>
      <c r="GF95" s="23">
        <v>12.113040178039968</v>
      </c>
      <c r="GG95" s="23">
        <v>12.182775866059968</v>
      </c>
      <c r="GH95" s="23">
        <v>12.252511554079968</v>
      </c>
      <c r="GI95" s="23">
        <v>12.322247242099968</v>
      </c>
      <c r="GJ95" s="23">
        <v>12.391982930119967</v>
      </c>
      <c r="GK95" s="23">
        <v>12.461718618139967</v>
      </c>
      <c r="GL95" s="23">
        <v>12.531454306159967</v>
      </c>
      <c r="GM95" s="23">
        <v>12.601189994179967</v>
      </c>
      <c r="GN95" s="23">
        <v>12.670925682199966</v>
      </c>
      <c r="GO95" s="23">
        <v>12.740661370219966</v>
      </c>
      <c r="GP95" s="23">
        <v>12.810397058239966</v>
      </c>
      <c r="GQ95" s="23">
        <v>12.880132746259966</v>
      </c>
      <c r="GR95" s="23">
        <v>12.949868434279965</v>
      </c>
      <c r="GS95" s="23">
        <v>13.019604122299965</v>
      </c>
      <c r="GT95" s="23">
        <v>13.089339810319965</v>
      </c>
      <c r="GU95" s="23">
        <v>13.159075498339964</v>
      </c>
      <c r="GV95" s="23">
        <v>13.228811186359964</v>
      </c>
      <c r="GW95" s="23">
        <v>13.298546874379964</v>
      </c>
      <c r="GX95" s="23">
        <v>13.368282562399964</v>
      </c>
      <c r="GY95" s="23">
        <v>13.438018250419963</v>
      </c>
      <c r="GZ95" s="23">
        <v>13.507753938439963</v>
      </c>
      <c r="HA95" s="23">
        <v>13.577489626459963</v>
      </c>
      <c r="HB95" s="23">
        <v>13.647225314479963</v>
      </c>
      <c r="HC95" s="23">
        <v>13.716961002499962</v>
      </c>
      <c r="HD95" s="23">
        <v>13.786696690519962</v>
      </c>
      <c r="HE95" s="23">
        <v>13.856432378539962</v>
      </c>
      <c r="HF95" s="23">
        <v>13.926168066559962</v>
      </c>
      <c r="HG95" s="23">
        <v>13.995903754579961</v>
      </c>
      <c r="HH95" s="23">
        <v>14.065639442599961</v>
      </c>
      <c r="HI95" s="23">
        <v>14.135375130619961</v>
      </c>
      <c r="HJ95" s="23">
        <v>14.205110818639961</v>
      </c>
      <c r="HK95" s="23">
        <v>14.27484650665996</v>
      </c>
      <c r="HL95" s="23">
        <v>14.34458219467996</v>
      </c>
      <c r="HM95" s="23">
        <v>14.41431788269996</v>
      </c>
      <c r="HN95" s="23">
        <v>14.48405357071996</v>
      </c>
      <c r="HO95" s="23">
        <v>14.553789258739959</v>
      </c>
      <c r="HP95" s="23">
        <v>14.623524946759959</v>
      </c>
      <c r="HQ95" s="23">
        <v>14.693260634779959</v>
      </c>
      <c r="HR95" s="23">
        <v>14.762996322799959</v>
      </c>
      <c r="HS95" s="23">
        <v>14.832732010819958</v>
      </c>
      <c r="HT95" s="23">
        <v>14.902467698839958</v>
      </c>
      <c r="HU95" s="23">
        <v>14.972203386859958</v>
      </c>
      <c r="HV95" s="23">
        <v>15.041939074879958</v>
      </c>
      <c r="HW95" s="23">
        <v>15.111674762899957</v>
      </c>
      <c r="HX95" s="23">
        <v>15.181410450919957</v>
      </c>
      <c r="HY95" s="23">
        <v>15.251146138939957</v>
      </c>
      <c r="HZ95" s="23">
        <v>15.320881826959956</v>
      </c>
      <c r="IA95" s="23">
        <v>15.390617514979956</v>
      </c>
      <c r="IB95" s="23">
        <v>15.460353202999956</v>
      </c>
      <c r="IC95" s="23">
        <v>15.530088891019956</v>
      </c>
      <c r="ID95" s="23">
        <v>15.599824579039955</v>
      </c>
      <c r="IE95" s="23">
        <v>15.669560267059955</v>
      </c>
      <c r="IF95" s="23">
        <v>15.739295955079955</v>
      </c>
      <c r="IG95" s="23">
        <v>15.809031643099955</v>
      </c>
      <c r="IH95" s="23">
        <v>15.878767331119954</v>
      </c>
      <c r="II95" s="23">
        <v>15.948503019139954</v>
      </c>
      <c r="IJ95" s="23">
        <v>16.018238707159952</v>
      </c>
      <c r="IK95" s="23">
        <v>16.087974395179955</v>
      </c>
      <c r="IL95" s="23">
        <v>16.157710083199952</v>
      </c>
      <c r="IM95" s="23">
        <v>16.227445771219955</v>
      </c>
      <c r="IN95" s="23">
        <v>16.297181459239951</v>
      </c>
      <c r="IO95" s="23">
        <v>16.366917147259954</v>
      </c>
      <c r="IP95" s="23">
        <v>16.436652835279951</v>
      </c>
      <c r="IQ95" s="23">
        <v>16.506388523299954</v>
      </c>
      <c r="IR95" s="23">
        <v>16.57612421131995</v>
      </c>
      <c r="IS95" s="23">
        <v>16.645859899339953</v>
      </c>
      <c r="IT95" s="23">
        <v>16.71559558735995</v>
      </c>
      <c r="IU95" s="23">
        <v>16.785331275379953</v>
      </c>
      <c r="IV95" s="23">
        <v>16.855066963399949</v>
      </c>
    </row>
    <row r="96" spans="1:256" ht="13.2" x14ac:dyDescent="0.25">
      <c r="A96" s="149">
        <v>39600</v>
      </c>
      <c r="B96" s="218">
        <v>-2.0210059293750011</v>
      </c>
      <c r="C96" s="218">
        <v>-1.9907047400625011</v>
      </c>
      <c r="D96" s="218">
        <v>-1.9604035507500011</v>
      </c>
      <c r="E96" s="218">
        <v>-1.930102361437501</v>
      </c>
      <c r="F96" s="218">
        <v>-1.899801172125001</v>
      </c>
      <c r="G96" s="218">
        <v>-1.869499982812501</v>
      </c>
      <c r="H96" s="218">
        <v>-1.8391987935000009</v>
      </c>
      <c r="I96" s="218">
        <v>-1.8088976041875009</v>
      </c>
      <c r="J96" s="218">
        <v>-1.7785964148750009</v>
      </c>
      <c r="K96" s="218">
        <v>-1.7482952255625008</v>
      </c>
      <c r="L96" s="218">
        <v>-1.7179940362500008</v>
      </c>
      <c r="M96" s="218">
        <v>-1.6876928469375008</v>
      </c>
      <c r="N96" s="218">
        <v>-1.6573916576250007</v>
      </c>
      <c r="O96" s="218">
        <v>-1.6270904683125007</v>
      </c>
      <c r="P96" s="218">
        <v>-1.5967892790000007</v>
      </c>
      <c r="Q96" s="218">
        <v>-1.5664880896875006</v>
      </c>
      <c r="R96" s="218">
        <v>-1.5361869003750006</v>
      </c>
      <c r="S96" s="218">
        <v>-1.5058857110625006</v>
      </c>
      <c r="T96" s="218">
        <v>-1.4755845217500005</v>
      </c>
      <c r="U96" s="218">
        <v>-1.4452833324375005</v>
      </c>
      <c r="V96" s="219">
        <v>-1.4149821431250005</v>
      </c>
      <c r="W96" s="218">
        <v>-1.3846809538125004</v>
      </c>
      <c r="X96" s="219">
        <v>-1.3543797645000004</v>
      </c>
      <c r="Y96" s="218">
        <v>-1.3240785751875004</v>
      </c>
      <c r="Z96" s="219">
        <v>-1.2937773858750004</v>
      </c>
      <c r="AA96" s="218">
        <v>-1.2634761965625003</v>
      </c>
      <c r="AB96" s="220">
        <v>-1.2331750072500003</v>
      </c>
      <c r="AC96" s="218">
        <v>-1.2028738179375003</v>
      </c>
      <c r="AD96" s="220">
        <v>-1.1725726286250002</v>
      </c>
      <c r="AE96" s="218">
        <v>-1.1422714393125002</v>
      </c>
      <c r="AF96" s="218">
        <v>-1.1119702500000002</v>
      </c>
      <c r="AG96" s="150">
        <v>-1.0832351250000003</v>
      </c>
      <c r="AH96" s="150">
        <v>-1.0545000000000002</v>
      </c>
      <c r="AI96" s="150">
        <v>-1.0272500000000002</v>
      </c>
      <c r="AJ96" s="150">
        <v>-1</v>
      </c>
      <c r="AK96" s="150">
        <v>-0.8</v>
      </c>
      <c r="AL96" s="150">
        <v>-0.6</v>
      </c>
      <c r="AM96" s="150">
        <v>-0.4</v>
      </c>
      <c r="AN96" s="150">
        <v>-0.2</v>
      </c>
      <c r="AO96" s="150">
        <v>0</v>
      </c>
      <c r="AP96" s="150">
        <v>0.2</v>
      </c>
      <c r="AQ96" s="150">
        <v>0.4</v>
      </c>
      <c r="AR96" s="150">
        <v>0.6</v>
      </c>
      <c r="AS96" s="150">
        <v>0.8</v>
      </c>
      <c r="AT96" s="150">
        <v>1</v>
      </c>
      <c r="AU96" s="150">
        <v>1.2</v>
      </c>
      <c r="AV96" s="150">
        <v>1.4</v>
      </c>
      <c r="AW96" s="150">
        <v>1.58</v>
      </c>
      <c r="AX96" s="150">
        <v>1.76</v>
      </c>
      <c r="AY96" s="150">
        <v>1.9220000000000006</v>
      </c>
      <c r="AZ96" s="150">
        <v>2.0840000000000005</v>
      </c>
      <c r="BA96" s="150">
        <v>2.2298000000000004</v>
      </c>
      <c r="BB96" s="150">
        <v>2.3756000000000004</v>
      </c>
      <c r="BC96" s="150">
        <v>2.5068200000000003</v>
      </c>
      <c r="BD96" s="150">
        <v>2.6380400000000002</v>
      </c>
      <c r="BE96" s="150">
        <v>2.756138</v>
      </c>
      <c r="BF96" s="150">
        <v>2.8742359999999998</v>
      </c>
      <c r="BG96" s="150">
        <v>2.9805241999999996</v>
      </c>
      <c r="BH96" s="150">
        <v>3.0868123999999995</v>
      </c>
      <c r="BI96" s="150">
        <v>3.1824717799999993</v>
      </c>
      <c r="BJ96" s="150">
        <v>3.2781311599999992</v>
      </c>
      <c r="BK96" s="150">
        <v>3.3642246019999993</v>
      </c>
      <c r="BL96" s="150">
        <v>3.450318043999999</v>
      </c>
      <c r="BM96" s="150">
        <v>3.5278021417999987</v>
      </c>
      <c r="BN96" s="150">
        <v>3.6052862395999989</v>
      </c>
      <c r="BO96" s="150">
        <v>3.6750219276199987</v>
      </c>
      <c r="BP96" s="150">
        <v>3.7447576156399989</v>
      </c>
      <c r="BQ96" s="150">
        <v>3.8144933036599991</v>
      </c>
      <c r="BR96" s="150">
        <v>3.8842289916799988</v>
      </c>
      <c r="BS96" s="150">
        <v>3.9539646796999985</v>
      </c>
      <c r="BT96" s="150">
        <v>4.0237003677199983</v>
      </c>
      <c r="BU96" s="150">
        <v>4.093436055739998</v>
      </c>
      <c r="BV96" s="150">
        <v>4.1631717437599978</v>
      </c>
      <c r="BW96" s="150">
        <v>4.2329074317799975</v>
      </c>
      <c r="BX96" s="150">
        <v>4.3026431197999973</v>
      </c>
      <c r="BY96" s="150">
        <v>4.372378807819997</v>
      </c>
      <c r="BZ96" s="150">
        <v>4.4421144958399967</v>
      </c>
      <c r="CA96" s="150">
        <v>4.5118501838599965</v>
      </c>
      <c r="CB96" s="150">
        <v>4.5815858718799962</v>
      </c>
      <c r="CC96" s="150">
        <v>4.651321559899996</v>
      </c>
      <c r="CD96" s="150">
        <v>4.7210572479199957</v>
      </c>
      <c r="CE96" s="150">
        <v>4.7907929359399954</v>
      </c>
      <c r="CF96" s="150">
        <v>4.8605286239599952</v>
      </c>
      <c r="CG96" s="150">
        <v>4.9302643119799949</v>
      </c>
      <c r="CH96" s="150">
        <v>4.9999999999999947</v>
      </c>
      <c r="CI96" s="150">
        <v>5.0697356880199944</v>
      </c>
      <c r="CJ96" s="150">
        <v>5.1394713760399942</v>
      </c>
      <c r="CK96" s="150">
        <v>5.2092070640599939</v>
      </c>
      <c r="CL96" s="150">
        <v>5.2789427520799936</v>
      </c>
      <c r="CM96" s="150">
        <v>5.3486784400999934</v>
      </c>
      <c r="CN96" s="150">
        <v>5.4184141281199931</v>
      </c>
      <c r="CO96" s="150">
        <v>5.4881498161399929</v>
      </c>
      <c r="CP96" s="150">
        <v>5.5578855041599926</v>
      </c>
      <c r="CQ96" s="150">
        <v>5.6276211921799923</v>
      </c>
      <c r="CR96" s="150">
        <v>5.6973568801999921</v>
      </c>
      <c r="CS96" s="150">
        <v>5.7670925682199918</v>
      </c>
      <c r="CT96" s="150">
        <v>5.8368282562399916</v>
      </c>
      <c r="CU96" s="150">
        <v>5.9065639442599913</v>
      </c>
      <c r="CV96" s="150">
        <v>5.9762996322799911</v>
      </c>
      <c r="CW96" s="150">
        <v>6.0460353202999908</v>
      </c>
      <c r="CX96" s="150">
        <v>6.1157710083199905</v>
      </c>
      <c r="CY96" s="150">
        <v>6.1855066963399903</v>
      </c>
      <c r="CZ96" s="150">
        <v>6.25524238435999</v>
      </c>
      <c r="DA96" s="150">
        <v>6.3249780723799898</v>
      </c>
      <c r="DB96" s="150">
        <v>6.3947137603999895</v>
      </c>
      <c r="DC96" s="150">
        <v>6.4644494484199893</v>
      </c>
      <c r="DD96" s="150">
        <v>6.534185136439989</v>
      </c>
      <c r="DE96" s="150">
        <v>6.6039208244599887</v>
      </c>
      <c r="DF96" s="150">
        <v>6.6736565124799885</v>
      </c>
      <c r="DG96" s="150">
        <v>6.7433922004999882</v>
      </c>
      <c r="DH96" s="150">
        <v>6.813127888519988</v>
      </c>
      <c r="DI96" s="150">
        <v>6.8828635765399877</v>
      </c>
      <c r="DJ96" s="150">
        <v>6.9525992645599874</v>
      </c>
      <c r="DK96" s="150">
        <v>7.0223349525799872</v>
      </c>
      <c r="DL96" s="150">
        <v>7.0920706405999869</v>
      </c>
      <c r="DM96" s="150">
        <v>7.1618063286199867</v>
      </c>
      <c r="DN96" s="150">
        <v>7.2315420166399864</v>
      </c>
      <c r="DO96" s="150">
        <v>7.3012777046599862</v>
      </c>
      <c r="DP96" s="150">
        <v>7.3710133926799859</v>
      </c>
      <c r="DQ96" s="150">
        <v>7.4407490806999856</v>
      </c>
      <c r="DR96" s="150">
        <v>7.5104847687199854</v>
      </c>
      <c r="DS96" s="150">
        <v>7.5802204567399851</v>
      </c>
      <c r="DT96" s="150">
        <v>7.6499561447599849</v>
      </c>
      <c r="DU96" s="150">
        <v>7.7196918327799846</v>
      </c>
      <c r="DV96" s="150">
        <v>7.7894275207999844</v>
      </c>
      <c r="DW96" s="150">
        <v>7.8591632088199841</v>
      </c>
      <c r="DX96" s="150">
        <v>7.9288988968399838</v>
      </c>
      <c r="DY96" s="150">
        <v>7.9986345848599836</v>
      </c>
      <c r="DZ96" s="150">
        <v>8.0683702728799833</v>
      </c>
      <c r="EA96" s="150">
        <v>8.1381059608999831</v>
      </c>
      <c r="EB96" s="150">
        <v>8.2078416489199828</v>
      </c>
      <c r="EC96" s="150">
        <v>8.2775773369399825</v>
      </c>
      <c r="ED96" s="150">
        <v>8.3473130249599823</v>
      </c>
      <c r="EE96" s="150">
        <v>8.417048712979982</v>
      </c>
      <c r="EF96" s="150">
        <v>8.4867844009999818</v>
      </c>
      <c r="EG96" s="150">
        <v>8.5565200890199815</v>
      </c>
      <c r="EH96" s="150">
        <v>8.6262557770399813</v>
      </c>
      <c r="EI96" s="150">
        <v>8.695991465059981</v>
      </c>
      <c r="EJ96" s="150">
        <v>8.7657271530799807</v>
      </c>
      <c r="EK96" s="150">
        <v>8.8354628410999805</v>
      </c>
      <c r="EL96" s="23">
        <v>8.9051985291199802</v>
      </c>
      <c r="EM96" s="23">
        <v>8.97493421713998</v>
      </c>
      <c r="EN96" s="23">
        <v>9.0446699051599797</v>
      </c>
      <c r="EO96" s="23">
        <v>9.1144055931799794</v>
      </c>
      <c r="EP96" s="23">
        <v>9.1841412811999792</v>
      </c>
      <c r="EQ96" s="23">
        <v>9.2538769692199789</v>
      </c>
      <c r="ER96" s="23">
        <v>9.3236126572399787</v>
      </c>
      <c r="ES96" s="23">
        <v>9.3933483452599784</v>
      </c>
      <c r="ET96" s="23">
        <v>9.4630840332799782</v>
      </c>
      <c r="EU96" s="23">
        <v>9.5328197212999779</v>
      </c>
      <c r="EV96" s="23">
        <v>9.6025554093199776</v>
      </c>
      <c r="EW96" s="23">
        <v>9.6722910973399774</v>
      </c>
      <c r="EX96" s="23">
        <v>9.7420267853599771</v>
      </c>
      <c r="EY96" s="23">
        <v>9.8117624733799769</v>
      </c>
      <c r="EZ96" s="23">
        <v>9.8814981613999766</v>
      </c>
      <c r="FA96" s="23">
        <v>9.9512338494199764</v>
      </c>
      <c r="FB96" s="23">
        <v>10.020969537439976</v>
      </c>
      <c r="FC96" s="23">
        <v>10.090705225459976</v>
      </c>
      <c r="FD96" s="23">
        <v>10.160440913479976</v>
      </c>
      <c r="FE96" s="23">
        <v>10.230176601499975</v>
      </c>
      <c r="FF96" s="23">
        <v>10.299912289519975</v>
      </c>
      <c r="FG96" s="23">
        <v>10.369647977539975</v>
      </c>
      <c r="FH96" s="23">
        <v>10.439383665559975</v>
      </c>
      <c r="FI96" s="23">
        <v>10.509119353579974</v>
      </c>
      <c r="FJ96" s="23">
        <v>10.578855041599974</v>
      </c>
      <c r="FK96" s="23">
        <v>10.648590729619974</v>
      </c>
      <c r="FL96" s="23">
        <v>10.718326417639974</v>
      </c>
      <c r="FM96" s="23">
        <v>10.788062105659973</v>
      </c>
      <c r="FN96" s="23">
        <v>10.857797793679973</v>
      </c>
      <c r="FO96" s="23">
        <v>10.927533481699973</v>
      </c>
      <c r="FP96" s="23">
        <v>10.997269169719972</v>
      </c>
      <c r="FQ96" s="23">
        <v>11.067004857739972</v>
      </c>
      <c r="FR96" s="23">
        <v>11.136740545759972</v>
      </c>
      <c r="FS96" s="23">
        <v>11.206476233779972</v>
      </c>
      <c r="FT96" s="23">
        <v>11.276211921799971</v>
      </c>
      <c r="FU96" s="23">
        <v>11.345947609819971</v>
      </c>
      <c r="FV96" s="23">
        <v>11.415683297839971</v>
      </c>
      <c r="FW96" s="23">
        <v>11.485418985859971</v>
      </c>
      <c r="FX96" s="23">
        <v>11.55515467387997</v>
      </c>
      <c r="FY96" s="23">
        <v>11.62489036189997</v>
      </c>
      <c r="FZ96" s="23">
        <v>11.69462604991997</v>
      </c>
      <c r="GA96" s="23">
        <v>11.76436173793997</v>
      </c>
      <c r="GB96" s="23">
        <v>11.834097425959969</v>
      </c>
      <c r="GC96" s="23">
        <v>11.903833113979969</v>
      </c>
      <c r="GD96" s="23">
        <v>11.973568801999969</v>
      </c>
      <c r="GE96" s="23">
        <v>12.043304490019969</v>
      </c>
      <c r="GF96" s="23">
        <v>12.113040178039968</v>
      </c>
      <c r="GG96" s="23">
        <v>12.182775866059968</v>
      </c>
      <c r="GH96" s="23">
        <v>12.252511554079968</v>
      </c>
      <c r="GI96" s="23">
        <v>12.322247242099968</v>
      </c>
      <c r="GJ96" s="23">
        <v>12.391982930119967</v>
      </c>
      <c r="GK96" s="23">
        <v>12.461718618139967</v>
      </c>
      <c r="GL96" s="23">
        <v>12.531454306159967</v>
      </c>
      <c r="GM96" s="23">
        <v>12.601189994179967</v>
      </c>
      <c r="GN96" s="23">
        <v>12.670925682199966</v>
      </c>
      <c r="GO96" s="23">
        <v>12.740661370219966</v>
      </c>
      <c r="GP96" s="23">
        <v>12.810397058239966</v>
      </c>
      <c r="GQ96" s="23">
        <v>12.880132746259966</v>
      </c>
      <c r="GR96" s="23">
        <v>12.949868434279965</v>
      </c>
      <c r="GS96" s="23">
        <v>13.019604122299965</v>
      </c>
      <c r="GT96" s="23">
        <v>13.089339810319965</v>
      </c>
      <c r="GU96" s="23">
        <v>13.159075498339964</v>
      </c>
      <c r="GV96" s="23">
        <v>13.228811186359964</v>
      </c>
      <c r="GW96" s="23">
        <v>13.298546874379964</v>
      </c>
      <c r="GX96" s="23">
        <v>13.368282562399964</v>
      </c>
      <c r="GY96" s="23">
        <v>13.438018250419963</v>
      </c>
      <c r="GZ96" s="23">
        <v>13.507753938439963</v>
      </c>
      <c r="HA96" s="23">
        <v>13.577489626459963</v>
      </c>
      <c r="HB96" s="23">
        <v>13.647225314479963</v>
      </c>
      <c r="HC96" s="23">
        <v>13.716961002499962</v>
      </c>
      <c r="HD96" s="23">
        <v>13.786696690519962</v>
      </c>
      <c r="HE96" s="23">
        <v>13.856432378539962</v>
      </c>
      <c r="HF96" s="23">
        <v>13.926168066559962</v>
      </c>
      <c r="HG96" s="23">
        <v>13.995903754579961</v>
      </c>
      <c r="HH96" s="23">
        <v>14.065639442599961</v>
      </c>
      <c r="HI96" s="23">
        <v>14.135375130619961</v>
      </c>
      <c r="HJ96" s="23">
        <v>14.205110818639961</v>
      </c>
      <c r="HK96" s="23">
        <v>14.27484650665996</v>
      </c>
      <c r="HL96" s="23">
        <v>14.34458219467996</v>
      </c>
      <c r="HM96" s="23">
        <v>14.41431788269996</v>
      </c>
      <c r="HN96" s="23">
        <v>14.48405357071996</v>
      </c>
      <c r="HO96" s="23">
        <v>14.553789258739959</v>
      </c>
      <c r="HP96" s="23">
        <v>14.623524946759959</v>
      </c>
      <c r="HQ96" s="23">
        <v>14.693260634779959</v>
      </c>
      <c r="HR96" s="23">
        <v>14.762996322799959</v>
      </c>
      <c r="HS96" s="23">
        <v>14.832732010819958</v>
      </c>
      <c r="HT96" s="23">
        <v>14.902467698839958</v>
      </c>
      <c r="HU96" s="23">
        <v>14.972203386859958</v>
      </c>
      <c r="HV96" s="23">
        <v>15.041939074879958</v>
      </c>
      <c r="HW96" s="23">
        <v>15.111674762899957</v>
      </c>
      <c r="HX96" s="23">
        <v>15.181410450919957</v>
      </c>
      <c r="HY96" s="23">
        <v>15.251146138939957</v>
      </c>
      <c r="HZ96" s="23">
        <v>15.320881826959956</v>
      </c>
      <c r="IA96" s="23">
        <v>15.390617514979956</v>
      </c>
      <c r="IB96" s="23">
        <v>15.460353202999956</v>
      </c>
      <c r="IC96" s="23">
        <v>15.530088891019956</v>
      </c>
      <c r="ID96" s="23">
        <v>15.599824579039955</v>
      </c>
      <c r="IE96" s="23">
        <v>15.669560267059955</v>
      </c>
      <c r="IF96" s="23">
        <v>15.739295955079955</v>
      </c>
      <c r="IG96" s="23">
        <v>15.809031643099955</v>
      </c>
      <c r="IH96" s="23">
        <v>15.878767331119954</v>
      </c>
      <c r="II96" s="23">
        <v>15.948503019139954</v>
      </c>
      <c r="IJ96" s="23">
        <v>16.018238707159952</v>
      </c>
      <c r="IK96" s="23">
        <v>16.087974395179955</v>
      </c>
      <c r="IL96" s="23">
        <v>16.157710083199952</v>
      </c>
      <c r="IM96" s="23">
        <v>16.227445771219955</v>
      </c>
      <c r="IN96" s="23">
        <v>16.297181459239951</v>
      </c>
      <c r="IO96" s="23">
        <v>16.366917147259954</v>
      </c>
      <c r="IP96" s="23">
        <v>16.436652835279951</v>
      </c>
      <c r="IQ96" s="23">
        <v>16.506388523299954</v>
      </c>
      <c r="IR96" s="23">
        <v>16.57612421131995</v>
      </c>
      <c r="IS96" s="23">
        <v>16.645859899339953</v>
      </c>
      <c r="IT96" s="23">
        <v>16.71559558735995</v>
      </c>
      <c r="IU96" s="23">
        <v>16.785331275379953</v>
      </c>
      <c r="IV96" s="23">
        <v>16.855066963399949</v>
      </c>
    </row>
    <row r="97" spans="1:256" ht="13.2" x14ac:dyDescent="0.25">
      <c r="A97" s="149">
        <v>39630</v>
      </c>
      <c r="B97" s="218">
        <v>-2.0210059293750011</v>
      </c>
      <c r="C97" s="218">
        <v>-1.9907047400625011</v>
      </c>
      <c r="D97" s="218">
        <v>-1.9604035507500011</v>
      </c>
      <c r="E97" s="218">
        <v>-1.930102361437501</v>
      </c>
      <c r="F97" s="218">
        <v>-1.899801172125001</v>
      </c>
      <c r="G97" s="218">
        <v>-1.869499982812501</v>
      </c>
      <c r="H97" s="218">
        <v>-1.8391987935000009</v>
      </c>
      <c r="I97" s="218">
        <v>-1.8088976041875009</v>
      </c>
      <c r="J97" s="218">
        <v>-1.7785964148750009</v>
      </c>
      <c r="K97" s="218">
        <v>-1.7482952255625008</v>
      </c>
      <c r="L97" s="218">
        <v>-1.7179940362500008</v>
      </c>
      <c r="M97" s="218">
        <v>-1.6876928469375008</v>
      </c>
      <c r="N97" s="218">
        <v>-1.6573916576250007</v>
      </c>
      <c r="O97" s="218">
        <v>-1.6270904683125007</v>
      </c>
      <c r="P97" s="218">
        <v>-1.5967892790000007</v>
      </c>
      <c r="Q97" s="218">
        <v>-1.5664880896875006</v>
      </c>
      <c r="R97" s="218">
        <v>-1.5361869003750006</v>
      </c>
      <c r="S97" s="218">
        <v>-1.5058857110625006</v>
      </c>
      <c r="T97" s="218">
        <v>-1.4755845217500005</v>
      </c>
      <c r="U97" s="218">
        <v>-1.4452833324375005</v>
      </c>
      <c r="V97" s="219">
        <v>-1.4149821431250005</v>
      </c>
      <c r="W97" s="218">
        <v>-1.3846809538125004</v>
      </c>
      <c r="X97" s="219">
        <v>-1.3543797645000004</v>
      </c>
      <c r="Y97" s="218">
        <v>-1.3240785751875004</v>
      </c>
      <c r="Z97" s="219">
        <v>-1.2937773858750004</v>
      </c>
      <c r="AA97" s="218">
        <v>-1.2634761965625003</v>
      </c>
      <c r="AB97" s="220">
        <v>-1.2331750072500003</v>
      </c>
      <c r="AC97" s="218">
        <v>-1.2028738179375003</v>
      </c>
      <c r="AD97" s="220">
        <v>-1.1725726286250002</v>
      </c>
      <c r="AE97" s="218">
        <v>-1.1422714393125002</v>
      </c>
      <c r="AF97" s="218">
        <v>-1.1119702500000002</v>
      </c>
      <c r="AG97" s="150">
        <v>-1.0832351250000003</v>
      </c>
      <c r="AH97" s="150">
        <v>-1.0545000000000002</v>
      </c>
      <c r="AI97" s="150">
        <v>-1.0272500000000002</v>
      </c>
      <c r="AJ97" s="150">
        <v>-1</v>
      </c>
      <c r="AK97" s="150">
        <v>-0.8</v>
      </c>
      <c r="AL97" s="150">
        <v>-0.6</v>
      </c>
      <c r="AM97" s="150">
        <v>-0.4</v>
      </c>
      <c r="AN97" s="150">
        <v>-0.2</v>
      </c>
      <c r="AO97" s="150">
        <v>0</v>
      </c>
      <c r="AP97" s="150">
        <v>0.2</v>
      </c>
      <c r="AQ97" s="150">
        <v>0.4</v>
      </c>
      <c r="AR97" s="150">
        <v>0.6</v>
      </c>
      <c r="AS97" s="150">
        <v>0.8</v>
      </c>
      <c r="AT97" s="150">
        <v>1</v>
      </c>
      <c r="AU97" s="150">
        <v>1.2</v>
      </c>
      <c r="AV97" s="150">
        <v>1.4</v>
      </c>
      <c r="AW97" s="150">
        <v>1.58</v>
      </c>
      <c r="AX97" s="150">
        <v>1.76</v>
      </c>
      <c r="AY97" s="150">
        <v>1.9220000000000006</v>
      </c>
      <c r="AZ97" s="150">
        <v>2.0840000000000005</v>
      </c>
      <c r="BA97" s="150">
        <v>2.2298000000000004</v>
      </c>
      <c r="BB97" s="150">
        <v>2.3756000000000004</v>
      </c>
      <c r="BC97" s="150">
        <v>2.5068200000000003</v>
      </c>
      <c r="BD97" s="150">
        <v>2.6380400000000002</v>
      </c>
      <c r="BE97" s="150">
        <v>2.756138</v>
      </c>
      <c r="BF97" s="150">
        <v>2.8742359999999998</v>
      </c>
      <c r="BG97" s="150">
        <v>2.9805241999999996</v>
      </c>
      <c r="BH97" s="150">
        <v>3.0868123999999995</v>
      </c>
      <c r="BI97" s="150">
        <v>3.1824717799999993</v>
      </c>
      <c r="BJ97" s="150">
        <v>3.2781311599999992</v>
      </c>
      <c r="BK97" s="150">
        <v>3.3642246019999993</v>
      </c>
      <c r="BL97" s="150">
        <v>3.450318043999999</v>
      </c>
      <c r="BM97" s="150">
        <v>3.5278021417999987</v>
      </c>
      <c r="BN97" s="150">
        <v>3.6052862395999989</v>
      </c>
      <c r="BO97" s="150">
        <v>3.6750219276199987</v>
      </c>
      <c r="BP97" s="150">
        <v>3.7447576156399989</v>
      </c>
      <c r="BQ97" s="150">
        <v>3.8144933036599991</v>
      </c>
      <c r="BR97" s="150">
        <v>3.8842289916799988</v>
      </c>
      <c r="BS97" s="150">
        <v>3.9539646796999985</v>
      </c>
      <c r="BT97" s="150">
        <v>4.0237003677199983</v>
      </c>
      <c r="BU97" s="150">
        <v>4.093436055739998</v>
      </c>
      <c r="BV97" s="150">
        <v>4.1631717437599978</v>
      </c>
      <c r="BW97" s="150">
        <v>4.2329074317799975</v>
      </c>
      <c r="BX97" s="150">
        <v>4.3026431197999973</v>
      </c>
      <c r="BY97" s="150">
        <v>4.372378807819997</v>
      </c>
      <c r="BZ97" s="150">
        <v>4.4421144958399967</v>
      </c>
      <c r="CA97" s="150">
        <v>4.5118501838599965</v>
      </c>
      <c r="CB97" s="150">
        <v>4.5815858718799962</v>
      </c>
      <c r="CC97" s="150">
        <v>4.651321559899996</v>
      </c>
      <c r="CD97" s="150">
        <v>4.7210572479199957</v>
      </c>
      <c r="CE97" s="150">
        <v>4.7907929359399954</v>
      </c>
      <c r="CF97" s="150">
        <v>4.8605286239599952</v>
      </c>
      <c r="CG97" s="150">
        <v>4.9302643119799949</v>
      </c>
      <c r="CH97" s="150">
        <v>4.9999999999999947</v>
      </c>
      <c r="CI97" s="150">
        <v>5.0697356880199944</v>
      </c>
      <c r="CJ97" s="150">
        <v>5.1394713760399942</v>
      </c>
      <c r="CK97" s="150">
        <v>5.2092070640599939</v>
      </c>
      <c r="CL97" s="150">
        <v>5.2789427520799936</v>
      </c>
      <c r="CM97" s="150">
        <v>5.3486784400999934</v>
      </c>
      <c r="CN97" s="150">
        <v>5.4184141281199931</v>
      </c>
      <c r="CO97" s="150">
        <v>5.4881498161399929</v>
      </c>
      <c r="CP97" s="150">
        <v>5.5578855041599926</v>
      </c>
      <c r="CQ97" s="150">
        <v>5.6276211921799923</v>
      </c>
      <c r="CR97" s="150">
        <v>5.6973568801999921</v>
      </c>
      <c r="CS97" s="150">
        <v>5.7670925682199918</v>
      </c>
      <c r="CT97" s="150">
        <v>5.8368282562399916</v>
      </c>
      <c r="CU97" s="150">
        <v>5.9065639442599913</v>
      </c>
      <c r="CV97" s="150">
        <v>5.9762996322799911</v>
      </c>
      <c r="CW97" s="150">
        <v>6.0460353202999908</v>
      </c>
      <c r="CX97" s="150">
        <v>6.1157710083199905</v>
      </c>
      <c r="CY97" s="150">
        <v>6.1855066963399903</v>
      </c>
      <c r="CZ97" s="150">
        <v>6.25524238435999</v>
      </c>
      <c r="DA97" s="150">
        <v>6.3249780723799898</v>
      </c>
      <c r="DB97" s="150">
        <v>6.3947137603999895</v>
      </c>
      <c r="DC97" s="150">
        <v>6.4644494484199893</v>
      </c>
      <c r="DD97" s="150">
        <v>6.534185136439989</v>
      </c>
      <c r="DE97" s="150">
        <v>6.6039208244599887</v>
      </c>
      <c r="DF97" s="150">
        <v>6.6736565124799885</v>
      </c>
      <c r="DG97" s="150">
        <v>6.7433922004999882</v>
      </c>
      <c r="DH97" s="150">
        <v>6.813127888519988</v>
      </c>
      <c r="DI97" s="150">
        <v>6.8828635765399877</v>
      </c>
      <c r="DJ97" s="150">
        <v>6.9525992645599874</v>
      </c>
      <c r="DK97" s="150">
        <v>7.0223349525799872</v>
      </c>
      <c r="DL97" s="150">
        <v>7.0920706405999869</v>
      </c>
      <c r="DM97" s="150">
        <v>7.1618063286199867</v>
      </c>
      <c r="DN97" s="150">
        <v>7.2315420166399864</v>
      </c>
      <c r="DO97" s="150">
        <v>7.3012777046599862</v>
      </c>
      <c r="DP97" s="150">
        <v>7.3710133926799859</v>
      </c>
      <c r="DQ97" s="150">
        <v>7.4407490806999856</v>
      </c>
      <c r="DR97" s="150">
        <v>7.5104847687199854</v>
      </c>
      <c r="DS97" s="150">
        <v>7.5802204567399851</v>
      </c>
      <c r="DT97" s="150">
        <v>7.6499561447599849</v>
      </c>
      <c r="DU97" s="150">
        <v>7.7196918327799846</v>
      </c>
      <c r="DV97" s="150">
        <v>7.7894275207999844</v>
      </c>
      <c r="DW97" s="150">
        <v>7.8591632088199841</v>
      </c>
      <c r="DX97" s="150">
        <v>7.9288988968399838</v>
      </c>
      <c r="DY97" s="150">
        <v>7.9986345848599836</v>
      </c>
      <c r="DZ97" s="150">
        <v>8.0683702728799833</v>
      </c>
      <c r="EA97" s="150">
        <v>8.1381059608999831</v>
      </c>
      <c r="EB97" s="150">
        <v>8.2078416489199828</v>
      </c>
      <c r="EC97" s="150">
        <v>8.2775773369399825</v>
      </c>
      <c r="ED97" s="150">
        <v>8.3473130249599823</v>
      </c>
      <c r="EE97" s="150">
        <v>8.417048712979982</v>
      </c>
      <c r="EF97" s="150">
        <v>8.4867844009999818</v>
      </c>
      <c r="EG97" s="150">
        <v>8.5565200890199815</v>
      </c>
      <c r="EH97" s="150">
        <v>8.6262557770399813</v>
      </c>
      <c r="EI97" s="150">
        <v>8.695991465059981</v>
      </c>
      <c r="EJ97" s="150">
        <v>8.7657271530799807</v>
      </c>
      <c r="EK97" s="150">
        <v>8.8354628410999805</v>
      </c>
      <c r="EL97" s="23">
        <v>8.9051985291199802</v>
      </c>
      <c r="EM97" s="23">
        <v>8.97493421713998</v>
      </c>
      <c r="EN97" s="23">
        <v>9.0446699051599797</v>
      </c>
      <c r="EO97" s="23">
        <v>9.1144055931799794</v>
      </c>
      <c r="EP97" s="23">
        <v>9.1841412811999792</v>
      </c>
      <c r="EQ97" s="23">
        <v>9.2538769692199789</v>
      </c>
      <c r="ER97" s="23">
        <v>9.3236126572399787</v>
      </c>
      <c r="ES97" s="23">
        <v>9.3933483452599784</v>
      </c>
      <c r="ET97" s="23">
        <v>9.4630840332799782</v>
      </c>
      <c r="EU97" s="23">
        <v>9.5328197212999779</v>
      </c>
      <c r="EV97" s="23">
        <v>9.6025554093199776</v>
      </c>
      <c r="EW97" s="23">
        <v>9.6722910973399774</v>
      </c>
      <c r="EX97" s="23">
        <v>9.7420267853599771</v>
      </c>
      <c r="EY97" s="23">
        <v>9.8117624733799769</v>
      </c>
      <c r="EZ97" s="23">
        <v>9.8814981613999766</v>
      </c>
      <c r="FA97" s="23">
        <v>9.9512338494199764</v>
      </c>
      <c r="FB97" s="23">
        <v>10.020969537439976</v>
      </c>
      <c r="FC97" s="23">
        <v>10.090705225459976</v>
      </c>
      <c r="FD97" s="23">
        <v>10.160440913479976</v>
      </c>
      <c r="FE97" s="23">
        <v>10.230176601499975</v>
      </c>
      <c r="FF97" s="23">
        <v>10.299912289519975</v>
      </c>
      <c r="FG97" s="23">
        <v>10.369647977539975</v>
      </c>
      <c r="FH97" s="23">
        <v>10.439383665559975</v>
      </c>
      <c r="FI97" s="23">
        <v>10.509119353579974</v>
      </c>
      <c r="FJ97" s="23">
        <v>10.578855041599974</v>
      </c>
      <c r="FK97" s="23">
        <v>10.648590729619974</v>
      </c>
      <c r="FL97" s="23">
        <v>10.718326417639974</v>
      </c>
      <c r="FM97" s="23">
        <v>10.788062105659973</v>
      </c>
      <c r="FN97" s="23">
        <v>10.857797793679973</v>
      </c>
      <c r="FO97" s="23">
        <v>10.927533481699973</v>
      </c>
      <c r="FP97" s="23">
        <v>10.997269169719972</v>
      </c>
      <c r="FQ97" s="23">
        <v>11.067004857739972</v>
      </c>
      <c r="FR97" s="23">
        <v>11.136740545759972</v>
      </c>
      <c r="FS97" s="23">
        <v>11.206476233779972</v>
      </c>
      <c r="FT97" s="23">
        <v>11.276211921799971</v>
      </c>
      <c r="FU97" s="23">
        <v>11.345947609819971</v>
      </c>
      <c r="FV97" s="23">
        <v>11.415683297839971</v>
      </c>
      <c r="FW97" s="23">
        <v>11.485418985859971</v>
      </c>
      <c r="FX97" s="23">
        <v>11.55515467387997</v>
      </c>
      <c r="FY97" s="23">
        <v>11.62489036189997</v>
      </c>
      <c r="FZ97" s="23">
        <v>11.69462604991997</v>
      </c>
      <c r="GA97" s="23">
        <v>11.76436173793997</v>
      </c>
      <c r="GB97" s="23">
        <v>11.834097425959969</v>
      </c>
      <c r="GC97" s="23">
        <v>11.903833113979969</v>
      </c>
      <c r="GD97" s="23">
        <v>11.973568801999969</v>
      </c>
      <c r="GE97" s="23">
        <v>12.043304490019969</v>
      </c>
      <c r="GF97" s="23">
        <v>12.113040178039968</v>
      </c>
      <c r="GG97" s="23">
        <v>12.182775866059968</v>
      </c>
      <c r="GH97" s="23">
        <v>12.252511554079968</v>
      </c>
      <c r="GI97" s="23">
        <v>12.322247242099968</v>
      </c>
      <c r="GJ97" s="23">
        <v>12.391982930119967</v>
      </c>
      <c r="GK97" s="23">
        <v>12.461718618139967</v>
      </c>
      <c r="GL97" s="23">
        <v>12.531454306159967</v>
      </c>
      <c r="GM97" s="23">
        <v>12.601189994179967</v>
      </c>
      <c r="GN97" s="23">
        <v>12.670925682199966</v>
      </c>
      <c r="GO97" s="23">
        <v>12.740661370219966</v>
      </c>
      <c r="GP97" s="23">
        <v>12.810397058239966</v>
      </c>
      <c r="GQ97" s="23">
        <v>12.880132746259966</v>
      </c>
      <c r="GR97" s="23">
        <v>12.949868434279965</v>
      </c>
      <c r="GS97" s="23">
        <v>13.019604122299965</v>
      </c>
      <c r="GT97" s="23">
        <v>13.089339810319965</v>
      </c>
      <c r="GU97" s="23">
        <v>13.159075498339964</v>
      </c>
      <c r="GV97" s="23">
        <v>13.228811186359964</v>
      </c>
      <c r="GW97" s="23">
        <v>13.298546874379964</v>
      </c>
      <c r="GX97" s="23">
        <v>13.368282562399964</v>
      </c>
      <c r="GY97" s="23">
        <v>13.438018250419963</v>
      </c>
      <c r="GZ97" s="23">
        <v>13.507753938439963</v>
      </c>
      <c r="HA97" s="23">
        <v>13.577489626459963</v>
      </c>
      <c r="HB97" s="23">
        <v>13.647225314479963</v>
      </c>
      <c r="HC97" s="23">
        <v>13.716961002499962</v>
      </c>
      <c r="HD97" s="23">
        <v>13.786696690519962</v>
      </c>
      <c r="HE97" s="23">
        <v>13.856432378539962</v>
      </c>
      <c r="HF97" s="23">
        <v>13.926168066559962</v>
      </c>
      <c r="HG97" s="23">
        <v>13.995903754579961</v>
      </c>
      <c r="HH97" s="23">
        <v>14.065639442599961</v>
      </c>
      <c r="HI97" s="23">
        <v>14.135375130619961</v>
      </c>
      <c r="HJ97" s="23">
        <v>14.205110818639961</v>
      </c>
      <c r="HK97" s="23">
        <v>14.27484650665996</v>
      </c>
      <c r="HL97" s="23">
        <v>14.34458219467996</v>
      </c>
      <c r="HM97" s="23">
        <v>14.41431788269996</v>
      </c>
      <c r="HN97" s="23">
        <v>14.48405357071996</v>
      </c>
      <c r="HO97" s="23">
        <v>14.553789258739959</v>
      </c>
      <c r="HP97" s="23">
        <v>14.623524946759959</v>
      </c>
      <c r="HQ97" s="23">
        <v>14.693260634779959</v>
      </c>
      <c r="HR97" s="23">
        <v>14.762996322799959</v>
      </c>
      <c r="HS97" s="23">
        <v>14.832732010819958</v>
      </c>
      <c r="HT97" s="23">
        <v>14.902467698839958</v>
      </c>
      <c r="HU97" s="23">
        <v>14.972203386859958</v>
      </c>
      <c r="HV97" s="23">
        <v>15.041939074879958</v>
      </c>
      <c r="HW97" s="23">
        <v>15.111674762899957</v>
      </c>
      <c r="HX97" s="23">
        <v>15.181410450919957</v>
      </c>
      <c r="HY97" s="23">
        <v>15.251146138939957</v>
      </c>
      <c r="HZ97" s="23">
        <v>15.320881826959956</v>
      </c>
      <c r="IA97" s="23">
        <v>15.390617514979956</v>
      </c>
      <c r="IB97" s="23">
        <v>15.460353202999956</v>
      </c>
      <c r="IC97" s="23">
        <v>15.530088891019956</v>
      </c>
      <c r="ID97" s="23">
        <v>15.599824579039955</v>
      </c>
      <c r="IE97" s="23">
        <v>15.669560267059955</v>
      </c>
      <c r="IF97" s="23">
        <v>15.739295955079955</v>
      </c>
      <c r="IG97" s="23">
        <v>15.809031643099955</v>
      </c>
      <c r="IH97" s="23">
        <v>15.878767331119954</v>
      </c>
      <c r="II97" s="23">
        <v>15.948503019139954</v>
      </c>
      <c r="IJ97" s="23">
        <v>16.018238707159952</v>
      </c>
      <c r="IK97" s="23">
        <v>16.087974395179955</v>
      </c>
      <c r="IL97" s="23">
        <v>16.157710083199952</v>
      </c>
      <c r="IM97" s="23">
        <v>16.227445771219955</v>
      </c>
      <c r="IN97" s="23">
        <v>16.297181459239951</v>
      </c>
      <c r="IO97" s="23">
        <v>16.366917147259954</v>
      </c>
      <c r="IP97" s="23">
        <v>16.436652835279951</v>
      </c>
      <c r="IQ97" s="23">
        <v>16.506388523299954</v>
      </c>
      <c r="IR97" s="23">
        <v>16.57612421131995</v>
      </c>
      <c r="IS97" s="23">
        <v>16.645859899339953</v>
      </c>
      <c r="IT97" s="23">
        <v>16.71559558735995</v>
      </c>
      <c r="IU97" s="23">
        <v>16.785331275379953</v>
      </c>
      <c r="IV97" s="23">
        <v>16.855066963399949</v>
      </c>
    </row>
    <row r="98" spans="1:256" ht="13.2" x14ac:dyDescent="0.25">
      <c r="A98" s="149">
        <v>39661</v>
      </c>
      <c r="B98" s="218">
        <v>-2.0210059293750011</v>
      </c>
      <c r="C98" s="218">
        <v>-1.9907047400625011</v>
      </c>
      <c r="D98" s="218">
        <v>-1.9604035507500011</v>
      </c>
      <c r="E98" s="218">
        <v>-1.930102361437501</v>
      </c>
      <c r="F98" s="218">
        <v>-1.899801172125001</v>
      </c>
      <c r="G98" s="218">
        <v>-1.869499982812501</v>
      </c>
      <c r="H98" s="218">
        <v>-1.8391987935000009</v>
      </c>
      <c r="I98" s="218">
        <v>-1.8088976041875009</v>
      </c>
      <c r="J98" s="218">
        <v>-1.7785964148750009</v>
      </c>
      <c r="K98" s="218">
        <v>-1.7482952255625008</v>
      </c>
      <c r="L98" s="218">
        <v>-1.7179940362500008</v>
      </c>
      <c r="M98" s="218">
        <v>-1.6876928469375008</v>
      </c>
      <c r="N98" s="218">
        <v>-1.6573916576250007</v>
      </c>
      <c r="O98" s="218">
        <v>-1.6270904683125007</v>
      </c>
      <c r="P98" s="218">
        <v>-1.5967892790000007</v>
      </c>
      <c r="Q98" s="218">
        <v>-1.5664880896875006</v>
      </c>
      <c r="R98" s="218">
        <v>-1.5361869003750006</v>
      </c>
      <c r="S98" s="218">
        <v>-1.5058857110625006</v>
      </c>
      <c r="T98" s="218">
        <v>-1.4755845217500005</v>
      </c>
      <c r="U98" s="218">
        <v>-1.4452833324375005</v>
      </c>
      <c r="V98" s="219">
        <v>-1.4149821431250005</v>
      </c>
      <c r="W98" s="218">
        <v>-1.3846809538125004</v>
      </c>
      <c r="X98" s="219">
        <v>-1.3543797645000004</v>
      </c>
      <c r="Y98" s="218">
        <v>-1.3240785751875004</v>
      </c>
      <c r="Z98" s="219">
        <v>-1.2937773858750004</v>
      </c>
      <c r="AA98" s="218">
        <v>-1.2634761965625003</v>
      </c>
      <c r="AB98" s="220">
        <v>-1.2331750072500003</v>
      </c>
      <c r="AC98" s="218">
        <v>-1.2028738179375003</v>
      </c>
      <c r="AD98" s="220">
        <v>-1.1725726286250002</v>
      </c>
      <c r="AE98" s="218">
        <v>-1.1422714393125002</v>
      </c>
      <c r="AF98" s="218">
        <v>-1.1119702500000002</v>
      </c>
      <c r="AG98" s="150">
        <v>-1.0832351250000003</v>
      </c>
      <c r="AH98" s="150">
        <v>-1.0545000000000002</v>
      </c>
      <c r="AI98" s="150">
        <v>-1.0272500000000002</v>
      </c>
      <c r="AJ98" s="150">
        <v>-1</v>
      </c>
      <c r="AK98" s="150">
        <v>-0.8</v>
      </c>
      <c r="AL98" s="150">
        <v>-0.6</v>
      </c>
      <c r="AM98" s="150">
        <v>-0.4</v>
      </c>
      <c r="AN98" s="150">
        <v>-0.2</v>
      </c>
      <c r="AO98" s="150">
        <v>0</v>
      </c>
      <c r="AP98" s="150">
        <v>0.2</v>
      </c>
      <c r="AQ98" s="150">
        <v>0.4</v>
      </c>
      <c r="AR98" s="150">
        <v>0.6</v>
      </c>
      <c r="AS98" s="150">
        <v>0.8</v>
      </c>
      <c r="AT98" s="150">
        <v>1</v>
      </c>
      <c r="AU98" s="150">
        <v>1.2</v>
      </c>
      <c r="AV98" s="150">
        <v>1.4</v>
      </c>
      <c r="AW98" s="150">
        <v>1.58</v>
      </c>
      <c r="AX98" s="150">
        <v>1.76</v>
      </c>
      <c r="AY98" s="150">
        <v>1.9220000000000006</v>
      </c>
      <c r="AZ98" s="150">
        <v>2.0840000000000005</v>
      </c>
      <c r="BA98" s="150">
        <v>2.2298000000000004</v>
      </c>
      <c r="BB98" s="150">
        <v>2.3756000000000004</v>
      </c>
      <c r="BC98" s="150">
        <v>2.5068200000000003</v>
      </c>
      <c r="BD98" s="150">
        <v>2.6380400000000002</v>
      </c>
      <c r="BE98" s="150">
        <v>2.756138</v>
      </c>
      <c r="BF98" s="150">
        <v>2.8742359999999998</v>
      </c>
      <c r="BG98" s="150">
        <v>2.9805241999999996</v>
      </c>
      <c r="BH98" s="150">
        <v>3.0868123999999995</v>
      </c>
      <c r="BI98" s="150">
        <v>3.1824717799999993</v>
      </c>
      <c r="BJ98" s="150">
        <v>3.2781311599999992</v>
      </c>
      <c r="BK98" s="150">
        <v>3.3642246019999993</v>
      </c>
      <c r="BL98" s="150">
        <v>3.450318043999999</v>
      </c>
      <c r="BM98" s="150">
        <v>3.5278021417999987</v>
      </c>
      <c r="BN98" s="150">
        <v>3.6052862395999989</v>
      </c>
      <c r="BO98" s="150">
        <v>3.6750219276199987</v>
      </c>
      <c r="BP98" s="150">
        <v>3.7447576156399989</v>
      </c>
      <c r="BQ98" s="150">
        <v>3.8144933036599991</v>
      </c>
      <c r="BR98" s="150">
        <v>3.8842289916799988</v>
      </c>
      <c r="BS98" s="150">
        <v>3.9539646796999985</v>
      </c>
      <c r="BT98" s="150">
        <v>4.0237003677199983</v>
      </c>
      <c r="BU98" s="150">
        <v>4.093436055739998</v>
      </c>
      <c r="BV98" s="150">
        <v>4.1631717437599978</v>
      </c>
      <c r="BW98" s="150">
        <v>4.2329074317799975</v>
      </c>
      <c r="BX98" s="150">
        <v>4.3026431197999973</v>
      </c>
      <c r="BY98" s="150">
        <v>4.372378807819997</v>
      </c>
      <c r="BZ98" s="150">
        <v>4.4421144958399967</v>
      </c>
      <c r="CA98" s="150">
        <v>4.5118501838599965</v>
      </c>
      <c r="CB98" s="150">
        <v>4.5815858718799962</v>
      </c>
      <c r="CC98" s="150">
        <v>4.651321559899996</v>
      </c>
      <c r="CD98" s="150">
        <v>4.7210572479199957</v>
      </c>
      <c r="CE98" s="150">
        <v>4.7907929359399954</v>
      </c>
      <c r="CF98" s="150">
        <v>4.8605286239599952</v>
      </c>
      <c r="CG98" s="150">
        <v>4.9302643119799949</v>
      </c>
      <c r="CH98" s="150">
        <v>4.9999999999999947</v>
      </c>
      <c r="CI98" s="150">
        <v>5.0697356880199944</v>
      </c>
      <c r="CJ98" s="150">
        <v>5.1394713760399942</v>
      </c>
      <c r="CK98" s="150">
        <v>5.2092070640599939</v>
      </c>
      <c r="CL98" s="150">
        <v>5.2789427520799936</v>
      </c>
      <c r="CM98" s="150">
        <v>5.3486784400999934</v>
      </c>
      <c r="CN98" s="150">
        <v>5.4184141281199931</v>
      </c>
      <c r="CO98" s="150">
        <v>5.4881498161399929</v>
      </c>
      <c r="CP98" s="150">
        <v>5.5578855041599926</v>
      </c>
      <c r="CQ98" s="150">
        <v>5.6276211921799923</v>
      </c>
      <c r="CR98" s="150">
        <v>5.6973568801999921</v>
      </c>
      <c r="CS98" s="150">
        <v>5.7670925682199918</v>
      </c>
      <c r="CT98" s="150">
        <v>5.8368282562399916</v>
      </c>
      <c r="CU98" s="150">
        <v>5.9065639442599913</v>
      </c>
      <c r="CV98" s="150">
        <v>5.9762996322799911</v>
      </c>
      <c r="CW98" s="150">
        <v>6.0460353202999908</v>
      </c>
      <c r="CX98" s="150">
        <v>6.1157710083199905</v>
      </c>
      <c r="CY98" s="150">
        <v>6.1855066963399903</v>
      </c>
      <c r="CZ98" s="150">
        <v>6.25524238435999</v>
      </c>
      <c r="DA98" s="150">
        <v>6.3249780723799898</v>
      </c>
      <c r="DB98" s="150">
        <v>6.3947137603999895</v>
      </c>
      <c r="DC98" s="150">
        <v>6.4644494484199893</v>
      </c>
      <c r="DD98" s="150">
        <v>6.534185136439989</v>
      </c>
      <c r="DE98" s="150">
        <v>6.6039208244599887</v>
      </c>
      <c r="DF98" s="150">
        <v>6.6736565124799885</v>
      </c>
      <c r="DG98" s="150">
        <v>6.7433922004999882</v>
      </c>
      <c r="DH98" s="150">
        <v>6.813127888519988</v>
      </c>
      <c r="DI98" s="150">
        <v>6.8828635765399877</v>
      </c>
      <c r="DJ98" s="150">
        <v>6.9525992645599874</v>
      </c>
      <c r="DK98" s="150">
        <v>7.0223349525799872</v>
      </c>
      <c r="DL98" s="150">
        <v>7.0920706405999869</v>
      </c>
      <c r="DM98" s="150">
        <v>7.1618063286199867</v>
      </c>
      <c r="DN98" s="150">
        <v>7.2315420166399864</v>
      </c>
      <c r="DO98" s="150">
        <v>7.3012777046599862</v>
      </c>
      <c r="DP98" s="150">
        <v>7.3710133926799859</v>
      </c>
      <c r="DQ98" s="150">
        <v>7.4407490806999856</v>
      </c>
      <c r="DR98" s="150">
        <v>7.5104847687199854</v>
      </c>
      <c r="DS98" s="150">
        <v>7.5802204567399851</v>
      </c>
      <c r="DT98" s="150">
        <v>7.6499561447599849</v>
      </c>
      <c r="DU98" s="150">
        <v>7.7196918327799846</v>
      </c>
      <c r="DV98" s="150">
        <v>7.7894275207999844</v>
      </c>
      <c r="DW98" s="150">
        <v>7.8591632088199841</v>
      </c>
      <c r="DX98" s="150">
        <v>7.9288988968399838</v>
      </c>
      <c r="DY98" s="150">
        <v>7.9986345848599836</v>
      </c>
      <c r="DZ98" s="150">
        <v>8.0683702728799833</v>
      </c>
      <c r="EA98" s="150">
        <v>8.1381059608999831</v>
      </c>
      <c r="EB98" s="150">
        <v>8.2078416489199828</v>
      </c>
      <c r="EC98" s="150">
        <v>8.2775773369399825</v>
      </c>
      <c r="ED98" s="150">
        <v>8.3473130249599823</v>
      </c>
      <c r="EE98" s="150">
        <v>8.417048712979982</v>
      </c>
      <c r="EF98" s="150">
        <v>8.4867844009999818</v>
      </c>
      <c r="EG98" s="150">
        <v>8.5565200890199815</v>
      </c>
      <c r="EH98" s="150">
        <v>8.6262557770399813</v>
      </c>
      <c r="EI98" s="150">
        <v>8.695991465059981</v>
      </c>
      <c r="EJ98" s="150">
        <v>8.7657271530799807</v>
      </c>
      <c r="EK98" s="150">
        <v>8.8354628410999805</v>
      </c>
      <c r="EL98" s="23">
        <v>8.9051985291199802</v>
      </c>
      <c r="EM98" s="23">
        <v>8.97493421713998</v>
      </c>
      <c r="EN98" s="23">
        <v>9.0446699051599797</v>
      </c>
      <c r="EO98" s="23">
        <v>9.1144055931799794</v>
      </c>
      <c r="EP98" s="23">
        <v>9.1841412811999792</v>
      </c>
      <c r="EQ98" s="23">
        <v>9.2538769692199789</v>
      </c>
      <c r="ER98" s="23">
        <v>9.3236126572399787</v>
      </c>
      <c r="ES98" s="23">
        <v>9.3933483452599784</v>
      </c>
      <c r="ET98" s="23">
        <v>9.4630840332799782</v>
      </c>
      <c r="EU98" s="23">
        <v>9.5328197212999779</v>
      </c>
      <c r="EV98" s="23">
        <v>9.6025554093199776</v>
      </c>
      <c r="EW98" s="23">
        <v>9.6722910973399774</v>
      </c>
      <c r="EX98" s="23">
        <v>9.7420267853599771</v>
      </c>
      <c r="EY98" s="23">
        <v>9.8117624733799769</v>
      </c>
      <c r="EZ98" s="23">
        <v>9.8814981613999766</v>
      </c>
      <c r="FA98" s="23">
        <v>9.9512338494199764</v>
      </c>
      <c r="FB98" s="23">
        <v>10.020969537439976</v>
      </c>
      <c r="FC98" s="23">
        <v>10.090705225459976</v>
      </c>
      <c r="FD98" s="23">
        <v>10.160440913479976</v>
      </c>
      <c r="FE98" s="23">
        <v>10.230176601499975</v>
      </c>
      <c r="FF98" s="23">
        <v>10.299912289519975</v>
      </c>
      <c r="FG98" s="23">
        <v>10.369647977539975</v>
      </c>
      <c r="FH98" s="23">
        <v>10.439383665559975</v>
      </c>
      <c r="FI98" s="23">
        <v>10.509119353579974</v>
      </c>
      <c r="FJ98" s="23">
        <v>10.578855041599974</v>
      </c>
      <c r="FK98" s="23">
        <v>10.648590729619974</v>
      </c>
      <c r="FL98" s="23">
        <v>10.718326417639974</v>
      </c>
      <c r="FM98" s="23">
        <v>10.788062105659973</v>
      </c>
      <c r="FN98" s="23">
        <v>10.857797793679973</v>
      </c>
      <c r="FO98" s="23">
        <v>10.927533481699973</v>
      </c>
      <c r="FP98" s="23">
        <v>10.997269169719972</v>
      </c>
      <c r="FQ98" s="23">
        <v>11.067004857739972</v>
      </c>
      <c r="FR98" s="23">
        <v>11.136740545759972</v>
      </c>
      <c r="FS98" s="23">
        <v>11.206476233779972</v>
      </c>
      <c r="FT98" s="23">
        <v>11.276211921799971</v>
      </c>
      <c r="FU98" s="23">
        <v>11.345947609819971</v>
      </c>
      <c r="FV98" s="23">
        <v>11.415683297839971</v>
      </c>
      <c r="FW98" s="23">
        <v>11.485418985859971</v>
      </c>
      <c r="FX98" s="23">
        <v>11.55515467387997</v>
      </c>
      <c r="FY98" s="23">
        <v>11.62489036189997</v>
      </c>
      <c r="FZ98" s="23">
        <v>11.69462604991997</v>
      </c>
      <c r="GA98" s="23">
        <v>11.76436173793997</v>
      </c>
      <c r="GB98" s="23">
        <v>11.834097425959969</v>
      </c>
      <c r="GC98" s="23">
        <v>11.903833113979969</v>
      </c>
      <c r="GD98" s="23">
        <v>11.973568801999969</v>
      </c>
      <c r="GE98" s="23">
        <v>12.043304490019969</v>
      </c>
      <c r="GF98" s="23">
        <v>12.113040178039968</v>
      </c>
      <c r="GG98" s="23">
        <v>12.182775866059968</v>
      </c>
      <c r="GH98" s="23">
        <v>12.252511554079968</v>
      </c>
      <c r="GI98" s="23">
        <v>12.322247242099968</v>
      </c>
      <c r="GJ98" s="23">
        <v>12.391982930119967</v>
      </c>
      <c r="GK98" s="23">
        <v>12.461718618139967</v>
      </c>
      <c r="GL98" s="23">
        <v>12.531454306159967</v>
      </c>
      <c r="GM98" s="23">
        <v>12.601189994179967</v>
      </c>
      <c r="GN98" s="23">
        <v>12.670925682199966</v>
      </c>
      <c r="GO98" s="23">
        <v>12.740661370219966</v>
      </c>
      <c r="GP98" s="23">
        <v>12.810397058239966</v>
      </c>
      <c r="GQ98" s="23">
        <v>12.880132746259966</v>
      </c>
      <c r="GR98" s="23">
        <v>12.949868434279965</v>
      </c>
      <c r="GS98" s="23">
        <v>13.019604122299965</v>
      </c>
      <c r="GT98" s="23">
        <v>13.089339810319965</v>
      </c>
      <c r="GU98" s="23">
        <v>13.159075498339964</v>
      </c>
      <c r="GV98" s="23">
        <v>13.228811186359964</v>
      </c>
      <c r="GW98" s="23">
        <v>13.298546874379964</v>
      </c>
      <c r="GX98" s="23">
        <v>13.368282562399964</v>
      </c>
      <c r="GY98" s="23">
        <v>13.438018250419963</v>
      </c>
      <c r="GZ98" s="23">
        <v>13.507753938439963</v>
      </c>
      <c r="HA98" s="23">
        <v>13.577489626459963</v>
      </c>
      <c r="HB98" s="23">
        <v>13.647225314479963</v>
      </c>
      <c r="HC98" s="23">
        <v>13.716961002499962</v>
      </c>
      <c r="HD98" s="23">
        <v>13.786696690519962</v>
      </c>
      <c r="HE98" s="23">
        <v>13.856432378539962</v>
      </c>
      <c r="HF98" s="23">
        <v>13.926168066559962</v>
      </c>
      <c r="HG98" s="23">
        <v>13.995903754579961</v>
      </c>
      <c r="HH98" s="23">
        <v>14.065639442599961</v>
      </c>
      <c r="HI98" s="23">
        <v>14.135375130619961</v>
      </c>
      <c r="HJ98" s="23">
        <v>14.205110818639961</v>
      </c>
      <c r="HK98" s="23">
        <v>14.27484650665996</v>
      </c>
      <c r="HL98" s="23">
        <v>14.34458219467996</v>
      </c>
      <c r="HM98" s="23">
        <v>14.41431788269996</v>
      </c>
      <c r="HN98" s="23">
        <v>14.48405357071996</v>
      </c>
      <c r="HO98" s="23">
        <v>14.553789258739959</v>
      </c>
      <c r="HP98" s="23">
        <v>14.623524946759959</v>
      </c>
      <c r="HQ98" s="23">
        <v>14.693260634779959</v>
      </c>
      <c r="HR98" s="23">
        <v>14.762996322799959</v>
      </c>
      <c r="HS98" s="23">
        <v>14.832732010819958</v>
      </c>
      <c r="HT98" s="23">
        <v>14.902467698839958</v>
      </c>
      <c r="HU98" s="23">
        <v>14.972203386859958</v>
      </c>
      <c r="HV98" s="23">
        <v>15.041939074879958</v>
      </c>
      <c r="HW98" s="23">
        <v>15.111674762899957</v>
      </c>
      <c r="HX98" s="23">
        <v>15.181410450919957</v>
      </c>
      <c r="HY98" s="23">
        <v>15.251146138939957</v>
      </c>
      <c r="HZ98" s="23">
        <v>15.320881826959956</v>
      </c>
      <c r="IA98" s="23">
        <v>15.390617514979956</v>
      </c>
      <c r="IB98" s="23">
        <v>15.460353202999956</v>
      </c>
      <c r="IC98" s="23">
        <v>15.530088891019956</v>
      </c>
      <c r="ID98" s="23">
        <v>15.599824579039955</v>
      </c>
      <c r="IE98" s="23">
        <v>15.669560267059955</v>
      </c>
      <c r="IF98" s="23">
        <v>15.739295955079955</v>
      </c>
      <c r="IG98" s="23">
        <v>15.809031643099955</v>
      </c>
      <c r="IH98" s="23">
        <v>15.878767331119954</v>
      </c>
      <c r="II98" s="23">
        <v>15.948503019139954</v>
      </c>
      <c r="IJ98" s="23">
        <v>16.018238707159952</v>
      </c>
      <c r="IK98" s="23">
        <v>16.087974395179955</v>
      </c>
      <c r="IL98" s="23">
        <v>16.157710083199952</v>
      </c>
      <c r="IM98" s="23">
        <v>16.227445771219955</v>
      </c>
      <c r="IN98" s="23">
        <v>16.297181459239951</v>
      </c>
      <c r="IO98" s="23">
        <v>16.366917147259954</v>
      </c>
      <c r="IP98" s="23">
        <v>16.436652835279951</v>
      </c>
      <c r="IQ98" s="23">
        <v>16.506388523299954</v>
      </c>
      <c r="IR98" s="23">
        <v>16.57612421131995</v>
      </c>
      <c r="IS98" s="23">
        <v>16.645859899339953</v>
      </c>
      <c r="IT98" s="23">
        <v>16.71559558735995</v>
      </c>
      <c r="IU98" s="23">
        <v>16.785331275379953</v>
      </c>
      <c r="IV98" s="23">
        <v>16.855066963399949</v>
      </c>
    </row>
    <row r="99" spans="1:256" ht="13.2" x14ac:dyDescent="0.25">
      <c r="A99" s="149">
        <v>39692</v>
      </c>
      <c r="B99" s="218">
        <v>-2.0210059293750011</v>
      </c>
      <c r="C99" s="218">
        <v>-1.9907047400625011</v>
      </c>
      <c r="D99" s="218">
        <v>-1.9604035507500011</v>
      </c>
      <c r="E99" s="218">
        <v>-1.930102361437501</v>
      </c>
      <c r="F99" s="218">
        <v>-1.899801172125001</v>
      </c>
      <c r="G99" s="218">
        <v>-1.869499982812501</v>
      </c>
      <c r="H99" s="218">
        <v>-1.8391987935000009</v>
      </c>
      <c r="I99" s="218">
        <v>-1.8088976041875009</v>
      </c>
      <c r="J99" s="218">
        <v>-1.7785964148750009</v>
      </c>
      <c r="K99" s="218">
        <v>-1.7482952255625008</v>
      </c>
      <c r="L99" s="218">
        <v>-1.7179940362500008</v>
      </c>
      <c r="M99" s="218">
        <v>-1.6876928469375008</v>
      </c>
      <c r="N99" s="218">
        <v>-1.6573916576250007</v>
      </c>
      <c r="O99" s="218">
        <v>-1.6270904683125007</v>
      </c>
      <c r="P99" s="218">
        <v>-1.5967892790000007</v>
      </c>
      <c r="Q99" s="218">
        <v>-1.5664880896875006</v>
      </c>
      <c r="R99" s="218">
        <v>-1.5361869003750006</v>
      </c>
      <c r="S99" s="218">
        <v>-1.5058857110625006</v>
      </c>
      <c r="T99" s="218">
        <v>-1.4755845217500005</v>
      </c>
      <c r="U99" s="218">
        <v>-1.4452833324375005</v>
      </c>
      <c r="V99" s="219">
        <v>-1.4149821431250005</v>
      </c>
      <c r="W99" s="218">
        <v>-1.3846809538125004</v>
      </c>
      <c r="X99" s="219">
        <v>-1.3543797645000004</v>
      </c>
      <c r="Y99" s="218">
        <v>-1.3240785751875004</v>
      </c>
      <c r="Z99" s="219">
        <v>-1.2937773858750004</v>
      </c>
      <c r="AA99" s="218">
        <v>-1.2634761965625003</v>
      </c>
      <c r="AB99" s="220">
        <v>-1.2331750072500003</v>
      </c>
      <c r="AC99" s="218">
        <v>-1.2028738179375003</v>
      </c>
      <c r="AD99" s="220">
        <v>-1.1725726286250002</v>
      </c>
      <c r="AE99" s="218">
        <v>-1.1422714393125002</v>
      </c>
      <c r="AF99" s="218">
        <v>-1.1119702500000002</v>
      </c>
      <c r="AG99" s="150">
        <v>-1.0832351250000003</v>
      </c>
      <c r="AH99" s="150">
        <v>-1.0545000000000002</v>
      </c>
      <c r="AI99" s="150">
        <v>-1.0272500000000002</v>
      </c>
      <c r="AJ99" s="150">
        <v>-1</v>
      </c>
      <c r="AK99" s="150">
        <v>-0.8</v>
      </c>
      <c r="AL99" s="150">
        <v>-0.6</v>
      </c>
      <c r="AM99" s="150">
        <v>-0.4</v>
      </c>
      <c r="AN99" s="150">
        <v>-0.2</v>
      </c>
      <c r="AO99" s="150">
        <v>0</v>
      </c>
      <c r="AP99" s="150">
        <v>0.2</v>
      </c>
      <c r="AQ99" s="150">
        <v>0.4</v>
      </c>
      <c r="AR99" s="150">
        <v>0.6</v>
      </c>
      <c r="AS99" s="150">
        <v>0.8</v>
      </c>
      <c r="AT99" s="150">
        <v>1</v>
      </c>
      <c r="AU99" s="150">
        <v>1.2</v>
      </c>
      <c r="AV99" s="150">
        <v>1.4</v>
      </c>
      <c r="AW99" s="150">
        <v>1.58</v>
      </c>
      <c r="AX99" s="150">
        <v>1.76</v>
      </c>
      <c r="AY99" s="150">
        <v>1.9220000000000006</v>
      </c>
      <c r="AZ99" s="150">
        <v>2.0840000000000005</v>
      </c>
      <c r="BA99" s="150">
        <v>2.2298000000000004</v>
      </c>
      <c r="BB99" s="150">
        <v>2.3756000000000004</v>
      </c>
      <c r="BC99" s="150">
        <v>2.5068200000000003</v>
      </c>
      <c r="BD99" s="150">
        <v>2.6380400000000002</v>
      </c>
      <c r="BE99" s="150">
        <v>2.756138</v>
      </c>
      <c r="BF99" s="150">
        <v>2.8742359999999998</v>
      </c>
      <c r="BG99" s="150">
        <v>2.9805241999999996</v>
      </c>
      <c r="BH99" s="150">
        <v>3.0868123999999995</v>
      </c>
      <c r="BI99" s="150">
        <v>3.1824717799999993</v>
      </c>
      <c r="BJ99" s="150">
        <v>3.2781311599999992</v>
      </c>
      <c r="BK99" s="150">
        <v>3.3642246019999993</v>
      </c>
      <c r="BL99" s="150">
        <v>3.450318043999999</v>
      </c>
      <c r="BM99" s="150">
        <v>3.5278021417999987</v>
      </c>
      <c r="BN99" s="150">
        <v>3.6052862395999989</v>
      </c>
      <c r="BO99" s="150">
        <v>3.6750219276199987</v>
      </c>
      <c r="BP99" s="150">
        <v>3.7447576156399989</v>
      </c>
      <c r="BQ99" s="150">
        <v>3.8144933036599991</v>
      </c>
      <c r="BR99" s="150">
        <v>3.8842289916799988</v>
      </c>
      <c r="BS99" s="150">
        <v>3.9539646796999985</v>
      </c>
      <c r="BT99" s="150">
        <v>4.0237003677199983</v>
      </c>
      <c r="BU99" s="150">
        <v>4.093436055739998</v>
      </c>
      <c r="BV99" s="150">
        <v>4.1631717437599978</v>
      </c>
      <c r="BW99" s="150">
        <v>4.2329074317799975</v>
      </c>
      <c r="BX99" s="150">
        <v>4.3026431197999973</v>
      </c>
      <c r="BY99" s="150">
        <v>4.372378807819997</v>
      </c>
      <c r="BZ99" s="150">
        <v>4.4421144958399967</v>
      </c>
      <c r="CA99" s="150">
        <v>4.5118501838599965</v>
      </c>
      <c r="CB99" s="150">
        <v>4.5815858718799962</v>
      </c>
      <c r="CC99" s="150">
        <v>4.651321559899996</v>
      </c>
      <c r="CD99" s="150">
        <v>4.7210572479199957</v>
      </c>
      <c r="CE99" s="150">
        <v>4.7907929359399954</v>
      </c>
      <c r="CF99" s="150">
        <v>4.8605286239599952</v>
      </c>
      <c r="CG99" s="150">
        <v>4.9302643119799949</v>
      </c>
      <c r="CH99" s="150">
        <v>4.9999999999999947</v>
      </c>
      <c r="CI99" s="150">
        <v>5.0697356880199944</v>
      </c>
      <c r="CJ99" s="150">
        <v>5.1394713760399942</v>
      </c>
      <c r="CK99" s="150">
        <v>5.2092070640599939</v>
      </c>
      <c r="CL99" s="150">
        <v>5.2789427520799936</v>
      </c>
      <c r="CM99" s="150">
        <v>5.3486784400999934</v>
      </c>
      <c r="CN99" s="150">
        <v>5.4184141281199931</v>
      </c>
      <c r="CO99" s="150">
        <v>5.4881498161399929</v>
      </c>
      <c r="CP99" s="150">
        <v>5.5578855041599926</v>
      </c>
      <c r="CQ99" s="150">
        <v>5.6276211921799923</v>
      </c>
      <c r="CR99" s="150">
        <v>5.6973568801999921</v>
      </c>
      <c r="CS99" s="150">
        <v>5.7670925682199918</v>
      </c>
      <c r="CT99" s="150">
        <v>5.8368282562399916</v>
      </c>
      <c r="CU99" s="150">
        <v>5.9065639442599913</v>
      </c>
      <c r="CV99" s="150">
        <v>5.9762996322799911</v>
      </c>
      <c r="CW99" s="150">
        <v>6.0460353202999908</v>
      </c>
      <c r="CX99" s="150">
        <v>6.1157710083199905</v>
      </c>
      <c r="CY99" s="150">
        <v>6.1855066963399903</v>
      </c>
      <c r="CZ99" s="150">
        <v>6.25524238435999</v>
      </c>
      <c r="DA99" s="150">
        <v>6.3249780723799898</v>
      </c>
      <c r="DB99" s="150">
        <v>6.3947137603999895</v>
      </c>
      <c r="DC99" s="150">
        <v>6.4644494484199893</v>
      </c>
      <c r="DD99" s="150">
        <v>6.534185136439989</v>
      </c>
      <c r="DE99" s="150">
        <v>6.6039208244599887</v>
      </c>
      <c r="DF99" s="150">
        <v>6.6736565124799885</v>
      </c>
      <c r="DG99" s="150">
        <v>6.7433922004999882</v>
      </c>
      <c r="DH99" s="150">
        <v>6.813127888519988</v>
      </c>
      <c r="DI99" s="150">
        <v>6.8828635765399877</v>
      </c>
      <c r="DJ99" s="150">
        <v>6.9525992645599874</v>
      </c>
      <c r="DK99" s="150">
        <v>7.0223349525799872</v>
      </c>
      <c r="DL99" s="150">
        <v>7.0920706405999869</v>
      </c>
      <c r="DM99" s="150">
        <v>7.1618063286199867</v>
      </c>
      <c r="DN99" s="150">
        <v>7.2315420166399864</v>
      </c>
      <c r="DO99" s="150">
        <v>7.3012777046599862</v>
      </c>
      <c r="DP99" s="150">
        <v>7.3710133926799859</v>
      </c>
      <c r="DQ99" s="150">
        <v>7.4407490806999856</v>
      </c>
      <c r="DR99" s="150">
        <v>7.5104847687199854</v>
      </c>
      <c r="DS99" s="150">
        <v>7.5802204567399851</v>
      </c>
      <c r="DT99" s="150">
        <v>7.6499561447599849</v>
      </c>
      <c r="DU99" s="150">
        <v>7.7196918327799846</v>
      </c>
      <c r="DV99" s="150">
        <v>7.7894275207999844</v>
      </c>
      <c r="DW99" s="150">
        <v>7.8591632088199841</v>
      </c>
      <c r="DX99" s="150">
        <v>7.9288988968399838</v>
      </c>
      <c r="DY99" s="150">
        <v>7.9986345848599836</v>
      </c>
      <c r="DZ99" s="150">
        <v>8.0683702728799833</v>
      </c>
      <c r="EA99" s="150">
        <v>8.1381059608999831</v>
      </c>
      <c r="EB99" s="150">
        <v>8.2078416489199828</v>
      </c>
      <c r="EC99" s="150">
        <v>8.2775773369399825</v>
      </c>
      <c r="ED99" s="150">
        <v>8.3473130249599823</v>
      </c>
      <c r="EE99" s="150">
        <v>8.417048712979982</v>
      </c>
      <c r="EF99" s="150">
        <v>8.4867844009999818</v>
      </c>
      <c r="EG99" s="150">
        <v>8.5565200890199815</v>
      </c>
      <c r="EH99" s="150">
        <v>8.6262557770399813</v>
      </c>
      <c r="EI99" s="150">
        <v>8.695991465059981</v>
      </c>
      <c r="EJ99" s="150">
        <v>8.7657271530799807</v>
      </c>
      <c r="EK99" s="150">
        <v>8.8354628410999805</v>
      </c>
      <c r="EL99" s="23">
        <v>8.9051985291199802</v>
      </c>
      <c r="EM99" s="23">
        <v>8.97493421713998</v>
      </c>
      <c r="EN99" s="23">
        <v>9.0446699051599797</v>
      </c>
      <c r="EO99" s="23">
        <v>9.1144055931799794</v>
      </c>
      <c r="EP99" s="23">
        <v>9.1841412811999792</v>
      </c>
      <c r="EQ99" s="23">
        <v>9.2538769692199789</v>
      </c>
      <c r="ER99" s="23">
        <v>9.3236126572399787</v>
      </c>
      <c r="ES99" s="23">
        <v>9.3933483452599784</v>
      </c>
      <c r="ET99" s="23">
        <v>9.4630840332799782</v>
      </c>
      <c r="EU99" s="23">
        <v>9.5328197212999779</v>
      </c>
      <c r="EV99" s="23">
        <v>9.6025554093199776</v>
      </c>
      <c r="EW99" s="23">
        <v>9.6722910973399774</v>
      </c>
      <c r="EX99" s="23">
        <v>9.7420267853599771</v>
      </c>
      <c r="EY99" s="23">
        <v>9.8117624733799769</v>
      </c>
      <c r="EZ99" s="23">
        <v>9.8814981613999766</v>
      </c>
      <c r="FA99" s="23">
        <v>9.9512338494199764</v>
      </c>
      <c r="FB99" s="23">
        <v>10.020969537439976</v>
      </c>
      <c r="FC99" s="23">
        <v>10.090705225459976</v>
      </c>
      <c r="FD99" s="23">
        <v>10.160440913479976</v>
      </c>
      <c r="FE99" s="23">
        <v>10.230176601499975</v>
      </c>
      <c r="FF99" s="23">
        <v>10.299912289519975</v>
      </c>
      <c r="FG99" s="23">
        <v>10.369647977539975</v>
      </c>
      <c r="FH99" s="23">
        <v>10.439383665559975</v>
      </c>
      <c r="FI99" s="23">
        <v>10.509119353579974</v>
      </c>
      <c r="FJ99" s="23">
        <v>10.578855041599974</v>
      </c>
      <c r="FK99" s="23">
        <v>10.648590729619974</v>
      </c>
      <c r="FL99" s="23">
        <v>10.718326417639974</v>
      </c>
      <c r="FM99" s="23">
        <v>10.788062105659973</v>
      </c>
      <c r="FN99" s="23">
        <v>10.857797793679973</v>
      </c>
      <c r="FO99" s="23">
        <v>10.927533481699973</v>
      </c>
      <c r="FP99" s="23">
        <v>10.997269169719972</v>
      </c>
      <c r="FQ99" s="23">
        <v>11.067004857739972</v>
      </c>
      <c r="FR99" s="23">
        <v>11.136740545759972</v>
      </c>
      <c r="FS99" s="23">
        <v>11.206476233779972</v>
      </c>
      <c r="FT99" s="23">
        <v>11.276211921799971</v>
      </c>
      <c r="FU99" s="23">
        <v>11.345947609819971</v>
      </c>
      <c r="FV99" s="23">
        <v>11.415683297839971</v>
      </c>
      <c r="FW99" s="23">
        <v>11.485418985859971</v>
      </c>
      <c r="FX99" s="23">
        <v>11.55515467387997</v>
      </c>
      <c r="FY99" s="23">
        <v>11.62489036189997</v>
      </c>
      <c r="FZ99" s="23">
        <v>11.69462604991997</v>
      </c>
      <c r="GA99" s="23">
        <v>11.76436173793997</v>
      </c>
      <c r="GB99" s="23">
        <v>11.834097425959969</v>
      </c>
      <c r="GC99" s="23">
        <v>11.903833113979969</v>
      </c>
      <c r="GD99" s="23">
        <v>11.973568801999969</v>
      </c>
      <c r="GE99" s="23">
        <v>12.043304490019969</v>
      </c>
      <c r="GF99" s="23">
        <v>12.113040178039968</v>
      </c>
      <c r="GG99" s="23">
        <v>12.182775866059968</v>
      </c>
      <c r="GH99" s="23">
        <v>12.252511554079968</v>
      </c>
      <c r="GI99" s="23">
        <v>12.322247242099968</v>
      </c>
      <c r="GJ99" s="23">
        <v>12.391982930119967</v>
      </c>
      <c r="GK99" s="23">
        <v>12.461718618139967</v>
      </c>
      <c r="GL99" s="23">
        <v>12.531454306159967</v>
      </c>
      <c r="GM99" s="23">
        <v>12.601189994179967</v>
      </c>
      <c r="GN99" s="23">
        <v>12.670925682199966</v>
      </c>
      <c r="GO99" s="23">
        <v>12.740661370219966</v>
      </c>
      <c r="GP99" s="23">
        <v>12.810397058239966</v>
      </c>
      <c r="GQ99" s="23">
        <v>12.880132746259966</v>
      </c>
      <c r="GR99" s="23">
        <v>12.949868434279965</v>
      </c>
      <c r="GS99" s="23">
        <v>13.019604122299965</v>
      </c>
      <c r="GT99" s="23">
        <v>13.089339810319965</v>
      </c>
      <c r="GU99" s="23">
        <v>13.159075498339964</v>
      </c>
      <c r="GV99" s="23">
        <v>13.228811186359964</v>
      </c>
      <c r="GW99" s="23">
        <v>13.298546874379964</v>
      </c>
      <c r="GX99" s="23">
        <v>13.368282562399964</v>
      </c>
      <c r="GY99" s="23">
        <v>13.438018250419963</v>
      </c>
      <c r="GZ99" s="23">
        <v>13.507753938439963</v>
      </c>
      <c r="HA99" s="23">
        <v>13.577489626459963</v>
      </c>
      <c r="HB99" s="23">
        <v>13.647225314479963</v>
      </c>
      <c r="HC99" s="23">
        <v>13.716961002499962</v>
      </c>
      <c r="HD99" s="23">
        <v>13.786696690519962</v>
      </c>
      <c r="HE99" s="23">
        <v>13.856432378539962</v>
      </c>
      <c r="HF99" s="23">
        <v>13.926168066559962</v>
      </c>
      <c r="HG99" s="23">
        <v>13.995903754579961</v>
      </c>
      <c r="HH99" s="23">
        <v>14.065639442599961</v>
      </c>
      <c r="HI99" s="23">
        <v>14.135375130619961</v>
      </c>
      <c r="HJ99" s="23">
        <v>14.205110818639961</v>
      </c>
      <c r="HK99" s="23">
        <v>14.27484650665996</v>
      </c>
      <c r="HL99" s="23">
        <v>14.34458219467996</v>
      </c>
      <c r="HM99" s="23">
        <v>14.41431788269996</v>
      </c>
      <c r="HN99" s="23">
        <v>14.48405357071996</v>
      </c>
      <c r="HO99" s="23">
        <v>14.553789258739959</v>
      </c>
      <c r="HP99" s="23">
        <v>14.623524946759959</v>
      </c>
      <c r="HQ99" s="23">
        <v>14.693260634779959</v>
      </c>
      <c r="HR99" s="23">
        <v>14.762996322799959</v>
      </c>
      <c r="HS99" s="23">
        <v>14.832732010819958</v>
      </c>
      <c r="HT99" s="23">
        <v>14.902467698839958</v>
      </c>
      <c r="HU99" s="23">
        <v>14.972203386859958</v>
      </c>
      <c r="HV99" s="23">
        <v>15.041939074879958</v>
      </c>
      <c r="HW99" s="23">
        <v>15.111674762899957</v>
      </c>
      <c r="HX99" s="23">
        <v>15.181410450919957</v>
      </c>
      <c r="HY99" s="23">
        <v>15.251146138939957</v>
      </c>
      <c r="HZ99" s="23">
        <v>15.320881826959956</v>
      </c>
      <c r="IA99" s="23">
        <v>15.390617514979956</v>
      </c>
      <c r="IB99" s="23">
        <v>15.460353202999956</v>
      </c>
      <c r="IC99" s="23">
        <v>15.530088891019956</v>
      </c>
      <c r="ID99" s="23">
        <v>15.599824579039955</v>
      </c>
      <c r="IE99" s="23">
        <v>15.669560267059955</v>
      </c>
      <c r="IF99" s="23">
        <v>15.739295955079955</v>
      </c>
      <c r="IG99" s="23">
        <v>15.809031643099955</v>
      </c>
      <c r="IH99" s="23">
        <v>15.878767331119954</v>
      </c>
      <c r="II99" s="23">
        <v>15.948503019139954</v>
      </c>
      <c r="IJ99" s="23">
        <v>16.018238707159952</v>
      </c>
      <c r="IK99" s="23">
        <v>16.087974395179955</v>
      </c>
      <c r="IL99" s="23">
        <v>16.157710083199952</v>
      </c>
      <c r="IM99" s="23">
        <v>16.227445771219955</v>
      </c>
      <c r="IN99" s="23">
        <v>16.297181459239951</v>
      </c>
      <c r="IO99" s="23">
        <v>16.366917147259954</v>
      </c>
      <c r="IP99" s="23">
        <v>16.436652835279951</v>
      </c>
      <c r="IQ99" s="23">
        <v>16.506388523299954</v>
      </c>
      <c r="IR99" s="23">
        <v>16.57612421131995</v>
      </c>
      <c r="IS99" s="23">
        <v>16.645859899339953</v>
      </c>
      <c r="IT99" s="23">
        <v>16.71559558735995</v>
      </c>
      <c r="IU99" s="23">
        <v>16.785331275379953</v>
      </c>
      <c r="IV99" s="23">
        <v>16.855066963399949</v>
      </c>
    </row>
    <row r="100" spans="1:256" ht="13.2" x14ac:dyDescent="0.25">
      <c r="A100" s="149">
        <v>39722</v>
      </c>
      <c r="B100" s="218">
        <v>-2.0210059293750011</v>
      </c>
      <c r="C100" s="218">
        <v>-1.9907047400625011</v>
      </c>
      <c r="D100" s="218">
        <v>-1.9604035507500011</v>
      </c>
      <c r="E100" s="218">
        <v>-1.930102361437501</v>
      </c>
      <c r="F100" s="218">
        <v>-1.899801172125001</v>
      </c>
      <c r="G100" s="218">
        <v>-1.869499982812501</v>
      </c>
      <c r="H100" s="218">
        <v>-1.8391987935000009</v>
      </c>
      <c r="I100" s="218">
        <v>-1.8088976041875009</v>
      </c>
      <c r="J100" s="218">
        <v>-1.7785964148750009</v>
      </c>
      <c r="K100" s="218">
        <v>-1.7482952255625008</v>
      </c>
      <c r="L100" s="218">
        <v>-1.7179940362500008</v>
      </c>
      <c r="M100" s="218">
        <v>-1.6876928469375008</v>
      </c>
      <c r="N100" s="218">
        <v>-1.6573916576250007</v>
      </c>
      <c r="O100" s="218">
        <v>-1.6270904683125007</v>
      </c>
      <c r="P100" s="218">
        <v>-1.5967892790000007</v>
      </c>
      <c r="Q100" s="218">
        <v>-1.5664880896875006</v>
      </c>
      <c r="R100" s="218">
        <v>-1.5361869003750006</v>
      </c>
      <c r="S100" s="218">
        <v>-1.5058857110625006</v>
      </c>
      <c r="T100" s="218">
        <v>-1.4755845217500005</v>
      </c>
      <c r="U100" s="218">
        <v>-1.4452833324375005</v>
      </c>
      <c r="V100" s="219">
        <v>-1.4149821431250005</v>
      </c>
      <c r="W100" s="218">
        <v>-1.3846809538125004</v>
      </c>
      <c r="X100" s="219">
        <v>-1.3543797645000004</v>
      </c>
      <c r="Y100" s="218">
        <v>-1.3240785751875004</v>
      </c>
      <c r="Z100" s="219">
        <v>-1.2937773858750004</v>
      </c>
      <c r="AA100" s="218">
        <v>-1.2634761965625003</v>
      </c>
      <c r="AB100" s="220">
        <v>-1.2331750072500003</v>
      </c>
      <c r="AC100" s="218">
        <v>-1.2028738179375003</v>
      </c>
      <c r="AD100" s="220">
        <v>-1.1725726286250002</v>
      </c>
      <c r="AE100" s="218">
        <v>-1.1422714393125002</v>
      </c>
      <c r="AF100" s="218">
        <v>-1.1119702500000002</v>
      </c>
      <c r="AG100" s="150">
        <v>-1.0832351250000003</v>
      </c>
      <c r="AH100" s="150">
        <v>-1.0545000000000002</v>
      </c>
      <c r="AI100" s="150">
        <v>-1.0272500000000002</v>
      </c>
      <c r="AJ100" s="150">
        <v>-1</v>
      </c>
      <c r="AK100" s="150">
        <v>-0.8</v>
      </c>
      <c r="AL100" s="150">
        <v>-0.6</v>
      </c>
      <c r="AM100" s="150">
        <v>-0.4</v>
      </c>
      <c r="AN100" s="150">
        <v>-0.2</v>
      </c>
      <c r="AO100" s="150">
        <v>0</v>
      </c>
      <c r="AP100" s="150">
        <v>0.2</v>
      </c>
      <c r="AQ100" s="150">
        <v>0.4</v>
      </c>
      <c r="AR100" s="150">
        <v>0.6</v>
      </c>
      <c r="AS100" s="150">
        <v>0.8</v>
      </c>
      <c r="AT100" s="150">
        <v>1</v>
      </c>
      <c r="AU100" s="150">
        <v>1.2</v>
      </c>
      <c r="AV100" s="150">
        <v>1.4</v>
      </c>
      <c r="AW100" s="150">
        <v>1.58</v>
      </c>
      <c r="AX100" s="150">
        <v>1.76</v>
      </c>
      <c r="AY100" s="150">
        <v>1.9220000000000006</v>
      </c>
      <c r="AZ100" s="150">
        <v>2.0840000000000005</v>
      </c>
      <c r="BA100" s="150">
        <v>2.2298000000000004</v>
      </c>
      <c r="BB100" s="150">
        <v>2.3756000000000004</v>
      </c>
      <c r="BC100" s="150">
        <v>2.5068200000000003</v>
      </c>
      <c r="BD100" s="150">
        <v>2.6380400000000002</v>
      </c>
      <c r="BE100" s="150">
        <v>2.756138</v>
      </c>
      <c r="BF100" s="150">
        <v>2.8742359999999998</v>
      </c>
      <c r="BG100" s="150">
        <v>2.9805241999999996</v>
      </c>
      <c r="BH100" s="150">
        <v>3.0868123999999995</v>
      </c>
      <c r="BI100" s="150">
        <v>3.1824717799999993</v>
      </c>
      <c r="BJ100" s="150">
        <v>3.2781311599999992</v>
      </c>
      <c r="BK100" s="150">
        <v>3.3642246019999993</v>
      </c>
      <c r="BL100" s="150">
        <v>3.450318043999999</v>
      </c>
      <c r="BM100" s="150">
        <v>3.5278021417999987</v>
      </c>
      <c r="BN100" s="150">
        <v>3.6052862395999989</v>
      </c>
      <c r="BO100" s="150">
        <v>3.6750219276199987</v>
      </c>
      <c r="BP100" s="150">
        <v>3.7447576156399989</v>
      </c>
      <c r="BQ100" s="150">
        <v>3.8144933036599991</v>
      </c>
      <c r="BR100" s="150">
        <v>3.8842289916799988</v>
      </c>
      <c r="BS100" s="150">
        <v>3.9539646796999985</v>
      </c>
      <c r="BT100" s="150">
        <v>4.0237003677199983</v>
      </c>
      <c r="BU100" s="150">
        <v>4.093436055739998</v>
      </c>
      <c r="BV100" s="150">
        <v>4.1631717437599978</v>
      </c>
      <c r="BW100" s="150">
        <v>4.2329074317799975</v>
      </c>
      <c r="BX100" s="150">
        <v>4.3026431197999973</v>
      </c>
      <c r="BY100" s="150">
        <v>4.372378807819997</v>
      </c>
      <c r="BZ100" s="150">
        <v>4.4421144958399967</v>
      </c>
      <c r="CA100" s="150">
        <v>4.5118501838599965</v>
      </c>
      <c r="CB100" s="150">
        <v>4.5815858718799962</v>
      </c>
      <c r="CC100" s="150">
        <v>4.651321559899996</v>
      </c>
      <c r="CD100" s="150">
        <v>4.7210572479199957</v>
      </c>
      <c r="CE100" s="150">
        <v>4.7907929359399954</v>
      </c>
      <c r="CF100" s="150">
        <v>4.8605286239599952</v>
      </c>
      <c r="CG100" s="150">
        <v>4.9302643119799949</v>
      </c>
      <c r="CH100" s="150">
        <v>4.9999999999999947</v>
      </c>
      <c r="CI100" s="150">
        <v>5.0697356880199944</v>
      </c>
      <c r="CJ100" s="150">
        <v>5.1394713760399942</v>
      </c>
      <c r="CK100" s="150">
        <v>5.2092070640599939</v>
      </c>
      <c r="CL100" s="150">
        <v>5.2789427520799936</v>
      </c>
      <c r="CM100" s="150">
        <v>5.3486784400999934</v>
      </c>
      <c r="CN100" s="150">
        <v>5.4184141281199931</v>
      </c>
      <c r="CO100" s="150">
        <v>5.4881498161399929</v>
      </c>
      <c r="CP100" s="150">
        <v>5.5578855041599926</v>
      </c>
      <c r="CQ100" s="150">
        <v>5.6276211921799923</v>
      </c>
      <c r="CR100" s="150">
        <v>5.6973568801999921</v>
      </c>
      <c r="CS100" s="150">
        <v>5.7670925682199918</v>
      </c>
      <c r="CT100" s="150">
        <v>5.8368282562399916</v>
      </c>
      <c r="CU100" s="150">
        <v>5.9065639442599913</v>
      </c>
      <c r="CV100" s="150">
        <v>5.9762996322799911</v>
      </c>
      <c r="CW100" s="150">
        <v>6.0460353202999908</v>
      </c>
      <c r="CX100" s="150">
        <v>6.1157710083199905</v>
      </c>
      <c r="CY100" s="150">
        <v>6.1855066963399903</v>
      </c>
      <c r="CZ100" s="150">
        <v>6.25524238435999</v>
      </c>
      <c r="DA100" s="150">
        <v>6.3249780723799898</v>
      </c>
      <c r="DB100" s="150">
        <v>6.3947137603999895</v>
      </c>
      <c r="DC100" s="150">
        <v>6.4644494484199893</v>
      </c>
      <c r="DD100" s="150">
        <v>6.534185136439989</v>
      </c>
      <c r="DE100" s="150">
        <v>6.6039208244599887</v>
      </c>
      <c r="DF100" s="150">
        <v>6.6736565124799885</v>
      </c>
      <c r="DG100" s="150">
        <v>6.7433922004999882</v>
      </c>
      <c r="DH100" s="150">
        <v>6.813127888519988</v>
      </c>
      <c r="DI100" s="150">
        <v>6.8828635765399877</v>
      </c>
      <c r="DJ100" s="150">
        <v>6.9525992645599874</v>
      </c>
      <c r="DK100" s="150">
        <v>7.0223349525799872</v>
      </c>
      <c r="DL100" s="150">
        <v>7.0920706405999869</v>
      </c>
      <c r="DM100" s="150">
        <v>7.1618063286199867</v>
      </c>
      <c r="DN100" s="150">
        <v>7.2315420166399864</v>
      </c>
      <c r="DO100" s="150">
        <v>7.3012777046599862</v>
      </c>
      <c r="DP100" s="150">
        <v>7.3710133926799859</v>
      </c>
      <c r="DQ100" s="150">
        <v>7.4407490806999856</v>
      </c>
      <c r="DR100" s="150">
        <v>7.5104847687199854</v>
      </c>
      <c r="DS100" s="150">
        <v>7.5802204567399851</v>
      </c>
      <c r="DT100" s="150">
        <v>7.6499561447599849</v>
      </c>
      <c r="DU100" s="150">
        <v>7.7196918327799846</v>
      </c>
      <c r="DV100" s="150">
        <v>7.7894275207999844</v>
      </c>
      <c r="DW100" s="150">
        <v>7.8591632088199841</v>
      </c>
      <c r="DX100" s="150">
        <v>7.9288988968399838</v>
      </c>
      <c r="DY100" s="150">
        <v>7.9986345848599836</v>
      </c>
      <c r="DZ100" s="150">
        <v>8.0683702728799833</v>
      </c>
      <c r="EA100" s="150">
        <v>8.1381059608999831</v>
      </c>
      <c r="EB100" s="150">
        <v>8.2078416489199828</v>
      </c>
      <c r="EC100" s="150">
        <v>8.2775773369399825</v>
      </c>
      <c r="ED100" s="150">
        <v>8.3473130249599823</v>
      </c>
      <c r="EE100" s="150">
        <v>8.417048712979982</v>
      </c>
      <c r="EF100" s="150">
        <v>8.4867844009999818</v>
      </c>
      <c r="EG100" s="150">
        <v>8.5565200890199815</v>
      </c>
      <c r="EH100" s="150">
        <v>8.6262557770399813</v>
      </c>
      <c r="EI100" s="150">
        <v>8.695991465059981</v>
      </c>
      <c r="EJ100" s="150">
        <v>8.7657271530799807</v>
      </c>
      <c r="EK100" s="150">
        <v>8.8354628410999805</v>
      </c>
      <c r="EL100" s="23">
        <v>8.9051985291199802</v>
      </c>
      <c r="EM100" s="23">
        <v>8.97493421713998</v>
      </c>
      <c r="EN100" s="23">
        <v>9.0446699051599797</v>
      </c>
      <c r="EO100" s="23">
        <v>9.1144055931799794</v>
      </c>
      <c r="EP100" s="23">
        <v>9.1841412811999792</v>
      </c>
      <c r="EQ100" s="23">
        <v>9.2538769692199789</v>
      </c>
      <c r="ER100" s="23">
        <v>9.3236126572399787</v>
      </c>
      <c r="ES100" s="23">
        <v>9.3933483452599784</v>
      </c>
      <c r="ET100" s="23">
        <v>9.4630840332799782</v>
      </c>
      <c r="EU100" s="23">
        <v>9.5328197212999779</v>
      </c>
      <c r="EV100" s="23">
        <v>9.6025554093199776</v>
      </c>
      <c r="EW100" s="23">
        <v>9.6722910973399774</v>
      </c>
      <c r="EX100" s="23">
        <v>9.7420267853599771</v>
      </c>
      <c r="EY100" s="23">
        <v>9.8117624733799769</v>
      </c>
      <c r="EZ100" s="23">
        <v>9.8814981613999766</v>
      </c>
      <c r="FA100" s="23">
        <v>9.9512338494199764</v>
      </c>
      <c r="FB100" s="23">
        <v>10.020969537439976</v>
      </c>
      <c r="FC100" s="23">
        <v>10.090705225459976</v>
      </c>
      <c r="FD100" s="23">
        <v>10.160440913479976</v>
      </c>
      <c r="FE100" s="23">
        <v>10.230176601499975</v>
      </c>
      <c r="FF100" s="23">
        <v>10.299912289519975</v>
      </c>
      <c r="FG100" s="23">
        <v>10.369647977539975</v>
      </c>
      <c r="FH100" s="23">
        <v>10.439383665559975</v>
      </c>
      <c r="FI100" s="23">
        <v>10.509119353579974</v>
      </c>
      <c r="FJ100" s="23">
        <v>10.578855041599974</v>
      </c>
      <c r="FK100" s="23">
        <v>10.648590729619974</v>
      </c>
      <c r="FL100" s="23">
        <v>10.718326417639974</v>
      </c>
      <c r="FM100" s="23">
        <v>10.788062105659973</v>
      </c>
      <c r="FN100" s="23">
        <v>10.857797793679973</v>
      </c>
      <c r="FO100" s="23">
        <v>10.927533481699973</v>
      </c>
      <c r="FP100" s="23">
        <v>10.997269169719972</v>
      </c>
      <c r="FQ100" s="23">
        <v>11.067004857739972</v>
      </c>
      <c r="FR100" s="23">
        <v>11.136740545759972</v>
      </c>
      <c r="FS100" s="23">
        <v>11.206476233779972</v>
      </c>
      <c r="FT100" s="23">
        <v>11.276211921799971</v>
      </c>
      <c r="FU100" s="23">
        <v>11.345947609819971</v>
      </c>
      <c r="FV100" s="23">
        <v>11.415683297839971</v>
      </c>
      <c r="FW100" s="23">
        <v>11.485418985859971</v>
      </c>
      <c r="FX100" s="23">
        <v>11.55515467387997</v>
      </c>
      <c r="FY100" s="23">
        <v>11.62489036189997</v>
      </c>
      <c r="FZ100" s="23">
        <v>11.69462604991997</v>
      </c>
      <c r="GA100" s="23">
        <v>11.76436173793997</v>
      </c>
      <c r="GB100" s="23">
        <v>11.834097425959969</v>
      </c>
      <c r="GC100" s="23">
        <v>11.903833113979969</v>
      </c>
      <c r="GD100" s="23">
        <v>11.973568801999969</v>
      </c>
      <c r="GE100" s="23">
        <v>12.043304490019969</v>
      </c>
      <c r="GF100" s="23">
        <v>12.113040178039968</v>
      </c>
      <c r="GG100" s="23">
        <v>12.182775866059968</v>
      </c>
      <c r="GH100" s="23">
        <v>12.252511554079968</v>
      </c>
      <c r="GI100" s="23">
        <v>12.322247242099968</v>
      </c>
      <c r="GJ100" s="23">
        <v>12.391982930119967</v>
      </c>
      <c r="GK100" s="23">
        <v>12.461718618139967</v>
      </c>
      <c r="GL100" s="23">
        <v>12.531454306159967</v>
      </c>
      <c r="GM100" s="23">
        <v>12.601189994179967</v>
      </c>
      <c r="GN100" s="23">
        <v>12.670925682199966</v>
      </c>
      <c r="GO100" s="23">
        <v>12.740661370219966</v>
      </c>
      <c r="GP100" s="23">
        <v>12.810397058239966</v>
      </c>
      <c r="GQ100" s="23">
        <v>12.880132746259966</v>
      </c>
      <c r="GR100" s="23">
        <v>12.949868434279965</v>
      </c>
      <c r="GS100" s="23">
        <v>13.019604122299965</v>
      </c>
      <c r="GT100" s="23">
        <v>13.089339810319965</v>
      </c>
      <c r="GU100" s="23">
        <v>13.159075498339964</v>
      </c>
      <c r="GV100" s="23">
        <v>13.228811186359964</v>
      </c>
      <c r="GW100" s="23">
        <v>13.298546874379964</v>
      </c>
      <c r="GX100" s="23">
        <v>13.368282562399964</v>
      </c>
      <c r="GY100" s="23">
        <v>13.438018250419963</v>
      </c>
      <c r="GZ100" s="23">
        <v>13.507753938439963</v>
      </c>
      <c r="HA100" s="23">
        <v>13.577489626459963</v>
      </c>
      <c r="HB100" s="23">
        <v>13.647225314479963</v>
      </c>
      <c r="HC100" s="23">
        <v>13.716961002499962</v>
      </c>
      <c r="HD100" s="23">
        <v>13.786696690519962</v>
      </c>
      <c r="HE100" s="23">
        <v>13.856432378539962</v>
      </c>
      <c r="HF100" s="23">
        <v>13.926168066559962</v>
      </c>
      <c r="HG100" s="23">
        <v>13.995903754579961</v>
      </c>
      <c r="HH100" s="23">
        <v>14.065639442599961</v>
      </c>
      <c r="HI100" s="23">
        <v>14.135375130619961</v>
      </c>
      <c r="HJ100" s="23">
        <v>14.205110818639961</v>
      </c>
      <c r="HK100" s="23">
        <v>14.27484650665996</v>
      </c>
      <c r="HL100" s="23">
        <v>14.34458219467996</v>
      </c>
      <c r="HM100" s="23">
        <v>14.41431788269996</v>
      </c>
      <c r="HN100" s="23">
        <v>14.48405357071996</v>
      </c>
      <c r="HO100" s="23">
        <v>14.553789258739959</v>
      </c>
      <c r="HP100" s="23">
        <v>14.623524946759959</v>
      </c>
      <c r="HQ100" s="23">
        <v>14.693260634779959</v>
      </c>
      <c r="HR100" s="23">
        <v>14.762996322799959</v>
      </c>
      <c r="HS100" s="23">
        <v>14.832732010819958</v>
      </c>
      <c r="HT100" s="23">
        <v>14.902467698839958</v>
      </c>
      <c r="HU100" s="23">
        <v>14.972203386859958</v>
      </c>
      <c r="HV100" s="23">
        <v>15.041939074879958</v>
      </c>
      <c r="HW100" s="23">
        <v>15.111674762899957</v>
      </c>
      <c r="HX100" s="23">
        <v>15.181410450919957</v>
      </c>
      <c r="HY100" s="23">
        <v>15.251146138939957</v>
      </c>
      <c r="HZ100" s="23">
        <v>15.320881826959956</v>
      </c>
      <c r="IA100" s="23">
        <v>15.390617514979956</v>
      </c>
      <c r="IB100" s="23">
        <v>15.460353202999956</v>
      </c>
      <c r="IC100" s="23">
        <v>15.530088891019956</v>
      </c>
      <c r="ID100" s="23">
        <v>15.599824579039955</v>
      </c>
      <c r="IE100" s="23">
        <v>15.669560267059955</v>
      </c>
      <c r="IF100" s="23">
        <v>15.739295955079955</v>
      </c>
      <c r="IG100" s="23">
        <v>15.809031643099955</v>
      </c>
      <c r="IH100" s="23">
        <v>15.878767331119954</v>
      </c>
      <c r="II100" s="23">
        <v>15.948503019139954</v>
      </c>
      <c r="IJ100" s="23">
        <v>16.018238707159952</v>
      </c>
      <c r="IK100" s="23">
        <v>16.087974395179955</v>
      </c>
      <c r="IL100" s="23">
        <v>16.157710083199952</v>
      </c>
      <c r="IM100" s="23">
        <v>16.227445771219955</v>
      </c>
      <c r="IN100" s="23">
        <v>16.297181459239951</v>
      </c>
      <c r="IO100" s="23">
        <v>16.366917147259954</v>
      </c>
      <c r="IP100" s="23">
        <v>16.436652835279951</v>
      </c>
      <c r="IQ100" s="23">
        <v>16.506388523299954</v>
      </c>
      <c r="IR100" s="23">
        <v>16.57612421131995</v>
      </c>
      <c r="IS100" s="23">
        <v>16.645859899339953</v>
      </c>
      <c r="IT100" s="23">
        <v>16.71559558735995</v>
      </c>
      <c r="IU100" s="23">
        <v>16.785331275379953</v>
      </c>
      <c r="IV100" s="23">
        <v>16.855066963399949</v>
      </c>
    </row>
    <row r="101" spans="1:256" ht="13.2" x14ac:dyDescent="0.25">
      <c r="A101" s="149">
        <v>39753</v>
      </c>
      <c r="B101" s="218">
        <v>-2.0210059293750011</v>
      </c>
      <c r="C101" s="218">
        <v>-1.9907047400625011</v>
      </c>
      <c r="D101" s="218">
        <v>-1.9604035507500011</v>
      </c>
      <c r="E101" s="218">
        <v>-1.930102361437501</v>
      </c>
      <c r="F101" s="218">
        <v>-1.899801172125001</v>
      </c>
      <c r="G101" s="218">
        <v>-1.869499982812501</v>
      </c>
      <c r="H101" s="218">
        <v>-1.8391987935000009</v>
      </c>
      <c r="I101" s="218">
        <v>-1.8088976041875009</v>
      </c>
      <c r="J101" s="218">
        <v>-1.7785964148750009</v>
      </c>
      <c r="K101" s="218">
        <v>-1.7482952255625008</v>
      </c>
      <c r="L101" s="218">
        <v>-1.7179940362500008</v>
      </c>
      <c r="M101" s="218">
        <v>-1.6876928469375008</v>
      </c>
      <c r="N101" s="218">
        <v>-1.6573916576250007</v>
      </c>
      <c r="O101" s="218">
        <v>-1.6270904683125007</v>
      </c>
      <c r="P101" s="218">
        <v>-1.5967892790000007</v>
      </c>
      <c r="Q101" s="218">
        <v>-1.5664880896875006</v>
      </c>
      <c r="R101" s="218">
        <v>-1.5361869003750006</v>
      </c>
      <c r="S101" s="218">
        <v>-1.5058857110625006</v>
      </c>
      <c r="T101" s="218">
        <v>-1.4755845217500005</v>
      </c>
      <c r="U101" s="218">
        <v>-1.4452833324375005</v>
      </c>
      <c r="V101" s="219">
        <v>-1.4149821431250005</v>
      </c>
      <c r="W101" s="218">
        <v>-1.3846809538125004</v>
      </c>
      <c r="X101" s="219">
        <v>-1.3543797645000004</v>
      </c>
      <c r="Y101" s="218">
        <v>-1.3240785751875004</v>
      </c>
      <c r="Z101" s="219">
        <v>-1.2937773858750004</v>
      </c>
      <c r="AA101" s="218">
        <v>-1.2634761965625003</v>
      </c>
      <c r="AB101" s="220">
        <v>-1.2331750072500003</v>
      </c>
      <c r="AC101" s="218">
        <v>-1.2028738179375003</v>
      </c>
      <c r="AD101" s="220">
        <v>-1.1725726286250002</v>
      </c>
      <c r="AE101" s="218">
        <v>-1.1422714393125002</v>
      </c>
      <c r="AF101" s="218">
        <v>-1.1119702500000002</v>
      </c>
      <c r="AG101" s="150">
        <v>-1.0832351250000003</v>
      </c>
      <c r="AH101" s="150">
        <v>-1.0545000000000002</v>
      </c>
      <c r="AI101" s="150">
        <v>-1.0272500000000002</v>
      </c>
      <c r="AJ101" s="150">
        <v>-1</v>
      </c>
      <c r="AK101" s="150">
        <v>-0.8</v>
      </c>
      <c r="AL101" s="150">
        <v>-0.6</v>
      </c>
      <c r="AM101" s="150">
        <v>-0.4</v>
      </c>
      <c r="AN101" s="150">
        <v>-0.2</v>
      </c>
      <c r="AO101" s="150">
        <v>0</v>
      </c>
      <c r="AP101" s="150">
        <v>0.2</v>
      </c>
      <c r="AQ101" s="150">
        <v>0.4</v>
      </c>
      <c r="AR101" s="150">
        <v>0.6</v>
      </c>
      <c r="AS101" s="150">
        <v>0.8</v>
      </c>
      <c r="AT101" s="150">
        <v>1</v>
      </c>
      <c r="AU101" s="150">
        <v>1.2</v>
      </c>
      <c r="AV101" s="150">
        <v>1.4</v>
      </c>
      <c r="AW101" s="150">
        <v>1.58</v>
      </c>
      <c r="AX101" s="150">
        <v>1.76</v>
      </c>
      <c r="AY101" s="150">
        <v>1.9220000000000006</v>
      </c>
      <c r="AZ101" s="150">
        <v>2.0840000000000005</v>
      </c>
      <c r="BA101" s="150">
        <v>2.2298000000000004</v>
      </c>
      <c r="BB101" s="150">
        <v>2.3756000000000004</v>
      </c>
      <c r="BC101" s="150">
        <v>2.5068200000000003</v>
      </c>
      <c r="BD101" s="150">
        <v>2.6380400000000002</v>
      </c>
      <c r="BE101" s="150">
        <v>2.756138</v>
      </c>
      <c r="BF101" s="150">
        <v>2.8742359999999998</v>
      </c>
      <c r="BG101" s="150">
        <v>2.9805241999999996</v>
      </c>
      <c r="BH101" s="150">
        <v>3.0868123999999995</v>
      </c>
      <c r="BI101" s="150">
        <v>3.1824717799999993</v>
      </c>
      <c r="BJ101" s="150">
        <v>3.2781311599999992</v>
      </c>
      <c r="BK101" s="150">
        <v>3.3642246019999993</v>
      </c>
      <c r="BL101" s="150">
        <v>3.450318043999999</v>
      </c>
      <c r="BM101" s="150">
        <v>3.5278021417999987</v>
      </c>
      <c r="BN101" s="150">
        <v>3.6052862395999989</v>
      </c>
      <c r="BO101" s="150">
        <v>3.6750219276199987</v>
      </c>
      <c r="BP101" s="150">
        <v>3.7447576156399989</v>
      </c>
      <c r="BQ101" s="150">
        <v>3.8144933036599991</v>
      </c>
      <c r="BR101" s="150">
        <v>3.8842289916799988</v>
      </c>
      <c r="BS101" s="150">
        <v>3.9539646796999985</v>
      </c>
      <c r="BT101" s="150">
        <v>4.0237003677199983</v>
      </c>
      <c r="BU101" s="150">
        <v>4.093436055739998</v>
      </c>
      <c r="BV101" s="150">
        <v>4.1631717437599978</v>
      </c>
      <c r="BW101" s="150">
        <v>4.2329074317799975</v>
      </c>
      <c r="BX101" s="150">
        <v>4.3026431197999973</v>
      </c>
      <c r="BY101" s="150">
        <v>4.372378807819997</v>
      </c>
      <c r="BZ101" s="150">
        <v>4.4421144958399967</v>
      </c>
      <c r="CA101" s="150">
        <v>4.5118501838599965</v>
      </c>
      <c r="CB101" s="150">
        <v>4.5815858718799962</v>
      </c>
      <c r="CC101" s="150">
        <v>4.651321559899996</v>
      </c>
      <c r="CD101" s="150">
        <v>4.7210572479199957</v>
      </c>
      <c r="CE101" s="150">
        <v>4.7907929359399954</v>
      </c>
      <c r="CF101" s="150">
        <v>4.8605286239599952</v>
      </c>
      <c r="CG101" s="150">
        <v>4.9302643119799949</v>
      </c>
      <c r="CH101" s="150">
        <v>4.9999999999999947</v>
      </c>
      <c r="CI101" s="150">
        <v>5.0697356880199944</v>
      </c>
      <c r="CJ101" s="150">
        <v>5.1394713760399942</v>
      </c>
      <c r="CK101" s="150">
        <v>5.2092070640599939</v>
      </c>
      <c r="CL101" s="150">
        <v>5.2789427520799936</v>
      </c>
      <c r="CM101" s="150">
        <v>5.3486784400999934</v>
      </c>
      <c r="CN101" s="150">
        <v>5.4184141281199931</v>
      </c>
      <c r="CO101" s="150">
        <v>5.4881498161399929</v>
      </c>
      <c r="CP101" s="150">
        <v>5.5578855041599926</v>
      </c>
      <c r="CQ101" s="150">
        <v>5.6276211921799923</v>
      </c>
      <c r="CR101" s="150">
        <v>5.6973568801999921</v>
      </c>
      <c r="CS101" s="150">
        <v>5.7670925682199918</v>
      </c>
      <c r="CT101" s="150">
        <v>5.8368282562399916</v>
      </c>
      <c r="CU101" s="150">
        <v>5.9065639442599913</v>
      </c>
      <c r="CV101" s="150">
        <v>5.9762996322799911</v>
      </c>
      <c r="CW101" s="150">
        <v>6.0460353202999908</v>
      </c>
      <c r="CX101" s="150">
        <v>6.1157710083199905</v>
      </c>
      <c r="CY101" s="150">
        <v>6.1855066963399903</v>
      </c>
      <c r="CZ101" s="150">
        <v>6.25524238435999</v>
      </c>
      <c r="DA101" s="150">
        <v>6.3249780723799898</v>
      </c>
      <c r="DB101" s="150">
        <v>6.3947137603999895</v>
      </c>
      <c r="DC101" s="150">
        <v>6.4644494484199893</v>
      </c>
      <c r="DD101" s="150">
        <v>6.534185136439989</v>
      </c>
      <c r="DE101" s="150">
        <v>6.6039208244599887</v>
      </c>
      <c r="DF101" s="150">
        <v>6.6736565124799885</v>
      </c>
      <c r="DG101" s="150">
        <v>6.7433922004999882</v>
      </c>
      <c r="DH101" s="150">
        <v>6.813127888519988</v>
      </c>
      <c r="DI101" s="150">
        <v>6.8828635765399877</v>
      </c>
      <c r="DJ101" s="150">
        <v>6.9525992645599874</v>
      </c>
      <c r="DK101" s="150">
        <v>7.0223349525799872</v>
      </c>
      <c r="DL101" s="150">
        <v>7.0920706405999869</v>
      </c>
      <c r="DM101" s="150">
        <v>7.1618063286199867</v>
      </c>
      <c r="DN101" s="150">
        <v>7.2315420166399864</v>
      </c>
      <c r="DO101" s="150">
        <v>7.3012777046599862</v>
      </c>
      <c r="DP101" s="150">
        <v>7.3710133926799859</v>
      </c>
      <c r="DQ101" s="150">
        <v>7.4407490806999856</v>
      </c>
      <c r="DR101" s="150">
        <v>7.5104847687199854</v>
      </c>
      <c r="DS101" s="150">
        <v>7.5802204567399851</v>
      </c>
      <c r="DT101" s="150">
        <v>7.6499561447599849</v>
      </c>
      <c r="DU101" s="150">
        <v>7.7196918327799846</v>
      </c>
      <c r="DV101" s="150">
        <v>7.7894275207999844</v>
      </c>
      <c r="DW101" s="150">
        <v>7.8591632088199841</v>
      </c>
      <c r="DX101" s="150">
        <v>7.9288988968399838</v>
      </c>
      <c r="DY101" s="150">
        <v>7.9986345848599836</v>
      </c>
      <c r="DZ101" s="150">
        <v>8.0683702728799833</v>
      </c>
      <c r="EA101" s="150">
        <v>8.1381059608999831</v>
      </c>
      <c r="EB101" s="150">
        <v>8.2078416489199828</v>
      </c>
      <c r="EC101" s="150">
        <v>8.2775773369399825</v>
      </c>
      <c r="ED101" s="150">
        <v>8.3473130249599823</v>
      </c>
      <c r="EE101" s="150">
        <v>8.417048712979982</v>
      </c>
      <c r="EF101" s="150">
        <v>8.4867844009999818</v>
      </c>
      <c r="EG101" s="150">
        <v>8.5565200890199815</v>
      </c>
      <c r="EH101" s="150">
        <v>8.6262557770399813</v>
      </c>
      <c r="EI101" s="150">
        <v>8.695991465059981</v>
      </c>
      <c r="EJ101" s="150">
        <v>8.7657271530799807</v>
      </c>
      <c r="EK101" s="150">
        <v>8.8354628410999805</v>
      </c>
      <c r="EL101" s="23">
        <v>8.9051985291199802</v>
      </c>
      <c r="EM101" s="23">
        <v>8.97493421713998</v>
      </c>
      <c r="EN101" s="23">
        <v>9.0446699051599797</v>
      </c>
      <c r="EO101" s="23">
        <v>9.1144055931799794</v>
      </c>
      <c r="EP101" s="23">
        <v>9.1841412811999792</v>
      </c>
      <c r="EQ101" s="23">
        <v>9.2538769692199789</v>
      </c>
      <c r="ER101" s="23">
        <v>9.3236126572399787</v>
      </c>
      <c r="ES101" s="23">
        <v>9.3933483452599784</v>
      </c>
      <c r="ET101" s="23">
        <v>9.4630840332799782</v>
      </c>
      <c r="EU101" s="23">
        <v>9.5328197212999779</v>
      </c>
      <c r="EV101" s="23">
        <v>9.6025554093199776</v>
      </c>
      <c r="EW101" s="23">
        <v>9.6722910973399774</v>
      </c>
      <c r="EX101" s="23">
        <v>9.7420267853599771</v>
      </c>
      <c r="EY101" s="23">
        <v>9.8117624733799769</v>
      </c>
      <c r="EZ101" s="23">
        <v>9.8814981613999766</v>
      </c>
      <c r="FA101" s="23">
        <v>9.9512338494199764</v>
      </c>
      <c r="FB101" s="23">
        <v>10.020969537439976</v>
      </c>
      <c r="FC101" s="23">
        <v>10.090705225459976</v>
      </c>
      <c r="FD101" s="23">
        <v>10.160440913479976</v>
      </c>
      <c r="FE101" s="23">
        <v>10.230176601499975</v>
      </c>
      <c r="FF101" s="23">
        <v>10.299912289519975</v>
      </c>
      <c r="FG101" s="23">
        <v>10.369647977539975</v>
      </c>
      <c r="FH101" s="23">
        <v>10.439383665559975</v>
      </c>
      <c r="FI101" s="23">
        <v>10.509119353579974</v>
      </c>
      <c r="FJ101" s="23">
        <v>10.578855041599974</v>
      </c>
      <c r="FK101" s="23">
        <v>10.648590729619974</v>
      </c>
      <c r="FL101" s="23">
        <v>10.718326417639974</v>
      </c>
      <c r="FM101" s="23">
        <v>10.788062105659973</v>
      </c>
      <c r="FN101" s="23">
        <v>10.857797793679973</v>
      </c>
      <c r="FO101" s="23">
        <v>10.927533481699973</v>
      </c>
      <c r="FP101" s="23">
        <v>10.997269169719972</v>
      </c>
      <c r="FQ101" s="23">
        <v>11.067004857739972</v>
      </c>
      <c r="FR101" s="23">
        <v>11.136740545759972</v>
      </c>
      <c r="FS101" s="23">
        <v>11.206476233779972</v>
      </c>
      <c r="FT101" s="23">
        <v>11.276211921799971</v>
      </c>
      <c r="FU101" s="23">
        <v>11.345947609819971</v>
      </c>
      <c r="FV101" s="23">
        <v>11.415683297839971</v>
      </c>
      <c r="FW101" s="23">
        <v>11.485418985859971</v>
      </c>
      <c r="FX101" s="23">
        <v>11.55515467387997</v>
      </c>
      <c r="FY101" s="23">
        <v>11.62489036189997</v>
      </c>
      <c r="FZ101" s="23">
        <v>11.69462604991997</v>
      </c>
      <c r="GA101" s="23">
        <v>11.76436173793997</v>
      </c>
      <c r="GB101" s="23">
        <v>11.834097425959969</v>
      </c>
      <c r="GC101" s="23">
        <v>11.903833113979969</v>
      </c>
      <c r="GD101" s="23">
        <v>11.973568801999969</v>
      </c>
      <c r="GE101" s="23">
        <v>12.043304490019969</v>
      </c>
      <c r="GF101" s="23">
        <v>12.113040178039968</v>
      </c>
      <c r="GG101" s="23">
        <v>12.182775866059968</v>
      </c>
      <c r="GH101" s="23">
        <v>12.252511554079968</v>
      </c>
      <c r="GI101" s="23">
        <v>12.322247242099968</v>
      </c>
      <c r="GJ101" s="23">
        <v>12.391982930119967</v>
      </c>
      <c r="GK101" s="23">
        <v>12.461718618139967</v>
      </c>
      <c r="GL101" s="23">
        <v>12.531454306159967</v>
      </c>
      <c r="GM101" s="23">
        <v>12.601189994179967</v>
      </c>
      <c r="GN101" s="23">
        <v>12.670925682199966</v>
      </c>
      <c r="GO101" s="23">
        <v>12.740661370219966</v>
      </c>
      <c r="GP101" s="23">
        <v>12.810397058239966</v>
      </c>
      <c r="GQ101" s="23">
        <v>12.880132746259966</v>
      </c>
      <c r="GR101" s="23">
        <v>12.949868434279965</v>
      </c>
      <c r="GS101" s="23">
        <v>13.019604122299965</v>
      </c>
      <c r="GT101" s="23">
        <v>13.089339810319965</v>
      </c>
      <c r="GU101" s="23">
        <v>13.159075498339964</v>
      </c>
      <c r="GV101" s="23">
        <v>13.228811186359964</v>
      </c>
      <c r="GW101" s="23">
        <v>13.298546874379964</v>
      </c>
      <c r="GX101" s="23">
        <v>13.368282562399964</v>
      </c>
      <c r="GY101" s="23">
        <v>13.438018250419963</v>
      </c>
      <c r="GZ101" s="23">
        <v>13.507753938439963</v>
      </c>
      <c r="HA101" s="23">
        <v>13.577489626459963</v>
      </c>
      <c r="HB101" s="23">
        <v>13.647225314479963</v>
      </c>
      <c r="HC101" s="23">
        <v>13.716961002499962</v>
      </c>
      <c r="HD101" s="23">
        <v>13.786696690519962</v>
      </c>
      <c r="HE101" s="23">
        <v>13.856432378539962</v>
      </c>
      <c r="HF101" s="23">
        <v>13.926168066559962</v>
      </c>
      <c r="HG101" s="23">
        <v>13.995903754579961</v>
      </c>
      <c r="HH101" s="23">
        <v>14.065639442599961</v>
      </c>
      <c r="HI101" s="23">
        <v>14.135375130619961</v>
      </c>
      <c r="HJ101" s="23">
        <v>14.205110818639961</v>
      </c>
      <c r="HK101" s="23">
        <v>14.27484650665996</v>
      </c>
      <c r="HL101" s="23">
        <v>14.34458219467996</v>
      </c>
      <c r="HM101" s="23">
        <v>14.41431788269996</v>
      </c>
      <c r="HN101" s="23">
        <v>14.48405357071996</v>
      </c>
      <c r="HO101" s="23">
        <v>14.553789258739959</v>
      </c>
      <c r="HP101" s="23">
        <v>14.623524946759959</v>
      </c>
      <c r="HQ101" s="23">
        <v>14.693260634779959</v>
      </c>
      <c r="HR101" s="23">
        <v>14.762996322799959</v>
      </c>
      <c r="HS101" s="23">
        <v>14.832732010819958</v>
      </c>
      <c r="HT101" s="23">
        <v>14.902467698839958</v>
      </c>
      <c r="HU101" s="23">
        <v>14.972203386859958</v>
      </c>
      <c r="HV101" s="23">
        <v>15.041939074879958</v>
      </c>
      <c r="HW101" s="23">
        <v>15.111674762899957</v>
      </c>
      <c r="HX101" s="23">
        <v>15.181410450919957</v>
      </c>
      <c r="HY101" s="23">
        <v>15.251146138939957</v>
      </c>
      <c r="HZ101" s="23">
        <v>15.320881826959956</v>
      </c>
      <c r="IA101" s="23">
        <v>15.390617514979956</v>
      </c>
      <c r="IB101" s="23">
        <v>15.460353202999956</v>
      </c>
      <c r="IC101" s="23">
        <v>15.530088891019956</v>
      </c>
      <c r="ID101" s="23">
        <v>15.599824579039955</v>
      </c>
      <c r="IE101" s="23">
        <v>15.669560267059955</v>
      </c>
      <c r="IF101" s="23">
        <v>15.739295955079955</v>
      </c>
      <c r="IG101" s="23">
        <v>15.809031643099955</v>
      </c>
      <c r="IH101" s="23">
        <v>15.878767331119954</v>
      </c>
      <c r="II101" s="23">
        <v>15.948503019139954</v>
      </c>
      <c r="IJ101" s="23">
        <v>16.018238707159952</v>
      </c>
      <c r="IK101" s="23">
        <v>16.087974395179955</v>
      </c>
      <c r="IL101" s="23">
        <v>16.157710083199952</v>
      </c>
      <c r="IM101" s="23">
        <v>16.227445771219955</v>
      </c>
      <c r="IN101" s="23">
        <v>16.297181459239951</v>
      </c>
      <c r="IO101" s="23">
        <v>16.366917147259954</v>
      </c>
      <c r="IP101" s="23">
        <v>16.436652835279951</v>
      </c>
      <c r="IQ101" s="23">
        <v>16.506388523299954</v>
      </c>
      <c r="IR101" s="23">
        <v>16.57612421131995</v>
      </c>
      <c r="IS101" s="23">
        <v>16.645859899339953</v>
      </c>
      <c r="IT101" s="23">
        <v>16.71559558735995</v>
      </c>
      <c r="IU101" s="23">
        <v>16.785331275379953</v>
      </c>
      <c r="IV101" s="23">
        <v>16.855066963399949</v>
      </c>
    </row>
    <row r="102" spans="1:256" ht="13.2" x14ac:dyDescent="0.25">
      <c r="A102" s="149">
        <v>39783</v>
      </c>
      <c r="B102" s="218">
        <v>-2.0210059293750011</v>
      </c>
      <c r="C102" s="218">
        <v>-1.9907047400625011</v>
      </c>
      <c r="D102" s="218">
        <v>-1.9604035507500011</v>
      </c>
      <c r="E102" s="218">
        <v>-1.930102361437501</v>
      </c>
      <c r="F102" s="218">
        <v>-1.899801172125001</v>
      </c>
      <c r="G102" s="218">
        <v>-1.869499982812501</v>
      </c>
      <c r="H102" s="218">
        <v>-1.8391987935000009</v>
      </c>
      <c r="I102" s="218">
        <v>-1.8088976041875009</v>
      </c>
      <c r="J102" s="218">
        <v>-1.7785964148750009</v>
      </c>
      <c r="K102" s="218">
        <v>-1.7482952255625008</v>
      </c>
      <c r="L102" s="218">
        <v>-1.7179940362500008</v>
      </c>
      <c r="M102" s="218">
        <v>-1.6876928469375008</v>
      </c>
      <c r="N102" s="218">
        <v>-1.6573916576250007</v>
      </c>
      <c r="O102" s="218">
        <v>-1.6270904683125007</v>
      </c>
      <c r="P102" s="218">
        <v>-1.5967892790000007</v>
      </c>
      <c r="Q102" s="218">
        <v>-1.5664880896875006</v>
      </c>
      <c r="R102" s="218">
        <v>-1.5361869003750006</v>
      </c>
      <c r="S102" s="218">
        <v>-1.5058857110625006</v>
      </c>
      <c r="T102" s="218">
        <v>-1.4755845217500005</v>
      </c>
      <c r="U102" s="218">
        <v>-1.4452833324375005</v>
      </c>
      <c r="V102" s="219">
        <v>-1.4149821431250005</v>
      </c>
      <c r="W102" s="218">
        <v>-1.3846809538125004</v>
      </c>
      <c r="X102" s="219">
        <v>-1.3543797645000004</v>
      </c>
      <c r="Y102" s="218">
        <v>-1.3240785751875004</v>
      </c>
      <c r="Z102" s="219">
        <v>-1.2937773858750004</v>
      </c>
      <c r="AA102" s="218">
        <v>-1.2634761965625003</v>
      </c>
      <c r="AB102" s="220">
        <v>-1.2331750072500003</v>
      </c>
      <c r="AC102" s="218">
        <v>-1.2028738179375003</v>
      </c>
      <c r="AD102" s="220">
        <v>-1.1725726286250002</v>
      </c>
      <c r="AE102" s="218">
        <v>-1.1422714393125002</v>
      </c>
      <c r="AF102" s="218">
        <v>-1.1119702500000002</v>
      </c>
      <c r="AG102" s="150">
        <v>-1.0832351250000003</v>
      </c>
      <c r="AH102" s="150">
        <v>-1.0545000000000002</v>
      </c>
      <c r="AI102" s="150">
        <v>-1.0272500000000002</v>
      </c>
      <c r="AJ102" s="150">
        <v>-1</v>
      </c>
      <c r="AK102" s="150">
        <v>-0.8</v>
      </c>
      <c r="AL102" s="150">
        <v>-0.6</v>
      </c>
      <c r="AM102" s="150">
        <v>-0.4</v>
      </c>
      <c r="AN102" s="150">
        <v>-0.2</v>
      </c>
      <c r="AO102" s="150">
        <v>0</v>
      </c>
      <c r="AP102" s="150">
        <v>0.2</v>
      </c>
      <c r="AQ102" s="150">
        <v>0.4</v>
      </c>
      <c r="AR102" s="150">
        <v>0.6</v>
      </c>
      <c r="AS102" s="150">
        <v>0.8</v>
      </c>
      <c r="AT102" s="150">
        <v>1</v>
      </c>
      <c r="AU102" s="150">
        <v>1.2</v>
      </c>
      <c r="AV102" s="150">
        <v>1.4</v>
      </c>
      <c r="AW102" s="150">
        <v>1.58</v>
      </c>
      <c r="AX102" s="150">
        <v>1.76</v>
      </c>
      <c r="AY102" s="150">
        <v>1.9220000000000006</v>
      </c>
      <c r="AZ102" s="150">
        <v>2.0840000000000005</v>
      </c>
      <c r="BA102" s="150">
        <v>2.2298000000000004</v>
      </c>
      <c r="BB102" s="150">
        <v>2.3756000000000004</v>
      </c>
      <c r="BC102" s="150">
        <v>2.5068200000000003</v>
      </c>
      <c r="BD102" s="150">
        <v>2.6380400000000002</v>
      </c>
      <c r="BE102" s="150">
        <v>2.756138</v>
      </c>
      <c r="BF102" s="150">
        <v>2.8742359999999998</v>
      </c>
      <c r="BG102" s="150">
        <v>2.9805241999999996</v>
      </c>
      <c r="BH102" s="150">
        <v>3.0868123999999995</v>
      </c>
      <c r="BI102" s="150">
        <v>3.1824717799999993</v>
      </c>
      <c r="BJ102" s="150">
        <v>3.2781311599999992</v>
      </c>
      <c r="BK102" s="150">
        <v>3.3642246019999993</v>
      </c>
      <c r="BL102" s="150">
        <v>3.450318043999999</v>
      </c>
      <c r="BM102" s="150">
        <v>3.5278021417999987</v>
      </c>
      <c r="BN102" s="150">
        <v>3.6052862395999989</v>
      </c>
      <c r="BO102" s="150">
        <v>3.6750219276199987</v>
      </c>
      <c r="BP102" s="150">
        <v>3.7447576156399989</v>
      </c>
      <c r="BQ102" s="150">
        <v>3.8144933036599991</v>
      </c>
      <c r="BR102" s="150">
        <v>3.8842289916799988</v>
      </c>
      <c r="BS102" s="150">
        <v>3.9539646796999985</v>
      </c>
      <c r="BT102" s="150">
        <v>4.0237003677199983</v>
      </c>
      <c r="BU102" s="150">
        <v>4.093436055739998</v>
      </c>
      <c r="BV102" s="150">
        <v>4.1631717437599978</v>
      </c>
      <c r="BW102" s="150">
        <v>4.2329074317799975</v>
      </c>
      <c r="BX102" s="150">
        <v>4.3026431197999973</v>
      </c>
      <c r="BY102" s="150">
        <v>4.372378807819997</v>
      </c>
      <c r="BZ102" s="150">
        <v>4.4421144958399967</v>
      </c>
      <c r="CA102" s="150">
        <v>4.5118501838599965</v>
      </c>
      <c r="CB102" s="150">
        <v>4.5815858718799962</v>
      </c>
      <c r="CC102" s="150">
        <v>4.651321559899996</v>
      </c>
      <c r="CD102" s="150">
        <v>4.7210572479199957</v>
      </c>
      <c r="CE102" s="150">
        <v>4.7907929359399954</v>
      </c>
      <c r="CF102" s="150">
        <v>4.8605286239599952</v>
      </c>
      <c r="CG102" s="150">
        <v>4.9302643119799949</v>
      </c>
      <c r="CH102" s="150">
        <v>4.9999999999999947</v>
      </c>
      <c r="CI102" s="150">
        <v>5.0697356880199944</v>
      </c>
      <c r="CJ102" s="150">
        <v>5.1394713760399942</v>
      </c>
      <c r="CK102" s="150">
        <v>5.2092070640599939</v>
      </c>
      <c r="CL102" s="150">
        <v>5.2789427520799936</v>
      </c>
      <c r="CM102" s="150">
        <v>5.3486784400999934</v>
      </c>
      <c r="CN102" s="150">
        <v>5.4184141281199931</v>
      </c>
      <c r="CO102" s="150">
        <v>5.4881498161399929</v>
      </c>
      <c r="CP102" s="150">
        <v>5.5578855041599926</v>
      </c>
      <c r="CQ102" s="150">
        <v>5.6276211921799923</v>
      </c>
      <c r="CR102" s="150">
        <v>5.6973568801999921</v>
      </c>
      <c r="CS102" s="150">
        <v>5.7670925682199918</v>
      </c>
      <c r="CT102" s="150">
        <v>5.8368282562399916</v>
      </c>
      <c r="CU102" s="150">
        <v>5.9065639442599913</v>
      </c>
      <c r="CV102" s="150">
        <v>5.9762996322799911</v>
      </c>
      <c r="CW102" s="150">
        <v>6.0460353202999908</v>
      </c>
      <c r="CX102" s="150">
        <v>6.1157710083199905</v>
      </c>
      <c r="CY102" s="150">
        <v>6.1855066963399903</v>
      </c>
      <c r="CZ102" s="150">
        <v>6.25524238435999</v>
      </c>
      <c r="DA102" s="150">
        <v>6.3249780723799898</v>
      </c>
      <c r="DB102" s="150">
        <v>6.3947137603999895</v>
      </c>
      <c r="DC102" s="150">
        <v>6.4644494484199893</v>
      </c>
      <c r="DD102" s="150">
        <v>6.534185136439989</v>
      </c>
      <c r="DE102" s="150">
        <v>6.6039208244599887</v>
      </c>
      <c r="DF102" s="150">
        <v>6.6736565124799885</v>
      </c>
      <c r="DG102" s="150">
        <v>6.7433922004999882</v>
      </c>
      <c r="DH102" s="150">
        <v>6.813127888519988</v>
      </c>
      <c r="DI102" s="150">
        <v>6.8828635765399877</v>
      </c>
      <c r="DJ102" s="150">
        <v>6.9525992645599874</v>
      </c>
      <c r="DK102" s="150">
        <v>7.0223349525799872</v>
      </c>
      <c r="DL102" s="150">
        <v>7.0920706405999869</v>
      </c>
      <c r="DM102" s="150">
        <v>7.1618063286199867</v>
      </c>
      <c r="DN102" s="150">
        <v>7.2315420166399864</v>
      </c>
      <c r="DO102" s="150">
        <v>7.3012777046599862</v>
      </c>
      <c r="DP102" s="150">
        <v>7.3710133926799859</v>
      </c>
      <c r="DQ102" s="150">
        <v>7.4407490806999856</v>
      </c>
      <c r="DR102" s="150">
        <v>7.5104847687199854</v>
      </c>
      <c r="DS102" s="150">
        <v>7.5802204567399851</v>
      </c>
      <c r="DT102" s="150">
        <v>7.6499561447599849</v>
      </c>
      <c r="DU102" s="150">
        <v>7.7196918327799846</v>
      </c>
      <c r="DV102" s="150">
        <v>7.7894275207999844</v>
      </c>
      <c r="DW102" s="150">
        <v>7.8591632088199841</v>
      </c>
      <c r="DX102" s="150">
        <v>7.9288988968399838</v>
      </c>
      <c r="DY102" s="150">
        <v>7.9986345848599836</v>
      </c>
      <c r="DZ102" s="150">
        <v>8.0683702728799833</v>
      </c>
      <c r="EA102" s="150">
        <v>8.1381059608999831</v>
      </c>
      <c r="EB102" s="150">
        <v>8.2078416489199828</v>
      </c>
      <c r="EC102" s="150">
        <v>8.2775773369399825</v>
      </c>
      <c r="ED102" s="150">
        <v>8.3473130249599823</v>
      </c>
      <c r="EE102" s="150">
        <v>8.417048712979982</v>
      </c>
      <c r="EF102" s="150">
        <v>8.4867844009999818</v>
      </c>
      <c r="EG102" s="150">
        <v>8.5565200890199815</v>
      </c>
      <c r="EH102" s="150">
        <v>8.6262557770399813</v>
      </c>
      <c r="EI102" s="150">
        <v>8.695991465059981</v>
      </c>
      <c r="EJ102" s="150">
        <v>8.7657271530799807</v>
      </c>
      <c r="EK102" s="150">
        <v>8.8354628410999805</v>
      </c>
      <c r="EL102" s="23">
        <v>8.9051985291199802</v>
      </c>
      <c r="EM102" s="23">
        <v>8.97493421713998</v>
      </c>
      <c r="EN102" s="23">
        <v>9.0446699051599797</v>
      </c>
      <c r="EO102" s="23">
        <v>9.1144055931799794</v>
      </c>
      <c r="EP102" s="23">
        <v>9.1841412811999792</v>
      </c>
      <c r="EQ102" s="23">
        <v>9.2538769692199789</v>
      </c>
      <c r="ER102" s="23">
        <v>9.3236126572399787</v>
      </c>
      <c r="ES102" s="23">
        <v>9.3933483452599784</v>
      </c>
      <c r="ET102" s="23">
        <v>9.4630840332799782</v>
      </c>
      <c r="EU102" s="23">
        <v>9.5328197212999779</v>
      </c>
      <c r="EV102" s="23">
        <v>9.6025554093199776</v>
      </c>
      <c r="EW102" s="23">
        <v>9.6722910973399774</v>
      </c>
      <c r="EX102" s="23">
        <v>9.7420267853599771</v>
      </c>
      <c r="EY102" s="23">
        <v>9.8117624733799769</v>
      </c>
      <c r="EZ102" s="23">
        <v>9.8814981613999766</v>
      </c>
      <c r="FA102" s="23">
        <v>9.9512338494199764</v>
      </c>
      <c r="FB102" s="23">
        <v>10.020969537439976</v>
      </c>
      <c r="FC102" s="23">
        <v>10.090705225459976</v>
      </c>
      <c r="FD102" s="23">
        <v>10.160440913479976</v>
      </c>
      <c r="FE102" s="23">
        <v>10.230176601499975</v>
      </c>
      <c r="FF102" s="23">
        <v>10.299912289519975</v>
      </c>
      <c r="FG102" s="23">
        <v>10.369647977539975</v>
      </c>
      <c r="FH102" s="23">
        <v>10.439383665559975</v>
      </c>
      <c r="FI102" s="23">
        <v>10.509119353579974</v>
      </c>
      <c r="FJ102" s="23">
        <v>10.578855041599974</v>
      </c>
      <c r="FK102" s="23">
        <v>10.648590729619974</v>
      </c>
      <c r="FL102" s="23">
        <v>10.718326417639974</v>
      </c>
      <c r="FM102" s="23">
        <v>10.788062105659973</v>
      </c>
      <c r="FN102" s="23">
        <v>10.857797793679973</v>
      </c>
      <c r="FO102" s="23">
        <v>10.927533481699973</v>
      </c>
      <c r="FP102" s="23">
        <v>10.997269169719972</v>
      </c>
      <c r="FQ102" s="23">
        <v>11.067004857739972</v>
      </c>
      <c r="FR102" s="23">
        <v>11.136740545759972</v>
      </c>
      <c r="FS102" s="23">
        <v>11.206476233779972</v>
      </c>
      <c r="FT102" s="23">
        <v>11.276211921799971</v>
      </c>
      <c r="FU102" s="23">
        <v>11.345947609819971</v>
      </c>
      <c r="FV102" s="23">
        <v>11.415683297839971</v>
      </c>
      <c r="FW102" s="23">
        <v>11.485418985859971</v>
      </c>
      <c r="FX102" s="23">
        <v>11.55515467387997</v>
      </c>
      <c r="FY102" s="23">
        <v>11.62489036189997</v>
      </c>
      <c r="FZ102" s="23">
        <v>11.69462604991997</v>
      </c>
      <c r="GA102" s="23">
        <v>11.76436173793997</v>
      </c>
      <c r="GB102" s="23">
        <v>11.834097425959969</v>
      </c>
      <c r="GC102" s="23">
        <v>11.903833113979969</v>
      </c>
      <c r="GD102" s="23">
        <v>11.973568801999969</v>
      </c>
      <c r="GE102" s="23">
        <v>12.043304490019969</v>
      </c>
      <c r="GF102" s="23">
        <v>12.113040178039968</v>
      </c>
      <c r="GG102" s="23">
        <v>12.182775866059968</v>
      </c>
      <c r="GH102" s="23">
        <v>12.252511554079968</v>
      </c>
      <c r="GI102" s="23">
        <v>12.322247242099968</v>
      </c>
      <c r="GJ102" s="23">
        <v>12.391982930119967</v>
      </c>
      <c r="GK102" s="23">
        <v>12.461718618139967</v>
      </c>
      <c r="GL102" s="23">
        <v>12.531454306159967</v>
      </c>
      <c r="GM102" s="23">
        <v>12.601189994179967</v>
      </c>
      <c r="GN102" s="23">
        <v>12.670925682199966</v>
      </c>
      <c r="GO102" s="23">
        <v>12.740661370219966</v>
      </c>
      <c r="GP102" s="23">
        <v>12.810397058239966</v>
      </c>
      <c r="GQ102" s="23">
        <v>12.880132746259966</v>
      </c>
      <c r="GR102" s="23">
        <v>12.949868434279965</v>
      </c>
      <c r="GS102" s="23">
        <v>13.019604122299965</v>
      </c>
      <c r="GT102" s="23">
        <v>13.089339810319965</v>
      </c>
      <c r="GU102" s="23">
        <v>13.159075498339964</v>
      </c>
      <c r="GV102" s="23">
        <v>13.228811186359964</v>
      </c>
      <c r="GW102" s="23">
        <v>13.298546874379964</v>
      </c>
      <c r="GX102" s="23">
        <v>13.368282562399964</v>
      </c>
      <c r="GY102" s="23">
        <v>13.438018250419963</v>
      </c>
      <c r="GZ102" s="23">
        <v>13.507753938439963</v>
      </c>
      <c r="HA102" s="23">
        <v>13.577489626459963</v>
      </c>
      <c r="HB102" s="23">
        <v>13.647225314479963</v>
      </c>
      <c r="HC102" s="23">
        <v>13.716961002499962</v>
      </c>
      <c r="HD102" s="23">
        <v>13.786696690519962</v>
      </c>
      <c r="HE102" s="23">
        <v>13.856432378539962</v>
      </c>
      <c r="HF102" s="23">
        <v>13.926168066559962</v>
      </c>
      <c r="HG102" s="23">
        <v>13.995903754579961</v>
      </c>
      <c r="HH102" s="23">
        <v>14.065639442599961</v>
      </c>
      <c r="HI102" s="23">
        <v>14.135375130619961</v>
      </c>
      <c r="HJ102" s="23">
        <v>14.205110818639961</v>
      </c>
      <c r="HK102" s="23">
        <v>14.27484650665996</v>
      </c>
      <c r="HL102" s="23">
        <v>14.34458219467996</v>
      </c>
      <c r="HM102" s="23">
        <v>14.41431788269996</v>
      </c>
      <c r="HN102" s="23">
        <v>14.48405357071996</v>
      </c>
      <c r="HO102" s="23">
        <v>14.553789258739959</v>
      </c>
      <c r="HP102" s="23">
        <v>14.623524946759959</v>
      </c>
      <c r="HQ102" s="23">
        <v>14.693260634779959</v>
      </c>
      <c r="HR102" s="23">
        <v>14.762996322799959</v>
      </c>
      <c r="HS102" s="23">
        <v>14.832732010819958</v>
      </c>
      <c r="HT102" s="23">
        <v>14.902467698839958</v>
      </c>
      <c r="HU102" s="23">
        <v>14.972203386859958</v>
      </c>
      <c r="HV102" s="23">
        <v>15.041939074879958</v>
      </c>
      <c r="HW102" s="23">
        <v>15.111674762899957</v>
      </c>
      <c r="HX102" s="23">
        <v>15.181410450919957</v>
      </c>
      <c r="HY102" s="23">
        <v>15.251146138939957</v>
      </c>
      <c r="HZ102" s="23">
        <v>15.320881826959956</v>
      </c>
      <c r="IA102" s="23">
        <v>15.390617514979956</v>
      </c>
      <c r="IB102" s="23">
        <v>15.460353202999956</v>
      </c>
      <c r="IC102" s="23">
        <v>15.530088891019956</v>
      </c>
      <c r="ID102" s="23">
        <v>15.599824579039955</v>
      </c>
      <c r="IE102" s="23">
        <v>15.669560267059955</v>
      </c>
      <c r="IF102" s="23">
        <v>15.739295955079955</v>
      </c>
      <c r="IG102" s="23">
        <v>15.809031643099955</v>
      </c>
      <c r="IH102" s="23">
        <v>15.878767331119954</v>
      </c>
      <c r="II102" s="23">
        <v>15.948503019139954</v>
      </c>
      <c r="IJ102" s="23">
        <v>16.018238707159952</v>
      </c>
      <c r="IK102" s="23">
        <v>16.087974395179955</v>
      </c>
      <c r="IL102" s="23">
        <v>16.157710083199952</v>
      </c>
      <c r="IM102" s="23">
        <v>16.227445771219955</v>
      </c>
      <c r="IN102" s="23">
        <v>16.297181459239951</v>
      </c>
      <c r="IO102" s="23">
        <v>16.366917147259954</v>
      </c>
      <c r="IP102" s="23">
        <v>16.436652835279951</v>
      </c>
      <c r="IQ102" s="23">
        <v>16.506388523299954</v>
      </c>
      <c r="IR102" s="23">
        <v>16.57612421131995</v>
      </c>
      <c r="IS102" s="23">
        <v>16.645859899339953</v>
      </c>
      <c r="IT102" s="23">
        <v>16.71559558735995</v>
      </c>
      <c r="IU102" s="23">
        <v>16.785331275379953</v>
      </c>
      <c r="IV102" s="23">
        <v>16.855066963399949</v>
      </c>
    </row>
    <row r="103" spans="1:256" ht="13.2" x14ac:dyDescent="0.25">
      <c r="A103" s="149">
        <v>39814</v>
      </c>
      <c r="B103" s="218">
        <v>-2.0210059293750011</v>
      </c>
      <c r="C103" s="218">
        <v>-1.9907047400625011</v>
      </c>
      <c r="D103" s="218">
        <v>-1.9604035507500011</v>
      </c>
      <c r="E103" s="218">
        <v>-1.930102361437501</v>
      </c>
      <c r="F103" s="218">
        <v>-1.899801172125001</v>
      </c>
      <c r="G103" s="218">
        <v>-1.869499982812501</v>
      </c>
      <c r="H103" s="218">
        <v>-1.8391987935000009</v>
      </c>
      <c r="I103" s="218">
        <v>-1.8088976041875009</v>
      </c>
      <c r="J103" s="218">
        <v>-1.7785964148750009</v>
      </c>
      <c r="K103" s="218">
        <v>-1.7482952255625008</v>
      </c>
      <c r="L103" s="218">
        <v>-1.7179940362500008</v>
      </c>
      <c r="M103" s="218">
        <v>-1.6876928469375008</v>
      </c>
      <c r="N103" s="218">
        <v>-1.6573916576250007</v>
      </c>
      <c r="O103" s="218">
        <v>-1.6270904683125007</v>
      </c>
      <c r="P103" s="218">
        <v>-1.5967892790000007</v>
      </c>
      <c r="Q103" s="218">
        <v>-1.5664880896875006</v>
      </c>
      <c r="R103" s="218">
        <v>-1.5361869003750006</v>
      </c>
      <c r="S103" s="218">
        <v>-1.5058857110625006</v>
      </c>
      <c r="T103" s="218">
        <v>-1.4755845217500005</v>
      </c>
      <c r="U103" s="218">
        <v>-1.4452833324375005</v>
      </c>
      <c r="V103" s="219">
        <v>-1.4149821431250005</v>
      </c>
      <c r="W103" s="218">
        <v>-1.3846809538125004</v>
      </c>
      <c r="X103" s="219">
        <v>-1.3543797645000004</v>
      </c>
      <c r="Y103" s="218">
        <v>-1.3240785751875004</v>
      </c>
      <c r="Z103" s="219">
        <v>-1.2937773858750004</v>
      </c>
      <c r="AA103" s="218">
        <v>-1.2634761965625003</v>
      </c>
      <c r="AB103" s="220">
        <v>-1.2331750072500003</v>
      </c>
      <c r="AC103" s="218">
        <v>-1.2028738179375003</v>
      </c>
      <c r="AD103" s="220">
        <v>-1.1725726286250002</v>
      </c>
      <c r="AE103" s="218">
        <v>-1.1422714393125002</v>
      </c>
      <c r="AF103" s="218">
        <v>-1.1119702500000002</v>
      </c>
      <c r="AG103" s="150">
        <v>-1.0832351250000003</v>
      </c>
      <c r="AH103" s="150">
        <v>-1.0545000000000002</v>
      </c>
      <c r="AI103" s="150">
        <v>-1.0272500000000002</v>
      </c>
      <c r="AJ103" s="150">
        <v>-1</v>
      </c>
      <c r="AK103" s="150">
        <v>-0.8</v>
      </c>
      <c r="AL103" s="150">
        <v>-0.6</v>
      </c>
      <c r="AM103" s="150">
        <v>-0.4</v>
      </c>
      <c r="AN103" s="150">
        <v>-0.2</v>
      </c>
      <c r="AO103" s="150">
        <v>0</v>
      </c>
      <c r="AP103" s="150">
        <v>0.2</v>
      </c>
      <c r="AQ103" s="150">
        <v>0.4</v>
      </c>
      <c r="AR103" s="150">
        <v>0.6</v>
      </c>
      <c r="AS103" s="150">
        <v>0.8</v>
      </c>
      <c r="AT103" s="150">
        <v>1</v>
      </c>
      <c r="AU103" s="150">
        <v>1.2</v>
      </c>
      <c r="AV103" s="150">
        <v>1.4</v>
      </c>
      <c r="AW103" s="150">
        <v>1.58</v>
      </c>
      <c r="AX103" s="150">
        <v>1.76</v>
      </c>
      <c r="AY103" s="150">
        <v>1.9220000000000006</v>
      </c>
      <c r="AZ103" s="150">
        <v>2.0840000000000005</v>
      </c>
      <c r="BA103" s="150">
        <v>2.2298000000000004</v>
      </c>
      <c r="BB103" s="150">
        <v>2.3756000000000004</v>
      </c>
      <c r="BC103" s="150">
        <v>2.5068200000000003</v>
      </c>
      <c r="BD103" s="150">
        <v>2.6380400000000002</v>
      </c>
      <c r="BE103" s="150">
        <v>2.756138</v>
      </c>
      <c r="BF103" s="150">
        <v>2.8742359999999998</v>
      </c>
      <c r="BG103" s="150">
        <v>2.9805241999999996</v>
      </c>
      <c r="BH103" s="150">
        <v>3.0868123999999995</v>
      </c>
      <c r="BI103" s="150">
        <v>3.1824717799999993</v>
      </c>
      <c r="BJ103" s="150">
        <v>3.2781311599999992</v>
      </c>
      <c r="BK103" s="150">
        <v>3.3642246019999993</v>
      </c>
      <c r="BL103" s="150">
        <v>3.450318043999999</v>
      </c>
      <c r="BM103" s="150">
        <v>3.5278021417999987</v>
      </c>
      <c r="BN103" s="150">
        <v>3.6052862395999989</v>
      </c>
      <c r="BO103" s="150">
        <v>3.6750219276199987</v>
      </c>
      <c r="BP103" s="150">
        <v>3.7447576156399989</v>
      </c>
      <c r="BQ103" s="150">
        <v>3.8144933036599991</v>
      </c>
      <c r="BR103" s="150">
        <v>3.8842289916799988</v>
      </c>
      <c r="BS103" s="150">
        <v>3.9539646796999985</v>
      </c>
      <c r="BT103" s="150">
        <v>4.0237003677199983</v>
      </c>
      <c r="BU103" s="150">
        <v>4.093436055739998</v>
      </c>
      <c r="BV103" s="150">
        <v>4.1631717437599978</v>
      </c>
      <c r="BW103" s="150">
        <v>4.2329074317799975</v>
      </c>
      <c r="BX103" s="150">
        <v>4.3026431197999973</v>
      </c>
      <c r="BY103" s="150">
        <v>4.372378807819997</v>
      </c>
      <c r="BZ103" s="150">
        <v>4.4421144958399967</v>
      </c>
      <c r="CA103" s="150">
        <v>4.5118501838599965</v>
      </c>
      <c r="CB103" s="150">
        <v>4.5815858718799962</v>
      </c>
      <c r="CC103" s="150">
        <v>4.651321559899996</v>
      </c>
      <c r="CD103" s="150">
        <v>4.7210572479199957</v>
      </c>
      <c r="CE103" s="150">
        <v>4.7907929359399954</v>
      </c>
      <c r="CF103" s="150">
        <v>4.8605286239599952</v>
      </c>
      <c r="CG103" s="150">
        <v>4.9302643119799949</v>
      </c>
      <c r="CH103" s="150">
        <v>4.9999999999999947</v>
      </c>
      <c r="CI103" s="150">
        <v>5.0697356880199944</v>
      </c>
      <c r="CJ103" s="150">
        <v>5.1394713760399942</v>
      </c>
      <c r="CK103" s="150">
        <v>5.2092070640599939</v>
      </c>
      <c r="CL103" s="150">
        <v>5.2789427520799936</v>
      </c>
      <c r="CM103" s="150">
        <v>5.3486784400999934</v>
      </c>
      <c r="CN103" s="150">
        <v>5.4184141281199931</v>
      </c>
      <c r="CO103" s="150">
        <v>5.4881498161399929</v>
      </c>
      <c r="CP103" s="150">
        <v>5.5578855041599926</v>
      </c>
      <c r="CQ103" s="150">
        <v>5.6276211921799923</v>
      </c>
      <c r="CR103" s="150">
        <v>5.6973568801999921</v>
      </c>
      <c r="CS103" s="150">
        <v>5.7670925682199918</v>
      </c>
      <c r="CT103" s="150">
        <v>5.8368282562399916</v>
      </c>
      <c r="CU103" s="150">
        <v>5.9065639442599913</v>
      </c>
      <c r="CV103" s="150">
        <v>5.9762996322799911</v>
      </c>
      <c r="CW103" s="150">
        <v>6.0460353202999908</v>
      </c>
      <c r="CX103" s="150">
        <v>6.1157710083199905</v>
      </c>
      <c r="CY103" s="150">
        <v>6.1855066963399903</v>
      </c>
      <c r="CZ103" s="150">
        <v>6.25524238435999</v>
      </c>
      <c r="DA103" s="150">
        <v>6.3249780723799898</v>
      </c>
      <c r="DB103" s="150">
        <v>6.3947137603999895</v>
      </c>
      <c r="DC103" s="150">
        <v>6.4644494484199893</v>
      </c>
      <c r="DD103" s="150">
        <v>6.534185136439989</v>
      </c>
      <c r="DE103" s="150">
        <v>6.6039208244599887</v>
      </c>
      <c r="DF103" s="150">
        <v>6.6736565124799885</v>
      </c>
      <c r="DG103" s="150">
        <v>6.7433922004999882</v>
      </c>
      <c r="DH103" s="150">
        <v>6.813127888519988</v>
      </c>
      <c r="DI103" s="150">
        <v>6.8828635765399877</v>
      </c>
      <c r="DJ103" s="150">
        <v>6.9525992645599874</v>
      </c>
      <c r="DK103" s="150">
        <v>7.0223349525799872</v>
      </c>
      <c r="DL103" s="150">
        <v>7.0920706405999869</v>
      </c>
      <c r="DM103" s="150">
        <v>7.1618063286199867</v>
      </c>
      <c r="DN103" s="150">
        <v>7.2315420166399864</v>
      </c>
      <c r="DO103" s="150">
        <v>7.3012777046599862</v>
      </c>
      <c r="DP103" s="150">
        <v>7.3710133926799859</v>
      </c>
      <c r="DQ103" s="150">
        <v>7.4407490806999856</v>
      </c>
      <c r="DR103" s="150">
        <v>7.5104847687199854</v>
      </c>
      <c r="DS103" s="150">
        <v>7.5802204567399851</v>
      </c>
      <c r="DT103" s="150">
        <v>7.6499561447599849</v>
      </c>
      <c r="DU103" s="150">
        <v>7.7196918327799846</v>
      </c>
      <c r="DV103" s="150">
        <v>7.7894275207999844</v>
      </c>
      <c r="DW103" s="150">
        <v>7.8591632088199841</v>
      </c>
      <c r="DX103" s="150">
        <v>7.9288988968399838</v>
      </c>
      <c r="DY103" s="150">
        <v>7.9986345848599836</v>
      </c>
      <c r="DZ103" s="150">
        <v>8.0683702728799833</v>
      </c>
      <c r="EA103" s="150">
        <v>8.1381059608999831</v>
      </c>
      <c r="EB103" s="150">
        <v>8.2078416489199828</v>
      </c>
      <c r="EC103" s="150">
        <v>8.2775773369399825</v>
      </c>
      <c r="ED103" s="150">
        <v>8.3473130249599823</v>
      </c>
      <c r="EE103" s="150">
        <v>8.417048712979982</v>
      </c>
      <c r="EF103" s="150">
        <v>8.4867844009999818</v>
      </c>
      <c r="EG103" s="150">
        <v>8.5565200890199815</v>
      </c>
      <c r="EH103" s="150">
        <v>8.6262557770399813</v>
      </c>
      <c r="EI103" s="150">
        <v>8.695991465059981</v>
      </c>
      <c r="EJ103" s="150">
        <v>8.7657271530799807</v>
      </c>
      <c r="EK103" s="150">
        <v>8.8354628410999805</v>
      </c>
      <c r="EL103" s="23">
        <v>8.9051985291199802</v>
      </c>
      <c r="EM103" s="23">
        <v>8.97493421713998</v>
      </c>
      <c r="EN103" s="23">
        <v>9.0446699051599797</v>
      </c>
      <c r="EO103" s="23">
        <v>9.1144055931799794</v>
      </c>
      <c r="EP103" s="23">
        <v>9.1841412811999792</v>
      </c>
      <c r="EQ103" s="23">
        <v>9.2538769692199789</v>
      </c>
      <c r="ER103" s="23">
        <v>9.3236126572399787</v>
      </c>
      <c r="ES103" s="23">
        <v>9.3933483452599784</v>
      </c>
      <c r="ET103" s="23">
        <v>9.4630840332799782</v>
      </c>
      <c r="EU103" s="23">
        <v>9.5328197212999779</v>
      </c>
      <c r="EV103" s="23">
        <v>9.6025554093199776</v>
      </c>
      <c r="EW103" s="23">
        <v>9.6722910973399774</v>
      </c>
      <c r="EX103" s="23">
        <v>9.7420267853599771</v>
      </c>
      <c r="EY103" s="23">
        <v>9.8117624733799769</v>
      </c>
      <c r="EZ103" s="23">
        <v>9.8814981613999766</v>
      </c>
      <c r="FA103" s="23">
        <v>9.9512338494199764</v>
      </c>
      <c r="FB103" s="23">
        <v>10.020969537439976</v>
      </c>
      <c r="FC103" s="23">
        <v>10.090705225459976</v>
      </c>
      <c r="FD103" s="23">
        <v>10.160440913479976</v>
      </c>
      <c r="FE103" s="23">
        <v>10.230176601499975</v>
      </c>
      <c r="FF103" s="23">
        <v>10.299912289519975</v>
      </c>
      <c r="FG103" s="23">
        <v>10.369647977539975</v>
      </c>
      <c r="FH103" s="23">
        <v>10.439383665559975</v>
      </c>
      <c r="FI103" s="23">
        <v>10.509119353579974</v>
      </c>
      <c r="FJ103" s="23">
        <v>10.578855041599974</v>
      </c>
      <c r="FK103" s="23">
        <v>10.648590729619974</v>
      </c>
      <c r="FL103" s="23">
        <v>10.718326417639974</v>
      </c>
      <c r="FM103" s="23">
        <v>10.788062105659973</v>
      </c>
      <c r="FN103" s="23">
        <v>10.857797793679973</v>
      </c>
      <c r="FO103" s="23">
        <v>10.927533481699973</v>
      </c>
      <c r="FP103" s="23">
        <v>10.997269169719972</v>
      </c>
      <c r="FQ103" s="23">
        <v>11.067004857739972</v>
      </c>
      <c r="FR103" s="23">
        <v>11.136740545759972</v>
      </c>
      <c r="FS103" s="23">
        <v>11.206476233779972</v>
      </c>
      <c r="FT103" s="23">
        <v>11.276211921799971</v>
      </c>
      <c r="FU103" s="23">
        <v>11.345947609819971</v>
      </c>
      <c r="FV103" s="23">
        <v>11.415683297839971</v>
      </c>
      <c r="FW103" s="23">
        <v>11.485418985859971</v>
      </c>
      <c r="FX103" s="23">
        <v>11.55515467387997</v>
      </c>
      <c r="FY103" s="23">
        <v>11.62489036189997</v>
      </c>
      <c r="FZ103" s="23">
        <v>11.69462604991997</v>
      </c>
      <c r="GA103" s="23">
        <v>11.76436173793997</v>
      </c>
      <c r="GB103" s="23">
        <v>11.834097425959969</v>
      </c>
      <c r="GC103" s="23">
        <v>11.903833113979969</v>
      </c>
      <c r="GD103" s="23">
        <v>11.973568801999969</v>
      </c>
      <c r="GE103" s="23">
        <v>12.043304490019969</v>
      </c>
      <c r="GF103" s="23">
        <v>12.113040178039968</v>
      </c>
      <c r="GG103" s="23">
        <v>12.182775866059968</v>
      </c>
      <c r="GH103" s="23">
        <v>12.252511554079968</v>
      </c>
      <c r="GI103" s="23">
        <v>12.322247242099968</v>
      </c>
      <c r="GJ103" s="23">
        <v>12.391982930119967</v>
      </c>
      <c r="GK103" s="23">
        <v>12.461718618139967</v>
      </c>
      <c r="GL103" s="23">
        <v>12.531454306159967</v>
      </c>
      <c r="GM103" s="23">
        <v>12.601189994179967</v>
      </c>
      <c r="GN103" s="23">
        <v>12.670925682199966</v>
      </c>
      <c r="GO103" s="23">
        <v>12.740661370219966</v>
      </c>
      <c r="GP103" s="23">
        <v>12.810397058239966</v>
      </c>
      <c r="GQ103" s="23">
        <v>12.880132746259966</v>
      </c>
      <c r="GR103" s="23">
        <v>12.949868434279965</v>
      </c>
      <c r="GS103" s="23">
        <v>13.019604122299965</v>
      </c>
      <c r="GT103" s="23">
        <v>13.089339810319965</v>
      </c>
      <c r="GU103" s="23">
        <v>13.159075498339964</v>
      </c>
      <c r="GV103" s="23">
        <v>13.228811186359964</v>
      </c>
      <c r="GW103" s="23">
        <v>13.298546874379964</v>
      </c>
      <c r="GX103" s="23">
        <v>13.368282562399964</v>
      </c>
      <c r="GY103" s="23">
        <v>13.438018250419963</v>
      </c>
      <c r="GZ103" s="23">
        <v>13.507753938439963</v>
      </c>
      <c r="HA103" s="23">
        <v>13.577489626459963</v>
      </c>
      <c r="HB103" s="23">
        <v>13.647225314479963</v>
      </c>
      <c r="HC103" s="23">
        <v>13.716961002499962</v>
      </c>
      <c r="HD103" s="23">
        <v>13.786696690519962</v>
      </c>
      <c r="HE103" s="23">
        <v>13.856432378539962</v>
      </c>
      <c r="HF103" s="23">
        <v>13.926168066559962</v>
      </c>
      <c r="HG103" s="23">
        <v>13.995903754579961</v>
      </c>
      <c r="HH103" s="23">
        <v>14.065639442599961</v>
      </c>
      <c r="HI103" s="23">
        <v>14.135375130619961</v>
      </c>
      <c r="HJ103" s="23">
        <v>14.205110818639961</v>
      </c>
      <c r="HK103" s="23">
        <v>14.27484650665996</v>
      </c>
      <c r="HL103" s="23">
        <v>14.34458219467996</v>
      </c>
      <c r="HM103" s="23">
        <v>14.41431788269996</v>
      </c>
      <c r="HN103" s="23">
        <v>14.48405357071996</v>
      </c>
      <c r="HO103" s="23">
        <v>14.553789258739959</v>
      </c>
      <c r="HP103" s="23">
        <v>14.623524946759959</v>
      </c>
      <c r="HQ103" s="23">
        <v>14.693260634779959</v>
      </c>
      <c r="HR103" s="23">
        <v>14.762996322799959</v>
      </c>
      <c r="HS103" s="23">
        <v>14.832732010819958</v>
      </c>
      <c r="HT103" s="23">
        <v>14.902467698839958</v>
      </c>
      <c r="HU103" s="23">
        <v>14.972203386859958</v>
      </c>
      <c r="HV103" s="23">
        <v>15.041939074879958</v>
      </c>
      <c r="HW103" s="23">
        <v>15.111674762899957</v>
      </c>
      <c r="HX103" s="23">
        <v>15.181410450919957</v>
      </c>
      <c r="HY103" s="23">
        <v>15.251146138939957</v>
      </c>
      <c r="HZ103" s="23">
        <v>15.320881826959956</v>
      </c>
      <c r="IA103" s="23">
        <v>15.390617514979956</v>
      </c>
      <c r="IB103" s="23">
        <v>15.460353202999956</v>
      </c>
      <c r="IC103" s="23">
        <v>15.530088891019956</v>
      </c>
      <c r="ID103" s="23">
        <v>15.599824579039955</v>
      </c>
      <c r="IE103" s="23">
        <v>15.669560267059955</v>
      </c>
      <c r="IF103" s="23">
        <v>15.739295955079955</v>
      </c>
      <c r="IG103" s="23">
        <v>15.809031643099955</v>
      </c>
      <c r="IH103" s="23">
        <v>15.878767331119954</v>
      </c>
      <c r="II103" s="23">
        <v>15.948503019139954</v>
      </c>
      <c r="IJ103" s="23">
        <v>16.018238707159952</v>
      </c>
      <c r="IK103" s="23">
        <v>16.087974395179955</v>
      </c>
      <c r="IL103" s="23">
        <v>16.157710083199952</v>
      </c>
      <c r="IM103" s="23">
        <v>16.227445771219955</v>
      </c>
      <c r="IN103" s="23">
        <v>16.297181459239951</v>
      </c>
      <c r="IO103" s="23">
        <v>16.366917147259954</v>
      </c>
      <c r="IP103" s="23">
        <v>16.436652835279951</v>
      </c>
      <c r="IQ103" s="23">
        <v>16.506388523299954</v>
      </c>
      <c r="IR103" s="23">
        <v>16.57612421131995</v>
      </c>
      <c r="IS103" s="23">
        <v>16.645859899339953</v>
      </c>
      <c r="IT103" s="23">
        <v>16.71559558735995</v>
      </c>
      <c r="IU103" s="23">
        <v>16.785331275379953</v>
      </c>
      <c r="IV103" s="23">
        <v>16.855066963399949</v>
      </c>
    </row>
    <row r="104" spans="1:256" ht="13.2" x14ac:dyDescent="0.25">
      <c r="A104" s="149">
        <v>39845</v>
      </c>
      <c r="B104" s="218">
        <v>-2.0210059293750011</v>
      </c>
      <c r="C104" s="218">
        <v>-1.9907047400625011</v>
      </c>
      <c r="D104" s="218">
        <v>-1.9604035507500011</v>
      </c>
      <c r="E104" s="218">
        <v>-1.930102361437501</v>
      </c>
      <c r="F104" s="218">
        <v>-1.899801172125001</v>
      </c>
      <c r="G104" s="218">
        <v>-1.869499982812501</v>
      </c>
      <c r="H104" s="218">
        <v>-1.8391987935000009</v>
      </c>
      <c r="I104" s="218">
        <v>-1.8088976041875009</v>
      </c>
      <c r="J104" s="218">
        <v>-1.7785964148750009</v>
      </c>
      <c r="K104" s="218">
        <v>-1.7482952255625008</v>
      </c>
      <c r="L104" s="218">
        <v>-1.7179940362500008</v>
      </c>
      <c r="M104" s="218">
        <v>-1.6876928469375008</v>
      </c>
      <c r="N104" s="218">
        <v>-1.6573916576250007</v>
      </c>
      <c r="O104" s="218">
        <v>-1.6270904683125007</v>
      </c>
      <c r="P104" s="218">
        <v>-1.5967892790000007</v>
      </c>
      <c r="Q104" s="218">
        <v>-1.5664880896875006</v>
      </c>
      <c r="R104" s="218">
        <v>-1.5361869003750006</v>
      </c>
      <c r="S104" s="218">
        <v>-1.5058857110625006</v>
      </c>
      <c r="T104" s="218">
        <v>-1.4755845217500005</v>
      </c>
      <c r="U104" s="218">
        <v>-1.4452833324375005</v>
      </c>
      <c r="V104" s="219">
        <v>-1.4149821431250005</v>
      </c>
      <c r="W104" s="218">
        <v>-1.3846809538125004</v>
      </c>
      <c r="X104" s="219">
        <v>-1.3543797645000004</v>
      </c>
      <c r="Y104" s="218">
        <v>-1.3240785751875004</v>
      </c>
      <c r="Z104" s="219">
        <v>-1.2937773858750004</v>
      </c>
      <c r="AA104" s="218">
        <v>-1.2634761965625003</v>
      </c>
      <c r="AB104" s="220">
        <v>-1.2331750072500003</v>
      </c>
      <c r="AC104" s="218">
        <v>-1.2028738179375003</v>
      </c>
      <c r="AD104" s="220">
        <v>-1.1725726286250002</v>
      </c>
      <c r="AE104" s="218">
        <v>-1.1422714393125002</v>
      </c>
      <c r="AF104" s="218">
        <v>-1.1119702500000002</v>
      </c>
      <c r="AG104" s="150">
        <v>-1.0832351250000003</v>
      </c>
      <c r="AH104" s="150">
        <v>-1.0545000000000002</v>
      </c>
      <c r="AI104" s="150">
        <v>-1.0272500000000002</v>
      </c>
      <c r="AJ104" s="150">
        <v>-1</v>
      </c>
      <c r="AK104" s="150">
        <v>-0.8</v>
      </c>
      <c r="AL104" s="150">
        <v>-0.6</v>
      </c>
      <c r="AM104" s="150">
        <v>-0.4</v>
      </c>
      <c r="AN104" s="150">
        <v>-0.2</v>
      </c>
      <c r="AO104" s="150">
        <v>0</v>
      </c>
      <c r="AP104" s="150">
        <v>0.2</v>
      </c>
      <c r="AQ104" s="150">
        <v>0.4</v>
      </c>
      <c r="AR104" s="150">
        <v>0.6</v>
      </c>
      <c r="AS104" s="150">
        <v>0.8</v>
      </c>
      <c r="AT104" s="150">
        <v>1</v>
      </c>
      <c r="AU104" s="150">
        <v>1.2</v>
      </c>
      <c r="AV104" s="150">
        <v>1.4</v>
      </c>
      <c r="AW104" s="150">
        <v>1.58</v>
      </c>
      <c r="AX104" s="150">
        <v>1.76</v>
      </c>
      <c r="AY104" s="150">
        <v>1.9220000000000006</v>
      </c>
      <c r="AZ104" s="150">
        <v>2.0840000000000005</v>
      </c>
      <c r="BA104" s="150">
        <v>2.2298000000000004</v>
      </c>
      <c r="BB104" s="150">
        <v>2.3756000000000004</v>
      </c>
      <c r="BC104" s="150">
        <v>2.5068200000000003</v>
      </c>
      <c r="BD104" s="150">
        <v>2.6380400000000002</v>
      </c>
      <c r="BE104" s="150">
        <v>2.756138</v>
      </c>
      <c r="BF104" s="150">
        <v>2.8742359999999998</v>
      </c>
      <c r="BG104" s="150">
        <v>2.9805241999999996</v>
      </c>
      <c r="BH104" s="150">
        <v>3.0868123999999995</v>
      </c>
      <c r="BI104" s="150">
        <v>3.1824717799999993</v>
      </c>
      <c r="BJ104" s="150">
        <v>3.2781311599999992</v>
      </c>
      <c r="BK104" s="150">
        <v>3.3642246019999993</v>
      </c>
      <c r="BL104" s="150">
        <v>3.450318043999999</v>
      </c>
      <c r="BM104" s="150">
        <v>3.5278021417999987</v>
      </c>
      <c r="BN104" s="150">
        <v>3.6052862395999989</v>
      </c>
      <c r="BO104" s="150">
        <v>3.6750219276199987</v>
      </c>
      <c r="BP104" s="150">
        <v>3.7447576156399989</v>
      </c>
      <c r="BQ104" s="150">
        <v>3.8144933036599991</v>
      </c>
      <c r="BR104" s="150">
        <v>3.8842289916799988</v>
      </c>
      <c r="BS104" s="150">
        <v>3.9539646796999985</v>
      </c>
      <c r="BT104" s="150">
        <v>4.0237003677199983</v>
      </c>
      <c r="BU104" s="150">
        <v>4.093436055739998</v>
      </c>
      <c r="BV104" s="150">
        <v>4.1631717437599978</v>
      </c>
      <c r="BW104" s="150">
        <v>4.2329074317799975</v>
      </c>
      <c r="BX104" s="150">
        <v>4.3026431197999973</v>
      </c>
      <c r="BY104" s="150">
        <v>4.372378807819997</v>
      </c>
      <c r="BZ104" s="150">
        <v>4.4421144958399967</v>
      </c>
      <c r="CA104" s="150">
        <v>4.5118501838599965</v>
      </c>
      <c r="CB104" s="150">
        <v>4.5815858718799962</v>
      </c>
      <c r="CC104" s="150">
        <v>4.651321559899996</v>
      </c>
      <c r="CD104" s="150">
        <v>4.7210572479199957</v>
      </c>
      <c r="CE104" s="150">
        <v>4.7907929359399954</v>
      </c>
      <c r="CF104" s="150">
        <v>4.8605286239599952</v>
      </c>
      <c r="CG104" s="150">
        <v>4.9302643119799949</v>
      </c>
      <c r="CH104" s="150">
        <v>4.9999999999999947</v>
      </c>
      <c r="CI104" s="150">
        <v>5.0697356880199944</v>
      </c>
      <c r="CJ104" s="150">
        <v>5.1394713760399942</v>
      </c>
      <c r="CK104" s="150">
        <v>5.2092070640599939</v>
      </c>
      <c r="CL104" s="150">
        <v>5.2789427520799936</v>
      </c>
      <c r="CM104" s="150">
        <v>5.3486784400999934</v>
      </c>
      <c r="CN104" s="150">
        <v>5.4184141281199931</v>
      </c>
      <c r="CO104" s="150">
        <v>5.4881498161399929</v>
      </c>
      <c r="CP104" s="150">
        <v>5.5578855041599926</v>
      </c>
      <c r="CQ104" s="150">
        <v>5.6276211921799923</v>
      </c>
      <c r="CR104" s="150">
        <v>5.6973568801999921</v>
      </c>
      <c r="CS104" s="150">
        <v>5.7670925682199918</v>
      </c>
      <c r="CT104" s="150">
        <v>5.8368282562399916</v>
      </c>
      <c r="CU104" s="150">
        <v>5.9065639442599913</v>
      </c>
      <c r="CV104" s="150">
        <v>5.9762996322799911</v>
      </c>
      <c r="CW104" s="150">
        <v>6.0460353202999908</v>
      </c>
      <c r="CX104" s="150">
        <v>6.1157710083199905</v>
      </c>
      <c r="CY104" s="150">
        <v>6.1855066963399903</v>
      </c>
      <c r="CZ104" s="150">
        <v>6.25524238435999</v>
      </c>
      <c r="DA104" s="150">
        <v>6.3249780723799898</v>
      </c>
      <c r="DB104" s="150">
        <v>6.3947137603999895</v>
      </c>
      <c r="DC104" s="150">
        <v>6.4644494484199893</v>
      </c>
      <c r="DD104" s="150">
        <v>6.534185136439989</v>
      </c>
      <c r="DE104" s="150">
        <v>6.6039208244599887</v>
      </c>
      <c r="DF104" s="150">
        <v>6.6736565124799885</v>
      </c>
      <c r="DG104" s="150">
        <v>6.7433922004999882</v>
      </c>
      <c r="DH104" s="150">
        <v>6.813127888519988</v>
      </c>
      <c r="DI104" s="150">
        <v>6.8828635765399877</v>
      </c>
      <c r="DJ104" s="150">
        <v>6.9525992645599874</v>
      </c>
      <c r="DK104" s="150">
        <v>7.0223349525799872</v>
      </c>
      <c r="DL104" s="150">
        <v>7.0920706405999869</v>
      </c>
      <c r="DM104" s="150">
        <v>7.1618063286199867</v>
      </c>
      <c r="DN104" s="150">
        <v>7.2315420166399864</v>
      </c>
      <c r="DO104" s="150">
        <v>7.3012777046599862</v>
      </c>
      <c r="DP104" s="150">
        <v>7.3710133926799859</v>
      </c>
      <c r="DQ104" s="150">
        <v>7.4407490806999856</v>
      </c>
      <c r="DR104" s="150">
        <v>7.5104847687199854</v>
      </c>
      <c r="DS104" s="150">
        <v>7.5802204567399851</v>
      </c>
      <c r="DT104" s="150">
        <v>7.6499561447599849</v>
      </c>
      <c r="DU104" s="150">
        <v>7.7196918327799846</v>
      </c>
      <c r="DV104" s="150">
        <v>7.7894275207999844</v>
      </c>
      <c r="DW104" s="150">
        <v>7.8591632088199841</v>
      </c>
      <c r="DX104" s="150">
        <v>7.9288988968399838</v>
      </c>
      <c r="DY104" s="150">
        <v>7.9986345848599836</v>
      </c>
      <c r="DZ104" s="150">
        <v>8.0683702728799833</v>
      </c>
      <c r="EA104" s="150">
        <v>8.1381059608999831</v>
      </c>
      <c r="EB104" s="150">
        <v>8.2078416489199828</v>
      </c>
      <c r="EC104" s="150">
        <v>8.2775773369399825</v>
      </c>
      <c r="ED104" s="150">
        <v>8.3473130249599823</v>
      </c>
      <c r="EE104" s="150">
        <v>8.417048712979982</v>
      </c>
      <c r="EF104" s="150">
        <v>8.4867844009999818</v>
      </c>
      <c r="EG104" s="150">
        <v>8.5565200890199815</v>
      </c>
      <c r="EH104" s="150">
        <v>8.6262557770399813</v>
      </c>
      <c r="EI104" s="150">
        <v>8.695991465059981</v>
      </c>
      <c r="EJ104" s="150">
        <v>8.7657271530799807</v>
      </c>
      <c r="EK104" s="150">
        <v>8.8354628410999805</v>
      </c>
      <c r="EL104" s="23">
        <v>8.9051985291199802</v>
      </c>
      <c r="EM104" s="23">
        <v>8.97493421713998</v>
      </c>
      <c r="EN104" s="23">
        <v>9.0446699051599797</v>
      </c>
      <c r="EO104" s="23">
        <v>9.1144055931799794</v>
      </c>
      <c r="EP104" s="23">
        <v>9.1841412811999792</v>
      </c>
      <c r="EQ104" s="23">
        <v>9.2538769692199789</v>
      </c>
      <c r="ER104" s="23">
        <v>9.3236126572399787</v>
      </c>
      <c r="ES104" s="23">
        <v>9.3933483452599784</v>
      </c>
      <c r="ET104" s="23">
        <v>9.4630840332799782</v>
      </c>
      <c r="EU104" s="23">
        <v>9.5328197212999779</v>
      </c>
      <c r="EV104" s="23">
        <v>9.6025554093199776</v>
      </c>
      <c r="EW104" s="23">
        <v>9.6722910973399774</v>
      </c>
      <c r="EX104" s="23">
        <v>9.7420267853599771</v>
      </c>
      <c r="EY104" s="23">
        <v>9.8117624733799769</v>
      </c>
      <c r="EZ104" s="23">
        <v>9.8814981613999766</v>
      </c>
      <c r="FA104" s="23">
        <v>9.9512338494199764</v>
      </c>
      <c r="FB104" s="23">
        <v>10.020969537439976</v>
      </c>
      <c r="FC104" s="23">
        <v>10.090705225459976</v>
      </c>
      <c r="FD104" s="23">
        <v>10.160440913479976</v>
      </c>
      <c r="FE104" s="23">
        <v>10.230176601499975</v>
      </c>
      <c r="FF104" s="23">
        <v>10.299912289519975</v>
      </c>
      <c r="FG104" s="23">
        <v>10.369647977539975</v>
      </c>
      <c r="FH104" s="23">
        <v>10.439383665559975</v>
      </c>
      <c r="FI104" s="23">
        <v>10.509119353579974</v>
      </c>
      <c r="FJ104" s="23">
        <v>10.578855041599974</v>
      </c>
      <c r="FK104" s="23">
        <v>10.648590729619974</v>
      </c>
      <c r="FL104" s="23">
        <v>10.718326417639974</v>
      </c>
      <c r="FM104" s="23">
        <v>10.788062105659973</v>
      </c>
      <c r="FN104" s="23">
        <v>10.857797793679973</v>
      </c>
      <c r="FO104" s="23">
        <v>10.927533481699973</v>
      </c>
      <c r="FP104" s="23">
        <v>10.997269169719972</v>
      </c>
      <c r="FQ104" s="23">
        <v>11.067004857739972</v>
      </c>
      <c r="FR104" s="23">
        <v>11.136740545759972</v>
      </c>
      <c r="FS104" s="23">
        <v>11.206476233779972</v>
      </c>
      <c r="FT104" s="23">
        <v>11.276211921799971</v>
      </c>
      <c r="FU104" s="23">
        <v>11.345947609819971</v>
      </c>
      <c r="FV104" s="23">
        <v>11.415683297839971</v>
      </c>
      <c r="FW104" s="23">
        <v>11.485418985859971</v>
      </c>
      <c r="FX104" s="23">
        <v>11.55515467387997</v>
      </c>
      <c r="FY104" s="23">
        <v>11.62489036189997</v>
      </c>
      <c r="FZ104" s="23">
        <v>11.69462604991997</v>
      </c>
      <c r="GA104" s="23">
        <v>11.76436173793997</v>
      </c>
      <c r="GB104" s="23">
        <v>11.834097425959969</v>
      </c>
      <c r="GC104" s="23">
        <v>11.903833113979969</v>
      </c>
      <c r="GD104" s="23">
        <v>11.973568801999969</v>
      </c>
      <c r="GE104" s="23">
        <v>12.043304490019969</v>
      </c>
      <c r="GF104" s="23">
        <v>12.113040178039968</v>
      </c>
      <c r="GG104" s="23">
        <v>12.182775866059968</v>
      </c>
      <c r="GH104" s="23">
        <v>12.252511554079968</v>
      </c>
      <c r="GI104" s="23">
        <v>12.322247242099968</v>
      </c>
      <c r="GJ104" s="23">
        <v>12.391982930119967</v>
      </c>
      <c r="GK104" s="23">
        <v>12.461718618139967</v>
      </c>
      <c r="GL104" s="23">
        <v>12.531454306159967</v>
      </c>
      <c r="GM104" s="23">
        <v>12.601189994179967</v>
      </c>
      <c r="GN104" s="23">
        <v>12.670925682199966</v>
      </c>
      <c r="GO104" s="23">
        <v>12.740661370219966</v>
      </c>
      <c r="GP104" s="23">
        <v>12.810397058239966</v>
      </c>
      <c r="GQ104" s="23">
        <v>12.880132746259966</v>
      </c>
      <c r="GR104" s="23">
        <v>12.949868434279965</v>
      </c>
      <c r="GS104" s="23">
        <v>13.019604122299965</v>
      </c>
      <c r="GT104" s="23">
        <v>13.089339810319965</v>
      </c>
      <c r="GU104" s="23">
        <v>13.159075498339964</v>
      </c>
      <c r="GV104" s="23">
        <v>13.228811186359964</v>
      </c>
      <c r="GW104" s="23">
        <v>13.298546874379964</v>
      </c>
      <c r="GX104" s="23">
        <v>13.368282562399964</v>
      </c>
      <c r="GY104" s="23">
        <v>13.438018250419963</v>
      </c>
      <c r="GZ104" s="23">
        <v>13.507753938439963</v>
      </c>
      <c r="HA104" s="23">
        <v>13.577489626459963</v>
      </c>
      <c r="HB104" s="23">
        <v>13.647225314479963</v>
      </c>
      <c r="HC104" s="23">
        <v>13.716961002499962</v>
      </c>
      <c r="HD104" s="23">
        <v>13.786696690519962</v>
      </c>
      <c r="HE104" s="23">
        <v>13.856432378539962</v>
      </c>
      <c r="HF104" s="23">
        <v>13.926168066559962</v>
      </c>
      <c r="HG104" s="23">
        <v>13.995903754579961</v>
      </c>
      <c r="HH104" s="23">
        <v>14.065639442599961</v>
      </c>
      <c r="HI104" s="23">
        <v>14.135375130619961</v>
      </c>
      <c r="HJ104" s="23">
        <v>14.205110818639961</v>
      </c>
      <c r="HK104" s="23">
        <v>14.27484650665996</v>
      </c>
      <c r="HL104" s="23">
        <v>14.34458219467996</v>
      </c>
      <c r="HM104" s="23">
        <v>14.41431788269996</v>
      </c>
      <c r="HN104" s="23">
        <v>14.48405357071996</v>
      </c>
      <c r="HO104" s="23">
        <v>14.553789258739959</v>
      </c>
      <c r="HP104" s="23">
        <v>14.623524946759959</v>
      </c>
      <c r="HQ104" s="23">
        <v>14.693260634779959</v>
      </c>
      <c r="HR104" s="23">
        <v>14.762996322799959</v>
      </c>
      <c r="HS104" s="23">
        <v>14.832732010819958</v>
      </c>
      <c r="HT104" s="23">
        <v>14.902467698839958</v>
      </c>
      <c r="HU104" s="23">
        <v>14.972203386859958</v>
      </c>
      <c r="HV104" s="23">
        <v>15.041939074879958</v>
      </c>
      <c r="HW104" s="23">
        <v>15.111674762899957</v>
      </c>
      <c r="HX104" s="23">
        <v>15.181410450919957</v>
      </c>
      <c r="HY104" s="23">
        <v>15.251146138939957</v>
      </c>
      <c r="HZ104" s="23">
        <v>15.320881826959956</v>
      </c>
      <c r="IA104" s="23">
        <v>15.390617514979956</v>
      </c>
      <c r="IB104" s="23">
        <v>15.460353202999956</v>
      </c>
      <c r="IC104" s="23">
        <v>15.530088891019956</v>
      </c>
      <c r="ID104" s="23">
        <v>15.599824579039955</v>
      </c>
      <c r="IE104" s="23">
        <v>15.669560267059955</v>
      </c>
      <c r="IF104" s="23">
        <v>15.739295955079955</v>
      </c>
      <c r="IG104" s="23">
        <v>15.809031643099955</v>
      </c>
      <c r="IH104" s="23">
        <v>15.878767331119954</v>
      </c>
      <c r="II104" s="23">
        <v>15.948503019139954</v>
      </c>
      <c r="IJ104" s="23">
        <v>16.018238707159952</v>
      </c>
      <c r="IK104" s="23">
        <v>16.087974395179955</v>
      </c>
      <c r="IL104" s="23">
        <v>16.157710083199952</v>
      </c>
      <c r="IM104" s="23">
        <v>16.227445771219955</v>
      </c>
      <c r="IN104" s="23">
        <v>16.297181459239951</v>
      </c>
      <c r="IO104" s="23">
        <v>16.366917147259954</v>
      </c>
      <c r="IP104" s="23">
        <v>16.436652835279951</v>
      </c>
      <c r="IQ104" s="23">
        <v>16.506388523299954</v>
      </c>
      <c r="IR104" s="23">
        <v>16.57612421131995</v>
      </c>
      <c r="IS104" s="23">
        <v>16.645859899339953</v>
      </c>
      <c r="IT104" s="23">
        <v>16.71559558735995</v>
      </c>
      <c r="IU104" s="23">
        <v>16.785331275379953</v>
      </c>
      <c r="IV104" s="23">
        <v>16.855066963399949</v>
      </c>
    </row>
    <row r="105" spans="1:256" ht="13.2" x14ac:dyDescent="0.25">
      <c r="A105" s="149">
        <v>39873</v>
      </c>
      <c r="B105" s="218">
        <v>-2.0210059293750011</v>
      </c>
      <c r="C105" s="218">
        <v>-1.9907047400625011</v>
      </c>
      <c r="D105" s="218">
        <v>-1.9604035507500011</v>
      </c>
      <c r="E105" s="218">
        <v>-1.930102361437501</v>
      </c>
      <c r="F105" s="218">
        <v>-1.899801172125001</v>
      </c>
      <c r="G105" s="218">
        <v>-1.869499982812501</v>
      </c>
      <c r="H105" s="218">
        <v>-1.8391987935000009</v>
      </c>
      <c r="I105" s="218">
        <v>-1.8088976041875009</v>
      </c>
      <c r="J105" s="218">
        <v>-1.7785964148750009</v>
      </c>
      <c r="K105" s="218">
        <v>-1.7482952255625008</v>
      </c>
      <c r="L105" s="218">
        <v>-1.7179940362500008</v>
      </c>
      <c r="M105" s="218">
        <v>-1.6876928469375008</v>
      </c>
      <c r="N105" s="218">
        <v>-1.6573916576250007</v>
      </c>
      <c r="O105" s="218">
        <v>-1.6270904683125007</v>
      </c>
      <c r="P105" s="218">
        <v>-1.5967892790000007</v>
      </c>
      <c r="Q105" s="218">
        <v>-1.5664880896875006</v>
      </c>
      <c r="R105" s="218">
        <v>-1.5361869003750006</v>
      </c>
      <c r="S105" s="218">
        <v>-1.5058857110625006</v>
      </c>
      <c r="T105" s="218">
        <v>-1.4755845217500005</v>
      </c>
      <c r="U105" s="218">
        <v>-1.4452833324375005</v>
      </c>
      <c r="V105" s="219">
        <v>-1.4149821431250005</v>
      </c>
      <c r="W105" s="218">
        <v>-1.3846809538125004</v>
      </c>
      <c r="X105" s="219">
        <v>-1.3543797645000004</v>
      </c>
      <c r="Y105" s="218">
        <v>-1.3240785751875004</v>
      </c>
      <c r="Z105" s="219">
        <v>-1.2937773858750004</v>
      </c>
      <c r="AA105" s="218">
        <v>-1.2634761965625003</v>
      </c>
      <c r="AB105" s="220">
        <v>-1.2331750072500003</v>
      </c>
      <c r="AC105" s="218">
        <v>-1.2028738179375003</v>
      </c>
      <c r="AD105" s="220">
        <v>-1.1725726286250002</v>
      </c>
      <c r="AE105" s="218">
        <v>-1.1422714393125002</v>
      </c>
      <c r="AF105" s="218">
        <v>-1.1119702500000002</v>
      </c>
      <c r="AG105" s="150">
        <v>-1.0832351250000003</v>
      </c>
      <c r="AH105" s="150">
        <v>-1.0545000000000002</v>
      </c>
      <c r="AI105" s="150">
        <v>-1.0272500000000002</v>
      </c>
      <c r="AJ105" s="150">
        <v>-1</v>
      </c>
      <c r="AK105" s="150">
        <v>-0.8</v>
      </c>
      <c r="AL105" s="150">
        <v>-0.6</v>
      </c>
      <c r="AM105" s="150">
        <v>-0.4</v>
      </c>
      <c r="AN105" s="150">
        <v>-0.2</v>
      </c>
      <c r="AO105" s="150">
        <v>0</v>
      </c>
      <c r="AP105" s="150">
        <v>0.2</v>
      </c>
      <c r="AQ105" s="150">
        <v>0.4</v>
      </c>
      <c r="AR105" s="150">
        <v>0.6</v>
      </c>
      <c r="AS105" s="150">
        <v>0.8</v>
      </c>
      <c r="AT105" s="150">
        <v>1</v>
      </c>
      <c r="AU105" s="150">
        <v>1.2</v>
      </c>
      <c r="AV105" s="150">
        <v>1.4</v>
      </c>
      <c r="AW105" s="150">
        <v>1.58</v>
      </c>
      <c r="AX105" s="150">
        <v>1.76</v>
      </c>
      <c r="AY105" s="150">
        <v>1.9220000000000006</v>
      </c>
      <c r="AZ105" s="150">
        <v>2.0840000000000005</v>
      </c>
      <c r="BA105" s="150">
        <v>2.2298000000000004</v>
      </c>
      <c r="BB105" s="150">
        <v>2.3756000000000004</v>
      </c>
      <c r="BC105" s="150">
        <v>2.5068200000000003</v>
      </c>
      <c r="BD105" s="150">
        <v>2.6380400000000002</v>
      </c>
      <c r="BE105" s="150">
        <v>2.756138</v>
      </c>
      <c r="BF105" s="150">
        <v>2.8742359999999998</v>
      </c>
      <c r="BG105" s="150">
        <v>2.9805241999999996</v>
      </c>
      <c r="BH105" s="150">
        <v>3.0868123999999995</v>
      </c>
      <c r="BI105" s="150">
        <v>3.1824717799999993</v>
      </c>
      <c r="BJ105" s="150">
        <v>3.2781311599999992</v>
      </c>
      <c r="BK105" s="150">
        <v>3.3642246019999993</v>
      </c>
      <c r="BL105" s="150">
        <v>3.450318043999999</v>
      </c>
      <c r="BM105" s="150">
        <v>3.5278021417999987</v>
      </c>
      <c r="BN105" s="150">
        <v>3.6052862395999989</v>
      </c>
      <c r="BO105" s="150">
        <v>3.6750219276199987</v>
      </c>
      <c r="BP105" s="150">
        <v>3.7447576156399989</v>
      </c>
      <c r="BQ105" s="150">
        <v>3.8144933036599991</v>
      </c>
      <c r="BR105" s="150">
        <v>3.8842289916799988</v>
      </c>
      <c r="BS105" s="150">
        <v>3.9539646796999985</v>
      </c>
      <c r="BT105" s="150">
        <v>4.0237003677199983</v>
      </c>
      <c r="BU105" s="150">
        <v>4.093436055739998</v>
      </c>
      <c r="BV105" s="150">
        <v>4.1631717437599978</v>
      </c>
      <c r="BW105" s="150">
        <v>4.2329074317799975</v>
      </c>
      <c r="BX105" s="150">
        <v>4.3026431197999973</v>
      </c>
      <c r="BY105" s="150">
        <v>4.372378807819997</v>
      </c>
      <c r="BZ105" s="150">
        <v>4.4421144958399967</v>
      </c>
      <c r="CA105" s="150">
        <v>4.5118501838599965</v>
      </c>
      <c r="CB105" s="150">
        <v>4.5815858718799962</v>
      </c>
      <c r="CC105" s="150">
        <v>4.651321559899996</v>
      </c>
      <c r="CD105" s="150">
        <v>4.7210572479199957</v>
      </c>
      <c r="CE105" s="150">
        <v>4.7907929359399954</v>
      </c>
      <c r="CF105" s="150">
        <v>4.8605286239599952</v>
      </c>
      <c r="CG105" s="150">
        <v>4.9302643119799949</v>
      </c>
      <c r="CH105" s="150">
        <v>4.9999999999999947</v>
      </c>
      <c r="CI105" s="150">
        <v>5.0697356880199944</v>
      </c>
      <c r="CJ105" s="150">
        <v>5.1394713760399942</v>
      </c>
      <c r="CK105" s="150">
        <v>5.2092070640599939</v>
      </c>
      <c r="CL105" s="150">
        <v>5.2789427520799936</v>
      </c>
      <c r="CM105" s="150">
        <v>5.3486784400999934</v>
      </c>
      <c r="CN105" s="150">
        <v>5.4184141281199931</v>
      </c>
      <c r="CO105" s="150">
        <v>5.4881498161399929</v>
      </c>
      <c r="CP105" s="150">
        <v>5.5578855041599926</v>
      </c>
      <c r="CQ105" s="150">
        <v>5.6276211921799923</v>
      </c>
      <c r="CR105" s="150">
        <v>5.6973568801999921</v>
      </c>
      <c r="CS105" s="150">
        <v>5.7670925682199918</v>
      </c>
      <c r="CT105" s="150">
        <v>5.8368282562399916</v>
      </c>
      <c r="CU105" s="150">
        <v>5.9065639442599913</v>
      </c>
      <c r="CV105" s="150">
        <v>5.9762996322799911</v>
      </c>
      <c r="CW105" s="150">
        <v>6.0460353202999908</v>
      </c>
      <c r="CX105" s="150">
        <v>6.1157710083199905</v>
      </c>
      <c r="CY105" s="150">
        <v>6.1855066963399903</v>
      </c>
      <c r="CZ105" s="150">
        <v>6.25524238435999</v>
      </c>
      <c r="DA105" s="150">
        <v>6.3249780723799898</v>
      </c>
      <c r="DB105" s="150">
        <v>6.3947137603999895</v>
      </c>
      <c r="DC105" s="150">
        <v>6.4644494484199893</v>
      </c>
      <c r="DD105" s="150">
        <v>6.534185136439989</v>
      </c>
      <c r="DE105" s="150">
        <v>6.6039208244599887</v>
      </c>
      <c r="DF105" s="150">
        <v>6.6736565124799885</v>
      </c>
      <c r="DG105" s="150">
        <v>6.7433922004999882</v>
      </c>
      <c r="DH105" s="150">
        <v>6.813127888519988</v>
      </c>
      <c r="DI105" s="150">
        <v>6.8828635765399877</v>
      </c>
      <c r="DJ105" s="150">
        <v>6.9525992645599874</v>
      </c>
      <c r="DK105" s="150">
        <v>7.0223349525799872</v>
      </c>
      <c r="DL105" s="150">
        <v>7.0920706405999869</v>
      </c>
      <c r="DM105" s="150">
        <v>7.1618063286199867</v>
      </c>
      <c r="DN105" s="150">
        <v>7.2315420166399864</v>
      </c>
      <c r="DO105" s="150">
        <v>7.3012777046599862</v>
      </c>
      <c r="DP105" s="150">
        <v>7.3710133926799859</v>
      </c>
      <c r="DQ105" s="150">
        <v>7.4407490806999856</v>
      </c>
      <c r="DR105" s="150">
        <v>7.5104847687199854</v>
      </c>
      <c r="DS105" s="150">
        <v>7.5802204567399851</v>
      </c>
      <c r="DT105" s="150">
        <v>7.6499561447599849</v>
      </c>
      <c r="DU105" s="150">
        <v>7.7196918327799846</v>
      </c>
      <c r="DV105" s="150">
        <v>7.7894275207999844</v>
      </c>
      <c r="DW105" s="150">
        <v>7.8591632088199841</v>
      </c>
      <c r="DX105" s="150">
        <v>7.9288988968399838</v>
      </c>
      <c r="DY105" s="150">
        <v>7.9986345848599836</v>
      </c>
      <c r="DZ105" s="150">
        <v>8.0683702728799833</v>
      </c>
      <c r="EA105" s="150">
        <v>8.1381059608999831</v>
      </c>
      <c r="EB105" s="150">
        <v>8.2078416489199828</v>
      </c>
      <c r="EC105" s="150">
        <v>8.2775773369399825</v>
      </c>
      <c r="ED105" s="150">
        <v>8.3473130249599823</v>
      </c>
      <c r="EE105" s="150">
        <v>8.417048712979982</v>
      </c>
      <c r="EF105" s="150">
        <v>8.4867844009999818</v>
      </c>
      <c r="EG105" s="150">
        <v>8.5565200890199815</v>
      </c>
      <c r="EH105" s="150">
        <v>8.6262557770399813</v>
      </c>
      <c r="EI105" s="150">
        <v>8.695991465059981</v>
      </c>
      <c r="EJ105" s="150">
        <v>8.7657271530799807</v>
      </c>
      <c r="EK105" s="150">
        <v>8.8354628410999805</v>
      </c>
      <c r="EL105" s="23">
        <v>8.9051985291199802</v>
      </c>
      <c r="EM105" s="23">
        <v>8.97493421713998</v>
      </c>
      <c r="EN105" s="23">
        <v>9.0446699051599797</v>
      </c>
      <c r="EO105" s="23">
        <v>9.1144055931799794</v>
      </c>
      <c r="EP105" s="23">
        <v>9.1841412811999792</v>
      </c>
      <c r="EQ105" s="23">
        <v>9.2538769692199789</v>
      </c>
      <c r="ER105" s="23">
        <v>9.3236126572399787</v>
      </c>
      <c r="ES105" s="23">
        <v>9.3933483452599784</v>
      </c>
      <c r="ET105" s="23">
        <v>9.4630840332799782</v>
      </c>
      <c r="EU105" s="23">
        <v>9.5328197212999779</v>
      </c>
      <c r="EV105" s="23">
        <v>9.6025554093199776</v>
      </c>
      <c r="EW105" s="23">
        <v>9.6722910973399774</v>
      </c>
      <c r="EX105" s="23">
        <v>9.7420267853599771</v>
      </c>
      <c r="EY105" s="23">
        <v>9.8117624733799769</v>
      </c>
      <c r="EZ105" s="23">
        <v>9.8814981613999766</v>
      </c>
      <c r="FA105" s="23">
        <v>9.9512338494199764</v>
      </c>
      <c r="FB105" s="23">
        <v>10.020969537439976</v>
      </c>
      <c r="FC105" s="23">
        <v>10.090705225459976</v>
      </c>
      <c r="FD105" s="23">
        <v>10.160440913479976</v>
      </c>
      <c r="FE105" s="23">
        <v>10.230176601499975</v>
      </c>
      <c r="FF105" s="23">
        <v>10.299912289519975</v>
      </c>
      <c r="FG105" s="23">
        <v>10.369647977539975</v>
      </c>
      <c r="FH105" s="23">
        <v>10.439383665559975</v>
      </c>
      <c r="FI105" s="23">
        <v>10.509119353579974</v>
      </c>
      <c r="FJ105" s="23">
        <v>10.578855041599974</v>
      </c>
      <c r="FK105" s="23">
        <v>10.648590729619974</v>
      </c>
      <c r="FL105" s="23">
        <v>10.718326417639974</v>
      </c>
      <c r="FM105" s="23">
        <v>10.788062105659973</v>
      </c>
      <c r="FN105" s="23">
        <v>10.857797793679973</v>
      </c>
      <c r="FO105" s="23">
        <v>10.927533481699973</v>
      </c>
      <c r="FP105" s="23">
        <v>10.997269169719972</v>
      </c>
      <c r="FQ105" s="23">
        <v>11.067004857739972</v>
      </c>
      <c r="FR105" s="23">
        <v>11.136740545759972</v>
      </c>
      <c r="FS105" s="23">
        <v>11.206476233779972</v>
      </c>
      <c r="FT105" s="23">
        <v>11.276211921799971</v>
      </c>
      <c r="FU105" s="23">
        <v>11.345947609819971</v>
      </c>
      <c r="FV105" s="23">
        <v>11.415683297839971</v>
      </c>
      <c r="FW105" s="23">
        <v>11.485418985859971</v>
      </c>
      <c r="FX105" s="23">
        <v>11.55515467387997</v>
      </c>
      <c r="FY105" s="23">
        <v>11.62489036189997</v>
      </c>
      <c r="FZ105" s="23">
        <v>11.69462604991997</v>
      </c>
      <c r="GA105" s="23">
        <v>11.76436173793997</v>
      </c>
      <c r="GB105" s="23">
        <v>11.834097425959969</v>
      </c>
      <c r="GC105" s="23">
        <v>11.903833113979969</v>
      </c>
      <c r="GD105" s="23">
        <v>11.973568801999969</v>
      </c>
      <c r="GE105" s="23">
        <v>12.043304490019969</v>
      </c>
      <c r="GF105" s="23">
        <v>12.113040178039968</v>
      </c>
      <c r="GG105" s="23">
        <v>12.182775866059968</v>
      </c>
      <c r="GH105" s="23">
        <v>12.252511554079968</v>
      </c>
      <c r="GI105" s="23">
        <v>12.322247242099968</v>
      </c>
      <c r="GJ105" s="23">
        <v>12.391982930119967</v>
      </c>
      <c r="GK105" s="23">
        <v>12.461718618139967</v>
      </c>
      <c r="GL105" s="23">
        <v>12.531454306159967</v>
      </c>
      <c r="GM105" s="23">
        <v>12.601189994179967</v>
      </c>
      <c r="GN105" s="23">
        <v>12.670925682199966</v>
      </c>
      <c r="GO105" s="23">
        <v>12.740661370219966</v>
      </c>
      <c r="GP105" s="23">
        <v>12.810397058239966</v>
      </c>
      <c r="GQ105" s="23">
        <v>12.880132746259966</v>
      </c>
      <c r="GR105" s="23">
        <v>12.949868434279965</v>
      </c>
      <c r="GS105" s="23">
        <v>13.019604122299965</v>
      </c>
      <c r="GT105" s="23">
        <v>13.089339810319965</v>
      </c>
      <c r="GU105" s="23">
        <v>13.159075498339964</v>
      </c>
      <c r="GV105" s="23">
        <v>13.228811186359964</v>
      </c>
      <c r="GW105" s="23">
        <v>13.298546874379964</v>
      </c>
      <c r="GX105" s="23">
        <v>13.368282562399964</v>
      </c>
      <c r="GY105" s="23">
        <v>13.438018250419963</v>
      </c>
      <c r="GZ105" s="23">
        <v>13.507753938439963</v>
      </c>
      <c r="HA105" s="23">
        <v>13.577489626459963</v>
      </c>
      <c r="HB105" s="23">
        <v>13.647225314479963</v>
      </c>
      <c r="HC105" s="23">
        <v>13.716961002499962</v>
      </c>
      <c r="HD105" s="23">
        <v>13.786696690519962</v>
      </c>
      <c r="HE105" s="23">
        <v>13.856432378539962</v>
      </c>
      <c r="HF105" s="23">
        <v>13.926168066559962</v>
      </c>
      <c r="HG105" s="23">
        <v>13.995903754579961</v>
      </c>
      <c r="HH105" s="23">
        <v>14.065639442599961</v>
      </c>
      <c r="HI105" s="23">
        <v>14.135375130619961</v>
      </c>
      <c r="HJ105" s="23">
        <v>14.205110818639961</v>
      </c>
      <c r="HK105" s="23">
        <v>14.27484650665996</v>
      </c>
      <c r="HL105" s="23">
        <v>14.34458219467996</v>
      </c>
      <c r="HM105" s="23">
        <v>14.41431788269996</v>
      </c>
      <c r="HN105" s="23">
        <v>14.48405357071996</v>
      </c>
      <c r="HO105" s="23">
        <v>14.553789258739959</v>
      </c>
      <c r="HP105" s="23">
        <v>14.623524946759959</v>
      </c>
      <c r="HQ105" s="23">
        <v>14.693260634779959</v>
      </c>
      <c r="HR105" s="23">
        <v>14.762996322799959</v>
      </c>
      <c r="HS105" s="23">
        <v>14.832732010819958</v>
      </c>
      <c r="HT105" s="23">
        <v>14.902467698839958</v>
      </c>
      <c r="HU105" s="23">
        <v>14.972203386859958</v>
      </c>
      <c r="HV105" s="23">
        <v>15.041939074879958</v>
      </c>
      <c r="HW105" s="23">
        <v>15.111674762899957</v>
      </c>
      <c r="HX105" s="23">
        <v>15.181410450919957</v>
      </c>
      <c r="HY105" s="23">
        <v>15.251146138939957</v>
      </c>
      <c r="HZ105" s="23">
        <v>15.320881826959956</v>
      </c>
      <c r="IA105" s="23">
        <v>15.390617514979956</v>
      </c>
      <c r="IB105" s="23">
        <v>15.460353202999956</v>
      </c>
      <c r="IC105" s="23">
        <v>15.530088891019956</v>
      </c>
      <c r="ID105" s="23">
        <v>15.599824579039955</v>
      </c>
      <c r="IE105" s="23">
        <v>15.669560267059955</v>
      </c>
      <c r="IF105" s="23">
        <v>15.739295955079955</v>
      </c>
      <c r="IG105" s="23">
        <v>15.809031643099955</v>
      </c>
      <c r="IH105" s="23">
        <v>15.878767331119954</v>
      </c>
      <c r="II105" s="23">
        <v>15.948503019139954</v>
      </c>
      <c r="IJ105" s="23">
        <v>16.018238707159952</v>
      </c>
      <c r="IK105" s="23">
        <v>16.087974395179955</v>
      </c>
      <c r="IL105" s="23">
        <v>16.157710083199952</v>
      </c>
      <c r="IM105" s="23">
        <v>16.227445771219955</v>
      </c>
      <c r="IN105" s="23">
        <v>16.297181459239951</v>
      </c>
      <c r="IO105" s="23">
        <v>16.366917147259954</v>
      </c>
      <c r="IP105" s="23">
        <v>16.436652835279951</v>
      </c>
      <c r="IQ105" s="23">
        <v>16.506388523299954</v>
      </c>
      <c r="IR105" s="23">
        <v>16.57612421131995</v>
      </c>
      <c r="IS105" s="23">
        <v>16.645859899339953</v>
      </c>
      <c r="IT105" s="23">
        <v>16.71559558735995</v>
      </c>
      <c r="IU105" s="23">
        <v>16.785331275379953</v>
      </c>
      <c r="IV105" s="23">
        <v>16.855066963399949</v>
      </c>
    </row>
    <row r="106" spans="1:256" ht="13.2" x14ac:dyDescent="0.25">
      <c r="A106" s="149">
        <v>39904</v>
      </c>
      <c r="B106" s="218">
        <v>-2.0210059293750011</v>
      </c>
      <c r="C106" s="218">
        <v>-1.9907047400625011</v>
      </c>
      <c r="D106" s="218">
        <v>-1.9604035507500011</v>
      </c>
      <c r="E106" s="218">
        <v>-1.930102361437501</v>
      </c>
      <c r="F106" s="218">
        <v>-1.899801172125001</v>
      </c>
      <c r="G106" s="218">
        <v>-1.869499982812501</v>
      </c>
      <c r="H106" s="218">
        <v>-1.8391987935000009</v>
      </c>
      <c r="I106" s="218">
        <v>-1.8088976041875009</v>
      </c>
      <c r="J106" s="218">
        <v>-1.7785964148750009</v>
      </c>
      <c r="K106" s="218">
        <v>-1.7482952255625008</v>
      </c>
      <c r="L106" s="218">
        <v>-1.7179940362500008</v>
      </c>
      <c r="M106" s="218">
        <v>-1.6876928469375008</v>
      </c>
      <c r="N106" s="218">
        <v>-1.6573916576250007</v>
      </c>
      <c r="O106" s="218">
        <v>-1.6270904683125007</v>
      </c>
      <c r="P106" s="218">
        <v>-1.5967892790000007</v>
      </c>
      <c r="Q106" s="218">
        <v>-1.5664880896875006</v>
      </c>
      <c r="R106" s="218">
        <v>-1.5361869003750006</v>
      </c>
      <c r="S106" s="218">
        <v>-1.5058857110625006</v>
      </c>
      <c r="T106" s="218">
        <v>-1.4755845217500005</v>
      </c>
      <c r="U106" s="218">
        <v>-1.4452833324375005</v>
      </c>
      <c r="V106" s="219">
        <v>-1.4149821431250005</v>
      </c>
      <c r="W106" s="218">
        <v>-1.3846809538125004</v>
      </c>
      <c r="X106" s="219">
        <v>-1.3543797645000004</v>
      </c>
      <c r="Y106" s="218">
        <v>-1.3240785751875004</v>
      </c>
      <c r="Z106" s="219">
        <v>-1.2937773858750004</v>
      </c>
      <c r="AA106" s="218">
        <v>-1.2634761965625003</v>
      </c>
      <c r="AB106" s="220">
        <v>-1.2331750072500003</v>
      </c>
      <c r="AC106" s="218">
        <v>-1.2028738179375003</v>
      </c>
      <c r="AD106" s="220">
        <v>-1.1725726286250002</v>
      </c>
      <c r="AE106" s="218">
        <v>-1.1422714393125002</v>
      </c>
      <c r="AF106" s="218">
        <v>-1.1119702500000002</v>
      </c>
      <c r="AG106" s="150">
        <v>-1.0832351250000003</v>
      </c>
      <c r="AH106" s="150">
        <v>-1.0545000000000002</v>
      </c>
      <c r="AI106" s="150">
        <v>-1.0272500000000002</v>
      </c>
      <c r="AJ106" s="150">
        <v>-1</v>
      </c>
      <c r="AK106" s="150">
        <v>-0.8</v>
      </c>
      <c r="AL106" s="150">
        <v>-0.6</v>
      </c>
      <c r="AM106" s="150">
        <v>-0.4</v>
      </c>
      <c r="AN106" s="150">
        <v>-0.2</v>
      </c>
      <c r="AO106" s="150">
        <v>0</v>
      </c>
      <c r="AP106" s="150">
        <v>0.2</v>
      </c>
      <c r="AQ106" s="150">
        <v>0.4</v>
      </c>
      <c r="AR106" s="150">
        <v>0.6</v>
      </c>
      <c r="AS106" s="150">
        <v>0.8</v>
      </c>
      <c r="AT106" s="150">
        <v>1</v>
      </c>
      <c r="AU106" s="150">
        <v>1.2</v>
      </c>
      <c r="AV106" s="150">
        <v>1.4</v>
      </c>
      <c r="AW106" s="150">
        <v>1.58</v>
      </c>
      <c r="AX106" s="150">
        <v>1.76</v>
      </c>
      <c r="AY106" s="150">
        <v>1.9220000000000006</v>
      </c>
      <c r="AZ106" s="150">
        <v>2.0840000000000005</v>
      </c>
      <c r="BA106" s="150">
        <v>2.2298000000000004</v>
      </c>
      <c r="BB106" s="150">
        <v>2.3756000000000004</v>
      </c>
      <c r="BC106" s="150">
        <v>2.5068200000000003</v>
      </c>
      <c r="BD106" s="150">
        <v>2.6380400000000002</v>
      </c>
      <c r="BE106" s="150">
        <v>2.756138</v>
      </c>
      <c r="BF106" s="150">
        <v>2.8742359999999998</v>
      </c>
      <c r="BG106" s="150">
        <v>2.9805241999999996</v>
      </c>
      <c r="BH106" s="150">
        <v>3.0868123999999995</v>
      </c>
      <c r="BI106" s="150">
        <v>3.1824717799999993</v>
      </c>
      <c r="BJ106" s="150">
        <v>3.2781311599999992</v>
      </c>
      <c r="BK106" s="150">
        <v>3.3642246019999993</v>
      </c>
      <c r="BL106" s="150">
        <v>3.450318043999999</v>
      </c>
      <c r="BM106" s="150">
        <v>3.5278021417999987</v>
      </c>
      <c r="BN106" s="150">
        <v>3.6052862395999989</v>
      </c>
      <c r="BO106" s="150">
        <v>3.6750219276199987</v>
      </c>
      <c r="BP106" s="150">
        <v>3.7447576156399989</v>
      </c>
      <c r="BQ106" s="150">
        <v>3.8144933036599991</v>
      </c>
      <c r="BR106" s="150">
        <v>3.8842289916799988</v>
      </c>
      <c r="BS106" s="150">
        <v>3.9539646796999985</v>
      </c>
      <c r="BT106" s="150">
        <v>4.0237003677199983</v>
      </c>
      <c r="BU106" s="150">
        <v>4.093436055739998</v>
      </c>
      <c r="BV106" s="150">
        <v>4.1631717437599978</v>
      </c>
      <c r="BW106" s="150">
        <v>4.2329074317799975</v>
      </c>
      <c r="BX106" s="150">
        <v>4.3026431197999973</v>
      </c>
      <c r="BY106" s="150">
        <v>4.372378807819997</v>
      </c>
      <c r="BZ106" s="150">
        <v>4.4421144958399967</v>
      </c>
      <c r="CA106" s="150">
        <v>4.5118501838599965</v>
      </c>
      <c r="CB106" s="150">
        <v>4.5815858718799962</v>
      </c>
      <c r="CC106" s="150">
        <v>4.651321559899996</v>
      </c>
      <c r="CD106" s="150">
        <v>4.7210572479199957</v>
      </c>
      <c r="CE106" s="150">
        <v>4.7907929359399954</v>
      </c>
      <c r="CF106" s="150">
        <v>4.8605286239599952</v>
      </c>
      <c r="CG106" s="150">
        <v>4.9302643119799949</v>
      </c>
      <c r="CH106" s="150">
        <v>4.9999999999999947</v>
      </c>
      <c r="CI106" s="150">
        <v>5.0697356880199944</v>
      </c>
      <c r="CJ106" s="150">
        <v>5.1394713760399942</v>
      </c>
      <c r="CK106" s="150">
        <v>5.2092070640599939</v>
      </c>
      <c r="CL106" s="150">
        <v>5.2789427520799936</v>
      </c>
      <c r="CM106" s="150">
        <v>5.3486784400999934</v>
      </c>
      <c r="CN106" s="150">
        <v>5.4184141281199931</v>
      </c>
      <c r="CO106" s="150">
        <v>5.4881498161399929</v>
      </c>
      <c r="CP106" s="150">
        <v>5.5578855041599926</v>
      </c>
      <c r="CQ106" s="150">
        <v>5.6276211921799923</v>
      </c>
      <c r="CR106" s="150">
        <v>5.6973568801999921</v>
      </c>
      <c r="CS106" s="150">
        <v>5.7670925682199918</v>
      </c>
      <c r="CT106" s="150">
        <v>5.8368282562399916</v>
      </c>
      <c r="CU106" s="150">
        <v>5.9065639442599913</v>
      </c>
      <c r="CV106" s="150">
        <v>5.9762996322799911</v>
      </c>
      <c r="CW106" s="150">
        <v>6.0460353202999908</v>
      </c>
      <c r="CX106" s="150">
        <v>6.1157710083199905</v>
      </c>
      <c r="CY106" s="150">
        <v>6.1855066963399903</v>
      </c>
      <c r="CZ106" s="150">
        <v>6.25524238435999</v>
      </c>
      <c r="DA106" s="150">
        <v>6.3249780723799898</v>
      </c>
      <c r="DB106" s="150">
        <v>6.3947137603999895</v>
      </c>
      <c r="DC106" s="150">
        <v>6.4644494484199893</v>
      </c>
      <c r="DD106" s="150">
        <v>6.534185136439989</v>
      </c>
      <c r="DE106" s="150">
        <v>6.6039208244599887</v>
      </c>
      <c r="DF106" s="150">
        <v>6.6736565124799885</v>
      </c>
      <c r="DG106" s="150">
        <v>6.7433922004999882</v>
      </c>
      <c r="DH106" s="150">
        <v>6.813127888519988</v>
      </c>
      <c r="DI106" s="150">
        <v>6.8828635765399877</v>
      </c>
      <c r="DJ106" s="150">
        <v>6.9525992645599874</v>
      </c>
      <c r="DK106" s="150">
        <v>7.0223349525799872</v>
      </c>
      <c r="DL106" s="150">
        <v>7.0920706405999869</v>
      </c>
      <c r="DM106" s="150">
        <v>7.1618063286199867</v>
      </c>
      <c r="DN106" s="150">
        <v>7.2315420166399864</v>
      </c>
      <c r="DO106" s="150">
        <v>7.3012777046599862</v>
      </c>
      <c r="DP106" s="150">
        <v>7.3710133926799859</v>
      </c>
      <c r="DQ106" s="150">
        <v>7.4407490806999856</v>
      </c>
      <c r="DR106" s="150">
        <v>7.5104847687199854</v>
      </c>
      <c r="DS106" s="150">
        <v>7.5802204567399851</v>
      </c>
      <c r="DT106" s="150">
        <v>7.6499561447599849</v>
      </c>
      <c r="DU106" s="150">
        <v>7.7196918327799846</v>
      </c>
      <c r="DV106" s="150">
        <v>7.7894275207999844</v>
      </c>
      <c r="DW106" s="150">
        <v>7.8591632088199841</v>
      </c>
      <c r="DX106" s="150">
        <v>7.9288988968399838</v>
      </c>
      <c r="DY106" s="150">
        <v>7.9986345848599836</v>
      </c>
      <c r="DZ106" s="150">
        <v>8.0683702728799833</v>
      </c>
      <c r="EA106" s="150">
        <v>8.1381059608999831</v>
      </c>
      <c r="EB106" s="150">
        <v>8.2078416489199828</v>
      </c>
      <c r="EC106" s="150">
        <v>8.2775773369399825</v>
      </c>
      <c r="ED106" s="150">
        <v>8.3473130249599823</v>
      </c>
      <c r="EE106" s="150">
        <v>8.417048712979982</v>
      </c>
      <c r="EF106" s="150">
        <v>8.4867844009999818</v>
      </c>
      <c r="EG106" s="150">
        <v>8.5565200890199815</v>
      </c>
      <c r="EH106" s="150">
        <v>8.6262557770399813</v>
      </c>
      <c r="EI106" s="150">
        <v>8.695991465059981</v>
      </c>
      <c r="EJ106" s="150">
        <v>8.7657271530799807</v>
      </c>
      <c r="EK106" s="150">
        <v>8.8354628410999805</v>
      </c>
      <c r="EL106" s="23">
        <v>8.9051985291199802</v>
      </c>
      <c r="EM106" s="23">
        <v>8.97493421713998</v>
      </c>
      <c r="EN106" s="23">
        <v>9.0446699051599797</v>
      </c>
      <c r="EO106" s="23">
        <v>9.1144055931799794</v>
      </c>
      <c r="EP106" s="23">
        <v>9.1841412811999792</v>
      </c>
      <c r="EQ106" s="23">
        <v>9.2538769692199789</v>
      </c>
      <c r="ER106" s="23">
        <v>9.3236126572399787</v>
      </c>
      <c r="ES106" s="23">
        <v>9.3933483452599784</v>
      </c>
      <c r="ET106" s="23">
        <v>9.4630840332799782</v>
      </c>
      <c r="EU106" s="23">
        <v>9.5328197212999779</v>
      </c>
      <c r="EV106" s="23">
        <v>9.6025554093199776</v>
      </c>
      <c r="EW106" s="23">
        <v>9.6722910973399774</v>
      </c>
      <c r="EX106" s="23">
        <v>9.7420267853599771</v>
      </c>
      <c r="EY106" s="23">
        <v>9.8117624733799769</v>
      </c>
      <c r="EZ106" s="23">
        <v>9.8814981613999766</v>
      </c>
      <c r="FA106" s="23">
        <v>9.9512338494199764</v>
      </c>
      <c r="FB106" s="23">
        <v>10.020969537439976</v>
      </c>
      <c r="FC106" s="23">
        <v>10.090705225459976</v>
      </c>
      <c r="FD106" s="23">
        <v>10.160440913479976</v>
      </c>
      <c r="FE106" s="23">
        <v>10.230176601499975</v>
      </c>
      <c r="FF106" s="23">
        <v>10.299912289519975</v>
      </c>
      <c r="FG106" s="23">
        <v>10.369647977539975</v>
      </c>
      <c r="FH106" s="23">
        <v>10.439383665559975</v>
      </c>
      <c r="FI106" s="23">
        <v>10.509119353579974</v>
      </c>
      <c r="FJ106" s="23">
        <v>10.578855041599974</v>
      </c>
      <c r="FK106" s="23">
        <v>10.648590729619974</v>
      </c>
      <c r="FL106" s="23">
        <v>10.718326417639974</v>
      </c>
      <c r="FM106" s="23">
        <v>10.788062105659973</v>
      </c>
      <c r="FN106" s="23">
        <v>10.857797793679973</v>
      </c>
      <c r="FO106" s="23">
        <v>10.927533481699973</v>
      </c>
      <c r="FP106" s="23">
        <v>10.997269169719972</v>
      </c>
      <c r="FQ106" s="23">
        <v>11.067004857739972</v>
      </c>
      <c r="FR106" s="23">
        <v>11.136740545759972</v>
      </c>
      <c r="FS106" s="23">
        <v>11.206476233779972</v>
      </c>
      <c r="FT106" s="23">
        <v>11.276211921799971</v>
      </c>
      <c r="FU106" s="23">
        <v>11.345947609819971</v>
      </c>
      <c r="FV106" s="23">
        <v>11.415683297839971</v>
      </c>
      <c r="FW106" s="23">
        <v>11.485418985859971</v>
      </c>
      <c r="FX106" s="23">
        <v>11.55515467387997</v>
      </c>
      <c r="FY106" s="23">
        <v>11.62489036189997</v>
      </c>
      <c r="FZ106" s="23">
        <v>11.69462604991997</v>
      </c>
      <c r="GA106" s="23">
        <v>11.76436173793997</v>
      </c>
      <c r="GB106" s="23">
        <v>11.834097425959969</v>
      </c>
      <c r="GC106" s="23">
        <v>11.903833113979969</v>
      </c>
      <c r="GD106" s="23">
        <v>11.973568801999969</v>
      </c>
      <c r="GE106" s="23">
        <v>12.043304490019969</v>
      </c>
      <c r="GF106" s="23">
        <v>12.113040178039968</v>
      </c>
      <c r="GG106" s="23">
        <v>12.182775866059968</v>
      </c>
      <c r="GH106" s="23">
        <v>12.252511554079968</v>
      </c>
      <c r="GI106" s="23">
        <v>12.322247242099968</v>
      </c>
      <c r="GJ106" s="23">
        <v>12.391982930119967</v>
      </c>
      <c r="GK106" s="23">
        <v>12.461718618139967</v>
      </c>
      <c r="GL106" s="23">
        <v>12.531454306159967</v>
      </c>
      <c r="GM106" s="23">
        <v>12.601189994179967</v>
      </c>
      <c r="GN106" s="23">
        <v>12.670925682199966</v>
      </c>
      <c r="GO106" s="23">
        <v>12.740661370219966</v>
      </c>
      <c r="GP106" s="23">
        <v>12.810397058239966</v>
      </c>
      <c r="GQ106" s="23">
        <v>12.880132746259966</v>
      </c>
      <c r="GR106" s="23">
        <v>12.949868434279965</v>
      </c>
      <c r="GS106" s="23">
        <v>13.019604122299965</v>
      </c>
      <c r="GT106" s="23">
        <v>13.089339810319965</v>
      </c>
      <c r="GU106" s="23">
        <v>13.159075498339964</v>
      </c>
      <c r="GV106" s="23">
        <v>13.228811186359964</v>
      </c>
      <c r="GW106" s="23">
        <v>13.298546874379964</v>
      </c>
      <c r="GX106" s="23">
        <v>13.368282562399964</v>
      </c>
      <c r="GY106" s="23">
        <v>13.438018250419963</v>
      </c>
      <c r="GZ106" s="23">
        <v>13.507753938439963</v>
      </c>
      <c r="HA106" s="23">
        <v>13.577489626459963</v>
      </c>
      <c r="HB106" s="23">
        <v>13.647225314479963</v>
      </c>
      <c r="HC106" s="23">
        <v>13.716961002499962</v>
      </c>
      <c r="HD106" s="23">
        <v>13.786696690519962</v>
      </c>
      <c r="HE106" s="23">
        <v>13.856432378539962</v>
      </c>
      <c r="HF106" s="23">
        <v>13.926168066559962</v>
      </c>
      <c r="HG106" s="23">
        <v>13.995903754579961</v>
      </c>
      <c r="HH106" s="23">
        <v>14.065639442599961</v>
      </c>
      <c r="HI106" s="23">
        <v>14.135375130619961</v>
      </c>
      <c r="HJ106" s="23">
        <v>14.205110818639961</v>
      </c>
      <c r="HK106" s="23">
        <v>14.27484650665996</v>
      </c>
      <c r="HL106" s="23">
        <v>14.34458219467996</v>
      </c>
      <c r="HM106" s="23">
        <v>14.41431788269996</v>
      </c>
      <c r="HN106" s="23">
        <v>14.48405357071996</v>
      </c>
      <c r="HO106" s="23">
        <v>14.553789258739959</v>
      </c>
      <c r="HP106" s="23">
        <v>14.623524946759959</v>
      </c>
      <c r="HQ106" s="23">
        <v>14.693260634779959</v>
      </c>
      <c r="HR106" s="23">
        <v>14.762996322799959</v>
      </c>
      <c r="HS106" s="23">
        <v>14.832732010819958</v>
      </c>
      <c r="HT106" s="23">
        <v>14.902467698839958</v>
      </c>
      <c r="HU106" s="23">
        <v>14.972203386859958</v>
      </c>
      <c r="HV106" s="23">
        <v>15.041939074879958</v>
      </c>
      <c r="HW106" s="23">
        <v>15.111674762899957</v>
      </c>
      <c r="HX106" s="23">
        <v>15.181410450919957</v>
      </c>
      <c r="HY106" s="23">
        <v>15.251146138939957</v>
      </c>
      <c r="HZ106" s="23">
        <v>15.320881826959956</v>
      </c>
      <c r="IA106" s="23">
        <v>15.390617514979956</v>
      </c>
      <c r="IB106" s="23">
        <v>15.460353202999956</v>
      </c>
      <c r="IC106" s="23">
        <v>15.530088891019956</v>
      </c>
      <c r="ID106" s="23">
        <v>15.599824579039955</v>
      </c>
      <c r="IE106" s="23">
        <v>15.669560267059955</v>
      </c>
      <c r="IF106" s="23">
        <v>15.739295955079955</v>
      </c>
      <c r="IG106" s="23">
        <v>15.809031643099955</v>
      </c>
      <c r="IH106" s="23">
        <v>15.878767331119954</v>
      </c>
      <c r="II106" s="23">
        <v>15.948503019139954</v>
      </c>
      <c r="IJ106" s="23">
        <v>16.018238707159952</v>
      </c>
      <c r="IK106" s="23">
        <v>16.087974395179955</v>
      </c>
      <c r="IL106" s="23">
        <v>16.157710083199952</v>
      </c>
      <c r="IM106" s="23">
        <v>16.227445771219955</v>
      </c>
      <c r="IN106" s="23">
        <v>16.297181459239951</v>
      </c>
      <c r="IO106" s="23">
        <v>16.366917147259954</v>
      </c>
      <c r="IP106" s="23">
        <v>16.436652835279951</v>
      </c>
      <c r="IQ106" s="23">
        <v>16.506388523299954</v>
      </c>
      <c r="IR106" s="23">
        <v>16.57612421131995</v>
      </c>
      <c r="IS106" s="23">
        <v>16.645859899339953</v>
      </c>
      <c r="IT106" s="23">
        <v>16.71559558735995</v>
      </c>
      <c r="IU106" s="23">
        <v>16.785331275379953</v>
      </c>
      <c r="IV106" s="23">
        <v>16.855066963399949</v>
      </c>
    </row>
    <row r="107" spans="1:256" ht="13.2" x14ac:dyDescent="0.25">
      <c r="A107" s="149">
        <v>39934</v>
      </c>
      <c r="B107" s="218">
        <v>-2.0210059293750011</v>
      </c>
      <c r="C107" s="218">
        <v>-1.9907047400625011</v>
      </c>
      <c r="D107" s="218">
        <v>-1.9604035507500011</v>
      </c>
      <c r="E107" s="218">
        <v>-1.930102361437501</v>
      </c>
      <c r="F107" s="218">
        <v>-1.899801172125001</v>
      </c>
      <c r="G107" s="218">
        <v>-1.869499982812501</v>
      </c>
      <c r="H107" s="218">
        <v>-1.8391987935000009</v>
      </c>
      <c r="I107" s="218">
        <v>-1.8088976041875009</v>
      </c>
      <c r="J107" s="218">
        <v>-1.7785964148750009</v>
      </c>
      <c r="K107" s="218">
        <v>-1.7482952255625008</v>
      </c>
      <c r="L107" s="218">
        <v>-1.7179940362500008</v>
      </c>
      <c r="M107" s="218">
        <v>-1.6876928469375008</v>
      </c>
      <c r="N107" s="218">
        <v>-1.6573916576250007</v>
      </c>
      <c r="O107" s="218">
        <v>-1.6270904683125007</v>
      </c>
      <c r="P107" s="218">
        <v>-1.5967892790000007</v>
      </c>
      <c r="Q107" s="218">
        <v>-1.5664880896875006</v>
      </c>
      <c r="R107" s="218">
        <v>-1.5361869003750006</v>
      </c>
      <c r="S107" s="218">
        <v>-1.5058857110625006</v>
      </c>
      <c r="T107" s="218">
        <v>-1.4755845217500005</v>
      </c>
      <c r="U107" s="218">
        <v>-1.4452833324375005</v>
      </c>
      <c r="V107" s="219">
        <v>-1.4149821431250005</v>
      </c>
      <c r="W107" s="218">
        <v>-1.3846809538125004</v>
      </c>
      <c r="X107" s="219">
        <v>-1.3543797645000004</v>
      </c>
      <c r="Y107" s="218">
        <v>-1.3240785751875004</v>
      </c>
      <c r="Z107" s="219">
        <v>-1.2937773858750004</v>
      </c>
      <c r="AA107" s="218">
        <v>-1.2634761965625003</v>
      </c>
      <c r="AB107" s="220">
        <v>-1.2331750072500003</v>
      </c>
      <c r="AC107" s="218">
        <v>-1.2028738179375003</v>
      </c>
      <c r="AD107" s="220">
        <v>-1.1725726286250002</v>
      </c>
      <c r="AE107" s="218">
        <v>-1.1422714393125002</v>
      </c>
      <c r="AF107" s="218">
        <v>-1.1119702500000002</v>
      </c>
      <c r="AG107" s="150">
        <v>-1.0832351250000003</v>
      </c>
      <c r="AH107" s="150">
        <v>-1.0545000000000002</v>
      </c>
      <c r="AI107" s="150">
        <v>-1.0272500000000002</v>
      </c>
      <c r="AJ107" s="150">
        <v>-1</v>
      </c>
      <c r="AK107" s="150">
        <v>-0.8</v>
      </c>
      <c r="AL107" s="150">
        <v>-0.6</v>
      </c>
      <c r="AM107" s="150">
        <v>-0.4</v>
      </c>
      <c r="AN107" s="150">
        <v>-0.2</v>
      </c>
      <c r="AO107" s="150">
        <v>0</v>
      </c>
      <c r="AP107" s="150">
        <v>0.2</v>
      </c>
      <c r="AQ107" s="150">
        <v>0.4</v>
      </c>
      <c r="AR107" s="150">
        <v>0.6</v>
      </c>
      <c r="AS107" s="150">
        <v>0.8</v>
      </c>
      <c r="AT107" s="150">
        <v>1</v>
      </c>
      <c r="AU107" s="150">
        <v>1.2</v>
      </c>
      <c r="AV107" s="150">
        <v>1.4</v>
      </c>
      <c r="AW107" s="150">
        <v>1.58</v>
      </c>
      <c r="AX107" s="150">
        <v>1.76</v>
      </c>
      <c r="AY107" s="150">
        <v>1.9220000000000006</v>
      </c>
      <c r="AZ107" s="150">
        <v>2.0840000000000005</v>
      </c>
      <c r="BA107" s="150">
        <v>2.2298000000000004</v>
      </c>
      <c r="BB107" s="150">
        <v>2.3756000000000004</v>
      </c>
      <c r="BC107" s="150">
        <v>2.5068200000000003</v>
      </c>
      <c r="BD107" s="150">
        <v>2.6380400000000002</v>
      </c>
      <c r="BE107" s="150">
        <v>2.756138</v>
      </c>
      <c r="BF107" s="150">
        <v>2.8742359999999998</v>
      </c>
      <c r="BG107" s="150">
        <v>2.9805241999999996</v>
      </c>
      <c r="BH107" s="150">
        <v>3.0868123999999995</v>
      </c>
      <c r="BI107" s="150">
        <v>3.1824717799999993</v>
      </c>
      <c r="BJ107" s="150">
        <v>3.2781311599999992</v>
      </c>
      <c r="BK107" s="150">
        <v>3.3642246019999993</v>
      </c>
      <c r="BL107" s="150">
        <v>3.450318043999999</v>
      </c>
      <c r="BM107" s="150">
        <v>3.5278021417999987</v>
      </c>
      <c r="BN107" s="150">
        <v>3.6052862395999989</v>
      </c>
      <c r="BO107" s="150">
        <v>3.6750219276199987</v>
      </c>
      <c r="BP107" s="150">
        <v>3.7447576156399989</v>
      </c>
      <c r="BQ107" s="150">
        <v>3.8144933036599991</v>
      </c>
      <c r="BR107" s="150">
        <v>3.8842289916799988</v>
      </c>
      <c r="BS107" s="150">
        <v>3.9539646796999985</v>
      </c>
      <c r="BT107" s="150">
        <v>4.0237003677199983</v>
      </c>
      <c r="BU107" s="150">
        <v>4.093436055739998</v>
      </c>
      <c r="BV107" s="150">
        <v>4.1631717437599978</v>
      </c>
      <c r="BW107" s="150">
        <v>4.2329074317799975</v>
      </c>
      <c r="BX107" s="150">
        <v>4.3026431197999973</v>
      </c>
      <c r="BY107" s="150">
        <v>4.372378807819997</v>
      </c>
      <c r="BZ107" s="150">
        <v>4.4421144958399967</v>
      </c>
      <c r="CA107" s="150">
        <v>4.5118501838599965</v>
      </c>
      <c r="CB107" s="150">
        <v>4.5815858718799962</v>
      </c>
      <c r="CC107" s="150">
        <v>4.651321559899996</v>
      </c>
      <c r="CD107" s="150">
        <v>4.7210572479199957</v>
      </c>
      <c r="CE107" s="150">
        <v>4.7907929359399954</v>
      </c>
      <c r="CF107" s="150">
        <v>4.8605286239599952</v>
      </c>
      <c r="CG107" s="150">
        <v>4.9302643119799949</v>
      </c>
      <c r="CH107" s="150">
        <v>4.9999999999999947</v>
      </c>
      <c r="CI107" s="150">
        <v>5.0697356880199944</v>
      </c>
      <c r="CJ107" s="150">
        <v>5.1394713760399942</v>
      </c>
      <c r="CK107" s="150">
        <v>5.2092070640599939</v>
      </c>
      <c r="CL107" s="150">
        <v>5.2789427520799936</v>
      </c>
      <c r="CM107" s="150">
        <v>5.3486784400999934</v>
      </c>
      <c r="CN107" s="150">
        <v>5.4184141281199931</v>
      </c>
      <c r="CO107" s="150">
        <v>5.4881498161399929</v>
      </c>
      <c r="CP107" s="150">
        <v>5.5578855041599926</v>
      </c>
      <c r="CQ107" s="150">
        <v>5.6276211921799923</v>
      </c>
      <c r="CR107" s="150">
        <v>5.6973568801999921</v>
      </c>
      <c r="CS107" s="150">
        <v>5.7670925682199918</v>
      </c>
      <c r="CT107" s="150">
        <v>5.8368282562399916</v>
      </c>
      <c r="CU107" s="150">
        <v>5.9065639442599913</v>
      </c>
      <c r="CV107" s="150">
        <v>5.9762996322799911</v>
      </c>
      <c r="CW107" s="150">
        <v>6.0460353202999908</v>
      </c>
      <c r="CX107" s="150">
        <v>6.1157710083199905</v>
      </c>
      <c r="CY107" s="150">
        <v>6.1855066963399903</v>
      </c>
      <c r="CZ107" s="150">
        <v>6.25524238435999</v>
      </c>
      <c r="DA107" s="150">
        <v>6.3249780723799898</v>
      </c>
      <c r="DB107" s="150">
        <v>6.3947137603999895</v>
      </c>
      <c r="DC107" s="150">
        <v>6.4644494484199893</v>
      </c>
      <c r="DD107" s="150">
        <v>6.534185136439989</v>
      </c>
      <c r="DE107" s="150">
        <v>6.6039208244599887</v>
      </c>
      <c r="DF107" s="150">
        <v>6.6736565124799885</v>
      </c>
      <c r="DG107" s="150">
        <v>6.7433922004999882</v>
      </c>
      <c r="DH107" s="150">
        <v>6.813127888519988</v>
      </c>
      <c r="DI107" s="150">
        <v>6.8828635765399877</v>
      </c>
      <c r="DJ107" s="150">
        <v>6.9525992645599874</v>
      </c>
      <c r="DK107" s="150">
        <v>7.0223349525799872</v>
      </c>
      <c r="DL107" s="150">
        <v>7.0920706405999869</v>
      </c>
      <c r="DM107" s="150">
        <v>7.1618063286199867</v>
      </c>
      <c r="DN107" s="150">
        <v>7.2315420166399864</v>
      </c>
      <c r="DO107" s="150">
        <v>7.3012777046599862</v>
      </c>
      <c r="DP107" s="150">
        <v>7.3710133926799859</v>
      </c>
      <c r="DQ107" s="150">
        <v>7.4407490806999856</v>
      </c>
      <c r="DR107" s="150">
        <v>7.5104847687199854</v>
      </c>
      <c r="DS107" s="150">
        <v>7.5802204567399851</v>
      </c>
      <c r="DT107" s="150">
        <v>7.6499561447599849</v>
      </c>
      <c r="DU107" s="150">
        <v>7.7196918327799846</v>
      </c>
      <c r="DV107" s="150">
        <v>7.7894275207999844</v>
      </c>
      <c r="DW107" s="150">
        <v>7.8591632088199841</v>
      </c>
      <c r="DX107" s="150">
        <v>7.9288988968399838</v>
      </c>
      <c r="DY107" s="150">
        <v>7.9986345848599836</v>
      </c>
      <c r="DZ107" s="150">
        <v>8.0683702728799833</v>
      </c>
      <c r="EA107" s="150">
        <v>8.1381059608999831</v>
      </c>
      <c r="EB107" s="150">
        <v>8.2078416489199828</v>
      </c>
      <c r="EC107" s="150">
        <v>8.2775773369399825</v>
      </c>
      <c r="ED107" s="150">
        <v>8.3473130249599823</v>
      </c>
      <c r="EE107" s="150">
        <v>8.417048712979982</v>
      </c>
      <c r="EF107" s="150">
        <v>8.4867844009999818</v>
      </c>
      <c r="EG107" s="150">
        <v>8.5565200890199815</v>
      </c>
      <c r="EH107" s="150">
        <v>8.6262557770399813</v>
      </c>
      <c r="EI107" s="150">
        <v>8.695991465059981</v>
      </c>
      <c r="EJ107" s="150">
        <v>8.7657271530799807</v>
      </c>
      <c r="EK107" s="150">
        <v>8.8354628410999805</v>
      </c>
      <c r="EL107" s="23">
        <v>8.9051985291199802</v>
      </c>
      <c r="EM107" s="23">
        <v>8.97493421713998</v>
      </c>
      <c r="EN107" s="23">
        <v>9.0446699051599797</v>
      </c>
      <c r="EO107" s="23">
        <v>9.1144055931799794</v>
      </c>
      <c r="EP107" s="23">
        <v>9.1841412811999792</v>
      </c>
      <c r="EQ107" s="23">
        <v>9.2538769692199789</v>
      </c>
      <c r="ER107" s="23">
        <v>9.3236126572399787</v>
      </c>
      <c r="ES107" s="23">
        <v>9.3933483452599784</v>
      </c>
      <c r="ET107" s="23">
        <v>9.4630840332799782</v>
      </c>
      <c r="EU107" s="23">
        <v>9.5328197212999779</v>
      </c>
      <c r="EV107" s="23">
        <v>9.6025554093199776</v>
      </c>
      <c r="EW107" s="23">
        <v>9.6722910973399774</v>
      </c>
      <c r="EX107" s="23">
        <v>9.7420267853599771</v>
      </c>
      <c r="EY107" s="23">
        <v>9.8117624733799769</v>
      </c>
      <c r="EZ107" s="23">
        <v>9.8814981613999766</v>
      </c>
      <c r="FA107" s="23">
        <v>9.9512338494199764</v>
      </c>
      <c r="FB107" s="23">
        <v>10.020969537439976</v>
      </c>
      <c r="FC107" s="23">
        <v>10.090705225459976</v>
      </c>
      <c r="FD107" s="23">
        <v>10.160440913479976</v>
      </c>
      <c r="FE107" s="23">
        <v>10.230176601499975</v>
      </c>
      <c r="FF107" s="23">
        <v>10.299912289519975</v>
      </c>
      <c r="FG107" s="23">
        <v>10.369647977539975</v>
      </c>
      <c r="FH107" s="23">
        <v>10.439383665559975</v>
      </c>
      <c r="FI107" s="23">
        <v>10.509119353579974</v>
      </c>
      <c r="FJ107" s="23">
        <v>10.578855041599974</v>
      </c>
      <c r="FK107" s="23">
        <v>10.648590729619974</v>
      </c>
      <c r="FL107" s="23">
        <v>10.718326417639974</v>
      </c>
      <c r="FM107" s="23">
        <v>10.788062105659973</v>
      </c>
      <c r="FN107" s="23">
        <v>10.857797793679973</v>
      </c>
      <c r="FO107" s="23">
        <v>10.927533481699973</v>
      </c>
      <c r="FP107" s="23">
        <v>10.997269169719972</v>
      </c>
      <c r="FQ107" s="23">
        <v>11.067004857739972</v>
      </c>
      <c r="FR107" s="23">
        <v>11.136740545759972</v>
      </c>
      <c r="FS107" s="23">
        <v>11.206476233779972</v>
      </c>
      <c r="FT107" s="23">
        <v>11.276211921799971</v>
      </c>
      <c r="FU107" s="23">
        <v>11.345947609819971</v>
      </c>
      <c r="FV107" s="23">
        <v>11.415683297839971</v>
      </c>
      <c r="FW107" s="23">
        <v>11.485418985859971</v>
      </c>
      <c r="FX107" s="23">
        <v>11.55515467387997</v>
      </c>
      <c r="FY107" s="23">
        <v>11.62489036189997</v>
      </c>
      <c r="FZ107" s="23">
        <v>11.69462604991997</v>
      </c>
      <c r="GA107" s="23">
        <v>11.76436173793997</v>
      </c>
      <c r="GB107" s="23">
        <v>11.834097425959969</v>
      </c>
      <c r="GC107" s="23">
        <v>11.903833113979969</v>
      </c>
      <c r="GD107" s="23">
        <v>11.973568801999969</v>
      </c>
      <c r="GE107" s="23">
        <v>12.043304490019969</v>
      </c>
      <c r="GF107" s="23">
        <v>12.113040178039968</v>
      </c>
      <c r="GG107" s="23">
        <v>12.182775866059968</v>
      </c>
      <c r="GH107" s="23">
        <v>12.252511554079968</v>
      </c>
      <c r="GI107" s="23">
        <v>12.322247242099968</v>
      </c>
      <c r="GJ107" s="23">
        <v>12.391982930119967</v>
      </c>
      <c r="GK107" s="23">
        <v>12.461718618139967</v>
      </c>
      <c r="GL107" s="23">
        <v>12.531454306159967</v>
      </c>
      <c r="GM107" s="23">
        <v>12.601189994179967</v>
      </c>
      <c r="GN107" s="23">
        <v>12.670925682199966</v>
      </c>
      <c r="GO107" s="23">
        <v>12.740661370219966</v>
      </c>
      <c r="GP107" s="23">
        <v>12.810397058239966</v>
      </c>
      <c r="GQ107" s="23">
        <v>12.880132746259966</v>
      </c>
      <c r="GR107" s="23">
        <v>12.949868434279965</v>
      </c>
      <c r="GS107" s="23">
        <v>13.019604122299965</v>
      </c>
      <c r="GT107" s="23">
        <v>13.089339810319965</v>
      </c>
      <c r="GU107" s="23">
        <v>13.159075498339964</v>
      </c>
      <c r="GV107" s="23">
        <v>13.228811186359964</v>
      </c>
      <c r="GW107" s="23">
        <v>13.298546874379964</v>
      </c>
      <c r="GX107" s="23">
        <v>13.368282562399964</v>
      </c>
      <c r="GY107" s="23">
        <v>13.438018250419963</v>
      </c>
      <c r="GZ107" s="23">
        <v>13.507753938439963</v>
      </c>
      <c r="HA107" s="23">
        <v>13.577489626459963</v>
      </c>
      <c r="HB107" s="23">
        <v>13.647225314479963</v>
      </c>
      <c r="HC107" s="23">
        <v>13.716961002499962</v>
      </c>
      <c r="HD107" s="23">
        <v>13.786696690519962</v>
      </c>
      <c r="HE107" s="23">
        <v>13.856432378539962</v>
      </c>
      <c r="HF107" s="23">
        <v>13.926168066559962</v>
      </c>
      <c r="HG107" s="23">
        <v>13.995903754579961</v>
      </c>
      <c r="HH107" s="23">
        <v>14.065639442599961</v>
      </c>
      <c r="HI107" s="23">
        <v>14.135375130619961</v>
      </c>
      <c r="HJ107" s="23">
        <v>14.205110818639961</v>
      </c>
      <c r="HK107" s="23">
        <v>14.27484650665996</v>
      </c>
      <c r="HL107" s="23">
        <v>14.34458219467996</v>
      </c>
      <c r="HM107" s="23">
        <v>14.41431788269996</v>
      </c>
      <c r="HN107" s="23">
        <v>14.48405357071996</v>
      </c>
      <c r="HO107" s="23">
        <v>14.553789258739959</v>
      </c>
      <c r="HP107" s="23">
        <v>14.623524946759959</v>
      </c>
      <c r="HQ107" s="23">
        <v>14.693260634779959</v>
      </c>
      <c r="HR107" s="23">
        <v>14.762996322799959</v>
      </c>
      <c r="HS107" s="23">
        <v>14.832732010819958</v>
      </c>
      <c r="HT107" s="23">
        <v>14.902467698839958</v>
      </c>
      <c r="HU107" s="23">
        <v>14.972203386859958</v>
      </c>
      <c r="HV107" s="23">
        <v>15.041939074879958</v>
      </c>
      <c r="HW107" s="23">
        <v>15.111674762899957</v>
      </c>
      <c r="HX107" s="23">
        <v>15.181410450919957</v>
      </c>
      <c r="HY107" s="23">
        <v>15.251146138939957</v>
      </c>
      <c r="HZ107" s="23">
        <v>15.320881826959956</v>
      </c>
      <c r="IA107" s="23">
        <v>15.390617514979956</v>
      </c>
      <c r="IB107" s="23">
        <v>15.460353202999956</v>
      </c>
      <c r="IC107" s="23">
        <v>15.530088891019956</v>
      </c>
      <c r="ID107" s="23">
        <v>15.599824579039955</v>
      </c>
      <c r="IE107" s="23">
        <v>15.669560267059955</v>
      </c>
      <c r="IF107" s="23">
        <v>15.739295955079955</v>
      </c>
      <c r="IG107" s="23">
        <v>15.809031643099955</v>
      </c>
      <c r="IH107" s="23">
        <v>15.878767331119954</v>
      </c>
      <c r="II107" s="23">
        <v>15.948503019139954</v>
      </c>
      <c r="IJ107" s="23">
        <v>16.018238707159952</v>
      </c>
      <c r="IK107" s="23">
        <v>16.087974395179955</v>
      </c>
      <c r="IL107" s="23">
        <v>16.157710083199952</v>
      </c>
      <c r="IM107" s="23">
        <v>16.227445771219955</v>
      </c>
      <c r="IN107" s="23">
        <v>16.297181459239951</v>
      </c>
      <c r="IO107" s="23">
        <v>16.366917147259954</v>
      </c>
      <c r="IP107" s="23">
        <v>16.436652835279951</v>
      </c>
      <c r="IQ107" s="23">
        <v>16.506388523299954</v>
      </c>
      <c r="IR107" s="23">
        <v>16.57612421131995</v>
      </c>
      <c r="IS107" s="23">
        <v>16.645859899339953</v>
      </c>
      <c r="IT107" s="23">
        <v>16.71559558735995</v>
      </c>
      <c r="IU107" s="23">
        <v>16.785331275379953</v>
      </c>
      <c r="IV107" s="23">
        <v>16.855066963399949</v>
      </c>
    </row>
    <row r="108" spans="1:256" ht="13.2" x14ac:dyDescent="0.25">
      <c r="A108" s="149">
        <v>39965</v>
      </c>
      <c r="B108" s="218">
        <v>-2.0210059293750011</v>
      </c>
      <c r="C108" s="218">
        <v>-1.9907047400625011</v>
      </c>
      <c r="D108" s="218">
        <v>-1.9604035507500011</v>
      </c>
      <c r="E108" s="218">
        <v>-1.930102361437501</v>
      </c>
      <c r="F108" s="218">
        <v>-1.899801172125001</v>
      </c>
      <c r="G108" s="218">
        <v>-1.869499982812501</v>
      </c>
      <c r="H108" s="218">
        <v>-1.8391987935000009</v>
      </c>
      <c r="I108" s="218">
        <v>-1.8088976041875009</v>
      </c>
      <c r="J108" s="218">
        <v>-1.7785964148750009</v>
      </c>
      <c r="K108" s="218">
        <v>-1.7482952255625008</v>
      </c>
      <c r="L108" s="218">
        <v>-1.7179940362500008</v>
      </c>
      <c r="M108" s="218">
        <v>-1.6876928469375008</v>
      </c>
      <c r="N108" s="218">
        <v>-1.6573916576250007</v>
      </c>
      <c r="O108" s="218">
        <v>-1.6270904683125007</v>
      </c>
      <c r="P108" s="218">
        <v>-1.5967892790000007</v>
      </c>
      <c r="Q108" s="218">
        <v>-1.5664880896875006</v>
      </c>
      <c r="R108" s="218">
        <v>-1.5361869003750006</v>
      </c>
      <c r="S108" s="218">
        <v>-1.5058857110625006</v>
      </c>
      <c r="T108" s="218">
        <v>-1.4755845217500005</v>
      </c>
      <c r="U108" s="218">
        <v>-1.4452833324375005</v>
      </c>
      <c r="V108" s="219">
        <v>-1.4149821431250005</v>
      </c>
      <c r="W108" s="218">
        <v>-1.3846809538125004</v>
      </c>
      <c r="X108" s="219">
        <v>-1.3543797645000004</v>
      </c>
      <c r="Y108" s="218">
        <v>-1.3240785751875004</v>
      </c>
      <c r="Z108" s="219">
        <v>-1.2937773858750004</v>
      </c>
      <c r="AA108" s="218">
        <v>-1.2634761965625003</v>
      </c>
      <c r="AB108" s="220">
        <v>-1.2331750072500003</v>
      </c>
      <c r="AC108" s="218">
        <v>-1.2028738179375003</v>
      </c>
      <c r="AD108" s="220">
        <v>-1.1725726286250002</v>
      </c>
      <c r="AE108" s="218">
        <v>-1.1422714393125002</v>
      </c>
      <c r="AF108" s="218">
        <v>-1.1119702500000002</v>
      </c>
      <c r="AG108" s="150">
        <v>-1.0832351250000003</v>
      </c>
      <c r="AH108" s="150">
        <v>-1.0545000000000002</v>
      </c>
      <c r="AI108" s="150">
        <v>-1.0272500000000002</v>
      </c>
      <c r="AJ108" s="150">
        <v>-1</v>
      </c>
      <c r="AK108" s="150">
        <v>-0.8</v>
      </c>
      <c r="AL108" s="150">
        <v>-0.6</v>
      </c>
      <c r="AM108" s="150">
        <v>-0.4</v>
      </c>
      <c r="AN108" s="150">
        <v>-0.2</v>
      </c>
      <c r="AO108" s="150">
        <v>0</v>
      </c>
      <c r="AP108" s="150">
        <v>0.2</v>
      </c>
      <c r="AQ108" s="150">
        <v>0.4</v>
      </c>
      <c r="AR108" s="150">
        <v>0.6</v>
      </c>
      <c r="AS108" s="150">
        <v>0.8</v>
      </c>
      <c r="AT108" s="150">
        <v>1</v>
      </c>
      <c r="AU108" s="150">
        <v>1.2</v>
      </c>
      <c r="AV108" s="150">
        <v>1.4</v>
      </c>
      <c r="AW108" s="150">
        <v>1.58</v>
      </c>
      <c r="AX108" s="150">
        <v>1.76</v>
      </c>
      <c r="AY108" s="150">
        <v>1.9220000000000006</v>
      </c>
      <c r="AZ108" s="150">
        <v>2.0840000000000005</v>
      </c>
      <c r="BA108" s="150">
        <v>2.2298000000000004</v>
      </c>
      <c r="BB108" s="150">
        <v>2.3756000000000004</v>
      </c>
      <c r="BC108" s="150">
        <v>2.5068200000000003</v>
      </c>
      <c r="BD108" s="150">
        <v>2.6380400000000002</v>
      </c>
      <c r="BE108" s="150">
        <v>2.756138</v>
      </c>
      <c r="BF108" s="150">
        <v>2.8742359999999998</v>
      </c>
      <c r="BG108" s="150">
        <v>2.9805241999999996</v>
      </c>
      <c r="BH108" s="150">
        <v>3.0868123999999995</v>
      </c>
      <c r="BI108" s="150">
        <v>3.1824717799999993</v>
      </c>
      <c r="BJ108" s="150">
        <v>3.2781311599999992</v>
      </c>
      <c r="BK108" s="150">
        <v>3.3642246019999993</v>
      </c>
      <c r="BL108" s="150">
        <v>3.450318043999999</v>
      </c>
      <c r="BM108" s="150">
        <v>3.5278021417999987</v>
      </c>
      <c r="BN108" s="150">
        <v>3.6052862395999989</v>
      </c>
      <c r="BO108" s="150">
        <v>3.6750219276199987</v>
      </c>
      <c r="BP108" s="150">
        <v>3.7447576156399989</v>
      </c>
      <c r="BQ108" s="150">
        <v>3.8144933036599991</v>
      </c>
      <c r="BR108" s="150">
        <v>3.8842289916799988</v>
      </c>
      <c r="BS108" s="150">
        <v>3.9539646796999985</v>
      </c>
      <c r="BT108" s="150">
        <v>4.0237003677199983</v>
      </c>
      <c r="BU108" s="150">
        <v>4.093436055739998</v>
      </c>
      <c r="BV108" s="150">
        <v>4.1631717437599978</v>
      </c>
      <c r="BW108" s="150">
        <v>4.2329074317799975</v>
      </c>
      <c r="BX108" s="150">
        <v>4.3026431197999973</v>
      </c>
      <c r="BY108" s="150">
        <v>4.372378807819997</v>
      </c>
      <c r="BZ108" s="150">
        <v>4.4421144958399967</v>
      </c>
      <c r="CA108" s="150">
        <v>4.5118501838599965</v>
      </c>
      <c r="CB108" s="150">
        <v>4.5815858718799962</v>
      </c>
      <c r="CC108" s="150">
        <v>4.651321559899996</v>
      </c>
      <c r="CD108" s="150">
        <v>4.7210572479199957</v>
      </c>
      <c r="CE108" s="150">
        <v>4.7907929359399954</v>
      </c>
      <c r="CF108" s="150">
        <v>4.8605286239599952</v>
      </c>
      <c r="CG108" s="150">
        <v>4.9302643119799949</v>
      </c>
      <c r="CH108" s="150">
        <v>4.9999999999999947</v>
      </c>
      <c r="CI108" s="150">
        <v>5.0697356880199944</v>
      </c>
      <c r="CJ108" s="150">
        <v>5.1394713760399942</v>
      </c>
      <c r="CK108" s="150">
        <v>5.2092070640599939</v>
      </c>
      <c r="CL108" s="150">
        <v>5.2789427520799936</v>
      </c>
      <c r="CM108" s="150">
        <v>5.3486784400999934</v>
      </c>
      <c r="CN108" s="150">
        <v>5.4184141281199931</v>
      </c>
      <c r="CO108" s="150">
        <v>5.4881498161399929</v>
      </c>
      <c r="CP108" s="150">
        <v>5.5578855041599926</v>
      </c>
      <c r="CQ108" s="150">
        <v>5.6276211921799923</v>
      </c>
      <c r="CR108" s="150">
        <v>5.6973568801999921</v>
      </c>
      <c r="CS108" s="150">
        <v>5.7670925682199918</v>
      </c>
      <c r="CT108" s="150">
        <v>5.8368282562399916</v>
      </c>
      <c r="CU108" s="150">
        <v>5.9065639442599913</v>
      </c>
      <c r="CV108" s="150">
        <v>5.9762996322799911</v>
      </c>
      <c r="CW108" s="150">
        <v>6.0460353202999908</v>
      </c>
      <c r="CX108" s="150">
        <v>6.1157710083199905</v>
      </c>
      <c r="CY108" s="150">
        <v>6.1855066963399903</v>
      </c>
      <c r="CZ108" s="150">
        <v>6.25524238435999</v>
      </c>
      <c r="DA108" s="150">
        <v>6.3249780723799898</v>
      </c>
      <c r="DB108" s="150">
        <v>6.3947137603999895</v>
      </c>
      <c r="DC108" s="150">
        <v>6.4644494484199893</v>
      </c>
      <c r="DD108" s="150">
        <v>6.534185136439989</v>
      </c>
      <c r="DE108" s="150">
        <v>6.6039208244599887</v>
      </c>
      <c r="DF108" s="150">
        <v>6.6736565124799885</v>
      </c>
      <c r="DG108" s="150">
        <v>6.7433922004999882</v>
      </c>
      <c r="DH108" s="150">
        <v>6.813127888519988</v>
      </c>
      <c r="DI108" s="150">
        <v>6.8828635765399877</v>
      </c>
      <c r="DJ108" s="150">
        <v>6.9525992645599874</v>
      </c>
      <c r="DK108" s="150">
        <v>7.0223349525799872</v>
      </c>
      <c r="DL108" s="150">
        <v>7.0920706405999869</v>
      </c>
      <c r="DM108" s="150">
        <v>7.1618063286199867</v>
      </c>
      <c r="DN108" s="150">
        <v>7.2315420166399864</v>
      </c>
      <c r="DO108" s="150">
        <v>7.3012777046599862</v>
      </c>
      <c r="DP108" s="150">
        <v>7.3710133926799859</v>
      </c>
      <c r="DQ108" s="150">
        <v>7.4407490806999856</v>
      </c>
      <c r="DR108" s="150">
        <v>7.5104847687199854</v>
      </c>
      <c r="DS108" s="150">
        <v>7.5802204567399851</v>
      </c>
      <c r="DT108" s="150">
        <v>7.6499561447599849</v>
      </c>
      <c r="DU108" s="150">
        <v>7.7196918327799846</v>
      </c>
      <c r="DV108" s="150">
        <v>7.7894275207999844</v>
      </c>
      <c r="DW108" s="150">
        <v>7.8591632088199841</v>
      </c>
      <c r="DX108" s="150">
        <v>7.9288988968399838</v>
      </c>
      <c r="DY108" s="150">
        <v>7.9986345848599836</v>
      </c>
      <c r="DZ108" s="150">
        <v>8.0683702728799833</v>
      </c>
      <c r="EA108" s="150">
        <v>8.1381059608999831</v>
      </c>
      <c r="EB108" s="150">
        <v>8.2078416489199828</v>
      </c>
      <c r="EC108" s="150">
        <v>8.2775773369399825</v>
      </c>
      <c r="ED108" s="150">
        <v>8.3473130249599823</v>
      </c>
      <c r="EE108" s="150">
        <v>8.417048712979982</v>
      </c>
      <c r="EF108" s="150">
        <v>8.4867844009999818</v>
      </c>
      <c r="EG108" s="150">
        <v>8.5565200890199815</v>
      </c>
      <c r="EH108" s="150">
        <v>8.6262557770399813</v>
      </c>
      <c r="EI108" s="150">
        <v>8.695991465059981</v>
      </c>
      <c r="EJ108" s="150">
        <v>8.7657271530799807</v>
      </c>
      <c r="EK108" s="150">
        <v>8.8354628410999805</v>
      </c>
      <c r="EL108" s="23">
        <v>8.9051985291199802</v>
      </c>
      <c r="EM108" s="23">
        <v>8.97493421713998</v>
      </c>
      <c r="EN108" s="23">
        <v>9.0446699051599797</v>
      </c>
      <c r="EO108" s="23">
        <v>9.1144055931799794</v>
      </c>
      <c r="EP108" s="23">
        <v>9.1841412811999792</v>
      </c>
      <c r="EQ108" s="23">
        <v>9.2538769692199789</v>
      </c>
      <c r="ER108" s="23">
        <v>9.3236126572399787</v>
      </c>
      <c r="ES108" s="23">
        <v>9.3933483452599784</v>
      </c>
      <c r="ET108" s="23">
        <v>9.4630840332799782</v>
      </c>
      <c r="EU108" s="23">
        <v>9.5328197212999779</v>
      </c>
      <c r="EV108" s="23">
        <v>9.6025554093199776</v>
      </c>
      <c r="EW108" s="23">
        <v>9.6722910973399774</v>
      </c>
      <c r="EX108" s="23">
        <v>9.7420267853599771</v>
      </c>
      <c r="EY108" s="23">
        <v>9.8117624733799769</v>
      </c>
      <c r="EZ108" s="23">
        <v>9.8814981613999766</v>
      </c>
      <c r="FA108" s="23">
        <v>9.9512338494199764</v>
      </c>
      <c r="FB108" s="23">
        <v>10.020969537439976</v>
      </c>
      <c r="FC108" s="23">
        <v>10.090705225459976</v>
      </c>
      <c r="FD108" s="23">
        <v>10.160440913479976</v>
      </c>
      <c r="FE108" s="23">
        <v>10.230176601499975</v>
      </c>
      <c r="FF108" s="23">
        <v>10.299912289519975</v>
      </c>
      <c r="FG108" s="23">
        <v>10.369647977539975</v>
      </c>
      <c r="FH108" s="23">
        <v>10.439383665559975</v>
      </c>
      <c r="FI108" s="23">
        <v>10.509119353579974</v>
      </c>
      <c r="FJ108" s="23">
        <v>10.578855041599974</v>
      </c>
      <c r="FK108" s="23">
        <v>10.648590729619974</v>
      </c>
      <c r="FL108" s="23">
        <v>10.718326417639974</v>
      </c>
      <c r="FM108" s="23">
        <v>10.788062105659973</v>
      </c>
      <c r="FN108" s="23">
        <v>10.857797793679973</v>
      </c>
      <c r="FO108" s="23">
        <v>10.927533481699973</v>
      </c>
      <c r="FP108" s="23">
        <v>10.997269169719972</v>
      </c>
      <c r="FQ108" s="23">
        <v>11.067004857739972</v>
      </c>
      <c r="FR108" s="23">
        <v>11.136740545759972</v>
      </c>
      <c r="FS108" s="23">
        <v>11.206476233779972</v>
      </c>
      <c r="FT108" s="23">
        <v>11.276211921799971</v>
      </c>
      <c r="FU108" s="23">
        <v>11.345947609819971</v>
      </c>
      <c r="FV108" s="23">
        <v>11.415683297839971</v>
      </c>
      <c r="FW108" s="23">
        <v>11.485418985859971</v>
      </c>
      <c r="FX108" s="23">
        <v>11.55515467387997</v>
      </c>
      <c r="FY108" s="23">
        <v>11.62489036189997</v>
      </c>
      <c r="FZ108" s="23">
        <v>11.69462604991997</v>
      </c>
      <c r="GA108" s="23">
        <v>11.76436173793997</v>
      </c>
      <c r="GB108" s="23">
        <v>11.834097425959969</v>
      </c>
      <c r="GC108" s="23">
        <v>11.903833113979969</v>
      </c>
      <c r="GD108" s="23">
        <v>11.973568801999969</v>
      </c>
      <c r="GE108" s="23">
        <v>12.043304490019969</v>
      </c>
      <c r="GF108" s="23">
        <v>12.113040178039968</v>
      </c>
      <c r="GG108" s="23">
        <v>12.182775866059968</v>
      </c>
      <c r="GH108" s="23">
        <v>12.252511554079968</v>
      </c>
      <c r="GI108" s="23">
        <v>12.322247242099968</v>
      </c>
      <c r="GJ108" s="23">
        <v>12.391982930119967</v>
      </c>
      <c r="GK108" s="23">
        <v>12.461718618139967</v>
      </c>
      <c r="GL108" s="23">
        <v>12.531454306159967</v>
      </c>
      <c r="GM108" s="23">
        <v>12.601189994179967</v>
      </c>
      <c r="GN108" s="23">
        <v>12.670925682199966</v>
      </c>
      <c r="GO108" s="23">
        <v>12.740661370219966</v>
      </c>
      <c r="GP108" s="23">
        <v>12.810397058239966</v>
      </c>
      <c r="GQ108" s="23">
        <v>12.880132746259966</v>
      </c>
      <c r="GR108" s="23">
        <v>12.949868434279965</v>
      </c>
      <c r="GS108" s="23">
        <v>13.019604122299965</v>
      </c>
      <c r="GT108" s="23">
        <v>13.089339810319965</v>
      </c>
      <c r="GU108" s="23">
        <v>13.159075498339964</v>
      </c>
      <c r="GV108" s="23">
        <v>13.228811186359964</v>
      </c>
      <c r="GW108" s="23">
        <v>13.298546874379964</v>
      </c>
      <c r="GX108" s="23">
        <v>13.368282562399964</v>
      </c>
      <c r="GY108" s="23">
        <v>13.438018250419963</v>
      </c>
      <c r="GZ108" s="23">
        <v>13.507753938439963</v>
      </c>
      <c r="HA108" s="23">
        <v>13.577489626459963</v>
      </c>
      <c r="HB108" s="23">
        <v>13.647225314479963</v>
      </c>
      <c r="HC108" s="23">
        <v>13.716961002499962</v>
      </c>
      <c r="HD108" s="23">
        <v>13.786696690519962</v>
      </c>
      <c r="HE108" s="23">
        <v>13.856432378539962</v>
      </c>
      <c r="HF108" s="23">
        <v>13.926168066559962</v>
      </c>
      <c r="HG108" s="23">
        <v>13.995903754579961</v>
      </c>
      <c r="HH108" s="23">
        <v>14.065639442599961</v>
      </c>
      <c r="HI108" s="23">
        <v>14.135375130619961</v>
      </c>
      <c r="HJ108" s="23">
        <v>14.205110818639961</v>
      </c>
      <c r="HK108" s="23">
        <v>14.27484650665996</v>
      </c>
      <c r="HL108" s="23">
        <v>14.34458219467996</v>
      </c>
      <c r="HM108" s="23">
        <v>14.41431788269996</v>
      </c>
      <c r="HN108" s="23">
        <v>14.48405357071996</v>
      </c>
      <c r="HO108" s="23">
        <v>14.553789258739959</v>
      </c>
      <c r="HP108" s="23">
        <v>14.623524946759959</v>
      </c>
      <c r="HQ108" s="23">
        <v>14.693260634779959</v>
      </c>
      <c r="HR108" s="23">
        <v>14.762996322799959</v>
      </c>
      <c r="HS108" s="23">
        <v>14.832732010819958</v>
      </c>
      <c r="HT108" s="23">
        <v>14.902467698839958</v>
      </c>
      <c r="HU108" s="23">
        <v>14.972203386859958</v>
      </c>
      <c r="HV108" s="23">
        <v>15.041939074879958</v>
      </c>
      <c r="HW108" s="23">
        <v>15.111674762899957</v>
      </c>
      <c r="HX108" s="23">
        <v>15.181410450919957</v>
      </c>
      <c r="HY108" s="23">
        <v>15.251146138939957</v>
      </c>
      <c r="HZ108" s="23">
        <v>15.320881826959956</v>
      </c>
      <c r="IA108" s="23">
        <v>15.390617514979956</v>
      </c>
      <c r="IB108" s="23">
        <v>15.460353202999956</v>
      </c>
      <c r="IC108" s="23">
        <v>15.530088891019956</v>
      </c>
      <c r="ID108" s="23">
        <v>15.599824579039955</v>
      </c>
      <c r="IE108" s="23">
        <v>15.669560267059955</v>
      </c>
      <c r="IF108" s="23">
        <v>15.739295955079955</v>
      </c>
      <c r="IG108" s="23">
        <v>15.809031643099955</v>
      </c>
      <c r="IH108" s="23">
        <v>15.878767331119954</v>
      </c>
      <c r="II108" s="23">
        <v>15.948503019139954</v>
      </c>
      <c r="IJ108" s="23">
        <v>16.018238707159952</v>
      </c>
      <c r="IK108" s="23">
        <v>16.087974395179955</v>
      </c>
      <c r="IL108" s="23">
        <v>16.157710083199952</v>
      </c>
      <c r="IM108" s="23">
        <v>16.227445771219955</v>
      </c>
      <c r="IN108" s="23">
        <v>16.297181459239951</v>
      </c>
      <c r="IO108" s="23">
        <v>16.366917147259954</v>
      </c>
      <c r="IP108" s="23">
        <v>16.436652835279951</v>
      </c>
      <c r="IQ108" s="23">
        <v>16.506388523299954</v>
      </c>
      <c r="IR108" s="23">
        <v>16.57612421131995</v>
      </c>
      <c r="IS108" s="23">
        <v>16.645859899339953</v>
      </c>
      <c r="IT108" s="23">
        <v>16.71559558735995</v>
      </c>
      <c r="IU108" s="23">
        <v>16.785331275379953</v>
      </c>
      <c r="IV108" s="23">
        <v>16.855066963399949</v>
      </c>
    </row>
    <row r="109" spans="1:256" ht="13.2" x14ac:dyDescent="0.25">
      <c r="A109" s="149">
        <v>39995</v>
      </c>
      <c r="B109" s="218">
        <v>-2.0210059293750011</v>
      </c>
      <c r="C109" s="218">
        <v>-1.9907047400625011</v>
      </c>
      <c r="D109" s="218">
        <v>-1.9604035507500011</v>
      </c>
      <c r="E109" s="218">
        <v>-1.930102361437501</v>
      </c>
      <c r="F109" s="218">
        <v>-1.899801172125001</v>
      </c>
      <c r="G109" s="218">
        <v>-1.869499982812501</v>
      </c>
      <c r="H109" s="218">
        <v>-1.8391987935000009</v>
      </c>
      <c r="I109" s="218">
        <v>-1.8088976041875009</v>
      </c>
      <c r="J109" s="218">
        <v>-1.7785964148750009</v>
      </c>
      <c r="K109" s="218">
        <v>-1.7482952255625008</v>
      </c>
      <c r="L109" s="218">
        <v>-1.7179940362500008</v>
      </c>
      <c r="M109" s="218">
        <v>-1.6876928469375008</v>
      </c>
      <c r="N109" s="218">
        <v>-1.6573916576250007</v>
      </c>
      <c r="O109" s="218">
        <v>-1.6270904683125007</v>
      </c>
      <c r="P109" s="218">
        <v>-1.5967892790000007</v>
      </c>
      <c r="Q109" s="218">
        <v>-1.5664880896875006</v>
      </c>
      <c r="R109" s="218">
        <v>-1.5361869003750006</v>
      </c>
      <c r="S109" s="218">
        <v>-1.5058857110625006</v>
      </c>
      <c r="T109" s="218">
        <v>-1.4755845217500005</v>
      </c>
      <c r="U109" s="218">
        <v>-1.4452833324375005</v>
      </c>
      <c r="V109" s="219">
        <v>-1.4149821431250005</v>
      </c>
      <c r="W109" s="218">
        <v>-1.3846809538125004</v>
      </c>
      <c r="X109" s="219">
        <v>-1.3543797645000004</v>
      </c>
      <c r="Y109" s="218">
        <v>-1.3240785751875004</v>
      </c>
      <c r="Z109" s="219">
        <v>-1.2937773858750004</v>
      </c>
      <c r="AA109" s="218">
        <v>-1.2634761965625003</v>
      </c>
      <c r="AB109" s="220">
        <v>-1.2331750072500003</v>
      </c>
      <c r="AC109" s="218">
        <v>-1.2028738179375003</v>
      </c>
      <c r="AD109" s="220">
        <v>-1.1725726286250002</v>
      </c>
      <c r="AE109" s="218">
        <v>-1.1422714393125002</v>
      </c>
      <c r="AF109" s="218">
        <v>-1.1119702500000002</v>
      </c>
      <c r="AG109" s="150">
        <v>-1.0832351250000003</v>
      </c>
      <c r="AH109" s="150">
        <v>-1.0545000000000002</v>
      </c>
      <c r="AI109" s="150">
        <v>-1.0272500000000002</v>
      </c>
      <c r="AJ109" s="150">
        <v>-1</v>
      </c>
      <c r="AK109" s="150">
        <v>-0.8</v>
      </c>
      <c r="AL109" s="150">
        <v>-0.6</v>
      </c>
      <c r="AM109" s="150">
        <v>-0.4</v>
      </c>
      <c r="AN109" s="150">
        <v>-0.2</v>
      </c>
      <c r="AO109" s="150">
        <v>0</v>
      </c>
      <c r="AP109" s="150">
        <v>0.2</v>
      </c>
      <c r="AQ109" s="150">
        <v>0.4</v>
      </c>
      <c r="AR109" s="150">
        <v>0.6</v>
      </c>
      <c r="AS109" s="150">
        <v>0.8</v>
      </c>
      <c r="AT109" s="150">
        <v>1</v>
      </c>
      <c r="AU109" s="150">
        <v>1.2</v>
      </c>
      <c r="AV109" s="150">
        <v>1.4</v>
      </c>
      <c r="AW109" s="150">
        <v>1.58</v>
      </c>
      <c r="AX109" s="150">
        <v>1.76</v>
      </c>
      <c r="AY109" s="150">
        <v>1.9220000000000006</v>
      </c>
      <c r="AZ109" s="150">
        <v>2.0840000000000005</v>
      </c>
      <c r="BA109" s="150">
        <v>2.2298000000000004</v>
      </c>
      <c r="BB109" s="150">
        <v>2.3756000000000004</v>
      </c>
      <c r="BC109" s="150">
        <v>2.5068200000000003</v>
      </c>
      <c r="BD109" s="150">
        <v>2.6380400000000002</v>
      </c>
      <c r="BE109" s="150">
        <v>2.756138</v>
      </c>
      <c r="BF109" s="150">
        <v>2.8742359999999998</v>
      </c>
      <c r="BG109" s="150">
        <v>2.9805241999999996</v>
      </c>
      <c r="BH109" s="150">
        <v>3.0868123999999995</v>
      </c>
      <c r="BI109" s="150">
        <v>3.1824717799999993</v>
      </c>
      <c r="BJ109" s="150">
        <v>3.2781311599999992</v>
      </c>
      <c r="BK109" s="150">
        <v>3.3642246019999993</v>
      </c>
      <c r="BL109" s="150">
        <v>3.450318043999999</v>
      </c>
      <c r="BM109" s="150">
        <v>3.5278021417999987</v>
      </c>
      <c r="BN109" s="150">
        <v>3.6052862395999989</v>
      </c>
      <c r="BO109" s="150">
        <v>3.6750219276199987</v>
      </c>
      <c r="BP109" s="150">
        <v>3.7447576156399989</v>
      </c>
      <c r="BQ109" s="150">
        <v>3.8144933036599991</v>
      </c>
      <c r="BR109" s="150">
        <v>3.8842289916799988</v>
      </c>
      <c r="BS109" s="150">
        <v>3.9539646796999985</v>
      </c>
      <c r="BT109" s="150">
        <v>4.0237003677199983</v>
      </c>
      <c r="BU109" s="150">
        <v>4.093436055739998</v>
      </c>
      <c r="BV109" s="150">
        <v>4.1631717437599978</v>
      </c>
      <c r="BW109" s="150">
        <v>4.2329074317799975</v>
      </c>
      <c r="BX109" s="150">
        <v>4.3026431197999973</v>
      </c>
      <c r="BY109" s="150">
        <v>4.372378807819997</v>
      </c>
      <c r="BZ109" s="150">
        <v>4.4421144958399967</v>
      </c>
      <c r="CA109" s="150">
        <v>4.5118501838599965</v>
      </c>
      <c r="CB109" s="150">
        <v>4.5815858718799962</v>
      </c>
      <c r="CC109" s="150">
        <v>4.651321559899996</v>
      </c>
      <c r="CD109" s="150">
        <v>4.7210572479199957</v>
      </c>
      <c r="CE109" s="150">
        <v>4.7907929359399954</v>
      </c>
      <c r="CF109" s="150">
        <v>4.8605286239599952</v>
      </c>
      <c r="CG109" s="150">
        <v>4.9302643119799949</v>
      </c>
      <c r="CH109" s="150">
        <v>4.9999999999999947</v>
      </c>
      <c r="CI109" s="150">
        <v>5.0697356880199944</v>
      </c>
      <c r="CJ109" s="150">
        <v>5.1394713760399942</v>
      </c>
      <c r="CK109" s="150">
        <v>5.2092070640599939</v>
      </c>
      <c r="CL109" s="150">
        <v>5.2789427520799936</v>
      </c>
      <c r="CM109" s="150">
        <v>5.3486784400999934</v>
      </c>
      <c r="CN109" s="150">
        <v>5.4184141281199931</v>
      </c>
      <c r="CO109" s="150">
        <v>5.4881498161399929</v>
      </c>
      <c r="CP109" s="150">
        <v>5.5578855041599926</v>
      </c>
      <c r="CQ109" s="150">
        <v>5.6276211921799923</v>
      </c>
      <c r="CR109" s="150">
        <v>5.6973568801999921</v>
      </c>
      <c r="CS109" s="150">
        <v>5.7670925682199918</v>
      </c>
      <c r="CT109" s="150">
        <v>5.8368282562399916</v>
      </c>
      <c r="CU109" s="150">
        <v>5.9065639442599913</v>
      </c>
      <c r="CV109" s="150">
        <v>5.9762996322799911</v>
      </c>
      <c r="CW109" s="150">
        <v>6.0460353202999908</v>
      </c>
      <c r="CX109" s="150">
        <v>6.1157710083199905</v>
      </c>
      <c r="CY109" s="150">
        <v>6.1855066963399903</v>
      </c>
      <c r="CZ109" s="150">
        <v>6.25524238435999</v>
      </c>
      <c r="DA109" s="150">
        <v>6.3249780723799898</v>
      </c>
      <c r="DB109" s="150">
        <v>6.3947137603999895</v>
      </c>
      <c r="DC109" s="150">
        <v>6.4644494484199893</v>
      </c>
      <c r="DD109" s="150">
        <v>6.534185136439989</v>
      </c>
      <c r="DE109" s="150">
        <v>6.6039208244599887</v>
      </c>
      <c r="DF109" s="150">
        <v>6.6736565124799885</v>
      </c>
      <c r="DG109" s="150">
        <v>6.7433922004999882</v>
      </c>
      <c r="DH109" s="150">
        <v>6.813127888519988</v>
      </c>
      <c r="DI109" s="150">
        <v>6.8828635765399877</v>
      </c>
      <c r="DJ109" s="150">
        <v>6.9525992645599874</v>
      </c>
      <c r="DK109" s="150">
        <v>7.0223349525799872</v>
      </c>
      <c r="DL109" s="150">
        <v>7.0920706405999869</v>
      </c>
      <c r="DM109" s="150">
        <v>7.1618063286199867</v>
      </c>
      <c r="DN109" s="150">
        <v>7.2315420166399864</v>
      </c>
      <c r="DO109" s="150">
        <v>7.3012777046599862</v>
      </c>
      <c r="DP109" s="150">
        <v>7.3710133926799859</v>
      </c>
      <c r="DQ109" s="150">
        <v>7.4407490806999856</v>
      </c>
      <c r="DR109" s="150">
        <v>7.5104847687199854</v>
      </c>
      <c r="DS109" s="150">
        <v>7.5802204567399851</v>
      </c>
      <c r="DT109" s="150">
        <v>7.6499561447599849</v>
      </c>
      <c r="DU109" s="150">
        <v>7.7196918327799846</v>
      </c>
      <c r="DV109" s="150">
        <v>7.7894275207999844</v>
      </c>
      <c r="DW109" s="150">
        <v>7.8591632088199841</v>
      </c>
      <c r="DX109" s="150">
        <v>7.9288988968399838</v>
      </c>
      <c r="DY109" s="150">
        <v>7.9986345848599836</v>
      </c>
      <c r="DZ109" s="150">
        <v>8.0683702728799833</v>
      </c>
      <c r="EA109" s="150">
        <v>8.1381059608999831</v>
      </c>
      <c r="EB109" s="150">
        <v>8.2078416489199828</v>
      </c>
      <c r="EC109" s="150">
        <v>8.2775773369399825</v>
      </c>
      <c r="ED109" s="150">
        <v>8.3473130249599823</v>
      </c>
      <c r="EE109" s="150">
        <v>8.417048712979982</v>
      </c>
      <c r="EF109" s="150">
        <v>8.4867844009999818</v>
      </c>
      <c r="EG109" s="150">
        <v>8.5565200890199815</v>
      </c>
      <c r="EH109" s="150">
        <v>8.6262557770399813</v>
      </c>
      <c r="EI109" s="150">
        <v>8.695991465059981</v>
      </c>
      <c r="EJ109" s="150">
        <v>8.7657271530799807</v>
      </c>
      <c r="EK109" s="150">
        <v>8.8354628410999805</v>
      </c>
      <c r="EL109" s="23">
        <v>8.9051985291199802</v>
      </c>
      <c r="EM109" s="23">
        <v>8.97493421713998</v>
      </c>
      <c r="EN109" s="23">
        <v>9.0446699051599797</v>
      </c>
      <c r="EO109" s="23">
        <v>9.1144055931799794</v>
      </c>
      <c r="EP109" s="23">
        <v>9.1841412811999792</v>
      </c>
      <c r="EQ109" s="23">
        <v>9.2538769692199789</v>
      </c>
      <c r="ER109" s="23">
        <v>9.3236126572399787</v>
      </c>
      <c r="ES109" s="23">
        <v>9.3933483452599784</v>
      </c>
      <c r="ET109" s="23">
        <v>9.4630840332799782</v>
      </c>
      <c r="EU109" s="23">
        <v>9.5328197212999779</v>
      </c>
      <c r="EV109" s="23">
        <v>9.6025554093199776</v>
      </c>
      <c r="EW109" s="23">
        <v>9.6722910973399774</v>
      </c>
      <c r="EX109" s="23">
        <v>9.7420267853599771</v>
      </c>
      <c r="EY109" s="23">
        <v>9.8117624733799769</v>
      </c>
      <c r="EZ109" s="23">
        <v>9.8814981613999766</v>
      </c>
      <c r="FA109" s="23">
        <v>9.9512338494199764</v>
      </c>
      <c r="FB109" s="23">
        <v>10.020969537439976</v>
      </c>
      <c r="FC109" s="23">
        <v>10.090705225459976</v>
      </c>
      <c r="FD109" s="23">
        <v>10.160440913479976</v>
      </c>
      <c r="FE109" s="23">
        <v>10.230176601499975</v>
      </c>
      <c r="FF109" s="23">
        <v>10.299912289519975</v>
      </c>
      <c r="FG109" s="23">
        <v>10.369647977539975</v>
      </c>
      <c r="FH109" s="23">
        <v>10.439383665559975</v>
      </c>
      <c r="FI109" s="23">
        <v>10.509119353579974</v>
      </c>
      <c r="FJ109" s="23">
        <v>10.578855041599974</v>
      </c>
      <c r="FK109" s="23">
        <v>10.648590729619974</v>
      </c>
      <c r="FL109" s="23">
        <v>10.718326417639974</v>
      </c>
      <c r="FM109" s="23">
        <v>10.788062105659973</v>
      </c>
      <c r="FN109" s="23">
        <v>10.857797793679973</v>
      </c>
      <c r="FO109" s="23">
        <v>10.927533481699973</v>
      </c>
      <c r="FP109" s="23">
        <v>10.997269169719972</v>
      </c>
      <c r="FQ109" s="23">
        <v>11.067004857739972</v>
      </c>
      <c r="FR109" s="23">
        <v>11.136740545759972</v>
      </c>
      <c r="FS109" s="23">
        <v>11.206476233779972</v>
      </c>
      <c r="FT109" s="23">
        <v>11.276211921799971</v>
      </c>
      <c r="FU109" s="23">
        <v>11.345947609819971</v>
      </c>
      <c r="FV109" s="23">
        <v>11.415683297839971</v>
      </c>
      <c r="FW109" s="23">
        <v>11.485418985859971</v>
      </c>
      <c r="FX109" s="23">
        <v>11.55515467387997</v>
      </c>
      <c r="FY109" s="23">
        <v>11.62489036189997</v>
      </c>
      <c r="FZ109" s="23">
        <v>11.69462604991997</v>
      </c>
      <c r="GA109" s="23">
        <v>11.76436173793997</v>
      </c>
      <c r="GB109" s="23">
        <v>11.834097425959969</v>
      </c>
      <c r="GC109" s="23">
        <v>11.903833113979969</v>
      </c>
      <c r="GD109" s="23">
        <v>11.973568801999969</v>
      </c>
      <c r="GE109" s="23">
        <v>12.043304490019969</v>
      </c>
      <c r="GF109" s="23">
        <v>12.113040178039968</v>
      </c>
      <c r="GG109" s="23">
        <v>12.182775866059968</v>
      </c>
      <c r="GH109" s="23">
        <v>12.252511554079968</v>
      </c>
      <c r="GI109" s="23">
        <v>12.322247242099968</v>
      </c>
      <c r="GJ109" s="23">
        <v>12.391982930119967</v>
      </c>
      <c r="GK109" s="23">
        <v>12.461718618139967</v>
      </c>
      <c r="GL109" s="23">
        <v>12.531454306159967</v>
      </c>
      <c r="GM109" s="23">
        <v>12.601189994179967</v>
      </c>
      <c r="GN109" s="23">
        <v>12.670925682199966</v>
      </c>
      <c r="GO109" s="23">
        <v>12.740661370219966</v>
      </c>
      <c r="GP109" s="23">
        <v>12.810397058239966</v>
      </c>
      <c r="GQ109" s="23">
        <v>12.880132746259966</v>
      </c>
      <c r="GR109" s="23">
        <v>12.949868434279965</v>
      </c>
      <c r="GS109" s="23">
        <v>13.019604122299965</v>
      </c>
      <c r="GT109" s="23">
        <v>13.089339810319965</v>
      </c>
      <c r="GU109" s="23">
        <v>13.159075498339964</v>
      </c>
      <c r="GV109" s="23">
        <v>13.228811186359964</v>
      </c>
      <c r="GW109" s="23">
        <v>13.298546874379964</v>
      </c>
      <c r="GX109" s="23">
        <v>13.368282562399964</v>
      </c>
      <c r="GY109" s="23">
        <v>13.438018250419963</v>
      </c>
      <c r="GZ109" s="23">
        <v>13.507753938439963</v>
      </c>
      <c r="HA109" s="23">
        <v>13.577489626459963</v>
      </c>
      <c r="HB109" s="23">
        <v>13.647225314479963</v>
      </c>
      <c r="HC109" s="23">
        <v>13.716961002499962</v>
      </c>
      <c r="HD109" s="23">
        <v>13.786696690519962</v>
      </c>
      <c r="HE109" s="23">
        <v>13.856432378539962</v>
      </c>
      <c r="HF109" s="23">
        <v>13.926168066559962</v>
      </c>
      <c r="HG109" s="23">
        <v>13.995903754579961</v>
      </c>
      <c r="HH109" s="23">
        <v>14.065639442599961</v>
      </c>
      <c r="HI109" s="23">
        <v>14.135375130619961</v>
      </c>
      <c r="HJ109" s="23">
        <v>14.205110818639961</v>
      </c>
      <c r="HK109" s="23">
        <v>14.27484650665996</v>
      </c>
      <c r="HL109" s="23">
        <v>14.34458219467996</v>
      </c>
      <c r="HM109" s="23">
        <v>14.41431788269996</v>
      </c>
      <c r="HN109" s="23">
        <v>14.48405357071996</v>
      </c>
      <c r="HO109" s="23">
        <v>14.553789258739959</v>
      </c>
      <c r="HP109" s="23">
        <v>14.623524946759959</v>
      </c>
      <c r="HQ109" s="23">
        <v>14.693260634779959</v>
      </c>
      <c r="HR109" s="23">
        <v>14.762996322799959</v>
      </c>
      <c r="HS109" s="23">
        <v>14.832732010819958</v>
      </c>
      <c r="HT109" s="23">
        <v>14.902467698839958</v>
      </c>
      <c r="HU109" s="23">
        <v>14.972203386859958</v>
      </c>
      <c r="HV109" s="23">
        <v>15.041939074879958</v>
      </c>
      <c r="HW109" s="23">
        <v>15.111674762899957</v>
      </c>
      <c r="HX109" s="23">
        <v>15.181410450919957</v>
      </c>
      <c r="HY109" s="23">
        <v>15.251146138939957</v>
      </c>
      <c r="HZ109" s="23">
        <v>15.320881826959956</v>
      </c>
      <c r="IA109" s="23">
        <v>15.390617514979956</v>
      </c>
      <c r="IB109" s="23">
        <v>15.460353202999956</v>
      </c>
      <c r="IC109" s="23">
        <v>15.530088891019956</v>
      </c>
      <c r="ID109" s="23">
        <v>15.599824579039955</v>
      </c>
      <c r="IE109" s="23">
        <v>15.669560267059955</v>
      </c>
      <c r="IF109" s="23">
        <v>15.739295955079955</v>
      </c>
      <c r="IG109" s="23">
        <v>15.809031643099955</v>
      </c>
      <c r="IH109" s="23">
        <v>15.878767331119954</v>
      </c>
      <c r="II109" s="23">
        <v>15.948503019139954</v>
      </c>
      <c r="IJ109" s="23">
        <v>16.018238707159952</v>
      </c>
      <c r="IK109" s="23">
        <v>16.087974395179955</v>
      </c>
      <c r="IL109" s="23">
        <v>16.157710083199952</v>
      </c>
      <c r="IM109" s="23">
        <v>16.227445771219955</v>
      </c>
      <c r="IN109" s="23">
        <v>16.297181459239951</v>
      </c>
      <c r="IO109" s="23">
        <v>16.366917147259954</v>
      </c>
      <c r="IP109" s="23">
        <v>16.436652835279951</v>
      </c>
      <c r="IQ109" s="23">
        <v>16.506388523299954</v>
      </c>
      <c r="IR109" s="23">
        <v>16.57612421131995</v>
      </c>
      <c r="IS109" s="23">
        <v>16.645859899339953</v>
      </c>
      <c r="IT109" s="23">
        <v>16.71559558735995</v>
      </c>
      <c r="IU109" s="23">
        <v>16.785331275379953</v>
      </c>
      <c r="IV109" s="23">
        <v>16.855066963399949</v>
      </c>
    </row>
    <row r="110" spans="1:256" ht="13.2" x14ac:dyDescent="0.25">
      <c r="A110" s="149">
        <v>40026</v>
      </c>
      <c r="B110" s="218">
        <v>-2.0210059293750011</v>
      </c>
      <c r="C110" s="218">
        <v>-1.9907047400625011</v>
      </c>
      <c r="D110" s="218">
        <v>-1.9604035507500011</v>
      </c>
      <c r="E110" s="218">
        <v>-1.930102361437501</v>
      </c>
      <c r="F110" s="218">
        <v>-1.899801172125001</v>
      </c>
      <c r="G110" s="218">
        <v>-1.869499982812501</v>
      </c>
      <c r="H110" s="218">
        <v>-1.8391987935000009</v>
      </c>
      <c r="I110" s="218">
        <v>-1.8088976041875009</v>
      </c>
      <c r="J110" s="218">
        <v>-1.7785964148750009</v>
      </c>
      <c r="K110" s="218">
        <v>-1.7482952255625008</v>
      </c>
      <c r="L110" s="218">
        <v>-1.7179940362500008</v>
      </c>
      <c r="M110" s="218">
        <v>-1.6876928469375008</v>
      </c>
      <c r="N110" s="218">
        <v>-1.6573916576250007</v>
      </c>
      <c r="O110" s="218">
        <v>-1.6270904683125007</v>
      </c>
      <c r="P110" s="218">
        <v>-1.5967892790000007</v>
      </c>
      <c r="Q110" s="218">
        <v>-1.5664880896875006</v>
      </c>
      <c r="R110" s="218">
        <v>-1.5361869003750006</v>
      </c>
      <c r="S110" s="218">
        <v>-1.5058857110625006</v>
      </c>
      <c r="T110" s="218">
        <v>-1.4755845217500005</v>
      </c>
      <c r="U110" s="218">
        <v>-1.4452833324375005</v>
      </c>
      <c r="V110" s="219">
        <v>-1.4149821431250005</v>
      </c>
      <c r="W110" s="218">
        <v>-1.3846809538125004</v>
      </c>
      <c r="X110" s="219">
        <v>-1.3543797645000004</v>
      </c>
      <c r="Y110" s="218">
        <v>-1.3240785751875004</v>
      </c>
      <c r="Z110" s="219">
        <v>-1.2937773858750004</v>
      </c>
      <c r="AA110" s="218">
        <v>-1.2634761965625003</v>
      </c>
      <c r="AB110" s="220">
        <v>-1.2331750072500003</v>
      </c>
      <c r="AC110" s="218">
        <v>-1.2028738179375003</v>
      </c>
      <c r="AD110" s="220">
        <v>-1.1725726286250002</v>
      </c>
      <c r="AE110" s="218">
        <v>-1.1422714393125002</v>
      </c>
      <c r="AF110" s="218">
        <v>-1.1119702500000002</v>
      </c>
      <c r="AG110" s="150">
        <v>-1.0832351250000003</v>
      </c>
      <c r="AH110" s="150">
        <v>-1.0545000000000002</v>
      </c>
      <c r="AI110" s="150">
        <v>-1.0272500000000002</v>
      </c>
      <c r="AJ110" s="150">
        <v>-1</v>
      </c>
      <c r="AK110" s="150">
        <v>-0.8</v>
      </c>
      <c r="AL110" s="150">
        <v>-0.6</v>
      </c>
      <c r="AM110" s="150">
        <v>-0.4</v>
      </c>
      <c r="AN110" s="150">
        <v>-0.2</v>
      </c>
      <c r="AO110" s="150">
        <v>0</v>
      </c>
      <c r="AP110" s="150">
        <v>0.2</v>
      </c>
      <c r="AQ110" s="150">
        <v>0.4</v>
      </c>
      <c r="AR110" s="150">
        <v>0.6</v>
      </c>
      <c r="AS110" s="150">
        <v>0.8</v>
      </c>
      <c r="AT110" s="150">
        <v>1</v>
      </c>
      <c r="AU110" s="150">
        <v>1.2</v>
      </c>
      <c r="AV110" s="150">
        <v>1.4</v>
      </c>
      <c r="AW110" s="150">
        <v>1.58</v>
      </c>
      <c r="AX110" s="150">
        <v>1.76</v>
      </c>
      <c r="AY110" s="150">
        <v>1.9220000000000006</v>
      </c>
      <c r="AZ110" s="150">
        <v>2.0840000000000005</v>
      </c>
      <c r="BA110" s="150">
        <v>2.2298000000000004</v>
      </c>
      <c r="BB110" s="150">
        <v>2.3756000000000004</v>
      </c>
      <c r="BC110" s="150">
        <v>2.5068200000000003</v>
      </c>
      <c r="BD110" s="150">
        <v>2.6380400000000002</v>
      </c>
      <c r="BE110" s="150">
        <v>2.756138</v>
      </c>
      <c r="BF110" s="150">
        <v>2.8742359999999998</v>
      </c>
      <c r="BG110" s="150">
        <v>2.9805241999999996</v>
      </c>
      <c r="BH110" s="150">
        <v>3.0868123999999995</v>
      </c>
      <c r="BI110" s="150">
        <v>3.1824717799999993</v>
      </c>
      <c r="BJ110" s="150">
        <v>3.2781311599999992</v>
      </c>
      <c r="BK110" s="150">
        <v>3.3642246019999993</v>
      </c>
      <c r="BL110" s="150">
        <v>3.450318043999999</v>
      </c>
      <c r="BM110" s="150">
        <v>3.5278021417999987</v>
      </c>
      <c r="BN110" s="150">
        <v>3.6052862395999989</v>
      </c>
      <c r="BO110" s="150">
        <v>3.6750219276199987</v>
      </c>
      <c r="BP110" s="150">
        <v>3.7447576156399989</v>
      </c>
      <c r="BQ110" s="150">
        <v>3.8144933036599991</v>
      </c>
      <c r="BR110" s="150">
        <v>3.8842289916799988</v>
      </c>
      <c r="BS110" s="150">
        <v>3.9539646796999985</v>
      </c>
      <c r="BT110" s="150">
        <v>4.0237003677199983</v>
      </c>
      <c r="BU110" s="150">
        <v>4.093436055739998</v>
      </c>
      <c r="BV110" s="150">
        <v>4.1631717437599978</v>
      </c>
      <c r="BW110" s="150">
        <v>4.2329074317799975</v>
      </c>
      <c r="BX110" s="150">
        <v>4.3026431197999973</v>
      </c>
      <c r="BY110" s="150">
        <v>4.372378807819997</v>
      </c>
      <c r="BZ110" s="150">
        <v>4.4421144958399967</v>
      </c>
      <c r="CA110" s="150">
        <v>4.5118501838599965</v>
      </c>
      <c r="CB110" s="150">
        <v>4.5815858718799962</v>
      </c>
      <c r="CC110" s="150">
        <v>4.651321559899996</v>
      </c>
      <c r="CD110" s="150">
        <v>4.7210572479199957</v>
      </c>
      <c r="CE110" s="150">
        <v>4.7907929359399954</v>
      </c>
      <c r="CF110" s="150">
        <v>4.8605286239599952</v>
      </c>
      <c r="CG110" s="150">
        <v>4.9302643119799949</v>
      </c>
      <c r="CH110" s="150">
        <v>4.9999999999999947</v>
      </c>
      <c r="CI110" s="150">
        <v>5.0697356880199944</v>
      </c>
      <c r="CJ110" s="150">
        <v>5.1394713760399942</v>
      </c>
      <c r="CK110" s="150">
        <v>5.2092070640599939</v>
      </c>
      <c r="CL110" s="150">
        <v>5.2789427520799936</v>
      </c>
      <c r="CM110" s="150">
        <v>5.3486784400999934</v>
      </c>
      <c r="CN110" s="150">
        <v>5.4184141281199931</v>
      </c>
      <c r="CO110" s="150">
        <v>5.4881498161399929</v>
      </c>
      <c r="CP110" s="150">
        <v>5.5578855041599926</v>
      </c>
      <c r="CQ110" s="150">
        <v>5.6276211921799923</v>
      </c>
      <c r="CR110" s="150">
        <v>5.6973568801999921</v>
      </c>
      <c r="CS110" s="150">
        <v>5.7670925682199918</v>
      </c>
      <c r="CT110" s="150">
        <v>5.8368282562399916</v>
      </c>
      <c r="CU110" s="150">
        <v>5.9065639442599913</v>
      </c>
      <c r="CV110" s="150">
        <v>5.9762996322799911</v>
      </c>
      <c r="CW110" s="150">
        <v>6.0460353202999908</v>
      </c>
      <c r="CX110" s="150">
        <v>6.1157710083199905</v>
      </c>
      <c r="CY110" s="150">
        <v>6.1855066963399903</v>
      </c>
      <c r="CZ110" s="150">
        <v>6.25524238435999</v>
      </c>
      <c r="DA110" s="150">
        <v>6.3249780723799898</v>
      </c>
      <c r="DB110" s="150">
        <v>6.3947137603999895</v>
      </c>
      <c r="DC110" s="150">
        <v>6.4644494484199893</v>
      </c>
      <c r="DD110" s="150">
        <v>6.534185136439989</v>
      </c>
      <c r="DE110" s="150">
        <v>6.6039208244599887</v>
      </c>
      <c r="DF110" s="150">
        <v>6.6736565124799885</v>
      </c>
      <c r="DG110" s="150">
        <v>6.7433922004999882</v>
      </c>
      <c r="DH110" s="150">
        <v>6.813127888519988</v>
      </c>
      <c r="DI110" s="150">
        <v>6.8828635765399877</v>
      </c>
      <c r="DJ110" s="150">
        <v>6.9525992645599874</v>
      </c>
      <c r="DK110" s="150">
        <v>7.0223349525799872</v>
      </c>
      <c r="DL110" s="150">
        <v>7.0920706405999869</v>
      </c>
      <c r="DM110" s="150">
        <v>7.1618063286199867</v>
      </c>
      <c r="DN110" s="150">
        <v>7.2315420166399864</v>
      </c>
      <c r="DO110" s="150">
        <v>7.3012777046599862</v>
      </c>
      <c r="DP110" s="150">
        <v>7.3710133926799859</v>
      </c>
      <c r="DQ110" s="150">
        <v>7.4407490806999856</v>
      </c>
      <c r="DR110" s="150">
        <v>7.5104847687199854</v>
      </c>
      <c r="DS110" s="150">
        <v>7.5802204567399851</v>
      </c>
      <c r="DT110" s="150">
        <v>7.6499561447599849</v>
      </c>
      <c r="DU110" s="150">
        <v>7.7196918327799846</v>
      </c>
      <c r="DV110" s="150">
        <v>7.7894275207999844</v>
      </c>
      <c r="DW110" s="150">
        <v>7.8591632088199841</v>
      </c>
      <c r="DX110" s="150">
        <v>7.9288988968399838</v>
      </c>
      <c r="DY110" s="150">
        <v>7.9986345848599836</v>
      </c>
      <c r="DZ110" s="150">
        <v>8.0683702728799833</v>
      </c>
      <c r="EA110" s="150">
        <v>8.1381059608999831</v>
      </c>
      <c r="EB110" s="150">
        <v>8.2078416489199828</v>
      </c>
      <c r="EC110" s="150">
        <v>8.2775773369399825</v>
      </c>
      <c r="ED110" s="150">
        <v>8.3473130249599823</v>
      </c>
      <c r="EE110" s="150">
        <v>8.417048712979982</v>
      </c>
      <c r="EF110" s="150">
        <v>8.4867844009999818</v>
      </c>
      <c r="EG110" s="150">
        <v>8.5565200890199815</v>
      </c>
      <c r="EH110" s="150">
        <v>8.6262557770399813</v>
      </c>
      <c r="EI110" s="150">
        <v>8.695991465059981</v>
      </c>
      <c r="EJ110" s="150">
        <v>8.7657271530799807</v>
      </c>
      <c r="EK110" s="150">
        <v>8.8354628410999805</v>
      </c>
      <c r="EL110" s="23">
        <v>8.9051985291199802</v>
      </c>
      <c r="EM110" s="23">
        <v>8.97493421713998</v>
      </c>
      <c r="EN110" s="23">
        <v>9.0446699051599797</v>
      </c>
      <c r="EO110" s="23">
        <v>9.1144055931799794</v>
      </c>
      <c r="EP110" s="23">
        <v>9.1841412811999792</v>
      </c>
      <c r="EQ110" s="23">
        <v>9.2538769692199789</v>
      </c>
      <c r="ER110" s="23">
        <v>9.3236126572399787</v>
      </c>
      <c r="ES110" s="23">
        <v>9.3933483452599784</v>
      </c>
      <c r="ET110" s="23">
        <v>9.4630840332799782</v>
      </c>
      <c r="EU110" s="23">
        <v>9.5328197212999779</v>
      </c>
      <c r="EV110" s="23">
        <v>9.6025554093199776</v>
      </c>
      <c r="EW110" s="23">
        <v>9.6722910973399774</v>
      </c>
      <c r="EX110" s="23">
        <v>9.7420267853599771</v>
      </c>
      <c r="EY110" s="23">
        <v>9.8117624733799769</v>
      </c>
      <c r="EZ110" s="23">
        <v>9.8814981613999766</v>
      </c>
      <c r="FA110" s="23">
        <v>9.9512338494199764</v>
      </c>
      <c r="FB110" s="23">
        <v>10.020969537439976</v>
      </c>
      <c r="FC110" s="23">
        <v>10.090705225459976</v>
      </c>
      <c r="FD110" s="23">
        <v>10.160440913479976</v>
      </c>
      <c r="FE110" s="23">
        <v>10.230176601499975</v>
      </c>
      <c r="FF110" s="23">
        <v>10.299912289519975</v>
      </c>
      <c r="FG110" s="23">
        <v>10.369647977539975</v>
      </c>
      <c r="FH110" s="23">
        <v>10.439383665559975</v>
      </c>
      <c r="FI110" s="23">
        <v>10.509119353579974</v>
      </c>
      <c r="FJ110" s="23">
        <v>10.578855041599974</v>
      </c>
      <c r="FK110" s="23">
        <v>10.648590729619974</v>
      </c>
      <c r="FL110" s="23">
        <v>10.718326417639974</v>
      </c>
      <c r="FM110" s="23">
        <v>10.788062105659973</v>
      </c>
      <c r="FN110" s="23">
        <v>10.857797793679973</v>
      </c>
      <c r="FO110" s="23">
        <v>10.927533481699973</v>
      </c>
      <c r="FP110" s="23">
        <v>10.997269169719972</v>
      </c>
      <c r="FQ110" s="23">
        <v>11.067004857739972</v>
      </c>
      <c r="FR110" s="23">
        <v>11.136740545759972</v>
      </c>
      <c r="FS110" s="23">
        <v>11.206476233779972</v>
      </c>
      <c r="FT110" s="23">
        <v>11.276211921799971</v>
      </c>
      <c r="FU110" s="23">
        <v>11.345947609819971</v>
      </c>
      <c r="FV110" s="23">
        <v>11.415683297839971</v>
      </c>
      <c r="FW110" s="23">
        <v>11.485418985859971</v>
      </c>
      <c r="FX110" s="23">
        <v>11.55515467387997</v>
      </c>
      <c r="FY110" s="23">
        <v>11.62489036189997</v>
      </c>
      <c r="FZ110" s="23">
        <v>11.69462604991997</v>
      </c>
      <c r="GA110" s="23">
        <v>11.76436173793997</v>
      </c>
      <c r="GB110" s="23">
        <v>11.834097425959969</v>
      </c>
      <c r="GC110" s="23">
        <v>11.903833113979969</v>
      </c>
      <c r="GD110" s="23">
        <v>11.973568801999969</v>
      </c>
      <c r="GE110" s="23">
        <v>12.043304490019969</v>
      </c>
      <c r="GF110" s="23">
        <v>12.113040178039968</v>
      </c>
      <c r="GG110" s="23">
        <v>12.182775866059968</v>
      </c>
      <c r="GH110" s="23">
        <v>12.252511554079968</v>
      </c>
      <c r="GI110" s="23">
        <v>12.322247242099968</v>
      </c>
      <c r="GJ110" s="23">
        <v>12.391982930119967</v>
      </c>
      <c r="GK110" s="23">
        <v>12.461718618139967</v>
      </c>
      <c r="GL110" s="23">
        <v>12.531454306159967</v>
      </c>
      <c r="GM110" s="23">
        <v>12.601189994179967</v>
      </c>
      <c r="GN110" s="23">
        <v>12.670925682199966</v>
      </c>
      <c r="GO110" s="23">
        <v>12.740661370219966</v>
      </c>
      <c r="GP110" s="23">
        <v>12.810397058239966</v>
      </c>
      <c r="GQ110" s="23">
        <v>12.880132746259966</v>
      </c>
      <c r="GR110" s="23">
        <v>12.949868434279965</v>
      </c>
      <c r="GS110" s="23">
        <v>13.019604122299965</v>
      </c>
      <c r="GT110" s="23">
        <v>13.089339810319965</v>
      </c>
      <c r="GU110" s="23">
        <v>13.159075498339964</v>
      </c>
      <c r="GV110" s="23">
        <v>13.228811186359964</v>
      </c>
      <c r="GW110" s="23">
        <v>13.298546874379964</v>
      </c>
      <c r="GX110" s="23">
        <v>13.368282562399964</v>
      </c>
      <c r="GY110" s="23">
        <v>13.438018250419963</v>
      </c>
      <c r="GZ110" s="23">
        <v>13.507753938439963</v>
      </c>
      <c r="HA110" s="23">
        <v>13.577489626459963</v>
      </c>
      <c r="HB110" s="23">
        <v>13.647225314479963</v>
      </c>
      <c r="HC110" s="23">
        <v>13.716961002499962</v>
      </c>
      <c r="HD110" s="23">
        <v>13.786696690519962</v>
      </c>
      <c r="HE110" s="23">
        <v>13.856432378539962</v>
      </c>
      <c r="HF110" s="23">
        <v>13.926168066559962</v>
      </c>
      <c r="HG110" s="23">
        <v>13.995903754579961</v>
      </c>
      <c r="HH110" s="23">
        <v>14.065639442599961</v>
      </c>
      <c r="HI110" s="23">
        <v>14.135375130619961</v>
      </c>
      <c r="HJ110" s="23">
        <v>14.205110818639961</v>
      </c>
      <c r="HK110" s="23">
        <v>14.27484650665996</v>
      </c>
      <c r="HL110" s="23">
        <v>14.34458219467996</v>
      </c>
      <c r="HM110" s="23">
        <v>14.41431788269996</v>
      </c>
      <c r="HN110" s="23">
        <v>14.48405357071996</v>
      </c>
      <c r="HO110" s="23">
        <v>14.553789258739959</v>
      </c>
      <c r="HP110" s="23">
        <v>14.623524946759959</v>
      </c>
      <c r="HQ110" s="23">
        <v>14.693260634779959</v>
      </c>
      <c r="HR110" s="23">
        <v>14.762996322799959</v>
      </c>
      <c r="HS110" s="23">
        <v>14.832732010819958</v>
      </c>
      <c r="HT110" s="23">
        <v>14.902467698839958</v>
      </c>
      <c r="HU110" s="23">
        <v>14.972203386859958</v>
      </c>
      <c r="HV110" s="23">
        <v>15.041939074879958</v>
      </c>
      <c r="HW110" s="23">
        <v>15.111674762899957</v>
      </c>
      <c r="HX110" s="23">
        <v>15.181410450919957</v>
      </c>
      <c r="HY110" s="23">
        <v>15.251146138939957</v>
      </c>
      <c r="HZ110" s="23">
        <v>15.320881826959956</v>
      </c>
      <c r="IA110" s="23">
        <v>15.390617514979956</v>
      </c>
      <c r="IB110" s="23">
        <v>15.460353202999956</v>
      </c>
      <c r="IC110" s="23">
        <v>15.530088891019956</v>
      </c>
      <c r="ID110" s="23">
        <v>15.599824579039955</v>
      </c>
      <c r="IE110" s="23">
        <v>15.669560267059955</v>
      </c>
      <c r="IF110" s="23">
        <v>15.739295955079955</v>
      </c>
      <c r="IG110" s="23">
        <v>15.809031643099955</v>
      </c>
      <c r="IH110" s="23">
        <v>15.878767331119954</v>
      </c>
      <c r="II110" s="23">
        <v>15.948503019139954</v>
      </c>
      <c r="IJ110" s="23">
        <v>16.018238707159952</v>
      </c>
      <c r="IK110" s="23">
        <v>16.087974395179955</v>
      </c>
      <c r="IL110" s="23">
        <v>16.157710083199952</v>
      </c>
      <c r="IM110" s="23">
        <v>16.227445771219955</v>
      </c>
      <c r="IN110" s="23">
        <v>16.297181459239951</v>
      </c>
      <c r="IO110" s="23">
        <v>16.366917147259954</v>
      </c>
      <c r="IP110" s="23">
        <v>16.436652835279951</v>
      </c>
      <c r="IQ110" s="23">
        <v>16.506388523299954</v>
      </c>
      <c r="IR110" s="23">
        <v>16.57612421131995</v>
      </c>
      <c r="IS110" s="23">
        <v>16.645859899339953</v>
      </c>
      <c r="IT110" s="23">
        <v>16.71559558735995</v>
      </c>
      <c r="IU110" s="23">
        <v>16.785331275379953</v>
      </c>
      <c r="IV110" s="23">
        <v>16.855066963399949</v>
      </c>
    </row>
    <row r="111" spans="1:256" ht="13.2" x14ac:dyDescent="0.25">
      <c r="A111" s="149">
        <v>40057</v>
      </c>
      <c r="B111" s="218">
        <v>-2.0210059293750011</v>
      </c>
      <c r="C111" s="218">
        <v>-1.9907047400625011</v>
      </c>
      <c r="D111" s="218">
        <v>-1.9604035507500011</v>
      </c>
      <c r="E111" s="218">
        <v>-1.930102361437501</v>
      </c>
      <c r="F111" s="218">
        <v>-1.899801172125001</v>
      </c>
      <c r="G111" s="218">
        <v>-1.869499982812501</v>
      </c>
      <c r="H111" s="218">
        <v>-1.8391987935000009</v>
      </c>
      <c r="I111" s="218">
        <v>-1.8088976041875009</v>
      </c>
      <c r="J111" s="218">
        <v>-1.7785964148750009</v>
      </c>
      <c r="K111" s="218">
        <v>-1.7482952255625008</v>
      </c>
      <c r="L111" s="218">
        <v>-1.7179940362500008</v>
      </c>
      <c r="M111" s="218">
        <v>-1.6876928469375008</v>
      </c>
      <c r="N111" s="218">
        <v>-1.6573916576250007</v>
      </c>
      <c r="O111" s="218">
        <v>-1.6270904683125007</v>
      </c>
      <c r="P111" s="218">
        <v>-1.5967892790000007</v>
      </c>
      <c r="Q111" s="218">
        <v>-1.5664880896875006</v>
      </c>
      <c r="R111" s="218">
        <v>-1.5361869003750006</v>
      </c>
      <c r="S111" s="218">
        <v>-1.5058857110625006</v>
      </c>
      <c r="T111" s="218">
        <v>-1.4755845217500005</v>
      </c>
      <c r="U111" s="218">
        <v>-1.4452833324375005</v>
      </c>
      <c r="V111" s="219">
        <v>-1.4149821431250005</v>
      </c>
      <c r="W111" s="218">
        <v>-1.3846809538125004</v>
      </c>
      <c r="X111" s="219">
        <v>-1.3543797645000004</v>
      </c>
      <c r="Y111" s="218">
        <v>-1.3240785751875004</v>
      </c>
      <c r="Z111" s="219">
        <v>-1.2937773858750004</v>
      </c>
      <c r="AA111" s="218">
        <v>-1.2634761965625003</v>
      </c>
      <c r="AB111" s="220">
        <v>-1.2331750072500003</v>
      </c>
      <c r="AC111" s="218">
        <v>-1.2028738179375003</v>
      </c>
      <c r="AD111" s="220">
        <v>-1.1725726286250002</v>
      </c>
      <c r="AE111" s="218">
        <v>-1.1422714393125002</v>
      </c>
      <c r="AF111" s="218">
        <v>-1.1119702500000002</v>
      </c>
      <c r="AG111" s="150">
        <v>-1.0832351250000003</v>
      </c>
      <c r="AH111" s="150">
        <v>-1.0545000000000002</v>
      </c>
      <c r="AI111" s="150">
        <v>-1.0272500000000002</v>
      </c>
      <c r="AJ111" s="150">
        <v>-1</v>
      </c>
      <c r="AK111" s="150">
        <v>-0.8</v>
      </c>
      <c r="AL111" s="150">
        <v>-0.6</v>
      </c>
      <c r="AM111" s="150">
        <v>-0.4</v>
      </c>
      <c r="AN111" s="150">
        <v>-0.2</v>
      </c>
      <c r="AO111" s="150">
        <v>0</v>
      </c>
      <c r="AP111" s="150">
        <v>0.2</v>
      </c>
      <c r="AQ111" s="150">
        <v>0.4</v>
      </c>
      <c r="AR111" s="150">
        <v>0.6</v>
      </c>
      <c r="AS111" s="150">
        <v>0.8</v>
      </c>
      <c r="AT111" s="150">
        <v>1</v>
      </c>
      <c r="AU111" s="150">
        <v>1.2</v>
      </c>
      <c r="AV111" s="150">
        <v>1.4</v>
      </c>
      <c r="AW111" s="150">
        <v>1.58</v>
      </c>
      <c r="AX111" s="150">
        <v>1.76</v>
      </c>
      <c r="AY111" s="150">
        <v>1.9220000000000006</v>
      </c>
      <c r="AZ111" s="150">
        <v>2.0840000000000005</v>
      </c>
      <c r="BA111" s="150">
        <v>2.2298000000000004</v>
      </c>
      <c r="BB111" s="150">
        <v>2.3756000000000004</v>
      </c>
      <c r="BC111" s="150">
        <v>2.5068200000000003</v>
      </c>
      <c r="BD111" s="150">
        <v>2.6380400000000002</v>
      </c>
      <c r="BE111" s="150">
        <v>2.756138</v>
      </c>
      <c r="BF111" s="150">
        <v>2.8742359999999998</v>
      </c>
      <c r="BG111" s="150">
        <v>2.9805241999999996</v>
      </c>
      <c r="BH111" s="150">
        <v>3.0868123999999995</v>
      </c>
      <c r="BI111" s="150">
        <v>3.1824717799999993</v>
      </c>
      <c r="BJ111" s="150">
        <v>3.2781311599999992</v>
      </c>
      <c r="BK111" s="150">
        <v>3.3642246019999993</v>
      </c>
      <c r="BL111" s="150">
        <v>3.450318043999999</v>
      </c>
      <c r="BM111" s="150">
        <v>3.5278021417999987</v>
      </c>
      <c r="BN111" s="150">
        <v>3.6052862395999989</v>
      </c>
      <c r="BO111" s="150">
        <v>3.6750219276199987</v>
      </c>
      <c r="BP111" s="150">
        <v>3.7447576156399989</v>
      </c>
      <c r="BQ111" s="150">
        <v>3.8144933036599991</v>
      </c>
      <c r="BR111" s="150">
        <v>3.8842289916799988</v>
      </c>
      <c r="BS111" s="150">
        <v>3.9539646796999985</v>
      </c>
      <c r="BT111" s="150">
        <v>4.0237003677199983</v>
      </c>
      <c r="BU111" s="150">
        <v>4.093436055739998</v>
      </c>
      <c r="BV111" s="150">
        <v>4.1631717437599978</v>
      </c>
      <c r="BW111" s="150">
        <v>4.2329074317799975</v>
      </c>
      <c r="BX111" s="150">
        <v>4.3026431197999973</v>
      </c>
      <c r="BY111" s="150">
        <v>4.372378807819997</v>
      </c>
      <c r="BZ111" s="150">
        <v>4.4421144958399967</v>
      </c>
      <c r="CA111" s="150">
        <v>4.5118501838599965</v>
      </c>
      <c r="CB111" s="150">
        <v>4.5815858718799962</v>
      </c>
      <c r="CC111" s="150">
        <v>4.651321559899996</v>
      </c>
      <c r="CD111" s="150">
        <v>4.7210572479199957</v>
      </c>
      <c r="CE111" s="150">
        <v>4.7907929359399954</v>
      </c>
      <c r="CF111" s="150">
        <v>4.8605286239599952</v>
      </c>
      <c r="CG111" s="150">
        <v>4.9302643119799949</v>
      </c>
      <c r="CH111" s="150">
        <v>4.9999999999999947</v>
      </c>
      <c r="CI111" s="150">
        <v>5.0697356880199944</v>
      </c>
      <c r="CJ111" s="150">
        <v>5.1394713760399942</v>
      </c>
      <c r="CK111" s="150">
        <v>5.2092070640599939</v>
      </c>
      <c r="CL111" s="150">
        <v>5.2789427520799936</v>
      </c>
      <c r="CM111" s="150">
        <v>5.3486784400999934</v>
      </c>
      <c r="CN111" s="150">
        <v>5.4184141281199931</v>
      </c>
      <c r="CO111" s="150">
        <v>5.4881498161399929</v>
      </c>
      <c r="CP111" s="150">
        <v>5.5578855041599926</v>
      </c>
      <c r="CQ111" s="150">
        <v>5.6276211921799923</v>
      </c>
      <c r="CR111" s="150">
        <v>5.6973568801999921</v>
      </c>
      <c r="CS111" s="150">
        <v>5.7670925682199918</v>
      </c>
      <c r="CT111" s="150">
        <v>5.8368282562399916</v>
      </c>
      <c r="CU111" s="150">
        <v>5.9065639442599913</v>
      </c>
      <c r="CV111" s="150">
        <v>5.9762996322799911</v>
      </c>
      <c r="CW111" s="150">
        <v>6.0460353202999908</v>
      </c>
      <c r="CX111" s="150">
        <v>6.1157710083199905</v>
      </c>
      <c r="CY111" s="150">
        <v>6.1855066963399903</v>
      </c>
      <c r="CZ111" s="150">
        <v>6.25524238435999</v>
      </c>
      <c r="DA111" s="150">
        <v>6.3249780723799898</v>
      </c>
      <c r="DB111" s="150">
        <v>6.3947137603999895</v>
      </c>
      <c r="DC111" s="150">
        <v>6.4644494484199893</v>
      </c>
      <c r="DD111" s="150">
        <v>6.534185136439989</v>
      </c>
      <c r="DE111" s="150">
        <v>6.6039208244599887</v>
      </c>
      <c r="DF111" s="150">
        <v>6.6736565124799885</v>
      </c>
      <c r="DG111" s="150">
        <v>6.7433922004999882</v>
      </c>
      <c r="DH111" s="150">
        <v>6.813127888519988</v>
      </c>
      <c r="DI111" s="150">
        <v>6.8828635765399877</v>
      </c>
      <c r="DJ111" s="150">
        <v>6.9525992645599874</v>
      </c>
      <c r="DK111" s="150">
        <v>7.0223349525799872</v>
      </c>
      <c r="DL111" s="150">
        <v>7.0920706405999869</v>
      </c>
      <c r="DM111" s="150">
        <v>7.1618063286199867</v>
      </c>
      <c r="DN111" s="150">
        <v>7.2315420166399864</v>
      </c>
      <c r="DO111" s="150">
        <v>7.3012777046599862</v>
      </c>
      <c r="DP111" s="150">
        <v>7.3710133926799859</v>
      </c>
      <c r="DQ111" s="150">
        <v>7.4407490806999856</v>
      </c>
      <c r="DR111" s="150">
        <v>7.5104847687199854</v>
      </c>
      <c r="DS111" s="150">
        <v>7.5802204567399851</v>
      </c>
      <c r="DT111" s="150">
        <v>7.6499561447599849</v>
      </c>
      <c r="DU111" s="150">
        <v>7.7196918327799846</v>
      </c>
      <c r="DV111" s="150">
        <v>7.7894275207999844</v>
      </c>
      <c r="DW111" s="150">
        <v>7.8591632088199841</v>
      </c>
      <c r="DX111" s="150">
        <v>7.9288988968399838</v>
      </c>
      <c r="DY111" s="150">
        <v>7.9986345848599836</v>
      </c>
      <c r="DZ111" s="150">
        <v>8.0683702728799833</v>
      </c>
      <c r="EA111" s="150">
        <v>8.1381059608999831</v>
      </c>
      <c r="EB111" s="150">
        <v>8.2078416489199828</v>
      </c>
      <c r="EC111" s="150">
        <v>8.2775773369399825</v>
      </c>
      <c r="ED111" s="150">
        <v>8.3473130249599823</v>
      </c>
      <c r="EE111" s="150">
        <v>8.417048712979982</v>
      </c>
      <c r="EF111" s="150">
        <v>8.4867844009999818</v>
      </c>
      <c r="EG111" s="150">
        <v>8.5565200890199815</v>
      </c>
      <c r="EH111" s="150">
        <v>8.6262557770399813</v>
      </c>
      <c r="EI111" s="150">
        <v>8.695991465059981</v>
      </c>
      <c r="EJ111" s="150">
        <v>8.7657271530799807</v>
      </c>
      <c r="EK111" s="150">
        <v>8.8354628410999805</v>
      </c>
      <c r="EL111" s="23">
        <v>8.9051985291199802</v>
      </c>
      <c r="EM111" s="23">
        <v>8.97493421713998</v>
      </c>
      <c r="EN111" s="23">
        <v>9.0446699051599797</v>
      </c>
      <c r="EO111" s="23">
        <v>9.1144055931799794</v>
      </c>
      <c r="EP111" s="23">
        <v>9.1841412811999792</v>
      </c>
      <c r="EQ111" s="23">
        <v>9.2538769692199789</v>
      </c>
      <c r="ER111" s="23">
        <v>9.3236126572399787</v>
      </c>
      <c r="ES111" s="23">
        <v>9.3933483452599784</v>
      </c>
      <c r="ET111" s="23">
        <v>9.4630840332799782</v>
      </c>
      <c r="EU111" s="23">
        <v>9.5328197212999779</v>
      </c>
      <c r="EV111" s="23">
        <v>9.6025554093199776</v>
      </c>
      <c r="EW111" s="23">
        <v>9.6722910973399774</v>
      </c>
      <c r="EX111" s="23">
        <v>9.7420267853599771</v>
      </c>
      <c r="EY111" s="23">
        <v>9.8117624733799769</v>
      </c>
      <c r="EZ111" s="23">
        <v>9.8814981613999766</v>
      </c>
      <c r="FA111" s="23">
        <v>9.9512338494199764</v>
      </c>
      <c r="FB111" s="23">
        <v>10.020969537439976</v>
      </c>
      <c r="FC111" s="23">
        <v>10.090705225459976</v>
      </c>
      <c r="FD111" s="23">
        <v>10.160440913479976</v>
      </c>
      <c r="FE111" s="23">
        <v>10.230176601499975</v>
      </c>
      <c r="FF111" s="23">
        <v>10.299912289519975</v>
      </c>
      <c r="FG111" s="23">
        <v>10.369647977539975</v>
      </c>
      <c r="FH111" s="23">
        <v>10.439383665559975</v>
      </c>
      <c r="FI111" s="23">
        <v>10.509119353579974</v>
      </c>
      <c r="FJ111" s="23">
        <v>10.578855041599974</v>
      </c>
      <c r="FK111" s="23">
        <v>10.648590729619974</v>
      </c>
      <c r="FL111" s="23">
        <v>10.718326417639974</v>
      </c>
      <c r="FM111" s="23">
        <v>10.788062105659973</v>
      </c>
      <c r="FN111" s="23">
        <v>10.857797793679973</v>
      </c>
      <c r="FO111" s="23">
        <v>10.927533481699973</v>
      </c>
      <c r="FP111" s="23">
        <v>10.997269169719972</v>
      </c>
      <c r="FQ111" s="23">
        <v>11.067004857739972</v>
      </c>
      <c r="FR111" s="23">
        <v>11.136740545759972</v>
      </c>
      <c r="FS111" s="23">
        <v>11.206476233779972</v>
      </c>
      <c r="FT111" s="23">
        <v>11.276211921799971</v>
      </c>
      <c r="FU111" s="23">
        <v>11.345947609819971</v>
      </c>
      <c r="FV111" s="23">
        <v>11.415683297839971</v>
      </c>
      <c r="FW111" s="23">
        <v>11.485418985859971</v>
      </c>
      <c r="FX111" s="23">
        <v>11.55515467387997</v>
      </c>
      <c r="FY111" s="23">
        <v>11.62489036189997</v>
      </c>
      <c r="FZ111" s="23">
        <v>11.69462604991997</v>
      </c>
      <c r="GA111" s="23">
        <v>11.76436173793997</v>
      </c>
      <c r="GB111" s="23">
        <v>11.834097425959969</v>
      </c>
      <c r="GC111" s="23">
        <v>11.903833113979969</v>
      </c>
      <c r="GD111" s="23">
        <v>11.973568801999969</v>
      </c>
      <c r="GE111" s="23">
        <v>12.043304490019969</v>
      </c>
      <c r="GF111" s="23">
        <v>12.113040178039968</v>
      </c>
      <c r="GG111" s="23">
        <v>12.182775866059968</v>
      </c>
      <c r="GH111" s="23">
        <v>12.252511554079968</v>
      </c>
      <c r="GI111" s="23">
        <v>12.322247242099968</v>
      </c>
      <c r="GJ111" s="23">
        <v>12.391982930119967</v>
      </c>
      <c r="GK111" s="23">
        <v>12.461718618139967</v>
      </c>
      <c r="GL111" s="23">
        <v>12.531454306159967</v>
      </c>
      <c r="GM111" s="23">
        <v>12.601189994179967</v>
      </c>
      <c r="GN111" s="23">
        <v>12.670925682199966</v>
      </c>
      <c r="GO111" s="23">
        <v>12.740661370219966</v>
      </c>
      <c r="GP111" s="23">
        <v>12.810397058239966</v>
      </c>
      <c r="GQ111" s="23">
        <v>12.880132746259966</v>
      </c>
      <c r="GR111" s="23">
        <v>12.949868434279965</v>
      </c>
      <c r="GS111" s="23">
        <v>13.019604122299965</v>
      </c>
      <c r="GT111" s="23">
        <v>13.089339810319965</v>
      </c>
      <c r="GU111" s="23">
        <v>13.159075498339964</v>
      </c>
      <c r="GV111" s="23">
        <v>13.228811186359964</v>
      </c>
      <c r="GW111" s="23">
        <v>13.298546874379964</v>
      </c>
      <c r="GX111" s="23">
        <v>13.368282562399964</v>
      </c>
      <c r="GY111" s="23">
        <v>13.438018250419963</v>
      </c>
      <c r="GZ111" s="23">
        <v>13.507753938439963</v>
      </c>
      <c r="HA111" s="23">
        <v>13.577489626459963</v>
      </c>
      <c r="HB111" s="23">
        <v>13.647225314479963</v>
      </c>
      <c r="HC111" s="23">
        <v>13.716961002499962</v>
      </c>
      <c r="HD111" s="23">
        <v>13.786696690519962</v>
      </c>
      <c r="HE111" s="23">
        <v>13.856432378539962</v>
      </c>
      <c r="HF111" s="23">
        <v>13.926168066559962</v>
      </c>
      <c r="HG111" s="23">
        <v>13.995903754579961</v>
      </c>
      <c r="HH111" s="23">
        <v>14.065639442599961</v>
      </c>
      <c r="HI111" s="23">
        <v>14.135375130619961</v>
      </c>
      <c r="HJ111" s="23">
        <v>14.205110818639961</v>
      </c>
      <c r="HK111" s="23">
        <v>14.27484650665996</v>
      </c>
      <c r="HL111" s="23">
        <v>14.34458219467996</v>
      </c>
      <c r="HM111" s="23">
        <v>14.41431788269996</v>
      </c>
      <c r="HN111" s="23">
        <v>14.48405357071996</v>
      </c>
      <c r="HO111" s="23">
        <v>14.553789258739959</v>
      </c>
      <c r="HP111" s="23">
        <v>14.623524946759959</v>
      </c>
      <c r="HQ111" s="23">
        <v>14.693260634779959</v>
      </c>
      <c r="HR111" s="23">
        <v>14.762996322799959</v>
      </c>
      <c r="HS111" s="23">
        <v>14.832732010819958</v>
      </c>
      <c r="HT111" s="23">
        <v>14.902467698839958</v>
      </c>
      <c r="HU111" s="23">
        <v>14.972203386859958</v>
      </c>
      <c r="HV111" s="23">
        <v>15.041939074879958</v>
      </c>
      <c r="HW111" s="23">
        <v>15.111674762899957</v>
      </c>
      <c r="HX111" s="23">
        <v>15.181410450919957</v>
      </c>
      <c r="HY111" s="23">
        <v>15.251146138939957</v>
      </c>
      <c r="HZ111" s="23">
        <v>15.320881826959956</v>
      </c>
      <c r="IA111" s="23">
        <v>15.390617514979956</v>
      </c>
      <c r="IB111" s="23">
        <v>15.460353202999956</v>
      </c>
      <c r="IC111" s="23">
        <v>15.530088891019956</v>
      </c>
      <c r="ID111" s="23">
        <v>15.599824579039955</v>
      </c>
      <c r="IE111" s="23">
        <v>15.669560267059955</v>
      </c>
      <c r="IF111" s="23">
        <v>15.739295955079955</v>
      </c>
      <c r="IG111" s="23">
        <v>15.809031643099955</v>
      </c>
      <c r="IH111" s="23">
        <v>15.878767331119954</v>
      </c>
      <c r="II111" s="23">
        <v>15.948503019139954</v>
      </c>
      <c r="IJ111" s="23">
        <v>16.018238707159952</v>
      </c>
      <c r="IK111" s="23">
        <v>16.087974395179955</v>
      </c>
      <c r="IL111" s="23">
        <v>16.157710083199952</v>
      </c>
      <c r="IM111" s="23">
        <v>16.227445771219955</v>
      </c>
      <c r="IN111" s="23">
        <v>16.297181459239951</v>
      </c>
      <c r="IO111" s="23">
        <v>16.366917147259954</v>
      </c>
      <c r="IP111" s="23">
        <v>16.436652835279951</v>
      </c>
      <c r="IQ111" s="23">
        <v>16.506388523299954</v>
      </c>
      <c r="IR111" s="23">
        <v>16.57612421131995</v>
      </c>
      <c r="IS111" s="23">
        <v>16.645859899339953</v>
      </c>
      <c r="IT111" s="23">
        <v>16.71559558735995</v>
      </c>
      <c r="IU111" s="23">
        <v>16.785331275379953</v>
      </c>
      <c r="IV111" s="23">
        <v>16.855066963399949</v>
      </c>
    </row>
    <row r="112" spans="1:256" ht="13.2" x14ac:dyDescent="0.25">
      <c r="A112" s="149">
        <v>40087</v>
      </c>
      <c r="B112" s="218">
        <v>-2.0210059293750011</v>
      </c>
      <c r="C112" s="218">
        <v>-1.9907047400625011</v>
      </c>
      <c r="D112" s="218">
        <v>-1.9604035507500011</v>
      </c>
      <c r="E112" s="218">
        <v>-1.930102361437501</v>
      </c>
      <c r="F112" s="218">
        <v>-1.899801172125001</v>
      </c>
      <c r="G112" s="218">
        <v>-1.869499982812501</v>
      </c>
      <c r="H112" s="218">
        <v>-1.8391987935000009</v>
      </c>
      <c r="I112" s="218">
        <v>-1.8088976041875009</v>
      </c>
      <c r="J112" s="218">
        <v>-1.7785964148750009</v>
      </c>
      <c r="K112" s="218">
        <v>-1.7482952255625008</v>
      </c>
      <c r="L112" s="218">
        <v>-1.7179940362500008</v>
      </c>
      <c r="M112" s="218">
        <v>-1.6876928469375008</v>
      </c>
      <c r="N112" s="218">
        <v>-1.6573916576250007</v>
      </c>
      <c r="O112" s="218">
        <v>-1.6270904683125007</v>
      </c>
      <c r="P112" s="218">
        <v>-1.5967892790000007</v>
      </c>
      <c r="Q112" s="218">
        <v>-1.5664880896875006</v>
      </c>
      <c r="R112" s="218">
        <v>-1.5361869003750006</v>
      </c>
      <c r="S112" s="218">
        <v>-1.5058857110625006</v>
      </c>
      <c r="T112" s="218">
        <v>-1.4755845217500005</v>
      </c>
      <c r="U112" s="218">
        <v>-1.4452833324375005</v>
      </c>
      <c r="V112" s="219">
        <v>-1.4149821431250005</v>
      </c>
      <c r="W112" s="218">
        <v>-1.3846809538125004</v>
      </c>
      <c r="X112" s="219">
        <v>-1.3543797645000004</v>
      </c>
      <c r="Y112" s="218">
        <v>-1.3240785751875004</v>
      </c>
      <c r="Z112" s="219">
        <v>-1.2937773858750004</v>
      </c>
      <c r="AA112" s="218">
        <v>-1.2634761965625003</v>
      </c>
      <c r="AB112" s="220">
        <v>-1.2331750072500003</v>
      </c>
      <c r="AC112" s="218">
        <v>-1.2028738179375003</v>
      </c>
      <c r="AD112" s="220">
        <v>-1.1725726286250002</v>
      </c>
      <c r="AE112" s="218">
        <v>-1.1422714393125002</v>
      </c>
      <c r="AF112" s="218">
        <v>-1.1119702500000002</v>
      </c>
      <c r="AG112" s="150">
        <v>-1.0832351250000003</v>
      </c>
      <c r="AH112" s="150">
        <v>-1.0545000000000002</v>
      </c>
      <c r="AI112" s="150">
        <v>-1.0272500000000002</v>
      </c>
      <c r="AJ112" s="150">
        <v>-1</v>
      </c>
      <c r="AK112" s="150">
        <v>-0.8</v>
      </c>
      <c r="AL112" s="150">
        <v>-0.6</v>
      </c>
      <c r="AM112" s="150">
        <v>-0.4</v>
      </c>
      <c r="AN112" s="150">
        <v>-0.2</v>
      </c>
      <c r="AO112" s="150">
        <v>0</v>
      </c>
      <c r="AP112" s="150">
        <v>0.2</v>
      </c>
      <c r="AQ112" s="150">
        <v>0.4</v>
      </c>
      <c r="AR112" s="150">
        <v>0.6</v>
      </c>
      <c r="AS112" s="150">
        <v>0.8</v>
      </c>
      <c r="AT112" s="150">
        <v>1</v>
      </c>
      <c r="AU112" s="150">
        <v>1.2</v>
      </c>
      <c r="AV112" s="150">
        <v>1.4</v>
      </c>
      <c r="AW112" s="150">
        <v>1.58</v>
      </c>
      <c r="AX112" s="150">
        <v>1.76</v>
      </c>
      <c r="AY112" s="150">
        <v>1.9220000000000006</v>
      </c>
      <c r="AZ112" s="150">
        <v>2.0840000000000005</v>
      </c>
      <c r="BA112" s="150">
        <v>2.2298000000000004</v>
      </c>
      <c r="BB112" s="150">
        <v>2.3756000000000004</v>
      </c>
      <c r="BC112" s="150">
        <v>2.5068200000000003</v>
      </c>
      <c r="BD112" s="150">
        <v>2.6380400000000002</v>
      </c>
      <c r="BE112" s="150">
        <v>2.756138</v>
      </c>
      <c r="BF112" s="150">
        <v>2.8742359999999998</v>
      </c>
      <c r="BG112" s="150">
        <v>2.9805241999999996</v>
      </c>
      <c r="BH112" s="150">
        <v>3.0868123999999995</v>
      </c>
      <c r="BI112" s="150">
        <v>3.1824717799999993</v>
      </c>
      <c r="BJ112" s="150">
        <v>3.2781311599999992</v>
      </c>
      <c r="BK112" s="150">
        <v>3.3642246019999993</v>
      </c>
      <c r="BL112" s="150">
        <v>3.450318043999999</v>
      </c>
      <c r="BM112" s="150">
        <v>3.5278021417999987</v>
      </c>
      <c r="BN112" s="150">
        <v>3.6052862395999989</v>
      </c>
      <c r="BO112" s="150">
        <v>3.6750219276199987</v>
      </c>
      <c r="BP112" s="150">
        <v>3.7447576156399989</v>
      </c>
      <c r="BQ112" s="150">
        <v>3.8144933036599991</v>
      </c>
      <c r="BR112" s="150">
        <v>3.8842289916799988</v>
      </c>
      <c r="BS112" s="150">
        <v>3.9539646796999985</v>
      </c>
      <c r="BT112" s="150">
        <v>4.0237003677199983</v>
      </c>
      <c r="BU112" s="150">
        <v>4.093436055739998</v>
      </c>
      <c r="BV112" s="150">
        <v>4.1631717437599978</v>
      </c>
      <c r="BW112" s="150">
        <v>4.2329074317799975</v>
      </c>
      <c r="BX112" s="150">
        <v>4.3026431197999973</v>
      </c>
      <c r="BY112" s="150">
        <v>4.372378807819997</v>
      </c>
      <c r="BZ112" s="150">
        <v>4.4421144958399967</v>
      </c>
      <c r="CA112" s="150">
        <v>4.5118501838599965</v>
      </c>
      <c r="CB112" s="150">
        <v>4.5815858718799962</v>
      </c>
      <c r="CC112" s="150">
        <v>4.651321559899996</v>
      </c>
      <c r="CD112" s="150">
        <v>4.7210572479199957</v>
      </c>
      <c r="CE112" s="150">
        <v>4.7907929359399954</v>
      </c>
      <c r="CF112" s="150">
        <v>4.8605286239599952</v>
      </c>
      <c r="CG112" s="150">
        <v>4.9302643119799949</v>
      </c>
      <c r="CH112" s="150">
        <v>4.9999999999999947</v>
      </c>
      <c r="CI112" s="150">
        <v>5.0697356880199944</v>
      </c>
      <c r="CJ112" s="150">
        <v>5.1394713760399942</v>
      </c>
      <c r="CK112" s="150">
        <v>5.2092070640599939</v>
      </c>
      <c r="CL112" s="150">
        <v>5.2789427520799936</v>
      </c>
      <c r="CM112" s="150">
        <v>5.3486784400999934</v>
      </c>
      <c r="CN112" s="150">
        <v>5.4184141281199931</v>
      </c>
      <c r="CO112" s="150">
        <v>5.4881498161399929</v>
      </c>
      <c r="CP112" s="150">
        <v>5.5578855041599926</v>
      </c>
      <c r="CQ112" s="150">
        <v>5.6276211921799923</v>
      </c>
      <c r="CR112" s="150">
        <v>5.6973568801999921</v>
      </c>
      <c r="CS112" s="150">
        <v>5.7670925682199918</v>
      </c>
      <c r="CT112" s="150">
        <v>5.8368282562399916</v>
      </c>
      <c r="CU112" s="150">
        <v>5.9065639442599913</v>
      </c>
      <c r="CV112" s="150">
        <v>5.9762996322799911</v>
      </c>
      <c r="CW112" s="150">
        <v>6.0460353202999908</v>
      </c>
      <c r="CX112" s="150">
        <v>6.1157710083199905</v>
      </c>
      <c r="CY112" s="150">
        <v>6.1855066963399903</v>
      </c>
      <c r="CZ112" s="150">
        <v>6.25524238435999</v>
      </c>
      <c r="DA112" s="150">
        <v>6.3249780723799898</v>
      </c>
      <c r="DB112" s="150">
        <v>6.3947137603999895</v>
      </c>
      <c r="DC112" s="150">
        <v>6.4644494484199893</v>
      </c>
      <c r="DD112" s="150">
        <v>6.534185136439989</v>
      </c>
      <c r="DE112" s="150">
        <v>6.6039208244599887</v>
      </c>
      <c r="DF112" s="150">
        <v>6.6736565124799885</v>
      </c>
      <c r="DG112" s="150">
        <v>6.7433922004999882</v>
      </c>
      <c r="DH112" s="150">
        <v>6.813127888519988</v>
      </c>
      <c r="DI112" s="150">
        <v>6.8828635765399877</v>
      </c>
      <c r="DJ112" s="150">
        <v>6.9525992645599874</v>
      </c>
      <c r="DK112" s="150">
        <v>7.0223349525799872</v>
      </c>
      <c r="DL112" s="150">
        <v>7.0920706405999869</v>
      </c>
      <c r="DM112" s="150">
        <v>7.1618063286199867</v>
      </c>
      <c r="DN112" s="150">
        <v>7.2315420166399864</v>
      </c>
      <c r="DO112" s="150">
        <v>7.3012777046599862</v>
      </c>
      <c r="DP112" s="150">
        <v>7.3710133926799859</v>
      </c>
      <c r="DQ112" s="150">
        <v>7.4407490806999856</v>
      </c>
      <c r="DR112" s="150">
        <v>7.5104847687199854</v>
      </c>
      <c r="DS112" s="150">
        <v>7.5802204567399851</v>
      </c>
      <c r="DT112" s="150">
        <v>7.6499561447599849</v>
      </c>
      <c r="DU112" s="150">
        <v>7.7196918327799846</v>
      </c>
      <c r="DV112" s="150">
        <v>7.7894275207999844</v>
      </c>
      <c r="DW112" s="150">
        <v>7.8591632088199841</v>
      </c>
      <c r="DX112" s="150">
        <v>7.9288988968399838</v>
      </c>
      <c r="DY112" s="150">
        <v>7.9986345848599836</v>
      </c>
      <c r="DZ112" s="150">
        <v>8.0683702728799833</v>
      </c>
      <c r="EA112" s="150">
        <v>8.1381059608999831</v>
      </c>
      <c r="EB112" s="150">
        <v>8.2078416489199828</v>
      </c>
      <c r="EC112" s="150">
        <v>8.2775773369399825</v>
      </c>
      <c r="ED112" s="150">
        <v>8.3473130249599823</v>
      </c>
      <c r="EE112" s="150">
        <v>8.417048712979982</v>
      </c>
      <c r="EF112" s="150">
        <v>8.4867844009999818</v>
      </c>
      <c r="EG112" s="150">
        <v>8.5565200890199815</v>
      </c>
      <c r="EH112" s="150">
        <v>8.6262557770399813</v>
      </c>
      <c r="EI112" s="150">
        <v>8.695991465059981</v>
      </c>
      <c r="EJ112" s="150">
        <v>8.7657271530799807</v>
      </c>
      <c r="EK112" s="150">
        <v>8.8354628410999805</v>
      </c>
      <c r="EL112" s="23">
        <v>8.9051985291199802</v>
      </c>
      <c r="EM112" s="23">
        <v>8.97493421713998</v>
      </c>
      <c r="EN112" s="23">
        <v>9.0446699051599797</v>
      </c>
      <c r="EO112" s="23">
        <v>9.1144055931799794</v>
      </c>
      <c r="EP112" s="23">
        <v>9.1841412811999792</v>
      </c>
      <c r="EQ112" s="23">
        <v>9.2538769692199789</v>
      </c>
      <c r="ER112" s="23">
        <v>9.3236126572399787</v>
      </c>
      <c r="ES112" s="23">
        <v>9.3933483452599784</v>
      </c>
      <c r="ET112" s="23">
        <v>9.4630840332799782</v>
      </c>
      <c r="EU112" s="23">
        <v>9.5328197212999779</v>
      </c>
      <c r="EV112" s="23">
        <v>9.6025554093199776</v>
      </c>
      <c r="EW112" s="23">
        <v>9.6722910973399774</v>
      </c>
      <c r="EX112" s="23">
        <v>9.7420267853599771</v>
      </c>
      <c r="EY112" s="23">
        <v>9.8117624733799769</v>
      </c>
      <c r="EZ112" s="23">
        <v>9.8814981613999766</v>
      </c>
      <c r="FA112" s="23">
        <v>9.9512338494199764</v>
      </c>
      <c r="FB112" s="23">
        <v>10.020969537439976</v>
      </c>
      <c r="FC112" s="23">
        <v>10.090705225459976</v>
      </c>
      <c r="FD112" s="23">
        <v>10.160440913479976</v>
      </c>
      <c r="FE112" s="23">
        <v>10.230176601499975</v>
      </c>
      <c r="FF112" s="23">
        <v>10.299912289519975</v>
      </c>
      <c r="FG112" s="23">
        <v>10.369647977539975</v>
      </c>
      <c r="FH112" s="23">
        <v>10.439383665559975</v>
      </c>
      <c r="FI112" s="23">
        <v>10.509119353579974</v>
      </c>
      <c r="FJ112" s="23">
        <v>10.578855041599974</v>
      </c>
      <c r="FK112" s="23">
        <v>10.648590729619974</v>
      </c>
      <c r="FL112" s="23">
        <v>10.718326417639974</v>
      </c>
      <c r="FM112" s="23">
        <v>10.788062105659973</v>
      </c>
      <c r="FN112" s="23">
        <v>10.857797793679973</v>
      </c>
      <c r="FO112" s="23">
        <v>10.927533481699973</v>
      </c>
      <c r="FP112" s="23">
        <v>10.997269169719972</v>
      </c>
      <c r="FQ112" s="23">
        <v>11.067004857739972</v>
      </c>
      <c r="FR112" s="23">
        <v>11.136740545759972</v>
      </c>
      <c r="FS112" s="23">
        <v>11.206476233779972</v>
      </c>
      <c r="FT112" s="23">
        <v>11.276211921799971</v>
      </c>
      <c r="FU112" s="23">
        <v>11.345947609819971</v>
      </c>
      <c r="FV112" s="23">
        <v>11.415683297839971</v>
      </c>
      <c r="FW112" s="23">
        <v>11.485418985859971</v>
      </c>
      <c r="FX112" s="23">
        <v>11.55515467387997</v>
      </c>
      <c r="FY112" s="23">
        <v>11.62489036189997</v>
      </c>
      <c r="FZ112" s="23">
        <v>11.69462604991997</v>
      </c>
      <c r="GA112" s="23">
        <v>11.76436173793997</v>
      </c>
      <c r="GB112" s="23">
        <v>11.834097425959969</v>
      </c>
      <c r="GC112" s="23">
        <v>11.903833113979969</v>
      </c>
      <c r="GD112" s="23">
        <v>11.973568801999969</v>
      </c>
      <c r="GE112" s="23">
        <v>12.043304490019969</v>
      </c>
      <c r="GF112" s="23">
        <v>12.113040178039968</v>
      </c>
      <c r="GG112" s="23">
        <v>12.182775866059968</v>
      </c>
      <c r="GH112" s="23">
        <v>12.252511554079968</v>
      </c>
      <c r="GI112" s="23">
        <v>12.322247242099968</v>
      </c>
      <c r="GJ112" s="23">
        <v>12.391982930119967</v>
      </c>
      <c r="GK112" s="23">
        <v>12.461718618139967</v>
      </c>
      <c r="GL112" s="23">
        <v>12.531454306159967</v>
      </c>
      <c r="GM112" s="23">
        <v>12.601189994179967</v>
      </c>
      <c r="GN112" s="23">
        <v>12.670925682199966</v>
      </c>
      <c r="GO112" s="23">
        <v>12.740661370219966</v>
      </c>
      <c r="GP112" s="23">
        <v>12.810397058239966</v>
      </c>
      <c r="GQ112" s="23">
        <v>12.880132746259966</v>
      </c>
      <c r="GR112" s="23">
        <v>12.949868434279965</v>
      </c>
      <c r="GS112" s="23">
        <v>13.019604122299965</v>
      </c>
      <c r="GT112" s="23">
        <v>13.089339810319965</v>
      </c>
      <c r="GU112" s="23">
        <v>13.159075498339964</v>
      </c>
      <c r="GV112" s="23">
        <v>13.228811186359964</v>
      </c>
      <c r="GW112" s="23">
        <v>13.298546874379964</v>
      </c>
      <c r="GX112" s="23">
        <v>13.368282562399964</v>
      </c>
      <c r="GY112" s="23">
        <v>13.438018250419963</v>
      </c>
      <c r="GZ112" s="23">
        <v>13.507753938439963</v>
      </c>
      <c r="HA112" s="23">
        <v>13.577489626459963</v>
      </c>
      <c r="HB112" s="23">
        <v>13.647225314479963</v>
      </c>
      <c r="HC112" s="23">
        <v>13.716961002499962</v>
      </c>
      <c r="HD112" s="23">
        <v>13.786696690519962</v>
      </c>
      <c r="HE112" s="23">
        <v>13.856432378539962</v>
      </c>
      <c r="HF112" s="23">
        <v>13.926168066559962</v>
      </c>
      <c r="HG112" s="23">
        <v>13.995903754579961</v>
      </c>
      <c r="HH112" s="23">
        <v>14.065639442599961</v>
      </c>
      <c r="HI112" s="23">
        <v>14.135375130619961</v>
      </c>
      <c r="HJ112" s="23">
        <v>14.205110818639961</v>
      </c>
      <c r="HK112" s="23">
        <v>14.27484650665996</v>
      </c>
      <c r="HL112" s="23">
        <v>14.34458219467996</v>
      </c>
      <c r="HM112" s="23">
        <v>14.41431788269996</v>
      </c>
      <c r="HN112" s="23">
        <v>14.48405357071996</v>
      </c>
      <c r="HO112" s="23">
        <v>14.553789258739959</v>
      </c>
      <c r="HP112" s="23">
        <v>14.623524946759959</v>
      </c>
      <c r="HQ112" s="23">
        <v>14.693260634779959</v>
      </c>
      <c r="HR112" s="23">
        <v>14.762996322799959</v>
      </c>
      <c r="HS112" s="23">
        <v>14.832732010819958</v>
      </c>
      <c r="HT112" s="23">
        <v>14.902467698839958</v>
      </c>
      <c r="HU112" s="23">
        <v>14.972203386859958</v>
      </c>
      <c r="HV112" s="23">
        <v>15.041939074879958</v>
      </c>
      <c r="HW112" s="23">
        <v>15.111674762899957</v>
      </c>
      <c r="HX112" s="23">
        <v>15.181410450919957</v>
      </c>
      <c r="HY112" s="23">
        <v>15.251146138939957</v>
      </c>
      <c r="HZ112" s="23">
        <v>15.320881826959956</v>
      </c>
      <c r="IA112" s="23">
        <v>15.390617514979956</v>
      </c>
      <c r="IB112" s="23">
        <v>15.460353202999956</v>
      </c>
      <c r="IC112" s="23">
        <v>15.530088891019956</v>
      </c>
      <c r="ID112" s="23">
        <v>15.599824579039955</v>
      </c>
      <c r="IE112" s="23">
        <v>15.669560267059955</v>
      </c>
      <c r="IF112" s="23">
        <v>15.739295955079955</v>
      </c>
      <c r="IG112" s="23">
        <v>15.809031643099955</v>
      </c>
      <c r="IH112" s="23">
        <v>15.878767331119954</v>
      </c>
      <c r="II112" s="23">
        <v>15.948503019139954</v>
      </c>
      <c r="IJ112" s="23">
        <v>16.018238707159952</v>
      </c>
      <c r="IK112" s="23">
        <v>16.087974395179955</v>
      </c>
      <c r="IL112" s="23">
        <v>16.157710083199952</v>
      </c>
      <c r="IM112" s="23">
        <v>16.227445771219955</v>
      </c>
      <c r="IN112" s="23">
        <v>16.297181459239951</v>
      </c>
      <c r="IO112" s="23">
        <v>16.366917147259954</v>
      </c>
      <c r="IP112" s="23">
        <v>16.436652835279951</v>
      </c>
      <c r="IQ112" s="23">
        <v>16.506388523299954</v>
      </c>
      <c r="IR112" s="23">
        <v>16.57612421131995</v>
      </c>
      <c r="IS112" s="23">
        <v>16.645859899339953</v>
      </c>
      <c r="IT112" s="23">
        <v>16.71559558735995</v>
      </c>
      <c r="IU112" s="23">
        <v>16.785331275379953</v>
      </c>
      <c r="IV112" s="23">
        <v>16.855066963399949</v>
      </c>
    </row>
    <row r="113" spans="1:256" ht="13.2" x14ac:dyDescent="0.25">
      <c r="A113" s="149">
        <v>40118</v>
      </c>
      <c r="B113" s="218">
        <v>-2.0210059293750011</v>
      </c>
      <c r="C113" s="218">
        <v>-1.9907047400625011</v>
      </c>
      <c r="D113" s="218">
        <v>-1.9604035507500011</v>
      </c>
      <c r="E113" s="218">
        <v>-1.930102361437501</v>
      </c>
      <c r="F113" s="218">
        <v>-1.899801172125001</v>
      </c>
      <c r="G113" s="218">
        <v>-1.869499982812501</v>
      </c>
      <c r="H113" s="218">
        <v>-1.8391987935000009</v>
      </c>
      <c r="I113" s="218">
        <v>-1.8088976041875009</v>
      </c>
      <c r="J113" s="218">
        <v>-1.7785964148750009</v>
      </c>
      <c r="K113" s="218">
        <v>-1.7482952255625008</v>
      </c>
      <c r="L113" s="218">
        <v>-1.7179940362500008</v>
      </c>
      <c r="M113" s="218">
        <v>-1.6876928469375008</v>
      </c>
      <c r="N113" s="218">
        <v>-1.6573916576250007</v>
      </c>
      <c r="O113" s="218">
        <v>-1.6270904683125007</v>
      </c>
      <c r="P113" s="218">
        <v>-1.5967892790000007</v>
      </c>
      <c r="Q113" s="218">
        <v>-1.5664880896875006</v>
      </c>
      <c r="R113" s="218">
        <v>-1.5361869003750006</v>
      </c>
      <c r="S113" s="218">
        <v>-1.5058857110625006</v>
      </c>
      <c r="T113" s="218">
        <v>-1.4755845217500005</v>
      </c>
      <c r="U113" s="218">
        <v>-1.4452833324375005</v>
      </c>
      <c r="V113" s="219">
        <v>-1.4149821431250005</v>
      </c>
      <c r="W113" s="218">
        <v>-1.3846809538125004</v>
      </c>
      <c r="X113" s="219">
        <v>-1.3543797645000004</v>
      </c>
      <c r="Y113" s="218">
        <v>-1.3240785751875004</v>
      </c>
      <c r="Z113" s="219">
        <v>-1.2937773858750004</v>
      </c>
      <c r="AA113" s="218">
        <v>-1.2634761965625003</v>
      </c>
      <c r="AB113" s="220">
        <v>-1.2331750072500003</v>
      </c>
      <c r="AC113" s="218">
        <v>-1.2028738179375003</v>
      </c>
      <c r="AD113" s="220">
        <v>-1.1725726286250002</v>
      </c>
      <c r="AE113" s="218">
        <v>-1.1422714393125002</v>
      </c>
      <c r="AF113" s="218">
        <v>-1.1119702500000002</v>
      </c>
      <c r="AG113" s="150">
        <v>-1.0832351250000003</v>
      </c>
      <c r="AH113" s="150">
        <v>-1.0545000000000002</v>
      </c>
      <c r="AI113" s="150">
        <v>-1.0272500000000002</v>
      </c>
      <c r="AJ113" s="150">
        <v>-1</v>
      </c>
      <c r="AK113" s="150">
        <v>-0.8</v>
      </c>
      <c r="AL113" s="150">
        <v>-0.6</v>
      </c>
      <c r="AM113" s="150">
        <v>-0.4</v>
      </c>
      <c r="AN113" s="150">
        <v>-0.2</v>
      </c>
      <c r="AO113" s="150">
        <v>0</v>
      </c>
      <c r="AP113" s="150">
        <v>0.2</v>
      </c>
      <c r="AQ113" s="150">
        <v>0.4</v>
      </c>
      <c r="AR113" s="150">
        <v>0.6</v>
      </c>
      <c r="AS113" s="150">
        <v>0.8</v>
      </c>
      <c r="AT113" s="150">
        <v>1</v>
      </c>
      <c r="AU113" s="150">
        <v>1.2</v>
      </c>
      <c r="AV113" s="150">
        <v>1.4</v>
      </c>
      <c r="AW113" s="150">
        <v>1.58</v>
      </c>
      <c r="AX113" s="150">
        <v>1.76</v>
      </c>
      <c r="AY113" s="150">
        <v>1.9220000000000006</v>
      </c>
      <c r="AZ113" s="150">
        <v>2.0840000000000005</v>
      </c>
      <c r="BA113" s="150">
        <v>2.2298000000000004</v>
      </c>
      <c r="BB113" s="150">
        <v>2.3756000000000004</v>
      </c>
      <c r="BC113" s="150">
        <v>2.5068200000000003</v>
      </c>
      <c r="BD113" s="150">
        <v>2.6380400000000002</v>
      </c>
      <c r="BE113" s="150">
        <v>2.756138</v>
      </c>
      <c r="BF113" s="150">
        <v>2.8742359999999998</v>
      </c>
      <c r="BG113" s="150">
        <v>2.9805241999999996</v>
      </c>
      <c r="BH113" s="150">
        <v>3.0868123999999995</v>
      </c>
      <c r="BI113" s="150">
        <v>3.1824717799999993</v>
      </c>
      <c r="BJ113" s="150">
        <v>3.2781311599999992</v>
      </c>
      <c r="BK113" s="150">
        <v>3.3642246019999993</v>
      </c>
      <c r="BL113" s="150">
        <v>3.450318043999999</v>
      </c>
      <c r="BM113" s="150">
        <v>3.5278021417999987</v>
      </c>
      <c r="BN113" s="150">
        <v>3.6052862395999989</v>
      </c>
      <c r="BO113" s="150">
        <v>3.6750219276199987</v>
      </c>
      <c r="BP113" s="150">
        <v>3.7447576156399989</v>
      </c>
      <c r="BQ113" s="150">
        <v>3.8144933036599991</v>
      </c>
      <c r="BR113" s="150">
        <v>3.8842289916799988</v>
      </c>
      <c r="BS113" s="150">
        <v>3.9539646796999985</v>
      </c>
      <c r="BT113" s="150">
        <v>4.0237003677199983</v>
      </c>
      <c r="BU113" s="150">
        <v>4.093436055739998</v>
      </c>
      <c r="BV113" s="150">
        <v>4.1631717437599978</v>
      </c>
      <c r="BW113" s="150">
        <v>4.2329074317799975</v>
      </c>
      <c r="BX113" s="150">
        <v>4.3026431197999973</v>
      </c>
      <c r="BY113" s="150">
        <v>4.372378807819997</v>
      </c>
      <c r="BZ113" s="150">
        <v>4.4421144958399967</v>
      </c>
      <c r="CA113" s="150">
        <v>4.5118501838599965</v>
      </c>
      <c r="CB113" s="150">
        <v>4.5815858718799962</v>
      </c>
      <c r="CC113" s="150">
        <v>4.651321559899996</v>
      </c>
      <c r="CD113" s="150">
        <v>4.7210572479199957</v>
      </c>
      <c r="CE113" s="150">
        <v>4.7907929359399954</v>
      </c>
      <c r="CF113" s="150">
        <v>4.8605286239599952</v>
      </c>
      <c r="CG113" s="150">
        <v>4.9302643119799949</v>
      </c>
      <c r="CH113" s="150">
        <v>4.9999999999999947</v>
      </c>
      <c r="CI113" s="150">
        <v>5.0697356880199944</v>
      </c>
      <c r="CJ113" s="150">
        <v>5.1394713760399942</v>
      </c>
      <c r="CK113" s="150">
        <v>5.2092070640599939</v>
      </c>
      <c r="CL113" s="150">
        <v>5.2789427520799936</v>
      </c>
      <c r="CM113" s="150">
        <v>5.3486784400999934</v>
      </c>
      <c r="CN113" s="150">
        <v>5.4184141281199931</v>
      </c>
      <c r="CO113" s="150">
        <v>5.4881498161399929</v>
      </c>
      <c r="CP113" s="150">
        <v>5.5578855041599926</v>
      </c>
      <c r="CQ113" s="150">
        <v>5.6276211921799923</v>
      </c>
      <c r="CR113" s="150">
        <v>5.6973568801999921</v>
      </c>
      <c r="CS113" s="150">
        <v>5.7670925682199918</v>
      </c>
      <c r="CT113" s="150">
        <v>5.8368282562399916</v>
      </c>
      <c r="CU113" s="150">
        <v>5.9065639442599913</v>
      </c>
      <c r="CV113" s="150">
        <v>5.9762996322799911</v>
      </c>
      <c r="CW113" s="150">
        <v>6.0460353202999908</v>
      </c>
      <c r="CX113" s="150">
        <v>6.1157710083199905</v>
      </c>
      <c r="CY113" s="150">
        <v>6.1855066963399903</v>
      </c>
      <c r="CZ113" s="150">
        <v>6.25524238435999</v>
      </c>
      <c r="DA113" s="150">
        <v>6.3249780723799898</v>
      </c>
      <c r="DB113" s="150">
        <v>6.3947137603999895</v>
      </c>
      <c r="DC113" s="150">
        <v>6.4644494484199893</v>
      </c>
      <c r="DD113" s="150">
        <v>6.534185136439989</v>
      </c>
      <c r="DE113" s="150">
        <v>6.6039208244599887</v>
      </c>
      <c r="DF113" s="150">
        <v>6.6736565124799885</v>
      </c>
      <c r="DG113" s="150">
        <v>6.7433922004999882</v>
      </c>
      <c r="DH113" s="150">
        <v>6.813127888519988</v>
      </c>
      <c r="DI113" s="150">
        <v>6.8828635765399877</v>
      </c>
      <c r="DJ113" s="150">
        <v>6.9525992645599874</v>
      </c>
      <c r="DK113" s="150">
        <v>7.0223349525799872</v>
      </c>
      <c r="DL113" s="150">
        <v>7.0920706405999869</v>
      </c>
      <c r="DM113" s="150">
        <v>7.1618063286199867</v>
      </c>
      <c r="DN113" s="150">
        <v>7.2315420166399864</v>
      </c>
      <c r="DO113" s="150">
        <v>7.3012777046599862</v>
      </c>
      <c r="DP113" s="150">
        <v>7.3710133926799859</v>
      </c>
      <c r="DQ113" s="150">
        <v>7.4407490806999856</v>
      </c>
      <c r="DR113" s="150">
        <v>7.5104847687199854</v>
      </c>
      <c r="DS113" s="150">
        <v>7.5802204567399851</v>
      </c>
      <c r="DT113" s="150">
        <v>7.6499561447599849</v>
      </c>
      <c r="DU113" s="150">
        <v>7.7196918327799846</v>
      </c>
      <c r="DV113" s="150">
        <v>7.7894275207999844</v>
      </c>
      <c r="DW113" s="150">
        <v>7.8591632088199841</v>
      </c>
      <c r="DX113" s="150">
        <v>7.9288988968399838</v>
      </c>
      <c r="DY113" s="150">
        <v>7.9986345848599836</v>
      </c>
      <c r="DZ113" s="150">
        <v>8.0683702728799833</v>
      </c>
      <c r="EA113" s="150">
        <v>8.1381059608999831</v>
      </c>
      <c r="EB113" s="150">
        <v>8.2078416489199828</v>
      </c>
      <c r="EC113" s="150">
        <v>8.2775773369399825</v>
      </c>
      <c r="ED113" s="150">
        <v>8.3473130249599823</v>
      </c>
      <c r="EE113" s="150">
        <v>8.417048712979982</v>
      </c>
      <c r="EF113" s="150">
        <v>8.4867844009999818</v>
      </c>
      <c r="EG113" s="150">
        <v>8.5565200890199815</v>
      </c>
      <c r="EH113" s="150">
        <v>8.6262557770399813</v>
      </c>
      <c r="EI113" s="150">
        <v>8.695991465059981</v>
      </c>
      <c r="EJ113" s="150">
        <v>8.7657271530799807</v>
      </c>
      <c r="EK113" s="150">
        <v>8.8354628410999805</v>
      </c>
      <c r="EL113" s="23">
        <v>8.9051985291199802</v>
      </c>
      <c r="EM113" s="23">
        <v>8.97493421713998</v>
      </c>
      <c r="EN113" s="23">
        <v>9.0446699051599797</v>
      </c>
      <c r="EO113" s="23">
        <v>9.1144055931799794</v>
      </c>
      <c r="EP113" s="23">
        <v>9.1841412811999792</v>
      </c>
      <c r="EQ113" s="23">
        <v>9.2538769692199789</v>
      </c>
      <c r="ER113" s="23">
        <v>9.3236126572399787</v>
      </c>
      <c r="ES113" s="23">
        <v>9.3933483452599784</v>
      </c>
      <c r="ET113" s="23">
        <v>9.4630840332799782</v>
      </c>
      <c r="EU113" s="23">
        <v>9.5328197212999779</v>
      </c>
      <c r="EV113" s="23">
        <v>9.6025554093199776</v>
      </c>
      <c r="EW113" s="23">
        <v>9.6722910973399774</v>
      </c>
      <c r="EX113" s="23">
        <v>9.7420267853599771</v>
      </c>
      <c r="EY113" s="23">
        <v>9.8117624733799769</v>
      </c>
      <c r="EZ113" s="23">
        <v>9.8814981613999766</v>
      </c>
      <c r="FA113" s="23">
        <v>9.9512338494199764</v>
      </c>
      <c r="FB113" s="23">
        <v>10.020969537439976</v>
      </c>
      <c r="FC113" s="23">
        <v>10.090705225459976</v>
      </c>
      <c r="FD113" s="23">
        <v>10.160440913479976</v>
      </c>
      <c r="FE113" s="23">
        <v>10.230176601499975</v>
      </c>
      <c r="FF113" s="23">
        <v>10.299912289519975</v>
      </c>
      <c r="FG113" s="23">
        <v>10.369647977539975</v>
      </c>
      <c r="FH113" s="23">
        <v>10.439383665559975</v>
      </c>
      <c r="FI113" s="23">
        <v>10.509119353579974</v>
      </c>
      <c r="FJ113" s="23">
        <v>10.578855041599974</v>
      </c>
      <c r="FK113" s="23">
        <v>10.648590729619974</v>
      </c>
      <c r="FL113" s="23">
        <v>10.718326417639974</v>
      </c>
      <c r="FM113" s="23">
        <v>10.788062105659973</v>
      </c>
      <c r="FN113" s="23">
        <v>10.857797793679973</v>
      </c>
      <c r="FO113" s="23">
        <v>10.927533481699973</v>
      </c>
      <c r="FP113" s="23">
        <v>10.997269169719972</v>
      </c>
      <c r="FQ113" s="23">
        <v>11.067004857739972</v>
      </c>
      <c r="FR113" s="23">
        <v>11.136740545759972</v>
      </c>
      <c r="FS113" s="23">
        <v>11.206476233779972</v>
      </c>
      <c r="FT113" s="23">
        <v>11.276211921799971</v>
      </c>
      <c r="FU113" s="23">
        <v>11.345947609819971</v>
      </c>
      <c r="FV113" s="23">
        <v>11.415683297839971</v>
      </c>
      <c r="FW113" s="23">
        <v>11.485418985859971</v>
      </c>
      <c r="FX113" s="23">
        <v>11.55515467387997</v>
      </c>
      <c r="FY113" s="23">
        <v>11.62489036189997</v>
      </c>
      <c r="FZ113" s="23">
        <v>11.69462604991997</v>
      </c>
      <c r="GA113" s="23">
        <v>11.76436173793997</v>
      </c>
      <c r="GB113" s="23">
        <v>11.834097425959969</v>
      </c>
      <c r="GC113" s="23">
        <v>11.903833113979969</v>
      </c>
      <c r="GD113" s="23">
        <v>11.973568801999969</v>
      </c>
      <c r="GE113" s="23">
        <v>12.043304490019969</v>
      </c>
      <c r="GF113" s="23">
        <v>12.113040178039968</v>
      </c>
      <c r="GG113" s="23">
        <v>12.182775866059968</v>
      </c>
      <c r="GH113" s="23">
        <v>12.252511554079968</v>
      </c>
      <c r="GI113" s="23">
        <v>12.322247242099968</v>
      </c>
      <c r="GJ113" s="23">
        <v>12.391982930119967</v>
      </c>
      <c r="GK113" s="23">
        <v>12.461718618139967</v>
      </c>
      <c r="GL113" s="23">
        <v>12.531454306159967</v>
      </c>
      <c r="GM113" s="23">
        <v>12.601189994179967</v>
      </c>
      <c r="GN113" s="23">
        <v>12.670925682199966</v>
      </c>
      <c r="GO113" s="23">
        <v>12.740661370219966</v>
      </c>
      <c r="GP113" s="23">
        <v>12.810397058239966</v>
      </c>
      <c r="GQ113" s="23">
        <v>12.880132746259966</v>
      </c>
      <c r="GR113" s="23">
        <v>12.949868434279965</v>
      </c>
      <c r="GS113" s="23">
        <v>13.019604122299965</v>
      </c>
      <c r="GT113" s="23">
        <v>13.089339810319965</v>
      </c>
      <c r="GU113" s="23">
        <v>13.159075498339964</v>
      </c>
      <c r="GV113" s="23">
        <v>13.228811186359964</v>
      </c>
      <c r="GW113" s="23">
        <v>13.298546874379964</v>
      </c>
      <c r="GX113" s="23">
        <v>13.368282562399964</v>
      </c>
      <c r="GY113" s="23">
        <v>13.438018250419963</v>
      </c>
      <c r="GZ113" s="23">
        <v>13.507753938439963</v>
      </c>
      <c r="HA113" s="23">
        <v>13.577489626459963</v>
      </c>
      <c r="HB113" s="23">
        <v>13.647225314479963</v>
      </c>
      <c r="HC113" s="23">
        <v>13.716961002499962</v>
      </c>
      <c r="HD113" s="23">
        <v>13.786696690519962</v>
      </c>
      <c r="HE113" s="23">
        <v>13.856432378539962</v>
      </c>
      <c r="HF113" s="23">
        <v>13.926168066559962</v>
      </c>
      <c r="HG113" s="23">
        <v>13.995903754579961</v>
      </c>
      <c r="HH113" s="23">
        <v>14.065639442599961</v>
      </c>
      <c r="HI113" s="23">
        <v>14.135375130619961</v>
      </c>
      <c r="HJ113" s="23">
        <v>14.205110818639961</v>
      </c>
      <c r="HK113" s="23">
        <v>14.27484650665996</v>
      </c>
      <c r="HL113" s="23">
        <v>14.34458219467996</v>
      </c>
      <c r="HM113" s="23">
        <v>14.41431788269996</v>
      </c>
      <c r="HN113" s="23">
        <v>14.48405357071996</v>
      </c>
      <c r="HO113" s="23">
        <v>14.553789258739959</v>
      </c>
      <c r="HP113" s="23">
        <v>14.623524946759959</v>
      </c>
      <c r="HQ113" s="23">
        <v>14.693260634779959</v>
      </c>
      <c r="HR113" s="23">
        <v>14.762996322799959</v>
      </c>
      <c r="HS113" s="23">
        <v>14.832732010819958</v>
      </c>
      <c r="HT113" s="23">
        <v>14.902467698839958</v>
      </c>
      <c r="HU113" s="23">
        <v>14.972203386859958</v>
      </c>
      <c r="HV113" s="23">
        <v>15.041939074879958</v>
      </c>
      <c r="HW113" s="23">
        <v>15.111674762899957</v>
      </c>
      <c r="HX113" s="23">
        <v>15.181410450919957</v>
      </c>
      <c r="HY113" s="23">
        <v>15.251146138939957</v>
      </c>
      <c r="HZ113" s="23">
        <v>15.320881826959956</v>
      </c>
      <c r="IA113" s="23">
        <v>15.390617514979956</v>
      </c>
      <c r="IB113" s="23">
        <v>15.460353202999956</v>
      </c>
      <c r="IC113" s="23">
        <v>15.530088891019956</v>
      </c>
      <c r="ID113" s="23">
        <v>15.599824579039955</v>
      </c>
      <c r="IE113" s="23">
        <v>15.669560267059955</v>
      </c>
      <c r="IF113" s="23">
        <v>15.739295955079955</v>
      </c>
      <c r="IG113" s="23">
        <v>15.809031643099955</v>
      </c>
      <c r="IH113" s="23">
        <v>15.878767331119954</v>
      </c>
      <c r="II113" s="23">
        <v>15.948503019139954</v>
      </c>
      <c r="IJ113" s="23">
        <v>16.018238707159952</v>
      </c>
      <c r="IK113" s="23">
        <v>16.087974395179955</v>
      </c>
      <c r="IL113" s="23">
        <v>16.157710083199952</v>
      </c>
      <c r="IM113" s="23">
        <v>16.227445771219955</v>
      </c>
      <c r="IN113" s="23">
        <v>16.297181459239951</v>
      </c>
      <c r="IO113" s="23">
        <v>16.366917147259954</v>
      </c>
      <c r="IP113" s="23">
        <v>16.436652835279951</v>
      </c>
      <c r="IQ113" s="23">
        <v>16.506388523299954</v>
      </c>
      <c r="IR113" s="23">
        <v>16.57612421131995</v>
      </c>
      <c r="IS113" s="23">
        <v>16.645859899339953</v>
      </c>
      <c r="IT113" s="23">
        <v>16.71559558735995</v>
      </c>
      <c r="IU113" s="23">
        <v>16.785331275379953</v>
      </c>
      <c r="IV113" s="23">
        <v>16.855066963399949</v>
      </c>
    </row>
    <row r="114" spans="1:256" ht="13.2" x14ac:dyDescent="0.25">
      <c r="A114" s="149">
        <v>40148</v>
      </c>
      <c r="B114" s="218">
        <v>-2.0210059293750011</v>
      </c>
      <c r="C114" s="218">
        <v>-1.9907047400625011</v>
      </c>
      <c r="D114" s="218">
        <v>-1.9604035507500011</v>
      </c>
      <c r="E114" s="218">
        <v>-1.930102361437501</v>
      </c>
      <c r="F114" s="218">
        <v>-1.899801172125001</v>
      </c>
      <c r="G114" s="218">
        <v>-1.869499982812501</v>
      </c>
      <c r="H114" s="218">
        <v>-1.8391987935000009</v>
      </c>
      <c r="I114" s="218">
        <v>-1.8088976041875009</v>
      </c>
      <c r="J114" s="218">
        <v>-1.7785964148750009</v>
      </c>
      <c r="K114" s="218">
        <v>-1.7482952255625008</v>
      </c>
      <c r="L114" s="218">
        <v>-1.7179940362500008</v>
      </c>
      <c r="M114" s="218">
        <v>-1.6876928469375008</v>
      </c>
      <c r="N114" s="218">
        <v>-1.6573916576250007</v>
      </c>
      <c r="O114" s="218">
        <v>-1.6270904683125007</v>
      </c>
      <c r="P114" s="218">
        <v>-1.5967892790000007</v>
      </c>
      <c r="Q114" s="218">
        <v>-1.5664880896875006</v>
      </c>
      <c r="R114" s="218">
        <v>-1.5361869003750006</v>
      </c>
      <c r="S114" s="218">
        <v>-1.5058857110625006</v>
      </c>
      <c r="T114" s="218">
        <v>-1.4755845217500005</v>
      </c>
      <c r="U114" s="218">
        <v>-1.4452833324375005</v>
      </c>
      <c r="V114" s="219">
        <v>-1.4149821431250005</v>
      </c>
      <c r="W114" s="218">
        <v>-1.3846809538125004</v>
      </c>
      <c r="X114" s="219">
        <v>-1.3543797645000004</v>
      </c>
      <c r="Y114" s="218">
        <v>-1.3240785751875004</v>
      </c>
      <c r="Z114" s="219">
        <v>-1.2937773858750004</v>
      </c>
      <c r="AA114" s="218">
        <v>-1.2634761965625003</v>
      </c>
      <c r="AB114" s="220">
        <v>-1.2331750072500003</v>
      </c>
      <c r="AC114" s="218">
        <v>-1.2028738179375003</v>
      </c>
      <c r="AD114" s="220">
        <v>-1.1725726286250002</v>
      </c>
      <c r="AE114" s="218">
        <v>-1.1422714393125002</v>
      </c>
      <c r="AF114" s="218">
        <v>-1.1119702500000002</v>
      </c>
      <c r="AG114" s="150">
        <v>-1.0832351250000003</v>
      </c>
      <c r="AH114" s="150">
        <v>-1.0545000000000002</v>
      </c>
      <c r="AI114" s="150">
        <v>-1.0272500000000002</v>
      </c>
      <c r="AJ114" s="150">
        <v>-1</v>
      </c>
      <c r="AK114" s="150">
        <v>-0.8</v>
      </c>
      <c r="AL114" s="150">
        <v>-0.6</v>
      </c>
      <c r="AM114" s="150">
        <v>-0.4</v>
      </c>
      <c r="AN114" s="150">
        <v>-0.2</v>
      </c>
      <c r="AO114" s="150">
        <v>0</v>
      </c>
      <c r="AP114" s="150">
        <v>0.2</v>
      </c>
      <c r="AQ114" s="150">
        <v>0.4</v>
      </c>
      <c r="AR114" s="150">
        <v>0.6</v>
      </c>
      <c r="AS114" s="150">
        <v>0.8</v>
      </c>
      <c r="AT114" s="150">
        <v>1</v>
      </c>
      <c r="AU114" s="150">
        <v>1.2</v>
      </c>
      <c r="AV114" s="150">
        <v>1.4</v>
      </c>
      <c r="AW114" s="150">
        <v>1.58</v>
      </c>
      <c r="AX114" s="150">
        <v>1.76</v>
      </c>
      <c r="AY114" s="150">
        <v>1.9220000000000006</v>
      </c>
      <c r="AZ114" s="150">
        <v>2.0840000000000005</v>
      </c>
      <c r="BA114" s="150">
        <v>2.2298000000000004</v>
      </c>
      <c r="BB114" s="150">
        <v>2.3756000000000004</v>
      </c>
      <c r="BC114" s="150">
        <v>2.5068200000000003</v>
      </c>
      <c r="BD114" s="150">
        <v>2.6380400000000002</v>
      </c>
      <c r="BE114" s="150">
        <v>2.756138</v>
      </c>
      <c r="BF114" s="150">
        <v>2.8742359999999998</v>
      </c>
      <c r="BG114" s="150">
        <v>2.9805241999999996</v>
      </c>
      <c r="BH114" s="150">
        <v>3.0868123999999995</v>
      </c>
      <c r="BI114" s="150">
        <v>3.1824717799999993</v>
      </c>
      <c r="BJ114" s="150">
        <v>3.2781311599999992</v>
      </c>
      <c r="BK114" s="150">
        <v>3.3642246019999993</v>
      </c>
      <c r="BL114" s="150">
        <v>3.450318043999999</v>
      </c>
      <c r="BM114" s="150">
        <v>3.5278021417999987</v>
      </c>
      <c r="BN114" s="150">
        <v>3.6052862395999989</v>
      </c>
      <c r="BO114" s="150">
        <v>3.6750219276199987</v>
      </c>
      <c r="BP114" s="150">
        <v>3.7447576156399989</v>
      </c>
      <c r="BQ114" s="150">
        <v>3.8144933036599991</v>
      </c>
      <c r="BR114" s="150">
        <v>3.8842289916799988</v>
      </c>
      <c r="BS114" s="150">
        <v>3.9539646796999985</v>
      </c>
      <c r="BT114" s="150">
        <v>4.0237003677199983</v>
      </c>
      <c r="BU114" s="150">
        <v>4.093436055739998</v>
      </c>
      <c r="BV114" s="150">
        <v>4.1631717437599978</v>
      </c>
      <c r="BW114" s="150">
        <v>4.2329074317799975</v>
      </c>
      <c r="BX114" s="150">
        <v>4.3026431197999973</v>
      </c>
      <c r="BY114" s="150">
        <v>4.372378807819997</v>
      </c>
      <c r="BZ114" s="150">
        <v>4.4421144958399967</v>
      </c>
      <c r="CA114" s="150">
        <v>4.5118501838599965</v>
      </c>
      <c r="CB114" s="150">
        <v>4.5815858718799962</v>
      </c>
      <c r="CC114" s="150">
        <v>4.651321559899996</v>
      </c>
      <c r="CD114" s="150">
        <v>4.7210572479199957</v>
      </c>
      <c r="CE114" s="150">
        <v>4.7907929359399954</v>
      </c>
      <c r="CF114" s="150">
        <v>4.8605286239599952</v>
      </c>
      <c r="CG114" s="150">
        <v>4.9302643119799949</v>
      </c>
      <c r="CH114" s="150">
        <v>4.9999999999999947</v>
      </c>
      <c r="CI114" s="150">
        <v>5.0697356880199944</v>
      </c>
      <c r="CJ114" s="150">
        <v>5.1394713760399942</v>
      </c>
      <c r="CK114" s="150">
        <v>5.2092070640599939</v>
      </c>
      <c r="CL114" s="150">
        <v>5.2789427520799936</v>
      </c>
      <c r="CM114" s="150">
        <v>5.3486784400999934</v>
      </c>
      <c r="CN114" s="150">
        <v>5.4184141281199931</v>
      </c>
      <c r="CO114" s="150">
        <v>5.4881498161399929</v>
      </c>
      <c r="CP114" s="150">
        <v>5.5578855041599926</v>
      </c>
      <c r="CQ114" s="150">
        <v>5.6276211921799923</v>
      </c>
      <c r="CR114" s="150">
        <v>5.6973568801999921</v>
      </c>
      <c r="CS114" s="150">
        <v>5.7670925682199918</v>
      </c>
      <c r="CT114" s="150">
        <v>5.8368282562399916</v>
      </c>
      <c r="CU114" s="150">
        <v>5.9065639442599913</v>
      </c>
      <c r="CV114" s="150">
        <v>5.9762996322799911</v>
      </c>
      <c r="CW114" s="150">
        <v>6.0460353202999908</v>
      </c>
      <c r="CX114" s="150">
        <v>6.1157710083199905</v>
      </c>
      <c r="CY114" s="150">
        <v>6.1855066963399903</v>
      </c>
      <c r="CZ114" s="150">
        <v>6.25524238435999</v>
      </c>
      <c r="DA114" s="150">
        <v>6.3249780723799898</v>
      </c>
      <c r="DB114" s="150">
        <v>6.3947137603999895</v>
      </c>
      <c r="DC114" s="150">
        <v>6.4644494484199893</v>
      </c>
      <c r="DD114" s="150">
        <v>6.534185136439989</v>
      </c>
      <c r="DE114" s="150">
        <v>6.6039208244599887</v>
      </c>
      <c r="DF114" s="150">
        <v>6.6736565124799885</v>
      </c>
      <c r="DG114" s="150">
        <v>6.7433922004999882</v>
      </c>
      <c r="DH114" s="150">
        <v>6.813127888519988</v>
      </c>
      <c r="DI114" s="150">
        <v>6.8828635765399877</v>
      </c>
      <c r="DJ114" s="150">
        <v>6.9525992645599874</v>
      </c>
      <c r="DK114" s="150">
        <v>7.0223349525799872</v>
      </c>
      <c r="DL114" s="150">
        <v>7.0920706405999869</v>
      </c>
      <c r="DM114" s="150">
        <v>7.1618063286199867</v>
      </c>
      <c r="DN114" s="150">
        <v>7.2315420166399864</v>
      </c>
      <c r="DO114" s="150">
        <v>7.3012777046599862</v>
      </c>
      <c r="DP114" s="150">
        <v>7.3710133926799859</v>
      </c>
      <c r="DQ114" s="150">
        <v>7.4407490806999856</v>
      </c>
      <c r="DR114" s="150">
        <v>7.5104847687199854</v>
      </c>
      <c r="DS114" s="150">
        <v>7.5802204567399851</v>
      </c>
      <c r="DT114" s="150">
        <v>7.6499561447599849</v>
      </c>
      <c r="DU114" s="150">
        <v>7.7196918327799846</v>
      </c>
      <c r="DV114" s="150">
        <v>7.7894275207999844</v>
      </c>
      <c r="DW114" s="150">
        <v>7.8591632088199841</v>
      </c>
      <c r="DX114" s="150">
        <v>7.9288988968399838</v>
      </c>
      <c r="DY114" s="150">
        <v>7.9986345848599836</v>
      </c>
      <c r="DZ114" s="150">
        <v>8.0683702728799833</v>
      </c>
      <c r="EA114" s="150">
        <v>8.1381059608999831</v>
      </c>
      <c r="EB114" s="150">
        <v>8.2078416489199828</v>
      </c>
      <c r="EC114" s="150">
        <v>8.2775773369399825</v>
      </c>
      <c r="ED114" s="150">
        <v>8.3473130249599823</v>
      </c>
      <c r="EE114" s="150">
        <v>8.417048712979982</v>
      </c>
      <c r="EF114" s="150">
        <v>8.4867844009999818</v>
      </c>
      <c r="EG114" s="150">
        <v>8.5565200890199815</v>
      </c>
      <c r="EH114" s="150">
        <v>8.6262557770399813</v>
      </c>
      <c r="EI114" s="150">
        <v>8.695991465059981</v>
      </c>
      <c r="EJ114" s="150">
        <v>8.7657271530799807</v>
      </c>
      <c r="EK114" s="150">
        <v>8.8354628410999805</v>
      </c>
      <c r="EL114" s="23">
        <v>8.9051985291199802</v>
      </c>
      <c r="EM114" s="23">
        <v>8.97493421713998</v>
      </c>
      <c r="EN114" s="23">
        <v>9.0446699051599797</v>
      </c>
      <c r="EO114" s="23">
        <v>9.1144055931799794</v>
      </c>
      <c r="EP114" s="23">
        <v>9.1841412811999792</v>
      </c>
      <c r="EQ114" s="23">
        <v>9.2538769692199789</v>
      </c>
      <c r="ER114" s="23">
        <v>9.3236126572399787</v>
      </c>
      <c r="ES114" s="23">
        <v>9.3933483452599784</v>
      </c>
      <c r="ET114" s="23">
        <v>9.4630840332799782</v>
      </c>
      <c r="EU114" s="23">
        <v>9.5328197212999779</v>
      </c>
      <c r="EV114" s="23">
        <v>9.6025554093199776</v>
      </c>
      <c r="EW114" s="23">
        <v>9.6722910973399774</v>
      </c>
      <c r="EX114" s="23">
        <v>9.7420267853599771</v>
      </c>
      <c r="EY114" s="23">
        <v>9.8117624733799769</v>
      </c>
      <c r="EZ114" s="23">
        <v>9.8814981613999766</v>
      </c>
      <c r="FA114" s="23">
        <v>9.9512338494199764</v>
      </c>
      <c r="FB114" s="23">
        <v>10.020969537439976</v>
      </c>
      <c r="FC114" s="23">
        <v>10.090705225459976</v>
      </c>
      <c r="FD114" s="23">
        <v>10.160440913479976</v>
      </c>
      <c r="FE114" s="23">
        <v>10.230176601499975</v>
      </c>
      <c r="FF114" s="23">
        <v>10.299912289519975</v>
      </c>
      <c r="FG114" s="23">
        <v>10.369647977539975</v>
      </c>
      <c r="FH114" s="23">
        <v>10.439383665559975</v>
      </c>
      <c r="FI114" s="23">
        <v>10.509119353579974</v>
      </c>
      <c r="FJ114" s="23">
        <v>10.578855041599974</v>
      </c>
      <c r="FK114" s="23">
        <v>10.648590729619974</v>
      </c>
      <c r="FL114" s="23">
        <v>10.718326417639974</v>
      </c>
      <c r="FM114" s="23">
        <v>10.788062105659973</v>
      </c>
      <c r="FN114" s="23">
        <v>10.857797793679973</v>
      </c>
      <c r="FO114" s="23">
        <v>10.927533481699973</v>
      </c>
      <c r="FP114" s="23">
        <v>10.997269169719972</v>
      </c>
      <c r="FQ114" s="23">
        <v>11.067004857739972</v>
      </c>
      <c r="FR114" s="23">
        <v>11.136740545759972</v>
      </c>
      <c r="FS114" s="23">
        <v>11.206476233779972</v>
      </c>
      <c r="FT114" s="23">
        <v>11.276211921799971</v>
      </c>
      <c r="FU114" s="23">
        <v>11.345947609819971</v>
      </c>
      <c r="FV114" s="23">
        <v>11.415683297839971</v>
      </c>
      <c r="FW114" s="23">
        <v>11.485418985859971</v>
      </c>
      <c r="FX114" s="23">
        <v>11.55515467387997</v>
      </c>
      <c r="FY114" s="23">
        <v>11.62489036189997</v>
      </c>
      <c r="FZ114" s="23">
        <v>11.69462604991997</v>
      </c>
      <c r="GA114" s="23">
        <v>11.76436173793997</v>
      </c>
      <c r="GB114" s="23">
        <v>11.834097425959969</v>
      </c>
      <c r="GC114" s="23">
        <v>11.903833113979969</v>
      </c>
      <c r="GD114" s="23">
        <v>11.973568801999969</v>
      </c>
      <c r="GE114" s="23">
        <v>12.043304490019969</v>
      </c>
      <c r="GF114" s="23">
        <v>12.113040178039968</v>
      </c>
      <c r="GG114" s="23">
        <v>12.182775866059968</v>
      </c>
      <c r="GH114" s="23">
        <v>12.252511554079968</v>
      </c>
      <c r="GI114" s="23">
        <v>12.322247242099968</v>
      </c>
      <c r="GJ114" s="23">
        <v>12.391982930119967</v>
      </c>
      <c r="GK114" s="23">
        <v>12.461718618139967</v>
      </c>
      <c r="GL114" s="23">
        <v>12.531454306159967</v>
      </c>
      <c r="GM114" s="23">
        <v>12.601189994179967</v>
      </c>
      <c r="GN114" s="23">
        <v>12.670925682199966</v>
      </c>
      <c r="GO114" s="23">
        <v>12.740661370219966</v>
      </c>
      <c r="GP114" s="23">
        <v>12.810397058239966</v>
      </c>
      <c r="GQ114" s="23">
        <v>12.880132746259966</v>
      </c>
      <c r="GR114" s="23">
        <v>12.949868434279965</v>
      </c>
      <c r="GS114" s="23">
        <v>13.019604122299965</v>
      </c>
      <c r="GT114" s="23">
        <v>13.089339810319965</v>
      </c>
      <c r="GU114" s="23">
        <v>13.159075498339964</v>
      </c>
      <c r="GV114" s="23">
        <v>13.228811186359964</v>
      </c>
      <c r="GW114" s="23">
        <v>13.298546874379964</v>
      </c>
      <c r="GX114" s="23">
        <v>13.368282562399964</v>
      </c>
      <c r="GY114" s="23">
        <v>13.438018250419963</v>
      </c>
      <c r="GZ114" s="23">
        <v>13.507753938439963</v>
      </c>
      <c r="HA114" s="23">
        <v>13.577489626459963</v>
      </c>
      <c r="HB114" s="23">
        <v>13.647225314479963</v>
      </c>
      <c r="HC114" s="23">
        <v>13.716961002499962</v>
      </c>
      <c r="HD114" s="23">
        <v>13.786696690519962</v>
      </c>
      <c r="HE114" s="23">
        <v>13.856432378539962</v>
      </c>
      <c r="HF114" s="23">
        <v>13.926168066559962</v>
      </c>
      <c r="HG114" s="23">
        <v>13.995903754579961</v>
      </c>
      <c r="HH114" s="23">
        <v>14.065639442599961</v>
      </c>
      <c r="HI114" s="23">
        <v>14.135375130619961</v>
      </c>
      <c r="HJ114" s="23">
        <v>14.205110818639961</v>
      </c>
      <c r="HK114" s="23">
        <v>14.27484650665996</v>
      </c>
      <c r="HL114" s="23">
        <v>14.34458219467996</v>
      </c>
      <c r="HM114" s="23">
        <v>14.41431788269996</v>
      </c>
      <c r="HN114" s="23">
        <v>14.48405357071996</v>
      </c>
      <c r="HO114" s="23">
        <v>14.553789258739959</v>
      </c>
      <c r="HP114" s="23">
        <v>14.623524946759959</v>
      </c>
      <c r="HQ114" s="23">
        <v>14.693260634779959</v>
      </c>
      <c r="HR114" s="23">
        <v>14.762996322799959</v>
      </c>
      <c r="HS114" s="23">
        <v>14.832732010819958</v>
      </c>
      <c r="HT114" s="23">
        <v>14.902467698839958</v>
      </c>
      <c r="HU114" s="23">
        <v>14.972203386859958</v>
      </c>
      <c r="HV114" s="23">
        <v>15.041939074879958</v>
      </c>
      <c r="HW114" s="23">
        <v>15.111674762899957</v>
      </c>
      <c r="HX114" s="23">
        <v>15.181410450919957</v>
      </c>
      <c r="HY114" s="23">
        <v>15.251146138939957</v>
      </c>
      <c r="HZ114" s="23">
        <v>15.320881826959956</v>
      </c>
      <c r="IA114" s="23">
        <v>15.390617514979956</v>
      </c>
      <c r="IB114" s="23">
        <v>15.460353202999956</v>
      </c>
      <c r="IC114" s="23">
        <v>15.530088891019956</v>
      </c>
      <c r="ID114" s="23">
        <v>15.599824579039955</v>
      </c>
      <c r="IE114" s="23">
        <v>15.669560267059955</v>
      </c>
      <c r="IF114" s="23">
        <v>15.739295955079955</v>
      </c>
      <c r="IG114" s="23">
        <v>15.809031643099955</v>
      </c>
      <c r="IH114" s="23">
        <v>15.878767331119954</v>
      </c>
      <c r="II114" s="23">
        <v>15.948503019139954</v>
      </c>
      <c r="IJ114" s="23">
        <v>16.018238707159952</v>
      </c>
      <c r="IK114" s="23">
        <v>16.087974395179955</v>
      </c>
      <c r="IL114" s="23">
        <v>16.157710083199952</v>
      </c>
      <c r="IM114" s="23">
        <v>16.227445771219955</v>
      </c>
      <c r="IN114" s="23">
        <v>16.297181459239951</v>
      </c>
      <c r="IO114" s="23">
        <v>16.366917147259954</v>
      </c>
      <c r="IP114" s="23">
        <v>16.436652835279951</v>
      </c>
      <c r="IQ114" s="23">
        <v>16.506388523299954</v>
      </c>
      <c r="IR114" s="23">
        <v>16.57612421131995</v>
      </c>
      <c r="IS114" s="23">
        <v>16.645859899339953</v>
      </c>
      <c r="IT114" s="23">
        <v>16.71559558735995</v>
      </c>
      <c r="IU114" s="23">
        <v>16.785331275379953</v>
      </c>
      <c r="IV114" s="23">
        <v>16.855066963399949</v>
      </c>
    </row>
    <row r="115" spans="1:256" ht="13.2" x14ac:dyDescent="0.25">
      <c r="A115" s="149">
        <v>40179</v>
      </c>
      <c r="B115" s="218">
        <v>-2.0210059293750011</v>
      </c>
      <c r="C115" s="218">
        <v>-1.9907047400625011</v>
      </c>
      <c r="D115" s="218">
        <v>-1.9604035507500011</v>
      </c>
      <c r="E115" s="218">
        <v>-1.930102361437501</v>
      </c>
      <c r="F115" s="218">
        <v>-1.899801172125001</v>
      </c>
      <c r="G115" s="218">
        <v>-1.869499982812501</v>
      </c>
      <c r="H115" s="218">
        <v>-1.8391987935000009</v>
      </c>
      <c r="I115" s="218">
        <v>-1.8088976041875009</v>
      </c>
      <c r="J115" s="218">
        <v>-1.7785964148750009</v>
      </c>
      <c r="K115" s="218">
        <v>-1.7482952255625008</v>
      </c>
      <c r="L115" s="218">
        <v>-1.7179940362500008</v>
      </c>
      <c r="M115" s="218">
        <v>-1.6876928469375008</v>
      </c>
      <c r="N115" s="218">
        <v>-1.6573916576250007</v>
      </c>
      <c r="O115" s="218">
        <v>-1.6270904683125007</v>
      </c>
      <c r="P115" s="218">
        <v>-1.5967892790000007</v>
      </c>
      <c r="Q115" s="218">
        <v>-1.5664880896875006</v>
      </c>
      <c r="R115" s="218">
        <v>-1.5361869003750006</v>
      </c>
      <c r="S115" s="218">
        <v>-1.5058857110625006</v>
      </c>
      <c r="T115" s="218">
        <v>-1.4755845217500005</v>
      </c>
      <c r="U115" s="218">
        <v>-1.4452833324375005</v>
      </c>
      <c r="V115" s="219">
        <v>-1.4149821431250005</v>
      </c>
      <c r="W115" s="218">
        <v>-1.3846809538125004</v>
      </c>
      <c r="X115" s="219">
        <v>-1.3543797645000004</v>
      </c>
      <c r="Y115" s="218">
        <v>-1.3240785751875004</v>
      </c>
      <c r="Z115" s="219">
        <v>-1.2937773858750004</v>
      </c>
      <c r="AA115" s="218">
        <v>-1.2634761965625003</v>
      </c>
      <c r="AB115" s="220">
        <v>-1.2331750072500003</v>
      </c>
      <c r="AC115" s="218">
        <v>-1.2028738179375003</v>
      </c>
      <c r="AD115" s="220">
        <v>-1.1725726286250002</v>
      </c>
      <c r="AE115" s="218">
        <v>-1.1422714393125002</v>
      </c>
      <c r="AF115" s="218">
        <v>-1.1119702500000002</v>
      </c>
      <c r="AG115" s="150">
        <v>-1.0832351250000003</v>
      </c>
      <c r="AH115" s="150">
        <v>-1.0545000000000002</v>
      </c>
      <c r="AI115" s="150">
        <v>-1.0272500000000002</v>
      </c>
      <c r="AJ115" s="150">
        <v>-1</v>
      </c>
      <c r="AK115" s="150">
        <v>-0.8</v>
      </c>
      <c r="AL115" s="150">
        <v>-0.6</v>
      </c>
      <c r="AM115" s="150">
        <v>-0.4</v>
      </c>
      <c r="AN115" s="150">
        <v>-0.2</v>
      </c>
      <c r="AO115" s="150">
        <v>0</v>
      </c>
      <c r="AP115" s="150">
        <v>0.2</v>
      </c>
      <c r="AQ115" s="150">
        <v>0.4</v>
      </c>
      <c r="AR115" s="150">
        <v>0.6</v>
      </c>
      <c r="AS115" s="150">
        <v>0.8</v>
      </c>
      <c r="AT115" s="150">
        <v>1</v>
      </c>
      <c r="AU115" s="150">
        <v>1.2</v>
      </c>
      <c r="AV115" s="150">
        <v>1.4</v>
      </c>
      <c r="AW115" s="150">
        <v>1.58</v>
      </c>
      <c r="AX115" s="150">
        <v>1.76</v>
      </c>
      <c r="AY115" s="150">
        <v>1.9220000000000006</v>
      </c>
      <c r="AZ115" s="150">
        <v>2.0840000000000005</v>
      </c>
      <c r="BA115" s="150">
        <v>2.2298000000000004</v>
      </c>
      <c r="BB115" s="150">
        <v>2.3756000000000004</v>
      </c>
      <c r="BC115" s="150">
        <v>2.5068200000000003</v>
      </c>
      <c r="BD115" s="150">
        <v>2.6380400000000002</v>
      </c>
      <c r="BE115" s="150">
        <v>2.756138</v>
      </c>
      <c r="BF115" s="150">
        <v>2.8742359999999998</v>
      </c>
      <c r="BG115" s="150">
        <v>2.9805241999999996</v>
      </c>
      <c r="BH115" s="150">
        <v>3.0868123999999995</v>
      </c>
      <c r="BI115" s="150">
        <v>3.1824717799999993</v>
      </c>
      <c r="BJ115" s="150">
        <v>3.2781311599999992</v>
      </c>
      <c r="BK115" s="150">
        <v>3.3642246019999993</v>
      </c>
      <c r="BL115" s="150">
        <v>3.450318043999999</v>
      </c>
      <c r="BM115" s="150">
        <v>3.5278021417999987</v>
      </c>
      <c r="BN115" s="150">
        <v>3.6052862395999989</v>
      </c>
      <c r="BO115" s="150">
        <v>3.6750219276199987</v>
      </c>
      <c r="BP115" s="150">
        <v>3.7447576156399989</v>
      </c>
      <c r="BQ115" s="150">
        <v>3.8144933036599991</v>
      </c>
      <c r="BR115" s="150">
        <v>3.8842289916799988</v>
      </c>
      <c r="BS115" s="150">
        <v>3.9539646796999985</v>
      </c>
      <c r="BT115" s="150">
        <v>4.0237003677199983</v>
      </c>
      <c r="BU115" s="150">
        <v>4.093436055739998</v>
      </c>
      <c r="BV115" s="150">
        <v>4.1631717437599978</v>
      </c>
      <c r="BW115" s="150">
        <v>4.2329074317799975</v>
      </c>
      <c r="BX115" s="150">
        <v>4.3026431197999973</v>
      </c>
      <c r="BY115" s="150">
        <v>4.372378807819997</v>
      </c>
      <c r="BZ115" s="150">
        <v>4.4421144958399967</v>
      </c>
      <c r="CA115" s="150">
        <v>4.5118501838599965</v>
      </c>
      <c r="CB115" s="150">
        <v>4.5815858718799962</v>
      </c>
      <c r="CC115" s="150">
        <v>4.651321559899996</v>
      </c>
      <c r="CD115" s="150">
        <v>4.7210572479199957</v>
      </c>
      <c r="CE115" s="150">
        <v>4.7907929359399954</v>
      </c>
      <c r="CF115" s="150">
        <v>4.8605286239599952</v>
      </c>
      <c r="CG115" s="150">
        <v>4.9302643119799949</v>
      </c>
      <c r="CH115" s="150">
        <v>4.9999999999999947</v>
      </c>
      <c r="CI115" s="150">
        <v>5.0697356880199944</v>
      </c>
      <c r="CJ115" s="150">
        <v>5.1394713760399942</v>
      </c>
      <c r="CK115" s="150">
        <v>5.2092070640599939</v>
      </c>
      <c r="CL115" s="150">
        <v>5.2789427520799936</v>
      </c>
      <c r="CM115" s="150">
        <v>5.3486784400999934</v>
      </c>
      <c r="CN115" s="150">
        <v>5.4184141281199931</v>
      </c>
      <c r="CO115" s="150">
        <v>5.4881498161399929</v>
      </c>
      <c r="CP115" s="150">
        <v>5.5578855041599926</v>
      </c>
      <c r="CQ115" s="150">
        <v>5.6276211921799923</v>
      </c>
      <c r="CR115" s="150">
        <v>5.6973568801999921</v>
      </c>
      <c r="CS115" s="150">
        <v>5.7670925682199918</v>
      </c>
      <c r="CT115" s="150">
        <v>5.8368282562399916</v>
      </c>
      <c r="CU115" s="150">
        <v>5.9065639442599913</v>
      </c>
      <c r="CV115" s="150">
        <v>5.9762996322799911</v>
      </c>
      <c r="CW115" s="150">
        <v>6.0460353202999908</v>
      </c>
      <c r="CX115" s="150">
        <v>6.1157710083199905</v>
      </c>
      <c r="CY115" s="150">
        <v>6.1855066963399903</v>
      </c>
      <c r="CZ115" s="150">
        <v>6.25524238435999</v>
      </c>
      <c r="DA115" s="150">
        <v>6.3249780723799898</v>
      </c>
      <c r="DB115" s="150">
        <v>6.3947137603999895</v>
      </c>
      <c r="DC115" s="150">
        <v>6.4644494484199893</v>
      </c>
      <c r="DD115" s="150">
        <v>6.534185136439989</v>
      </c>
      <c r="DE115" s="150">
        <v>6.6039208244599887</v>
      </c>
      <c r="DF115" s="150">
        <v>6.6736565124799885</v>
      </c>
      <c r="DG115" s="150">
        <v>6.7433922004999882</v>
      </c>
      <c r="DH115" s="150">
        <v>6.813127888519988</v>
      </c>
      <c r="DI115" s="150">
        <v>6.8828635765399877</v>
      </c>
      <c r="DJ115" s="150">
        <v>6.9525992645599874</v>
      </c>
      <c r="DK115" s="150">
        <v>7.0223349525799872</v>
      </c>
      <c r="DL115" s="150">
        <v>7.0920706405999869</v>
      </c>
      <c r="DM115" s="150">
        <v>7.1618063286199867</v>
      </c>
      <c r="DN115" s="150">
        <v>7.2315420166399864</v>
      </c>
      <c r="DO115" s="150">
        <v>7.3012777046599862</v>
      </c>
      <c r="DP115" s="150">
        <v>7.3710133926799859</v>
      </c>
      <c r="DQ115" s="150">
        <v>7.4407490806999856</v>
      </c>
      <c r="DR115" s="150">
        <v>7.5104847687199854</v>
      </c>
      <c r="DS115" s="150">
        <v>7.5802204567399851</v>
      </c>
      <c r="DT115" s="150">
        <v>7.6499561447599849</v>
      </c>
      <c r="DU115" s="150">
        <v>7.7196918327799846</v>
      </c>
      <c r="DV115" s="150">
        <v>7.7894275207999844</v>
      </c>
      <c r="DW115" s="150">
        <v>7.8591632088199841</v>
      </c>
      <c r="DX115" s="150">
        <v>7.9288988968399838</v>
      </c>
      <c r="DY115" s="150">
        <v>7.9986345848599836</v>
      </c>
      <c r="DZ115" s="150">
        <v>8.0683702728799833</v>
      </c>
      <c r="EA115" s="150">
        <v>8.1381059608999831</v>
      </c>
      <c r="EB115" s="150">
        <v>8.2078416489199828</v>
      </c>
      <c r="EC115" s="150">
        <v>8.2775773369399825</v>
      </c>
      <c r="ED115" s="150">
        <v>8.3473130249599823</v>
      </c>
      <c r="EE115" s="150">
        <v>8.417048712979982</v>
      </c>
      <c r="EF115" s="150">
        <v>8.4867844009999818</v>
      </c>
      <c r="EG115" s="150">
        <v>8.5565200890199815</v>
      </c>
      <c r="EH115" s="150">
        <v>8.6262557770399813</v>
      </c>
      <c r="EI115" s="150">
        <v>8.695991465059981</v>
      </c>
      <c r="EJ115" s="150">
        <v>8.7657271530799807</v>
      </c>
      <c r="EK115" s="150">
        <v>8.8354628410999805</v>
      </c>
      <c r="EL115" s="23">
        <v>8.9051985291199802</v>
      </c>
      <c r="EM115" s="23">
        <v>8.97493421713998</v>
      </c>
      <c r="EN115" s="23">
        <v>9.0446699051599797</v>
      </c>
      <c r="EO115" s="23">
        <v>9.1144055931799794</v>
      </c>
      <c r="EP115" s="23">
        <v>9.1841412811999792</v>
      </c>
      <c r="EQ115" s="23">
        <v>9.2538769692199789</v>
      </c>
      <c r="ER115" s="23">
        <v>9.3236126572399787</v>
      </c>
      <c r="ES115" s="23">
        <v>9.3933483452599784</v>
      </c>
      <c r="ET115" s="23">
        <v>9.4630840332799782</v>
      </c>
      <c r="EU115" s="23">
        <v>9.5328197212999779</v>
      </c>
      <c r="EV115" s="23">
        <v>9.6025554093199776</v>
      </c>
      <c r="EW115" s="23">
        <v>9.6722910973399774</v>
      </c>
      <c r="EX115" s="23">
        <v>9.7420267853599771</v>
      </c>
      <c r="EY115" s="23">
        <v>9.8117624733799769</v>
      </c>
      <c r="EZ115" s="23">
        <v>9.8814981613999766</v>
      </c>
      <c r="FA115" s="23">
        <v>9.9512338494199764</v>
      </c>
      <c r="FB115" s="23">
        <v>10.020969537439976</v>
      </c>
      <c r="FC115" s="23">
        <v>10.090705225459976</v>
      </c>
      <c r="FD115" s="23">
        <v>10.160440913479976</v>
      </c>
      <c r="FE115" s="23">
        <v>10.230176601499975</v>
      </c>
      <c r="FF115" s="23">
        <v>10.299912289519975</v>
      </c>
      <c r="FG115" s="23">
        <v>10.369647977539975</v>
      </c>
      <c r="FH115" s="23">
        <v>10.439383665559975</v>
      </c>
      <c r="FI115" s="23">
        <v>10.509119353579974</v>
      </c>
      <c r="FJ115" s="23">
        <v>10.578855041599974</v>
      </c>
      <c r="FK115" s="23">
        <v>10.648590729619974</v>
      </c>
      <c r="FL115" s="23">
        <v>10.718326417639974</v>
      </c>
      <c r="FM115" s="23">
        <v>10.788062105659973</v>
      </c>
      <c r="FN115" s="23">
        <v>10.857797793679973</v>
      </c>
      <c r="FO115" s="23">
        <v>10.927533481699973</v>
      </c>
      <c r="FP115" s="23">
        <v>10.997269169719972</v>
      </c>
      <c r="FQ115" s="23">
        <v>11.067004857739972</v>
      </c>
      <c r="FR115" s="23">
        <v>11.136740545759972</v>
      </c>
      <c r="FS115" s="23">
        <v>11.206476233779972</v>
      </c>
      <c r="FT115" s="23">
        <v>11.276211921799971</v>
      </c>
      <c r="FU115" s="23">
        <v>11.345947609819971</v>
      </c>
      <c r="FV115" s="23">
        <v>11.415683297839971</v>
      </c>
      <c r="FW115" s="23">
        <v>11.485418985859971</v>
      </c>
      <c r="FX115" s="23">
        <v>11.55515467387997</v>
      </c>
      <c r="FY115" s="23">
        <v>11.62489036189997</v>
      </c>
      <c r="FZ115" s="23">
        <v>11.69462604991997</v>
      </c>
      <c r="GA115" s="23">
        <v>11.76436173793997</v>
      </c>
      <c r="GB115" s="23">
        <v>11.834097425959969</v>
      </c>
      <c r="GC115" s="23">
        <v>11.903833113979969</v>
      </c>
      <c r="GD115" s="23">
        <v>11.973568801999969</v>
      </c>
      <c r="GE115" s="23">
        <v>12.043304490019969</v>
      </c>
      <c r="GF115" s="23">
        <v>12.113040178039968</v>
      </c>
      <c r="GG115" s="23">
        <v>12.182775866059968</v>
      </c>
      <c r="GH115" s="23">
        <v>12.252511554079968</v>
      </c>
      <c r="GI115" s="23">
        <v>12.322247242099968</v>
      </c>
      <c r="GJ115" s="23">
        <v>12.391982930119967</v>
      </c>
      <c r="GK115" s="23">
        <v>12.461718618139967</v>
      </c>
      <c r="GL115" s="23">
        <v>12.531454306159967</v>
      </c>
      <c r="GM115" s="23">
        <v>12.601189994179967</v>
      </c>
      <c r="GN115" s="23">
        <v>12.670925682199966</v>
      </c>
      <c r="GO115" s="23">
        <v>12.740661370219966</v>
      </c>
      <c r="GP115" s="23">
        <v>12.810397058239966</v>
      </c>
      <c r="GQ115" s="23">
        <v>12.880132746259966</v>
      </c>
      <c r="GR115" s="23">
        <v>12.949868434279965</v>
      </c>
      <c r="GS115" s="23">
        <v>13.019604122299965</v>
      </c>
      <c r="GT115" s="23">
        <v>13.089339810319965</v>
      </c>
      <c r="GU115" s="23">
        <v>13.159075498339964</v>
      </c>
      <c r="GV115" s="23">
        <v>13.228811186359964</v>
      </c>
      <c r="GW115" s="23">
        <v>13.298546874379964</v>
      </c>
      <c r="GX115" s="23">
        <v>13.368282562399964</v>
      </c>
      <c r="GY115" s="23">
        <v>13.438018250419963</v>
      </c>
      <c r="GZ115" s="23">
        <v>13.507753938439963</v>
      </c>
      <c r="HA115" s="23">
        <v>13.577489626459963</v>
      </c>
      <c r="HB115" s="23">
        <v>13.647225314479963</v>
      </c>
      <c r="HC115" s="23">
        <v>13.716961002499962</v>
      </c>
      <c r="HD115" s="23">
        <v>13.786696690519962</v>
      </c>
      <c r="HE115" s="23">
        <v>13.856432378539962</v>
      </c>
      <c r="HF115" s="23">
        <v>13.926168066559962</v>
      </c>
      <c r="HG115" s="23">
        <v>13.995903754579961</v>
      </c>
      <c r="HH115" s="23">
        <v>14.065639442599961</v>
      </c>
      <c r="HI115" s="23">
        <v>14.135375130619961</v>
      </c>
      <c r="HJ115" s="23">
        <v>14.205110818639961</v>
      </c>
      <c r="HK115" s="23">
        <v>14.27484650665996</v>
      </c>
      <c r="HL115" s="23">
        <v>14.34458219467996</v>
      </c>
      <c r="HM115" s="23">
        <v>14.41431788269996</v>
      </c>
      <c r="HN115" s="23">
        <v>14.48405357071996</v>
      </c>
      <c r="HO115" s="23">
        <v>14.553789258739959</v>
      </c>
      <c r="HP115" s="23">
        <v>14.623524946759959</v>
      </c>
      <c r="HQ115" s="23">
        <v>14.693260634779959</v>
      </c>
      <c r="HR115" s="23">
        <v>14.762996322799959</v>
      </c>
      <c r="HS115" s="23">
        <v>14.832732010819958</v>
      </c>
      <c r="HT115" s="23">
        <v>14.902467698839958</v>
      </c>
      <c r="HU115" s="23">
        <v>14.972203386859958</v>
      </c>
      <c r="HV115" s="23">
        <v>15.041939074879958</v>
      </c>
      <c r="HW115" s="23">
        <v>15.111674762899957</v>
      </c>
      <c r="HX115" s="23">
        <v>15.181410450919957</v>
      </c>
      <c r="HY115" s="23">
        <v>15.251146138939957</v>
      </c>
      <c r="HZ115" s="23">
        <v>15.320881826959956</v>
      </c>
      <c r="IA115" s="23">
        <v>15.390617514979956</v>
      </c>
      <c r="IB115" s="23">
        <v>15.460353202999956</v>
      </c>
      <c r="IC115" s="23">
        <v>15.530088891019956</v>
      </c>
      <c r="ID115" s="23">
        <v>15.599824579039955</v>
      </c>
      <c r="IE115" s="23">
        <v>15.669560267059955</v>
      </c>
      <c r="IF115" s="23">
        <v>15.739295955079955</v>
      </c>
      <c r="IG115" s="23">
        <v>15.809031643099955</v>
      </c>
      <c r="IH115" s="23">
        <v>15.878767331119954</v>
      </c>
      <c r="II115" s="23">
        <v>15.948503019139954</v>
      </c>
      <c r="IJ115" s="23">
        <v>16.018238707159952</v>
      </c>
      <c r="IK115" s="23">
        <v>16.087974395179955</v>
      </c>
      <c r="IL115" s="23">
        <v>16.157710083199952</v>
      </c>
      <c r="IM115" s="23">
        <v>16.227445771219955</v>
      </c>
      <c r="IN115" s="23">
        <v>16.297181459239951</v>
      </c>
      <c r="IO115" s="23">
        <v>16.366917147259954</v>
      </c>
      <c r="IP115" s="23">
        <v>16.436652835279951</v>
      </c>
      <c r="IQ115" s="23">
        <v>16.506388523299954</v>
      </c>
      <c r="IR115" s="23">
        <v>16.57612421131995</v>
      </c>
      <c r="IS115" s="23">
        <v>16.645859899339953</v>
      </c>
      <c r="IT115" s="23">
        <v>16.71559558735995</v>
      </c>
      <c r="IU115" s="23">
        <v>16.785331275379953</v>
      </c>
      <c r="IV115" s="23">
        <v>16.855066963399949</v>
      </c>
    </row>
    <row r="116" spans="1:256" ht="13.2" x14ac:dyDescent="0.25">
      <c r="A116" s="149">
        <v>40210</v>
      </c>
      <c r="B116" s="218">
        <v>-2.0210059293750011</v>
      </c>
      <c r="C116" s="218">
        <v>-1.9907047400625011</v>
      </c>
      <c r="D116" s="218">
        <v>-1.9604035507500011</v>
      </c>
      <c r="E116" s="218">
        <v>-1.930102361437501</v>
      </c>
      <c r="F116" s="218">
        <v>-1.899801172125001</v>
      </c>
      <c r="G116" s="218">
        <v>-1.869499982812501</v>
      </c>
      <c r="H116" s="218">
        <v>-1.8391987935000009</v>
      </c>
      <c r="I116" s="218">
        <v>-1.8088976041875009</v>
      </c>
      <c r="J116" s="218">
        <v>-1.7785964148750009</v>
      </c>
      <c r="K116" s="218">
        <v>-1.7482952255625008</v>
      </c>
      <c r="L116" s="218">
        <v>-1.7179940362500008</v>
      </c>
      <c r="M116" s="218">
        <v>-1.6876928469375008</v>
      </c>
      <c r="N116" s="218">
        <v>-1.6573916576250007</v>
      </c>
      <c r="O116" s="218">
        <v>-1.6270904683125007</v>
      </c>
      <c r="P116" s="218">
        <v>-1.5967892790000007</v>
      </c>
      <c r="Q116" s="218">
        <v>-1.5664880896875006</v>
      </c>
      <c r="R116" s="218">
        <v>-1.5361869003750006</v>
      </c>
      <c r="S116" s="218">
        <v>-1.5058857110625006</v>
      </c>
      <c r="T116" s="218">
        <v>-1.4755845217500005</v>
      </c>
      <c r="U116" s="218">
        <v>-1.4452833324375005</v>
      </c>
      <c r="V116" s="219">
        <v>-1.4149821431250005</v>
      </c>
      <c r="W116" s="218">
        <v>-1.3846809538125004</v>
      </c>
      <c r="X116" s="219">
        <v>-1.3543797645000004</v>
      </c>
      <c r="Y116" s="218">
        <v>-1.3240785751875004</v>
      </c>
      <c r="Z116" s="219">
        <v>-1.2937773858750004</v>
      </c>
      <c r="AA116" s="218">
        <v>-1.2634761965625003</v>
      </c>
      <c r="AB116" s="220">
        <v>-1.2331750072500003</v>
      </c>
      <c r="AC116" s="218">
        <v>-1.2028738179375003</v>
      </c>
      <c r="AD116" s="220">
        <v>-1.1725726286250002</v>
      </c>
      <c r="AE116" s="218">
        <v>-1.1422714393125002</v>
      </c>
      <c r="AF116" s="218">
        <v>-1.1119702500000002</v>
      </c>
      <c r="AG116" s="150">
        <v>-1.0832351250000003</v>
      </c>
      <c r="AH116" s="150">
        <v>-1.0545000000000002</v>
      </c>
      <c r="AI116" s="150">
        <v>-1.0272500000000002</v>
      </c>
      <c r="AJ116" s="150">
        <v>-1</v>
      </c>
      <c r="AK116" s="150">
        <v>-0.8</v>
      </c>
      <c r="AL116" s="150">
        <v>-0.6</v>
      </c>
      <c r="AM116" s="150">
        <v>-0.4</v>
      </c>
      <c r="AN116" s="150">
        <v>-0.2</v>
      </c>
      <c r="AO116" s="150">
        <v>0</v>
      </c>
      <c r="AP116" s="150">
        <v>0.2</v>
      </c>
      <c r="AQ116" s="150">
        <v>0.4</v>
      </c>
      <c r="AR116" s="150">
        <v>0.6</v>
      </c>
      <c r="AS116" s="150">
        <v>0.8</v>
      </c>
      <c r="AT116" s="150">
        <v>1</v>
      </c>
      <c r="AU116" s="150">
        <v>1.2</v>
      </c>
      <c r="AV116" s="150">
        <v>1.4</v>
      </c>
      <c r="AW116" s="150">
        <v>1.58</v>
      </c>
      <c r="AX116" s="150">
        <v>1.76</v>
      </c>
      <c r="AY116" s="150">
        <v>1.9220000000000006</v>
      </c>
      <c r="AZ116" s="150">
        <v>2.0840000000000005</v>
      </c>
      <c r="BA116" s="150">
        <v>2.2298000000000004</v>
      </c>
      <c r="BB116" s="150">
        <v>2.3756000000000004</v>
      </c>
      <c r="BC116" s="150">
        <v>2.5068200000000003</v>
      </c>
      <c r="BD116" s="150">
        <v>2.6380400000000002</v>
      </c>
      <c r="BE116" s="150">
        <v>2.756138</v>
      </c>
      <c r="BF116" s="150">
        <v>2.8742359999999998</v>
      </c>
      <c r="BG116" s="150">
        <v>2.9805241999999996</v>
      </c>
      <c r="BH116" s="150">
        <v>3.0868123999999995</v>
      </c>
      <c r="BI116" s="150">
        <v>3.1824717799999993</v>
      </c>
      <c r="BJ116" s="150">
        <v>3.2781311599999992</v>
      </c>
      <c r="BK116" s="150">
        <v>3.3642246019999993</v>
      </c>
      <c r="BL116" s="150">
        <v>3.450318043999999</v>
      </c>
      <c r="BM116" s="150">
        <v>3.5278021417999987</v>
      </c>
      <c r="BN116" s="150">
        <v>3.6052862395999989</v>
      </c>
      <c r="BO116" s="150">
        <v>3.6750219276199987</v>
      </c>
      <c r="BP116" s="150">
        <v>3.7447576156399989</v>
      </c>
      <c r="BQ116" s="150">
        <v>3.8144933036599991</v>
      </c>
      <c r="BR116" s="150">
        <v>3.8842289916799988</v>
      </c>
      <c r="BS116" s="150">
        <v>3.9539646796999985</v>
      </c>
      <c r="BT116" s="150">
        <v>4.0237003677199983</v>
      </c>
      <c r="BU116" s="150">
        <v>4.093436055739998</v>
      </c>
      <c r="BV116" s="150">
        <v>4.1631717437599978</v>
      </c>
      <c r="BW116" s="150">
        <v>4.2329074317799975</v>
      </c>
      <c r="BX116" s="150">
        <v>4.3026431197999973</v>
      </c>
      <c r="BY116" s="150">
        <v>4.372378807819997</v>
      </c>
      <c r="BZ116" s="150">
        <v>4.4421144958399967</v>
      </c>
      <c r="CA116" s="150">
        <v>4.5118501838599965</v>
      </c>
      <c r="CB116" s="150">
        <v>4.5815858718799962</v>
      </c>
      <c r="CC116" s="150">
        <v>4.651321559899996</v>
      </c>
      <c r="CD116" s="150">
        <v>4.7210572479199957</v>
      </c>
      <c r="CE116" s="150">
        <v>4.7907929359399954</v>
      </c>
      <c r="CF116" s="150">
        <v>4.8605286239599952</v>
      </c>
      <c r="CG116" s="150">
        <v>4.9302643119799949</v>
      </c>
      <c r="CH116" s="150">
        <v>4.9999999999999947</v>
      </c>
      <c r="CI116" s="150">
        <v>5.0697356880199944</v>
      </c>
      <c r="CJ116" s="150">
        <v>5.1394713760399942</v>
      </c>
      <c r="CK116" s="150">
        <v>5.2092070640599939</v>
      </c>
      <c r="CL116" s="150">
        <v>5.2789427520799936</v>
      </c>
      <c r="CM116" s="150">
        <v>5.3486784400999934</v>
      </c>
      <c r="CN116" s="150">
        <v>5.4184141281199931</v>
      </c>
      <c r="CO116" s="150">
        <v>5.4881498161399929</v>
      </c>
      <c r="CP116" s="150">
        <v>5.5578855041599926</v>
      </c>
      <c r="CQ116" s="150">
        <v>5.6276211921799923</v>
      </c>
      <c r="CR116" s="150">
        <v>5.6973568801999921</v>
      </c>
      <c r="CS116" s="150">
        <v>5.7670925682199918</v>
      </c>
      <c r="CT116" s="150">
        <v>5.8368282562399916</v>
      </c>
      <c r="CU116" s="150">
        <v>5.9065639442599913</v>
      </c>
      <c r="CV116" s="150">
        <v>5.9762996322799911</v>
      </c>
      <c r="CW116" s="150">
        <v>6.0460353202999908</v>
      </c>
      <c r="CX116" s="150">
        <v>6.1157710083199905</v>
      </c>
      <c r="CY116" s="150">
        <v>6.1855066963399903</v>
      </c>
      <c r="CZ116" s="150">
        <v>6.25524238435999</v>
      </c>
      <c r="DA116" s="150">
        <v>6.3249780723799898</v>
      </c>
      <c r="DB116" s="150">
        <v>6.3947137603999895</v>
      </c>
      <c r="DC116" s="150">
        <v>6.4644494484199893</v>
      </c>
      <c r="DD116" s="150">
        <v>6.534185136439989</v>
      </c>
      <c r="DE116" s="150">
        <v>6.6039208244599887</v>
      </c>
      <c r="DF116" s="150">
        <v>6.6736565124799885</v>
      </c>
      <c r="DG116" s="150">
        <v>6.7433922004999882</v>
      </c>
      <c r="DH116" s="150">
        <v>6.813127888519988</v>
      </c>
      <c r="DI116" s="150">
        <v>6.8828635765399877</v>
      </c>
      <c r="DJ116" s="150">
        <v>6.9525992645599874</v>
      </c>
      <c r="DK116" s="150">
        <v>7.0223349525799872</v>
      </c>
      <c r="DL116" s="150">
        <v>7.0920706405999869</v>
      </c>
      <c r="DM116" s="150">
        <v>7.1618063286199867</v>
      </c>
      <c r="DN116" s="150">
        <v>7.2315420166399864</v>
      </c>
      <c r="DO116" s="150">
        <v>7.3012777046599862</v>
      </c>
      <c r="DP116" s="150">
        <v>7.3710133926799859</v>
      </c>
      <c r="DQ116" s="150">
        <v>7.4407490806999856</v>
      </c>
      <c r="DR116" s="150">
        <v>7.5104847687199854</v>
      </c>
      <c r="DS116" s="150">
        <v>7.5802204567399851</v>
      </c>
      <c r="DT116" s="150">
        <v>7.6499561447599849</v>
      </c>
      <c r="DU116" s="150">
        <v>7.7196918327799846</v>
      </c>
      <c r="DV116" s="150">
        <v>7.7894275207999844</v>
      </c>
      <c r="DW116" s="150">
        <v>7.8591632088199841</v>
      </c>
      <c r="DX116" s="150">
        <v>7.9288988968399838</v>
      </c>
      <c r="DY116" s="150">
        <v>7.9986345848599836</v>
      </c>
      <c r="DZ116" s="150">
        <v>8.0683702728799833</v>
      </c>
      <c r="EA116" s="150">
        <v>8.1381059608999831</v>
      </c>
      <c r="EB116" s="150">
        <v>8.2078416489199828</v>
      </c>
      <c r="EC116" s="150">
        <v>8.2775773369399825</v>
      </c>
      <c r="ED116" s="150">
        <v>8.3473130249599823</v>
      </c>
      <c r="EE116" s="150">
        <v>8.417048712979982</v>
      </c>
      <c r="EF116" s="150">
        <v>8.4867844009999818</v>
      </c>
      <c r="EG116" s="150">
        <v>8.5565200890199815</v>
      </c>
      <c r="EH116" s="150">
        <v>8.6262557770399813</v>
      </c>
      <c r="EI116" s="150">
        <v>8.695991465059981</v>
      </c>
      <c r="EJ116" s="150">
        <v>8.7657271530799807</v>
      </c>
      <c r="EK116" s="150">
        <v>8.8354628410999805</v>
      </c>
      <c r="EL116" s="23">
        <v>8.9051985291199802</v>
      </c>
      <c r="EM116" s="23">
        <v>8.97493421713998</v>
      </c>
      <c r="EN116" s="23">
        <v>9.0446699051599797</v>
      </c>
      <c r="EO116" s="23">
        <v>9.1144055931799794</v>
      </c>
      <c r="EP116" s="23">
        <v>9.1841412811999792</v>
      </c>
      <c r="EQ116" s="23">
        <v>9.2538769692199789</v>
      </c>
      <c r="ER116" s="23">
        <v>9.3236126572399787</v>
      </c>
      <c r="ES116" s="23">
        <v>9.3933483452599784</v>
      </c>
      <c r="ET116" s="23">
        <v>9.4630840332799782</v>
      </c>
      <c r="EU116" s="23">
        <v>9.5328197212999779</v>
      </c>
      <c r="EV116" s="23">
        <v>9.6025554093199776</v>
      </c>
      <c r="EW116" s="23">
        <v>9.6722910973399774</v>
      </c>
      <c r="EX116" s="23">
        <v>9.7420267853599771</v>
      </c>
      <c r="EY116" s="23">
        <v>9.8117624733799769</v>
      </c>
      <c r="EZ116" s="23">
        <v>9.8814981613999766</v>
      </c>
      <c r="FA116" s="23">
        <v>9.9512338494199764</v>
      </c>
      <c r="FB116" s="23">
        <v>10.020969537439976</v>
      </c>
      <c r="FC116" s="23">
        <v>10.090705225459976</v>
      </c>
      <c r="FD116" s="23">
        <v>10.160440913479976</v>
      </c>
      <c r="FE116" s="23">
        <v>10.230176601499975</v>
      </c>
      <c r="FF116" s="23">
        <v>10.299912289519975</v>
      </c>
      <c r="FG116" s="23">
        <v>10.369647977539975</v>
      </c>
      <c r="FH116" s="23">
        <v>10.439383665559975</v>
      </c>
      <c r="FI116" s="23">
        <v>10.509119353579974</v>
      </c>
      <c r="FJ116" s="23">
        <v>10.578855041599974</v>
      </c>
      <c r="FK116" s="23">
        <v>10.648590729619974</v>
      </c>
      <c r="FL116" s="23">
        <v>10.718326417639974</v>
      </c>
      <c r="FM116" s="23">
        <v>10.788062105659973</v>
      </c>
      <c r="FN116" s="23">
        <v>10.857797793679973</v>
      </c>
      <c r="FO116" s="23">
        <v>10.927533481699973</v>
      </c>
      <c r="FP116" s="23">
        <v>10.997269169719972</v>
      </c>
      <c r="FQ116" s="23">
        <v>11.067004857739972</v>
      </c>
      <c r="FR116" s="23">
        <v>11.136740545759972</v>
      </c>
      <c r="FS116" s="23">
        <v>11.206476233779972</v>
      </c>
      <c r="FT116" s="23">
        <v>11.276211921799971</v>
      </c>
      <c r="FU116" s="23">
        <v>11.345947609819971</v>
      </c>
      <c r="FV116" s="23">
        <v>11.415683297839971</v>
      </c>
      <c r="FW116" s="23">
        <v>11.485418985859971</v>
      </c>
      <c r="FX116" s="23">
        <v>11.55515467387997</v>
      </c>
      <c r="FY116" s="23">
        <v>11.62489036189997</v>
      </c>
      <c r="FZ116" s="23">
        <v>11.69462604991997</v>
      </c>
      <c r="GA116" s="23">
        <v>11.76436173793997</v>
      </c>
      <c r="GB116" s="23">
        <v>11.834097425959969</v>
      </c>
      <c r="GC116" s="23">
        <v>11.903833113979969</v>
      </c>
      <c r="GD116" s="23">
        <v>11.973568801999969</v>
      </c>
      <c r="GE116" s="23">
        <v>12.043304490019969</v>
      </c>
      <c r="GF116" s="23">
        <v>12.113040178039968</v>
      </c>
      <c r="GG116" s="23">
        <v>12.182775866059968</v>
      </c>
      <c r="GH116" s="23">
        <v>12.252511554079968</v>
      </c>
      <c r="GI116" s="23">
        <v>12.322247242099968</v>
      </c>
      <c r="GJ116" s="23">
        <v>12.391982930119967</v>
      </c>
      <c r="GK116" s="23">
        <v>12.461718618139967</v>
      </c>
      <c r="GL116" s="23">
        <v>12.531454306159967</v>
      </c>
      <c r="GM116" s="23">
        <v>12.601189994179967</v>
      </c>
      <c r="GN116" s="23">
        <v>12.670925682199966</v>
      </c>
      <c r="GO116" s="23">
        <v>12.740661370219966</v>
      </c>
      <c r="GP116" s="23">
        <v>12.810397058239966</v>
      </c>
      <c r="GQ116" s="23">
        <v>12.880132746259966</v>
      </c>
      <c r="GR116" s="23">
        <v>12.949868434279965</v>
      </c>
      <c r="GS116" s="23">
        <v>13.019604122299965</v>
      </c>
      <c r="GT116" s="23">
        <v>13.089339810319965</v>
      </c>
      <c r="GU116" s="23">
        <v>13.159075498339964</v>
      </c>
      <c r="GV116" s="23">
        <v>13.228811186359964</v>
      </c>
      <c r="GW116" s="23">
        <v>13.298546874379964</v>
      </c>
      <c r="GX116" s="23">
        <v>13.368282562399964</v>
      </c>
      <c r="GY116" s="23">
        <v>13.438018250419963</v>
      </c>
      <c r="GZ116" s="23">
        <v>13.507753938439963</v>
      </c>
      <c r="HA116" s="23">
        <v>13.577489626459963</v>
      </c>
      <c r="HB116" s="23">
        <v>13.647225314479963</v>
      </c>
      <c r="HC116" s="23">
        <v>13.716961002499962</v>
      </c>
      <c r="HD116" s="23">
        <v>13.786696690519962</v>
      </c>
      <c r="HE116" s="23">
        <v>13.856432378539962</v>
      </c>
      <c r="HF116" s="23">
        <v>13.926168066559962</v>
      </c>
      <c r="HG116" s="23">
        <v>13.995903754579961</v>
      </c>
      <c r="HH116" s="23">
        <v>14.065639442599961</v>
      </c>
      <c r="HI116" s="23">
        <v>14.135375130619961</v>
      </c>
      <c r="HJ116" s="23">
        <v>14.205110818639961</v>
      </c>
      <c r="HK116" s="23">
        <v>14.27484650665996</v>
      </c>
      <c r="HL116" s="23">
        <v>14.34458219467996</v>
      </c>
      <c r="HM116" s="23">
        <v>14.41431788269996</v>
      </c>
      <c r="HN116" s="23">
        <v>14.48405357071996</v>
      </c>
      <c r="HO116" s="23">
        <v>14.553789258739959</v>
      </c>
      <c r="HP116" s="23">
        <v>14.623524946759959</v>
      </c>
      <c r="HQ116" s="23">
        <v>14.693260634779959</v>
      </c>
      <c r="HR116" s="23">
        <v>14.762996322799959</v>
      </c>
      <c r="HS116" s="23">
        <v>14.832732010819958</v>
      </c>
      <c r="HT116" s="23">
        <v>14.902467698839958</v>
      </c>
      <c r="HU116" s="23">
        <v>14.972203386859958</v>
      </c>
      <c r="HV116" s="23">
        <v>15.041939074879958</v>
      </c>
      <c r="HW116" s="23">
        <v>15.111674762899957</v>
      </c>
      <c r="HX116" s="23">
        <v>15.181410450919957</v>
      </c>
      <c r="HY116" s="23">
        <v>15.251146138939957</v>
      </c>
      <c r="HZ116" s="23">
        <v>15.320881826959956</v>
      </c>
      <c r="IA116" s="23">
        <v>15.390617514979956</v>
      </c>
      <c r="IB116" s="23">
        <v>15.460353202999956</v>
      </c>
      <c r="IC116" s="23">
        <v>15.530088891019956</v>
      </c>
      <c r="ID116" s="23">
        <v>15.599824579039955</v>
      </c>
      <c r="IE116" s="23">
        <v>15.669560267059955</v>
      </c>
      <c r="IF116" s="23">
        <v>15.739295955079955</v>
      </c>
      <c r="IG116" s="23">
        <v>15.809031643099955</v>
      </c>
      <c r="IH116" s="23">
        <v>15.878767331119954</v>
      </c>
      <c r="II116" s="23">
        <v>15.948503019139954</v>
      </c>
      <c r="IJ116" s="23">
        <v>16.018238707159952</v>
      </c>
      <c r="IK116" s="23">
        <v>16.087974395179955</v>
      </c>
      <c r="IL116" s="23">
        <v>16.157710083199952</v>
      </c>
      <c r="IM116" s="23">
        <v>16.227445771219955</v>
      </c>
      <c r="IN116" s="23">
        <v>16.297181459239951</v>
      </c>
      <c r="IO116" s="23">
        <v>16.366917147259954</v>
      </c>
      <c r="IP116" s="23">
        <v>16.436652835279951</v>
      </c>
      <c r="IQ116" s="23">
        <v>16.506388523299954</v>
      </c>
      <c r="IR116" s="23">
        <v>16.57612421131995</v>
      </c>
      <c r="IS116" s="23">
        <v>16.645859899339953</v>
      </c>
      <c r="IT116" s="23">
        <v>16.71559558735995</v>
      </c>
      <c r="IU116" s="23">
        <v>16.785331275379953</v>
      </c>
      <c r="IV116" s="23">
        <v>16.855066963399949</v>
      </c>
    </row>
    <row r="117" spans="1:256" ht="13.2" x14ac:dyDescent="0.25">
      <c r="A117" s="149">
        <v>40238</v>
      </c>
      <c r="B117" s="218">
        <v>-2.0210059293750011</v>
      </c>
      <c r="C117" s="218">
        <v>-1.9907047400625011</v>
      </c>
      <c r="D117" s="218">
        <v>-1.9604035507500011</v>
      </c>
      <c r="E117" s="218">
        <v>-1.930102361437501</v>
      </c>
      <c r="F117" s="218">
        <v>-1.899801172125001</v>
      </c>
      <c r="G117" s="218">
        <v>-1.869499982812501</v>
      </c>
      <c r="H117" s="218">
        <v>-1.8391987935000009</v>
      </c>
      <c r="I117" s="218">
        <v>-1.8088976041875009</v>
      </c>
      <c r="J117" s="218">
        <v>-1.7785964148750009</v>
      </c>
      <c r="K117" s="218">
        <v>-1.7482952255625008</v>
      </c>
      <c r="L117" s="218">
        <v>-1.7179940362500008</v>
      </c>
      <c r="M117" s="218">
        <v>-1.6876928469375008</v>
      </c>
      <c r="N117" s="218">
        <v>-1.6573916576250007</v>
      </c>
      <c r="O117" s="218">
        <v>-1.6270904683125007</v>
      </c>
      <c r="P117" s="218">
        <v>-1.5967892790000007</v>
      </c>
      <c r="Q117" s="218">
        <v>-1.5664880896875006</v>
      </c>
      <c r="R117" s="218">
        <v>-1.5361869003750006</v>
      </c>
      <c r="S117" s="218">
        <v>-1.5058857110625006</v>
      </c>
      <c r="T117" s="218">
        <v>-1.4755845217500005</v>
      </c>
      <c r="U117" s="218">
        <v>-1.4452833324375005</v>
      </c>
      <c r="V117" s="219">
        <v>-1.4149821431250005</v>
      </c>
      <c r="W117" s="218">
        <v>-1.3846809538125004</v>
      </c>
      <c r="X117" s="219">
        <v>-1.3543797645000004</v>
      </c>
      <c r="Y117" s="218">
        <v>-1.3240785751875004</v>
      </c>
      <c r="Z117" s="219">
        <v>-1.2937773858750004</v>
      </c>
      <c r="AA117" s="218">
        <v>-1.2634761965625003</v>
      </c>
      <c r="AB117" s="220">
        <v>-1.2331750072500003</v>
      </c>
      <c r="AC117" s="218">
        <v>-1.2028738179375003</v>
      </c>
      <c r="AD117" s="220">
        <v>-1.1725726286250002</v>
      </c>
      <c r="AE117" s="218">
        <v>-1.1422714393125002</v>
      </c>
      <c r="AF117" s="218">
        <v>-1.1119702500000002</v>
      </c>
      <c r="AG117" s="150">
        <v>-1.0832351250000003</v>
      </c>
      <c r="AH117" s="150">
        <v>-1.0545000000000002</v>
      </c>
      <c r="AI117" s="150">
        <v>-1.0272500000000002</v>
      </c>
      <c r="AJ117" s="150">
        <v>-1</v>
      </c>
      <c r="AK117" s="150">
        <v>-0.8</v>
      </c>
      <c r="AL117" s="150">
        <v>-0.6</v>
      </c>
      <c r="AM117" s="150">
        <v>-0.4</v>
      </c>
      <c r="AN117" s="150">
        <v>-0.2</v>
      </c>
      <c r="AO117" s="150">
        <v>0</v>
      </c>
      <c r="AP117" s="150">
        <v>0.2</v>
      </c>
      <c r="AQ117" s="150">
        <v>0.4</v>
      </c>
      <c r="AR117" s="150">
        <v>0.6</v>
      </c>
      <c r="AS117" s="150">
        <v>0.8</v>
      </c>
      <c r="AT117" s="150">
        <v>1</v>
      </c>
      <c r="AU117" s="150">
        <v>1.2</v>
      </c>
      <c r="AV117" s="150">
        <v>1.4</v>
      </c>
      <c r="AW117" s="150">
        <v>1.58</v>
      </c>
      <c r="AX117" s="150">
        <v>1.76</v>
      </c>
      <c r="AY117" s="150">
        <v>1.9220000000000006</v>
      </c>
      <c r="AZ117" s="150">
        <v>2.0840000000000005</v>
      </c>
      <c r="BA117" s="150">
        <v>2.2298000000000004</v>
      </c>
      <c r="BB117" s="150">
        <v>2.3756000000000004</v>
      </c>
      <c r="BC117" s="150">
        <v>2.5068200000000003</v>
      </c>
      <c r="BD117" s="150">
        <v>2.6380400000000002</v>
      </c>
      <c r="BE117" s="150">
        <v>2.756138</v>
      </c>
      <c r="BF117" s="150">
        <v>2.8742359999999998</v>
      </c>
      <c r="BG117" s="150">
        <v>2.9805241999999996</v>
      </c>
      <c r="BH117" s="150">
        <v>3.0868123999999995</v>
      </c>
      <c r="BI117" s="150">
        <v>3.1824717799999993</v>
      </c>
      <c r="BJ117" s="150">
        <v>3.2781311599999992</v>
      </c>
      <c r="BK117" s="150">
        <v>3.3642246019999993</v>
      </c>
      <c r="BL117" s="150">
        <v>3.450318043999999</v>
      </c>
      <c r="BM117" s="150">
        <v>3.5278021417999987</v>
      </c>
      <c r="BN117" s="150">
        <v>3.6052862395999989</v>
      </c>
      <c r="BO117" s="150">
        <v>3.6750219276199987</v>
      </c>
      <c r="BP117" s="150">
        <v>3.7447576156399989</v>
      </c>
      <c r="BQ117" s="150">
        <v>3.8144933036599991</v>
      </c>
      <c r="BR117" s="150">
        <v>3.8842289916799988</v>
      </c>
      <c r="BS117" s="150">
        <v>3.9539646796999985</v>
      </c>
      <c r="BT117" s="150">
        <v>4.0237003677199983</v>
      </c>
      <c r="BU117" s="150">
        <v>4.093436055739998</v>
      </c>
      <c r="BV117" s="150">
        <v>4.1631717437599978</v>
      </c>
      <c r="BW117" s="150">
        <v>4.2329074317799975</v>
      </c>
      <c r="BX117" s="150">
        <v>4.3026431197999973</v>
      </c>
      <c r="BY117" s="150">
        <v>4.372378807819997</v>
      </c>
      <c r="BZ117" s="150">
        <v>4.4421144958399967</v>
      </c>
      <c r="CA117" s="150">
        <v>4.5118501838599965</v>
      </c>
      <c r="CB117" s="150">
        <v>4.5815858718799962</v>
      </c>
      <c r="CC117" s="150">
        <v>4.651321559899996</v>
      </c>
      <c r="CD117" s="150">
        <v>4.7210572479199957</v>
      </c>
      <c r="CE117" s="150">
        <v>4.7907929359399954</v>
      </c>
      <c r="CF117" s="150">
        <v>4.8605286239599952</v>
      </c>
      <c r="CG117" s="150">
        <v>4.9302643119799949</v>
      </c>
      <c r="CH117" s="150">
        <v>4.9999999999999947</v>
      </c>
      <c r="CI117" s="150">
        <v>5.0697356880199944</v>
      </c>
      <c r="CJ117" s="150">
        <v>5.1394713760399942</v>
      </c>
      <c r="CK117" s="150">
        <v>5.2092070640599939</v>
      </c>
      <c r="CL117" s="150">
        <v>5.2789427520799936</v>
      </c>
      <c r="CM117" s="150">
        <v>5.3486784400999934</v>
      </c>
      <c r="CN117" s="150">
        <v>5.4184141281199931</v>
      </c>
      <c r="CO117" s="150">
        <v>5.4881498161399929</v>
      </c>
      <c r="CP117" s="150">
        <v>5.5578855041599926</v>
      </c>
      <c r="CQ117" s="150">
        <v>5.6276211921799923</v>
      </c>
      <c r="CR117" s="150">
        <v>5.6973568801999921</v>
      </c>
      <c r="CS117" s="150">
        <v>5.7670925682199918</v>
      </c>
      <c r="CT117" s="150">
        <v>5.8368282562399916</v>
      </c>
      <c r="CU117" s="150">
        <v>5.9065639442599913</v>
      </c>
      <c r="CV117" s="150">
        <v>5.9762996322799911</v>
      </c>
      <c r="CW117" s="150">
        <v>6.0460353202999908</v>
      </c>
      <c r="CX117" s="150">
        <v>6.1157710083199905</v>
      </c>
      <c r="CY117" s="150">
        <v>6.1855066963399903</v>
      </c>
      <c r="CZ117" s="150">
        <v>6.25524238435999</v>
      </c>
      <c r="DA117" s="150">
        <v>6.3249780723799898</v>
      </c>
      <c r="DB117" s="150">
        <v>6.3947137603999895</v>
      </c>
      <c r="DC117" s="150">
        <v>6.4644494484199893</v>
      </c>
      <c r="DD117" s="150">
        <v>6.534185136439989</v>
      </c>
      <c r="DE117" s="150">
        <v>6.6039208244599887</v>
      </c>
      <c r="DF117" s="150">
        <v>6.6736565124799885</v>
      </c>
      <c r="DG117" s="150">
        <v>6.7433922004999882</v>
      </c>
      <c r="DH117" s="150">
        <v>6.813127888519988</v>
      </c>
      <c r="DI117" s="150">
        <v>6.8828635765399877</v>
      </c>
      <c r="DJ117" s="150">
        <v>6.9525992645599874</v>
      </c>
      <c r="DK117" s="150">
        <v>7.0223349525799872</v>
      </c>
      <c r="DL117" s="150">
        <v>7.0920706405999869</v>
      </c>
      <c r="DM117" s="150">
        <v>7.1618063286199867</v>
      </c>
      <c r="DN117" s="150">
        <v>7.2315420166399864</v>
      </c>
      <c r="DO117" s="150">
        <v>7.3012777046599862</v>
      </c>
      <c r="DP117" s="150">
        <v>7.3710133926799859</v>
      </c>
      <c r="DQ117" s="150">
        <v>7.4407490806999856</v>
      </c>
      <c r="DR117" s="150">
        <v>7.5104847687199854</v>
      </c>
      <c r="DS117" s="150">
        <v>7.5802204567399851</v>
      </c>
      <c r="DT117" s="150">
        <v>7.6499561447599849</v>
      </c>
      <c r="DU117" s="150">
        <v>7.7196918327799846</v>
      </c>
      <c r="DV117" s="150">
        <v>7.7894275207999844</v>
      </c>
      <c r="DW117" s="150">
        <v>7.8591632088199841</v>
      </c>
      <c r="DX117" s="150">
        <v>7.9288988968399838</v>
      </c>
      <c r="DY117" s="150">
        <v>7.9986345848599836</v>
      </c>
      <c r="DZ117" s="150">
        <v>8.0683702728799833</v>
      </c>
      <c r="EA117" s="150">
        <v>8.1381059608999831</v>
      </c>
      <c r="EB117" s="150">
        <v>8.2078416489199828</v>
      </c>
      <c r="EC117" s="150">
        <v>8.2775773369399825</v>
      </c>
      <c r="ED117" s="150">
        <v>8.3473130249599823</v>
      </c>
      <c r="EE117" s="150">
        <v>8.417048712979982</v>
      </c>
      <c r="EF117" s="150">
        <v>8.4867844009999818</v>
      </c>
      <c r="EG117" s="150">
        <v>8.5565200890199815</v>
      </c>
      <c r="EH117" s="150">
        <v>8.6262557770399813</v>
      </c>
      <c r="EI117" s="150">
        <v>8.695991465059981</v>
      </c>
      <c r="EJ117" s="150">
        <v>8.7657271530799807</v>
      </c>
      <c r="EK117" s="150">
        <v>8.8354628410999805</v>
      </c>
      <c r="EL117" s="23">
        <v>8.9051985291199802</v>
      </c>
      <c r="EM117" s="23">
        <v>8.97493421713998</v>
      </c>
      <c r="EN117" s="23">
        <v>9.0446699051599797</v>
      </c>
      <c r="EO117" s="23">
        <v>9.1144055931799794</v>
      </c>
      <c r="EP117" s="23">
        <v>9.1841412811999792</v>
      </c>
      <c r="EQ117" s="23">
        <v>9.2538769692199789</v>
      </c>
      <c r="ER117" s="23">
        <v>9.3236126572399787</v>
      </c>
      <c r="ES117" s="23">
        <v>9.3933483452599784</v>
      </c>
      <c r="ET117" s="23">
        <v>9.4630840332799782</v>
      </c>
      <c r="EU117" s="23">
        <v>9.5328197212999779</v>
      </c>
      <c r="EV117" s="23">
        <v>9.6025554093199776</v>
      </c>
      <c r="EW117" s="23">
        <v>9.6722910973399774</v>
      </c>
      <c r="EX117" s="23">
        <v>9.7420267853599771</v>
      </c>
      <c r="EY117" s="23">
        <v>9.8117624733799769</v>
      </c>
      <c r="EZ117" s="23">
        <v>9.8814981613999766</v>
      </c>
      <c r="FA117" s="23">
        <v>9.9512338494199764</v>
      </c>
      <c r="FB117" s="23">
        <v>10.020969537439976</v>
      </c>
      <c r="FC117" s="23">
        <v>10.090705225459976</v>
      </c>
      <c r="FD117" s="23">
        <v>10.160440913479976</v>
      </c>
      <c r="FE117" s="23">
        <v>10.230176601499975</v>
      </c>
      <c r="FF117" s="23">
        <v>10.299912289519975</v>
      </c>
      <c r="FG117" s="23">
        <v>10.369647977539975</v>
      </c>
      <c r="FH117" s="23">
        <v>10.439383665559975</v>
      </c>
      <c r="FI117" s="23">
        <v>10.509119353579974</v>
      </c>
      <c r="FJ117" s="23">
        <v>10.578855041599974</v>
      </c>
      <c r="FK117" s="23">
        <v>10.648590729619974</v>
      </c>
      <c r="FL117" s="23">
        <v>10.718326417639974</v>
      </c>
      <c r="FM117" s="23">
        <v>10.788062105659973</v>
      </c>
      <c r="FN117" s="23">
        <v>10.857797793679973</v>
      </c>
      <c r="FO117" s="23">
        <v>10.927533481699973</v>
      </c>
      <c r="FP117" s="23">
        <v>10.997269169719972</v>
      </c>
      <c r="FQ117" s="23">
        <v>11.067004857739972</v>
      </c>
      <c r="FR117" s="23">
        <v>11.136740545759972</v>
      </c>
      <c r="FS117" s="23">
        <v>11.206476233779972</v>
      </c>
      <c r="FT117" s="23">
        <v>11.276211921799971</v>
      </c>
      <c r="FU117" s="23">
        <v>11.345947609819971</v>
      </c>
      <c r="FV117" s="23">
        <v>11.415683297839971</v>
      </c>
      <c r="FW117" s="23">
        <v>11.485418985859971</v>
      </c>
      <c r="FX117" s="23">
        <v>11.55515467387997</v>
      </c>
      <c r="FY117" s="23">
        <v>11.62489036189997</v>
      </c>
      <c r="FZ117" s="23">
        <v>11.69462604991997</v>
      </c>
      <c r="GA117" s="23">
        <v>11.76436173793997</v>
      </c>
      <c r="GB117" s="23">
        <v>11.834097425959969</v>
      </c>
      <c r="GC117" s="23">
        <v>11.903833113979969</v>
      </c>
      <c r="GD117" s="23">
        <v>11.973568801999969</v>
      </c>
      <c r="GE117" s="23">
        <v>12.043304490019969</v>
      </c>
      <c r="GF117" s="23">
        <v>12.113040178039968</v>
      </c>
      <c r="GG117" s="23">
        <v>12.182775866059968</v>
      </c>
      <c r="GH117" s="23">
        <v>12.252511554079968</v>
      </c>
      <c r="GI117" s="23">
        <v>12.322247242099968</v>
      </c>
      <c r="GJ117" s="23">
        <v>12.391982930119967</v>
      </c>
      <c r="GK117" s="23">
        <v>12.461718618139967</v>
      </c>
      <c r="GL117" s="23">
        <v>12.531454306159967</v>
      </c>
      <c r="GM117" s="23">
        <v>12.601189994179967</v>
      </c>
      <c r="GN117" s="23">
        <v>12.670925682199966</v>
      </c>
      <c r="GO117" s="23">
        <v>12.740661370219966</v>
      </c>
      <c r="GP117" s="23">
        <v>12.810397058239966</v>
      </c>
      <c r="GQ117" s="23">
        <v>12.880132746259966</v>
      </c>
      <c r="GR117" s="23">
        <v>12.949868434279965</v>
      </c>
      <c r="GS117" s="23">
        <v>13.019604122299965</v>
      </c>
      <c r="GT117" s="23">
        <v>13.089339810319965</v>
      </c>
      <c r="GU117" s="23">
        <v>13.159075498339964</v>
      </c>
      <c r="GV117" s="23">
        <v>13.228811186359964</v>
      </c>
      <c r="GW117" s="23">
        <v>13.298546874379964</v>
      </c>
      <c r="GX117" s="23">
        <v>13.368282562399964</v>
      </c>
      <c r="GY117" s="23">
        <v>13.438018250419963</v>
      </c>
      <c r="GZ117" s="23">
        <v>13.507753938439963</v>
      </c>
      <c r="HA117" s="23">
        <v>13.577489626459963</v>
      </c>
      <c r="HB117" s="23">
        <v>13.647225314479963</v>
      </c>
      <c r="HC117" s="23">
        <v>13.716961002499962</v>
      </c>
      <c r="HD117" s="23">
        <v>13.786696690519962</v>
      </c>
      <c r="HE117" s="23">
        <v>13.856432378539962</v>
      </c>
      <c r="HF117" s="23">
        <v>13.926168066559962</v>
      </c>
      <c r="HG117" s="23">
        <v>13.995903754579961</v>
      </c>
      <c r="HH117" s="23">
        <v>14.065639442599961</v>
      </c>
      <c r="HI117" s="23">
        <v>14.135375130619961</v>
      </c>
      <c r="HJ117" s="23">
        <v>14.205110818639961</v>
      </c>
      <c r="HK117" s="23">
        <v>14.27484650665996</v>
      </c>
      <c r="HL117" s="23">
        <v>14.34458219467996</v>
      </c>
      <c r="HM117" s="23">
        <v>14.41431788269996</v>
      </c>
      <c r="HN117" s="23">
        <v>14.48405357071996</v>
      </c>
      <c r="HO117" s="23">
        <v>14.553789258739959</v>
      </c>
      <c r="HP117" s="23">
        <v>14.623524946759959</v>
      </c>
      <c r="HQ117" s="23">
        <v>14.693260634779959</v>
      </c>
      <c r="HR117" s="23">
        <v>14.762996322799959</v>
      </c>
      <c r="HS117" s="23">
        <v>14.832732010819958</v>
      </c>
      <c r="HT117" s="23">
        <v>14.902467698839958</v>
      </c>
      <c r="HU117" s="23">
        <v>14.972203386859958</v>
      </c>
      <c r="HV117" s="23">
        <v>15.041939074879958</v>
      </c>
      <c r="HW117" s="23">
        <v>15.111674762899957</v>
      </c>
      <c r="HX117" s="23">
        <v>15.181410450919957</v>
      </c>
      <c r="HY117" s="23">
        <v>15.251146138939957</v>
      </c>
      <c r="HZ117" s="23">
        <v>15.320881826959956</v>
      </c>
      <c r="IA117" s="23">
        <v>15.390617514979956</v>
      </c>
      <c r="IB117" s="23">
        <v>15.460353202999956</v>
      </c>
      <c r="IC117" s="23">
        <v>15.530088891019956</v>
      </c>
      <c r="ID117" s="23">
        <v>15.599824579039955</v>
      </c>
      <c r="IE117" s="23">
        <v>15.669560267059955</v>
      </c>
      <c r="IF117" s="23">
        <v>15.739295955079955</v>
      </c>
      <c r="IG117" s="23">
        <v>15.809031643099955</v>
      </c>
      <c r="IH117" s="23">
        <v>15.878767331119954</v>
      </c>
      <c r="II117" s="23">
        <v>15.948503019139954</v>
      </c>
      <c r="IJ117" s="23">
        <v>16.018238707159952</v>
      </c>
      <c r="IK117" s="23">
        <v>16.087974395179955</v>
      </c>
      <c r="IL117" s="23">
        <v>16.157710083199952</v>
      </c>
      <c r="IM117" s="23">
        <v>16.227445771219955</v>
      </c>
      <c r="IN117" s="23">
        <v>16.297181459239951</v>
      </c>
      <c r="IO117" s="23">
        <v>16.366917147259954</v>
      </c>
      <c r="IP117" s="23">
        <v>16.436652835279951</v>
      </c>
      <c r="IQ117" s="23">
        <v>16.506388523299954</v>
      </c>
      <c r="IR117" s="23">
        <v>16.57612421131995</v>
      </c>
      <c r="IS117" s="23">
        <v>16.645859899339953</v>
      </c>
      <c r="IT117" s="23">
        <v>16.71559558735995</v>
      </c>
      <c r="IU117" s="23">
        <v>16.785331275379953</v>
      </c>
      <c r="IV117" s="23">
        <v>16.855066963399949</v>
      </c>
    </row>
    <row r="118" spans="1:256" ht="13.2" x14ac:dyDescent="0.25">
      <c r="A118" s="149">
        <v>40269</v>
      </c>
      <c r="B118" s="218">
        <v>-2.0210059293750011</v>
      </c>
      <c r="C118" s="218">
        <v>-1.9907047400625011</v>
      </c>
      <c r="D118" s="218">
        <v>-1.9604035507500011</v>
      </c>
      <c r="E118" s="218">
        <v>-1.930102361437501</v>
      </c>
      <c r="F118" s="218">
        <v>-1.899801172125001</v>
      </c>
      <c r="G118" s="218">
        <v>-1.869499982812501</v>
      </c>
      <c r="H118" s="218">
        <v>-1.8391987935000009</v>
      </c>
      <c r="I118" s="218">
        <v>-1.8088976041875009</v>
      </c>
      <c r="J118" s="218">
        <v>-1.7785964148750009</v>
      </c>
      <c r="K118" s="218">
        <v>-1.7482952255625008</v>
      </c>
      <c r="L118" s="218">
        <v>-1.7179940362500008</v>
      </c>
      <c r="M118" s="218">
        <v>-1.6876928469375008</v>
      </c>
      <c r="N118" s="218">
        <v>-1.6573916576250007</v>
      </c>
      <c r="O118" s="218">
        <v>-1.6270904683125007</v>
      </c>
      <c r="P118" s="218">
        <v>-1.5967892790000007</v>
      </c>
      <c r="Q118" s="218">
        <v>-1.5664880896875006</v>
      </c>
      <c r="R118" s="218">
        <v>-1.5361869003750006</v>
      </c>
      <c r="S118" s="218">
        <v>-1.5058857110625006</v>
      </c>
      <c r="T118" s="218">
        <v>-1.4755845217500005</v>
      </c>
      <c r="U118" s="218">
        <v>-1.4452833324375005</v>
      </c>
      <c r="V118" s="219">
        <v>-1.4149821431250005</v>
      </c>
      <c r="W118" s="218">
        <v>-1.3846809538125004</v>
      </c>
      <c r="X118" s="219">
        <v>-1.3543797645000004</v>
      </c>
      <c r="Y118" s="218">
        <v>-1.3240785751875004</v>
      </c>
      <c r="Z118" s="219">
        <v>-1.2937773858750004</v>
      </c>
      <c r="AA118" s="218">
        <v>-1.2634761965625003</v>
      </c>
      <c r="AB118" s="220">
        <v>-1.2331750072500003</v>
      </c>
      <c r="AC118" s="218">
        <v>-1.2028738179375003</v>
      </c>
      <c r="AD118" s="220">
        <v>-1.1725726286250002</v>
      </c>
      <c r="AE118" s="218">
        <v>-1.1422714393125002</v>
      </c>
      <c r="AF118" s="218">
        <v>-1.1119702500000002</v>
      </c>
      <c r="AG118" s="150">
        <v>-1.0832351250000003</v>
      </c>
      <c r="AH118" s="150">
        <v>-1.0545000000000002</v>
      </c>
      <c r="AI118" s="150">
        <v>-1.0272500000000002</v>
      </c>
      <c r="AJ118" s="150">
        <v>-1</v>
      </c>
      <c r="AK118" s="150">
        <v>-0.8</v>
      </c>
      <c r="AL118" s="150">
        <v>-0.6</v>
      </c>
      <c r="AM118" s="150">
        <v>-0.4</v>
      </c>
      <c r="AN118" s="150">
        <v>-0.2</v>
      </c>
      <c r="AO118" s="150">
        <v>0</v>
      </c>
      <c r="AP118" s="150">
        <v>0.2</v>
      </c>
      <c r="AQ118" s="150">
        <v>0.4</v>
      </c>
      <c r="AR118" s="150">
        <v>0.6</v>
      </c>
      <c r="AS118" s="150">
        <v>0.8</v>
      </c>
      <c r="AT118" s="150">
        <v>1</v>
      </c>
      <c r="AU118" s="150">
        <v>1.2</v>
      </c>
      <c r="AV118" s="150">
        <v>1.4</v>
      </c>
      <c r="AW118" s="150">
        <v>1.58</v>
      </c>
      <c r="AX118" s="150">
        <v>1.76</v>
      </c>
      <c r="AY118" s="150">
        <v>1.9220000000000006</v>
      </c>
      <c r="AZ118" s="150">
        <v>2.0840000000000005</v>
      </c>
      <c r="BA118" s="150">
        <v>2.2298000000000004</v>
      </c>
      <c r="BB118" s="150">
        <v>2.3756000000000004</v>
      </c>
      <c r="BC118" s="150">
        <v>2.5068200000000003</v>
      </c>
      <c r="BD118" s="150">
        <v>2.6380400000000002</v>
      </c>
      <c r="BE118" s="150">
        <v>2.756138</v>
      </c>
      <c r="BF118" s="150">
        <v>2.8742359999999998</v>
      </c>
      <c r="BG118" s="150">
        <v>2.9805241999999996</v>
      </c>
      <c r="BH118" s="150">
        <v>3.0868123999999995</v>
      </c>
      <c r="BI118" s="150">
        <v>3.1824717799999993</v>
      </c>
      <c r="BJ118" s="150">
        <v>3.2781311599999992</v>
      </c>
      <c r="BK118" s="150">
        <v>3.3642246019999993</v>
      </c>
      <c r="BL118" s="150">
        <v>3.450318043999999</v>
      </c>
      <c r="BM118" s="150">
        <v>3.5278021417999987</v>
      </c>
      <c r="BN118" s="150">
        <v>3.6052862395999989</v>
      </c>
      <c r="BO118" s="150">
        <v>3.6750219276199987</v>
      </c>
      <c r="BP118" s="150">
        <v>3.7447576156399989</v>
      </c>
      <c r="BQ118" s="150">
        <v>3.8144933036599991</v>
      </c>
      <c r="BR118" s="150">
        <v>3.8842289916799988</v>
      </c>
      <c r="BS118" s="150">
        <v>3.9539646796999985</v>
      </c>
      <c r="BT118" s="150">
        <v>4.0237003677199983</v>
      </c>
      <c r="BU118" s="150">
        <v>4.093436055739998</v>
      </c>
      <c r="BV118" s="150">
        <v>4.1631717437599978</v>
      </c>
      <c r="BW118" s="150">
        <v>4.2329074317799975</v>
      </c>
      <c r="BX118" s="150">
        <v>4.3026431197999973</v>
      </c>
      <c r="BY118" s="150">
        <v>4.372378807819997</v>
      </c>
      <c r="BZ118" s="150">
        <v>4.4421144958399967</v>
      </c>
      <c r="CA118" s="150">
        <v>4.5118501838599965</v>
      </c>
      <c r="CB118" s="150">
        <v>4.5815858718799962</v>
      </c>
      <c r="CC118" s="150">
        <v>4.651321559899996</v>
      </c>
      <c r="CD118" s="150">
        <v>4.7210572479199957</v>
      </c>
      <c r="CE118" s="150">
        <v>4.7907929359399954</v>
      </c>
      <c r="CF118" s="150">
        <v>4.8605286239599952</v>
      </c>
      <c r="CG118" s="150">
        <v>4.9302643119799949</v>
      </c>
      <c r="CH118" s="150">
        <v>4.9999999999999947</v>
      </c>
      <c r="CI118" s="150">
        <v>5.0697356880199944</v>
      </c>
      <c r="CJ118" s="150">
        <v>5.1394713760399942</v>
      </c>
      <c r="CK118" s="150">
        <v>5.2092070640599939</v>
      </c>
      <c r="CL118" s="150">
        <v>5.2789427520799936</v>
      </c>
      <c r="CM118" s="150">
        <v>5.3486784400999934</v>
      </c>
      <c r="CN118" s="150">
        <v>5.4184141281199931</v>
      </c>
      <c r="CO118" s="150">
        <v>5.4881498161399929</v>
      </c>
      <c r="CP118" s="150">
        <v>5.5578855041599926</v>
      </c>
      <c r="CQ118" s="150">
        <v>5.6276211921799923</v>
      </c>
      <c r="CR118" s="150">
        <v>5.6973568801999921</v>
      </c>
      <c r="CS118" s="150">
        <v>5.7670925682199918</v>
      </c>
      <c r="CT118" s="150">
        <v>5.8368282562399916</v>
      </c>
      <c r="CU118" s="150">
        <v>5.9065639442599913</v>
      </c>
      <c r="CV118" s="150">
        <v>5.9762996322799911</v>
      </c>
      <c r="CW118" s="150">
        <v>6.0460353202999908</v>
      </c>
      <c r="CX118" s="150">
        <v>6.1157710083199905</v>
      </c>
      <c r="CY118" s="150">
        <v>6.1855066963399903</v>
      </c>
      <c r="CZ118" s="150">
        <v>6.25524238435999</v>
      </c>
      <c r="DA118" s="150">
        <v>6.3249780723799898</v>
      </c>
      <c r="DB118" s="150">
        <v>6.3947137603999895</v>
      </c>
      <c r="DC118" s="150">
        <v>6.4644494484199893</v>
      </c>
      <c r="DD118" s="150">
        <v>6.534185136439989</v>
      </c>
      <c r="DE118" s="150">
        <v>6.6039208244599887</v>
      </c>
      <c r="DF118" s="150">
        <v>6.6736565124799885</v>
      </c>
      <c r="DG118" s="150">
        <v>6.7433922004999882</v>
      </c>
      <c r="DH118" s="150">
        <v>6.813127888519988</v>
      </c>
      <c r="DI118" s="150">
        <v>6.8828635765399877</v>
      </c>
      <c r="DJ118" s="150">
        <v>6.9525992645599874</v>
      </c>
      <c r="DK118" s="150">
        <v>7.0223349525799872</v>
      </c>
      <c r="DL118" s="150">
        <v>7.0920706405999869</v>
      </c>
      <c r="DM118" s="150">
        <v>7.1618063286199867</v>
      </c>
      <c r="DN118" s="150">
        <v>7.2315420166399864</v>
      </c>
      <c r="DO118" s="150">
        <v>7.3012777046599862</v>
      </c>
      <c r="DP118" s="150">
        <v>7.3710133926799859</v>
      </c>
      <c r="DQ118" s="150">
        <v>7.4407490806999856</v>
      </c>
      <c r="DR118" s="150">
        <v>7.5104847687199854</v>
      </c>
      <c r="DS118" s="150">
        <v>7.5802204567399851</v>
      </c>
      <c r="DT118" s="150">
        <v>7.6499561447599849</v>
      </c>
      <c r="DU118" s="150">
        <v>7.7196918327799846</v>
      </c>
      <c r="DV118" s="150">
        <v>7.7894275207999844</v>
      </c>
      <c r="DW118" s="150">
        <v>7.8591632088199841</v>
      </c>
      <c r="DX118" s="150">
        <v>7.9288988968399838</v>
      </c>
      <c r="DY118" s="150">
        <v>7.9986345848599836</v>
      </c>
      <c r="DZ118" s="150">
        <v>8.0683702728799833</v>
      </c>
      <c r="EA118" s="150">
        <v>8.1381059608999831</v>
      </c>
      <c r="EB118" s="150">
        <v>8.2078416489199828</v>
      </c>
      <c r="EC118" s="150">
        <v>8.2775773369399825</v>
      </c>
      <c r="ED118" s="150">
        <v>8.3473130249599823</v>
      </c>
      <c r="EE118" s="150">
        <v>8.417048712979982</v>
      </c>
      <c r="EF118" s="150">
        <v>8.4867844009999818</v>
      </c>
      <c r="EG118" s="150">
        <v>8.5565200890199815</v>
      </c>
      <c r="EH118" s="150">
        <v>8.6262557770399813</v>
      </c>
      <c r="EI118" s="150">
        <v>8.695991465059981</v>
      </c>
      <c r="EJ118" s="150">
        <v>8.7657271530799807</v>
      </c>
      <c r="EK118" s="150">
        <v>8.8354628410999805</v>
      </c>
      <c r="EL118" s="23">
        <v>8.9051985291199802</v>
      </c>
      <c r="EM118" s="23">
        <v>8.97493421713998</v>
      </c>
      <c r="EN118" s="23">
        <v>9.0446699051599797</v>
      </c>
      <c r="EO118" s="23">
        <v>9.1144055931799794</v>
      </c>
      <c r="EP118" s="23">
        <v>9.1841412811999792</v>
      </c>
      <c r="EQ118" s="23">
        <v>9.2538769692199789</v>
      </c>
      <c r="ER118" s="23">
        <v>9.3236126572399787</v>
      </c>
      <c r="ES118" s="23">
        <v>9.3933483452599784</v>
      </c>
      <c r="ET118" s="23">
        <v>9.4630840332799782</v>
      </c>
      <c r="EU118" s="23">
        <v>9.5328197212999779</v>
      </c>
      <c r="EV118" s="23">
        <v>9.6025554093199776</v>
      </c>
      <c r="EW118" s="23">
        <v>9.6722910973399774</v>
      </c>
      <c r="EX118" s="23">
        <v>9.7420267853599771</v>
      </c>
      <c r="EY118" s="23">
        <v>9.8117624733799769</v>
      </c>
      <c r="EZ118" s="23">
        <v>9.8814981613999766</v>
      </c>
      <c r="FA118" s="23">
        <v>9.9512338494199764</v>
      </c>
      <c r="FB118" s="23">
        <v>10.020969537439976</v>
      </c>
      <c r="FC118" s="23">
        <v>10.090705225459976</v>
      </c>
      <c r="FD118" s="23">
        <v>10.160440913479976</v>
      </c>
      <c r="FE118" s="23">
        <v>10.230176601499975</v>
      </c>
      <c r="FF118" s="23">
        <v>10.299912289519975</v>
      </c>
      <c r="FG118" s="23">
        <v>10.369647977539975</v>
      </c>
      <c r="FH118" s="23">
        <v>10.439383665559975</v>
      </c>
      <c r="FI118" s="23">
        <v>10.509119353579974</v>
      </c>
      <c r="FJ118" s="23">
        <v>10.578855041599974</v>
      </c>
      <c r="FK118" s="23">
        <v>10.648590729619974</v>
      </c>
      <c r="FL118" s="23">
        <v>10.718326417639974</v>
      </c>
      <c r="FM118" s="23">
        <v>10.788062105659973</v>
      </c>
      <c r="FN118" s="23">
        <v>10.857797793679973</v>
      </c>
      <c r="FO118" s="23">
        <v>10.927533481699973</v>
      </c>
      <c r="FP118" s="23">
        <v>10.997269169719972</v>
      </c>
      <c r="FQ118" s="23">
        <v>11.067004857739972</v>
      </c>
      <c r="FR118" s="23">
        <v>11.136740545759972</v>
      </c>
      <c r="FS118" s="23">
        <v>11.206476233779972</v>
      </c>
      <c r="FT118" s="23">
        <v>11.276211921799971</v>
      </c>
      <c r="FU118" s="23">
        <v>11.345947609819971</v>
      </c>
      <c r="FV118" s="23">
        <v>11.415683297839971</v>
      </c>
      <c r="FW118" s="23">
        <v>11.485418985859971</v>
      </c>
      <c r="FX118" s="23">
        <v>11.55515467387997</v>
      </c>
      <c r="FY118" s="23">
        <v>11.62489036189997</v>
      </c>
      <c r="FZ118" s="23">
        <v>11.69462604991997</v>
      </c>
      <c r="GA118" s="23">
        <v>11.76436173793997</v>
      </c>
      <c r="GB118" s="23">
        <v>11.834097425959969</v>
      </c>
      <c r="GC118" s="23">
        <v>11.903833113979969</v>
      </c>
      <c r="GD118" s="23">
        <v>11.973568801999969</v>
      </c>
      <c r="GE118" s="23">
        <v>12.043304490019969</v>
      </c>
      <c r="GF118" s="23">
        <v>12.113040178039968</v>
      </c>
      <c r="GG118" s="23">
        <v>12.182775866059968</v>
      </c>
      <c r="GH118" s="23">
        <v>12.252511554079968</v>
      </c>
      <c r="GI118" s="23">
        <v>12.322247242099968</v>
      </c>
      <c r="GJ118" s="23">
        <v>12.391982930119967</v>
      </c>
      <c r="GK118" s="23">
        <v>12.461718618139967</v>
      </c>
      <c r="GL118" s="23">
        <v>12.531454306159967</v>
      </c>
      <c r="GM118" s="23">
        <v>12.601189994179967</v>
      </c>
      <c r="GN118" s="23">
        <v>12.670925682199966</v>
      </c>
      <c r="GO118" s="23">
        <v>12.740661370219966</v>
      </c>
      <c r="GP118" s="23">
        <v>12.810397058239966</v>
      </c>
      <c r="GQ118" s="23">
        <v>12.880132746259966</v>
      </c>
      <c r="GR118" s="23">
        <v>12.949868434279965</v>
      </c>
      <c r="GS118" s="23">
        <v>13.019604122299965</v>
      </c>
      <c r="GT118" s="23">
        <v>13.089339810319965</v>
      </c>
      <c r="GU118" s="23">
        <v>13.159075498339964</v>
      </c>
      <c r="GV118" s="23">
        <v>13.228811186359964</v>
      </c>
      <c r="GW118" s="23">
        <v>13.298546874379964</v>
      </c>
      <c r="GX118" s="23">
        <v>13.368282562399964</v>
      </c>
      <c r="GY118" s="23">
        <v>13.438018250419963</v>
      </c>
      <c r="GZ118" s="23">
        <v>13.507753938439963</v>
      </c>
      <c r="HA118" s="23">
        <v>13.577489626459963</v>
      </c>
      <c r="HB118" s="23">
        <v>13.647225314479963</v>
      </c>
      <c r="HC118" s="23">
        <v>13.716961002499962</v>
      </c>
      <c r="HD118" s="23">
        <v>13.786696690519962</v>
      </c>
      <c r="HE118" s="23">
        <v>13.856432378539962</v>
      </c>
      <c r="HF118" s="23">
        <v>13.926168066559962</v>
      </c>
      <c r="HG118" s="23">
        <v>13.995903754579961</v>
      </c>
      <c r="HH118" s="23">
        <v>14.065639442599961</v>
      </c>
      <c r="HI118" s="23">
        <v>14.135375130619961</v>
      </c>
      <c r="HJ118" s="23">
        <v>14.205110818639961</v>
      </c>
      <c r="HK118" s="23">
        <v>14.27484650665996</v>
      </c>
      <c r="HL118" s="23">
        <v>14.34458219467996</v>
      </c>
      <c r="HM118" s="23">
        <v>14.41431788269996</v>
      </c>
      <c r="HN118" s="23">
        <v>14.48405357071996</v>
      </c>
      <c r="HO118" s="23">
        <v>14.553789258739959</v>
      </c>
      <c r="HP118" s="23">
        <v>14.623524946759959</v>
      </c>
      <c r="HQ118" s="23">
        <v>14.693260634779959</v>
      </c>
      <c r="HR118" s="23">
        <v>14.762996322799959</v>
      </c>
      <c r="HS118" s="23">
        <v>14.832732010819958</v>
      </c>
      <c r="HT118" s="23">
        <v>14.902467698839958</v>
      </c>
      <c r="HU118" s="23">
        <v>14.972203386859958</v>
      </c>
      <c r="HV118" s="23">
        <v>15.041939074879958</v>
      </c>
      <c r="HW118" s="23">
        <v>15.111674762899957</v>
      </c>
      <c r="HX118" s="23">
        <v>15.181410450919957</v>
      </c>
      <c r="HY118" s="23">
        <v>15.251146138939957</v>
      </c>
      <c r="HZ118" s="23">
        <v>15.320881826959956</v>
      </c>
      <c r="IA118" s="23">
        <v>15.390617514979956</v>
      </c>
      <c r="IB118" s="23">
        <v>15.460353202999956</v>
      </c>
      <c r="IC118" s="23">
        <v>15.530088891019956</v>
      </c>
      <c r="ID118" s="23">
        <v>15.599824579039955</v>
      </c>
      <c r="IE118" s="23">
        <v>15.669560267059955</v>
      </c>
      <c r="IF118" s="23">
        <v>15.739295955079955</v>
      </c>
      <c r="IG118" s="23">
        <v>15.809031643099955</v>
      </c>
      <c r="IH118" s="23">
        <v>15.878767331119954</v>
      </c>
      <c r="II118" s="23">
        <v>15.948503019139954</v>
      </c>
      <c r="IJ118" s="23">
        <v>16.018238707159952</v>
      </c>
      <c r="IK118" s="23">
        <v>16.087974395179955</v>
      </c>
      <c r="IL118" s="23">
        <v>16.157710083199952</v>
      </c>
      <c r="IM118" s="23">
        <v>16.227445771219955</v>
      </c>
      <c r="IN118" s="23">
        <v>16.297181459239951</v>
      </c>
      <c r="IO118" s="23">
        <v>16.366917147259954</v>
      </c>
      <c r="IP118" s="23">
        <v>16.436652835279951</v>
      </c>
      <c r="IQ118" s="23">
        <v>16.506388523299954</v>
      </c>
      <c r="IR118" s="23">
        <v>16.57612421131995</v>
      </c>
      <c r="IS118" s="23">
        <v>16.645859899339953</v>
      </c>
      <c r="IT118" s="23">
        <v>16.71559558735995</v>
      </c>
      <c r="IU118" s="23">
        <v>16.785331275379953</v>
      </c>
      <c r="IV118" s="23">
        <v>16.855066963399949</v>
      </c>
    </row>
    <row r="119" spans="1:256" ht="13.2" x14ac:dyDescent="0.25">
      <c r="A119" s="149">
        <v>40299</v>
      </c>
      <c r="B119" s="218">
        <v>-2.0210059293750011</v>
      </c>
      <c r="C119" s="218">
        <v>-1.9907047400625011</v>
      </c>
      <c r="D119" s="218">
        <v>-1.9604035507500011</v>
      </c>
      <c r="E119" s="218">
        <v>-1.930102361437501</v>
      </c>
      <c r="F119" s="218">
        <v>-1.899801172125001</v>
      </c>
      <c r="G119" s="218">
        <v>-1.869499982812501</v>
      </c>
      <c r="H119" s="218">
        <v>-1.8391987935000009</v>
      </c>
      <c r="I119" s="218">
        <v>-1.8088976041875009</v>
      </c>
      <c r="J119" s="218">
        <v>-1.7785964148750009</v>
      </c>
      <c r="K119" s="218">
        <v>-1.7482952255625008</v>
      </c>
      <c r="L119" s="218">
        <v>-1.7179940362500008</v>
      </c>
      <c r="M119" s="218">
        <v>-1.6876928469375008</v>
      </c>
      <c r="N119" s="218">
        <v>-1.6573916576250007</v>
      </c>
      <c r="O119" s="218">
        <v>-1.6270904683125007</v>
      </c>
      <c r="P119" s="218">
        <v>-1.5967892790000007</v>
      </c>
      <c r="Q119" s="218">
        <v>-1.5664880896875006</v>
      </c>
      <c r="R119" s="218">
        <v>-1.5361869003750006</v>
      </c>
      <c r="S119" s="218">
        <v>-1.5058857110625006</v>
      </c>
      <c r="T119" s="218">
        <v>-1.4755845217500005</v>
      </c>
      <c r="U119" s="218">
        <v>-1.4452833324375005</v>
      </c>
      <c r="V119" s="219">
        <v>-1.4149821431250005</v>
      </c>
      <c r="W119" s="218">
        <v>-1.3846809538125004</v>
      </c>
      <c r="X119" s="219">
        <v>-1.3543797645000004</v>
      </c>
      <c r="Y119" s="218">
        <v>-1.3240785751875004</v>
      </c>
      <c r="Z119" s="219">
        <v>-1.2937773858750004</v>
      </c>
      <c r="AA119" s="218">
        <v>-1.2634761965625003</v>
      </c>
      <c r="AB119" s="220">
        <v>-1.2331750072500003</v>
      </c>
      <c r="AC119" s="218">
        <v>-1.2028738179375003</v>
      </c>
      <c r="AD119" s="220">
        <v>-1.1725726286250002</v>
      </c>
      <c r="AE119" s="218">
        <v>-1.1422714393125002</v>
      </c>
      <c r="AF119" s="218">
        <v>-1.1119702500000002</v>
      </c>
      <c r="AG119" s="150">
        <v>-1.0832351250000003</v>
      </c>
      <c r="AH119" s="150">
        <v>-1.0545000000000002</v>
      </c>
      <c r="AI119" s="150">
        <v>-1.0272500000000002</v>
      </c>
      <c r="AJ119" s="150">
        <v>-1</v>
      </c>
      <c r="AK119" s="150">
        <v>-0.8</v>
      </c>
      <c r="AL119" s="150">
        <v>-0.6</v>
      </c>
      <c r="AM119" s="150">
        <v>-0.4</v>
      </c>
      <c r="AN119" s="150">
        <v>-0.2</v>
      </c>
      <c r="AO119" s="150">
        <v>0</v>
      </c>
      <c r="AP119" s="150">
        <v>0.2</v>
      </c>
      <c r="AQ119" s="150">
        <v>0.4</v>
      </c>
      <c r="AR119" s="150">
        <v>0.6</v>
      </c>
      <c r="AS119" s="150">
        <v>0.8</v>
      </c>
      <c r="AT119" s="150">
        <v>1</v>
      </c>
      <c r="AU119" s="150">
        <v>1.2</v>
      </c>
      <c r="AV119" s="150">
        <v>1.4</v>
      </c>
      <c r="AW119" s="150">
        <v>1.58</v>
      </c>
      <c r="AX119" s="150">
        <v>1.76</v>
      </c>
      <c r="AY119" s="150">
        <v>1.9220000000000006</v>
      </c>
      <c r="AZ119" s="150">
        <v>2.0840000000000005</v>
      </c>
      <c r="BA119" s="150">
        <v>2.2298000000000004</v>
      </c>
      <c r="BB119" s="150">
        <v>2.3756000000000004</v>
      </c>
      <c r="BC119" s="150">
        <v>2.5068200000000003</v>
      </c>
      <c r="BD119" s="150">
        <v>2.6380400000000002</v>
      </c>
      <c r="BE119" s="150">
        <v>2.756138</v>
      </c>
      <c r="BF119" s="150">
        <v>2.8742359999999998</v>
      </c>
      <c r="BG119" s="150">
        <v>2.9805241999999996</v>
      </c>
      <c r="BH119" s="150">
        <v>3.0868123999999995</v>
      </c>
      <c r="BI119" s="150">
        <v>3.1824717799999993</v>
      </c>
      <c r="BJ119" s="150">
        <v>3.2781311599999992</v>
      </c>
      <c r="BK119" s="150">
        <v>3.3642246019999993</v>
      </c>
      <c r="BL119" s="150">
        <v>3.450318043999999</v>
      </c>
      <c r="BM119" s="150">
        <v>3.5278021417999987</v>
      </c>
      <c r="BN119" s="150">
        <v>3.6052862395999989</v>
      </c>
      <c r="BO119" s="150">
        <v>3.6750219276199987</v>
      </c>
      <c r="BP119" s="150">
        <v>3.7447576156399989</v>
      </c>
      <c r="BQ119" s="150">
        <v>3.8144933036599991</v>
      </c>
      <c r="BR119" s="150">
        <v>3.8842289916799988</v>
      </c>
      <c r="BS119" s="150">
        <v>3.9539646796999985</v>
      </c>
      <c r="BT119" s="150">
        <v>4.0237003677199983</v>
      </c>
      <c r="BU119" s="150">
        <v>4.093436055739998</v>
      </c>
      <c r="BV119" s="150">
        <v>4.1631717437599978</v>
      </c>
      <c r="BW119" s="150">
        <v>4.2329074317799975</v>
      </c>
      <c r="BX119" s="150">
        <v>4.3026431197999973</v>
      </c>
      <c r="BY119" s="150">
        <v>4.372378807819997</v>
      </c>
      <c r="BZ119" s="150">
        <v>4.4421144958399967</v>
      </c>
      <c r="CA119" s="150">
        <v>4.5118501838599965</v>
      </c>
      <c r="CB119" s="150">
        <v>4.5815858718799962</v>
      </c>
      <c r="CC119" s="150">
        <v>4.651321559899996</v>
      </c>
      <c r="CD119" s="150">
        <v>4.7210572479199957</v>
      </c>
      <c r="CE119" s="150">
        <v>4.7907929359399954</v>
      </c>
      <c r="CF119" s="150">
        <v>4.8605286239599952</v>
      </c>
      <c r="CG119" s="150">
        <v>4.9302643119799949</v>
      </c>
      <c r="CH119" s="150">
        <v>4.9999999999999947</v>
      </c>
      <c r="CI119" s="150">
        <v>5.0697356880199944</v>
      </c>
      <c r="CJ119" s="150">
        <v>5.1394713760399942</v>
      </c>
      <c r="CK119" s="150">
        <v>5.2092070640599939</v>
      </c>
      <c r="CL119" s="150">
        <v>5.2789427520799936</v>
      </c>
      <c r="CM119" s="150">
        <v>5.3486784400999934</v>
      </c>
      <c r="CN119" s="150">
        <v>5.4184141281199931</v>
      </c>
      <c r="CO119" s="150">
        <v>5.4881498161399929</v>
      </c>
      <c r="CP119" s="150">
        <v>5.5578855041599926</v>
      </c>
      <c r="CQ119" s="150">
        <v>5.6276211921799923</v>
      </c>
      <c r="CR119" s="150">
        <v>5.6973568801999921</v>
      </c>
      <c r="CS119" s="150">
        <v>5.7670925682199918</v>
      </c>
      <c r="CT119" s="150">
        <v>5.8368282562399916</v>
      </c>
      <c r="CU119" s="150">
        <v>5.9065639442599913</v>
      </c>
      <c r="CV119" s="150">
        <v>5.9762996322799911</v>
      </c>
      <c r="CW119" s="150">
        <v>6.0460353202999908</v>
      </c>
      <c r="CX119" s="150">
        <v>6.1157710083199905</v>
      </c>
      <c r="CY119" s="150">
        <v>6.1855066963399903</v>
      </c>
      <c r="CZ119" s="150">
        <v>6.25524238435999</v>
      </c>
      <c r="DA119" s="150">
        <v>6.3249780723799898</v>
      </c>
      <c r="DB119" s="150">
        <v>6.3947137603999895</v>
      </c>
      <c r="DC119" s="150">
        <v>6.4644494484199893</v>
      </c>
      <c r="DD119" s="150">
        <v>6.534185136439989</v>
      </c>
      <c r="DE119" s="150">
        <v>6.6039208244599887</v>
      </c>
      <c r="DF119" s="150">
        <v>6.6736565124799885</v>
      </c>
      <c r="DG119" s="150">
        <v>6.7433922004999882</v>
      </c>
      <c r="DH119" s="150">
        <v>6.813127888519988</v>
      </c>
      <c r="DI119" s="150">
        <v>6.8828635765399877</v>
      </c>
      <c r="DJ119" s="150">
        <v>6.9525992645599874</v>
      </c>
      <c r="DK119" s="150">
        <v>7.0223349525799872</v>
      </c>
      <c r="DL119" s="150">
        <v>7.0920706405999869</v>
      </c>
      <c r="DM119" s="150">
        <v>7.1618063286199867</v>
      </c>
      <c r="DN119" s="150">
        <v>7.2315420166399864</v>
      </c>
      <c r="DO119" s="150">
        <v>7.3012777046599862</v>
      </c>
      <c r="DP119" s="150">
        <v>7.3710133926799859</v>
      </c>
      <c r="DQ119" s="150">
        <v>7.4407490806999856</v>
      </c>
      <c r="DR119" s="150">
        <v>7.5104847687199854</v>
      </c>
      <c r="DS119" s="150">
        <v>7.5802204567399851</v>
      </c>
      <c r="DT119" s="150">
        <v>7.6499561447599849</v>
      </c>
      <c r="DU119" s="150">
        <v>7.7196918327799846</v>
      </c>
      <c r="DV119" s="150">
        <v>7.7894275207999844</v>
      </c>
      <c r="DW119" s="150">
        <v>7.8591632088199841</v>
      </c>
      <c r="DX119" s="150">
        <v>7.9288988968399838</v>
      </c>
      <c r="DY119" s="150">
        <v>7.9986345848599836</v>
      </c>
      <c r="DZ119" s="150">
        <v>8.0683702728799833</v>
      </c>
      <c r="EA119" s="150">
        <v>8.1381059608999831</v>
      </c>
      <c r="EB119" s="150">
        <v>8.2078416489199828</v>
      </c>
      <c r="EC119" s="150">
        <v>8.2775773369399825</v>
      </c>
      <c r="ED119" s="150">
        <v>8.3473130249599823</v>
      </c>
      <c r="EE119" s="150">
        <v>8.417048712979982</v>
      </c>
      <c r="EF119" s="150">
        <v>8.4867844009999818</v>
      </c>
      <c r="EG119" s="150">
        <v>8.5565200890199815</v>
      </c>
      <c r="EH119" s="150">
        <v>8.6262557770399813</v>
      </c>
      <c r="EI119" s="150">
        <v>8.695991465059981</v>
      </c>
      <c r="EJ119" s="150">
        <v>8.7657271530799807</v>
      </c>
      <c r="EK119" s="150">
        <v>8.8354628410999805</v>
      </c>
      <c r="EL119" s="23">
        <v>8.9051985291199802</v>
      </c>
      <c r="EM119" s="23">
        <v>8.97493421713998</v>
      </c>
      <c r="EN119" s="23">
        <v>9.0446699051599797</v>
      </c>
      <c r="EO119" s="23">
        <v>9.1144055931799794</v>
      </c>
      <c r="EP119" s="23">
        <v>9.1841412811999792</v>
      </c>
      <c r="EQ119" s="23">
        <v>9.2538769692199789</v>
      </c>
      <c r="ER119" s="23">
        <v>9.3236126572399787</v>
      </c>
      <c r="ES119" s="23">
        <v>9.3933483452599784</v>
      </c>
      <c r="ET119" s="23">
        <v>9.4630840332799782</v>
      </c>
      <c r="EU119" s="23">
        <v>9.5328197212999779</v>
      </c>
      <c r="EV119" s="23">
        <v>9.6025554093199776</v>
      </c>
      <c r="EW119" s="23">
        <v>9.6722910973399774</v>
      </c>
      <c r="EX119" s="23">
        <v>9.7420267853599771</v>
      </c>
      <c r="EY119" s="23">
        <v>9.8117624733799769</v>
      </c>
      <c r="EZ119" s="23">
        <v>9.8814981613999766</v>
      </c>
      <c r="FA119" s="23">
        <v>9.9512338494199764</v>
      </c>
      <c r="FB119" s="23">
        <v>10.020969537439976</v>
      </c>
      <c r="FC119" s="23">
        <v>10.090705225459976</v>
      </c>
      <c r="FD119" s="23">
        <v>10.160440913479976</v>
      </c>
      <c r="FE119" s="23">
        <v>10.230176601499975</v>
      </c>
      <c r="FF119" s="23">
        <v>10.299912289519975</v>
      </c>
      <c r="FG119" s="23">
        <v>10.369647977539975</v>
      </c>
      <c r="FH119" s="23">
        <v>10.439383665559975</v>
      </c>
      <c r="FI119" s="23">
        <v>10.509119353579974</v>
      </c>
      <c r="FJ119" s="23">
        <v>10.578855041599974</v>
      </c>
      <c r="FK119" s="23">
        <v>10.648590729619974</v>
      </c>
      <c r="FL119" s="23">
        <v>10.718326417639974</v>
      </c>
      <c r="FM119" s="23">
        <v>10.788062105659973</v>
      </c>
      <c r="FN119" s="23">
        <v>10.857797793679973</v>
      </c>
      <c r="FO119" s="23">
        <v>10.927533481699973</v>
      </c>
      <c r="FP119" s="23">
        <v>10.997269169719972</v>
      </c>
      <c r="FQ119" s="23">
        <v>11.067004857739972</v>
      </c>
      <c r="FR119" s="23">
        <v>11.136740545759972</v>
      </c>
      <c r="FS119" s="23">
        <v>11.206476233779972</v>
      </c>
      <c r="FT119" s="23">
        <v>11.276211921799971</v>
      </c>
      <c r="FU119" s="23">
        <v>11.345947609819971</v>
      </c>
      <c r="FV119" s="23">
        <v>11.415683297839971</v>
      </c>
      <c r="FW119" s="23">
        <v>11.485418985859971</v>
      </c>
      <c r="FX119" s="23">
        <v>11.55515467387997</v>
      </c>
      <c r="FY119" s="23">
        <v>11.62489036189997</v>
      </c>
      <c r="FZ119" s="23">
        <v>11.69462604991997</v>
      </c>
      <c r="GA119" s="23">
        <v>11.76436173793997</v>
      </c>
      <c r="GB119" s="23">
        <v>11.834097425959969</v>
      </c>
      <c r="GC119" s="23">
        <v>11.903833113979969</v>
      </c>
      <c r="GD119" s="23">
        <v>11.973568801999969</v>
      </c>
      <c r="GE119" s="23">
        <v>12.043304490019969</v>
      </c>
      <c r="GF119" s="23">
        <v>12.113040178039968</v>
      </c>
      <c r="GG119" s="23">
        <v>12.182775866059968</v>
      </c>
      <c r="GH119" s="23">
        <v>12.252511554079968</v>
      </c>
      <c r="GI119" s="23">
        <v>12.322247242099968</v>
      </c>
      <c r="GJ119" s="23">
        <v>12.391982930119967</v>
      </c>
      <c r="GK119" s="23">
        <v>12.461718618139967</v>
      </c>
      <c r="GL119" s="23">
        <v>12.531454306159967</v>
      </c>
      <c r="GM119" s="23">
        <v>12.601189994179967</v>
      </c>
      <c r="GN119" s="23">
        <v>12.670925682199966</v>
      </c>
      <c r="GO119" s="23">
        <v>12.740661370219966</v>
      </c>
      <c r="GP119" s="23">
        <v>12.810397058239966</v>
      </c>
      <c r="GQ119" s="23">
        <v>12.880132746259966</v>
      </c>
      <c r="GR119" s="23">
        <v>12.949868434279965</v>
      </c>
      <c r="GS119" s="23">
        <v>13.019604122299965</v>
      </c>
      <c r="GT119" s="23">
        <v>13.089339810319965</v>
      </c>
      <c r="GU119" s="23">
        <v>13.159075498339964</v>
      </c>
      <c r="GV119" s="23">
        <v>13.228811186359964</v>
      </c>
      <c r="GW119" s="23">
        <v>13.298546874379964</v>
      </c>
      <c r="GX119" s="23">
        <v>13.368282562399964</v>
      </c>
      <c r="GY119" s="23">
        <v>13.438018250419963</v>
      </c>
      <c r="GZ119" s="23">
        <v>13.507753938439963</v>
      </c>
      <c r="HA119" s="23">
        <v>13.577489626459963</v>
      </c>
      <c r="HB119" s="23">
        <v>13.647225314479963</v>
      </c>
      <c r="HC119" s="23">
        <v>13.716961002499962</v>
      </c>
      <c r="HD119" s="23">
        <v>13.786696690519962</v>
      </c>
      <c r="HE119" s="23">
        <v>13.856432378539962</v>
      </c>
      <c r="HF119" s="23">
        <v>13.926168066559962</v>
      </c>
      <c r="HG119" s="23">
        <v>13.995903754579961</v>
      </c>
      <c r="HH119" s="23">
        <v>14.065639442599961</v>
      </c>
      <c r="HI119" s="23">
        <v>14.135375130619961</v>
      </c>
      <c r="HJ119" s="23">
        <v>14.205110818639961</v>
      </c>
      <c r="HK119" s="23">
        <v>14.27484650665996</v>
      </c>
      <c r="HL119" s="23">
        <v>14.34458219467996</v>
      </c>
      <c r="HM119" s="23">
        <v>14.41431788269996</v>
      </c>
      <c r="HN119" s="23">
        <v>14.48405357071996</v>
      </c>
      <c r="HO119" s="23">
        <v>14.553789258739959</v>
      </c>
      <c r="HP119" s="23">
        <v>14.623524946759959</v>
      </c>
      <c r="HQ119" s="23">
        <v>14.693260634779959</v>
      </c>
      <c r="HR119" s="23">
        <v>14.762996322799959</v>
      </c>
      <c r="HS119" s="23">
        <v>14.832732010819958</v>
      </c>
      <c r="HT119" s="23">
        <v>14.902467698839958</v>
      </c>
      <c r="HU119" s="23">
        <v>14.972203386859958</v>
      </c>
      <c r="HV119" s="23">
        <v>15.041939074879958</v>
      </c>
      <c r="HW119" s="23">
        <v>15.111674762899957</v>
      </c>
      <c r="HX119" s="23">
        <v>15.181410450919957</v>
      </c>
      <c r="HY119" s="23">
        <v>15.251146138939957</v>
      </c>
      <c r="HZ119" s="23">
        <v>15.320881826959956</v>
      </c>
      <c r="IA119" s="23">
        <v>15.390617514979956</v>
      </c>
      <c r="IB119" s="23">
        <v>15.460353202999956</v>
      </c>
      <c r="IC119" s="23">
        <v>15.530088891019956</v>
      </c>
      <c r="ID119" s="23">
        <v>15.599824579039955</v>
      </c>
      <c r="IE119" s="23">
        <v>15.669560267059955</v>
      </c>
      <c r="IF119" s="23">
        <v>15.739295955079955</v>
      </c>
      <c r="IG119" s="23">
        <v>15.809031643099955</v>
      </c>
      <c r="IH119" s="23">
        <v>15.878767331119954</v>
      </c>
      <c r="II119" s="23">
        <v>15.948503019139954</v>
      </c>
      <c r="IJ119" s="23">
        <v>16.018238707159952</v>
      </c>
      <c r="IK119" s="23">
        <v>16.087974395179955</v>
      </c>
      <c r="IL119" s="23">
        <v>16.157710083199952</v>
      </c>
      <c r="IM119" s="23">
        <v>16.227445771219955</v>
      </c>
      <c r="IN119" s="23">
        <v>16.297181459239951</v>
      </c>
      <c r="IO119" s="23">
        <v>16.366917147259954</v>
      </c>
      <c r="IP119" s="23">
        <v>16.436652835279951</v>
      </c>
      <c r="IQ119" s="23">
        <v>16.506388523299954</v>
      </c>
      <c r="IR119" s="23">
        <v>16.57612421131995</v>
      </c>
      <c r="IS119" s="23">
        <v>16.645859899339953</v>
      </c>
      <c r="IT119" s="23">
        <v>16.71559558735995</v>
      </c>
      <c r="IU119" s="23">
        <v>16.785331275379953</v>
      </c>
      <c r="IV119" s="23">
        <v>16.855066963399949</v>
      </c>
    </row>
    <row r="120" spans="1:256" ht="13.2" x14ac:dyDescent="0.25">
      <c r="A120" s="149">
        <v>40330</v>
      </c>
      <c r="B120" s="218">
        <v>-2.0210059293750011</v>
      </c>
      <c r="C120" s="218">
        <v>-1.9907047400625011</v>
      </c>
      <c r="D120" s="218">
        <v>-1.9604035507500011</v>
      </c>
      <c r="E120" s="218">
        <v>-1.930102361437501</v>
      </c>
      <c r="F120" s="218">
        <v>-1.899801172125001</v>
      </c>
      <c r="G120" s="218">
        <v>-1.869499982812501</v>
      </c>
      <c r="H120" s="218">
        <v>-1.8391987935000009</v>
      </c>
      <c r="I120" s="218">
        <v>-1.8088976041875009</v>
      </c>
      <c r="J120" s="218">
        <v>-1.7785964148750009</v>
      </c>
      <c r="K120" s="218">
        <v>-1.7482952255625008</v>
      </c>
      <c r="L120" s="218">
        <v>-1.7179940362500008</v>
      </c>
      <c r="M120" s="218">
        <v>-1.6876928469375008</v>
      </c>
      <c r="N120" s="218">
        <v>-1.6573916576250007</v>
      </c>
      <c r="O120" s="218">
        <v>-1.6270904683125007</v>
      </c>
      <c r="P120" s="218">
        <v>-1.5967892790000007</v>
      </c>
      <c r="Q120" s="218">
        <v>-1.5664880896875006</v>
      </c>
      <c r="R120" s="218">
        <v>-1.5361869003750006</v>
      </c>
      <c r="S120" s="218">
        <v>-1.5058857110625006</v>
      </c>
      <c r="T120" s="218">
        <v>-1.4755845217500005</v>
      </c>
      <c r="U120" s="218">
        <v>-1.4452833324375005</v>
      </c>
      <c r="V120" s="219">
        <v>-1.4149821431250005</v>
      </c>
      <c r="W120" s="218">
        <v>-1.3846809538125004</v>
      </c>
      <c r="X120" s="219">
        <v>-1.3543797645000004</v>
      </c>
      <c r="Y120" s="218">
        <v>-1.3240785751875004</v>
      </c>
      <c r="Z120" s="219">
        <v>-1.2937773858750004</v>
      </c>
      <c r="AA120" s="218">
        <v>-1.2634761965625003</v>
      </c>
      <c r="AB120" s="220">
        <v>-1.2331750072500003</v>
      </c>
      <c r="AC120" s="218">
        <v>-1.2028738179375003</v>
      </c>
      <c r="AD120" s="220">
        <v>-1.1725726286250002</v>
      </c>
      <c r="AE120" s="218">
        <v>-1.1422714393125002</v>
      </c>
      <c r="AF120" s="218">
        <v>-1.1119702500000002</v>
      </c>
      <c r="AG120" s="150">
        <v>-1.0832351250000003</v>
      </c>
      <c r="AH120" s="150">
        <v>-1.0545000000000002</v>
      </c>
      <c r="AI120" s="150">
        <v>-1.0272500000000002</v>
      </c>
      <c r="AJ120" s="150">
        <v>-1</v>
      </c>
      <c r="AK120" s="150">
        <v>-0.8</v>
      </c>
      <c r="AL120" s="150">
        <v>-0.6</v>
      </c>
      <c r="AM120" s="150">
        <v>-0.4</v>
      </c>
      <c r="AN120" s="150">
        <v>-0.2</v>
      </c>
      <c r="AO120" s="150">
        <v>0</v>
      </c>
      <c r="AP120" s="150">
        <v>0.2</v>
      </c>
      <c r="AQ120" s="150">
        <v>0.4</v>
      </c>
      <c r="AR120" s="150">
        <v>0.6</v>
      </c>
      <c r="AS120" s="150">
        <v>0.8</v>
      </c>
      <c r="AT120" s="150">
        <v>1</v>
      </c>
      <c r="AU120" s="150">
        <v>1.2</v>
      </c>
      <c r="AV120" s="150">
        <v>1.4</v>
      </c>
      <c r="AW120" s="150">
        <v>1.58</v>
      </c>
      <c r="AX120" s="150">
        <v>1.76</v>
      </c>
      <c r="AY120" s="150">
        <v>1.9220000000000006</v>
      </c>
      <c r="AZ120" s="150">
        <v>2.0840000000000005</v>
      </c>
      <c r="BA120" s="150">
        <v>2.2298000000000004</v>
      </c>
      <c r="BB120" s="150">
        <v>2.3756000000000004</v>
      </c>
      <c r="BC120" s="150">
        <v>2.5068200000000003</v>
      </c>
      <c r="BD120" s="150">
        <v>2.6380400000000002</v>
      </c>
      <c r="BE120" s="150">
        <v>2.756138</v>
      </c>
      <c r="BF120" s="150">
        <v>2.8742359999999998</v>
      </c>
      <c r="BG120" s="150">
        <v>2.9805241999999996</v>
      </c>
      <c r="BH120" s="150">
        <v>3.0868123999999995</v>
      </c>
      <c r="BI120" s="150">
        <v>3.1824717799999993</v>
      </c>
      <c r="BJ120" s="150">
        <v>3.2781311599999992</v>
      </c>
      <c r="BK120" s="150">
        <v>3.3642246019999993</v>
      </c>
      <c r="BL120" s="150">
        <v>3.450318043999999</v>
      </c>
      <c r="BM120" s="150">
        <v>3.5278021417999987</v>
      </c>
      <c r="BN120" s="150">
        <v>3.6052862395999989</v>
      </c>
      <c r="BO120" s="150">
        <v>3.6750219276199987</v>
      </c>
      <c r="BP120" s="150">
        <v>3.7447576156399989</v>
      </c>
      <c r="BQ120" s="150">
        <v>3.8144933036599991</v>
      </c>
      <c r="BR120" s="150">
        <v>3.8842289916799988</v>
      </c>
      <c r="BS120" s="150">
        <v>3.9539646796999985</v>
      </c>
      <c r="BT120" s="150">
        <v>4.0237003677199983</v>
      </c>
      <c r="BU120" s="150">
        <v>4.093436055739998</v>
      </c>
      <c r="BV120" s="150">
        <v>4.1631717437599978</v>
      </c>
      <c r="BW120" s="150">
        <v>4.2329074317799975</v>
      </c>
      <c r="BX120" s="150">
        <v>4.3026431197999973</v>
      </c>
      <c r="BY120" s="150">
        <v>4.372378807819997</v>
      </c>
      <c r="BZ120" s="150">
        <v>4.4421144958399967</v>
      </c>
      <c r="CA120" s="150">
        <v>4.5118501838599965</v>
      </c>
      <c r="CB120" s="150">
        <v>4.5815858718799962</v>
      </c>
      <c r="CC120" s="150">
        <v>4.651321559899996</v>
      </c>
      <c r="CD120" s="150">
        <v>4.7210572479199957</v>
      </c>
      <c r="CE120" s="150">
        <v>4.7907929359399954</v>
      </c>
      <c r="CF120" s="150">
        <v>4.8605286239599952</v>
      </c>
      <c r="CG120" s="150">
        <v>4.9302643119799949</v>
      </c>
      <c r="CH120" s="150">
        <v>4.9999999999999947</v>
      </c>
      <c r="CI120" s="150">
        <v>5.0697356880199944</v>
      </c>
      <c r="CJ120" s="150">
        <v>5.1394713760399942</v>
      </c>
      <c r="CK120" s="150">
        <v>5.2092070640599939</v>
      </c>
      <c r="CL120" s="150">
        <v>5.2789427520799936</v>
      </c>
      <c r="CM120" s="150">
        <v>5.3486784400999934</v>
      </c>
      <c r="CN120" s="150">
        <v>5.4184141281199931</v>
      </c>
      <c r="CO120" s="150">
        <v>5.4881498161399929</v>
      </c>
      <c r="CP120" s="150">
        <v>5.5578855041599926</v>
      </c>
      <c r="CQ120" s="150">
        <v>5.6276211921799923</v>
      </c>
      <c r="CR120" s="150">
        <v>5.6973568801999921</v>
      </c>
      <c r="CS120" s="150">
        <v>5.7670925682199918</v>
      </c>
      <c r="CT120" s="150">
        <v>5.8368282562399916</v>
      </c>
      <c r="CU120" s="150">
        <v>5.9065639442599913</v>
      </c>
      <c r="CV120" s="150">
        <v>5.9762996322799911</v>
      </c>
      <c r="CW120" s="150">
        <v>6.0460353202999908</v>
      </c>
      <c r="CX120" s="150">
        <v>6.1157710083199905</v>
      </c>
      <c r="CY120" s="150">
        <v>6.1855066963399903</v>
      </c>
      <c r="CZ120" s="150">
        <v>6.25524238435999</v>
      </c>
      <c r="DA120" s="150">
        <v>6.3249780723799898</v>
      </c>
      <c r="DB120" s="150">
        <v>6.3947137603999895</v>
      </c>
      <c r="DC120" s="150">
        <v>6.4644494484199893</v>
      </c>
      <c r="DD120" s="150">
        <v>6.534185136439989</v>
      </c>
      <c r="DE120" s="150">
        <v>6.6039208244599887</v>
      </c>
      <c r="DF120" s="150">
        <v>6.6736565124799885</v>
      </c>
      <c r="DG120" s="150">
        <v>6.7433922004999882</v>
      </c>
      <c r="DH120" s="150">
        <v>6.813127888519988</v>
      </c>
      <c r="DI120" s="150">
        <v>6.8828635765399877</v>
      </c>
      <c r="DJ120" s="150">
        <v>6.9525992645599874</v>
      </c>
      <c r="DK120" s="150">
        <v>7.0223349525799872</v>
      </c>
      <c r="DL120" s="150">
        <v>7.0920706405999869</v>
      </c>
      <c r="DM120" s="150">
        <v>7.1618063286199867</v>
      </c>
      <c r="DN120" s="150">
        <v>7.2315420166399864</v>
      </c>
      <c r="DO120" s="150">
        <v>7.3012777046599862</v>
      </c>
      <c r="DP120" s="150">
        <v>7.3710133926799859</v>
      </c>
      <c r="DQ120" s="150">
        <v>7.4407490806999856</v>
      </c>
      <c r="DR120" s="150">
        <v>7.5104847687199854</v>
      </c>
      <c r="DS120" s="150">
        <v>7.5802204567399851</v>
      </c>
      <c r="DT120" s="150">
        <v>7.6499561447599849</v>
      </c>
      <c r="DU120" s="150">
        <v>7.7196918327799846</v>
      </c>
      <c r="DV120" s="150">
        <v>7.7894275207999844</v>
      </c>
      <c r="DW120" s="150">
        <v>7.8591632088199841</v>
      </c>
      <c r="DX120" s="150">
        <v>7.9288988968399838</v>
      </c>
      <c r="DY120" s="150">
        <v>7.9986345848599836</v>
      </c>
      <c r="DZ120" s="150">
        <v>8.0683702728799833</v>
      </c>
      <c r="EA120" s="150">
        <v>8.1381059608999831</v>
      </c>
      <c r="EB120" s="150">
        <v>8.2078416489199828</v>
      </c>
      <c r="EC120" s="150">
        <v>8.2775773369399825</v>
      </c>
      <c r="ED120" s="150">
        <v>8.3473130249599823</v>
      </c>
      <c r="EE120" s="150">
        <v>8.417048712979982</v>
      </c>
      <c r="EF120" s="150">
        <v>8.4867844009999818</v>
      </c>
      <c r="EG120" s="150">
        <v>8.5565200890199815</v>
      </c>
      <c r="EH120" s="150">
        <v>8.6262557770399813</v>
      </c>
      <c r="EI120" s="150">
        <v>8.695991465059981</v>
      </c>
      <c r="EJ120" s="150">
        <v>8.7657271530799807</v>
      </c>
      <c r="EK120" s="150">
        <v>8.8354628410999805</v>
      </c>
      <c r="EL120" s="23">
        <v>8.9051985291199802</v>
      </c>
      <c r="EM120" s="23">
        <v>8.97493421713998</v>
      </c>
      <c r="EN120" s="23">
        <v>9.0446699051599797</v>
      </c>
      <c r="EO120" s="23">
        <v>9.1144055931799794</v>
      </c>
      <c r="EP120" s="23">
        <v>9.1841412811999792</v>
      </c>
      <c r="EQ120" s="23">
        <v>9.2538769692199789</v>
      </c>
      <c r="ER120" s="23">
        <v>9.3236126572399787</v>
      </c>
      <c r="ES120" s="23">
        <v>9.3933483452599784</v>
      </c>
      <c r="ET120" s="23">
        <v>9.4630840332799782</v>
      </c>
      <c r="EU120" s="23">
        <v>9.5328197212999779</v>
      </c>
      <c r="EV120" s="23">
        <v>9.6025554093199776</v>
      </c>
      <c r="EW120" s="23">
        <v>9.6722910973399774</v>
      </c>
      <c r="EX120" s="23">
        <v>9.7420267853599771</v>
      </c>
      <c r="EY120" s="23">
        <v>9.8117624733799769</v>
      </c>
      <c r="EZ120" s="23">
        <v>9.8814981613999766</v>
      </c>
      <c r="FA120" s="23">
        <v>9.9512338494199764</v>
      </c>
      <c r="FB120" s="23">
        <v>10.020969537439976</v>
      </c>
      <c r="FC120" s="23">
        <v>10.090705225459976</v>
      </c>
      <c r="FD120" s="23">
        <v>10.160440913479976</v>
      </c>
      <c r="FE120" s="23">
        <v>10.230176601499975</v>
      </c>
      <c r="FF120" s="23">
        <v>10.299912289519975</v>
      </c>
      <c r="FG120" s="23">
        <v>10.369647977539975</v>
      </c>
      <c r="FH120" s="23">
        <v>10.439383665559975</v>
      </c>
      <c r="FI120" s="23">
        <v>10.509119353579974</v>
      </c>
      <c r="FJ120" s="23">
        <v>10.578855041599974</v>
      </c>
      <c r="FK120" s="23">
        <v>10.648590729619974</v>
      </c>
      <c r="FL120" s="23">
        <v>10.718326417639974</v>
      </c>
      <c r="FM120" s="23">
        <v>10.788062105659973</v>
      </c>
      <c r="FN120" s="23">
        <v>10.857797793679973</v>
      </c>
      <c r="FO120" s="23">
        <v>10.927533481699973</v>
      </c>
      <c r="FP120" s="23">
        <v>10.997269169719972</v>
      </c>
      <c r="FQ120" s="23">
        <v>11.067004857739972</v>
      </c>
      <c r="FR120" s="23">
        <v>11.136740545759972</v>
      </c>
      <c r="FS120" s="23">
        <v>11.206476233779972</v>
      </c>
      <c r="FT120" s="23">
        <v>11.276211921799971</v>
      </c>
      <c r="FU120" s="23">
        <v>11.345947609819971</v>
      </c>
      <c r="FV120" s="23">
        <v>11.415683297839971</v>
      </c>
      <c r="FW120" s="23">
        <v>11.485418985859971</v>
      </c>
      <c r="FX120" s="23">
        <v>11.55515467387997</v>
      </c>
      <c r="FY120" s="23">
        <v>11.62489036189997</v>
      </c>
      <c r="FZ120" s="23">
        <v>11.69462604991997</v>
      </c>
      <c r="GA120" s="23">
        <v>11.76436173793997</v>
      </c>
      <c r="GB120" s="23">
        <v>11.834097425959969</v>
      </c>
      <c r="GC120" s="23">
        <v>11.903833113979969</v>
      </c>
      <c r="GD120" s="23">
        <v>11.973568801999969</v>
      </c>
      <c r="GE120" s="23">
        <v>12.043304490019969</v>
      </c>
      <c r="GF120" s="23">
        <v>12.113040178039968</v>
      </c>
      <c r="GG120" s="23">
        <v>12.182775866059968</v>
      </c>
      <c r="GH120" s="23">
        <v>12.252511554079968</v>
      </c>
      <c r="GI120" s="23">
        <v>12.322247242099968</v>
      </c>
      <c r="GJ120" s="23">
        <v>12.391982930119967</v>
      </c>
      <c r="GK120" s="23">
        <v>12.461718618139967</v>
      </c>
      <c r="GL120" s="23">
        <v>12.531454306159967</v>
      </c>
      <c r="GM120" s="23">
        <v>12.601189994179967</v>
      </c>
      <c r="GN120" s="23">
        <v>12.670925682199966</v>
      </c>
      <c r="GO120" s="23">
        <v>12.740661370219966</v>
      </c>
      <c r="GP120" s="23">
        <v>12.810397058239966</v>
      </c>
      <c r="GQ120" s="23">
        <v>12.880132746259966</v>
      </c>
      <c r="GR120" s="23">
        <v>12.949868434279965</v>
      </c>
      <c r="GS120" s="23">
        <v>13.019604122299965</v>
      </c>
      <c r="GT120" s="23">
        <v>13.089339810319965</v>
      </c>
      <c r="GU120" s="23">
        <v>13.159075498339964</v>
      </c>
      <c r="GV120" s="23">
        <v>13.228811186359964</v>
      </c>
      <c r="GW120" s="23">
        <v>13.298546874379964</v>
      </c>
      <c r="GX120" s="23">
        <v>13.368282562399964</v>
      </c>
      <c r="GY120" s="23">
        <v>13.438018250419963</v>
      </c>
      <c r="GZ120" s="23">
        <v>13.507753938439963</v>
      </c>
      <c r="HA120" s="23">
        <v>13.577489626459963</v>
      </c>
      <c r="HB120" s="23">
        <v>13.647225314479963</v>
      </c>
      <c r="HC120" s="23">
        <v>13.716961002499962</v>
      </c>
      <c r="HD120" s="23">
        <v>13.786696690519962</v>
      </c>
      <c r="HE120" s="23">
        <v>13.856432378539962</v>
      </c>
      <c r="HF120" s="23">
        <v>13.926168066559962</v>
      </c>
      <c r="HG120" s="23">
        <v>13.995903754579961</v>
      </c>
      <c r="HH120" s="23">
        <v>14.065639442599961</v>
      </c>
      <c r="HI120" s="23">
        <v>14.135375130619961</v>
      </c>
      <c r="HJ120" s="23">
        <v>14.205110818639961</v>
      </c>
      <c r="HK120" s="23">
        <v>14.27484650665996</v>
      </c>
      <c r="HL120" s="23">
        <v>14.34458219467996</v>
      </c>
      <c r="HM120" s="23">
        <v>14.41431788269996</v>
      </c>
      <c r="HN120" s="23">
        <v>14.48405357071996</v>
      </c>
      <c r="HO120" s="23">
        <v>14.553789258739959</v>
      </c>
      <c r="HP120" s="23">
        <v>14.623524946759959</v>
      </c>
      <c r="HQ120" s="23">
        <v>14.693260634779959</v>
      </c>
      <c r="HR120" s="23">
        <v>14.762996322799959</v>
      </c>
      <c r="HS120" s="23">
        <v>14.832732010819958</v>
      </c>
      <c r="HT120" s="23">
        <v>14.902467698839958</v>
      </c>
      <c r="HU120" s="23">
        <v>14.972203386859958</v>
      </c>
      <c r="HV120" s="23">
        <v>15.041939074879958</v>
      </c>
      <c r="HW120" s="23">
        <v>15.111674762899957</v>
      </c>
      <c r="HX120" s="23">
        <v>15.181410450919957</v>
      </c>
      <c r="HY120" s="23">
        <v>15.251146138939957</v>
      </c>
      <c r="HZ120" s="23">
        <v>15.320881826959956</v>
      </c>
      <c r="IA120" s="23">
        <v>15.390617514979956</v>
      </c>
      <c r="IB120" s="23">
        <v>15.460353202999956</v>
      </c>
      <c r="IC120" s="23">
        <v>15.530088891019956</v>
      </c>
      <c r="ID120" s="23">
        <v>15.599824579039955</v>
      </c>
      <c r="IE120" s="23">
        <v>15.669560267059955</v>
      </c>
      <c r="IF120" s="23">
        <v>15.739295955079955</v>
      </c>
      <c r="IG120" s="23">
        <v>15.809031643099955</v>
      </c>
      <c r="IH120" s="23">
        <v>15.878767331119954</v>
      </c>
      <c r="II120" s="23">
        <v>15.948503019139954</v>
      </c>
      <c r="IJ120" s="23">
        <v>16.018238707159952</v>
      </c>
      <c r="IK120" s="23">
        <v>16.087974395179955</v>
      </c>
      <c r="IL120" s="23">
        <v>16.157710083199952</v>
      </c>
      <c r="IM120" s="23">
        <v>16.227445771219955</v>
      </c>
      <c r="IN120" s="23">
        <v>16.297181459239951</v>
      </c>
      <c r="IO120" s="23">
        <v>16.366917147259954</v>
      </c>
      <c r="IP120" s="23">
        <v>16.436652835279951</v>
      </c>
      <c r="IQ120" s="23">
        <v>16.506388523299954</v>
      </c>
      <c r="IR120" s="23">
        <v>16.57612421131995</v>
      </c>
      <c r="IS120" s="23">
        <v>16.645859899339953</v>
      </c>
      <c r="IT120" s="23">
        <v>16.71559558735995</v>
      </c>
      <c r="IU120" s="23">
        <v>16.785331275379953</v>
      </c>
      <c r="IV120" s="23">
        <v>16.855066963399949</v>
      </c>
    </row>
    <row r="121" spans="1:256" ht="13.2" x14ac:dyDescent="0.25">
      <c r="A121" s="149">
        <v>40360</v>
      </c>
      <c r="B121" s="218">
        <v>-2.0210059293750011</v>
      </c>
      <c r="C121" s="218">
        <v>-1.9907047400625011</v>
      </c>
      <c r="D121" s="218">
        <v>-1.9604035507500011</v>
      </c>
      <c r="E121" s="218">
        <v>-1.930102361437501</v>
      </c>
      <c r="F121" s="218">
        <v>-1.899801172125001</v>
      </c>
      <c r="G121" s="218">
        <v>-1.869499982812501</v>
      </c>
      <c r="H121" s="218">
        <v>-1.8391987935000009</v>
      </c>
      <c r="I121" s="218">
        <v>-1.8088976041875009</v>
      </c>
      <c r="J121" s="218">
        <v>-1.7785964148750009</v>
      </c>
      <c r="K121" s="218">
        <v>-1.7482952255625008</v>
      </c>
      <c r="L121" s="218">
        <v>-1.7179940362500008</v>
      </c>
      <c r="M121" s="218">
        <v>-1.6876928469375008</v>
      </c>
      <c r="N121" s="218">
        <v>-1.6573916576250007</v>
      </c>
      <c r="O121" s="218">
        <v>-1.6270904683125007</v>
      </c>
      <c r="P121" s="218">
        <v>-1.5967892790000007</v>
      </c>
      <c r="Q121" s="218">
        <v>-1.5664880896875006</v>
      </c>
      <c r="R121" s="218">
        <v>-1.5361869003750006</v>
      </c>
      <c r="S121" s="218">
        <v>-1.5058857110625006</v>
      </c>
      <c r="T121" s="218">
        <v>-1.4755845217500005</v>
      </c>
      <c r="U121" s="218">
        <v>-1.4452833324375005</v>
      </c>
      <c r="V121" s="219">
        <v>-1.4149821431250005</v>
      </c>
      <c r="W121" s="218">
        <v>-1.3846809538125004</v>
      </c>
      <c r="X121" s="219">
        <v>-1.3543797645000004</v>
      </c>
      <c r="Y121" s="218">
        <v>-1.3240785751875004</v>
      </c>
      <c r="Z121" s="219">
        <v>-1.2937773858750004</v>
      </c>
      <c r="AA121" s="218">
        <v>-1.2634761965625003</v>
      </c>
      <c r="AB121" s="220">
        <v>-1.2331750072500003</v>
      </c>
      <c r="AC121" s="218">
        <v>-1.2028738179375003</v>
      </c>
      <c r="AD121" s="220">
        <v>-1.1725726286250002</v>
      </c>
      <c r="AE121" s="218">
        <v>-1.1422714393125002</v>
      </c>
      <c r="AF121" s="218">
        <v>-1.1119702500000002</v>
      </c>
      <c r="AG121" s="150">
        <v>-1.0832351250000003</v>
      </c>
      <c r="AH121" s="150">
        <v>-1.0545000000000002</v>
      </c>
      <c r="AI121" s="150">
        <v>-1.0272500000000002</v>
      </c>
      <c r="AJ121" s="150">
        <v>-1</v>
      </c>
      <c r="AK121" s="150">
        <v>-0.8</v>
      </c>
      <c r="AL121" s="150">
        <v>-0.6</v>
      </c>
      <c r="AM121" s="150">
        <v>-0.4</v>
      </c>
      <c r="AN121" s="150">
        <v>-0.2</v>
      </c>
      <c r="AO121" s="150">
        <v>0</v>
      </c>
      <c r="AP121" s="150">
        <v>0.2</v>
      </c>
      <c r="AQ121" s="150">
        <v>0.4</v>
      </c>
      <c r="AR121" s="150">
        <v>0.6</v>
      </c>
      <c r="AS121" s="150">
        <v>0.8</v>
      </c>
      <c r="AT121" s="150">
        <v>1</v>
      </c>
      <c r="AU121" s="150">
        <v>1.2</v>
      </c>
      <c r="AV121" s="150">
        <v>1.4</v>
      </c>
      <c r="AW121" s="150">
        <v>1.58</v>
      </c>
      <c r="AX121" s="150">
        <v>1.76</v>
      </c>
      <c r="AY121" s="150">
        <v>1.9220000000000006</v>
      </c>
      <c r="AZ121" s="150">
        <v>2.0840000000000005</v>
      </c>
      <c r="BA121" s="150">
        <v>2.2298000000000004</v>
      </c>
      <c r="BB121" s="150">
        <v>2.3756000000000004</v>
      </c>
      <c r="BC121" s="150">
        <v>2.5068200000000003</v>
      </c>
      <c r="BD121" s="150">
        <v>2.6380400000000002</v>
      </c>
      <c r="BE121" s="150">
        <v>2.756138</v>
      </c>
      <c r="BF121" s="150">
        <v>2.8742359999999998</v>
      </c>
      <c r="BG121" s="150">
        <v>2.9805241999999996</v>
      </c>
      <c r="BH121" s="150">
        <v>3.0868123999999995</v>
      </c>
      <c r="BI121" s="150">
        <v>3.1824717799999993</v>
      </c>
      <c r="BJ121" s="150">
        <v>3.2781311599999992</v>
      </c>
      <c r="BK121" s="150">
        <v>3.3642246019999993</v>
      </c>
      <c r="BL121" s="150">
        <v>3.450318043999999</v>
      </c>
      <c r="BM121" s="150">
        <v>3.5278021417999987</v>
      </c>
      <c r="BN121" s="150">
        <v>3.6052862395999989</v>
      </c>
      <c r="BO121" s="150">
        <v>3.6750219276199987</v>
      </c>
      <c r="BP121" s="150">
        <v>3.7447576156399989</v>
      </c>
      <c r="BQ121" s="150">
        <v>3.8144933036599991</v>
      </c>
      <c r="BR121" s="150">
        <v>3.8842289916799988</v>
      </c>
      <c r="BS121" s="150">
        <v>3.9539646796999985</v>
      </c>
      <c r="BT121" s="150">
        <v>4.0237003677199983</v>
      </c>
      <c r="BU121" s="150">
        <v>4.093436055739998</v>
      </c>
      <c r="BV121" s="150">
        <v>4.1631717437599978</v>
      </c>
      <c r="BW121" s="150">
        <v>4.2329074317799975</v>
      </c>
      <c r="BX121" s="150">
        <v>4.3026431197999973</v>
      </c>
      <c r="BY121" s="150">
        <v>4.372378807819997</v>
      </c>
      <c r="BZ121" s="150">
        <v>4.4421144958399967</v>
      </c>
      <c r="CA121" s="150">
        <v>4.5118501838599965</v>
      </c>
      <c r="CB121" s="150">
        <v>4.5815858718799962</v>
      </c>
      <c r="CC121" s="150">
        <v>4.651321559899996</v>
      </c>
      <c r="CD121" s="150">
        <v>4.7210572479199957</v>
      </c>
      <c r="CE121" s="150">
        <v>4.7907929359399954</v>
      </c>
      <c r="CF121" s="150">
        <v>4.8605286239599952</v>
      </c>
      <c r="CG121" s="150">
        <v>4.9302643119799949</v>
      </c>
      <c r="CH121" s="150">
        <v>4.9999999999999947</v>
      </c>
      <c r="CI121" s="150">
        <v>5.0697356880199944</v>
      </c>
      <c r="CJ121" s="150">
        <v>5.1394713760399942</v>
      </c>
      <c r="CK121" s="150">
        <v>5.2092070640599939</v>
      </c>
      <c r="CL121" s="150">
        <v>5.2789427520799936</v>
      </c>
      <c r="CM121" s="150">
        <v>5.3486784400999934</v>
      </c>
      <c r="CN121" s="150">
        <v>5.4184141281199931</v>
      </c>
      <c r="CO121" s="150">
        <v>5.4881498161399929</v>
      </c>
      <c r="CP121" s="150">
        <v>5.5578855041599926</v>
      </c>
      <c r="CQ121" s="150">
        <v>5.6276211921799923</v>
      </c>
      <c r="CR121" s="150">
        <v>5.6973568801999921</v>
      </c>
      <c r="CS121" s="150">
        <v>5.7670925682199918</v>
      </c>
      <c r="CT121" s="150">
        <v>5.8368282562399916</v>
      </c>
      <c r="CU121" s="150">
        <v>5.9065639442599913</v>
      </c>
      <c r="CV121" s="150">
        <v>5.9762996322799911</v>
      </c>
      <c r="CW121" s="150">
        <v>6.0460353202999908</v>
      </c>
      <c r="CX121" s="150">
        <v>6.1157710083199905</v>
      </c>
      <c r="CY121" s="150">
        <v>6.1855066963399903</v>
      </c>
      <c r="CZ121" s="150">
        <v>6.25524238435999</v>
      </c>
      <c r="DA121" s="150">
        <v>6.3249780723799898</v>
      </c>
      <c r="DB121" s="150">
        <v>6.3947137603999895</v>
      </c>
      <c r="DC121" s="150">
        <v>6.4644494484199893</v>
      </c>
      <c r="DD121" s="150">
        <v>6.534185136439989</v>
      </c>
      <c r="DE121" s="150">
        <v>6.6039208244599887</v>
      </c>
      <c r="DF121" s="150">
        <v>6.6736565124799885</v>
      </c>
      <c r="DG121" s="150">
        <v>6.7433922004999882</v>
      </c>
      <c r="DH121" s="150">
        <v>6.813127888519988</v>
      </c>
      <c r="DI121" s="150">
        <v>6.8828635765399877</v>
      </c>
      <c r="DJ121" s="150">
        <v>6.9525992645599874</v>
      </c>
      <c r="DK121" s="150">
        <v>7.0223349525799872</v>
      </c>
      <c r="DL121" s="150">
        <v>7.0920706405999869</v>
      </c>
      <c r="DM121" s="150">
        <v>7.1618063286199867</v>
      </c>
      <c r="DN121" s="150">
        <v>7.2315420166399864</v>
      </c>
      <c r="DO121" s="150">
        <v>7.3012777046599862</v>
      </c>
      <c r="DP121" s="150">
        <v>7.3710133926799859</v>
      </c>
      <c r="DQ121" s="150">
        <v>7.4407490806999856</v>
      </c>
      <c r="DR121" s="150">
        <v>7.5104847687199854</v>
      </c>
      <c r="DS121" s="150">
        <v>7.5802204567399851</v>
      </c>
      <c r="DT121" s="150">
        <v>7.6499561447599849</v>
      </c>
      <c r="DU121" s="150">
        <v>7.7196918327799846</v>
      </c>
      <c r="DV121" s="150">
        <v>7.7894275207999844</v>
      </c>
      <c r="DW121" s="150">
        <v>7.8591632088199841</v>
      </c>
      <c r="DX121" s="150">
        <v>7.9288988968399838</v>
      </c>
      <c r="DY121" s="150">
        <v>7.9986345848599836</v>
      </c>
      <c r="DZ121" s="150">
        <v>8.0683702728799833</v>
      </c>
      <c r="EA121" s="150">
        <v>8.1381059608999831</v>
      </c>
      <c r="EB121" s="150">
        <v>8.2078416489199828</v>
      </c>
      <c r="EC121" s="150">
        <v>8.2775773369399825</v>
      </c>
      <c r="ED121" s="150">
        <v>8.3473130249599823</v>
      </c>
      <c r="EE121" s="150">
        <v>8.417048712979982</v>
      </c>
      <c r="EF121" s="150">
        <v>8.4867844009999818</v>
      </c>
      <c r="EG121" s="150">
        <v>8.5565200890199815</v>
      </c>
      <c r="EH121" s="150">
        <v>8.6262557770399813</v>
      </c>
      <c r="EI121" s="150">
        <v>8.695991465059981</v>
      </c>
      <c r="EJ121" s="150">
        <v>8.7657271530799807</v>
      </c>
      <c r="EK121" s="150">
        <v>8.8354628410999805</v>
      </c>
      <c r="EL121" s="23">
        <v>8.9051985291199802</v>
      </c>
      <c r="EM121" s="23">
        <v>8.97493421713998</v>
      </c>
      <c r="EN121" s="23">
        <v>9.0446699051599797</v>
      </c>
      <c r="EO121" s="23">
        <v>9.1144055931799794</v>
      </c>
      <c r="EP121" s="23">
        <v>9.1841412811999792</v>
      </c>
      <c r="EQ121" s="23">
        <v>9.2538769692199789</v>
      </c>
      <c r="ER121" s="23">
        <v>9.3236126572399787</v>
      </c>
      <c r="ES121" s="23">
        <v>9.3933483452599784</v>
      </c>
      <c r="ET121" s="23">
        <v>9.4630840332799782</v>
      </c>
      <c r="EU121" s="23">
        <v>9.5328197212999779</v>
      </c>
      <c r="EV121" s="23">
        <v>9.6025554093199776</v>
      </c>
      <c r="EW121" s="23">
        <v>9.6722910973399774</v>
      </c>
      <c r="EX121" s="23">
        <v>9.7420267853599771</v>
      </c>
      <c r="EY121" s="23">
        <v>9.8117624733799769</v>
      </c>
      <c r="EZ121" s="23">
        <v>9.8814981613999766</v>
      </c>
      <c r="FA121" s="23">
        <v>9.9512338494199764</v>
      </c>
      <c r="FB121" s="23">
        <v>10.020969537439976</v>
      </c>
      <c r="FC121" s="23">
        <v>10.090705225459976</v>
      </c>
      <c r="FD121" s="23">
        <v>10.160440913479976</v>
      </c>
      <c r="FE121" s="23">
        <v>10.230176601499975</v>
      </c>
      <c r="FF121" s="23">
        <v>10.299912289519975</v>
      </c>
      <c r="FG121" s="23">
        <v>10.369647977539975</v>
      </c>
      <c r="FH121" s="23">
        <v>10.439383665559975</v>
      </c>
      <c r="FI121" s="23">
        <v>10.509119353579974</v>
      </c>
      <c r="FJ121" s="23">
        <v>10.578855041599974</v>
      </c>
      <c r="FK121" s="23">
        <v>10.648590729619974</v>
      </c>
      <c r="FL121" s="23">
        <v>10.718326417639974</v>
      </c>
      <c r="FM121" s="23">
        <v>10.788062105659973</v>
      </c>
      <c r="FN121" s="23">
        <v>10.857797793679973</v>
      </c>
      <c r="FO121" s="23">
        <v>10.927533481699973</v>
      </c>
      <c r="FP121" s="23">
        <v>10.997269169719972</v>
      </c>
      <c r="FQ121" s="23">
        <v>11.067004857739972</v>
      </c>
      <c r="FR121" s="23">
        <v>11.136740545759972</v>
      </c>
      <c r="FS121" s="23">
        <v>11.206476233779972</v>
      </c>
      <c r="FT121" s="23">
        <v>11.276211921799971</v>
      </c>
      <c r="FU121" s="23">
        <v>11.345947609819971</v>
      </c>
      <c r="FV121" s="23">
        <v>11.415683297839971</v>
      </c>
      <c r="FW121" s="23">
        <v>11.485418985859971</v>
      </c>
      <c r="FX121" s="23">
        <v>11.55515467387997</v>
      </c>
      <c r="FY121" s="23">
        <v>11.62489036189997</v>
      </c>
      <c r="FZ121" s="23">
        <v>11.69462604991997</v>
      </c>
      <c r="GA121" s="23">
        <v>11.76436173793997</v>
      </c>
      <c r="GB121" s="23">
        <v>11.834097425959969</v>
      </c>
      <c r="GC121" s="23">
        <v>11.903833113979969</v>
      </c>
      <c r="GD121" s="23">
        <v>11.973568801999969</v>
      </c>
      <c r="GE121" s="23">
        <v>12.043304490019969</v>
      </c>
      <c r="GF121" s="23">
        <v>12.113040178039968</v>
      </c>
      <c r="GG121" s="23">
        <v>12.182775866059968</v>
      </c>
      <c r="GH121" s="23">
        <v>12.252511554079968</v>
      </c>
      <c r="GI121" s="23">
        <v>12.322247242099968</v>
      </c>
      <c r="GJ121" s="23">
        <v>12.391982930119967</v>
      </c>
      <c r="GK121" s="23">
        <v>12.461718618139967</v>
      </c>
      <c r="GL121" s="23">
        <v>12.531454306159967</v>
      </c>
      <c r="GM121" s="23">
        <v>12.601189994179967</v>
      </c>
      <c r="GN121" s="23">
        <v>12.670925682199966</v>
      </c>
      <c r="GO121" s="23">
        <v>12.740661370219966</v>
      </c>
      <c r="GP121" s="23">
        <v>12.810397058239966</v>
      </c>
      <c r="GQ121" s="23">
        <v>12.880132746259966</v>
      </c>
      <c r="GR121" s="23">
        <v>12.949868434279965</v>
      </c>
      <c r="GS121" s="23">
        <v>13.019604122299965</v>
      </c>
      <c r="GT121" s="23">
        <v>13.089339810319965</v>
      </c>
      <c r="GU121" s="23">
        <v>13.159075498339964</v>
      </c>
      <c r="GV121" s="23">
        <v>13.228811186359964</v>
      </c>
      <c r="GW121" s="23">
        <v>13.298546874379964</v>
      </c>
      <c r="GX121" s="23">
        <v>13.368282562399964</v>
      </c>
      <c r="GY121" s="23">
        <v>13.438018250419963</v>
      </c>
      <c r="GZ121" s="23">
        <v>13.507753938439963</v>
      </c>
      <c r="HA121" s="23">
        <v>13.577489626459963</v>
      </c>
      <c r="HB121" s="23">
        <v>13.647225314479963</v>
      </c>
      <c r="HC121" s="23">
        <v>13.716961002499962</v>
      </c>
      <c r="HD121" s="23">
        <v>13.786696690519962</v>
      </c>
      <c r="HE121" s="23">
        <v>13.856432378539962</v>
      </c>
      <c r="HF121" s="23">
        <v>13.926168066559962</v>
      </c>
      <c r="HG121" s="23">
        <v>13.995903754579961</v>
      </c>
      <c r="HH121" s="23">
        <v>14.065639442599961</v>
      </c>
      <c r="HI121" s="23">
        <v>14.135375130619961</v>
      </c>
      <c r="HJ121" s="23">
        <v>14.205110818639961</v>
      </c>
      <c r="HK121" s="23">
        <v>14.27484650665996</v>
      </c>
      <c r="HL121" s="23">
        <v>14.34458219467996</v>
      </c>
      <c r="HM121" s="23">
        <v>14.41431788269996</v>
      </c>
      <c r="HN121" s="23">
        <v>14.48405357071996</v>
      </c>
      <c r="HO121" s="23">
        <v>14.553789258739959</v>
      </c>
      <c r="HP121" s="23">
        <v>14.623524946759959</v>
      </c>
      <c r="HQ121" s="23">
        <v>14.693260634779959</v>
      </c>
      <c r="HR121" s="23">
        <v>14.762996322799959</v>
      </c>
      <c r="HS121" s="23">
        <v>14.832732010819958</v>
      </c>
      <c r="HT121" s="23">
        <v>14.902467698839958</v>
      </c>
      <c r="HU121" s="23">
        <v>14.972203386859958</v>
      </c>
      <c r="HV121" s="23">
        <v>15.041939074879958</v>
      </c>
      <c r="HW121" s="23">
        <v>15.111674762899957</v>
      </c>
      <c r="HX121" s="23">
        <v>15.181410450919957</v>
      </c>
      <c r="HY121" s="23">
        <v>15.251146138939957</v>
      </c>
      <c r="HZ121" s="23">
        <v>15.320881826959956</v>
      </c>
      <c r="IA121" s="23">
        <v>15.390617514979956</v>
      </c>
      <c r="IB121" s="23">
        <v>15.460353202999956</v>
      </c>
      <c r="IC121" s="23">
        <v>15.530088891019956</v>
      </c>
      <c r="ID121" s="23">
        <v>15.599824579039955</v>
      </c>
      <c r="IE121" s="23">
        <v>15.669560267059955</v>
      </c>
      <c r="IF121" s="23">
        <v>15.739295955079955</v>
      </c>
      <c r="IG121" s="23">
        <v>15.809031643099955</v>
      </c>
      <c r="IH121" s="23">
        <v>15.878767331119954</v>
      </c>
      <c r="II121" s="23">
        <v>15.948503019139954</v>
      </c>
      <c r="IJ121" s="23">
        <v>16.018238707159952</v>
      </c>
      <c r="IK121" s="23">
        <v>16.087974395179955</v>
      </c>
      <c r="IL121" s="23">
        <v>16.157710083199952</v>
      </c>
      <c r="IM121" s="23">
        <v>16.227445771219955</v>
      </c>
      <c r="IN121" s="23">
        <v>16.297181459239951</v>
      </c>
      <c r="IO121" s="23">
        <v>16.366917147259954</v>
      </c>
      <c r="IP121" s="23">
        <v>16.436652835279951</v>
      </c>
      <c r="IQ121" s="23">
        <v>16.506388523299954</v>
      </c>
      <c r="IR121" s="23">
        <v>16.57612421131995</v>
      </c>
      <c r="IS121" s="23">
        <v>16.645859899339953</v>
      </c>
      <c r="IT121" s="23">
        <v>16.71559558735995</v>
      </c>
      <c r="IU121" s="23">
        <v>16.785331275379953</v>
      </c>
      <c r="IV121" s="23">
        <v>16.855066963399949</v>
      </c>
    </row>
    <row r="122" spans="1:256" ht="13.2" x14ac:dyDescent="0.25">
      <c r="A122" s="149">
        <v>40391</v>
      </c>
      <c r="B122" s="218">
        <v>-2.0210059293750011</v>
      </c>
      <c r="C122" s="218">
        <v>-1.9907047400625011</v>
      </c>
      <c r="D122" s="218">
        <v>-1.9604035507500011</v>
      </c>
      <c r="E122" s="218">
        <v>-1.930102361437501</v>
      </c>
      <c r="F122" s="218">
        <v>-1.899801172125001</v>
      </c>
      <c r="G122" s="218">
        <v>-1.869499982812501</v>
      </c>
      <c r="H122" s="218">
        <v>-1.8391987935000009</v>
      </c>
      <c r="I122" s="218">
        <v>-1.8088976041875009</v>
      </c>
      <c r="J122" s="218">
        <v>-1.7785964148750009</v>
      </c>
      <c r="K122" s="218">
        <v>-1.7482952255625008</v>
      </c>
      <c r="L122" s="218">
        <v>-1.7179940362500008</v>
      </c>
      <c r="M122" s="218">
        <v>-1.6876928469375008</v>
      </c>
      <c r="N122" s="218">
        <v>-1.6573916576250007</v>
      </c>
      <c r="O122" s="218">
        <v>-1.6270904683125007</v>
      </c>
      <c r="P122" s="218">
        <v>-1.5967892790000007</v>
      </c>
      <c r="Q122" s="218">
        <v>-1.5664880896875006</v>
      </c>
      <c r="R122" s="218">
        <v>-1.5361869003750006</v>
      </c>
      <c r="S122" s="218">
        <v>-1.5058857110625006</v>
      </c>
      <c r="T122" s="218">
        <v>-1.4755845217500005</v>
      </c>
      <c r="U122" s="218">
        <v>-1.4452833324375005</v>
      </c>
      <c r="V122" s="219">
        <v>-1.4149821431250005</v>
      </c>
      <c r="W122" s="218">
        <v>-1.3846809538125004</v>
      </c>
      <c r="X122" s="219">
        <v>-1.3543797645000004</v>
      </c>
      <c r="Y122" s="218">
        <v>-1.3240785751875004</v>
      </c>
      <c r="Z122" s="219">
        <v>-1.2937773858750004</v>
      </c>
      <c r="AA122" s="218">
        <v>-1.2634761965625003</v>
      </c>
      <c r="AB122" s="220">
        <v>-1.2331750072500003</v>
      </c>
      <c r="AC122" s="218">
        <v>-1.2028738179375003</v>
      </c>
      <c r="AD122" s="220">
        <v>-1.1725726286250002</v>
      </c>
      <c r="AE122" s="218">
        <v>-1.1422714393125002</v>
      </c>
      <c r="AF122" s="218">
        <v>-1.1119702500000002</v>
      </c>
      <c r="AG122" s="150">
        <v>-1.0832351250000003</v>
      </c>
      <c r="AH122" s="150">
        <v>-1.0545000000000002</v>
      </c>
      <c r="AI122" s="150">
        <v>-1.0272500000000002</v>
      </c>
      <c r="AJ122" s="150">
        <v>-1</v>
      </c>
      <c r="AK122" s="150">
        <v>-0.8</v>
      </c>
      <c r="AL122" s="150">
        <v>-0.6</v>
      </c>
      <c r="AM122" s="150">
        <v>-0.4</v>
      </c>
      <c r="AN122" s="150">
        <v>-0.2</v>
      </c>
      <c r="AO122" s="150">
        <v>0</v>
      </c>
      <c r="AP122" s="150">
        <v>0.2</v>
      </c>
      <c r="AQ122" s="150">
        <v>0.4</v>
      </c>
      <c r="AR122" s="150">
        <v>0.6</v>
      </c>
      <c r="AS122" s="150">
        <v>0.8</v>
      </c>
      <c r="AT122" s="150">
        <v>1</v>
      </c>
      <c r="AU122" s="150">
        <v>1.2</v>
      </c>
      <c r="AV122" s="150">
        <v>1.4</v>
      </c>
      <c r="AW122" s="150">
        <v>1.58</v>
      </c>
      <c r="AX122" s="150">
        <v>1.76</v>
      </c>
      <c r="AY122" s="150">
        <v>1.9220000000000006</v>
      </c>
      <c r="AZ122" s="150">
        <v>2.0840000000000005</v>
      </c>
      <c r="BA122" s="150">
        <v>2.2298000000000004</v>
      </c>
      <c r="BB122" s="150">
        <v>2.3756000000000004</v>
      </c>
      <c r="BC122" s="150">
        <v>2.5068200000000003</v>
      </c>
      <c r="BD122" s="150">
        <v>2.6380400000000002</v>
      </c>
      <c r="BE122" s="150">
        <v>2.756138</v>
      </c>
      <c r="BF122" s="150">
        <v>2.8742359999999998</v>
      </c>
      <c r="BG122" s="150">
        <v>2.9805241999999996</v>
      </c>
      <c r="BH122" s="150">
        <v>3.0868123999999995</v>
      </c>
      <c r="BI122" s="150">
        <v>3.1824717799999993</v>
      </c>
      <c r="BJ122" s="150">
        <v>3.2781311599999992</v>
      </c>
      <c r="BK122" s="150">
        <v>3.3642246019999993</v>
      </c>
      <c r="BL122" s="150">
        <v>3.450318043999999</v>
      </c>
      <c r="BM122" s="150">
        <v>3.5278021417999987</v>
      </c>
      <c r="BN122" s="150">
        <v>3.6052862395999989</v>
      </c>
      <c r="BO122" s="150">
        <v>3.6750219276199987</v>
      </c>
      <c r="BP122" s="150">
        <v>3.7447576156399989</v>
      </c>
      <c r="BQ122" s="150">
        <v>3.8144933036599991</v>
      </c>
      <c r="BR122" s="150">
        <v>3.8842289916799988</v>
      </c>
      <c r="BS122" s="150">
        <v>3.9539646796999985</v>
      </c>
      <c r="BT122" s="150">
        <v>4.0237003677199983</v>
      </c>
      <c r="BU122" s="150">
        <v>4.093436055739998</v>
      </c>
      <c r="BV122" s="150">
        <v>4.1631717437599978</v>
      </c>
      <c r="BW122" s="150">
        <v>4.2329074317799975</v>
      </c>
      <c r="BX122" s="150">
        <v>4.3026431197999973</v>
      </c>
      <c r="BY122" s="150">
        <v>4.372378807819997</v>
      </c>
      <c r="BZ122" s="150">
        <v>4.4421144958399967</v>
      </c>
      <c r="CA122" s="150">
        <v>4.5118501838599965</v>
      </c>
      <c r="CB122" s="150">
        <v>4.5815858718799962</v>
      </c>
      <c r="CC122" s="150">
        <v>4.651321559899996</v>
      </c>
      <c r="CD122" s="150">
        <v>4.7210572479199957</v>
      </c>
      <c r="CE122" s="150">
        <v>4.7907929359399954</v>
      </c>
      <c r="CF122" s="150">
        <v>4.8605286239599952</v>
      </c>
      <c r="CG122" s="150">
        <v>4.9302643119799949</v>
      </c>
      <c r="CH122" s="150">
        <v>4.9999999999999947</v>
      </c>
      <c r="CI122" s="150">
        <v>5.0697356880199944</v>
      </c>
      <c r="CJ122" s="150">
        <v>5.1394713760399942</v>
      </c>
      <c r="CK122" s="150">
        <v>5.2092070640599939</v>
      </c>
      <c r="CL122" s="150">
        <v>5.2789427520799936</v>
      </c>
      <c r="CM122" s="150">
        <v>5.3486784400999934</v>
      </c>
      <c r="CN122" s="150">
        <v>5.4184141281199931</v>
      </c>
      <c r="CO122" s="150">
        <v>5.4881498161399929</v>
      </c>
      <c r="CP122" s="150">
        <v>5.5578855041599926</v>
      </c>
      <c r="CQ122" s="150">
        <v>5.6276211921799923</v>
      </c>
      <c r="CR122" s="150">
        <v>5.6973568801999921</v>
      </c>
      <c r="CS122" s="150">
        <v>5.7670925682199918</v>
      </c>
      <c r="CT122" s="150">
        <v>5.8368282562399916</v>
      </c>
      <c r="CU122" s="150">
        <v>5.9065639442599913</v>
      </c>
      <c r="CV122" s="150">
        <v>5.9762996322799911</v>
      </c>
      <c r="CW122" s="150">
        <v>6.0460353202999908</v>
      </c>
      <c r="CX122" s="150">
        <v>6.1157710083199905</v>
      </c>
      <c r="CY122" s="150">
        <v>6.1855066963399903</v>
      </c>
      <c r="CZ122" s="150">
        <v>6.25524238435999</v>
      </c>
      <c r="DA122" s="150">
        <v>6.3249780723799898</v>
      </c>
      <c r="DB122" s="150">
        <v>6.3947137603999895</v>
      </c>
      <c r="DC122" s="150">
        <v>6.4644494484199893</v>
      </c>
      <c r="DD122" s="150">
        <v>6.534185136439989</v>
      </c>
      <c r="DE122" s="150">
        <v>6.6039208244599887</v>
      </c>
      <c r="DF122" s="150">
        <v>6.6736565124799885</v>
      </c>
      <c r="DG122" s="150">
        <v>6.7433922004999882</v>
      </c>
      <c r="DH122" s="150">
        <v>6.813127888519988</v>
      </c>
      <c r="DI122" s="150">
        <v>6.8828635765399877</v>
      </c>
      <c r="DJ122" s="150">
        <v>6.9525992645599874</v>
      </c>
      <c r="DK122" s="150">
        <v>7.0223349525799872</v>
      </c>
      <c r="DL122" s="150">
        <v>7.0920706405999869</v>
      </c>
      <c r="DM122" s="150">
        <v>7.1618063286199867</v>
      </c>
      <c r="DN122" s="150">
        <v>7.2315420166399864</v>
      </c>
      <c r="DO122" s="150">
        <v>7.3012777046599862</v>
      </c>
      <c r="DP122" s="150">
        <v>7.3710133926799859</v>
      </c>
      <c r="DQ122" s="150">
        <v>7.4407490806999856</v>
      </c>
      <c r="DR122" s="150">
        <v>7.5104847687199854</v>
      </c>
      <c r="DS122" s="150">
        <v>7.5802204567399851</v>
      </c>
      <c r="DT122" s="150">
        <v>7.6499561447599849</v>
      </c>
      <c r="DU122" s="150">
        <v>7.7196918327799846</v>
      </c>
      <c r="DV122" s="150">
        <v>7.7894275207999844</v>
      </c>
      <c r="DW122" s="150">
        <v>7.8591632088199841</v>
      </c>
      <c r="DX122" s="150">
        <v>7.9288988968399838</v>
      </c>
      <c r="DY122" s="150">
        <v>7.9986345848599836</v>
      </c>
      <c r="DZ122" s="150">
        <v>8.0683702728799833</v>
      </c>
      <c r="EA122" s="150">
        <v>8.1381059608999831</v>
      </c>
      <c r="EB122" s="150">
        <v>8.2078416489199828</v>
      </c>
      <c r="EC122" s="150">
        <v>8.2775773369399825</v>
      </c>
      <c r="ED122" s="150">
        <v>8.3473130249599823</v>
      </c>
      <c r="EE122" s="150">
        <v>8.417048712979982</v>
      </c>
      <c r="EF122" s="150">
        <v>8.4867844009999818</v>
      </c>
      <c r="EG122" s="150">
        <v>8.5565200890199815</v>
      </c>
      <c r="EH122" s="150">
        <v>8.6262557770399813</v>
      </c>
      <c r="EI122" s="150">
        <v>8.695991465059981</v>
      </c>
      <c r="EJ122" s="150">
        <v>8.7657271530799807</v>
      </c>
      <c r="EK122" s="150">
        <v>8.8354628410999805</v>
      </c>
      <c r="EL122" s="23">
        <v>8.9051985291199802</v>
      </c>
      <c r="EM122" s="23">
        <v>8.97493421713998</v>
      </c>
      <c r="EN122" s="23">
        <v>9.0446699051599797</v>
      </c>
      <c r="EO122" s="23">
        <v>9.1144055931799794</v>
      </c>
      <c r="EP122" s="23">
        <v>9.1841412811999792</v>
      </c>
      <c r="EQ122" s="23">
        <v>9.2538769692199789</v>
      </c>
      <c r="ER122" s="23">
        <v>9.3236126572399787</v>
      </c>
      <c r="ES122" s="23">
        <v>9.3933483452599784</v>
      </c>
      <c r="ET122" s="23">
        <v>9.4630840332799782</v>
      </c>
      <c r="EU122" s="23">
        <v>9.5328197212999779</v>
      </c>
      <c r="EV122" s="23">
        <v>9.6025554093199776</v>
      </c>
      <c r="EW122" s="23">
        <v>9.6722910973399774</v>
      </c>
      <c r="EX122" s="23">
        <v>9.7420267853599771</v>
      </c>
      <c r="EY122" s="23">
        <v>9.8117624733799769</v>
      </c>
      <c r="EZ122" s="23">
        <v>9.8814981613999766</v>
      </c>
      <c r="FA122" s="23">
        <v>9.9512338494199764</v>
      </c>
      <c r="FB122" s="23">
        <v>10.020969537439976</v>
      </c>
      <c r="FC122" s="23">
        <v>10.090705225459976</v>
      </c>
      <c r="FD122" s="23">
        <v>10.160440913479976</v>
      </c>
      <c r="FE122" s="23">
        <v>10.230176601499975</v>
      </c>
      <c r="FF122" s="23">
        <v>10.299912289519975</v>
      </c>
      <c r="FG122" s="23">
        <v>10.369647977539975</v>
      </c>
      <c r="FH122" s="23">
        <v>10.439383665559975</v>
      </c>
      <c r="FI122" s="23">
        <v>10.509119353579974</v>
      </c>
      <c r="FJ122" s="23">
        <v>10.578855041599974</v>
      </c>
      <c r="FK122" s="23">
        <v>10.648590729619974</v>
      </c>
      <c r="FL122" s="23">
        <v>10.718326417639974</v>
      </c>
      <c r="FM122" s="23">
        <v>10.788062105659973</v>
      </c>
      <c r="FN122" s="23">
        <v>10.857797793679973</v>
      </c>
      <c r="FO122" s="23">
        <v>10.927533481699973</v>
      </c>
      <c r="FP122" s="23">
        <v>10.997269169719972</v>
      </c>
      <c r="FQ122" s="23">
        <v>11.067004857739972</v>
      </c>
      <c r="FR122" s="23">
        <v>11.136740545759972</v>
      </c>
      <c r="FS122" s="23">
        <v>11.206476233779972</v>
      </c>
      <c r="FT122" s="23">
        <v>11.276211921799971</v>
      </c>
      <c r="FU122" s="23">
        <v>11.345947609819971</v>
      </c>
      <c r="FV122" s="23">
        <v>11.415683297839971</v>
      </c>
      <c r="FW122" s="23">
        <v>11.485418985859971</v>
      </c>
      <c r="FX122" s="23">
        <v>11.55515467387997</v>
      </c>
      <c r="FY122" s="23">
        <v>11.62489036189997</v>
      </c>
      <c r="FZ122" s="23">
        <v>11.69462604991997</v>
      </c>
      <c r="GA122" s="23">
        <v>11.76436173793997</v>
      </c>
      <c r="GB122" s="23">
        <v>11.834097425959969</v>
      </c>
      <c r="GC122" s="23">
        <v>11.903833113979969</v>
      </c>
      <c r="GD122" s="23">
        <v>11.973568801999969</v>
      </c>
      <c r="GE122" s="23">
        <v>12.043304490019969</v>
      </c>
      <c r="GF122" s="23">
        <v>12.113040178039968</v>
      </c>
      <c r="GG122" s="23">
        <v>12.182775866059968</v>
      </c>
      <c r="GH122" s="23">
        <v>12.252511554079968</v>
      </c>
      <c r="GI122" s="23">
        <v>12.322247242099968</v>
      </c>
      <c r="GJ122" s="23">
        <v>12.391982930119967</v>
      </c>
      <c r="GK122" s="23">
        <v>12.461718618139967</v>
      </c>
      <c r="GL122" s="23">
        <v>12.531454306159967</v>
      </c>
      <c r="GM122" s="23">
        <v>12.601189994179967</v>
      </c>
      <c r="GN122" s="23">
        <v>12.670925682199966</v>
      </c>
      <c r="GO122" s="23">
        <v>12.740661370219966</v>
      </c>
      <c r="GP122" s="23">
        <v>12.810397058239966</v>
      </c>
      <c r="GQ122" s="23">
        <v>12.880132746259966</v>
      </c>
      <c r="GR122" s="23">
        <v>12.949868434279965</v>
      </c>
      <c r="GS122" s="23">
        <v>13.019604122299965</v>
      </c>
      <c r="GT122" s="23">
        <v>13.089339810319965</v>
      </c>
      <c r="GU122" s="23">
        <v>13.159075498339964</v>
      </c>
      <c r="GV122" s="23">
        <v>13.228811186359964</v>
      </c>
      <c r="GW122" s="23">
        <v>13.298546874379964</v>
      </c>
      <c r="GX122" s="23">
        <v>13.368282562399964</v>
      </c>
      <c r="GY122" s="23">
        <v>13.438018250419963</v>
      </c>
      <c r="GZ122" s="23">
        <v>13.507753938439963</v>
      </c>
      <c r="HA122" s="23">
        <v>13.577489626459963</v>
      </c>
      <c r="HB122" s="23">
        <v>13.647225314479963</v>
      </c>
      <c r="HC122" s="23">
        <v>13.716961002499962</v>
      </c>
      <c r="HD122" s="23">
        <v>13.786696690519962</v>
      </c>
      <c r="HE122" s="23">
        <v>13.856432378539962</v>
      </c>
      <c r="HF122" s="23">
        <v>13.926168066559962</v>
      </c>
      <c r="HG122" s="23">
        <v>13.995903754579961</v>
      </c>
      <c r="HH122" s="23">
        <v>14.065639442599961</v>
      </c>
      <c r="HI122" s="23">
        <v>14.135375130619961</v>
      </c>
      <c r="HJ122" s="23">
        <v>14.205110818639961</v>
      </c>
      <c r="HK122" s="23">
        <v>14.27484650665996</v>
      </c>
      <c r="HL122" s="23">
        <v>14.34458219467996</v>
      </c>
      <c r="HM122" s="23">
        <v>14.41431788269996</v>
      </c>
      <c r="HN122" s="23">
        <v>14.48405357071996</v>
      </c>
      <c r="HO122" s="23">
        <v>14.553789258739959</v>
      </c>
      <c r="HP122" s="23">
        <v>14.623524946759959</v>
      </c>
      <c r="HQ122" s="23">
        <v>14.693260634779959</v>
      </c>
      <c r="HR122" s="23">
        <v>14.762996322799959</v>
      </c>
      <c r="HS122" s="23">
        <v>14.832732010819958</v>
      </c>
      <c r="HT122" s="23">
        <v>14.902467698839958</v>
      </c>
      <c r="HU122" s="23">
        <v>14.972203386859958</v>
      </c>
      <c r="HV122" s="23">
        <v>15.041939074879958</v>
      </c>
      <c r="HW122" s="23">
        <v>15.111674762899957</v>
      </c>
      <c r="HX122" s="23">
        <v>15.181410450919957</v>
      </c>
      <c r="HY122" s="23">
        <v>15.251146138939957</v>
      </c>
      <c r="HZ122" s="23">
        <v>15.320881826959956</v>
      </c>
      <c r="IA122" s="23">
        <v>15.390617514979956</v>
      </c>
      <c r="IB122" s="23">
        <v>15.460353202999956</v>
      </c>
      <c r="IC122" s="23">
        <v>15.530088891019956</v>
      </c>
      <c r="ID122" s="23">
        <v>15.599824579039955</v>
      </c>
      <c r="IE122" s="23">
        <v>15.669560267059955</v>
      </c>
      <c r="IF122" s="23">
        <v>15.739295955079955</v>
      </c>
      <c r="IG122" s="23">
        <v>15.809031643099955</v>
      </c>
      <c r="IH122" s="23">
        <v>15.878767331119954</v>
      </c>
      <c r="II122" s="23">
        <v>15.948503019139954</v>
      </c>
      <c r="IJ122" s="23">
        <v>16.018238707159952</v>
      </c>
      <c r="IK122" s="23">
        <v>16.087974395179955</v>
      </c>
      <c r="IL122" s="23">
        <v>16.157710083199952</v>
      </c>
      <c r="IM122" s="23">
        <v>16.227445771219955</v>
      </c>
      <c r="IN122" s="23">
        <v>16.297181459239951</v>
      </c>
      <c r="IO122" s="23">
        <v>16.366917147259954</v>
      </c>
      <c r="IP122" s="23">
        <v>16.436652835279951</v>
      </c>
      <c r="IQ122" s="23">
        <v>16.506388523299954</v>
      </c>
      <c r="IR122" s="23">
        <v>16.57612421131995</v>
      </c>
      <c r="IS122" s="23">
        <v>16.645859899339953</v>
      </c>
      <c r="IT122" s="23">
        <v>16.71559558735995</v>
      </c>
      <c r="IU122" s="23">
        <v>16.785331275379953</v>
      </c>
      <c r="IV122" s="23">
        <v>16.855066963399949</v>
      </c>
    </row>
    <row r="123" spans="1:256" ht="13.2" x14ac:dyDescent="0.25">
      <c r="A123" s="149">
        <v>40422</v>
      </c>
      <c r="B123" s="218">
        <v>-2.0210059293750011</v>
      </c>
      <c r="C123" s="218">
        <v>-1.9907047400625011</v>
      </c>
      <c r="D123" s="218">
        <v>-1.9604035507500011</v>
      </c>
      <c r="E123" s="218">
        <v>-1.930102361437501</v>
      </c>
      <c r="F123" s="218">
        <v>-1.899801172125001</v>
      </c>
      <c r="G123" s="218">
        <v>-1.869499982812501</v>
      </c>
      <c r="H123" s="218">
        <v>-1.8391987935000009</v>
      </c>
      <c r="I123" s="218">
        <v>-1.8088976041875009</v>
      </c>
      <c r="J123" s="218">
        <v>-1.7785964148750009</v>
      </c>
      <c r="K123" s="218">
        <v>-1.7482952255625008</v>
      </c>
      <c r="L123" s="218">
        <v>-1.7179940362500008</v>
      </c>
      <c r="M123" s="218">
        <v>-1.6876928469375008</v>
      </c>
      <c r="N123" s="218">
        <v>-1.6573916576250007</v>
      </c>
      <c r="O123" s="218">
        <v>-1.6270904683125007</v>
      </c>
      <c r="P123" s="218">
        <v>-1.5967892790000007</v>
      </c>
      <c r="Q123" s="218">
        <v>-1.5664880896875006</v>
      </c>
      <c r="R123" s="218">
        <v>-1.5361869003750006</v>
      </c>
      <c r="S123" s="218">
        <v>-1.5058857110625006</v>
      </c>
      <c r="T123" s="218">
        <v>-1.4755845217500005</v>
      </c>
      <c r="U123" s="218">
        <v>-1.4452833324375005</v>
      </c>
      <c r="V123" s="219">
        <v>-1.4149821431250005</v>
      </c>
      <c r="W123" s="218">
        <v>-1.3846809538125004</v>
      </c>
      <c r="X123" s="219">
        <v>-1.3543797645000004</v>
      </c>
      <c r="Y123" s="218">
        <v>-1.3240785751875004</v>
      </c>
      <c r="Z123" s="219">
        <v>-1.2937773858750004</v>
      </c>
      <c r="AA123" s="218">
        <v>-1.2634761965625003</v>
      </c>
      <c r="AB123" s="220">
        <v>-1.2331750072500003</v>
      </c>
      <c r="AC123" s="218">
        <v>-1.2028738179375003</v>
      </c>
      <c r="AD123" s="220">
        <v>-1.1725726286250002</v>
      </c>
      <c r="AE123" s="218">
        <v>-1.1422714393125002</v>
      </c>
      <c r="AF123" s="218">
        <v>-1.1119702500000002</v>
      </c>
      <c r="AG123" s="150">
        <v>-1.0832351250000003</v>
      </c>
      <c r="AH123" s="150">
        <v>-1.0545000000000002</v>
      </c>
      <c r="AI123" s="150">
        <v>-1.0272500000000002</v>
      </c>
      <c r="AJ123" s="150">
        <v>-1</v>
      </c>
      <c r="AK123" s="150">
        <v>-0.8</v>
      </c>
      <c r="AL123" s="150">
        <v>-0.6</v>
      </c>
      <c r="AM123" s="150">
        <v>-0.4</v>
      </c>
      <c r="AN123" s="150">
        <v>-0.2</v>
      </c>
      <c r="AO123" s="150">
        <v>0</v>
      </c>
      <c r="AP123" s="150">
        <v>0.2</v>
      </c>
      <c r="AQ123" s="150">
        <v>0.4</v>
      </c>
      <c r="AR123" s="150">
        <v>0.6</v>
      </c>
      <c r="AS123" s="150">
        <v>0.8</v>
      </c>
      <c r="AT123" s="150">
        <v>1</v>
      </c>
      <c r="AU123" s="150">
        <v>1.2</v>
      </c>
      <c r="AV123" s="150">
        <v>1.4</v>
      </c>
      <c r="AW123" s="150">
        <v>1.58</v>
      </c>
      <c r="AX123" s="150">
        <v>1.76</v>
      </c>
      <c r="AY123" s="150">
        <v>1.9220000000000006</v>
      </c>
      <c r="AZ123" s="150">
        <v>2.0840000000000005</v>
      </c>
      <c r="BA123" s="150">
        <v>2.2298000000000004</v>
      </c>
      <c r="BB123" s="150">
        <v>2.3756000000000004</v>
      </c>
      <c r="BC123" s="150">
        <v>2.5068200000000003</v>
      </c>
      <c r="BD123" s="150">
        <v>2.6380400000000002</v>
      </c>
      <c r="BE123" s="150">
        <v>2.756138</v>
      </c>
      <c r="BF123" s="150">
        <v>2.8742359999999998</v>
      </c>
      <c r="BG123" s="150">
        <v>2.9805241999999996</v>
      </c>
      <c r="BH123" s="150">
        <v>3.0868123999999995</v>
      </c>
      <c r="BI123" s="150">
        <v>3.1824717799999993</v>
      </c>
      <c r="BJ123" s="150">
        <v>3.2781311599999992</v>
      </c>
      <c r="BK123" s="150">
        <v>3.3642246019999993</v>
      </c>
      <c r="BL123" s="150">
        <v>3.450318043999999</v>
      </c>
      <c r="BM123" s="150">
        <v>3.5278021417999987</v>
      </c>
      <c r="BN123" s="150">
        <v>3.6052862395999989</v>
      </c>
      <c r="BO123" s="150">
        <v>3.6750219276199987</v>
      </c>
      <c r="BP123" s="150">
        <v>3.7447576156399989</v>
      </c>
      <c r="BQ123" s="150">
        <v>3.8144933036599991</v>
      </c>
      <c r="BR123" s="150">
        <v>3.8842289916799988</v>
      </c>
      <c r="BS123" s="150">
        <v>3.9539646796999985</v>
      </c>
      <c r="BT123" s="150">
        <v>4.0237003677199983</v>
      </c>
      <c r="BU123" s="150">
        <v>4.093436055739998</v>
      </c>
      <c r="BV123" s="150">
        <v>4.1631717437599978</v>
      </c>
      <c r="BW123" s="150">
        <v>4.2329074317799975</v>
      </c>
      <c r="BX123" s="150">
        <v>4.3026431197999973</v>
      </c>
      <c r="BY123" s="150">
        <v>4.372378807819997</v>
      </c>
      <c r="BZ123" s="150">
        <v>4.4421144958399967</v>
      </c>
      <c r="CA123" s="150">
        <v>4.5118501838599965</v>
      </c>
      <c r="CB123" s="150">
        <v>4.5815858718799962</v>
      </c>
      <c r="CC123" s="150">
        <v>4.651321559899996</v>
      </c>
      <c r="CD123" s="150">
        <v>4.7210572479199957</v>
      </c>
      <c r="CE123" s="150">
        <v>4.7907929359399954</v>
      </c>
      <c r="CF123" s="150">
        <v>4.8605286239599952</v>
      </c>
      <c r="CG123" s="150">
        <v>4.9302643119799949</v>
      </c>
      <c r="CH123" s="150">
        <v>4.9999999999999947</v>
      </c>
      <c r="CI123" s="150">
        <v>5.0697356880199944</v>
      </c>
      <c r="CJ123" s="150">
        <v>5.1394713760399942</v>
      </c>
      <c r="CK123" s="150">
        <v>5.2092070640599939</v>
      </c>
      <c r="CL123" s="150">
        <v>5.2789427520799936</v>
      </c>
      <c r="CM123" s="150">
        <v>5.3486784400999934</v>
      </c>
      <c r="CN123" s="150">
        <v>5.4184141281199931</v>
      </c>
      <c r="CO123" s="150">
        <v>5.4881498161399929</v>
      </c>
      <c r="CP123" s="150">
        <v>5.5578855041599926</v>
      </c>
      <c r="CQ123" s="150">
        <v>5.6276211921799923</v>
      </c>
      <c r="CR123" s="150">
        <v>5.6973568801999921</v>
      </c>
      <c r="CS123" s="150">
        <v>5.7670925682199918</v>
      </c>
      <c r="CT123" s="150">
        <v>5.8368282562399916</v>
      </c>
      <c r="CU123" s="150">
        <v>5.9065639442599913</v>
      </c>
      <c r="CV123" s="150">
        <v>5.9762996322799911</v>
      </c>
      <c r="CW123" s="150">
        <v>6.0460353202999908</v>
      </c>
      <c r="CX123" s="150">
        <v>6.1157710083199905</v>
      </c>
      <c r="CY123" s="150">
        <v>6.1855066963399903</v>
      </c>
      <c r="CZ123" s="150">
        <v>6.25524238435999</v>
      </c>
      <c r="DA123" s="150">
        <v>6.3249780723799898</v>
      </c>
      <c r="DB123" s="150">
        <v>6.3947137603999895</v>
      </c>
      <c r="DC123" s="150">
        <v>6.4644494484199893</v>
      </c>
      <c r="DD123" s="150">
        <v>6.534185136439989</v>
      </c>
      <c r="DE123" s="150">
        <v>6.6039208244599887</v>
      </c>
      <c r="DF123" s="150">
        <v>6.6736565124799885</v>
      </c>
      <c r="DG123" s="150">
        <v>6.7433922004999882</v>
      </c>
      <c r="DH123" s="150">
        <v>6.813127888519988</v>
      </c>
      <c r="DI123" s="150">
        <v>6.8828635765399877</v>
      </c>
      <c r="DJ123" s="150">
        <v>6.9525992645599874</v>
      </c>
      <c r="DK123" s="150">
        <v>7.0223349525799872</v>
      </c>
      <c r="DL123" s="150">
        <v>7.0920706405999869</v>
      </c>
      <c r="DM123" s="150">
        <v>7.1618063286199867</v>
      </c>
      <c r="DN123" s="150">
        <v>7.2315420166399864</v>
      </c>
      <c r="DO123" s="150">
        <v>7.3012777046599862</v>
      </c>
      <c r="DP123" s="150">
        <v>7.3710133926799859</v>
      </c>
      <c r="DQ123" s="150">
        <v>7.4407490806999856</v>
      </c>
      <c r="DR123" s="150">
        <v>7.5104847687199854</v>
      </c>
      <c r="DS123" s="150">
        <v>7.5802204567399851</v>
      </c>
      <c r="DT123" s="150">
        <v>7.6499561447599849</v>
      </c>
      <c r="DU123" s="150">
        <v>7.7196918327799846</v>
      </c>
      <c r="DV123" s="150">
        <v>7.7894275207999844</v>
      </c>
      <c r="DW123" s="150">
        <v>7.8591632088199841</v>
      </c>
      <c r="DX123" s="150">
        <v>7.9288988968399838</v>
      </c>
      <c r="DY123" s="150">
        <v>7.9986345848599836</v>
      </c>
      <c r="DZ123" s="150">
        <v>8.0683702728799833</v>
      </c>
      <c r="EA123" s="150">
        <v>8.1381059608999831</v>
      </c>
      <c r="EB123" s="150">
        <v>8.2078416489199828</v>
      </c>
      <c r="EC123" s="150">
        <v>8.2775773369399825</v>
      </c>
      <c r="ED123" s="150">
        <v>8.3473130249599823</v>
      </c>
      <c r="EE123" s="150">
        <v>8.417048712979982</v>
      </c>
      <c r="EF123" s="150">
        <v>8.4867844009999818</v>
      </c>
      <c r="EG123" s="150">
        <v>8.5565200890199815</v>
      </c>
      <c r="EH123" s="150">
        <v>8.6262557770399813</v>
      </c>
      <c r="EI123" s="150">
        <v>8.695991465059981</v>
      </c>
      <c r="EJ123" s="150">
        <v>8.7657271530799807</v>
      </c>
      <c r="EK123" s="150">
        <v>8.8354628410999805</v>
      </c>
      <c r="EL123" s="23">
        <v>8.9051985291199802</v>
      </c>
      <c r="EM123" s="23">
        <v>8.97493421713998</v>
      </c>
      <c r="EN123" s="23">
        <v>9.0446699051599797</v>
      </c>
      <c r="EO123" s="23">
        <v>9.1144055931799794</v>
      </c>
      <c r="EP123" s="23">
        <v>9.1841412811999792</v>
      </c>
      <c r="EQ123" s="23">
        <v>9.2538769692199789</v>
      </c>
      <c r="ER123" s="23">
        <v>9.3236126572399787</v>
      </c>
      <c r="ES123" s="23">
        <v>9.3933483452599784</v>
      </c>
      <c r="ET123" s="23">
        <v>9.4630840332799782</v>
      </c>
      <c r="EU123" s="23">
        <v>9.5328197212999779</v>
      </c>
      <c r="EV123" s="23">
        <v>9.6025554093199776</v>
      </c>
      <c r="EW123" s="23">
        <v>9.6722910973399774</v>
      </c>
      <c r="EX123" s="23">
        <v>9.7420267853599771</v>
      </c>
      <c r="EY123" s="23">
        <v>9.8117624733799769</v>
      </c>
      <c r="EZ123" s="23">
        <v>9.8814981613999766</v>
      </c>
      <c r="FA123" s="23">
        <v>9.9512338494199764</v>
      </c>
      <c r="FB123" s="23">
        <v>10.020969537439976</v>
      </c>
      <c r="FC123" s="23">
        <v>10.090705225459976</v>
      </c>
      <c r="FD123" s="23">
        <v>10.160440913479976</v>
      </c>
      <c r="FE123" s="23">
        <v>10.230176601499975</v>
      </c>
      <c r="FF123" s="23">
        <v>10.299912289519975</v>
      </c>
      <c r="FG123" s="23">
        <v>10.369647977539975</v>
      </c>
      <c r="FH123" s="23">
        <v>10.439383665559975</v>
      </c>
      <c r="FI123" s="23">
        <v>10.509119353579974</v>
      </c>
      <c r="FJ123" s="23">
        <v>10.578855041599974</v>
      </c>
      <c r="FK123" s="23">
        <v>10.648590729619974</v>
      </c>
      <c r="FL123" s="23">
        <v>10.718326417639974</v>
      </c>
      <c r="FM123" s="23">
        <v>10.788062105659973</v>
      </c>
      <c r="FN123" s="23">
        <v>10.857797793679973</v>
      </c>
      <c r="FO123" s="23">
        <v>10.927533481699973</v>
      </c>
      <c r="FP123" s="23">
        <v>10.997269169719972</v>
      </c>
      <c r="FQ123" s="23">
        <v>11.067004857739972</v>
      </c>
      <c r="FR123" s="23">
        <v>11.136740545759972</v>
      </c>
      <c r="FS123" s="23">
        <v>11.206476233779972</v>
      </c>
      <c r="FT123" s="23">
        <v>11.276211921799971</v>
      </c>
      <c r="FU123" s="23">
        <v>11.345947609819971</v>
      </c>
      <c r="FV123" s="23">
        <v>11.415683297839971</v>
      </c>
      <c r="FW123" s="23">
        <v>11.485418985859971</v>
      </c>
      <c r="FX123" s="23">
        <v>11.55515467387997</v>
      </c>
      <c r="FY123" s="23">
        <v>11.62489036189997</v>
      </c>
      <c r="FZ123" s="23">
        <v>11.69462604991997</v>
      </c>
      <c r="GA123" s="23">
        <v>11.76436173793997</v>
      </c>
      <c r="GB123" s="23">
        <v>11.834097425959969</v>
      </c>
      <c r="GC123" s="23">
        <v>11.903833113979969</v>
      </c>
      <c r="GD123" s="23">
        <v>11.973568801999969</v>
      </c>
      <c r="GE123" s="23">
        <v>12.043304490019969</v>
      </c>
      <c r="GF123" s="23">
        <v>12.113040178039968</v>
      </c>
      <c r="GG123" s="23">
        <v>12.182775866059968</v>
      </c>
      <c r="GH123" s="23">
        <v>12.252511554079968</v>
      </c>
      <c r="GI123" s="23">
        <v>12.322247242099968</v>
      </c>
      <c r="GJ123" s="23">
        <v>12.391982930119967</v>
      </c>
      <c r="GK123" s="23">
        <v>12.461718618139967</v>
      </c>
      <c r="GL123" s="23">
        <v>12.531454306159967</v>
      </c>
      <c r="GM123" s="23">
        <v>12.601189994179967</v>
      </c>
      <c r="GN123" s="23">
        <v>12.670925682199966</v>
      </c>
      <c r="GO123" s="23">
        <v>12.740661370219966</v>
      </c>
      <c r="GP123" s="23">
        <v>12.810397058239966</v>
      </c>
      <c r="GQ123" s="23">
        <v>12.880132746259966</v>
      </c>
      <c r="GR123" s="23">
        <v>12.949868434279965</v>
      </c>
      <c r="GS123" s="23">
        <v>13.019604122299965</v>
      </c>
      <c r="GT123" s="23">
        <v>13.089339810319965</v>
      </c>
      <c r="GU123" s="23">
        <v>13.159075498339964</v>
      </c>
      <c r="GV123" s="23">
        <v>13.228811186359964</v>
      </c>
      <c r="GW123" s="23">
        <v>13.298546874379964</v>
      </c>
      <c r="GX123" s="23">
        <v>13.368282562399964</v>
      </c>
      <c r="GY123" s="23">
        <v>13.438018250419963</v>
      </c>
      <c r="GZ123" s="23">
        <v>13.507753938439963</v>
      </c>
      <c r="HA123" s="23">
        <v>13.577489626459963</v>
      </c>
      <c r="HB123" s="23">
        <v>13.647225314479963</v>
      </c>
      <c r="HC123" s="23">
        <v>13.716961002499962</v>
      </c>
      <c r="HD123" s="23">
        <v>13.786696690519962</v>
      </c>
      <c r="HE123" s="23">
        <v>13.856432378539962</v>
      </c>
      <c r="HF123" s="23">
        <v>13.926168066559962</v>
      </c>
      <c r="HG123" s="23">
        <v>13.995903754579961</v>
      </c>
      <c r="HH123" s="23">
        <v>14.065639442599961</v>
      </c>
      <c r="HI123" s="23">
        <v>14.135375130619961</v>
      </c>
      <c r="HJ123" s="23">
        <v>14.205110818639961</v>
      </c>
      <c r="HK123" s="23">
        <v>14.27484650665996</v>
      </c>
      <c r="HL123" s="23">
        <v>14.34458219467996</v>
      </c>
      <c r="HM123" s="23">
        <v>14.41431788269996</v>
      </c>
      <c r="HN123" s="23">
        <v>14.48405357071996</v>
      </c>
      <c r="HO123" s="23">
        <v>14.553789258739959</v>
      </c>
      <c r="HP123" s="23">
        <v>14.623524946759959</v>
      </c>
      <c r="HQ123" s="23">
        <v>14.693260634779959</v>
      </c>
      <c r="HR123" s="23">
        <v>14.762996322799959</v>
      </c>
      <c r="HS123" s="23">
        <v>14.832732010819958</v>
      </c>
      <c r="HT123" s="23">
        <v>14.902467698839958</v>
      </c>
      <c r="HU123" s="23">
        <v>14.972203386859958</v>
      </c>
      <c r="HV123" s="23">
        <v>15.041939074879958</v>
      </c>
      <c r="HW123" s="23">
        <v>15.111674762899957</v>
      </c>
      <c r="HX123" s="23">
        <v>15.181410450919957</v>
      </c>
      <c r="HY123" s="23">
        <v>15.251146138939957</v>
      </c>
      <c r="HZ123" s="23">
        <v>15.320881826959956</v>
      </c>
      <c r="IA123" s="23">
        <v>15.390617514979956</v>
      </c>
      <c r="IB123" s="23">
        <v>15.460353202999956</v>
      </c>
      <c r="IC123" s="23">
        <v>15.530088891019956</v>
      </c>
      <c r="ID123" s="23">
        <v>15.599824579039955</v>
      </c>
      <c r="IE123" s="23">
        <v>15.669560267059955</v>
      </c>
      <c r="IF123" s="23">
        <v>15.739295955079955</v>
      </c>
      <c r="IG123" s="23">
        <v>15.809031643099955</v>
      </c>
      <c r="IH123" s="23">
        <v>15.878767331119954</v>
      </c>
      <c r="II123" s="23">
        <v>15.948503019139954</v>
      </c>
      <c r="IJ123" s="23">
        <v>16.018238707159952</v>
      </c>
      <c r="IK123" s="23">
        <v>16.087974395179955</v>
      </c>
      <c r="IL123" s="23">
        <v>16.157710083199952</v>
      </c>
      <c r="IM123" s="23">
        <v>16.227445771219955</v>
      </c>
      <c r="IN123" s="23">
        <v>16.297181459239951</v>
      </c>
      <c r="IO123" s="23">
        <v>16.366917147259954</v>
      </c>
      <c r="IP123" s="23">
        <v>16.436652835279951</v>
      </c>
      <c r="IQ123" s="23">
        <v>16.506388523299954</v>
      </c>
      <c r="IR123" s="23">
        <v>16.57612421131995</v>
      </c>
      <c r="IS123" s="23">
        <v>16.645859899339953</v>
      </c>
      <c r="IT123" s="23">
        <v>16.71559558735995</v>
      </c>
      <c r="IU123" s="23">
        <v>16.785331275379953</v>
      </c>
      <c r="IV123" s="23">
        <v>16.855066963399949</v>
      </c>
    </row>
    <row r="124" spans="1:256" ht="13.2" x14ac:dyDescent="0.25">
      <c r="A124" s="149">
        <v>40452</v>
      </c>
      <c r="B124" s="218">
        <v>-2.0210059293750011</v>
      </c>
      <c r="C124" s="218">
        <v>-1.9907047400625011</v>
      </c>
      <c r="D124" s="218">
        <v>-1.9604035507500011</v>
      </c>
      <c r="E124" s="218">
        <v>-1.930102361437501</v>
      </c>
      <c r="F124" s="218">
        <v>-1.899801172125001</v>
      </c>
      <c r="G124" s="218">
        <v>-1.869499982812501</v>
      </c>
      <c r="H124" s="218">
        <v>-1.8391987935000009</v>
      </c>
      <c r="I124" s="218">
        <v>-1.8088976041875009</v>
      </c>
      <c r="J124" s="218">
        <v>-1.7785964148750009</v>
      </c>
      <c r="K124" s="218">
        <v>-1.7482952255625008</v>
      </c>
      <c r="L124" s="218">
        <v>-1.7179940362500008</v>
      </c>
      <c r="M124" s="218">
        <v>-1.6876928469375008</v>
      </c>
      <c r="N124" s="218">
        <v>-1.6573916576250007</v>
      </c>
      <c r="O124" s="218">
        <v>-1.6270904683125007</v>
      </c>
      <c r="P124" s="218">
        <v>-1.5967892790000007</v>
      </c>
      <c r="Q124" s="218">
        <v>-1.5664880896875006</v>
      </c>
      <c r="R124" s="218">
        <v>-1.5361869003750006</v>
      </c>
      <c r="S124" s="218">
        <v>-1.5058857110625006</v>
      </c>
      <c r="T124" s="218">
        <v>-1.4755845217500005</v>
      </c>
      <c r="U124" s="218">
        <v>-1.4452833324375005</v>
      </c>
      <c r="V124" s="219">
        <v>-1.4149821431250005</v>
      </c>
      <c r="W124" s="218">
        <v>-1.3846809538125004</v>
      </c>
      <c r="X124" s="219">
        <v>-1.3543797645000004</v>
      </c>
      <c r="Y124" s="218">
        <v>-1.3240785751875004</v>
      </c>
      <c r="Z124" s="219">
        <v>-1.2937773858750004</v>
      </c>
      <c r="AA124" s="218">
        <v>-1.2634761965625003</v>
      </c>
      <c r="AB124" s="220">
        <v>-1.2331750072500003</v>
      </c>
      <c r="AC124" s="218">
        <v>-1.2028738179375003</v>
      </c>
      <c r="AD124" s="220">
        <v>-1.1725726286250002</v>
      </c>
      <c r="AE124" s="218">
        <v>-1.1422714393125002</v>
      </c>
      <c r="AF124" s="218">
        <v>-1.1119702500000002</v>
      </c>
      <c r="AG124" s="150">
        <v>-1.0832351250000003</v>
      </c>
      <c r="AH124" s="150">
        <v>-1.0545000000000002</v>
      </c>
      <c r="AI124" s="150">
        <v>-1.0272500000000002</v>
      </c>
      <c r="AJ124" s="150">
        <v>-1</v>
      </c>
      <c r="AK124" s="150">
        <v>-0.8</v>
      </c>
      <c r="AL124" s="150">
        <v>-0.6</v>
      </c>
      <c r="AM124" s="150">
        <v>-0.4</v>
      </c>
      <c r="AN124" s="150">
        <v>-0.2</v>
      </c>
      <c r="AO124" s="150">
        <v>0</v>
      </c>
      <c r="AP124" s="150">
        <v>0.2</v>
      </c>
      <c r="AQ124" s="150">
        <v>0.4</v>
      </c>
      <c r="AR124" s="150">
        <v>0.6</v>
      </c>
      <c r="AS124" s="150">
        <v>0.8</v>
      </c>
      <c r="AT124" s="150">
        <v>1</v>
      </c>
      <c r="AU124" s="150">
        <v>1.2</v>
      </c>
      <c r="AV124" s="150">
        <v>1.4</v>
      </c>
      <c r="AW124" s="150">
        <v>1.58</v>
      </c>
      <c r="AX124" s="150">
        <v>1.76</v>
      </c>
      <c r="AY124" s="150">
        <v>1.9220000000000006</v>
      </c>
      <c r="AZ124" s="150">
        <v>2.0840000000000005</v>
      </c>
      <c r="BA124" s="150">
        <v>2.2298000000000004</v>
      </c>
      <c r="BB124" s="150">
        <v>2.3756000000000004</v>
      </c>
      <c r="BC124" s="150">
        <v>2.5068200000000003</v>
      </c>
      <c r="BD124" s="150">
        <v>2.6380400000000002</v>
      </c>
      <c r="BE124" s="150">
        <v>2.756138</v>
      </c>
      <c r="BF124" s="150">
        <v>2.8742359999999998</v>
      </c>
      <c r="BG124" s="150">
        <v>2.9805241999999996</v>
      </c>
      <c r="BH124" s="150">
        <v>3.0868123999999995</v>
      </c>
      <c r="BI124" s="150">
        <v>3.1824717799999993</v>
      </c>
      <c r="BJ124" s="150">
        <v>3.2781311599999992</v>
      </c>
      <c r="BK124" s="150">
        <v>3.3642246019999993</v>
      </c>
      <c r="BL124" s="150">
        <v>3.450318043999999</v>
      </c>
      <c r="BM124" s="150">
        <v>3.5278021417999987</v>
      </c>
      <c r="BN124" s="150">
        <v>3.6052862395999989</v>
      </c>
      <c r="BO124" s="150">
        <v>3.6750219276199987</v>
      </c>
      <c r="BP124" s="150">
        <v>3.7447576156399989</v>
      </c>
      <c r="BQ124" s="150">
        <v>3.8144933036599991</v>
      </c>
      <c r="BR124" s="150">
        <v>3.8842289916799988</v>
      </c>
      <c r="BS124" s="150">
        <v>3.9539646796999985</v>
      </c>
      <c r="BT124" s="150">
        <v>4.0237003677199983</v>
      </c>
      <c r="BU124" s="150">
        <v>4.093436055739998</v>
      </c>
      <c r="BV124" s="150">
        <v>4.1631717437599978</v>
      </c>
      <c r="BW124" s="150">
        <v>4.2329074317799975</v>
      </c>
      <c r="BX124" s="150">
        <v>4.3026431197999973</v>
      </c>
      <c r="BY124" s="150">
        <v>4.372378807819997</v>
      </c>
      <c r="BZ124" s="150">
        <v>4.4421144958399967</v>
      </c>
      <c r="CA124" s="150">
        <v>4.5118501838599965</v>
      </c>
      <c r="CB124" s="150">
        <v>4.5815858718799962</v>
      </c>
      <c r="CC124" s="150">
        <v>4.651321559899996</v>
      </c>
      <c r="CD124" s="150">
        <v>4.7210572479199957</v>
      </c>
      <c r="CE124" s="150">
        <v>4.7907929359399954</v>
      </c>
      <c r="CF124" s="150">
        <v>4.8605286239599952</v>
      </c>
      <c r="CG124" s="150">
        <v>4.9302643119799949</v>
      </c>
      <c r="CH124" s="150">
        <v>4.9999999999999947</v>
      </c>
      <c r="CI124" s="150">
        <v>5.0697356880199944</v>
      </c>
      <c r="CJ124" s="150">
        <v>5.1394713760399942</v>
      </c>
      <c r="CK124" s="150">
        <v>5.2092070640599939</v>
      </c>
      <c r="CL124" s="150">
        <v>5.2789427520799936</v>
      </c>
      <c r="CM124" s="150">
        <v>5.3486784400999934</v>
      </c>
      <c r="CN124" s="150">
        <v>5.4184141281199931</v>
      </c>
      <c r="CO124" s="150">
        <v>5.4881498161399929</v>
      </c>
      <c r="CP124" s="150">
        <v>5.5578855041599926</v>
      </c>
      <c r="CQ124" s="150">
        <v>5.6276211921799923</v>
      </c>
      <c r="CR124" s="150">
        <v>5.6973568801999921</v>
      </c>
      <c r="CS124" s="150">
        <v>5.7670925682199918</v>
      </c>
      <c r="CT124" s="150">
        <v>5.8368282562399916</v>
      </c>
      <c r="CU124" s="150">
        <v>5.9065639442599913</v>
      </c>
      <c r="CV124" s="150">
        <v>5.9762996322799911</v>
      </c>
      <c r="CW124" s="150">
        <v>6.0460353202999908</v>
      </c>
      <c r="CX124" s="150">
        <v>6.1157710083199905</v>
      </c>
      <c r="CY124" s="150">
        <v>6.1855066963399903</v>
      </c>
      <c r="CZ124" s="150">
        <v>6.25524238435999</v>
      </c>
      <c r="DA124" s="150">
        <v>6.3249780723799898</v>
      </c>
      <c r="DB124" s="150">
        <v>6.3947137603999895</v>
      </c>
      <c r="DC124" s="150">
        <v>6.4644494484199893</v>
      </c>
      <c r="DD124" s="150">
        <v>6.534185136439989</v>
      </c>
      <c r="DE124" s="150">
        <v>6.6039208244599887</v>
      </c>
      <c r="DF124" s="150">
        <v>6.6736565124799885</v>
      </c>
      <c r="DG124" s="150">
        <v>6.7433922004999882</v>
      </c>
      <c r="DH124" s="150">
        <v>6.813127888519988</v>
      </c>
      <c r="DI124" s="150">
        <v>6.8828635765399877</v>
      </c>
      <c r="DJ124" s="150">
        <v>6.9525992645599874</v>
      </c>
      <c r="DK124" s="150">
        <v>7.0223349525799872</v>
      </c>
      <c r="DL124" s="150">
        <v>7.0920706405999869</v>
      </c>
      <c r="DM124" s="150">
        <v>7.1618063286199867</v>
      </c>
      <c r="DN124" s="150">
        <v>7.2315420166399864</v>
      </c>
      <c r="DO124" s="150">
        <v>7.3012777046599862</v>
      </c>
      <c r="DP124" s="150">
        <v>7.3710133926799859</v>
      </c>
      <c r="DQ124" s="150">
        <v>7.4407490806999856</v>
      </c>
      <c r="DR124" s="150">
        <v>7.5104847687199854</v>
      </c>
      <c r="DS124" s="150">
        <v>7.5802204567399851</v>
      </c>
      <c r="DT124" s="150">
        <v>7.6499561447599849</v>
      </c>
      <c r="DU124" s="150">
        <v>7.7196918327799846</v>
      </c>
      <c r="DV124" s="150">
        <v>7.7894275207999844</v>
      </c>
      <c r="DW124" s="150">
        <v>7.8591632088199841</v>
      </c>
      <c r="DX124" s="150">
        <v>7.9288988968399838</v>
      </c>
      <c r="DY124" s="150">
        <v>7.9986345848599836</v>
      </c>
      <c r="DZ124" s="150">
        <v>8.0683702728799833</v>
      </c>
      <c r="EA124" s="150">
        <v>8.1381059608999831</v>
      </c>
      <c r="EB124" s="150">
        <v>8.2078416489199828</v>
      </c>
      <c r="EC124" s="150">
        <v>8.2775773369399825</v>
      </c>
      <c r="ED124" s="150">
        <v>8.3473130249599823</v>
      </c>
      <c r="EE124" s="150">
        <v>8.417048712979982</v>
      </c>
      <c r="EF124" s="150">
        <v>8.4867844009999818</v>
      </c>
      <c r="EG124" s="150">
        <v>8.5565200890199815</v>
      </c>
      <c r="EH124" s="150">
        <v>8.6262557770399813</v>
      </c>
      <c r="EI124" s="150">
        <v>8.695991465059981</v>
      </c>
      <c r="EJ124" s="150">
        <v>8.7657271530799807</v>
      </c>
      <c r="EK124" s="150">
        <v>8.8354628410999805</v>
      </c>
      <c r="EL124" s="23">
        <v>8.9051985291199802</v>
      </c>
      <c r="EM124" s="23">
        <v>8.97493421713998</v>
      </c>
      <c r="EN124" s="23">
        <v>9.0446699051599797</v>
      </c>
      <c r="EO124" s="23">
        <v>9.1144055931799794</v>
      </c>
      <c r="EP124" s="23">
        <v>9.1841412811999792</v>
      </c>
      <c r="EQ124" s="23">
        <v>9.2538769692199789</v>
      </c>
      <c r="ER124" s="23">
        <v>9.3236126572399787</v>
      </c>
      <c r="ES124" s="23">
        <v>9.3933483452599784</v>
      </c>
      <c r="ET124" s="23">
        <v>9.4630840332799782</v>
      </c>
      <c r="EU124" s="23">
        <v>9.5328197212999779</v>
      </c>
      <c r="EV124" s="23">
        <v>9.6025554093199776</v>
      </c>
      <c r="EW124" s="23">
        <v>9.6722910973399774</v>
      </c>
      <c r="EX124" s="23">
        <v>9.7420267853599771</v>
      </c>
      <c r="EY124" s="23">
        <v>9.8117624733799769</v>
      </c>
      <c r="EZ124" s="23">
        <v>9.8814981613999766</v>
      </c>
      <c r="FA124" s="23">
        <v>9.9512338494199764</v>
      </c>
      <c r="FB124" s="23">
        <v>10.020969537439976</v>
      </c>
      <c r="FC124" s="23">
        <v>10.090705225459976</v>
      </c>
      <c r="FD124" s="23">
        <v>10.160440913479976</v>
      </c>
      <c r="FE124" s="23">
        <v>10.230176601499975</v>
      </c>
      <c r="FF124" s="23">
        <v>10.299912289519975</v>
      </c>
      <c r="FG124" s="23">
        <v>10.369647977539975</v>
      </c>
      <c r="FH124" s="23">
        <v>10.439383665559975</v>
      </c>
      <c r="FI124" s="23">
        <v>10.509119353579974</v>
      </c>
      <c r="FJ124" s="23">
        <v>10.578855041599974</v>
      </c>
      <c r="FK124" s="23">
        <v>10.648590729619974</v>
      </c>
      <c r="FL124" s="23">
        <v>10.718326417639974</v>
      </c>
      <c r="FM124" s="23">
        <v>10.788062105659973</v>
      </c>
      <c r="FN124" s="23">
        <v>10.857797793679973</v>
      </c>
      <c r="FO124" s="23">
        <v>10.927533481699973</v>
      </c>
      <c r="FP124" s="23">
        <v>10.997269169719972</v>
      </c>
      <c r="FQ124" s="23">
        <v>11.067004857739972</v>
      </c>
      <c r="FR124" s="23">
        <v>11.136740545759972</v>
      </c>
      <c r="FS124" s="23">
        <v>11.206476233779972</v>
      </c>
      <c r="FT124" s="23">
        <v>11.276211921799971</v>
      </c>
      <c r="FU124" s="23">
        <v>11.345947609819971</v>
      </c>
      <c r="FV124" s="23">
        <v>11.415683297839971</v>
      </c>
      <c r="FW124" s="23">
        <v>11.485418985859971</v>
      </c>
      <c r="FX124" s="23">
        <v>11.55515467387997</v>
      </c>
      <c r="FY124" s="23">
        <v>11.62489036189997</v>
      </c>
      <c r="FZ124" s="23">
        <v>11.69462604991997</v>
      </c>
      <c r="GA124" s="23">
        <v>11.76436173793997</v>
      </c>
      <c r="GB124" s="23">
        <v>11.834097425959969</v>
      </c>
      <c r="GC124" s="23">
        <v>11.903833113979969</v>
      </c>
      <c r="GD124" s="23">
        <v>11.973568801999969</v>
      </c>
      <c r="GE124" s="23">
        <v>12.043304490019969</v>
      </c>
      <c r="GF124" s="23">
        <v>12.113040178039968</v>
      </c>
      <c r="GG124" s="23">
        <v>12.182775866059968</v>
      </c>
      <c r="GH124" s="23">
        <v>12.252511554079968</v>
      </c>
      <c r="GI124" s="23">
        <v>12.322247242099968</v>
      </c>
      <c r="GJ124" s="23">
        <v>12.391982930119967</v>
      </c>
      <c r="GK124" s="23">
        <v>12.461718618139967</v>
      </c>
      <c r="GL124" s="23">
        <v>12.531454306159967</v>
      </c>
      <c r="GM124" s="23">
        <v>12.601189994179967</v>
      </c>
      <c r="GN124" s="23">
        <v>12.670925682199966</v>
      </c>
      <c r="GO124" s="23">
        <v>12.740661370219966</v>
      </c>
      <c r="GP124" s="23">
        <v>12.810397058239966</v>
      </c>
      <c r="GQ124" s="23">
        <v>12.880132746259966</v>
      </c>
      <c r="GR124" s="23">
        <v>12.949868434279965</v>
      </c>
      <c r="GS124" s="23">
        <v>13.019604122299965</v>
      </c>
      <c r="GT124" s="23">
        <v>13.089339810319965</v>
      </c>
      <c r="GU124" s="23">
        <v>13.159075498339964</v>
      </c>
      <c r="GV124" s="23">
        <v>13.228811186359964</v>
      </c>
      <c r="GW124" s="23">
        <v>13.298546874379964</v>
      </c>
      <c r="GX124" s="23">
        <v>13.368282562399964</v>
      </c>
      <c r="GY124" s="23">
        <v>13.438018250419963</v>
      </c>
      <c r="GZ124" s="23">
        <v>13.507753938439963</v>
      </c>
      <c r="HA124" s="23">
        <v>13.577489626459963</v>
      </c>
      <c r="HB124" s="23">
        <v>13.647225314479963</v>
      </c>
      <c r="HC124" s="23">
        <v>13.716961002499962</v>
      </c>
      <c r="HD124" s="23">
        <v>13.786696690519962</v>
      </c>
      <c r="HE124" s="23">
        <v>13.856432378539962</v>
      </c>
      <c r="HF124" s="23">
        <v>13.926168066559962</v>
      </c>
      <c r="HG124" s="23">
        <v>13.995903754579961</v>
      </c>
      <c r="HH124" s="23">
        <v>14.065639442599961</v>
      </c>
      <c r="HI124" s="23">
        <v>14.135375130619961</v>
      </c>
      <c r="HJ124" s="23">
        <v>14.205110818639961</v>
      </c>
      <c r="HK124" s="23">
        <v>14.27484650665996</v>
      </c>
      <c r="HL124" s="23">
        <v>14.34458219467996</v>
      </c>
      <c r="HM124" s="23">
        <v>14.41431788269996</v>
      </c>
      <c r="HN124" s="23">
        <v>14.48405357071996</v>
      </c>
      <c r="HO124" s="23">
        <v>14.553789258739959</v>
      </c>
      <c r="HP124" s="23">
        <v>14.623524946759959</v>
      </c>
      <c r="HQ124" s="23">
        <v>14.693260634779959</v>
      </c>
      <c r="HR124" s="23">
        <v>14.762996322799959</v>
      </c>
      <c r="HS124" s="23">
        <v>14.832732010819958</v>
      </c>
      <c r="HT124" s="23">
        <v>14.902467698839958</v>
      </c>
      <c r="HU124" s="23">
        <v>14.972203386859958</v>
      </c>
      <c r="HV124" s="23">
        <v>15.041939074879958</v>
      </c>
      <c r="HW124" s="23">
        <v>15.111674762899957</v>
      </c>
      <c r="HX124" s="23">
        <v>15.181410450919957</v>
      </c>
      <c r="HY124" s="23">
        <v>15.251146138939957</v>
      </c>
      <c r="HZ124" s="23">
        <v>15.320881826959956</v>
      </c>
      <c r="IA124" s="23">
        <v>15.390617514979956</v>
      </c>
      <c r="IB124" s="23">
        <v>15.460353202999956</v>
      </c>
      <c r="IC124" s="23">
        <v>15.530088891019956</v>
      </c>
      <c r="ID124" s="23">
        <v>15.599824579039955</v>
      </c>
      <c r="IE124" s="23">
        <v>15.669560267059955</v>
      </c>
      <c r="IF124" s="23">
        <v>15.739295955079955</v>
      </c>
      <c r="IG124" s="23">
        <v>15.809031643099955</v>
      </c>
      <c r="IH124" s="23">
        <v>15.878767331119954</v>
      </c>
      <c r="II124" s="23">
        <v>15.948503019139954</v>
      </c>
      <c r="IJ124" s="23">
        <v>16.018238707159952</v>
      </c>
      <c r="IK124" s="23">
        <v>16.087974395179955</v>
      </c>
      <c r="IL124" s="23">
        <v>16.157710083199952</v>
      </c>
      <c r="IM124" s="23">
        <v>16.227445771219955</v>
      </c>
      <c r="IN124" s="23">
        <v>16.297181459239951</v>
      </c>
      <c r="IO124" s="23">
        <v>16.366917147259954</v>
      </c>
      <c r="IP124" s="23">
        <v>16.436652835279951</v>
      </c>
      <c r="IQ124" s="23">
        <v>16.506388523299954</v>
      </c>
      <c r="IR124" s="23">
        <v>16.57612421131995</v>
      </c>
      <c r="IS124" s="23">
        <v>16.645859899339953</v>
      </c>
      <c r="IT124" s="23">
        <v>16.71559558735995</v>
      </c>
      <c r="IU124" s="23">
        <v>16.785331275379953</v>
      </c>
      <c r="IV124" s="23">
        <v>16.855066963399949</v>
      </c>
    </row>
    <row r="125" spans="1:256" ht="13.2" x14ac:dyDescent="0.25">
      <c r="A125" s="149">
        <v>40483</v>
      </c>
      <c r="B125" s="218">
        <v>-2.0210059293750011</v>
      </c>
      <c r="C125" s="218">
        <v>-1.9907047400625011</v>
      </c>
      <c r="D125" s="218">
        <v>-1.9604035507500011</v>
      </c>
      <c r="E125" s="218">
        <v>-1.930102361437501</v>
      </c>
      <c r="F125" s="218">
        <v>-1.899801172125001</v>
      </c>
      <c r="G125" s="218">
        <v>-1.869499982812501</v>
      </c>
      <c r="H125" s="218">
        <v>-1.8391987935000009</v>
      </c>
      <c r="I125" s="218">
        <v>-1.8088976041875009</v>
      </c>
      <c r="J125" s="218">
        <v>-1.7785964148750009</v>
      </c>
      <c r="K125" s="218">
        <v>-1.7482952255625008</v>
      </c>
      <c r="L125" s="218">
        <v>-1.7179940362500008</v>
      </c>
      <c r="M125" s="218">
        <v>-1.6876928469375008</v>
      </c>
      <c r="N125" s="218">
        <v>-1.6573916576250007</v>
      </c>
      <c r="O125" s="218">
        <v>-1.6270904683125007</v>
      </c>
      <c r="P125" s="218">
        <v>-1.5967892790000007</v>
      </c>
      <c r="Q125" s="218">
        <v>-1.5664880896875006</v>
      </c>
      <c r="R125" s="218">
        <v>-1.5361869003750006</v>
      </c>
      <c r="S125" s="218">
        <v>-1.5058857110625006</v>
      </c>
      <c r="T125" s="218">
        <v>-1.4755845217500005</v>
      </c>
      <c r="U125" s="218">
        <v>-1.4452833324375005</v>
      </c>
      <c r="V125" s="219">
        <v>-1.4149821431250005</v>
      </c>
      <c r="W125" s="218">
        <v>-1.3846809538125004</v>
      </c>
      <c r="X125" s="219">
        <v>-1.3543797645000004</v>
      </c>
      <c r="Y125" s="218">
        <v>-1.3240785751875004</v>
      </c>
      <c r="Z125" s="219">
        <v>-1.2937773858750004</v>
      </c>
      <c r="AA125" s="218">
        <v>-1.2634761965625003</v>
      </c>
      <c r="AB125" s="220">
        <v>-1.2331750072500003</v>
      </c>
      <c r="AC125" s="218">
        <v>-1.2028738179375003</v>
      </c>
      <c r="AD125" s="220">
        <v>-1.1725726286250002</v>
      </c>
      <c r="AE125" s="218">
        <v>-1.1422714393125002</v>
      </c>
      <c r="AF125" s="218">
        <v>-1.1119702500000002</v>
      </c>
      <c r="AG125" s="150">
        <v>-1.0832351250000003</v>
      </c>
      <c r="AH125" s="150">
        <v>-1.0545000000000002</v>
      </c>
      <c r="AI125" s="150">
        <v>-1.0272500000000002</v>
      </c>
      <c r="AJ125" s="150">
        <v>-1</v>
      </c>
      <c r="AK125" s="150">
        <v>-0.8</v>
      </c>
      <c r="AL125" s="150">
        <v>-0.6</v>
      </c>
      <c r="AM125" s="150">
        <v>-0.4</v>
      </c>
      <c r="AN125" s="150">
        <v>-0.2</v>
      </c>
      <c r="AO125" s="150">
        <v>0</v>
      </c>
      <c r="AP125" s="150">
        <v>0.2</v>
      </c>
      <c r="AQ125" s="150">
        <v>0.4</v>
      </c>
      <c r="AR125" s="150">
        <v>0.6</v>
      </c>
      <c r="AS125" s="150">
        <v>0.8</v>
      </c>
      <c r="AT125" s="150">
        <v>1</v>
      </c>
      <c r="AU125" s="150">
        <v>1.2</v>
      </c>
      <c r="AV125" s="150">
        <v>1.4</v>
      </c>
      <c r="AW125" s="150">
        <v>1.58</v>
      </c>
      <c r="AX125" s="150">
        <v>1.76</v>
      </c>
      <c r="AY125" s="150">
        <v>1.9220000000000006</v>
      </c>
      <c r="AZ125" s="150">
        <v>2.0840000000000005</v>
      </c>
      <c r="BA125" s="150">
        <v>2.2298000000000004</v>
      </c>
      <c r="BB125" s="150">
        <v>2.3756000000000004</v>
      </c>
      <c r="BC125" s="150">
        <v>2.5068200000000003</v>
      </c>
      <c r="BD125" s="150">
        <v>2.6380400000000002</v>
      </c>
      <c r="BE125" s="150">
        <v>2.756138</v>
      </c>
      <c r="BF125" s="150">
        <v>2.8742359999999998</v>
      </c>
      <c r="BG125" s="150">
        <v>2.9805241999999996</v>
      </c>
      <c r="BH125" s="150">
        <v>3.0868123999999995</v>
      </c>
      <c r="BI125" s="150">
        <v>3.1824717799999993</v>
      </c>
      <c r="BJ125" s="150">
        <v>3.2781311599999992</v>
      </c>
      <c r="BK125" s="150">
        <v>3.3642246019999993</v>
      </c>
      <c r="BL125" s="150">
        <v>3.450318043999999</v>
      </c>
      <c r="BM125" s="150">
        <v>3.5278021417999987</v>
      </c>
      <c r="BN125" s="150">
        <v>3.6052862395999989</v>
      </c>
      <c r="BO125" s="150">
        <v>3.6750219276199987</v>
      </c>
      <c r="BP125" s="150">
        <v>3.7447576156399989</v>
      </c>
      <c r="BQ125" s="150">
        <v>3.8144933036599991</v>
      </c>
      <c r="BR125" s="150">
        <v>3.8842289916799988</v>
      </c>
      <c r="BS125" s="150">
        <v>3.9539646796999985</v>
      </c>
      <c r="BT125" s="150">
        <v>4.0237003677199983</v>
      </c>
      <c r="BU125" s="150">
        <v>4.093436055739998</v>
      </c>
      <c r="BV125" s="150">
        <v>4.1631717437599978</v>
      </c>
      <c r="BW125" s="150">
        <v>4.2329074317799975</v>
      </c>
      <c r="BX125" s="150">
        <v>4.3026431197999973</v>
      </c>
      <c r="BY125" s="150">
        <v>4.372378807819997</v>
      </c>
      <c r="BZ125" s="150">
        <v>4.4421144958399967</v>
      </c>
      <c r="CA125" s="150">
        <v>4.5118501838599965</v>
      </c>
      <c r="CB125" s="150">
        <v>4.5815858718799962</v>
      </c>
      <c r="CC125" s="150">
        <v>4.651321559899996</v>
      </c>
      <c r="CD125" s="150">
        <v>4.7210572479199957</v>
      </c>
      <c r="CE125" s="150">
        <v>4.7907929359399954</v>
      </c>
      <c r="CF125" s="150">
        <v>4.8605286239599952</v>
      </c>
      <c r="CG125" s="150">
        <v>4.9302643119799949</v>
      </c>
      <c r="CH125" s="150">
        <v>4.9999999999999947</v>
      </c>
      <c r="CI125" s="150">
        <v>5.0697356880199944</v>
      </c>
      <c r="CJ125" s="150">
        <v>5.1394713760399942</v>
      </c>
      <c r="CK125" s="150">
        <v>5.2092070640599939</v>
      </c>
      <c r="CL125" s="150">
        <v>5.2789427520799936</v>
      </c>
      <c r="CM125" s="150">
        <v>5.3486784400999934</v>
      </c>
      <c r="CN125" s="150">
        <v>5.4184141281199931</v>
      </c>
      <c r="CO125" s="150">
        <v>5.4881498161399929</v>
      </c>
      <c r="CP125" s="150">
        <v>5.5578855041599926</v>
      </c>
      <c r="CQ125" s="150">
        <v>5.6276211921799923</v>
      </c>
      <c r="CR125" s="150">
        <v>5.6973568801999921</v>
      </c>
      <c r="CS125" s="150">
        <v>5.7670925682199918</v>
      </c>
      <c r="CT125" s="150">
        <v>5.8368282562399916</v>
      </c>
      <c r="CU125" s="150">
        <v>5.9065639442599913</v>
      </c>
      <c r="CV125" s="150">
        <v>5.9762996322799911</v>
      </c>
      <c r="CW125" s="150">
        <v>6.0460353202999908</v>
      </c>
      <c r="CX125" s="150">
        <v>6.1157710083199905</v>
      </c>
      <c r="CY125" s="150">
        <v>6.1855066963399903</v>
      </c>
      <c r="CZ125" s="150">
        <v>6.25524238435999</v>
      </c>
      <c r="DA125" s="150">
        <v>6.3249780723799898</v>
      </c>
      <c r="DB125" s="150">
        <v>6.3947137603999895</v>
      </c>
      <c r="DC125" s="150">
        <v>6.4644494484199893</v>
      </c>
      <c r="DD125" s="150">
        <v>6.534185136439989</v>
      </c>
      <c r="DE125" s="150">
        <v>6.6039208244599887</v>
      </c>
      <c r="DF125" s="150">
        <v>6.6736565124799885</v>
      </c>
      <c r="DG125" s="150">
        <v>6.7433922004999882</v>
      </c>
      <c r="DH125" s="150">
        <v>6.813127888519988</v>
      </c>
      <c r="DI125" s="150">
        <v>6.8828635765399877</v>
      </c>
      <c r="DJ125" s="150">
        <v>6.9525992645599874</v>
      </c>
      <c r="DK125" s="150">
        <v>7.0223349525799872</v>
      </c>
      <c r="DL125" s="150">
        <v>7.0920706405999869</v>
      </c>
      <c r="DM125" s="150">
        <v>7.1618063286199867</v>
      </c>
      <c r="DN125" s="150">
        <v>7.2315420166399864</v>
      </c>
      <c r="DO125" s="150">
        <v>7.3012777046599862</v>
      </c>
      <c r="DP125" s="150">
        <v>7.3710133926799859</v>
      </c>
      <c r="DQ125" s="150">
        <v>7.4407490806999856</v>
      </c>
      <c r="DR125" s="150">
        <v>7.5104847687199854</v>
      </c>
      <c r="DS125" s="150">
        <v>7.5802204567399851</v>
      </c>
      <c r="DT125" s="150">
        <v>7.6499561447599849</v>
      </c>
      <c r="DU125" s="150">
        <v>7.7196918327799846</v>
      </c>
      <c r="DV125" s="150">
        <v>7.7894275207999844</v>
      </c>
      <c r="DW125" s="150">
        <v>7.8591632088199841</v>
      </c>
      <c r="DX125" s="150">
        <v>7.9288988968399838</v>
      </c>
      <c r="DY125" s="150">
        <v>7.9986345848599836</v>
      </c>
      <c r="DZ125" s="150">
        <v>8.0683702728799833</v>
      </c>
      <c r="EA125" s="150">
        <v>8.1381059608999831</v>
      </c>
      <c r="EB125" s="150">
        <v>8.2078416489199828</v>
      </c>
      <c r="EC125" s="150">
        <v>8.2775773369399825</v>
      </c>
      <c r="ED125" s="150">
        <v>8.3473130249599823</v>
      </c>
      <c r="EE125" s="150">
        <v>8.417048712979982</v>
      </c>
      <c r="EF125" s="150">
        <v>8.4867844009999818</v>
      </c>
      <c r="EG125" s="150">
        <v>8.5565200890199815</v>
      </c>
      <c r="EH125" s="150">
        <v>8.6262557770399813</v>
      </c>
      <c r="EI125" s="150">
        <v>8.695991465059981</v>
      </c>
      <c r="EJ125" s="150">
        <v>8.7657271530799807</v>
      </c>
      <c r="EK125" s="150">
        <v>8.8354628410999805</v>
      </c>
      <c r="EL125" s="23">
        <v>8.9051985291199802</v>
      </c>
      <c r="EM125" s="23">
        <v>8.97493421713998</v>
      </c>
      <c r="EN125" s="23">
        <v>9.0446699051599797</v>
      </c>
      <c r="EO125" s="23">
        <v>9.1144055931799794</v>
      </c>
      <c r="EP125" s="23">
        <v>9.1841412811999792</v>
      </c>
      <c r="EQ125" s="23">
        <v>9.2538769692199789</v>
      </c>
      <c r="ER125" s="23">
        <v>9.3236126572399787</v>
      </c>
      <c r="ES125" s="23">
        <v>9.3933483452599784</v>
      </c>
      <c r="ET125" s="23">
        <v>9.4630840332799782</v>
      </c>
      <c r="EU125" s="23">
        <v>9.5328197212999779</v>
      </c>
      <c r="EV125" s="23">
        <v>9.6025554093199776</v>
      </c>
      <c r="EW125" s="23">
        <v>9.6722910973399774</v>
      </c>
      <c r="EX125" s="23">
        <v>9.7420267853599771</v>
      </c>
      <c r="EY125" s="23">
        <v>9.8117624733799769</v>
      </c>
      <c r="EZ125" s="23">
        <v>9.8814981613999766</v>
      </c>
      <c r="FA125" s="23">
        <v>9.9512338494199764</v>
      </c>
      <c r="FB125" s="23">
        <v>10.020969537439976</v>
      </c>
      <c r="FC125" s="23">
        <v>10.090705225459976</v>
      </c>
      <c r="FD125" s="23">
        <v>10.160440913479976</v>
      </c>
      <c r="FE125" s="23">
        <v>10.230176601499975</v>
      </c>
      <c r="FF125" s="23">
        <v>10.299912289519975</v>
      </c>
      <c r="FG125" s="23">
        <v>10.369647977539975</v>
      </c>
      <c r="FH125" s="23">
        <v>10.439383665559975</v>
      </c>
      <c r="FI125" s="23">
        <v>10.509119353579974</v>
      </c>
      <c r="FJ125" s="23">
        <v>10.578855041599974</v>
      </c>
      <c r="FK125" s="23">
        <v>10.648590729619974</v>
      </c>
      <c r="FL125" s="23">
        <v>10.718326417639974</v>
      </c>
      <c r="FM125" s="23">
        <v>10.788062105659973</v>
      </c>
      <c r="FN125" s="23">
        <v>10.857797793679973</v>
      </c>
      <c r="FO125" s="23">
        <v>10.927533481699973</v>
      </c>
      <c r="FP125" s="23">
        <v>10.997269169719972</v>
      </c>
      <c r="FQ125" s="23">
        <v>11.067004857739972</v>
      </c>
      <c r="FR125" s="23">
        <v>11.136740545759972</v>
      </c>
      <c r="FS125" s="23">
        <v>11.206476233779972</v>
      </c>
      <c r="FT125" s="23">
        <v>11.276211921799971</v>
      </c>
      <c r="FU125" s="23">
        <v>11.345947609819971</v>
      </c>
      <c r="FV125" s="23">
        <v>11.415683297839971</v>
      </c>
      <c r="FW125" s="23">
        <v>11.485418985859971</v>
      </c>
      <c r="FX125" s="23">
        <v>11.55515467387997</v>
      </c>
      <c r="FY125" s="23">
        <v>11.62489036189997</v>
      </c>
      <c r="FZ125" s="23">
        <v>11.69462604991997</v>
      </c>
      <c r="GA125" s="23">
        <v>11.76436173793997</v>
      </c>
      <c r="GB125" s="23">
        <v>11.834097425959969</v>
      </c>
      <c r="GC125" s="23">
        <v>11.903833113979969</v>
      </c>
      <c r="GD125" s="23">
        <v>11.973568801999969</v>
      </c>
      <c r="GE125" s="23">
        <v>12.043304490019969</v>
      </c>
      <c r="GF125" s="23">
        <v>12.113040178039968</v>
      </c>
      <c r="GG125" s="23">
        <v>12.182775866059968</v>
      </c>
      <c r="GH125" s="23">
        <v>12.252511554079968</v>
      </c>
      <c r="GI125" s="23">
        <v>12.322247242099968</v>
      </c>
      <c r="GJ125" s="23">
        <v>12.391982930119967</v>
      </c>
      <c r="GK125" s="23">
        <v>12.461718618139967</v>
      </c>
      <c r="GL125" s="23">
        <v>12.531454306159967</v>
      </c>
      <c r="GM125" s="23">
        <v>12.601189994179967</v>
      </c>
      <c r="GN125" s="23">
        <v>12.670925682199966</v>
      </c>
      <c r="GO125" s="23">
        <v>12.740661370219966</v>
      </c>
      <c r="GP125" s="23">
        <v>12.810397058239966</v>
      </c>
      <c r="GQ125" s="23">
        <v>12.880132746259966</v>
      </c>
      <c r="GR125" s="23">
        <v>12.949868434279965</v>
      </c>
      <c r="GS125" s="23">
        <v>13.019604122299965</v>
      </c>
      <c r="GT125" s="23">
        <v>13.089339810319965</v>
      </c>
      <c r="GU125" s="23">
        <v>13.159075498339964</v>
      </c>
      <c r="GV125" s="23">
        <v>13.228811186359964</v>
      </c>
      <c r="GW125" s="23">
        <v>13.298546874379964</v>
      </c>
      <c r="GX125" s="23">
        <v>13.368282562399964</v>
      </c>
      <c r="GY125" s="23">
        <v>13.438018250419963</v>
      </c>
      <c r="GZ125" s="23">
        <v>13.507753938439963</v>
      </c>
      <c r="HA125" s="23">
        <v>13.577489626459963</v>
      </c>
      <c r="HB125" s="23">
        <v>13.647225314479963</v>
      </c>
      <c r="HC125" s="23">
        <v>13.716961002499962</v>
      </c>
      <c r="HD125" s="23">
        <v>13.786696690519962</v>
      </c>
      <c r="HE125" s="23">
        <v>13.856432378539962</v>
      </c>
      <c r="HF125" s="23">
        <v>13.926168066559962</v>
      </c>
      <c r="HG125" s="23">
        <v>13.995903754579961</v>
      </c>
      <c r="HH125" s="23">
        <v>14.065639442599961</v>
      </c>
      <c r="HI125" s="23">
        <v>14.135375130619961</v>
      </c>
      <c r="HJ125" s="23">
        <v>14.205110818639961</v>
      </c>
      <c r="HK125" s="23">
        <v>14.27484650665996</v>
      </c>
      <c r="HL125" s="23">
        <v>14.34458219467996</v>
      </c>
      <c r="HM125" s="23">
        <v>14.41431788269996</v>
      </c>
      <c r="HN125" s="23">
        <v>14.48405357071996</v>
      </c>
      <c r="HO125" s="23">
        <v>14.553789258739959</v>
      </c>
      <c r="HP125" s="23">
        <v>14.623524946759959</v>
      </c>
      <c r="HQ125" s="23">
        <v>14.693260634779959</v>
      </c>
      <c r="HR125" s="23">
        <v>14.762996322799959</v>
      </c>
      <c r="HS125" s="23">
        <v>14.832732010819958</v>
      </c>
      <c r="HT125" s="23">
        <v>14.902467698839958</v>
      </c>
      <c r="HU125" s="23">
        <v>14.972203386859958</v>
      </c>
      <c r="HV125" s="23">
        <v>15.041939074879958</v>
      </c>
      <c r="HW125" s="23">
        <v>15.111674762899957</v>
      </c>
      <c r="HX125" s="23">
        <v>15.181410450919957</v>
      </c>
      <c r="HY125" s="23">
        <v>15.251146138939957</v>
      </c>
      <c r="HZ125" s="23">
        <v>15.320881826959956</v>
      </c>
      <c r="IA125" s="23">
        <v>15.390617514979956</v>
      </c>
      <c r="IB125" s="23">
        <v>15.460353202999956</v>
      </c>
      <c r="IC125" s="23">
        <v>15.530088891019956</v>
      </c>
      <c r="ID125" s="23">
        <v>15.599824579039955</v>
      </c>
      <c r="IE125" s="23">
        <v>15.669560267059955</v>
      </c>
      <c r="IF125" s="23">
        <v>15.739295955079955</v>
      </c>
      <c r="IG125" s="23">
        <v>15.809031643099955</v>
      </c>
      <c r="IH125" s="23">
        <v>15.878767331119954</v>
      </c>
      <c r="II125" s="23">
        <v>15.948503019139954</v>
      </c>
      <c r="IJ125" s="23">
        <v>16.018238707159952</v>
      </c>
      <c r="IK125" s="23">
        <v>16.087974395179955</v>
      </c>
      <c r="IL125" s="23">
        <v>16.157710083199952</v>
      </c>
      <c r="IM125" s="23">
        <v>16.227445771219955</v>
      </c>
      <c r="IN125" s="23">
        <v>16.297181459239951</v>
      </c>
      <c r="IO125" s="23">
        <v>16.366917147259954</v>
      </c>
      <c r="IP125" s="23">
        <v>16.436652835279951</v>
      </c>
      <c r="IQ125" s="23">
        <v>16.506388523299954</v>
      </c>
      <c r="IR125" s="23">
        <v>16.57612421131995</v>
      </c>
      <c r="IS125" s="23">
        <v>16.645859899339953</v>
      </c>
      <c r="IT125" s="23">
        <v>16.71559558735995</v>
      </c>
      <c r="IU125" s="23">
        <v>16.785331275379953</v>
      </c>
      <c r="IV125" s="23">
        <v>16.855066963399949</v>
      </c>
    </row>
    <row r="126" spans="1:256" ht="13.2" x14ac:dyDescent="0.25">
      <c r="A126" s="149">
        <v>40513</v>
      </c>
      <c r="B126" s="218">
        <v>-2.0210059293750011</v>
      </c>
      <c r="C126" s="218">
        <v>-1.9907047400625011</v>
      </c>
      <c r="D126" s="218">
        <v>-1.9604035507500011</v>
      </c>
      <c r="E126" s="218">
        <v>-1.930102361437501</v>
      </c>
      <c r="F126" s="218">
        <v>-1.899801172125001</v>
      </c>
      <c r="G126" s="218">
        <v>-1.869499982812501</v>
      </c>
      <c r="H126" s="218">
        <v>-1.8391987935000009</v>
      </c>
      <c r="I126" s="218">
        <v>-1.8088976041875009</v>
      </c>
      <c r="J126" s="218">
        <v>-1.7785964148750009</v>
      </c>
      <c r="K126" s="218">
        <v>-1.7482952255625008</v>
      </c>
      <c r="L126" s="218">
        <v>-1.7179940362500008</v>
      </c>
      <c r="M126" s="218">
        <v>-1.6876928469375008</v>
      </c>
      <c r="N126" s="218">
        <v>-1.6573916576250007</v>
      </c>
      <c r="O126" s="218">
        <v>-1.6270904683125007</v>
      </c>
      <c r="P126" s="218">
        <v>-1.5967892790000007</v>
      </c>
      <c r="Q126" s="218">
        <v>-1.5664880896875006</v>
      </c>
      <c r="R126" s="218">
        <v>-1.5361869003750006</v>
      </c>
      <c r="S126" s="218">
        <v>-1.5058857110625006</v>
      </c>
      <c r="T126" s="218">
        <v>-1.4755845217500005</v>
      </c>
      <c r="U126" s="218">
        <v>-1.4452833324375005</v>
      </c>
      <c r="V126" s="219">
        <v>-1.4149821431250005</v>
      </c>
      <c r="W126" s="218">
        <v>-1.3846809538125004</v>
      </c>
      <c r="X126" s="219">
        <v>-1.3543797645000004</v>
      </c>
      <c r="Y126" s="218">
        <v>-1.3240785751875004</v>
      </c>
      <c r="Z126" s="219">
        <v>-1.2937773858750004</v>
      </c>
      <c r="AA126" s="218">
        <v>-1.2634761965625003</v>
      </c>
      <c r="AB126" s="220">
        <v>-1.2331750072500003</v>
      </c>
      <c r="AC126" s="218">
        <v>-1.2028738179375003</v>
      </c>
      <c r="AD126" s="220">
        <v>-1.1725726286250002</v>
      </c>
      <c r="AE126" s="218">
        <v>-1.1422714393125002</v>
      </c>
      <c r="AF126" s="218">
        <v>-1.1119702500000002</v>
      </c>
      <c r="AG126" s="150">
        <v>-1.0832351250000003</v>
      </c>
      <c r="AH126" s="150">
        <v>-1.0545000000000002</v>
      </c>
      <c r="AI126" s="150">
        <v>-1.0272500000000002</v>
      </c>
      <c r="AJ126" s="150">
        <v>-1</v>
      </c>
      <c r="AK126" s="150">
        <v>-0.8</v>
      </c>
      <c r="AL126" s="150">
        <v>-0.6</v>
      </c>
      <c r="AM126" s="150">
        <v>-0.4</v>
      </c>
      <c r="AN126" s="150">
        <v>-0.2</v>
      </c>
      <c r="AO126" s="150">
        <v>0</v>
      </c>
      <c r="AP126" s="150">
        <v>0.2</v>
      </c>
      <c r="AQ126" s="150">
        <v>0.4</v>
      </c>
      <c r="AR126" s="150">
        <v>0.6</v>
      </c>
      <c r="AS126" s="150">
        <v>0.8</v>
      </c>
      <c r="AT126" s="150">
        <v>1</v>
      </c>
      <c r="AU126" s="150">
        <v>1.2</v>
      </c>
      <c r="AV126" s="150">
        <v>1.4</v>
      </c>
      <c r="AW126" s="150">
        <v>1.58</v>
      </c>
      <c r="AX126" s="150">
        <v>1.76</v>
      </c>
      <c r="AY126" s="150">
        <v>1.9220000000000006</v>
      </c>
      <c r="AZ126" s="150">
        <v>2.0840000000000005</v>
      </c>
      <c r="BA126" s="150">
        <v>2.2298000000000004</v>
      </c>
      <c r="BB126" s="150">
        <v>2.3756000000000004</v>
      </c>
      <c r="BC126" s="150">
        <v>2.5068200000000003</v>
      </c>
      <c r="BD126" s="150">
        <v>2.6380400000000002</v>
      </c>
      <c r="BE126" s="150">
        <v>2.756138</v>
      </c>
      <c r="BF126" s="150">
        <v>2.8742359999999998</v>
      </c>
      <c r="BG126" s="150">
        <v>2.9805241999999996</v>
      </c>
      <c r="BH126" s="150">
        <v>3.0868123999999995</v>
      </c>
      <c r="BI126" s="150">
        <v>3.1824717799999993</v>
      </c>
      <c r="BJ126" s="150">
        <v>3.2781311599999992</v>
      </c>
      <c r="BK126" s="150">
        <v>3.3642246019999993</v>
      </c>
      <c r="BL126" s="150">
        <v>3.450318043999999</v>
      </c>
      <c r="BM126" s="150">
        <v>3.5278021417999987</v>
      </c>
      <c r="BN126" s="150">
        <v>3.6052862395999989</v>
      </c>
      <c r="BO126" s="150">
        <v>3.6750219276199987</v>
      </c>
      <c r="BP126" s="150">
        <v>3.7447576156399989</v>
      </c>
      <c r="BQ126" s="150">
        <v>3.8144933036599991</v>
      </c>
      <c r="BR126" s="150">
        <v>3.8842289916799988</v>
      </c>
      <c r="BS126" s="150">
        <v>3.9539646796999985</v>
      </c>
      <c r="BT126" s="150">
        <v>4.0237003677199983</v>
      </c>
      <c r="BU126" s="150">
        <v>4.093436055739998</v>
      </c>
      <c r="BV126" s="150">
        <v>4.1631717437599978</v>
      </c>
      <c r="BW126" s="150">
        <v>4.2329074317799975</v>
      </c>
      <c r="BX126" s="150">
        <v>4.3026431197999973</v>
      </c>
      <c r="BY126" s="150">
        <v>4.372378807819997</v>
      </c>
      <c r="BZ126" s="150">
        <v>4.4421144958399967</v>
      </c>
      <c r="CA126" s="150">
        <v>4.5118501838599965</v>
      </c>
      <c r="CB126" s="150">
        <v>4.5815858718799962</v>
      </c>
      <c r="CC126" s="150">
        <v>4.651321559899996</v>
      </c>
      <c r="CD126" s="150">
        <v>4.7210572479199957</v>
      </c>
      <c r="CE126" s="150">
        <v>4.7907929359399954</v>
      </c>
      <c r="CF126" s="150">
        <v>4.8605286239599952</v>
      </c>
      <c r="CG126" s="150">
        <v>4.9302643119799949</v>
      </c>
      <c r="CH126" s="150">
        <v>4.9999999999999947</v>
      </c>
      <c r="CI126" s="150">
        <v>5.0697356880199944</v>
      </c>
      <c r="CJ126" s="150">
        <v>5.1394713760399942</v>
      </c>
      <c r="CK126" s="150">
        <v>5.2092070640599939</v>
      </c>
      <c r="CL126" s="150">
        <v>5.2789427520799936</v>
      </c>
      <c r="CM126" s="150">
        <v>5.3486784400999934</v>
      </c>
      <c r="CN126" s="150">
        <v>5.4184141281199931</v>
      </c>
      <c r="CO126" s="150">
        <v>5.4881498161399929</v>
      </c>
      <c r="CP126" s="150">
        <v>5.5578855041599926</v>
      </c>
      <c r="CQ126" s="150">
        <v>5.6276211921799923</v>
      </c>
      <c r="CR126" s="150">
        <v>5.6973568801999921</v>
      </c>
      <c r="CS126" s="150">
        <v>5.7670925682199918</v>
      </c>
      <c r="CT126" s="150">
        <v>5.8368282562399916</v>
      </c>
      <c r="CU126" s="150">
        <v>5.9065639442599913</v>
      </c>
      <c r="CV126" s="150">
        <v>5.9762996322799911</v>
      </c>
      <c r="CW126" s="150">
        <v>6.0460353202999908</v>
      </c>
      <c r="CX126" s="150">
        <v>6.1157710083199905</v>
      </c>
      <c r="CY126" s="150">
        <v>6.1855066963399903</v>
      </c>
      <c r="CZ126" s="150">
        <v>6.25524238435999</v>
      </c>
      <c r="DA126" s="150">
        <v>6.3249780723799898</v>
      </c>
      <c r="DB126" s="150">
        <v>6.3947137603999895</v>
      </c>
      <c r="DC126" s="150">
        <v>6.4644494484199893</v>
      </c>
      <c r="DD126" s="150">
        <v>6.534185136439989</v>
      </c>
      <c r="DE126" s="150">
        <v>6.6039208244599887</v>
      </c>
      <c r="DF126" s="150">
        <v>6.6736565124799885</v>
      </c>
      <c r="DG126" s="150">
        <v>6.7433922004999882</v>
      </c>
      <c r="DH126" s="150">
        <v>6.813127888519988</v>
      </c>
      <c r="DI126" s="150">
        <v>6.8828635765399877</v>
      </c>
      <c r="DJ126" s="150">
        <v>6.9525992645599874</v>
      </c>
      <c r="DK126" s="150">
        <v>7.0223349525799872</v>
      </c>
      <c r="DL126" s="150">
        <v>7.0920706405999869</v>
      </c>
      <c r="DM126" s="150">
        <v>7.1618063286199867</v>
      </c>
      <c r="DN126" s="150">
        <v>7.2315420166399864</v>
      </c>
      <c r="DO126" s="150">
        <v>7.3012777046599862</v>
      </c>
      <c r="DP126" s="150">
        <v>7.3710133926799859</v>
      </c>
      <c r="DQ126" s="150">
        <v>7.4407490806999856</v>
      </c>
      <c r="DR126" s="150">
        <v>7.5104847687199854</v>
      </c>
      <c r="DS126" s="150">
        <v>7.5802204567399851</v>
      </c>
      <c r="DT126" s="150">
        <v>7.6499561447599849</v>
      </c>
      <c r="DU126" s="150">
        <v>7.7196918327799846</v>
      </c>
      <c r="DV126" s="150">
        <v>7.7894275207999844</v>
      </c>
      <c r="DW126" s="150">
        <v>7.8591632088199841</v>
      </c>
      <c r="DX126" s="150">
        <v>7.9288988968399838</v>
      </c>
      <c r="DY126" s="150">
        <v>7.9986345848599836</v>
      </c>
      <c r="DZ126" s="150">
        <v>8.0683702728799833</v>
      </c>
      <c r="EA126" s="150">
        <v>8.1381059608999831</v>
      </c>
      <c r="EB126" s="150">
        <v>8.2078416489199828</v>
      </c>
      <c r="EC126" s="150">
        <v>8.2775773369399825</v>
      </c>
      <c r="ED126" s="150">
        <v>8.3473130249599823</v>
      </c>
      <c r="EE126" s="150">
        <v>8.417048712979982</v>
      </c>
      <c r="EF126" s="150">
        <v>8.4867844009999818</v>
      </c>
      <c r="EG126" s="150">
        <v>8.5565200890199815</v>
      </c>
      <c r="EH126" s="150">
        <v>8.6262557770399813</v>
      </c>
      <c r="EI126" s="150">
        <v>8.695991465059981</v>
      </c>
      <c r="EJ126" s="150">
        <v>8.7657271530799807</v>
      </c>
      <c r="EK126" s="150">
        <v>8.8354628410999805</v>
      </c>
      <c r="EL126" s="23">
        <v>8.9051985291199802</v>
      </c>
      <c r="EM126" s="23">
        <v>8.97493421713998</v>
      </c>
      <c r="EN126" s="23">
        <v>9.0446699051599797</v>
      </c>
      <c r="EO126" s="23">
        <v>9.1144055931799794</v>
      </c>
      <c r="EP126" s="23">
        <v>9.1841412811999792</v>
      </c>
      <c r="EQ126" s="23">
        <v>9.2538769692199789</v>
      </c>
      <c r="ER126" s="23">
        <v>9.3236126572399787</v>
      </c>
      <c r="ES126" s="23">
        <v>9.3933483452599784</v>
      </c>
      <c r="ET126" s="23">
        <v>9.4630840332799782</v>
      </c>
      <c r="EU126" s="23">
        <v>9.5328197212999779</v>
      </c>
      <c r="EV126" s="23">
        <v>9.6025554093199776</v>
      </c>
      <c r="EW126" s="23">
        <v>9.6722910973399774</v>
      </c>
      <c r="EX126" s="23">
        <v>9.7420267853599771</v>
      </c>
      <c r="EY126" s="23">
        <v>9.8117624733799769</v>
      </c>
      <c r="EZ126" s="23">
        <v>9.8814981613999766</v>
      </c>
      <c r="FA126" s="23">
        <v>9.9512338494199764</v>
      </c>
      <c r="FB126" s="23">
        <v>10.020969537439976</v>
      </c>
      <c r="FC126" s="23">
        <v>10.090705225459976</v>
      </c>
      <c r="FD126" s="23">
        <v>10.160440913479976</v>
      </c>
      <c r="FE126" s="23">
        <v>10.230176601499975</v>
      </c>
      <c r="FF126" s="23">
        <v>10.299912289519975</v>
      </c>
      <c r="FG126" s="23">
        <v>10.369647977539975</v>
      </c>
      <c r="FH126" s="23">
        <v>10.439383665559975</v>
      </c>
      <c r="FI126" s="23">
        <v>10.509119353579974</v>
      </c>
      <c r="FJ126" s="23">
        <v>10.578855041599974</v>
      </c>
      <c r="FK126" s="23">
        <v>10.648590729619974</v>
      </c>
      <c r="FL126" s="23">
        <v>10.718326417639974</v>
      </c>
      <c r="FM126" s="23">
        <v>10.788062105659973</v>
      </c>
      <c r="FN126" s="23">
        <v>10.857797793679973</v>
      </c>
      <c r="FO126" s="23">
        <v>10.927533481699973</v>
      </c>
      <c r="FP126" s="23">
        <v>10.997269169719972</v>
      </c>
      <c r="FQ126" s="23">
        <v>11.067004857739972</v>
      </c>
      <c r="FR126" s="23">
        <v>11.136740545759972</v>
      </c>
      <c r="FS126" s="23">
        <v>11.206476233779972</v>
      </c>
      <c r="FT126" s="23">
        <v>11.276211921799971</v>
      </c>
      <c r="FU126" s="23">
        <v>11.345947609819971</v>
      </c>
      <c r="FV126" s="23">
        <v>11.415683297839971</v>
      </c>
      <c r="FW126" s="23">
        <v>11.485418985859971</v>
      </c>
      <c r="FX126" s="23">
        <v>11.55515467387997</v>
      </c>
      <c r="FY126" s="23">
        <v>11.62489036189997</v>
      </c>
      <c r="FZ126" s="23">
        <v>11.69462604991997</v>
      </c>
      <c r="GA126" s="23">
        <v>11.76436173793997</v>
      </c>
      <c r="GB126" s="23">
        <v>11.834097425959969</v>
      </c>
      <c r="GC126" s="23">
        <v>11.903833113979969</v>
      </c>
      <c r="GD126" s="23">
        <v>11.973568801999969</v>
      </c>
      <c r="GE126" s="23">
        <v>12.043304490019969</v>
      </c>
      <c r="GF126" s="23">
        <v>12.113040178039968</v>
      </c>
      <c r="GG126" s="23">
        <v>12.182775866059968</v>
      </c>
      <c r="GH126" s="23">
        <v>12.252511554079968</v>
      </c>
      <c r="GI126" s="23">
        <v>12.322247242099968</v>
      </c>
      <c r="GJ126" s="23">
        <v>12.391982930119967</v>
      </c>
      <c r="GK126" s="23">
        <v>12.461718618139967</v>
      </c>
      <c r="GL126" s="23">
        <v>12.531454306159967</v>
      </c>
      <c r="GM126" s="23">
        <v>12.601189994179967</v>
      </c>
      <c r="GN126" s="23">
        <v>12.670925682199966</v>
      </c>
      <c r="GO126" s="23">
        <v>12.740661370219966</v>
      </c>
      <c r="GP126" s="23">
        <v>12.810397058239966</v>
      </c>
      <c r="GQ126" s="23">
        <v>12.880132746259966</v>
      </c>
      <c r="GR126" s="23">
        <v>12.949868434279965</v>
      </c>
      <c r="GS126" s="23">
        <v>13.019604122299965</v>
      </c>
      <c r="GT126" s="23">
        <v>13.089339810319965</v>
      </c>
      <c r="GU126" s="23">
        <v>13.159075498339964</v>
      </c>
      <c r="GV126" s="23">
        <v>13.228811186359964</v>
      </c>
      <c r="GW126" s="23">
        <v>13.298546874379964</v>
      </c>
      <c r="GX126" s="23">
        <v>13.368282562399964</v>
      </c>
      <c r="GY126" s="23">
        <v>13.438018250419963</v>
      </c>
      <c r="GZ126" s="23">
        <v>13.507753938439963</v>
      </c>
      <c r="HA126" s="23">
        <v>13.577489626459963</v>
      </c>
      <c r="HB126" s="23">
        <v>13.647225314479963</v>
      </c>
      <c r="HC126" s="23">
        <v>13.716961002499962</v>
      </c>
      <c r="HD126" s="23">
        <v>13.786696690519962</v>
      </c>
      <c r="HE126" s="23">
        <v>13.856432378539962</v>
      </c>
      <c r="HF126" s="23">
        <v>13.926168066559962</v>
      </c>
      <c r="HG126" s="23">
        <v>13.995903754579961</v>
      </c>
      <c r="HH126" s="23">
        <v>14.065639442599961</v>
      </c>
      <c r="HI126" s="23">
        <v>14.135375130619961</v>
      </c>
      <c r="HJ126" s="23">
        <v>14.205110818639961</v>
      </c>
      <c r="HK126" s="23">
        <v>14.27484650665996</v>
      </c>
      <c r="HL126" s="23">
        <v>14.34458219467996</v>
      </c>
      <c r="HM126" s="23">
        <v>14.41431788269996</v>
      </c>
      <c r="HN126" s="23">
        <v>14.48405357071996</v>
      </c>
      <c r="HO126" s="23">
        <v>14.553789258739959</v>
      </c>
      <c r="HP126" s="23">
        <v>14.623524946759959</v>
      </c>
      <c r="HQ126" s="23">
        <v>14.693260634779959</v>
      </c>
      <c r="HR126" s="23">
        <v>14.762996322799959</v>
      </c>
      <c r="HS126" s="23">
        <v>14.832732010819958</v>
      </c>
      <c r="HT126" s="23">
        <v>14.902467698839958</v>
      </c>
      <c r="HU126" s="23">
        <v>14.972203386859958</v>
      </c>
      <c r="HV126" s="23">
        <v>15.041939074879958</v>
      </c>
      <c r="HW126" s="23">
        <v>15.111674762899957</v>
      </c>
      <c r="HX126" s="23">
        <v>15.181410450919957</v>
      </c>
      <c r="HY126" s="23">
        <v>15.251146138939957</v>
      </c>
      <c r="HZ126" s="23">
        <v>15.320881826959956</v>
      </c>
      <c r="IA126" s="23">
        <v>15.390617514979956</v>
      </c>
      <c r="IB126" s="23">
        <v>15.460353202999956</v>
      </c>
      <c r="IC126" s="23">
        <v>15.530088891019956</v>
      </c>
      <c r="ID126" s="23">
        <v>15.599824579039955</v>
      </c>
      <c r="IE126" s="23">
        <v>15.669560267059955</v>
      </c>
      <c r="IF126" s="23">
        <v>15.739295955079955</v>
      </c>
      <c r="IG126" s="23">
        <v>15.809031643099955</v>
      </c>
      <c r="IH126" s="23">
        <v>15.878767331119954</v>
      </c>
      <c r="II126" s="23">
        <v>15.948503019139954</v>
      </c>
      <c r="IJ126" s="23">
        <v>16.018238707159952</v>
      </c>
      <c r="IK126" s="23">
        <v>16.087974395179955</v>
      </c>
      <c r="IL126" s="23">
        <v>16.157710083199952</v>
      </c>
      <c r="IM126" s="23">
        <v>16.227445771219955</v>
      </c>
      <c r="IN126" s="23">
        <v>16.297181459239951</v>
      </c>
      <c r="IO126" s="23">
        <v>16.366917147259954</v>
      </c>
      <c r="IP126" s="23">
        <v>16.436652835279951</v>
      </c>
      <c r="IQ126" s="23">
        <v>16.506388523299954</v>
      </c>
      <c r="IR126" s="23">
        <v>16.57612421131995</v>
      </c>
      <c r="IS126" s="23">
        <v>16.645859899339953</v>
      </c>
      <c r="IT126" s="23">
        <v>16.71559558735995</v>
      </c>
      <c r="IU126" s="23">
        <v>16.785331275379953</v>
      </c>
      <c r="IV126" s="23">
        <v>16.855066963399949</v>
      </c>
    </row>
    <row r="127" spans="1:256" ht="13.2" x14ac:dyDescent="0.25">
      <c r="A127" s="149">
        <v>40544</v>
      </c>
      <c r="B127" s="218">
        <v>-2.0210059293750011</v>
      </c>
      <c r="C127" s="218">
        <v>-1.9907047400625011</v>
      </c>
      <c r="D127" s="218">
        <v>-1.9604035507500011</v>
      </c>
      <c r="E127" s="218">
        <v>-1.930102361437501</v>
      </c>
      <c r="F127" s="218">
        <v>-1.899801172125001</v>
      </c>
      <c r="G127" s="218">
        <v>-1.869499982812501</v>
      </c>
      <c r="H127" s="218">
        <v>-1.8391987935000009</v>
      </c>
      <c r="I127" s="218">
        <v>-1.8088976041875009</v>
      </c>
      <c r="J127" s="218">
        <v>-1.7785964148750009</v>
      </c>
      <c r="K127" s="218">
        <v>-1.7482952255625008</v>
      </c>
      <c r="L127" s="218">
        <v>-1.7179940362500008</v>
      </c>
      <c r="M127" s="218">
        <v>-1.6876928469375008</v>
      </c>
      <c r="N127" s="218">
        <v>-1.6573916576250007</v>
      </c>
      <c r="O127" s="218">
        <v>-1.6270904683125007</v>
      </c>
      <c r="P127" s="218">
        <v>-1.5967892790000007</v>
      </c>
      <c r="Q127" s="218">
        <v>-1.5664880896875006</v>
      </c>
      <c r="R127" s="218">
        <v>-1.5361869003750006</v>
      </c>
      <c r="S127" s="218">
        <v>-1.5058857110625006</v>
      </c>
      <c r="T127" s="218">
        <v>-1.4755845217500005</v>
      </c>
      <c r="U127" s="218">
        <v>-1.4452833324375005</v>
      </c>
      <c r="V127" s="219">
        <v>-1.4149821431250005</v>
      </c>
      <c r="W127" s="218">
        <v>-1.3846809538125004</v>
      </c>
      <c r="X127" s="219">
        <v>-1.3543797645000004</v>
      </c>
      <c r="Y127" s="218">
        <v>-1.3240785751875004</v>
      </c>
      <c r="Z127" s="219">
        <v>-1.2937773858750004</v>
      </c>
      <c r="AA127" s="218">
        <v>-1.2634761965625003</v>
      </c>
      <c r="AB127" s="220">
        <v>-1.2331750072500003</v>
      </c>
      <c r="AC127" s="218">
        <v>-1.2028738179375003</v>
      </c>
      <c r="AD127" s="220">
        <v>-1.1725726286250002</v>
      </c>
      <c r="AE127" s="218">
        <v>-1.1422714393125002</v>
      </c>
      <c r="AF127" s="218">
        <v>-1.1119702500000002</v>
      </c>
      <c r="AG127" s="150">
        <v>-1.0832351250000003</v>
      </c>
      <c r="AH127" s="150">
        <v>-1.0545000000000002</v>
      </c>
      <c r="AI127" s="150">
        <v>-1.0272500000000002</v>
      </c>
      <c r="AJ127" s="150">
        <v>-1</v>
      </c>
      <c r="AK127" s="150">
        <v>-0.8</v>
      </c>
      <c r="AL127" s="150">
        <v>-0.6</v>
      </c>
      <c r="AM127" s="150">
        <v>-0.4</v>
      </c>
      <c r="AN127" s="150">
        <v>-0.2</v>
      </c>
      <c r="AO127" s="150">
        <v>0</v>
      </c>
      <c r="AP127" s="150">
        <v>0.2</v>
      </c>
      <c r="AQ127" s="150">
        <v>0.4</v>
      </c>
      <c r="AR127" s="150">
        <v>0.6</v>
      </c>
      <c r="AS127" s="150">
        <v>0.8</v>
      </c>
      <c r="AT127" s="150">
        <v>1</v>
      </c>
      <c r="AU127" s="150">
        <v>1.2</v>
      </c>
      <c r="AV127" s="150">
        <v>1.4</v>
      </c>
      <c r="AW127" s="150">
        <v>1.58</v>
      </c>
      <c r="AX127" s="150">
        <v>1.76</v>
      </c>
      <c r="AY127" s="150">
        <v>1.9220000000000006</v>
      </c>
      <c r="AZ127" s="150">
        <v>2.0840000000000005</v>
      </c>
      <c r="BA127" s="150">
        <v>2.2298000000000004</v>
      </c>
      <c r="BB127" s="150">
        <v>2.3756000000000004</v>
      </c>
      <c r="BC127" s="150">
        <v>2.5068200000000003</v>
      </c>
      <c r="BD127" s="150">
        <v>2.6380400000000002</v>
      </c>
      <c r="BE127" s="150">
        <v>2.756138</v>
      </c>
      <c r="BF127" s="150">
        <v>2.8742359999999998</v>
      </c>
      <c r="BG127" s="150">
        <v>2.9805241999999996</v>
      </c>
      <c r="BH127" s="150">
        <v>3.0868123999999995</v>
      </c>
      <c r="BI127" s="150">
        <v>3.1824717799999993</v>
      </c>
      <c r="BJ127" s="150">
        <v>3.2781311599999992</v>
      </c>
      <c r="BK127" s="150">
        <v>3.3642246019999993</v>
      </c>
      <c r="BL127" s="150">
        <v>3.450318043999999</v>
      </c>
      <c r="BM127" s="150">
        <v>3.5278021417999987</v>
      </c>
      <c r="BN127" s="150">
        <v>3.6052862395999989</v>
      </c>
      <c r="BO127" s="150">
        <v>3.6750219276199987</v>
      </c>
      <c r="BP127" s="150">
        <v>3.7447576156399989</v>
      </c>
      <c r="BQ127" s="150">
        <v>3.8144933036599991</v>
      </c>
      <c r="BR127" s="150">
        <v>3.8842289916799988</v>
      </c>
      <c r="BS127" s="150">
        <v>3.9539646796999985</v>
      </c>
      <c r="BT127" s="150">
        <v>4.0237003677199983</v>
      </c>
      <c r="BU127" s="150">
        <v>4.093436055739998</v>
      </c>
      <c r="BV127" s="150">
        <v>4.1631717437599978</v>
      </c>
      <c r="BW127" s="150">
        <v>4.2329074317799975</v>
      </c>
      <c r="BX127" s="150">
        <v>4.3026431197999973</v>
      </c>
      <c r="BY127" s="150">
        <v>4.372378807819997</v>
      </c>
      <c r="BZ127" s="150">
        <v>4.4421144958399967</v>
      </c>
      <c r="CA127" s="150">
        <v>4.5118501838599965</v>
      </c>
      <c r="CB127" s="150">
        <v>4.5815858718799962</v>
      </c>
      <c r="CC127" s="150">
        <v>4.651321559899996</v>
      </c>
      <c r="CD127" s="150">
        <v>4.7210572479199957</v>
      </c>
      <c r="CE127" s="150">
        <v>4.7907929359399954</v>
      </c>
      <c r="CF127" s="150">
        <v>4.8605286239599952</v>
      </c>
      <c r="CG127" s="150">
        <v>4.9302643119799949</v>
      </c>
      <c r="CH127" s="150">
        <v>4.9999999999999947</v>
      </c>
      <c r="CI127" s="150">
        <v>5.0697356880199944</v>
      </c>
      <c r="CJ127" s="150">
        <v>5.1394713760399942</v>
      </c>
      <c r="CK127" s="150">
        <v>5.2092070640599939</v>
      </c>
      <c r="CL127" s="150">
        <v>5.2789427520799936</v>
      </c>
      <c r="CM127" s="150">
        <v>5.3486784400999934</v>
      </c>
      <c r="CN127" s="150">
        <v>5.4184141281199931</v>
      </c>
      <c r="CO127" s="150">
        <v>5.4881498161399929</v>
      </c>
      <c r="CP127" s="150">
        <v>5.5578855041599926</v>
      </c>
      <c r="CQ127" s="150">
        <v>5.6276211921799923</v>
      </c>
      <c r="CR127" s="150">
        <v>5.6973568801999921</v>
      </c>
      <c r="CS127" s="150">
        <v>5.7670925682199918</v>
      </c>
      <c r="CT127" s="150">
        <v>5.8368282562399916</v>
      </c>
      <c r="CU127" s="150">
        <v>5.9065639442599913</v>
      </c>
      <c r="CV127" s="150">
        <v>5.9762996322799911</v>
      </c>
      <c r="CW127" s="150">
        <v>6.0460353202999908</v>
      </c>
      <c r="CX127" s="150">
        <v>6.1157710083199905</v>
      </c>
      <c r="CY127" s="150">
        <v>6.1855066963399903</v>
      </c>
      <c r="CZ127" s="150">
        <v>6.25524238435999</v>
      </c>
      <c r="DA127" s="150">
        <v>6.3249780723799898</v>
      </c>
      <c r="DB127" s="150">
        <v>6.3947137603999895</v>
      </c>
      <c r="DC127" s="150">
        <v>6.4644494484199893</v>
      </c>
      <c r="DD127" s="150">
        <v>6.534185136439989</v>
      </c>
      <c r="DE127" s="150">
        <v>6.6039208244599887</v>
      </c>
      <c r="DF127" s="150">
        <v>6.6736565124799885</v>
      </c>
      <c r="DG127" s="150">
        <v>6.7433922004999882</v>
      </c>
      <c r="DH127" s="150">
        <v>6.813127888519988</v>
      </c>
      <c r="DI127" s="150">
        <v>6.8828635765399877</v>
      </c>
      <c r="DJ127" s="150">
        <v>6.9525992645599874</v>
      </c>
      <c r="DK127" s="150">
        <v>7.0223349525799872</v>
      </c>
      <c r="DL127" s="150">
        <v>7.0920706405999869</v>
      </c>
      <c r="DM127" s="150">
        <v>7.1618063286199867</v>
      </c>
      <c r="DN127" s="150">
        <v>7.2315420166399864</v>
      </c>
      <c r="DO127" s="150">
        <v>7.3012777046599862</v>
      </c>
      <c r="DP127" s="150">
        <v>7.3710133926799859</v>
      </c>
      <c r="DQ127" s="150">
        <v>7.4407490806999856</v>
      </c>
      <c r="DR127" s="150">
        <v>7.5104847687199854</v>
      </c>
      <c r="DS127" s="150">
        <v>7.5802204567399851</v>
      </c>
      <c r="DT127" s="150">
        <v>7.6499561447599849</v>
      </c>
      <c r="DU127" s="150">
        <v>7.7196918327799846</v>
      </c>
      <c r="DV127" s="150">
        <v>7.7894275207999844</v>
      </c>
      <c r="DW127" s="150">
        <v>7.8591632088199841</v>
      </c>
      <c r="DX127" s="150">
        <v>7.9288988968399838</v>
      </c>
      <c r="DY127" s="150">
        <v>7.9986345848599836</v>
      </c>
      <c r="DZ127" s="150">
        <v>8.0683702728799833</v>
      </c>
      <c r="EA127" s="150">
        <v>8.1381059608999831</v>
      </c>
      <c r="EB127" s="150">
        <v>8.2078416489199828</v>
      </c>
      <c r="EC127" s="150">
        <v>8.2775773369399825</v>
      </c>
      <c r="ED127" s="150">
        <v>8.3473130249599823</v>
      </c>
      <c r="EE127" s="150">
        <v>8.417048712979982</v>
      </c>
      <c r="EF127" s="150">
        <v>8.4867844009999818</v>
      </c>
      <c r="EG127" s="150">
        <v>8.5565200890199815</v>
      </c>
      <c r="EH127" s="150">
        <v>8.6262557770399813</v>
      </c>
      <c r="EI127" s="150">
        <v>8.695991465059981</v>
      </c>
      <c r="EJ127" s="150">
        <v>8.7657271530799807</v>
      </c>
      <c r="EK127" s="150">
        <v>8.8354628410999805</v>
      </c>
      <c r="EL127" s="23">
        <v>8.9051985291199802</v>
      </c>
      <c r="EM127" s="23">
        <v>8.97493421713998</v>
      </c>
      <c r="EN127" s="23">
        <v>9.0446699051599797</v>
      </c>
      <c r="EO127" s="23">
        <v>9.1144055931799794</v>
      </c>
      <c r="EP127" s="23">
        <v>9.1841412811999792</v>
      </c>
      <c r="EQ127" s="23">
        <v>9.2538769692199789</v>
      </c>
      <c r="ER127" s="23">
        <v>9.3236126572399787</v>
      </c>
      <c r="ES127" s="23">
        <v>9.3933483452599784</v>
      </c>
      <c r="ET127" s="23">
        <v>9.4630840332799782</v>
      </c>
      <c r="EU127" s="23">
        <v>9.5328197212999779</v>
      </c>
      <c r="EV127" s="23">
        <v>9.6025554093199776</v>
      </c>
      <c r="EW127" s="23">
        <v>9.6722910973399774</v>
      </c>
      <c r="EX127" s="23">
        <v>9.7420267853599771</v>
      </c>
      <c r="EY127" s="23">
        <v>9.8117624733799769</v>
      </c>
      <c r="EZ127" s="23">
        <v>9.8814981613999766</v>
      </c>
      <c r="FA127" s="23">
        <v>9.9512338494199764</v>
      </c>
      <c r="FB127" s="23">
        <v>10.020969537439976</v>
      </c>
      <c r="FC127" s="23">
        <v>10.090705225459976</v>
      </c>
      <c r="FD127" s="23">
        <v>10.160440913479976</v>
      </c>
      <c r="FE127" s="23">
        <v>10.230176601499975</v>
      </c>
      <c r="FF127" s="23">
        <v>10.299912289519975</v>
      </c>
      <c r="FG127" s="23">
        <v>10.369647977539975</v>
      </c>
      <c r="FH127" s="23">
        <v>10.439383665559975</v>
      </c>
      <c r="FI127" s="23">
        <v>10.509119353579974</v>
      </c>
      <c r="FJ127" s="23">
        <v>10.578855041599974</v>
      </c>
      <c r="FK127" s="23">
        <v>10.648590729619974</v>
      </c>
      <c r="FL127" s="23">
        <v>10.718326417639974</v>
      </c>
      <c r="FM127" s="23">
        <v>10.788062105659973</v>
      </c>
      <c r="FN127" s="23">
        <v>10.857797793679973</v>
      </c>
      <c r="FO127" s="23">
        <v>10.927533481699973</v>
      </c>
      <c r="FP127" s="23">
        <v>10.997269169719972</v>
      </c>
      <c r="FQ127" s="23">
        <v>11.067004857739972</v>
      </c>
      <c r="FR127" s="23">
        <v>11.136740545759972</v>
      </c>
      <c r="FS127" s="23">
        <v>11.206476233779972</v>
      </c>
      <c r="FT127" s="23">
        <v>11.276211921799971</v>
      </c>
      <c r="FU127" s="23">
        <v>11.345947609819971</v>
      </c>
      <c r="FV127" s="23">
        <v>11.415683297839971</v>
      </c>
      <c r="FW127" s="23">
        <v>11.485418985859971</v>
      </c>
      <c r="FX127" s="23">
        <v>11.55515467387997</v>
      </c>
      <c r="FY127" s="23">
        <v>11.62489036189997</v>
      </c>
      <c r="FZ127" s="23">
        <v>11.69462604991997</v>
      </c>
      <c r="GA127" s="23">
        <v>11.76436173793997</v>
      </c>
      <c r="GB127" s="23">
        <v>11.834097425959969</v>
      </c>
      <c r="GC127" s="23">
        <v>11.903833113979969</v>
      </c>
      <c r="GD127" s="23">
        <v>11.973568801999969</v>
      </c>
      <c r="GE127" s="23">
        <v>12.043304490019969</v>
      </c>
      <c r="GF127" s="23">
        <v>12.113040178039968</v>
      </c>
      <c r="GG127" s="23">
        <v>12.182775866059968</v>
      </c>
      <c r="GH127" s="23">
        <v>12.252511554079968</v>
      </c>
      <c r="GI127" s="23">
        <v>12.322247242099968</v>
      </c>
      <c r="GJ127" s="23">
        <v>12.391982930119967</v>
      </c>
      <c r="GK127" s="23">
        <v>12.461718618139967</v>
      </c>
      <c r="GL127" s="23">
        <v>12.531454306159967</v>
      </c>
      <c r="GM127" s="23">
        <v>12.601189994179967</v>
      </c>
      <c r="GN127" s="23">
        <v>12.670925682199966</v>
      </c>
      <c r="GO127" s="23">
        <v>12.740661370219966</v>
      </c>
      <c r="GP127" s="23">
        <v>12.810397058239966</v>
      </c>
      <c r="GQ127" s="23">
        <v>12.880132746259966</v>
      </c>
      <c r="GR127" s="23">
        <v>12.949868434279965</v>
      </c>
      <c r="GS127" s="23">
        <v>13.019604122299965</v>
      </c>
      <c r="GT127" s="23">
        <v>13.089339810319965</v>
      </c>
      <c r="GU127" s="23">
        <v>13.159075498339964</v>
      </c>
      <c r="GV127" s="23">
        <v>13.228811186359964</v>
      </c>
      <c r="GW127" s="23">
        <v>13.298546874379964</v>
      </c>
      <c r="GX127" s="23">
        <v>13.368282562399964</v>
      </c>
      <c r="GY127" s="23">
        <v>13.438018250419963</v>
      </c>
      <c r="GZ127" s="23">
        <v>13.507753938439963</v>
      </c>
      <c r="HA127" s="23">
        <v>13.577489626459963</v>
      </c>
      <c r="HB127" s="23">
        <v>13.647225314479963</v>
      </c>
      <c r="HC127" s="23">
        <v>13.716961002499962</v>
      </c>
      <c r="HD127" s="23">
        <v>13.786696690519962</v>
      </c>
      <c r="HE127" s="23">
        <v>13.856432378539962</v>
      </c>
      <c r="HF127" s="23">
        <v>13.926168066559962</v>
      </c>
      <c r="HG127" s="23">
        <v>13.995903754579961</v>
      </c>
      <c r="HH127" s="23">
        <v>14.065639442599961</v>
      </c>
      <c r="HI127" s="23">
        <v>14.135375130619961</v>
      </c>
      <c r="HJ127" s="23">
        <v>14.205110818639961</v>
      </c>
      <c r="HK127" s="23">
        <v>14.27484650665996</v>
      </c>
      <c r="HL127" s="23">
        <v>14.34458219467996</v>
      </c>
      <c r="HM127" s="23">
        <v>14.41431788269996</v>
      </c>
      <c r="HN127" s="23">
        <v>14.48405357071996</v>
      </c>
      <c r="HO127" s="23">
        <v>14.553789258739959</v>
      </c>
      <c r="HP127" s="23">
        <v>14.623524946759959</v>
      </c>
      <c r="HQ127" s="23">
        <v>14.693260634779959</v>
      </c>
      <c r="HR127" s="23">
        <v>14.762996322799959</v>
      </c>
      <c r="HS127" s="23">
        <v>14.832732010819958</v>
      </c>
      <c r="HT127" s="23">
        <v>14.902467698839958</v>
      </c>
      <c r="HU127" s="23">
        <v>14.972203386859958</v>
      </c>
      <c r="HV127" s="23">
        <v>15.041939074879958</v>
      </c>
      <c r="HW127" s="23">
        <v>15.111674762899957</v>
      </c>
      <c r="HX127" s="23">
        <v>15.181410450919957</v>
      </c>
      <c r="HY127" s="23">
        <v>15.251146138939957</v>
      </c>
      <c r="HZ127" s="23">
        <v>15.320881826959956</v>
      </c>
      <c r="IA127" s="23">
        <v>15.390617514979956</v>
      </c>
      <c r="IB127" s="23">
        <v>15.460353202999956</v>
      </c>
      <c r="IC127" s="23">
        <v>15.530088891019956</v>
      </c>
      <c r="ID127" s="23">
        <v>15.599824579039955</v>
      </c>
      <c r="IE127" s="23">
        <v>15.669560267059955</v>
      </c>
      <c r="IF127" s="23">
        <v>15.739295955079955</v>
      </c>
      <c r="IG127" s="23">
        <v>15.809031643099955</v>
      </c>
      <c r="IH127" s="23">
        <v>15.878767331119954</v>
      </c>
      <c r="II127" s="23">
        <v>15.948503019139954</v>
      </c>
      <c r="IJ127" s="23">
        <v>16.018238707159952</v>
      </c>
      <c r="IK127" s="23">
        <v>16.087974395179955</v>
      </c>
      <c r="IL127" s="23">
        <v>16.157710083199952</v>
      </c>
      <c r="IM127" s="23">
        <v>16.227445771219955</v>
      </c>
      <c r="IN127" s="23">
        <v>16.297181459239951</v>
      </c>
      <c r="IO127" s="23">
        <v>16.366917147259954</v>
      </c>
      <c r="IP127" s="23">
        <v>16.436652835279951</v>
      </c>
      <c r="IQ127" s="23">
        <v>16.506388523299954</v>
      </c>
      <c r="IR127" s="23">
        <v>16.57612421131995</v>
      </c>
      <c r="IS127" s="23">
        <v>16.645859899339953</v>
      </c>
      <c r="IT127" s="23">
        <v>16.71559558735995</v>
      </c>
      <c r="IU127" s="23">
        <v>16.785331275379953</v>
      </c>
      <c r="IV127" s="23">
        <v>16.855066963399949</v>
      </c>
    </row>
    <row r="128" spans="1:256" ht="13.2" x14ac:dyDescent="0.25">
      <c r="A128" s="149">
        <v>40575</v>
      </c>
      <c r="B128" s="218">
        <v>-2.0210059293750011</v>
      </c>
      <c r="C128" s="218">
        <v>-1.9907047400625011</v>
      </c>
      <c r="D128" s="218">
        <v>-1.9604035507500011</v>
      </c>
      <c r="E128" s="218">
        <v>-1.930102361437501</v>
      </c>
      <c r="F128" s="218">
        <v>-1.899801172125001</v>
      </c>
      <c r="G128" s="218">
        <v>-1.869499982812501</v>
      </c>
      <c r="H128" s="218">
        <v>-1.8391987935000009</v>
      </c>
      <c r="I128" s="218">
        <v>-1.8088976041875009</v>
      </c>
      <c r="J128" s="218">
        <v>-1.7785964148750009</v>
      </c>
      <c r="K128" s="218">
        <v>-1.7482952255625008</v>
      </c>
      <c r="L128" s="218">
        <v>-1.7179940362500008</v>
      </c>
      <c r="M128" s="218">
        <v>-1.6876928469375008</v>
      </c>
      <c r="N128" s="218">
        <v>-1.6573916576250007</v>
      </c>
      <c r="O128" s="218">
        <v>-1.6270904683125007</v>
      </c>
      <c r="P128" s="218">
        <v>-1.5967892790000007</v>
      </c>
      <c r="Q128" s="218">
        <v>-1.5664880896875006</v>
      </c>
      <c r="R128" s="218">
        <v>-1.5361869003750006</v>
      </c>
      <c r="S128" s="218">
        <v>-1.5058857110625006</v>
      </c>
      <c r="T128" s="218">
        <v>-1.4755845217500005</v>
      </c>
      <c r="U128" s="218">
        <v>-1.4452833324375005</v>
      </c>
      <c r="V128" s="219">
        <v>-1.4149821431250005</v>
      </c>
      <c r="W128" s="218">
        <v>-1.3846809538125004</v>
      </c>
      <c r="X128" s="219">
        <v>-1.3543797645000004</v>
      </c>
      <c r="Y128" s="218">
        <v>-1.3240785751875004</v>
      </c>
      <c r="Z128" s="219">
        <v>-1.2937773858750004</v>
      </c>
      <c r="AA128" s="218">
        <v>-1.2634761965625003</v>
      </c>
      <c r="AB128" s="220">
        <v>-1.2331750072500003</v>
      </c>
      <c r="AC128" s="218">
        <v>-1.2028738179375003</v>
      </c>
      <c r="AD128" s="220">
        <v>-1.1725726286250002</v>
      </c>
      <c r="AE128" s="218">
        <v>-1.1422714393125002</v>
      </c>
      <c r="AF128" s="218">
        <v>-1.1119702500000002</v>
      </c>
      <c r="AG128" s="150">
        <v>-1.0832351250000003</v>
      </c>
      <c r="AH128" s="150">
        <v>-1.0545000000000002</v>
      </c>
      <c r="AI128" s="150">
        <v>-1.0272500000000002</v>
      </c>
      <c r="AJ128" s="150">
        <v>-1</v>
      </c>
      <c r="AK128" s="150">
        <v>-0.8</v>
      </c>
      <c r="AL128" s="150">
        <v>-0.6</v>
      </c>
      <c r="AM128" s="150">
        <v>-0.4</v>
      </c>
      <c r="AN128" s="150">
        <v>-0.2</v>
      </c>
      <c r="AO128" s="150">
        <v>0</v>
      </c>
      <c r="AP128" s="150">
        <v>0.2</v>
      </c>
      <c r="AQ128" s="150">
        <v>0.4</v>
      </c>
      <c r="AR128" s="150">
        <v>0.6</v>
      </c>
      <c r="AS128" s="150">
        <v>0.8</v>
      </c>
      <c r="AT128" s="150">
        <v>1</v>
      </c>
      <c r="AU128" s="150">
        <v>1.2</v>
      </c>
      <c r="AV128" s="150">
        <v>1.4</v>
      </c>
      <c r="AW128" s="150">
        <v>1.58</v>
      </c>
      <c r="AX128" s="150">
        <v>1.76</v>
      </c>
      <c r="AY128" s="150">
        <v>1.9220000000000006</v>
      </c>
      <c r="AZ128" s="150">
        <v>2.0840000000000005</v>
      </c>
      <c r="BA128" s="150">
        <v>2.2298000000000004</v>
      </c>
      <c r="BB128" s="150">
        <v>2.3756000000000004</v>
      </c>
      <c r="BC128" s="150">
        <v>2.5068200000000003</v>
      </c>
      <c r="BD128" s="150">
        <v>2.6380400000000002</v>
      </c>
      <c r="BE128" s="150">
        <v>2.756138</v>
      </c>
      <c r="BF128" s="150">
        <v>2.8742359999999998</v>
      </c>
      <c r="BG128" s="150">
        <v>2.9805241999999996</v>
      </c>
      <c r="BH128" s="150">
        <v>3.0868123999999995</v>
      </c>
      <c r="BI128" s="150">
        <v>3.1824717799999993</v>
      </c>
      <c r="BJ128" s="150">
        <v>3.2781311599999992</v>
      </c>
      <c r="BK128" s="150">
        <v>3.3642246019999993</v>
      </c>
      <c r="BL128" s="150">
        <v>3.450318043999999</v>
      </c>
      <c r="BM128" s="150">
        <v>3.5278021417999987</v>
      </c>
      <c r="BN128" s="150">
        <v>3.6052862395999989</v>
      </c>
      <c r="BO128" s="150">
        <v>3.6750219276199987</v>
      </c>
      <c r="BP128" s="150">
        <v>3.7447576156399989</v>
      </c>
      <c r="BQ128" s="150">
        <v>3.8144933036599991</v>
      </c>
      <c r="BR128" s="150">
        <v>3.8842289916799988</v>
      </c>
      <c r="BS128" s="150">
        <v>3.9539646796999985</v>
      </c>
      <c r="BT128" s="150">
        <v>4.0237003677199983</v>
      </c>
      <c r="BU128" s="150">
        <v>4.093436055739998</v>
      </c>
      <c r="BV128" s="150">
        <v>4.1631717437599978</v>
      </c>
      <c r="BW128" s="150">
        <v>4.2329074317799975</v>
      </c>
      <c r="BX128" s="150">
        <v>4.3026431197999973</v>
      </c>
      <c r="BY128" s="150">
        <v>4.372378807819997</v>
      </c>
      <c r="BZ128" s="150">
        <v>4.4421144958399967</v>
      </c>
      <c r="CA128" s="150">
        <v>4.5118501838599965</v>
      </c>
      <c r="CB128" s="150">
        <v>4.5815858718799962</v>
      </c>
      <c r="CC128" s="150">
        <v>4.651321559899996</v>
      </c>
      <c r="CD128" s="150">
        <v>4.7210572479199957</v>
      </c>
      <c r="CE128" s="150">
        <v>4.7907929359399954</v>
      </c>
      <c r="CF128" s="150">
        <v>4.8605286239599952</v>
      </c>
      <c r="CG128" s="150">
        <v>4.9302643119799949</v>
      </c>
      <c r="CH128" s="150">
        <v>4.9999999999999947</v>
      </c>
      <c r="CI128" s="150">
        <v>5.0697356880199944</v>
      </c>
      <c r="CJ128" s="150">
        <v>5.1394713760399942</v>
      </c>
      <c r="CK128" s="150">
        <v>5.2092070640599939</v>
      </c>
      <c r="CL128" s="150">
        <v>5.2789427520799936</v>
      </c>
      <c r="CM128" s="150">
        <v>5.3486784400999934</v>
      </c>
      <c r="CN128" s="150">
        <v>5.4184141281199931</v>
      </c>
      <c r="CO128" s="150">
        <v>5.4881498161399929</v>
      </c>
      <c r="CP128" s="150">
        <v>5.5578855041599926</v>
      </c>
      <c r="CQ128" s="150">
        <v>5.6276211921799923</v>
      </c>
      <c r="CR128" s="150">
        <v>5.6973568801999921</v>
      </c>
      <c r="CS128" s="150">
        <v>5.7670925682199918</v>
      </c>
      <c r="CT128" s="150">
        <v>5.8368282562399916</v>
      </c>
      <c r="CU128" s="150">
        <v>5.9065639442599913</v>
      </c>
      <c r="CV128" s="150">
        <v>5.9762996322799911</v>
      </c>
      <c r="CW128" s="150">
        <v>6.0460353202999908</v>
      </c>
      <c r="CX128" s="150">
        <v>6.1157710083199905</v>
      </c>
      <c r="CY128" s="150">
        <v>6.1855066963399903</v>
      </c>
      <c r="CZ128" s="150">
        <v>6.25524238435999</v>
      </c>
      <c r="DA128" s="150">
        <v>6.3249780723799898</v>
      </c>
      <c r="DB128" s="150">
        <v>6.3947137603999895</v>
      </c>
      <c r="DC128" s="150">
        <v>6.4644494484199893</v>
      </c>
      <c r="DD128" s="150">
        <v>6.534185136439989</v>
      </c>
      <c r="DE128" s="150">
        <v>6.6039208244599887</v>
      </c>
      <c r="DF128" s="150">
        <v>6.6736565124799885</v>
      </c>
      <c r="DG128" s="150">
        <v>6.7433922004999882</v>
      </c>
      <c r="DH128" s="150">
        <v>6.813127888519988</v>
      </c>
      <c r="DI128" s="150">
        <v>6.8828635765399877</v>
      </c>
      <c r="DJ128" s="150">
        <v>6.9525992645599874</v>
      </c>
      <c r="DK128" s="150">
        <v>7.0223349525799872</v>
      </c>
      <c r="DL128" s="150">
        <v>7.0920706405999869</v>
      </c>
      <c r="DM128" s="150">
        <v>7.1618063286199867</v>
      </c>
      <c r="DN128" s="150">
        <v>7.2315420166399864</v>
      </c>
      <c r="DO128" s="150">
        <v>7.3012777046599862</v>
      </c>
      <c r="DP128" s="150">
        <v>7.3710133926799859</v>
      </c>
      <c r="DQ128" s="150">
        <v>7.4407490806999856</v>
      </c>
      <c r="DR128" s="150">
        <v>7.5104847687199854</v>
      </c>
      <c r="DS128" s="150">
        <v>7.5802204567399851</v>
      </c>
      <c r="DT128" s="150">
        <v>7.6499561447599849</v>
      </c>
      <c r="DU128" s="150">
        <v>7.7196918327799846</v>
      </c>
      <c r="DV128" s="150">
        <v>7.7894275207999844</v>
      </c>
      <c r="DW128" s="150">
        <v>7.8591632088199841</v>
      </c>
      <c r="DX128" s="150">
        <v>7.9288988968399838</v>
      </c>
      <c r="DY128" s="150">
        <v>7.9986345848599836</v>
      </c>
      <c r="DZ128" s="150">
        <v>8.0683702728799833</v>
      </c>
      <c r="EA128" s="150">
        <v>8.1381059608999831</v>
      </c>
      <c r="EB128" s="150">
        <v>8.2078416489199828</v>
      </c>
      <c r="EC128" s="150">
        <v>8.2775773369399825</v>
      </c>
      <c r="ED128" s="150">
        <v>8.3473130249599823</v>
      </c>
      <c r="EE128" s="150">
        <v>8.417048712979982</v>
      </c>
      <c r="EF128" s="150">
        <v>8.4867844009999818</v>
      </c>
      <c r="EG128" s="150">
        <v>8.5565200890199815</v>
      </c>
      <c r="EH128" s="150">
        <v>8.6262557770399813</v>
      </c>
      <c r="EI128" s="150">
        <v>8.695991465059981</v>
      </c>
      <c r="EJ128" s="150">
        <v>8.7657271530799807</v>
      </c>
      <c r="EK128" s="150">
        <v>8.8354628410999805</v>
      </c>
      <c r="EL128" s="23">
        <v>8.9051985291199802</v>
      </c>
      <c r="EM128" s="23">
        <v>8.97493421713998</v>
      </c>
      <c r="EN128" s="23">
        <v>9.0446699051599797</v>
      </c>
      <c r="EO128" s="23">
        <v>9.1144055931799794</v>
      </c>
      <c r="EP128" s="23">
        <v>9.1841412811999792</v>
      </c>
      <c r="EQ128" s="23">
        <v>9.2538769692199789</v>
      </c>
      <c r="ER128" s="23">
        <v>9.3236126572399787</v>
      </c>
      <c r="ES128" s="23">
        <v>9.3933483452599784</v>
      </c>
      <c r="ET128" s="23">
        <v>9.4630840332799782</v>
      </c>
      <c r="EU128" s="23">
        <v>9.5328197212999779</v>
      </c>
      <c r="EV128" s="23">
        <v>9.6025554093199776</v>
      </c>
      <c r="EW128" s="23">
        <v>9.6722910973399774</v>
      </c>
      <c r="EX128" s="23">
        <v>9.7420267853599771</v>
      </c>
      <c r="EY128" s="23">
        <v>9.8117624733799769</v>
      </c>
      <c r="EZ128" s="23">
        <v>9.8814981613999766</v>
      </c>
      <c r="FA128" s="23">
        <v>9.9512338494199764</v>
      </c>
      <c r="FB128" s="23">
        <v>10.020969537439976</v>
      </c>
      <c r="FC128" s="23">
        <v>10.090705225459976</v>
      </c>
      <c r="FD128" s="23">
        <v>10.160440913479976</v>
      </c>
      <c r="FE128" s="23">
        <v>10.230176601499975</v>
      </c>
      <c r="FF128" s="23">
        <v>10.299912289519975</v>
      </c>
      <c r="FG128" s="23">
        <v>10.369647977539975</v>
      </c>
      <c r="FH128" s="23">
        <v>10.439383665559975</v>
      </c>
      <c r="FI128" s="23">
        <v>10.509119353579974</v>
      </c>
      <c r="FJ128" s="23">
        <v>10.578855041599974</v>
      </c>
      <c r="FK128" s="23">
        <v>10.648590729619974</v>
      </c>
      <c r="FL128" s="23">
        <v>10.718326417639974</v>
      </c>
      <c r="FM128" s="23">
        <v>10.788062105659973</v>
      </c>
      <c r="FN128" s="23">
        <v>10.857797793679973</v>
      </c>
      <c r="FO128" s="23">
        <v>10.927533481699973</v>
      </c>
      <c r="FP128" s="23">
        <v>10.997269169719972</v>
      </c>
      <c r="FQ128" s="23">
        <v>11.067004857739972</v>
      </c>
      <c r="FR128" s="23">
        <v>11.136740545759972</v>
      </c>
      <c r="FS128" s="23">
        <v>11.206476233779972</v>
      </c>
      <c r="FT128" s="23">
        <v>11.276211921799971</v>
      </c>
      <c r="FU128" s="23">
        <v>11.345947609819971</v>
      </c>
      <c r="FV128" s="23">
        <v>11.415683297839971</v>
      </c>
      <c r="FW128" s="23">
        <v>11.485418985859971</v>
      </c>
      <c r="FX128" s="23">
        <v>11.55515467387997</v>
      </c>
      <c r="FY128" s="23">
        <v>11.62489036189997</v>
      </c>
      <c r="FZ128" s="23">
        <v>11.69462604991997</v>
      </c>
      <c r="GA128" s="23">
        <v>11.76436173793997</v>
      </c>
      <c r="GB128" s="23">
        <v>11.834097425959969</v>
      </c>
      <c r="GC128" s="23">
        <v>11.903833113979969</v>
      </c>
      <c r="GD128" s="23">
        <v>11.973568801999969</v>
      </c>
      <c r="GE128" s="23">
        <v>12.043304490019969</v>
      </c>
      <c r="GF128" s="23">
        <v>12.113040178039968</v>
      </c>
      <c r="GG128" s="23">
        <v>12.182775866059968</v>
      </c>
      <c r="GH128" s="23">
        <v>12.252511554079968</v>
      </c>
      <c r="GI128" s="23">
        <v>12.322247242099968</v>
      </c>
      <c r="GJ128" s="23">
        <v>12.391982930119967</v>
      </c>
      <c r="GK128" s="23">
        <v>12.461718618139967</v>
      </c>
      <c r="GL128" s="23">
        <v>12.531454306159967</v>
      </c>
      <c r="GM128" s="23">
        <v>12.601189994179967</v>
      </c>
      <c r="GN128" s="23">
        <v>12.670925682199966</v>
      </c>
      <c r="GO128" s="23">
        <v>12.740661370219966</v>
      </c>
      <c r="GP128" s="23">
        <v>12.810397058239966</v>
      </c>
      <c r="GQ128" s="23">
        <v>12.880132746259966</v>
      </c>
      <c r="GR128" s="23">
        <v>12.949868434279965</v>
      </c>
      <c r="GS128" s="23">
        <v>13.019604122299965</v>
      </c>
      <c r="GT128" s="23">
        <v>13.089339810319965</v>
      </c>
      <c r="GU128" s="23">
        <v>13.159075498339964</v>
      </c>
      <c r="GV128" s="23">
        <v>13.228811186359964</v>
      </c>
      <c r="GW128" s="23">
        <v>13.298546874379964</v>
      </c>
      <c r="GX128" s="23">
        <v>13.368282562399964</v>
      </c>
      <c r="GY128" s="23">
        <v>13.438018250419963</v>
      </c>
      <c r="GZ128" s="23">
        <v>13.507753938439963</v>
      </c>
      <c r="HA128" s="23">
        <v>13.577489626459963</v>
      </c>
      <c r="HB128" s="23">
        <v>13.647225314479963</v>
      </c>
      <c r="HC128" s="23">
        <v>13.716961002499962</v>
      </c>
      <c r="HD128" s="23">
        <v>13.786696690519962</v>
      </c>
      <c r="HE128" s="23">
        <v>13.856432378539962</v>
      </c>
      <c r="HF128" s="23">
        <v>13.926168066559962</v>
      </c>
      <c r="HG128" s="23">
        <v>13.995903754579961</v>
      </c>
      <c r="HH128" s="23">
        <v>14.065639442599961</v>
      </c>
      <c r="HI128" s="23">
        <v>14.135375130619961</v>
      </c>
      <c r="HJ128" s="23">
        <v>14.205110818639961</v>
      </c>
      <c r="HK128" s="23">
        <v>14.27484650665996</v>
      </c>
      <c r="HL128" s="23">
        <v>14.34458219467996</v>
      </c>
      <c r="HM128" s="23">
        <v>14.41431788269996</v>
      </c>
      <c r="HN128" s="23">
        <v>14.48405357071996</v>
      </c>
      <c r="HO128" s="23">
        <v>14.553789258739959</v>
      </c>
      <c r="HP128" s="23">
        <v>14.623524946759959</v>
      </c>
      <c r="HQ128" s="23">
        <v>14.693260634779959</v>
      </c>
      <c r="HR128" s="23">
        <v>14.762996322799959</v>
      </c>
      <c r="HS128" s="23">
        <v>14.832732010819958</v>
      </c>
      <c r="HT128" s="23">
        <v>14.902467698839958</v>
      </c>
      <c r="HU128" s="23">
        <v>14.972203386859958</v>
      </c>
      <c r="HV128" s="23">
        <v>15.041939074879958</v>
      </c>
      <c r="HW128" s="23">
        <v>15.111674762899957</v>
      </c>
      <c r="HX128" s="23">
        <v>15.181410450919957</v>
      </c>
      <c r="HY128" s="23">
        <v>15.251146138939957</v>
      </c>
      <c r="HZ128" s="23">
        <v>15.320881826959956</v>
      </c>
      <c r="IA128" s="23">
        <v>15.390617514979956</v>
      </c>
      <c r="IB128" s="23">
        <v>15.460353202999956</v>
      </c>
      <c r="IC128" s="23">
        <v>15.530088891019956</v>
      </c>
      <c r="ID128" s="23">
        <v>15.599824579039955</v>
      </c>
      <c r="IE128" s="23">
        <v>15.669560267059955</v>
      </c>
      <c r="IF128" s="23">
        <v>15.739295955079955</v>
      </c>
      <c r="IG128" s="23">
        <v>15.809031643099955</v>
      </c>
      <c r="IH128" s="23">
        <v>15.878767331119954</v>
      </c>
      <c r="II128" s="23">
        <v>15.948503019139954</v>
      </c>
      <c r="IJ128" s="23">
        <v>16.018238707159952</v>
      </c>
      <c r="IK128" s="23">
        <v>16.087974395179955</v>
      </c>
      <c r="IL128" s="23">
        <v>16.157710083199952</v>
      </c>
      <c r="IM128" s="23">
        <v>16.227445771219955</v>
      </c>
      <c r="IN128" s="23">
        <v>16.297181459239951</v>
      </c>
      <c r="IO128" s="23">
        <v>16.366917147259954</v>
      </c>
      <c r="IP128" s="23">
        <v>16.436652835279951</v>
      </c>
      <c r="IQ128" s="23">
        <v>16.506388523299954</v>
      </c>
      <c r="IR128" s="23">
        <v>16.57612421131995</v>
      </c>
      <c r="IS128" s="23">
        <v>16.645859899339953</v>
      </c>
      <c r="IT128" s="23">
        <v>16.71559558735995</v>
      </c>
      <c r="IU128" s="23">
        <v>16.785331275379953</v>
      </c>
      <c r="IV128" s="23">
        <v>16.855066963399949</v>
      </c>
    </row>
    <row r="129" spans="1:256" ht="13.2" x14ac:dyDescent="0.25">
      <c r="A129" s="149">
        <v>40603</v>
      </c>
      <c r="B129" s="218">
        <v>-2.0210059293750011</v>
      </c>
      <c r="C129" s="218">
        <v>-1.9907047400625011</v>
      </c>
      <c r="D129" s="218">
        <v>-1.9604035507500011</v>
      </c>
      <c r="E129" s="218">
        <v>-1.930102361437501</v>
      </c>
      <c r="F129" s="218">
        <v>-1.899801172125001</v>
      </c>
      <c r="G129" s="218">
        <v>-1.869499982812501</v>
      </c>
      <c r="H129" s="218">
        <v>-1.8391987935000009</v>
      </c>
      <c r="I129" s="218">
        <v>-1.8088976041875009</v>
      </c>
      <c r="J129" s="218">
        <v>-1.7785964148750009</v>
      </c>
      <c r="K129" s="218">
        <v>-1.7482952255625008</v>
      </c>
      <c r="L129" s="218">
        <v>-1.7179940362500008</v>
      </c>
      <c r="M129" s="218">
        <v>-1.6876928469375008</v>
      </c>
      <c r="N129" s="218">
        <v>-1.6573916576250007</v>
      </c>
      <c r="O129" s="218">
        <v>-1.6270904683125007</v>
      </c>
      <c r="P129" s="218">
        <v>-1.5967892790000007</v>
      </c>
      <c r="Q129" s="218">
        <v>-1.5664880896875006</v>
      </c>
      <c r="R129" s="218">
        <v>-1.5361869003750006</v>
      </c>
      <c r="S129" s="218">
        <v>-1.5058857110625006</v>
      </c>
      <c r="T129" s="218">
        <v>-1.4755845217500005</v>
      </c>
      <c r="U129" s="218">
        <v>-1.4452833324375005</v>
      </c>
      <c r="V129" s="219">
        <v>-1.4149821431250005</v>
      </c>
      <c r="W129" s="218">
        <v>-1.3846809538125004</v>
      </c>
      <c r="X129" s="219">
        <v>-1.3543797645000004</v>
      </c>
      <c r="Y129" s="218">
        <v>-1.3240785751875004</v>
      </c>
      <c r="Z129" s="219">
        <v>-1.2937773858750004</v>
      </c>
      <c r="AA129" s="218">
        <v>-1.2634761965625003</v>
      </c>
      <c r="AB129" s="220">
        <v>-1.2331750072500003</v>
      </c>
      <c r="AC129" s="218">
        <v>-1.2028738179375003</v>
      </c>
      <c r="AD129" s="220">
        <v>-1.1725726286250002</v>
      </c>
      <c r="AE129" s="218">
        <v>-1.1422714393125002</v>
      </c>
      <c r="AF129" s="218">
        <v>-1.1119702500000002</v>
      </c>
      <c r="AG129" s="150">
        <v>-1.0832351250000003</v>
      </c>
      <c r="AH129" s="150">
        <v>-1.0545000000000002</v>
      </c>
      <c r="AI129" s="150">
        <v>-1.0272500000000002</v>
      </c>
      <c r="AJ129" s="150">
        <v>-1</v>
      </c>
      <c r="AK129" s="150">
        <v>-0.8</v>
      </c>
      <c r="AL129" s="150">
        <v>-0.6</v>
      </c>
      <c r="AM129" s="150">
        <v>-0.4</v>
      </c>
      <c r="AN129" s="150">
        <v>-0.2</v>
      </c>
      <c r="AO129" s="150">
        <v>0</v>
      </c>
      <c r="AP129" s="150">
        <v>0.2</v>
      </c>
      <c r="AQ129" s="150">
        <v>0.4</v>
      </c>
      <c r="AR129" s="150">
        <v>0.6</v>
      </c>
      <c r="AS129" s="150">
        <v>0.8</v>
      </c>
      <c r="AT129" s="150">
        <v>1</v>
      </c>
      <c r="AU129" s="150">
        <v>1.2</v>
      </c>
      <c r="AV129" s="150">
        <v>1.4</v>
      </c>
      <c r="AW129" s="150">
        <v>1.58</v>
      </c>
      <c r="AX129" s="150">
        <v>1.76</v>
      </c>
      <c r="AY129" s="150">
        <v>1.9220000000000006</v>
      </c>
      <c r="AZ129" s="150">
        <v>2.0840000000000005</v>
      </c>
      <c r="BA129" s="150">
        <v>2.2298000000000004</v>
      </c>
      <c r="BB129" s="150">
        <v>2.3756000000000004</v>
      </c>
      <c r="BC129" s="150">
        <v>2.5068200000000003</v>
      </c>
      <c r="BD129" s="150">
        <v>2.6380400000000002</v>
      </c>
      <c r="BE129" s="150">
        <v>2.756138</v>
      </c>
      <c r="BF129" s="150">
        <v>2.8742359999999998</v>
      </c>
      <c r="BG129" s="150">
        <v>2.9805241999999996</v>
      </c>
      <c r="BH129" s="150">
        <v>3.0868123999999995</v>
      </c>
      <c r="BI129" s="150">
        <v>3.1824717799999993</v>
      </c>
      <c r="BJ129" s="150">
        <v>3.2781311599999992</v>
      </c>
      <c r="BK129" s="150">
        <v>3.3642246019999993</v>
      </c>
      <c r="BL129" s="150">
        <v>3.450318043999999</v>
      </c>
      <c r="BM129" s="150">
        <v>3.5278021417999987</v>
      </c>
      <c r="BN129" s="150">
        <v>3.6052862395999989</v>
      </c>
      <c r="BO129" s="150">
        <v>3.6750219276199987</v>
      </c>
      <c r="BP129" s="150">
        <v>3.7447576156399989</v>
      </c>
      <c r="BQ129" s="150">
        <v>3.8144933036599991</v>
      </c>
      <c r="BR129" s="150">
        <v>3.8842289916799988</v>
      </c>
      <c r="BS129" s="150">
        <v>3.9539646796999985</v>
      </c>
      <c r="BT129" s="150">
        <v>4.0237003677199983</v>
      </c>
      <c r="BU129" s="150">
        <v>4.093436055739998</v>
      </c>
      <c r="BV129" s="150">
        <v>4.1631717437599978</v>
      </c>
      <c r="BW129" s="150">
        <v>4.2329074317799975</v>
      </c>
      <c r="BX129" s="150">
        <v>4.3026431197999973</v>
      </c>
      <c r="BY129" s="150">
        <v>4.372378807819997</v>
      </c>
      <c r="BZ129" s="150">
        <v>4.4421144958399967</v>
      </c>
      <c r="CA129" s="150">
        <v>4.5118501838599965</v>
      </c>
      <c r="CB129" s="150">
        <v>4.5815858718799962</v>
      </c>
      <c r="CC129" s="150">
        <v>4.651321559899996</v>
      </c>
      <c r="CD129" s="150">
        <v>4.7210572479199957</v>
      </c>
      <c r="CE129" s="150">
        <v>4.7907929359399954</v>
      </c>
      <c r="CF129" s="150">
        <v>4.8605286239599952</v>
      </c>
      <c r="CG129" s="150">
        <v>4.9302643119799949</v>
      </c>
      <c r="CH129" s="150">
        <v>4.9999999999999947</v>
      </c>
      <c r="CI129" s="150">
        <v>5.0697356880199944</v>
      </c>
      <c r="CJ129" s="150">
        <v>5.1394713760399942</v>
      </c>
      <c r="CK129" s="150">
        <v>5.2092070640599939</v>
      </c>
      <c r="CL129" s="150">
        <v>5.2789427520799936</v>
      </c>
      <c r="CM129" s="150">
        <v>5.3486784400999934</v>
      </c>
      <c r="CN129" s="150">
        <v>5.4184141281199931</v>
      </c>
      <c r="CO129" s="150">
        <v>5.4881498161399929</v>
      </c>
      <c r="CP129" s="150">
        <v>5.5578855041599926</v>
      </c>
      <c r="CQ129" s="150">
        <v>5.6276211921799923</v>
      </c>
      <c r="CR129" s="150">
        <v>5.6973568801999921</v>
      </c>
      <c r="CS129" s="150">
        <v>5.7670925682199918</v>
      </c>
      <c r="CT129" s="150">
        <v>5.8368282562399916</v>
      </c>
      <c r="CU129" s="150">
        <v>5.9065639442599913</v>
      </c>
      <c r="CV129" s="150">
        <v>5.9762996322799911</v>
      </c>
      <c r="CW129" s="150">
        <v>6.0460353202999908</v>
      </c>
      <c r="CX129" s="150">
        <v>6.1157710083199905</v>
      </c>
      <c r="CY129" s="150">
        <v>6.1855066963399903</v>
      </c>
      <c r="CZ129" s="150">
        <v>6.25524238435999</v>
      </c>
      <c r="DA129" s="150">
        <v>6.3249780723799898</v>
      </c>
      <c r="DB129" s="150">
        <v>6.3947137603999895</v>
      </c>
      <c r="DC129" s="150">
        <v>6.4644494484199893</v>
      </c>
      <c r="DD129" s="150">
        <v>6.534185136439989</v>
      </c>
      <c r="DE129" s="150">
        <v>6.6039208244599887</v>
      </c>
      <c r="DF129" s="150">
        <v>6.6736565124799885</v>
      </c>
      <c r="DG129" s="150">
        <v>6.7433922004999882</v>
      </c>
      <c r="DH129" s="150">
        <v>6.813127888519988</v>
      </c>
      <c r="DI129" s="150">
        <v>6.8828635765399877</v>
      </c>
      <c r="DJ129" s="150">
        <v>6.9525992645599874</v>
      </c>
      <c r="DK129" s="150">
        <v>7.0223349525799872</v>
      </c>
      <c r="DL129" s="150">
        <v>7.0920706405999869</v>
      </c>
      <c r="DM129" s="150">
        <v>7.1618063286199867</v>
      </c>
      <c r="DN129" s="150">
        <v>7.2315420166399864</v>
      </c>
      <c r="DO129" s="150">
        <v>7.3012777046599862</v>
      </c>
      <c r="DP129" s="150">
        <v>7.3710133926799859</v>
      </c>
      <c r="DQ129" s="150">
        <v>7.4407490806999856</v>
      </c>
      <c r="DR129" s="150">
        <v>7.5104847687199854</v>
      </c>
      <c r="DS129" s="150">
        <v>7.5802204567399851</v>
      </c>
      <c r="DT129" s="150">
        <v>7.6499561447599849</v>
      </c>
      <c r="DU129" s="150">
        <v>7.7196918327799846</v>
      </c>
      <c r="DV129" s="150">
        <v>7.7894275207999844</v>
      </c>
      <c r="DW129" s="150">
        <v>7.8591632088199841</v>
      </c>
      <c r="DX129" s="150">
        <v>7.9288988968399838</v>
      </c>
      <c r="DY129" s="150">
        <v>7.9986345848599836</v>
      </c>
      <c r="DZ129" s="150">
        <v>8.0683702728799833</v>
      </c>
      <c r="EA129" s="150">
        <v>8.1381059608999831</v>
      </c>
      <c r="EB129" s="150">
        <v>8.2078416489199828</v>
      </c>
      <c r="EC129" s="150">
        <v>8.2775773369399825</v>
      </c>
      <c r="ED129" s="150">
        <v>8.3473130249599823</v>
      </c>
      <c r="EE129" s="150">
        <v>8.417048712979982</v>
      </c>
      <c r="EF129" s="150">
        <v>8.4867844009999818</v>
      </c>
      <c r="EG129" s="150">
        <v>8.5565200890199815</v>
      </c>
      <c r="EH129" s="150">
        <v>8.6262557770399813</v>
      </c>
      <c r="EI129" s="150">
        <v>8.695991465059981</v>
      </c>
      <c r="EJ129" s="150">
        <v>8.7657271530799807</v>
      </c>
      <c r="EK129" s="150">
        <v>8.8354628410999805</v>
      </c>
      <c r="EL129" s="23">
        <v>8.9051985291199802</v>
      </c>
      <c r="EM129" s="23">
        <v>8.97493421713998</v>
      </c>
      <c r="EN129" s="23">
        <v>9.0446699051599797</v>
      </c>
      <c r="EO129" s="23">
        <v>9.1144055931799794</v>
      </c>
      <c r="EP129" s="23">
        <v>9.1841412811999792</v>
      </c>
      <c r="EQ129" s="23">
        <v>9.2538769692199789</v>
      </c>
      <c r="ER129" s="23">
        <v>9.3236126572399787</v>
      </c>
      <c r="ES129" s="23">
        <v>9.3933483452599784</v>
      </c>
      <c r="ET129" s="23">
        <v>9.4630840332799782</v>
      </c>
      <c r="EU129" s="23">
        <v>9.5328197212999779</v>
      </c>
      <c r="EV129" s="23">
        <v>9.6025554093199776</v>
      </c>
      <c r="EW129" s="23">
        <v>9.6722910973399774</v>
      </c>
      <c r="EX129" s="23">
        <v>9.7420267853599771</v>
      </c>
      <c r="EY129" s="23">
        <v>9.8117624733799769</v>
      </c>
      <c r="EZ129" s="23">
        <v>9.8814981613999766</v>
      </c>
      <c r="FA129" s="23">
        <v>9.9512338494199764</v>
      </c>
      <c r="FB129" s="23">
        <v>10.020969537439976</v>
      </c>
      <c r="FC129" s="23">
        <v>10.090705225459976</v>
      </c>
      <c r="FD129" s="23">
        <v>10.160440913479976</v>
      </c>
      <c r="FE129" s="23">
        <v>10.230176601499975</v>
      </c>
      <c r="FF129" s="23">
        <v>10.299912289519975</v>
      </c>
      <c r="FG129" s="23">
        <v>10.369647977539975</v>
      </c>
      <c r="FH129" s="23">
        <v>10.439383665559975</v>
      </c>
      <c r="FI129" s="23">
        <v>10.509119353579974</v>
      </c>
      <c r="FJ129" s="23">
        <v>10.578855041599974</v>
      </c>
      <c r="FK129" s="23">
        <v>10.648590729619974</v>
      </c>
      <c r="FL129" s="23">
        <v>10.718326417639974</v>
      </c>
      <c r="FM129" s="23">
        <v>10.788062105659973</v>
      </c>
      <c r="FN129" s="23">
        <v>10.857797793679973</v>
      </c>
      <c r="FO129" s="23">
        <v>10.927533481699973</v>
      </c>
      <c r="FP129" s="23">
        <v>10.997269169719972</v>
      </c>
      <c r="FQ129" s="23">
        <v>11.067004857739972</v>
      </c>
      <c r="FR129" s="23">
        <v>11.136740545759972</v>
      </c>
      <c r="FS129" s="23">
        <v>11.206476233779972</v>
      </c>
      <c r="FT129" s="23">
        <v>11.276211921799971</v>
      </c>
      <c r="FU129" s="23">
        <v>11.345947609819971</v>
      </c>
      <c r="FV129" s="23">
        <v>11.415683297839971</v>
      </c>
      <c r="FW129" s="23">
        <v>11.485418985859971</v>
      </c>
      <c r="FX129" s="23">
        <v>11.55515467387997</v>
      </c>
      <c r="FY129" s="23">
        <v>11.62489036189997</v>
      </c>
      <c r="FZ129" s="23">
        <v>11.69462604991997</v>
      </c>
      <c r="GA129" s="23">
        <v>11.76436173793997</v>
      </c>
      <c r="GB129" s="23">
        <v>11.834097425959969</v>
      </c>
      <c r="GC129" s="23">
        <v>11.903833113979969</v>
      </c>
      <c r="GD129" s="23">
        <v>11.973568801999969</v>
      </c>
      <c r="GE129" s="23">
        <v>12.043304490019969</v>
      </c>
      <c r="GF129" s="23">
        <v>12.113040178039968</v>
      </c>
      <c r="GG129" s="23">
        <v>12.182775866059968</v>
      </c>
      <c r="GH129" s="23">
        <v>12.252511554079968</v>
      </c>
      <c r="GI129" s="23">
        <v>12.322247242099968</v>
      </c>
      <c r="GJ129" s="23">
        <v>12.391982930119967</v>
      </c>
      <c r="GK129" s="23">
        <v>12.461718618139967</v>
      </c>
      <c r="GL129" s="23">
        <v>12.531454306159967</v>
      </c>
      <c r="GM129" s="23">
        <v>12.601189994179967</v>
      </c>
      <c r="GN129" s="23">
        <v>12.670925682199966</v>
      </c>
      <c r="GO129" s="23">
        <v>12.740661370219966</v>
      </c>
      <c r="GP129" s="23">
        <v>12.810397058239966</v>
      </c>
      <c r="GQ129" s="23">
        <v>12.880132746259966</v>
      </c>
      <c r="GR129" s="23">
        <v>12.949868434279965</v>
      </c>
      <c r="GS129" s="23">
        <v>13.019604122299965</v>
      </c>
      <c r="GT129" s="23">
        <v>13.089339810319965</v>
      </c>
      <c r="GU129" s="23">
        <v>13.159075498339964</v>
      </c>
      <c r="GV129" s="23">
        <v>13.228811186359964</v>
      </c>
      <c r="GW129" s="23">
        <v>13.298546874379964</v>
      </c>
      <c r="GX129" s="23">
        <v>13.368282562399964</v>
      </c>
      <c r="GY129" s="23">
        <v>13.438018250419963</v>
      </c>
      <c r="GZ129" s="23">
        <v>13.507753938439963</v>
      </c>
      <c r="HA129" s="23">
        <v>13.577489626459963</v>
      </c>
      <c r="HB129" s="23">
        <v>13.647225314479963</v>
      </c>
      <c r="HC129" s="23">
        <v>13.716961002499962</v>
      </c>
      <c r="HD129" s="23">
        <v>13.786696690519962</v>
      </c>
      <c r="HE129" s="23">
        <v>13.856432378539962</v>
      </c>
      <c r="HF129" s="23">
        <v>13.926168066559962</v>
      </c>
      <c r="HG129" s="23">
        <v>13.995903754579961</v>
      </c>
      <c r="HH129" s="23">
        <v>14.065639442599961</v>
      </c>
      <c r="HI129" s="23">
        <v>14.135375130619961</v>
      </c>
      <c r="HJ129" s="23">
        <v>14.205110818639961</v>
      </c>
      <c r="HK129" s="23">
        <v>14.27484650665996</v>
      </c>
      <c r="HL129" s="23">
        <v>14.34458219467996</v>
      </c>
      <c r="HM129" s="23">
        <v>14.41431788269996</v>
      </c>
      <c r="HN129" s="23">
        <v>14.48405357071996</v>
      </c>
      <c r="HO129" s="23">
        <v>14.553789258739959</v>
      </c>
      <c r="HP129" s="23">
        <v>14.623524946759959</v>
      </c>
      <c r="HQ129" s="23">
        <v>14.693260634779959</v>
      </c>
      <c r="HR129" s="23">
        <v>14.762996322799959</v>
      </c>
      <c r="HS129" s="23">
        <v>14.832732010819958</v>
      </c>
      <c r="HT129" s="23">
        <v>14.902467698839958</v>
      </c>
      <c r="HU129" s="23">
        <v>14.972203386859958</v>
      </c>
      <c r="HV129" s="23">
        <v>15.041939074879958</v>
      </c>
      <c r="HW129" s="23">
        <v>15.111674762899957</v>
      </c>
      <c r="HX129" s="23">
        <v>15.181410450919957</v>
      </c>
      <c r="HY129" s="23">
        <v>15.251146138939957</v>
      </c>
      <c r="HZ129" s="23">
        <v>15.320881826959956</v>
      </c>
      <c r="IA129" s="23">
        <v>15.390617514979956</v>
      </c>
      <c r="IB129" s="23">
        <v>15.460353202999956</v>
      </c>
      <c r="IC129" s="23">
        <v>15.530088891019956</v>
      </c>
      <c r="ID129" s="23">
        <v>15.599824579039955</v>
      </c>
      <c r="IE129" s="23">
        <v>15.669560267059955</v>
      </c>
      <c r="IF129" s="23">
        <v>15.739295955079955</v>
      </c>
      <c r="IG129" s="23">
        <v>15.809031643099955</v>
      </c>
      <c r="IH129" s="23">
        <v>15.878767331119954</v>
      </c>
      <c r="II129" s="23">
        <v>15.948503019139954</v>
      </c>
      <c r="IJ129" s="23">
        <v>16.018238707159952</v>
      </c>
      <c r="IK129" s="23">
        <v>16.087974395179955</v>
      </c>
      <c r="IL129" s="23">
        <v>16.157710083199952</v>
      </c>
      <c r="IM129" s="23">
        <v>16.227445771219955</v>
      </c>
      <c r="IN129" s="23">
        <v>16.297181459239951</v>
      </c>
      <c r="IO129" s="23">
        <v>16.366917147259954</v>
      </c>
      <c r="IP129" s="23">
        <v>16.436652835279951</v>
      </c>
      <c r="IQ129" s="23">
        <v>16.506388523299954</v>
      </c>
      <c r="IR129" s="23">
        <v>16.57612421131995</v>
      </c>
      <c r="IS129" s="23">
        <v>16.645859899339953</v>
      </c>
      <c r="IT129" s="23">
        <v>16.71559558735995</v>
      </c>
      <c r="IU129" s="23">
        <v>16.785331275379953</v>
      </c>
      <c r="IV129" s="23">
        <v>16.855066963399949</v>
      </c>
    </row>
    <row r="130" spans="1:256" ht="13.2" x14ac:dyDescent="0.25">
      <c r="A130" s="149">
        <v>40634</v>
      </c>
      <c r="B130" s="218">
        <v>-2.0210059293750011</v>
      </c>
      <c r="C130" s="218">
        <v>-1.9907047400625011</v>
      </c>
      <c r="D130" s="218">
        <v>-1.9604035507500011</v>
      </c>
      <c r="E130" s="218">
        <v>-1.930102361437501</v>
      </c>
      <c r="F130" s="218">
        <v>-1.899801172125001</v>
      </c>
      <c r="G130" s="218">
        <v>-1.869499982812501</v>
      </c>
      <c r="H130" s="218">
        <v>-1.8391987935000009</v>
      </c>
      <c r="I130" s="218">
        <v>-1.8088976041875009</v>
      </c>
      <c r="J130" s="218">
        <v>-1.7785964148750009</v>
      </c>
      <c r="K130" s="218">
        <v>-1.7482952255625008</v>
      </c>
      <c r="L130" s="218">
        <v>-1.7179940362500008</v>
      </c>
      <c r="M130" s="218">
        <v>-1.6876928469375008</v>
      </c>
      <c r="N130" s="218">
        <v>-1.6573916576250007</v>
      </c>
      <c r="O130" s="218">
        <v>-1.6270904683125007</v>
      </c>
      <c r="P130" s="218">
        <v>-1.5967892790000007</v>
      </c>
      <c r="Q130" s="218">
        <v>-1.5664880896875006</v>
      </c>
      <c r="R130" s="218">
        <v>-1.5361869003750006</v>
      </c>
      <c r="S130" s="218">
        <v>-1.5058857110625006</v>
      </c>
      <c r="T130" s="218">
        <v>-1.4755845217500005</v>
      </c>
      <c r="U130" s="218">
        <v>-1.4452833324375005</v>
      </c>
      <c r="V130" s="219">
        <v>-1.4149821431250005</v>
      </c>
      <c r="W130" s="218">
        <v>-1.3846809538125004</v>
      </c>
      <c r="X130" s="219">
        <v>-1.3543797645000004</v>
      </c>
      <c r="Y130" s="218">
        <v>-1.3240785751875004</v>
      </c>
      <c r="Z130" s="219">
        <v>-1.2937773858750004</v>
      </c>
      <c r="AA130" s="218">
        <v>-1.2634761965625003</v>
      </c>
      <c r="AB130" s="220">
        <v>-1.2331750072500003</v>
      </c>
      <c r="AC130" s="218">
        <v>-1.2028738179375003</v>
      </c>
      <c r="AD130" s="220">
        <v>-1.1725726286250002</v>
      </c>
      <c r="AE130" s="218">
        <v>-1.1422714393125002</v>
      </c>
      <c r="AF130" s="218">
        <v>-1.1119702500000002</v>
      </c>
      <c r="AG130" s="150">
        <v>-1.0832351250000003</v>
      </c>
      <c r="AH130" s="150">
        <v>-1.0545000000000002</v>
      </c>
      <c r="AI130" s="150">
        <v>-1.0272500000000002</v>
      </c>
      <c r="AJ130" s="150">
        <v>-1</v>
      </c>
      <c r="AK130" s="150">
        <v>-0.8</v>
      </c>
      <c r="AL130" s="150">
        <v>-0.6</v>
      </c>
      <c r="AM130" s="150">
        <v>-0.4</v>
      </c>
      <c r="AN130" s="150">
        <v>-0.2</v>
      </c>
      <c r="AO130" s="150">
        <v>0</v>
      </c>
      <c r="AP130" s="150">
        <v>0.2</v>
      </c>
      <c r="AQ130" s="150">
        <v>0.4</v>
      </c>
      <c r="AR130" s="150">
        <v>0.6</v>
      </c>
      <c r="AS130" s="150">
        <v>0.8</v>
      </c>
      <c r="AT130" s="150">
        <v>1</v>
      </c>
      <c r="AU130" s="150">
        <v>1.2</v>
      </c>
      <c r="AV130" s="150">
        <v>1.4</v>
      </c>
      <c r="AW130" s="150">
        <v>1.58</v>
      </c>
      <c r="AX130" s="150">
        <v>1.76</v>
      </c>
      <c r="AY130" s="150">
        <v>1.9220000000000006</v>
      </c>
      <c r="AZ130" s="150">
        <v>2.0840000000000005</v>
      </c>
      <c r="BA130" s="150">
        <v>2.2298000000000004</v>
      </c>
      <c r="BB130" s="150">
        <v>2.3756000000000004</v>
      </c>
      <c r="BC130" s="150">
        <v>2.5068200000000003</v>
      </c>
      <c r="BD130" s="150">
        <v>2.6380400000000002</v>
      </c>
      <c r="BE130" s="150">
        <v>2.756138</v>
      </c>
      <c r="BF130" s="150">
        <v>2.8742359999999998</v>
      </c>
      <c r="BG130" s="150">
        <v>2.9805241999999996</v>
      </c>
      <c r="BH130" s="150">
        <v>3.0868123999999995</v>
      </c>
      <c r="BI130" s="150">
        <v>3.1824717799999993</v>
      </c>
      <c r="BJ130" s="150">
        <v>3.2781311599999992</v>
      </c>
      <c r="BK130" s="150">
        <v>3.3642246019999993</v>
      </c>
      <c r="BL130" s="150">
        <v>3.450318043999999</v>
      </c>
      <c r="BM130" s="150">
        <v>3.5278021417999987</v>
      </c>
      <c r="BN130" s="150">
        <v>3.6052862395999989</v>
      </c>
      <c r="BO130" s="150">
        <v>3.6750219276199987</v>
      </c>
      <c r="BP130" s="150">
        <v>3.7447576156399989</v>
      </c>
      <c r="BQ130" s="150">
        <v>3.8144933036599991</v>
      </c>
      <c r="BR130" s="150">
        <v>3.8842289916799988</v>
      </c>
      <c r="BS130" s="150">
        <v>3.9539646796999985</v>
      </c>
      <c r="BT130" s="150">
        <v>4.0237003677199983</v>
      </c>
      <c r="BU130" s="150">
        <v>4.093436055739998</v>
      </c>
      <c r="BV130" s="150">
        <v>4.1631717437599978</v>
      </c>
      <c r="BW130" s="150">
        <v>4.2329074317799975</v>
      </c>
      <c r="BX130" s="150">
        <v>4.3026431197999973</v>
      </c>
      <c r="BY130" s="150">
        <v>4.372378807819997</v>
      </c>
      <c r="BZ130" s="150">
        <v>4.4421144958399967</v>
      </c>
      <c r="CA130" s="150">
        <v>4.5118501838599965</v>
      </c>
      <c r="CB130" s="150">
        <v>4.5815858718799962</v>
      </c>
      <c r="CC130" s="150">
        <v>4.651321559899996</v>
      </c>
      <c r="CD130" s="150">
        <v>4.7210572479199957</v>
      </c>
      <c r="CE130" s="150">
        <v>4.7907929359399954</v>
      </c>
      <c r="CF130" s="150">
        <v>4.8605286239599952</v>
      </c>
      <c r="CG130" s="150">
        <v>4.9302643119799949</v>
      </c>
      <c r="CH130" s="150">
        <v>4.9999999999999947</v>
      </c>
      <c r="CI130" s="150">
        <v>5.0697356880199944</v>
      </c>
      <c r="CJ130" s="150">
        <v>5.1394713760399942</v>
      </c>
      <c r="CK130" s="150">
        <v>5.2092070640599939</v>
      </c>
      <c r="CL130" s="150">
        <v>5.2789427520799936</v>
      </c>
      <c r="CM130" s="150">
        <v>5.3486784400999934</v>
      </c>
      <c r="CN130" s="150">
        <v>5.4184141281199931</v>
      </c>
      <c r="CO130" s="150">
        <v>5.4881498161399929</v>
      </c>
      <c r="CP130" s="150">
        <v>5.5578855041599926</v>
      </c>
      <c r="CQ130" s="150">
        <v>5.6276211921799923</v>
      </c>
      <c r="CR130" s="150">
        <v>5.6973568801999921</v>
      </c>
      <c r="CS130" s="150">
        <v>5.7670925682199918</v>
      </c>
      <c r="CT130" s="150">
        <v>5.8368282562399916</v>
      </c>
      <c r="CU130" s="150">
        <v>5.9065639442599913</v>
      </c>
      <c r="CV130" s="150">
        <v>5.9762996322799911</v>
      </c>
      <c r="CW130" s="150">
        <v>6.0460353202999908</v>
      </c>
      <c r="CX130" s="150">
        <v>6.1157710083199905</v>
      </c>
      <c r="CY130" s="150">
        <v>6.1855066963399903</v>
      </c>
      <c r="CZ130" s="150">
        <v>6.25524238435999</v>
      </c>
      <c r="DA130" s="150">
        <v>6.3249780723799898</v>
      </c>
      <c r="DB130" s="150">
        <v>6.3947137603999895</v>
      </c>
      <c r="DC130" s="150">
        <v>6.4644494484199893</v>
      </c>
      <c r="DD130" s="150">
        <v>6.534185136439989</v>
      </c>
      <c r="DE130" s="150">
        <v>6.6039208244599887</v>
      </c>
      <c r="DF130" s="150">
        <v>6.6736565124799885</v>
      </c>
      <c r="DG130" s="150">
        <v>6.7433922004999882</v>
      </c>
      <c r="DH130" s="150">
        <v>6.813127888519988</v>
      </c>
      <c r="DI130" s="150">
        <v>6.8828635765399877</v>
      </c>
      <c r="DJ130" s="150">
        <v>6.9525992645599874</v>
      </c>
      <c r="DK130" s="150">
        <v>7.0223349525799872</v>
      </c>
      <c r="DL130" s="150">
        <v>7.0920706405999869</v>
      </c>
      <c r="DM130" s="150">
        <v>7.1618063286199867</v>
      </c>
      <c r="DN130" s="150">
        <v>7.2315420166399864</v>
      </c>
      <c r="DO130" s="150">
        <v>7.3012777046599862</v>
      </c>
      <c r="DP130" s="150">
        <v>7.3710133926799859</v>
      </c>
      <c r="DQ130" s="150">
        <v>7.4407490806999856</v>
      </c>
      <c r="DR130" s="150">
        <v>7.5104847687199854</v>
      </c>
      <c r="DS130" s="150">
        <v>7.5802204567399851</v>
      </c>
      <c r="DT130" s="150">
        <v>7.6499561447599849</v>
      </c>
      <c r="DU130" s="150">
        <v>7.7196918327799846</v>
      </c>
      <c r="DV130" s="150">
        <v>7.7894275207999844</v>
      </c>
      <c r="DW130" s="150">
        <v>7.8591632088199841</v>
      </c>
      <c r="DX130" s="150">
        <v>7.9288988968399838</v>
      </c>
      <c r="DY130" s="150">
        <v>7.9986345848599836</v>
      </c>
      <c r="DZ130" s="150">
        <v>8.0683702728799833</v>
      </c>
      <c r="EA130" s="150">
        <v>8.1381059608999831</v>
      </c>
      <c r="EB130" s="150">
        <v>8.2078416489199828</v>
      </c>
      <c r="EC130" s="150">
        <v>8.2775773369399825</v>
      </c>
      <c r="ED130" s="150">
        <v>8.3473130249599823</v>
      </c>
      <c r="EE130" s="150">
        <v>8.417048712979982</v>
      </c>
      <c r="EF130" s="150">
        <v>8.4867844009999818</v>
      </c>
      <c r="EG130" s="150">
        <v>8.5565200890199815</v>
      </c>
      <c r="EH130" s="150">
        <v>8.6262557770399813</v>
      </c>
      <c r="EI130" s="150">
        <v>8.695991465059981</v>
      </c>
      <c r="EJ130" s="150">
        <v>8.7657271530799807</v>
      </c>
      <c r="EK130" s="150">
        <v>8.8354628410999805</v>
      </c>
      <c r="EL130" s="23">
        <v>8.9051985291199802</v>
      </c>
      <c r="EM130" s="23">
        <v>8.97493421713998</v>
      </c>
      <c r="EN130" s="23">
        <v>9.0446699051599797</v>
      </c>
      <c r="EO130" s="23">
        <v>9.1144055931799794</v>
      </c>
      <c r="EP130" s="23">
        <v>9.1841412811999792</v>
      </c>
      <c r="EQ130" s="23">
        <v>9.2538769692199789</v>
      </c>
      <c r="ER130" s="23">
        <v>9.3236126572399787</v>
      </c>
      <c r="ES130" s="23">
        <v>9.3933483452599784</v>
      </c>
      <c r="ET130" s="23">
        <v>9.4630840332799782</v>
      </c>
      <c r="EU130" s="23">
        <v>9.5328197212999779</v>
      </c>
      <c r="EV130" s="23">
        <v>9.6025554093199776</v>
      </c>
      <c r="EW130" s="23">
        <v>9.6722910973399774</v>
      </c>
      <c r="EX130" s="23">
        <v>9.7420267853599771</v>
      </c>
      <c r="EY130" s="23">
        <v>9.8117624733799769</v>
      </c>
      <c r="EZ130" s="23">
        <v>9.8814981613999766</v>
      </c>
      <c r="FA130" s="23">
        <v>9.9512338494199764</v>
      </c>
      <c r="FB130" s="23">
        <v>10.020969537439976</v>
      </c>
      <c r="FC130" s="23">
        <v>10.090705225459976</v>
      </c>
      <c r="FD130" s="23">
        <v>10.160440913479976</v>
      </c>
      <c r="FE130" s="23">
        <v>10.230176601499975</v>
      </c>
      <c r="FF130" s="23">
        <v>10.299912289519975</v>
      </c>
      <c r="FG130" s="23">
        <v>10.369647977539975</v>
      </c>
      <c r="FH130" s="23">
        <v>10.439383665559975</v>
      </c>
      <c r="FI130" s="23">
        <v>10.509119353579974</v>
      </c>
      <c r="FJ130" s="23">
        <v>10.578855041599974</v>
      </c>
      <c r="FK130" s="23">
        <v>10.648590729619974</v>
      </c>
      <c r="FL130" s="23">
        <v>10.718326417639974</v>
      </c>
      <c r="FM130" s="23">
        <v>10.788062105659973</v>
      </c>
      <c r="FN130" s="23">
        <v>10.857797793679973</v>
      </c>
      <c r="FO130" s="23">
        <v>10.927533481699973</v>
      </c>
      <c r="FP130" s="23">
        <v>10.997269169719972</v>
      </c>
      <c r="FQ130" s="23">
        <v>11.067004857739972</v>
      </c>
      <c r="FR130" s="23">
        <v>11.136740545759972</v>
      </c>
      <c r="FS130" s="23">
        <v>11.206476233779972</v>
      </c>
      <c r="FT130" s="23">
        <v>11.276211921799971</v>
      </c>
      <c r="FU130" s="23">
        <v>11.345947609819971</v>
      </c>
      <c r="FV130" s="23">
        <v>11.415683297839971</v>
      </c>
      <c r="FW130" s="23">
        <v>11.485418985859971</v>
      </c>
      <c r="FX130" s="23">
        <v>11.55515467387997</v>
      </c>
      <c r="FY130" s="23">
        <v>11.62489036189997</v>
      </c>
      <c r="FZ130" s="23">
        <v>11.69462604991997</v>
      </c>
      <c r="GA130" s="23">
        <v>11.76436173793997</v>
      </c>
      <c r="GB130" s="23">
        <v>11.834097425959969</v>
      </c>
      <c r="GC130" s="23">
        <v>11.903833113979969</v>
      </c>
      <c r="GD130" s="23">
        <v>11.973568801999969</v>
      </c>
      <c r="GE130" s="23">
        <v>12.043304490019969</v>
      </c>
      <c r="GF130" s="23">
        <v>12.113040178039968</v>
      </c>
      <c r="GG130" s="23">
        <v>12.182775866059968</v>
      </c>
      <c r="GH130" s="23">
        <v>12.252511554079968</v>
      </c>
      <c r="GI130" s="23">
        <v>12.322247242099968</v>
      </c>
      <c r="GJ130" s="23">
        <v>12.391982930119967</v>
      </c>
      <c r="GK130" s="23">
        <v>12.461718618139967</v>
      </c>
      <c r="GL130" s="23">
        <v>12.531454306159967</v>
      </c>
      <c r="GM130" s="23">
        <v>12.601189994179967</v>
      </c>
      <c r="GN130" s="23">
        <v>12.670925682199966</v>
      </c>
      <c r="GO130" s="23">
        <v>12.740661370219966</v>
      </c>
      <c r="GP130" s="23">
        <v>12.810397058239966</v>
      </c>
      <c r="GQ130" s="23">
        <v>12.880132746259966</v>
      </c>
      <c r="GR130" s="23">
        <v>12.949868434279965</v>
      </c>
      <c r="GS130" s="23">
        <v>13.019604122299965</v>
      </c>
      <c r="GT130" s="23">
        <v>13.089339810319965</v>
      </c>
      <c r="GU130" s="23">
        <v>13.159075498339964</v>
      </c>
      <c r="GV130" s="23">
        <v>13.228811186359964</v>
      </c>
      <c r="GW130" s="23">
        <v>13.298546874379964</v>
      </c>
      <c r="GX130" s="23">
        <v>13.368282562399964</v>
      </c>
      <c r="GY130" s="23">
        <v>13.438018250419963</v>
      </c>
      <c r="GZ130" s="23">
        <v>13.507753938439963</v>
      </c>
      <c r="HA130" s="23">
        <v>13.577489626459963</v>
      </c>
      <c r="HB130" s="23">
        <v>13.647225314479963</v>
      </c>
      <c r="HC130" s="23">
        <v>13.716961002499962</v>
      </c>
      <c r="HD130" s="23">
        <v>13.786696690519962</v>
      </c>
      <c r="HE130" s="23">
        <v>13.856432378539962</v>
      </c>
      <c r="HF130" s="23">
        <v>13.926168066559962</v>
      </c>
      <c r="HG130" s="23">
        <v>13.995903754579961</v>
      </c>
      <c r="HH130" s="23">
        <v>14.065639442599961</v>
      </c>
      <c r="HI130" s="23">
        <v>14.135375130619961</v>
      </c>
      <c r="HJ130" s="23">
        <v>14.205110818639961</v>
      </c>
      <c r="HK130" s="23">
        <v>14.27484650665996</v>
      </c>
      <c r="HL130" s="23">
        <v>14.34458219467996</v>
      </c>
      <c r="HM130" s="23">
        <v>14.41431788269996</v>
      </c>
      <c r="HN130" s="23">
        <v>14.48405357071996</v>
      </c>
      <c r="HO130" s="23">
        <v>14.553789258739959</v>
      </c>
      <c r="HP130" s="23">
        <v>14.623524946759959</v>
      </c>
      <c r="HQ130" s="23">
        <v>14.693260634779959</v>
      </c>
      <c r="HR130" s="23">
        <v>14.762996322799959</v>
      </c>
      <c r="HS130" s="23">
        <v>14.832732010819958</v>
      </c>
      <c r="HT130" s="23">
        <v>14.902467698839958</v>
      </c>
      <c r="HU130" s="23">
        <v>14.972203386859958</v>
      </c>
      <c r="HV130" s="23">
        <v>15.041939074879958</v>
      </c>
      <c r="HW130" s="23">
        <v>15.111674762899957</v>
      </c>
      <c r="HX130" s="23">
        <v>15.181410450919957</v>
      </c>
      <c r="HY130" s="23">
        <v>15.251146138939957</v>
      </c>
      <c r="HZ130" s="23">
        <v>15.320881826959956</v>
      </c>
      <c r="IA130" s="23">
        <v>15.390617514979956</v>
      </c>
      <c r="IB130" s="23">
        <v>15.460353202999956</v>
      </c>
      <c r="IC130" s="23">
        <v>15.530088891019956</v>
      </c>
      <c r="ID130" s="23">
        <v>15.599824579039955</v>
      </c>
      <c r="IE130" s="23">
        <v>15.669560267059955</v>
      </c>
      <c r="IF130" s="23">
        <v>15.739295955079955</v>
      </c>
      <c r="IG130" s="23">
        <v>15.809031643099955</v>
      </c>
      <c r="IH130" s="23">
        <v>15.878767331119954</v>
      </c>
      <c r="II130" s="23">
        <v>15.948503019139954</v>
      </c>
      <c r="IJ130" s="23">
        <v>16.018238707159952</v>
      </c>
      <c r="IK130" s="23">
        <v>16.087974395179955</v>
      </c>
      <c r="IL130" s="23">
        <v>16.157710083199952</v>
      </c>
      <c r="IM130" s="23">
        <v>16.227445771219955</v>
      </c>
      <c r="IN130" s="23">
        <v>16.297181459239951</v>
      </c>
      <c r="IO130" s="23">
        <v>16.366917147259954</v>
      </c>
      <c r="IP130" s="23">
        <v>16.436652835279951</v>
      </c>
      <c r="IQ130" s="23">
        <v>16.506388523299954</v>
      </c>
      <c r="IR130" s="23">
        <v>16.57612421131995</v>
      </c>
      <c r="IS130" s="23">
        <v>16.645859899339953</v>
      </c>
      <c r="IT130" s="23">
        <v>16.71559558735995</v>
      </c>
      <c r="IU130" s="23">
        <v>16.785331275379953</v>
      </c>
      <c r="IV130" s="23">
        <v>16.855066963399949</v>
      </c>
    </row>
    <row r="131" spans="1:256" ht="13.2" x14ac:dyDescent="0.25">
      <c r="A131" s="149">
        <v>40664</v>
      </c>
      <c r="B131" s="218">
        <v>-2.0210059293750011</v>
      </c>
      <c r="C131" s="218">
        <v>-1.9907047400625011</v>
      </c>
      <c r="D131" s="218">
        <v>-1.9604035507500011</v>
      </c>
      <c r="E131" s="218">
        <v>-1.930102361437501</v>
      </c>
      <c r="F131" s="218">
        <v>-1.899801172125001</v>
      </c>
      <c r="G131" s="218">
        <v>-1.869499982812501</v>
      </c>
      <c r="H131" s="218">
        <v>-1.8391987935000009</v>
      </c>
      <c r="I131" s="218">
        <v>-1.8088976041875009</v>
      </c>
      <c r="J131" s="218">
        <v>-1.7785964148750009</v>
      </c>
      <c r="K131" s="218">
        <v>-1.7482952255625008</v>
      </c>
      <c r="L131" s="218">
        <v>-1.7179940362500008</v>
      </c>
      <c r="M131" s="218">
        <v>-1.6876928469375008</v>
      </c>
      <c r="N131" s="218">
        <v>-1.6573916576250007</v>
      </c>
      <c r="O131" s="218">
        <v>-1.6270904683125007</v>
      </c>
      <c r="P131" s="218">
        <v>-1.5967892790000007</v>
      </c>
      <c r="Q131" s="218">
        <v>-1.5664880896875006</v>
      </c>
      <c r="R131" s="218">
        <v>-1.5361869003750006</v>
      </c>
      <c r="S131" s="218">
        <v>-1.5058857110625006</v>
      </c>
      <c r="T131" s="218">
        <v>-1.4755845217500005</v>
      </c>
      <c r="U131" s="218">
        <v>-1.4452833324375005</v>
      </c>
      <c r="V131" s="219">
        <v>-1.4149821431250005</v>
      </c>
      <c r="W131" s="218">
        <v>-1.3846809538125004</v>
      </c>
      <c r="X131" s="219">
        <v>-1.3543797645000004</v>
      </c>
      <c r="Y131" s="218">
        <v>-1.3240785751875004</v>
      </c>
      <c r="Z131" s="219">
        <v>-1.2937773858750004</v>
      </c>
      <c r="AA131" s="218">
        <v>-1.2634761965625003</v>
      </c>
      <c r="AB131" s="220">
        <v>-1.2331750072500003</v>
      </c>
      <c r="AC131" s="218">
        <v>-1.2028738179375003</v>
      </c>
      <c r="AD131" s="220">
        <v>-1.1725726286250002</v>
      </c>
      <c r="AE131" s="218">
        <v>-1.1422714393125002</v>
      </c>
      <c r="AF131" s="218">
        <v>-1.1119702500000002</v>
      </c>
      <c r="AG131" s="150">
        <v>-1.0832351250000003</v>
      </c>
      <c r="AH131" s="150">
        <v>-1.0545000000000002</v>
      </c>
      <c r="AI131" s="150">
        <v>-1.0272500000000002</v>
      </c>
      <c r="AJ131" s="150">
        <v>-1</v>
      </c>
      <c r="AK131" s="150">
        <v>-0.8</v>
      </c>
      <c r="AL131" s="150">
        <v>-0.6</v>
      </c>
      <c r="AM131" s="150">
        <v>-0.4</v>
      </c>
      <c r="AN131" s="150">
        <v>-0.2</v>
      </c>
      <c r="AO131" s="150">
        <v>0</v>
      </c>
      <c r="AP131" s="150">
        <v>0.2</v>
      </c>
      <c r="AQ131" s="150">
        <v>0.4</v>
      </c>
      <c r="AR131" s="150">
        <v>0.6</v>
      </c>
      <c r="AS131" s="150">
        <v>0.8</v>
      </c>
      <c r="AT131" s="150">
        <v>1</v>
      </c>
      <c r="AU131" s="150">
        <v>1.2</v>
      </c>
      <c r="AV131" s="150">
        <v>1.4</v>
      </c>
      <c r="AW131" s="150">
        <v>1.58</v>
      </c>
      <c r="AX131" s="150">
        <v>1.76</v>
      </c>
      <c r="AY131" s="150">
        <v>1.9220000000000006</v>
      </c>
      <c r="AZ131" s="150">
        <v>2.0840000000000005</v>
      </c>
      <c r="BA131" s="150">
        <v>2.2298000000000004</v>
      </c>
      <c r="BB131" s="150">
        <v>2.3756000000000004</v>
      </c>
      <c r="BC131" s="150">
        <v>2.5068200000000003</v>
      </c>
      <c r="BD131" s="150">
        <v>2.6380400000000002</v>
      </c>
      <c r="BE131" s="150">
        <v>2.756138</v>
      </c>
      <c r="BF131" s="150">
        <v>2.8742359999999998</v>
      </c>
      <c r="BG131" s="150">
        <v>2.9805241999999996</v>
      </c>
      <c r="BH131" s="150">
        <v>3.0868123999999995</v>
      </c>
      <c r="BI131" s="150">
        <v>3.1824717799999993</v>
      </c>
      <c r="BJ131" s="150">
        <v>3.2781311599999992</v>
      </c>
      <c r="BK131" s="150">
        <v>3.3642246019999993</v>
      </c>
      <c r="BL131" s="150">
        <v>3.450318043999999</v>
      </c>
      <c r="BM131" s="150">
        <v>3.5278021417999987</v>
      </c>
      <c r="BN131" s="150">
        <v>3.6052862395999989</v>
      </c>
      <c r="BO131" s="150">
        <v>3.6750219276199987</v>
      </c>
      <c r="BP131" s="150">
        <v>3.7447576156399989</v>
      </c>
      <c r="BQ131" s="150">
        <v>3.8144933036599991</v>
      </c>
      <c r="BR131" s="150">
        <v>3.8842289916799988</v>
      </c>
      <c r="BS131" s="150">
        <v>3.9539646796999985</v>
      </c>
      <c r="BT131" s="150">
        <v>4.0237003677199983</v>
      </c>
      <c r="BU131" s="150">
        <v>4.093436055739998</v>
      </c>
      <c r="BV131" s="150">
        <v>4.1631717437599978</v>
      </c>
      <c r="BW131" s="150">
        <v>4.2329074317799975</v>
      </c>
      <c r="BX131" s="150">
        <v>4.3026431197999973</v>
      </c>
      <c r="BY131" s="150">
        <v>4.372378807819997</v>
      </c>
      <c r="BZ131" s="150">
        <v>4.4421144958399967</v>
      </c>
      <c r="CA131" s="150">
        <v>4.5118501838599965</v>
      </c>
      <c r="CB131" s="150">
        <v>4.5815858718799962</v>
      </c>
      <c r="CC131" s="150">
        <v>4.651321559899996</v>
      </c>
      <c r="CD131" s="150">
        <v>4.7210572479199957</v>
      </c>
      <c r="CE131" s="150">
        <v>4.7907929359399954</v>
      </c>
      <c r="CF131" s="150">
        <v>4.8605286239599952</v>
      </c>
      <c r="CG131" s="150">
        <v>4.9302643119799949</v>
      </c>
      <c r="CH131" s="150">
        <v>4.9999999999999947</v>
      </c>
      <c r="CI131" s="150">
        <v>5.0697356880199944</v>
      </c>
      <c r="CJ131" s="150">
        <v>5.1394713760399942</v>
      </c>
      <c r="CK131" s="150">
        <v>5.2092070640599939</v>
      </c>
      <c r="CL131" s="150">
        <v>5.2789427520799936</v>
      </c>
      <c r="CM131" s="150">
        <v>5.3486784400999934</v>
      </c>
      <c r="CN131" s="150">
        <v>5.4184141281199931</v>
      </c>
      <c r="CO131" s="150">
        <v>5.4881498161399929</v>
      </c>
      <c r="CP131" s="150">
        <v>5.5578855041599926</v>
      </c>
      <c r="CQ131" s="150">
        <v>5.6276211921799923</v>
      </c>
      <c r="CR131" s="150">
        <v>5.6973568801999921</v>
      </c>
      <c r="CS131" s="150">
        <v>5.7670925682199918</v>
      </c>
      <c r="CT131" s="150">
        <v>5.8368282562399916</v>
      </c>
      <c r="CU131" s="150">
        <v>5.9065639442599913</v>
      </c>
      <c r="CV131" s="150">
        <v>5.9762996322799911</v>
      </c>
      <c r="CW131" s="150">
        <v>6.0460353202999908</v>
      </c>
      <c r="CX131" s="150">
        <v>6.1157710083199905</v>
      </c>
      <c r="CY131" s="150">
        <v>6.1855066963399903</v>
      </c>
      <c r="CZ131" s="150">
        <v>6.25524238435999</v>
      </c>
      <c r="DA131" s="150">
        <v>6.3249780723799898</v>
      </c>
      <c r="DB131" s="150">
        <v>6.3947137603999895</v>
      </c>
      <c r="DC131" s="150">
        <v>6.4644494484199893</v>
      </c>
      <c r="DD131" s="150">
        <v>6.534185136439989</v>
      </c>
      <c r="DE131" s="150">
        <v>6.6039208244599887</v>
      </c>
      <c r="DF131" s="150">
        <v>6.6736565124799885</v>
      </c>
      <c r="DG131" s="150">
        <v>6.7433922004999882</v>
      </c>
      <c r="DH131" s="150">
        <v>6.813127888519988</v>
      </c>
      <c r="DI131" s="150">
        <v>6.8828635765399877</v>
      </c>
      <c r="DJ131" s="150">
        <v>6.9525992645599874</v>
      </c>
      <c r="DK131" s="150">
        <v>7.0223349525799872</v>
      </c>
      <c r="DL131" s="150">
        <v>7.0920706405999869</v>
      </c>
      <c r="DM131" s="150">
        <v>7.1618063286199867</v>
      </c>
      <c r="DN131" s="150">
        <v>7.2315420166399864</v>
      </c>
      <c r="DO131" s="150">
        <v>7.3012777046599862</v>
      </c>
      <c r="DP131" s="150">
        <v>7.3710133926799859</v>
      </c>
      <c r="DQ131" s="150">
        <v>7.4407490806999856</v>
      </c>
      <c r="DR131" s="150">
        <v>7.5104847687199854</v>
      </c>
      <c r="DS131" s="150">
        <v>7.5802204567399851</v>
      </c>
      <c r="DT131" s="150">
        <v>7.6499561447599849</v>
      </c>
      <c r="DU131" s="150">
        <v>7.7196918327799846</v>
      </c>
      <c r="DV131" s="150">
        <v>7.7894275207999844</v>
      </c>
      <c r="DW131" s="150">
        <v>7.8591632088199841</v>
      </c>
      <c r="DX131" s="150">
        <v>7.9288988968399838</v>
      </c>
      <c r="DY131" s="150">
        <v>7.9986345848599836</v>
      </c>
      <c r="DZ131" s="150">
        <v>8.0683702728799833</v>
      </c>
      <c r="EA131" s="150">
        <v>8.1381059608999831</v>
      </c>
      <c r="EB131" s="150">
        <v>8.2078416489199828</v>
      </c>
      <c r="EC131" s="150">
        <v>8.2775773369399825</v>
      </c>
      <c r="ED131" s="150">
        <v>8.3473130249599823</v>
      </c>
      <c r="EE131" s="150">
        <v>8.417048712979982</v>
      </c>
      <c r="EF131" s="150">
        <v>8.4867844009999818</v>
      </c>
      <c r="EG131" s="150">
        <v>8.5565200890199815</v>
      </c>
      <c r="EH131" s="150">
        <v>8.6262557770399813</v>
      </c>
      <c r="EI131" s="150">
        <v>8.695991465059981</v>
      </c>
      <c r="EJ131" s="150">
        <v>8.7657271530799807</v>
      </c>
      <c r="EK131" s="150">
        <v>8.8354628410999805</v>
      </c>
      <c r="EL131" s="23">
        <v>8.9051985291199802</v>
      </c>
      <c r="EM131" s="23">
        <v>8.97493421713998</v>
      </c>
      <c r="EN131" s="23">
        <v>9.0446699051599797</v>
      </c>
      <c r="EO131" s="23">
        <v>9.1144055931799794</v>
      </c>
      <c r="EP131" s="23">
        <v>9.1841412811999792</v>
      </c>
      <c r="EQ131" s="23">
        <v>9.2538769692199789</v>
      </c>
      <c r="ER131" s="23">
        <v>9.3236126572399787</v>
      </c>
      <c r="ES131" s="23">
        <v>9.3933483452599784</v>
      </c>
      <c r="ET131" s="23">
        <v>9.4630840332799782</v>
      </c>
      <c r="EU131" s="23">
        <v>9.5328197212999779</v>
      </c>
      <c r="EV131" s="23">
        <v>9.6025554093199776</v>
      </c>
      <c r="EW131" s="23">
        <v>9.6722910973399774</v>
      </c>
      <c r="EX131" s="23">
        <v>9.7420267853599771</v>
      </c>
      <c r="EY131" s="23">
        <v>9.8117624733799769</v>
      </c>
      <c r="EZ131" s="23">
        <v>9.8814981613999766</v>
      </c>
      <c r="FA131" s="23">
        <v>9.9512338494199764</v>
      </c>
      <c r="FB131" s="23">
        <v>10.020969537439976</v>
      </c>
      <c r="FC131" s="23">
        <v>10.090705225459976</v>
      </c>
      <c r="FD131" s="23">
        <v>10.160440913479976</v>
      </c>
      <c r="FE131" s="23">
        <v>10.230176601499975</v>
      </c>
      <c r="FF131" s="23">
        <v>10.299912289519975</v>
      </c>
      <c r="FG131" s="23">
        <v>10.369647977539975</v>
      </c>
      <c r="FH131" s="23">
        <v>10.439383665559975</v>
      </c>
      <c r="FI131" s="23">
        <v>10.509119353579974</v>
      </c>
      <c r="FJ131" s="23">
        <v>10.578855041599974</v>
      </c>
      <c r="FK131" s="23">
        <v>10.648590729619974</v>
      </c>
      <c r="FL131" s="23">
        <v>10.718326417639974</v>
      </c>
      <c r="FM131" s="23">
        <v>10.788062105659973</v>
      </c>
      <c r="FN131" s="23">
        <v>10.857797793679973</v>
      </c>
      <c r="FO131" s="23">
        <v>10.927533481699973</v>
      </c>
      <c r="FP131" s="23">
        <v>10.997269169719972</v>
      </c>
      <c r="FQ131" s="23">
        <v>11.067004857739972</v>
      </c>
      <c r="FR131" s="23">
        <v>11.136740545759972</v>
      </c>
      <c r="FS131" s="23">
        <v>11.206476233779972</v>
      </c>
      <c r="FT131" s="23">
        <v>11.276211921799971</v>
      </c>
      <c r="FU131" s="23">
        <v>11.345947609819971</v>
      </c>
      <c r="FV131" s="23">
        <v>11.415683297839971</v>
      </c>
      <c r="FW131" s="23">
        <v>11.485418985859971</v>
      </c>
      <c r="FX131" s="23">
        <v>11.55515467387997</v>
      </c>
      <c r="FY131" s="23">
        <v>11.62489036189997</v>
      </c>
      <c r="FZ131" s="23">
        <v>11.69462604991997</v>
      </c>
      <c r="GA131" s="23">
        <v>11.76436173793997</v>
      </c>
      <c r="GB131" s="23">
        <v>11.834097425959969</v>
      </c>
      <c r="GC131" s="23">
        <v>11.903833113979969</v>
      </c>
      <c r="GD131" s="23">
        <v>11.973568801999969</v>
      </c>
      <c r="GE131" s="23">
        <v>12.043304490019969</v>
      </c>
      <c r="GF131" s="23">
        <v>12.113040178039968</v>
      </c>
      <c r="GG131" s="23">
        <v>12.182775866059968</v>
      </c>
      <c r="GH131" s="23">
        <v>12.252511554079968</v>
      </c>
      <c r="GI131" s="23">
        <v>12.322247242099968</v>
      </c>
      <c r="GJ131" s="23">
        <v>12.391982930119967</v>
      </c>
      <c r="GK131" s="23">
        <v>12.461718618139967</v>
      </c>
      <c r="GL131" s="23">
        <v>12.531454306159967</v>
      </c>
      <c r="GM131" s="23">
        <v>12.601189994179967</v>
      </c>
      <c r="GN131" s="23">
        <v>12.670925682199966</v>
      </c>
      <c r="GO131" s="23">
        <v>12.740661370219966</v>
      </c>
      <c r="GP131" s="23">
        <v>12.810397058239966</v>
      </c>
      <c r="GQ131" s="23">
        <v>12.880132746259966</v>
      </c>
      <c r="GR131" s="23">
        <v>12.949868434279965</v>
      </c>
      <c r="GS131" s="23">
        <v>13.019604122299965</v>
      </c>
      <c r="GT131" s="23">
        <v>13.089339810319965</v>
      </c>
      <c r="GU131" s="23">
        <v>13.159075498339964</v>
      </c>
      <c r="GV131" s="23">
        <v>13.228811186359964</v>
      </c>
      <c r="GW131" s="23">
        <v>13.298546874379964</v>
      </c>
      <c r="GX131" s="23">
        <v>13.368282562399964</v>
      </c>
      <c r="GY131" s="23">
        <v>13.438018250419963</v>
      </c>
      <c r="GZ131" s="23">
        <v>13.507753938439963</v>
      </c>
      <c r="HA131" s="23">
        <v>13.577489626459963</v>
      </c>
      <c r="HB131" s="23">
        <v>13.647225314479963</v>
      </c>
      <c r="HC131" s="23">
        <v>13.716961002499962</v>
      </c>
      <c r="HD131" s="23">
        <v>13.786696690519962</v>
      </c>
      <c r="HE131" s="23">
        <v>13.856432378539962</v>
      </c>
      <c r="HF131" s="23">
        <v>13.926168066559962</v>
      </c>
      <c r="HG131" s="23">
        <v>13.995903754579961</v>
      </c>
      <c r="HH131" s="23">
        <v>14.065639442599961</v>
      </c>
      <c r="HI131" s="23">
        <v>14.135375130619961</v>
      </c>
      <c r="HJ131" s="23">
        <v>14.205110818639961</v>
      </c>
      <c r="HK131" s="23">
        <v>14.27484650665996</v>
      </c>
      <c r="HL131" s="23">
        <v>14.34458219467996</v>
      </c>
      <c r="HM131" s="23">
        <v>14.41431788269996</v>
      </c>
      <c r="HN131" s="23">
        <v>14.48405357071996</v>
      </c>
      <c r="HO131" s="23">
        <v>14.553789258739959</v>
      </c>
      <c r="HP131" s="23">
        <v>14.623524946759959</v>
      </c>
      <c r="HQ131" s="23">
        <v>14.693260634779959</v>
      </c>
      <c r="HR131" s="23">
        <v>14.762996322799959</v>
      </c>
      <c r="HS131" s="23">
        <v>14.832732010819958</v>
      </c>
      <c r="HT131" s="23">
        <v>14.902467698839958</v>
      </c>
      <c r="HU131" s="23">
        <v>14.972203386859958</v>
      </c>
      <c r="HV131" s="23">
        <v>15.041939074879958</v>
      </c>
      <c r="HW131" s="23">
        <v>15.111674762899957</v>
      </c>
      <c r="HX131" s="23">
        <v>15.181410450919957</v>
      </c>
      <c r="HY131" s="23">
        <v>15.251146138939957</v>
      </c>
      <c r="HZ131" s="23">
        <v>15.320881826959956</v>
      </c>
      <c r="IA131" s="23">
        <v>15.390617514979956</v>
      </c>
      <c r="IB131" s="23">
        <v>15.460353202999956</v>
      </c>
      <c r="IC131" s="23">
        <v>15.530088891019956</v>
      </c>
      <c r="ID131" s="23">
        <v>15.599824579039955</v>
      </c>
      <c r="IE131" s="23">
        <v>15.669560267059955</v>
      </c>
      <c r="IF131" s="23">
        <v>15.739295955079955</v>
      </c>
      <c r="IG131" s="23">
        <v>15.809031643099955</v>
      </c>
      <c r="IH131" s="23">
        <v>15.878767331119954</v>
      </c>
      <c r="II131" s="23">
        <v>15.948503019139954</v>
      </c>
      <c r="IJ131" s="23">
        <v>16.018238707159952</v>
      </c>
      <c r="IK131" s="23">
        <v>16.087974395179955</v>
      </c>
      <c r="IL131" s="23">
        <v>16.157710083199952</v>
      </c>
      <c r="IM131" s="23">
        <v>16.227445771219955</v>
      </c>
      <c r="IN131" s="23">
        <v>16.297181459239951</v>
      </c>
      <c r="IO131" s="23">
        <v>16.366917147259954</v>
      </c>
      <c r="IP131" s="23">
        <v>16.436652835279951</v>
      </c>
      <c r="IQ131" s="23">
        <v>16.506388523299954</v>
      </c>
      <c r="IR131" s="23">
        <v>16.57612421131995</v>
      </c>
      <c r="IS131" s="23">
        <v>16.645859899339953</v>
      </c>
      <c r="IT131" s="23">
        <v>16.71559558735995</v>
      </c>
      <c r="IU131" s="23">
        <v>16.785331275379953</v>
      </c>
      <c r="IV131" s="23">
        <v>16.855066963399949</v>
      </c>
    </row>
    <row r="132" spans="1:256" ht="13.2" x14ac:dyDescent="0.25">
      <c r="A132" s="149">
        <v>40695</v>
      </c>
      <c r="B132" s="218">
        <v>-2.0210059293750011</v>
      </c>
      <c r="C132" s="218">
        <v>-1.9907047400625011</v>
      </c>
      <c r="D132" s="218">
        <v>-1.9604035507500011</v>
      </c>
      <c r="E132" s="218">
        <v>-1.930102361437501</v>
      </c>
      <c r="F132" s="218">
        <v>-1.899801172125001</v>
      </c>
      <c r="G132" s="218">
        <v>-1.869499982812501</v>
      </c>
      <c r="H132" s="218">
        <v>-1.8391987935000009</v>
      </c>
      <c r="I132" s="218">
        <v>-1.8088976041875009</v>
      </c>
      <c r="J132" s="218">
        <v>-1.7785964148750009</v>
      </c>
      <c r="K132" s="218">
        <v>-1.7482952255625008</v>
      </c>
      <c r="L132" s="218">
        <v>-1.7179940362500008</v>
      </c>
      <c r="M132" s="218">
        <v>-1.6876928469375008</v>
      </c>
      <c r="N132" s="218">
        <v>-1.6573916576250007</v>
      </c>
      <c r="O132" s="218">
        <v>-1.6270904683125007</v>
      </c>
      <c r="P132" s="218">
        <v>-1.5967892790000007</v>
      </c>
      <c r="Q132" s="218">
        <v>-1.5664880896875006</v>
      </c>
      <c r="R132" s="218">
        <v>-1.5361869003750006</v>
      </c>
      <c r="S132" s="218">
        <v>-1.5058857110625006</v>
      </c>
      <c r="T132" s="218">
        <v>-1.4755845217500005</v>
      </c>
      <c r="U132" s="218">
        <v>-1.4452833324375005</v>
      </c>
      <c r="V132" s="219">
        <v>-1.4149821431250005</v>
      </c>
      <c r="W132" s="218">
        <v>-1.3846809538125004</v>
      </c>
      <c r="X132" s="219">
        <v>-1.3543797645000004</v>
      </c>
      <c r="Y132" s="218">
        <v>-1.3240785751875004</v>
      </c>
      <c r="Z132" s="219">
        <v>-1.2937773858750004</v>
      </c>
      <c r="AA132" s="218">
        <v>-1.2634761965625003</v>
      </c>
      <c r="AB132" s="220">
        <v>-1.2331750072500003</v>
      </c>
      <c r="AC132" s="218">
        <v>-1.2028738179375003</v>
      </c>
      <c r="AD132" s="220">
        <v>-1.1725726286250002</v>
      </c>
      <c r="AE132" s="218">
        <v>-1.1422714393125002</v>
      </c>
      <c r="AF132" s="218">
        <v>-1.1119702500000002</v>
      </c>
      <c r="AG132" s="150">
        <v>-1.0832351250000003</v>
      </c>
      <c r="AH132" s="150">
        <v>-1.0545000000000002</v>
      </c>
      <c r="AI132" s="150">
        <v>-1.0272500000000002</v>
      </c>
      <c r="AJ132" s="150">
        <v>-1</v>
      </c>
      <c r="AK132" s="150">
        <v>-0.8</v>
      </c>
      <c r="AL132" s="150">
        <v>-0.6</v>
      </c>
      <c r="AM132" s="150">
        <v>-0.4</v>
      </c>
      <c r="AN132" s="150">
        <v>-0.2</v>
      </c>
      <c r="AO132" s="150">
        <v>0</v>
      </c>
      <c r="AP132" s="150">
        <v>0.2</v>
      </c>
      <c r="AQ132" s="150">
        <v>0.4</v>
      </c>
      <c r="AR132" s="150">
        <v>0.6</v>
      </c>
      <c r="AS132" s="150">
        <v>0.8</v>
      </c>
      <c r="AT132" s="150">
        <v>1</v>
      </c>
      <c r="AU132" s="150">
        <v>1.2</v>
      </c>
      <c r="AV132" s="150">
        <v>1.4</v>
      </c>
      <c r="AW132" s="150">
        <v>1.58</v>
      </c>
      <c r="AX132" s="150">
        <v>1.76</v>
      </c>
      <c r="AY132" s="150">
        <v>1.9220000000000006</v>
      </c>
      <c r="AZ132" s="150">
        <v>2.0840000000000005</v>
      </c>
      <c r="BA132" s="150">
        <v>2.2298000000000004</v>
      </c>
      <c r="BB132" s="150">
        <v>2.3756000000000004</v>
      </c>
      <c r="BC132" s="150">
        <v>2.5068200000000003</v>
      </c>
      <c r="BD132" s="150">
        <v>2.6380400000000002</v>
      </c>
      <c r="BE132" s="150">
        <v>2.756138</v>
      </c>
      <c r="BF132" s="150">
        <v>2.8742359999999998</v>
      </c>
      <c r="BG132" s="150">
        <v>2.9805241999999996</v>
      </c>
      <c r="BH132" s="150">
        <v>3.0868123999999995</v>
      </c>
      <c r="BI132" s="150">
        <v>3.1824717799999993</v>
      </c>
      <c r="BJ132" s="150">
        <v>3.2781311599999992</v>
      </c>
      <c r="BK132" s="150">
        <v>3.3642246019999993</v>
      </c>
      <c r="BL132" s="150">
        <v>3.450318043999999</v>
      </c>
      <c r="BM132" s="150">
        <v>3.5278021417999987</v>
      </c>
      <c r="BN132" s="150">
        <v>3.6052862395999989</v>
      </c>
      <c r="BO132" s="150">
        <v>3.6750219276199987</v>
      </c>
      <c r="BP132" s="150">
        <v>3.7447576156399989</v>
      </c>
      <c r="BQ132" s="150">
        <v>3.8144933036599991</v>
      </c>
      <c r="BR132" s="150">
        <v>3.8842289916799988</v>
      </c>
      <c r="BS132" s="150">
        <v>3.9539646796999985</v>
      </c>
      <c r="BT132" s="150">
        <v>4.0237003677199983</v>
      </c>
      <c r="BU132" s="150">
        <v>4.093436055739998</v>
      </c>
      <c r="BV132" s="150">
        <v>4.1631717437599978</v>
      </c>
      <c r="BW132" s="150">
        <v>4.2329074317799975</v>
      </c>
      <c r="BX132" s="150">
        <v>4.3026431197999973</v>
      </c>
      <c r="BY132" s="150">
        <v>4.372378807819997</v>
      </c>
      <c r="BZ132" s="150">
        <v>4.4421144958399967</v>
      </c>
      <c r="CA132" s="150">
        <v>4.5118501838599965</v>
      </c>
      <c r="CB132" s="150">
        <v>4.5815858718799962</v>
      </c>
      <c r="CC132" s="150">
        <v>4.651321559899996</v>
      </c>
      <c r="CD132" s="150">
        <v>4.7210572479199957</v>
      </c>
      <c r="CE132" s="150">
        <v>4.7907929359399954</v>
      </c>
      <c r="CF132" s="150">
        <v>4.8605286239599952</v>
      </c>
      <c r="CG132" s="150">
        <v>4.9302643119799949</v>
      </c>
      <c r="CH132" s="150">
        <v>4.9999999999999947</v>
      </c>
      <c r="CI132" s="150">
        <v>5.0697356880199944</v>
      </c>
      <c r="CJ132" s="150">
        <v>5.1394713760399942</v>
      </c>
      <c r="CK132" s="150">
        <v>5.2092070640599939</v>
      </c>
      <c r="CL132" s="150">
        <v>5.2789427520799936</v>
      </c>
      <c r="CM132" s="150">
        <v>5.3486784400999934</v>
      </c>
      <c r="CN132" s="150">
        <v>5.4184141281199931</v>
      </c>
      <c r="CO132" s="150">
        <v>5.4881498161399929</v>
      </c>
      <c r="CP132" s="150">
        <v>5.5578855041599926</v>
      </c>
      <c r="CQ132" s="150">
        <v>5.6276211921799923</v>
      </c>
      <c r="CR132" s="150">
        <v>5.6973568801999921</v>
      </c>
      <c r="CS132" s="150">
        <v>5.7670925682199918</v>
      </c>
      <c r="CT132" s="150">
        <v>5.8368282562399916</v>
      </c>
      <c r="CU132" s="150">
        <v>5.9065639442599913</v>
      </c>
      <c r="CV132" s="150">
        <v>5.9762996322799911</v>
      </c>
      <c r="CW132" s="150">
        <v>6.0460353202999908</v>
      </c>
      <c r="CX132" s="150">
        <v>6.1157710083199905</v>
      </c>
      <c r="CY132" s="150">
        <v>6.1855066963399903</v>
      </c>
      <c r="CZ132" s="150">
        <v>6.25524238435999</v>
      </c>
      <c r="DA132" s="150">
        <v>6.3249780723799898</v>
      </c>
      <c r="DB132" s="150">
        <v>6.3947137603999895</v>
      </c>
      <c r="DC132" s="150">
        <v>6.4644494484199893</v>
      </c>
      <c r="DD132" s="150">
        <v>6.534185136439989</v>
      </c>
      <c r="DE132" s="150">
        <v>6.6039208244599887</v>
      </c>
      <c r="DF132" s="150">
        <v>6.6736565124799885</v>
      </c>
      <c r="DG132" s="150">
        <v>6.7433922004999882</v>
      </c>
      <c r="DH132" s="150">
        <v>6.813127888519988</v>
      </c>
      <c r="DI132" s="150">
        <v>6.8828635765399877</v>
      </c>
      <c r="DJ132" s="150">
        <v>6.9525992645599874</v>
      </c>
      <c r="DK132" s="150">
        <v>7.0223349525799872</v>
      </c>
      <c r="DL132" s="150">
        <v>7.0920706405999869</v>
      </c>
      <c r="DM132" s="150">
        <v>7.1618063286199867</v>
      </c>
      <c r="DN132" s="150">
        <v>7.2315420166399864</v>
      </c>
      <c r="DO132" s="150">
        <v>7.3012777046599862</v>
      </c>
      <c r="DP132" s="150">
        <v>7.3710133926799859</v>
      </c>
      <c r="DQ132" s="150">
        <v>7.4407490806999856</v>
      </c>
      <c r="DR132" s="150">
        <v>7.5104847687199854</v>
      </c>
      <c r="DS132" s="150">
        <v>7.5802204567399851</v>
      </c>
      <c r="DT132" s="150">
        <v>7.6499561447599849</v>
      </c>
      <c r="DU132" s="150">
        <v>7.7196918327799846</v>
      </c>
      <c r="DV132" s="150">
        <v>7.7894275207999844</v>
      </c>
      <c r="DW132" s="150">
        <v>7.8591632088199841</v>
      </c>
      <c r="DX132" s="150">
        <v>7.9288988968399838</v>
      </c>
      <c r="DY132" s="150">
        <v>7.9986345848599836</v>
      </c>
      <c r="DZ132" s="150">
        <v>8.0683702728799833</v>
      </c>
      <c r="EA132" s="150">
        <v>8.1381059608999831</v>
      </c>
      <c r="EB132" s="150">
        <v>8.2078416489199828</v>
      </c>
      <c r="EC132" s="150">
        <v>8.2775773369399825</v>
      </c>
      <c r="ED132" s="150">
        <v>8.3473130249599823</v>
      </c>
      <c r="EE132" s="150">
        <v>8.417048712979982</v>
      </c>
      <c r="EF132" s="150">
        <v>8.4867844009999818</v>
      </c>
      <c r="EG132" s="150">
        <v>8.5565200890199815</v>
      </c>
      <c r="EH132" s="150">
        <v>8.6262557770399813</v>
      </c>
      <c r="EI132" s="150">
        <v>8.695991465059981</v>
      </c>
      <c r="EJ132" s="150">
        <v>8.7657271530799807</v>
      </c>
      <c r="EK132" s="150">
        <v>8.8354628410999805</v>
      </c>
      <c r="EL132" s="23">
        <v>8.9051985291199802</v>
      </c>
      <c r="EM132" s="23">
        <v>8.97493421713998</v>
      </c>
      <c r="EN132" s="23">
        <v>9.0446699051599797</v>
      </c>
      <c r="EO132" s="23">
        <v>9.1144055931799794</v>
      </c>
      <c r="EP132" s="23">
        <v>9.1841412811999792</v>
      </c>
      <c r="EQ132" s="23">
        <v>9.2538769692199789</v>
      </c>
      <c r="ER132" s="23">
        <v>9.3236126572399787</v>
      </c>
      <c r="ES132" s="23">
        <v>9.3933483452599784</v>
      </c>
      <c r="ET132" s="23">
        <v>9.4630840332799782</v>
      </c>
      <c r="EU132" s="23">
        <v>9.5328197212999779</v>
      </c>
      <c r="EV132" s="23">
        <v>9.6025554093199776</v>
      </c>
      <c r="EW132" s="23">
        <v>9.6722910973399774</v>
      </c>
      <c r="EX132" s="23">
        <v>9.7420267853599771</v>
      </c>
      <c r="EY132" s="23">
        <v>9.8117624733799769</v>
      </c>
      <c r="EZ132" s="23">
        <v>9.8814981613999766</v>
      </c>
      <c r="FA132" s="23">
        <v>9.9512338494199764</v>
      </c>
      <c r="FB132" s="23">
        <v>10.020969537439976</v>
      </c>
      <c r="FC132" s="23">
        <v>10.090705225459976</v>
      </c>
      <c r="FD132" s="23">
        <v>10.160440913479976</v>
      </c>
      <c r="FE132" s="23">
        <v>10.230176601499975</v>
      </c>
      <c r="FF132" s="23">
        <v>10.299912289519975</v>
      </c>
      <c r="FG132" s="23">
        <v>10.369647977539975</v>
      </c>
      <c r="FH132" s="23">
        <v>10.439383665559975</v>
      </c>
      <c r="FI132" s="23">
        <v>10.509119353579974</v>
      </c>
      <c r="FJ132" s="23">
        <v>10.578855041599974</v>
      </c>
      <c r="FK132" s="23">
        <v>10.648590729619974</v>
      </c>
      <c r="FL132" s="23">
        <v>10.718326417639974</v>
      </c>
      <c r="FM132" s="23">
        <v>10.788062105659973</v>
      </c>
      <c r="FN132" s="23">
        <v>10.857797793679973</v>
      </c>
      <c r="FO132" s="23">
        <v>10.927533481699973</v>
      </c>
      <c r="FP132" s="23">
        <v>10.997269169719972</v>
      </c>
      <c r="FQ132" s="23">
        <v>11.067004857739972</v>
      </c>
      <c r="FR132" s="23">
        <v>11.136740545759972</v>
      </c>
      <c r="FS132" s="23">
        <v>11.206476233779972</v>
      </c>
      <c r="FT132" s="23">
        <v>11.276211921799971</v>
      </c>
      <c r="FU132" s="23">
        <v>11.345947609819971</v>
      </c>
      <c r="FV132" s="23">
        <v>11.415683297839971</v>
      </c>
      <c r="FW132" s="23">
        <v>11.485418985859971</v>
      </c>
      <c r="FX132" s="23">
        <v>11.55515467387997</v>
      </c>
      <c r="FY132" s="23">
        <v>11.62489036189997</v>
      </c>
      <c r="FZ132" s="23">
        <v>11.69462604991997</v>
      </c>
      <c r="GA132" s="23">
        <v>11.76436173793997</v>
      </c>
      <c r="GB132" s="23">
        <v>11.834097425959969</v>
      </c>
      <c r="GC132" s="23">
        <v>11.903833113979969</v>
      </c>
      <c r="GD132" s="23">
        <v>11.973568801999969</v>
      </c>
      <c r="GE132" s="23">
        <v>12.043304490019969</v>
      </c>
      <c r="GF132" s="23">
        <v>12.113040178039968</v>
      </c>
      <c r="GG132" s="23">
        <v>12.182775866059968</v>
      </c>
      <c r="GH132" s="23">
        <v>12.252511554079968</v>
      </c>
      <c r="GI132" s="23">
        <v>12.322247242099968</v>
      </c>
      <c r="GJ132" s="23">
        <v>12.391982930119967</v>
      </c>
      <c r="GK132" s="23">
        <v>12.461718618139967</v>
      </c>
      <c r="GL132" s="23">
        <v>12.531454306159967</v>
      </c>
      <c r="GM132" s="23">
        <v>12.601189994179967</v>
      </c>
      <c r="GN132" s="23">
        <v>12.670925682199966</v>
      </c>
      <c r="GO132" s="23">
        <v>12.740661370219966</v>
      </c>
      <c r="GP132" s="23">
        <v>12.810397058239966</v>
      </c>
      <c r="GQ132" s="23">
        <v>12.880132746259966</v>
      </c>
      <c r="GR132" s="23">
        <v>12.949868434279965</v>
      </c>
      <c r="GS132" s="23">
        <v>13.019604122299965</v>
      </c>
      <c r="GT132" s="23">
        <v>13.089339810319965</v>
      </c>
      <c r="GU132" s="23">
        <v>13.159075498339964</v>
      </c>
      <c r="GV132" s="23">
        <v>13.228811186359964</v>
      </c>
      <c r="GW132" s="23">
        <v>13.298546874379964</v>
      </c>
      <c r="GX132" s="23">
        <v>13.368282562399964</v>
      </c>
      <c r="GY132" s="23">
        <v>13.438018250419963</v>
      </c>
      <c r="GZ132" s="23">
        <v>13.507753938439963</v>
      </c>
      <c r="HA132" s="23">
        <v>13.577489626459963</v>
      </c>
      <c r="HB132" s="23">
        <v>13.647225314479963</v>
      </c>
      <c r="HC132" s="23">
        <v>13.716961002499962</v>
      </c>
      <c r="HD132" s="23">
        <v>13.786696690519962</v>
      </c>
      <c r="HE132" s="23">
        <v>13.856432378539962</v>
      </c>
      <c r="HF132" s="23">
        <v>13.926168066559962</v>
      </c>
      <c r="HG132" s="23">
        <v>13.995903754579961</v>
      </c>
      <c r="HH132" s="23">
        <v>14.065639442599961</v>
      </c>
      <c r="HI132" s="23">
        <v>14.135375130619961</v>
      </c>
      <c r="HJ132" s="23">
        <v>14.205110818639961</v>
      </c>
      <c r="HK132" s="23">
        <v>14.27484650665996</v>
      </c>
      <c r="HL132" s="23">
        <v>14.34458219467996</v>
      </c>
      <c r="HM132" s="23">
        <v>14.41431788269996</v>
      </c>
      <c r="HN132" s="23">
        <v>14.48405357071996</v>
      </c>
      <c r="HO132" s="23">
        <v>14.553789258739959</v>
      </c>
      <c r="HP132" s="23">
        <v>14.623524946759959</v>
      </c>
      <c r="HQ132" s="23">
        <v>14.693260634779959</v>
      </c>
      <c r="HR132" s="23">
        <v>14.762996322799959</v>
      </c>
      <c r="HS132" s="23">
        <v>14.832732010819958</v>
      </c>
      <c r="HT132" s="23">
        <v>14.902467698839958</v>
      </c>
      <c r="HU132" s="23">
        <v>14.972203386859958</v>
      </c>
      <c r="HV132" s="23">
        <v>15.041939074879958</v>
      </c>
      <c r="HW132" s="23">
        <v>15.111674762899957</v>
      </c>
      <c r="HX132" s="23">
        <v>15.181410450919957</v>
      </c>
      <c r="HY132" s="23">
        <v>15.251146138939957</v>
      </c>
      <c r="HZ132" s="23">
        <v>15.320881826959956</v>
      </c>
      <c r="IA132" s="23">
        <v>15.390617514979956</v>
      </c>
      <c r="IB132" s="23">
        <v>15.460353202999956</v>
      </c>
      <c r="IC132" s="23">
        <v>15.530088891019956</v>
      </c>
      <c r="ID132" s="23">
        <v>15.599824579039955</v>
      </c>
      <c r="IE132" s="23">
        <v>15.669560267059955</v>
      </c>
      <c r="IF132" s="23">
        <v>15.739295955079955</v>
      </c>
      <c r="IG132" s="23">
        <v>15.809031643099955</v>
      </c>
      <c r="IH132" s="23">
        <v>15.878767331119954</v>
      </c>
      <c r="II132" s="23">
        <v>15.948503019139954</v>
      </c>
      <c r="IJ132" s="23">
        <v>16.018238707159952</v>
      </c>
      <c r="IK132" s="23">
        <v>16.087974395179955</v>
      </c>
      <c r="IL132" s="23">
        <v>16.157710083199952</v>
      </c>
      <c r="IM132" s="23">
        <v>16.227445771219955</v>
      </c>
      <c r="IN132" s="23">
        <v>16.297181459239951</v>
      </c>
      <c r="IO132" s="23">
        <v>16.366917147259954</v>
      </c>
      <c r="IP132" s="23">
        <v>16.436652835279951</v>
      </c>
      <c r="IQ132" s="23">
        <v>16.506388523299954</v>
      </c>
      <c r="IR132" s="23">
        <v>16.57612421131995</v>
      </c>
      <c r="IS132" s="23">
        <v>16.645859899339953</v>
      </c>
      <c r="IT132" s="23">
        <v>16.71559558735995</v>
      </c>
      <c r="IU132" s="23">
        <v>16.785331275379953</v>
      </c>
      <c r="IV132" s="23">
        <v>16.855066963399949</v>
      </c>
    </row>
    <row r="133" spans="1:256" ht="13.2" x14ac:dyDescent="0.25">
      <c r="A133" s="149">
        <v>40725</v>
      </c>
      <c r="B133" s="218">
        <v>-2.0210059293750011</v>
      </c>
      <c r="C133" s="218">
        <v>-1.9907047400625011</v>
      </c>
      <c r="D133" s="218">
        <v>-1.9604035507500011</v>
      </c>
      <c r="E133" s="218">
        <v>-1.930102361437501</v>
      </c>
      <c r="F133" s="218">
        <v>-1.899801172125001</v>
      </c>
      <c r="G133" s="218">
        <v>-1.869499982812501</v>
      </c>
      <c r="H133" s="218">
        <v>-1.8391987935000009</v>
      </c>
      <c r="I133" s="218">
        <v>-1.8088976041875009</v>
      </c>
      <c r="J133" s="218">
        <v>-1.7785964148750009</v>
      </c>
      <c r="K133" s="218">
        <v>-1.7482952255625008</v>
      </c>
      <c r="L133" s="218">
        <v>-1.7179940362500008</v>
      </c>
      <c r="M133" s="218">
        <v>-1.6876928469375008</v>
      </c>
      <c r="N133" s="218">
        <v>-1.6573916576250007</v>
      </c>
      <c r="O133" s="218">
        <v>-1.6270904683125007</v>
      </c>
      <c r="P133" s="218">
        <v>-1.5967892790000007</v>
      </c>
      <c r="Q133" s="218">
        <v>-1.5664880896875006</v>
      </c>
      <c r="R133" s="218">
        <v>-1.5361869003750006</v>
      </c>
      <c r="S133" s="218">
        <v>-1.5058857110625006</v>
      </c>
      <c r="T133" s="218">
        <v>-1.4755845217500005</v>
      </c>
      <c r="U133" s="218">
        <v>-1.4452833324375005</v>
      </c>
      <c r="V133" s="219">
        <v>-1.4149821431250005</v>
      </c>
      <c r="W133" s="218">
        <v>-1.3846809538125004</v>
      </c>
      <c r="X133" s="219">
        <v>-1.3543797645000004</v>
      </c>
      <c r="Y133" s="218">
        <v>-1.3240785751875004</v>
      </c>
      <c r="Z133" s="219">
        <v>-1.2937773858750004</v>
      </c>
      <c r="AA133" s="218">
        <v>-1.2634761965625003</v>
      </c>
      <c r="AB133" s="220">
        <v>-1.2331750072500003</v>
      </c>
      <c r="AC133" s="218">
        <v>-1.2028738179375003</v>
      </c>
      <c r="AD133" s="220">
        <v>-1.1725726286250002</v>
      </c>
      <c r="AE133" s="218">
        <v>-1.1422714393125002</v>
      </c>
      <c r="AF133" s="218">
        <v>-1.1119702500000002</v>
      </c>
      <c r="AG133" s="150">
        <v>-1.0832351250000003</v>
      </c>
      <c r="AH133" s="150">
        <v>-1.0545000000000002</v>
      </c>
      <c r="AI133" s="150">
        <v>-1.0272500000000002</v>
      </c>
      <c r="AJ133" s="150">
        <v>-1</v>
      </c>
      <c r="AK133" s="150">
        <v>-0.8</v>
      </c>
      <c r="AL133" s="150">
        <v>-0.6</v>
      </c>
      <c r="AM133" s="150">
        <v>-0.4</v>
      </c>
      <c r="AN133" s="150">
        <v>-0.2</v>
      </c>
      <c r="AO133" s="150">
        <v>0</v>
      </c>
      <c r="AP133" s="150">
        <v>0.2</v>
      </c>
      <c r="AQ133" s="150">
        <v>0.4</v>
      </c>
      <c r="AR133" s="150">
        <v>0.6</v>
      </c>
      <c r="AS133" s="150">
        <v>0.8</v>
      </c>
      <c r="AT133" s="150">
        <v>1</v>
      </c>
      <c r="AU133" s="150">
        <v>1.2</v>
      </c>
      <c r="AV133" s="150">
        <v>1.4</v>
      </c>
      <c r="AW133" s="150">
        <v>1.58</v>
      </c>
      <c r="AX133" s="150">
        <v>1.76</v>
      </c>
      <c r="AY133" s="150">
        <v>1.9220000000000006</v>
      </c>
      <c r="AZ133" s="150">
        <v>2.0840000000000005</v>
      </c>
      <c r="BA133" s="150">
        <v>2.2298000000000004</v>
      </c>
      <c r="BB133" s="150">
        <v>2.3756000000000004</v>
      </c>
      <c r="BC133" s="150">
        <v>2.5068200000000003</v>
      </c>
      <c r="BD133" s="150">
        <v>2.6380400000000002</v>
      </c>
      <c r="BE133" s="150">
        <v>2.756138</v>
      </c>
      <c r="BF133" s="150">
        <v>2.8742359999999998</v>
      </c>
      <c r="BG133" s="150">
        <v>2.9805241999999996</v>
      </c>
      <c r="BH133" s="150">
        <v>3.0868123999999995</v>
      </c>
      <c r="BI133" s="150">
        <v>3.1824717799999993</v>
      </c>
      <c r="BJ133" s="150">
        <v>3.2781311599999992</v>
      </c>
      <c r="BK133" s="150">
        <v>3.3642246019999993</v>
      </c>
      <c r="BL133" s="150">
        <v>3.450318043999999</v>
      </c>
      <c r="BM133" s="150">
        <v>3.5278021417999987</v>
      </c>
      <c r="BN133" s="150">
        <v>3.6052862395999989</v>
      </c>
      <c r="BO133" s="150">
        <v>3.6750219276199987</v>
      </c>
      <c r="BP133" s="150">
        <v>3.7447576156399989</v>
      </c>
      <c r="BQ133" s="150">
        <v>3.8144933036599991</v>
      </c>
      <c r="BR133" s="150">
        <v>3.8842289916799988</v>
      </c>
      <c r="BS133" s="150">
        <v>3.9539646796999985</v>
      </c>
      <c r="BT133" s="150">
        <v>4.0237003677199983</v>
      </c>
      <c r="BU133" s="150">
        <v>4.093436055739998</v>
      </c>
      <c r="BV133" s="150">
        <v>4.1631717437599978</v>
      </c>
      <c r="BW133" s="150">
        <v>4.2329074317799975</v>
      </c>
      <c r="BX133" s="150">
        <v>4.3026431197999973</v>
      </c>
      <c r="BY133" s="150">
        <v>4.372378807819997</v>
      </c>
      <c r="BZ133" s="150">
        <v>4.4421144958399967</v>
      </c>
      <c r="CA133" s="150">
        <v>4.5118501838599965</v>
      </c>
      <c r="CB133" s="150">
        <v>4.5815858718799962</v>
      </c>
      <c r="CC133" s="150">
        <v>4.651321559899996</v>
      </c>
      <c r="CD133" s="150">
        <v>4.7210572479199957</v>
      </c>
      <c r="CE133" s="150">
        <v>4.7907929359399954</v>
      </c>
      <c r="CF133" s="150">
        <v>4.8605286239599952</v>
      </c>
      <c r="CG133" s="150">
        <v>4.9302643119799949</v>
      </c>
      <c r="CH133" s="150">
        <v>4.9999999999999947</v>
      </c>
      <c r="CI133" s="150">
        <v>5.0697356880199944</v>
      </c>
      <c r="CJ133" s="150">
        <v>5.1394713760399942</v>
      </c>
      <c r="CK133" s="150">
        <v>5.2092070640599939</v>
      </c>
      <c r="CL133" s="150">
        <v>5.2789427520799936</v>
      </c>
      <c r="CM133" s="150">
        <v>5.3486784400999934</v>
      </c>
      <c r="CN133" s="150">
        <v>5.4184141281199931</v>
      </c>
      <c r="CO133" s="150">
        <v>5.4881498161399929</v>
      </c>
      <c r="CP133" s="150">
        <v>5.5578855041599926</v>
      </c>
      <c r="CQ133" s="150">
        <v>5.6276211921799923</v>
      </c>
      <c r="CR133" s="150">
        <v>5.6973568801999921</v>
      </c>
      <c r="CS133" s="150">
        <v>5.7670925682199918</v>
      </c>
      <c r="CT133" s="150">
        <v>5.8368282562399916</v>
      </c>
      <c r="CU133" s="150">
        <v>5.9065639442599913</v>
      </c>
      <c r="CV133" s="150">
        <v>5.9762996322799911</v>
      </c>
      <c r="CW133" s="150">
        <v>6.0460353202999908</v>
      </c>
      <c r="CX133" s="150">
        <v>6.1157710083199905</v>
      </c>
      <c r="CY133" s="150">
        <v>6.1855066963399903</v>
      </c>
      <c r="CZ133" s="150">
        <v>6.25524238435999</v>
      </c>
      <c r="DA133" s="150">
        <v>6.3249780723799898</v>
      </c>
      <c r="DB133" s="150">
        <v>6.3947137603999895</v>
      </c>
      <c r="DC133" s="150">
        <v>6.4644494484199893</v>
      </c>
      <c r="DD133" s="150">
        <v>6.534185136439989</v>
      </c>
      <c r="DE133" s="150">
        <v>6.6039208244599887</v>
      </c>
      <c r="DF133" s="150">
        <v>6.6736565124799885</v>
      </c>
      <c r="DG133" s="150">
        <v>6.7433922004999882</v>
      </c>
      <c r="DH133" s="150">
        <v>6.813127888519988</v>
      </c>
      <c r="DI133" s="150">
        <v>6.8828635765399877</v>
      </c>
      <c r="DJ133" s="150">
        <v>6.9525992645599874</v>
      </c>
      <c r="DK133" s="150">
        <v>7.0223349525799872</v>
      </c>
      <c r="DL133" s="150">
        <v>7.0920706405999869</v>
      </c>
      <c r="DM133" s="150">
        <v>7.1618063286199867</v>
      </c>
      <c r="DN133" s="150">
        <v>7.2315420166399864</v>
      </c>
      <c r="DO133" s="150">
        <v>7.3012777046599862</v>
      </c>
      <c r="DP133" s="150">
        <v>7.3710133926799859</v>
      </c>
      <c r="DQ133" s="150">
        <v>7.4407490806999856</v>
      </c>
      <c r="DR133" s="150">
        <v>7.5104847687199854</v>
      </c>
      <c r="DS133" s="150">
        <v>7.5802204567399851</v>
      </c>
      <c r="DT133" s="150">
        <v>7.6499561447599849</v>
      </c>
      <c r="DU133" s="150">
        <v>7.7196918327799846</v>
      </c>
      <c r="DV133" s="150">
        <v>7.7894275207999844</v>
      </c>
      <c r="DW133" s="150">
        <v>7.8591632088199841</v>
      </c>
      <c r="DX133" s="150">
        <v>7.9288988968399838</v>
      </c>
      <c r="DY133" s="150">
        <v>7.9986345848599836</v>
      </c>
      <c r="DZ133" s="150">
        <v>8.0683702728799833</v>
      </c>
      <c r="EA133" s="150">
        <v>8.1381059608999831</v>
      </c>
      <c r="EB133" s="150">
        <v>8.2078416489199828</v>
      </c>
      <c r="EC133" s="150">
        <v>8.2775773369399825</v>
      </c>
      <c r="ED133" s="150">
        <v>8.3473130249599823</v>
      </c>
      <c r="EE133" s="150">
        <v>8.417048712979982</v>
      </c>
      <c r="EF133" s="150">
        <v>8.4867844009999818</v>
      </c>
      <c r="EG133" s="150">
        <v>8.5565200890199815</v>
      </c>
      <c r="EH133" s="150">
        <v>8.6262557770399813</v>
      </c>
      <c r="EI133" s="150">
        <v>8.695991465059981</v>
      </c>
      <c r="EJ133" s="150">
        <v>8.7657271530799807</v>
      </c>
      <c r="EK133" s="150">
        <v>8.8354628410999805</v>
      </c>
      <c r="EL133" s="23">
        <v>8.9051985291199802</v>
      </c>
      <c r="EM133" s="23">
        <v>8.97493421713998</v>
      </c>
      <c r="EN133" s="23">
        <v>9.0446699051599797</v>
      </c>
      <c r="EO133" s="23">
        <v>9.1144055931799794</v>
      </c>
      <c r="EP133" s="23">
        <v>9.1841412811999792</v>
      </c>
      <c r="EQ133" s="23">
        <v>9.2538769692199789</v>
      </c>
      <c r="ER133" s="23">
        <v>9.3236126572399787</v>
      </c>
      <c r="ES133" s="23">
        <v>9.3933483452599784</v>
      </c>
      <c r="ET133" s="23">
        <v>9.4630840332799782</v>
      </c>
      <c r="EU133" s="23">
        <v>9.5328197212999779</v>
      </c>
      <c r="EV133" s="23">
        <v>9.6025554093199776</v>
      </c>
      <c r="EW133" s="23">
        <v>9.6722910973399774</v>
      </c>
      <c r="EX133" s="23">
        <v>9.7420267853599771</v>
      </c>
      <c r="EY133" s="23">
        <v>9.8117624733799769</v>
      </c>
      <c r="EZ133" s="23">
        <v>9.8814981613999766</v>
      </c>
      <c r="FA133" s="23">
        <v>9.9512338494199764</v>
      </c>
      <c r="FB133" s="23">
        <v>10.020969537439976</v>
      </c>
      <c r="FC133" s="23">
        <v>10.090705225459976</v>
      </c>
      <c r="FD133" s="23">
        <v>10.160440913479976</v>
      </c>
      <c r="FE133" s="23">
        <v>10.230176601499975</v>
      </c>
      <c r="FF133" s="23">
        <v>10.299912289519975</v>
      </c>
      <c r="FG133" s="23">
        <v>10.369647977539975</v>
      </c>
      <c r="FH133" s="23">
        <v>10.439383665559975</v>
      </c>
      <c r="FI133" s="23">
        <v>10.509119353579974</v>
      </c>
      <c r="FJ133" s="23">
        <v>10.578855041599974</v>
      </c>
      <c r="FK133" s="23">
        <v>10.648590729619974</v>
      </c>
      <c r="FL133" s="23">
        <v>10.718326417639974</v>
      </c>
      <c r="FM133" s="23">
        <v>10.788062105659973</v>
      </c>
      <c r="FN133" s="23">
        <v>10.857797793679973</v>
      </c>
      <c r="FO133" s="23">
        <v>10.927533481699973</v>
      </c>
      <c r="FP133" s="23">
        <v>10.997269169719972</v>
      </c>
      <c r="FQ133" s="23">
        <v>11.067004857739972</v>
      </c>
      <c r="FR133" s="23">
        <v>11.136740545759972</v>
      </c>
      <c r="FS133" s="23">
        <v>11.206476233779972</v>
      </c>
      <c r="FT133" s="23">
        <v>11.276211921799971</v>
      </c>
      <c r="FU133" s="23">
        <v>11.345947609819971</v>
      </c>
      <c r="FV133" s="23">
        <v>11.415683297839971</v>
      </c>
      <c r="FW133" s="23">
        <v>11.485418985859971</v>
      </c>
      <c r="FX133" s="23">
        <v>11.55515467387997</v>
      </c>
      <c r="FY133" s="23">
        <v>11.62489036189997</v>
      </c>
      <c r="FZ133" s="23">
        <v>11.69462604991997</v>
      </c>
      <c r="GA133" s="23">
        <v>11.76436173793997</v>
      </c>
      <c r="GB133" s="23">
        <v>11.834097425959969</v>
      </c>
      <c r="GC133" s="23">
        <v>11.903833113979969</v>
      </c>
      <c r="GD133" s="23">
        <v>11.973568801999969</v>
      </c>
      <c r="GE133" s="23">
        <v>12.043304490019969</v>
      </c>
      <c r="GF133" s="23">
        <v>12.113040178039968</v>
      </c>
      <c r="GG133" s="23">
        <v>12.182775866059968</v>
      </c>
      <c r="GH133" s="23">
        <v>12.252511554079968</v>
      </c>
      <c r="GI133" s="23">
        <v>12.322247242099968</v>
      </c>
      <c r="GJ133" s="23">
        <v>12.391982930119967</v>
      </c>
      <c r="GK133" s="23">
        <v>12.461718618139967</v>
      </c>
      <c r="GL133" s="23">
        <v>12.531454306159967</v>
      </c>
      <c r="GM133" s="23">
        <v>12.601189994179967</v>
      </c>
      <c r="GN133" s="23">
        <v>12.670925682199966</v>
      </c>
      <c r="GO133" s="23">
        <v>12.740661370219966</v>
      </c>
      <c r="GP133" s="23">
        <v>12.810397058239966</v>
      </c>
      <c r="GQ133" s="23">
        <v>12.880132746259966</v>
      </c>
      <c r="GR133" s="23">
        <v>12.949868434279965</v>
      </c>
      <c r="GS133" s="23">
        <v>13.019604122299965</v>
      </c>
      <c r="GT133" s="23">
        <v>13.089339810319965</v>
      </c>
      <c r="GU133" s="23">
        <v>13.159075498339964</v>
      </c>
      <c r="GV133" s="23">
        <v>13.228811186359964</v>
      </c>
      <c r="GW133" s="23">
        <v>13.298546874379964</v>
      </c>
      <c r="GX133" s="23">
        <v>13.368282562399964</v>
      </c>
      <c r="GY133" s="23">
        <v>13.438018250419963</v>
      </c>
      <c r="GZ133" s="23">
        <v>13.507753938439963</v>
      </c>
      <c r="HA133" s="23">
        <v>13.577489626459963</v>
      </c>
      <c r="HB133" s="23">
        <v>13.647225314479963</v>
      </c>
      <c r="HC133" s="23">
        <v>13.716961002499962</v>
      </c>
      <c r="HD133" s="23">
        <v>13.786696690519962</v>
      </c>
      <c r="HE133" s="23">
        <v>13.856432378539962</v>
      </c>
      <c r="HF133" s="23">
        <v>13.926168066559962</v>
      </c>
      <c r="HG133" s="23">
        <v>13.995903754579961</v>
      </c>
      <c r="HH133" s="23">
        <v>14.065639442599961</v>
      </c>
      <c r="HI133" s="23">
        <v>14.135375130619961</v>
      </c>
      <c r="HJ133" s="23">
        <v>14.205110818639961</v>
      </c>
      <c r="HK133" s="23">
        <v>14.27484650665996</v>
      </c>
      <c r="HL133" s="23">
        <v>14.34458219467996</v>
      </c>
      <c r="HM133" s="23">
        <v>14.41431788269996</v>
      </c>
      <c r="HN133" s="23">
        <v>14.48405357071996</v>
      </c>
      <c r="HO133" s="23">
        <v>14.553789258739959</v>
      </c>
      <c r="HP133" s="23">
        <v>14.623524946759959</v>
      </c>
      <c r="HQ133" s="23">
        <v>14.693260634779959</v>
      </c>
      <c r="HR133" s="23">
        <v>14.762996322799959</v>
      </c>
      <c r="HS133" s="23">
        <v>14.832732010819958</v>
      </c>
      <c r="HT133" s="23">
        <v>14.902467698839958</v>
      </c>
      <c r="HU133" s="23">
        <v>14.972203386859958</v>
      </c>
      <c r="HV133" s="23">
        <v>15.041939074879958</v>
      </c>
      <c r="HW133" s="23">
        <v>15.111674762899957</v>
      </c>
      <c r="HX133" s="23">
        <v>15.181410450919957</v>
      </c>
      <c r="HY133" s="23">
        <v>15.251146138939957</v>
      </c>
      <c r="HZ133" s="23">
        <v>15.320881826959956</v>
      </c>
      <c r="IA133" s="23">
        <v>15.390617514979956</v>
      </c>
      <c r="IB133" s="23">
        <v>15.460353202999956</v>
      </c>
      <c r="IC133" s="23">
        <v>15.530088891019956</v>
      </c>
      <c r="ID133" s="23">
        <v>15.599824579039955</v>
      </c>
      <c r="IE133" s="23">
        <v>15.669560267059955</v>
      </c>
      <c r="IF133" s="23">
        <v>15.739295955079955</v>
      </c>
      <c r="IG133" s="23">
        <v>15.809031643099955</v>
      </c>
      <c r="IH133" s="23">
        <v>15.878767331119954</v>
      </c>
      <c r="II133" s="23">
        <v>15.948503019139954</v>
      </c>
      <c r="IJ133" s="23">
        <v>16.018238707159952</v>
      </c>
      <c r="IK133" s="23">
        <v>16.087974395179955</v>
      </c>
      <c r="IL133" s="23">
        <v>16.157710083199952</v>
      </c>
      <c r="IM133" s="23">
        <v>16.227445771219955</v>
      </c>
      <c r="IN133" s="23">
        <v>16.297181459239951</v>
      </c>
      <c r="IO133" s="23">
        <v>16.366917147259954</v>
      </c>
      <c r="IP133" s="23">
        <v>16.436652835279951</v>
      </c>
      <c r="IQ133" s="23">
        <v>16.506388523299954</v>
      </c>
      <c r="IR133" s="23">
        <v>16.57612421131995</v>
      </c>
      <c r="IS133" s="23">
        <v>16.645859899339953</v>
      </c>
      <c r="IT133" s="23">
        <v>16.71559558735995</v>
      </c>
      <c r="IU133" s="23">
        <v>16.785331275379953</v>
      </c>
      <c r="IV133" s="23">
        <v>16.855066963399949</v>
      </c>
    </row>
    <row r="134" spans="1:256" ht="13.2" x14ac:dyDescent="0.25">
      <c r="A134" s="149">
        <v>40756</v>
      </c>
      <c r="B134" s="218">
        <v>-2.0210059293750011</v>
      </c>
      <c r="C134" s="218">
        <v>-1.9907047400625011</v>
      </c>
      <c r="D134" s="218">
        <v>-1.9604035507500011</v>
      </c>
      <c r="E134" s="218">
        <v>-1.930102361437501</v>
      </c>
      <c r="F134" s="218">
        <v>-1.899801172125001</v>
      </c>
      <c r="G134" s="218">
        <v>-1.869499982812501</v>
      </c>
      <c r="H134" s="218">
        <v>-1.8391987935000009</v>
      </c>
      <c r="I134" s="218">
        <v>-1.8088976041875009</v>
      </c>
      <c r="J134" s="218">
        <v>-1.7785964148750009</v>
      </c>
      <c r="K134" s="218">
        <v>-1.7482952255625008</v>
      </c>
      <c r="L134" s="218">
        <v>-1.7179940362500008</v>
      </c>
      <c r="M134" s="218">
        <v>-1.6876928469375008</v>
      </c>
      <c r="N134" s="218">
        <v>-1.6573916576250007</v>
      </c>
      <c r="O134" s="218">
        <v>-1.6270904683125007</v>
      </c>
      <c r="P134" s="218">
        <v>-1.5967892790000007</v>
      </c>
      <c r="Q134" s="218">
        <v>-1.5664880896875006</v>
      </c>
      <c r="R134" s="218">
        <v>-1.5361869003750006</v>
      </c>
      <c r="S134" s="218">
        <v>-1.5058857110625006</v>
      </c>
      <c r="T134" s="218">
        <v>-1.4755845217500005</v>
      </c>
      <c r="U134" s="218">
        <v>-1.4452833324375005</v>
      </c>
      <c r="V134" s="219">
        <v>-1.4149821431250005</v>
      </c>
      <c r="W134" s="218">
        <v>-1.3846809538125004</v>
      </c>
      <c r="X134" s="219">
        <v>-1.3543797645000004</v>
      </c>
      <c r="Y134" s="218">
        <v>-1.3240785751875004</v>
      </c>
      <c r="Z134" s="219">
        <v>-1.2937773858750004</v>
      </c>
      <c r="AA134" s="218">
        <v>-1.2634761965625003</v>
      </c>
      <c r="AB134" s="220">
        <v>-1.2331750072500003</v>
      </c>
      <c r="AC134" s="218">
        <v>-1.2028738179375003</v>
      </c>
      <c r="AD134" s="220">
        <v>-1.1725726286250002</v>
      </c>
      <c r="AE134" s="218">
        <v>-1.1422714393125002</v>
      </c>
      <c r="AF134" s="218">
        <v>-1.1119702500000002</v>
      </c>
      <c r="AG134" s="150">
        <v>-1.0832351250000003</v>
      </c>
      <c r="AH134" s="150">
        <v>-1.0545000000000002</v>
      </c>
      <c r="AI134" s="150">
        <v>-1.0272500000000002</v>
      </c>
      <c r="AJ134" s="150">
        <v>-1</v>
      </c>
      <c r="AK134" s="150">
        <v>-0.8</v>
      </c>
      <c r="AL134" s="150">
        <v>-0.6</v>
      </c>
      <c r="AM134" s="150">
        <v>-0.4</v>
      </c>
      <c r="AN134" s="150">
        <v>-0.2</v>
      </c>
      <c r="AO134" s="150">
        <v>0</v>
      </c>
      <c r="AP134" s="150">
        <v>0.2</v>
      </c>
      <c r="AQ134" s="150">
        <v>0.4</v>
      </c>
      <c r="AR134" s="150">
        <v>0.6</v>
      </c>
      <c r="AS134" s="150">
        <v>0.8</v>
      </c>
      <c r="AT134" s="150">
        <v>1</v>
      </c>
      <c r="AU134" s="150">
        <v>1.2</v>
      </c>
      <c r="AV134" s="150">
        <v>1.4</v>
      </c>
      <c r="AW134" s="150">
        <v>1.58</v>
      </c>
      <c r="AX134" s="150">
        <v>1.76</v>
      </c>
      <c r="AY134" s="150">
        <v>1.9220000000000006</v>
      </c>
      <c r="AZ134" s="150">
        <v>2.0840000000000005</v>
      </c>
      <c r="BA134" s="150">
        <v>2.2298000000000004</v>
      </c>
      <c r="BB134" s="150">
        <v>2.3756000000000004</v>
      </c>
      <c r="BC134" s="150">
        <v>2.5068200000000003</v>
      </c>
      <c r="BD134" s="150">
        <v>2.6380400000000002</v>
      </c>
      <c r="BE134" s="150">
        <v>2.756138</v>
      </c>
      <c r="BF134" s="150">
        <v>2.8742359999999998</v>
      </c>
      <c r="BG134" s="150">
        <v>2.9805241999999996</v>
      </c>
      <c r="BH134" s="150">
        <v>3.0868123999999995</v>
      </c>
      <c r="BI134" s="150">
        <v>3.1824717799999993</v>
      </c>
      <c r="BJ134" s="150">
        <v>3.2781311599999992</v>
      </c>
      <c r="BK134" s="150">
        <v>3.3642246019999993</v>
      </c>
      <c r="BL134" s="150">
        <v>3.450318043999999</v>
      </c>
      <c r="BM134" s="150">
        <v>3.5278021417999987</v>
      </c>
      <c r="BN134" s="150">
        <v>3.6052862395999989</v>
      </c>
      <c r="BO134" s="150">
        <v>3.6750219276199987</v>
      </c>
      <c r="BP134" s="150">
        <v>3.7447576156399989</v>
      </c>
      <c r="BQ134" s="150">
        <v>3.8144933036599991</v>
      </c>
      <c r="BR134" s="150">
        <v>3.8842289916799988</v>
      </c>
      <c r="BS134" s="150">
        <v>3.9539646796999985</v>
      </c>
      <c r="BT134" s="150">
        <v>4.0237003677199983</v>
      </c>
      <c r="BU134" s="150">
        <v>4.093436055739998</v>
      </c>
      <c r="BV134" s="150">
        <v>4.1631717437599978</v>
      </c>
      <c r="BW134" s="150">
        <v>4.2329074317799975</v>
      </c>
      <c r="BX134" s="150">
        <v>4.3026431197999973</v>
      </c>
      <c r="BY134" s="150">
        <v>4.372378807819997</v>
      </c>
      <c r="BZ134" s="150">
        <v>4.4421144958399967</v>
      </c>
      <c r="CA134" s="150">
        <v>4.5118501838599965</v>
      </c>
      <c r="CB134" s="150">
        <v>4.5815858718799962</v>
      </c>
      <c r="CC134" s="150">
        <v>4.651321559899996</v>
      </c>
      <c r="CD134" s="150">
        <v>4.7210572479199957</v>
      </c>
      <c r="CE134" s="150">
        <v>4.7907929359399954</v>
      </c>
      <c r="CF134" s="150">
        <v>4.8605286239599952</v>
      </c>
      <c r="CG134" s="150">
        <v>4.9302643119799949</v>
      </c>
      <c r="CH134" s="150">
        <v>4.9999999999999947</v>
      </c>
      <c r="CI134" s="150">
        <v>5.0697356880199944</v>
      </c>
      <c r="CJ134" s="150">
        <v>5.1394713760399942</v>
      </c>
      <c r="CK134" s="150">
        <v>5.2092070640599939</v>
      </c>
      <c r="CL134" s="150">
        <v>5.2789427520799936</v>
      </c>
      <c r="CM134" s="150">
        <v>5.3486784400999934</v>
      </c>
      <c r="CN134" s="150">
        <v>5.4184141281199931</v>
      </c>
      <c r="CO134" s="150">
        <v>5.4881498161399929</v>
      </c>
      <c r="CP134" s="150">
        <v>5.5578855041599926</v>
      </c>
      <c r="CQ134" s="150">
        <v>5.6276211921799923</v>
      </c>
      <c r="CR134" s="150">
        <v>5.6973568801999921</v>
      </c>
      <c r="CS134" s="150">
        <v>5.7670925682199918</v>
      </c>
      <c r="CT134" s="150">
        <v>5.8368282562399916</v>
      </c>
      <c r="CU134" s="150">
        <v>5.9065639442599913</v>
      </c>
      <c r="CV134" s="150">
        <v>5.9762996322799911</v>
      </c>
      <c r="CW134" s="150">
        <v>6.0460353202999908</v>
      </c>
      <c r="CX134" s="150">
        <v>6.1157710083199905</v>
      </c>
      <c r="CY134" s="150">
        <v>6.1855066963399903</v>
      </c>
      <c r="CZ134" s="150">
        <v>6.25524238435999</v>
      </c>
      <c r="DA134" s="150">
        <v>6.3249780723799898</v>
      </c>
      <c r="DB134" s="150">
        <v>6.3947137603999895</v>
      </c>
      <c r="DC134" s="150">
        <v>6.4644494484199893</v>
      </c>
      <c r="DD134" s="150">
        <v>6.534185136439989</v>
      </c>
      <c r="DE134" s="150">
        <v>6.6039208244599887</v>
      </c>
      <c r="DF134" s="150">
        <v>6.6736565124799885</v>
      </c>
      <c r="DG134" s="150">
        <v>6.7433922004999882</v>
      </c>
      <c r="DH134" s="150">
        <v>6.813127888519988</v>
      </c>
      <c r="DI134" s="150">
        <v>6.8828635765399877</v>
      </c>
      <c r="DJ134" s="150">
        <v>6.9525992645599874</v>
      </c>
      <c r="DK134" s="150">
        <v>7.0223349525799872</v>
      </c>
      <c r="DL134" s="150">
        <v>7.0920706405999869</v>
      </c>
      <c r="DM134" s="150">
        <v>7.1618063286199867</v>
      </c>
      <c r="DN134" s="150">
        <v>7.2315420166399864</v>
      </c>
      <c r="DO134" s="150">
        <v>7.3012777046599862</v>
      </c>
      <c r="DP134" s="150">
        <v>7.3710133926799859</v>
      </c>
      <c r="DQ134" s="150">
        <v>7.4407490806999856</v>
      </c>
      <c r="DR134" s="150">
        <v>7.5104847687199854</v>
      </c>
      <c r="DS134" s="150">
        <v>7.5802204567399851</v>
      </c>
      <c r="DT134" s="150">
        <v>7.6499561447599849</v>
      </c>
      <c r="DU134" s="150">
        <v>7.7196918327799846</v>
      </c>
      <c r="DV134" s="150">
        <v>7.7894275207999844</v>
      </c>
      <c r="DW134" s="150">
        <v>7.8591632088199841</v>
      </c>
      <c r="DX134" s="150">
        <v>7.9288988968399838</v>
      </c>
      <c r="DY134" s="150">
        <v>7.9986345848599836</v>
      </c>
      <c r="DZ134" s="150">
        <v>8.0683702728799833</v>
      </c>
      <c r="EA134" s="150">
        <v>8.1381059608999831</v>
      </c>
      <c r="EB134" s="150">
        <v>8.2078416489199828</v>
      </c>
      <c r="EC134" s="150">
        <v>8.2775773369399825</v>
      </c>
      <c r="ED134" s="150">
        <v>8.3473130249599823</v>
      </c>
      <c r="EE134" s="150">
        <v>8.417048712979982</v>
      </c>
      <c r="EF134" s="150">
        <v>8.4867844009999818</v>
      </c>
      <c r="EG134" s="150">
        <v>8.5565200890199815</v>
      </c>
      <c r="EH134" s="150">
        <v>8.6262557770399813</v>
      </c>
      <c r="EI134" s="150">
        <v>8.695991465059981</v>
      </c>
      <c r="EJ134" s="150">
        <v>8.7657271530799807</v>
      </c>
      <c r="EK134" s="150">
        <v>8.8354628410999805</v>
      </c>
      <c r="EL134" s="23">
        <v>8.9051985291199802</v>
      </c>
      <c r="EM134" s="23">
        <v>8.97493421713998</v>
      </c>
      <c r="EN134" s="23">
        <v>9.0446699051599797</v>
      </c>
      <c r="EO134" s="23">
        <v>9.1144055931799794</v>
      </c>
      <c r="EP134" s="23">
        <v>9.1841412811999792</v>
      </c>
      <c r="EQ134" s="23">
        <v>9.2538769692199789</v>
      </c>
      <c r="ER134" s="23">
        <v>9.3236126572399787</v>
      </c>
      <c r="ES134" s="23">
        <v>9.3933483452599784</v>
      </c>
      <c r="ET134" s="23">
        <v>9.4630840332799782</v>
      </c>
      <c r="EU134" s="23">
        <v>9.5328197212999779</v>
      </c>
      <c r="EV134" s="23">
        <v>9.6025554093199776</v>
      </c>
      <c r="EW134" s="23">
        <v>9.6722910973399774</v>
      </c>
      <c r="EX134" s="23">
        <v>9.7420267853599771</v>
      </c>
      <c r="EY134" s="23">
        <v>9.8117624733799769</v>
      </c>
      <c r="EZ134" s="23">
        <v>9.8814981613999766</v>
      </c>
      <c r="FA134" s="23">
        <v>9.9512338494199764</v>
      </c>
      <c r="FB134" s="23">
        <v>10.020969537439976</v>
      </c>
      <c r="FC134" s="23">
        <v>10.090705225459976</v>
      </c>
      <c r="FD134" s="23">
        <v>10.160440913479976</v>
      </c>
      <c r="FE134" s="23">
        <v>10.230176601499975</v>
      </c>
      <c r="FF134" s="23">
        <v>10.299912289519975</v>
      </c>
      <c r="FG134" s="23">
        <v>10.369647977539975</v>
      </c>
      <c r="FH134" s="23">
        <v>10.439383665559975</v>
      </c>
      <c r="FI134" s="23">
        <v>10.509119353579974</v>
      </c>
      <c r="FJ134" s="23">
        <v>10.578855041599974</v>
      </c>
      <c r="FK134" s="23">
        <v>10.648590729619974</v>
      </c>
      <c r="FL134" s="23">
        <v>10.718326417639974</v>
      </c>
      <c r="FM134" s="23">
        <v>10.788062105659973</v>
      </c>
      <c r="FN134" s="23">
        <v>10.857797793679973</v>
      </c>
      <c r="FO134" s="23">
        <v>10.927533481699973</v>
      </c>
      <c r="FP134" s="23">
        <v>10.997269169719972</v>
      </c>
      <c r="FQ134" s="23">
        <v>11.067004857739972</v>
      </c>
      <c r="FR134" s="23">
        <v>11.136740545759972</v>
      </c>
      <c r="FS134" s="23">
        <v>11.206476233779972</v>
      </c>
      <c r="FT134" s="23">
        <v>11.276211921799971</v>
      </c>
      <c r="FU134" s="23">
        <v>11.345947609819971</v>
      </c>
      <c r="FV134" s="23">
        <v>11.415683297839971</v>
      </c>
      <c r="FW134" s="23">
        <v>11.485418985859971</v>
      </c>
      <c r="FX134" s="23">
        <v>11.55515467387997</v>
      </c>
      <c r="FY134" s="23">
        <v>11.62489036189997</v>
      </c>
      <c r="FZ134" s="23">
        <v>11.69462604991997</v>
      </c>
      <c r="GA134" s="23">
        <v>11.76436173793997</v>
      </c>
      <c r="GB134" s="23">
        <v>11.834097425959969</v>
      </c>
      <c r="GC134" s="23">
        <v>11.903833113979969</v>
      </c>
      <c r="GD134" s="23">
        <v>11.973568801999969</v>
      </c>
      <c r="GE134" s="23">
        <v>12.043304490019969</v>
      </c>
      <c r="GF134" s="23">
        <v>12.113040178039968</v>
      </c>
      <c r="GG134" s="23">
        <v>12.182775866059968</v>
      </c>
      <c r="GH134" s="23">
        <v>12.252511554079968</v>
      </c>
      <c r="GI134" s="23">
        <v>12.322247242099968</v>
      </c>
      <c r="GJ134" s="23">
        <v>12.391982930119967</v>
      </c>
      <c r="GK134" s="23">
        <v>12.461718618139967</v>
      </c>
      <c r="GL134" s="23">
        <v>12.531454306159967</v>
      </c>
      <c r="GM134" s="23">
        <v>12.601189994179967</v>
      </c>
      <c r="GN134" s="23">
        <v>12.670925682199966</v>
      </c>
      <c r="GO134" s="23">
        <v>12.740661370219966</v>
      </c>
      <c r="GP134" s="23">
        <v>12.810397058239966</v>
      </c>
      <c r="GQ134" s="23">
        <v>12.880132746259966</v>
      </c>
      <c r="GR134" s="23">
        <v>12.949868434279965</v>
      </c>
      <c r="GS134" s="23">
        <v>13.019604122299965</v>
      </c>
      <c r="GT134" s="23">
        <v>13.089339810319965</v>
      </c>
      <c r="GU134" s="23">
        <v>13.159075498339964</v>
      </c>
      <c r="GV134" s="23">
        <v>13.228811186359964</v>
      </c>
      <c r="GW134" s="23">
        <v>13.298546874379964</v>
      </c>
      <c r="GX134" s="23">
        <v>13.368282562399964</v>
      </c>
      <c r="GY134" s="23">
        <v>13.438018250419963</v>
      </c>
      <c r="GZ134" s="23">
        <v>13.507753938439963</v>
      </c>
      <c r="HA134" s="23">
        <v>13.577489626459963</v>
      </c>
      <c r="HB134" s="23">
        <v>13.647225314479963</v>
      </c>
      <c r="HC134" s="23">
        <v>13.716961002499962</v>
      </c>
      <c r="HD134" s="23">
        <v>13.786696690519962</v>
      </c>
      <c r="HE134" s="23">
        <v>13.856432378539962</v>
      </c>
      <c r="HF134" s="23">
        <v>13.926168066559962</v>
      </c>
      <c r="HG134" s="23">
        <v>13.995903754579961</v>
      </c>
      <c r="HH134" s="23">
        <v>14.065639442599961</v>
      </c>
      <c r="HI134" s="23">
        <v>14.135375130619961</v>
      </c>
      <c r="HJ134" s="23">
        <v>14.205110818639961</v>
      </c>
      <c r="HK134" s="23">
        <v>14.27484650665996</v>
      </c>
      <c r="HL134" s="23">
        <v>14.34458219467996</v>
      </c>
      <c r="HM134" s="23">
        <v>14.41431788269996</v>
      </c>
      <c r="HN134" s="23">
        <v>14.48405357071996</v>
      </c>
      <c r="HO134" s="23">
        <v>14.553789258739959</v>
      </c>
      <c r="HP134" s="23">
        <v>14.623524946759959</v>
      </c>
      <c r="HQ134" s="23">
        <v>14.693260634779959</v>
      </c>
      <c r="HR134" s="23">
        <v>14.762996322799959</v>
      </c>
      <c r="HS134" s="23">
        <v>14.832732010819958</v>
      </c>
      <c r="HT134" s="23">
        <v>14.902467698839958</v>
      </c>
      <c r="HU134" s="23">
        <v>14.972203386859958</v>
      </c>
      <c r="HV134" s="23">
        <v>15.041939074879958</v>
      </c>
      <c r="HW134" s="23">
        <v>15.111674762899957</v>
      </c>
      <c r="HX134" s="23">
        <v>15.181410450919957</v>
      </c>
      <c r="HY134" s="23">
        <v>15.251146138939957</v>
      </c>
      <c r="HZ134" s="23">
        <v>15.320881826959956</v>
      </c>
      <c r="IA134" s="23">
        <v>15.390617514979956</v>
      </c>
      <c r="IB134" s="23">
        <v>15.460353202999956</v>
      </c>
      <c r="IC134" s="23">
        <v>15.530088891019956</v>
      </c>
      <c r="ID134" s="23">
        <v>15.599824579039955</v>
      </c>
      <c r="IE134" s="23">
        <v>15.669560267059955</v>
      </c>
      <c r="IF134" s="23">
        <v>15.739295955079955</v>
      </c>
      <c r="IG134" s="23">
        <v>15.809031643099955</v>
      </c>
      <c r="IH134" s="23">
        <v>15.878767331119954</v>
      </c>
      <c r="II134" s="23">
        <v>15.948503019139954</v>
      </c>
      <c r="IJ134" s="23">
        <v>16.018238707159952</v>
      </c>
      <c r="IK134" s="23">
        <v>16.087974395179955</v>
      </c>
      <c r="IL134" s="23">
        <v>16.157710083199952</v>
      </c>
      <c r="IM134" s="23">
        <v>16.227445771219955</v>
      </c>
      <c r="IN134" s="23">
        <v>16.297181459239951</v>
      </c>
      <c r="IO134" s="23">
        <v>16.366917147259954</v>
      </c>
      <c r="IP134" s="23">
        <v>16.436652835279951</v>
      </c>
      <c r="IQ134" s="23">
        <v>16.506388523299954</v>
      </c>
      <c r="IR134" s="23">
        <v>16.57612421131995</v>
      </c>
      <c r="IS134" s="23">
        <v>16.645859899339953</v>
      </c>
      <c r="IT134" s="23">
        <v>16.71559558735995</v>
      </c>
      <c r="IU134" s="23">
        <v>16.785331275379953</v>
      </c>
      <c r="IV134" s="23">
        <v>16.855066963399949</v>
      </c>
    </row>
    <row r="135" spans="1:256" ht="13.2" x14ac:dyDescent="0.25">
      <c r="A135" s="149">
        <v>40787</v>
      </c>
      <c r="B135" s="218">
        <v>-2.0210059293750011</v>
      </c>
      <c r="C135" s="218">
        <v>-1.9907047400625011</v>
      </c>
      <c r="D135" s="218">
        <v>-1.9604035507500011</v>
      </c>
      <c r="E135" s="218">
        <v>-1.930102361437501</v>
      </c>
      <c r="F135" s="218">
        <v>-1.899801172125001</v>
      </c>
      <c r="G135" s="218">
        <v>-1.869499982812501</v>
      </c>
      <c r="H135" s="218">
        <v>-1.8391987935000009</v>
      </c>
      <c r="I135" s="218">
        <v>-1.8088976041875009</v>
      </c>
      <c r="J135" s="218">
        <v>-1.7785964148750009</v>
      </c>
      <c r="K135" s="218">
        <v>-1.7482952255625008</v>
      </c>
      <c r="L135" s="218">
        <v>-1.7179940362500008</v>
      </c>
      <c r="M135" s="218">
        <v>-1.6876928469375008</v>
      </c>
      <c r="N135" s="218">
        <v>-1.6573916576250007</v>
      </c>
      <c r="O135" s="218">
        <v>-1.6270904683125007</v>
      </c>
      <c r="P135" s="218">
        <v>-1.5967892790000007</v>
      </c>
      <c r="Q135" s="218">
        <v>-1.5664880896875006</v>
      </c>
      <c r="R135" s="218">
        <v>-1.5361869003750006</v>
      </c>
      <c r="S135" s="218">
        <v>-1.5058857110625006</v>
      </c>
      <c r="T135" s="218">
        <v>-1.4755845217500005</v>
      </c>
      <c r="U135" s="218">
        <v>-1.4452833324375005</v>
      </c>
      <c r="V135" s="219">
        <v>-1.4149821431250005</v>
      </c>
      <c r="W135" s="218">
        <v>-1.3846809538125004</v>
      </c>
      <c r="X135" s="219">
        <v>-1.3543797645000004</v>
      </c>
      <c r="Y135" s="218">
        <v>-1.3240785751875004</v>
      </c>
      <c r="Z135" s="219">
        <v>-1.2937773858750004</v>
      </c>
      <c r="AA135" s="218">
        <v>-1.2634761965625003</v>
      </c>
      <c r="AB135" s="220">
        <v>-1.2331750072500003</v>
      </c>
      <c r="AC135" s="218">
        <v>-1.2028738179375003</v>
      </c>
      <c r="AD135" s="220">
        <v>-1.1725726286250002</v>
      </c>
      <c r="AE135" s="218">
        <v>-1.1422714393125002</v>
      </c>
      <c r="AF135" s="218">
        <v>-1.1119702500000002</v>
      </c>
      <c r="AG135" s="150">
        <v>-1.0832351250000003</v>
      </c>
      <c r="AH135" s="150">
        <v>-1.0545000000000002</v>
      </c>
      <c r="AI135" s="150">
        <v>-1.0272500000000002</v>
      </c>
      <c r="AJ135" s="150">
        <v>-1</v>
      </c>
      <c r="AK135" s="150">
        <v>-0.8</v>
      </c>
      <c r="AL135" s="150">
        <v>-0.6</v>
      </c>
      <c r="AM135" s="150">
        <v>-0.4</v>
      </c>
      <c r="AN135" s="150">
        <v>-0.2</v>
      </c>
      <c r="AO135" s="150">
        <v>0</v>
      </c>
      <c r="AP135" s="150">
        <v>0.2</v>
      </c>
      <c r="AQ135" s="150">
        <v>0.4</v>
      </c>
      <c r="AR135" s="150">
        <v>0.6</v>
      </c>
      <c r="AS135" s="150">
        <v>0.8</v>
      </c>
      <c r="AT135" s="150">
        <v>1</v>
      </c>
      <c r="AU135" s="150">
        <v>1.2</v>
      </c>
      <c r="AV135" s="150">
        <v>1.4</v>
      </c>
      <c r="AW135" s="150">
        <v>1.58</v>
      </c>
      <c r="AX135" s="150">
        <v>1.76</v>
      </c>
      <c r="AY135" s="150">
        <v>1.9220000000000006</v>
      </c>
      <c r="AZ135" s="150">
        <v>2.0840000000000005</v>
      </c>
      <c r="BA135" s="150">
        <v>2.2298000000000004</v>
      </c>
      <c r="BB135" s="150">
        <v>2.3756000000000004</v>
      </c>
      <c r="BC135" s="150">
        <v>2.5068200000000003</v>
      </c>
      <c r="BD135" s="150">
        <v>2.6380400000000002</v>
      </c>
      <c r="BE135" s="150">
        <v>2.756138</v>
      </c>
      <c r="BF135" s="150">
        <v>2.8742359999999998</v>
      </c>
      <c r="BG135" s="150">
        <v>2.9805241999999996</v>
      </c>
      <c r="BH135" s="150">
        <v>3.0868123999999995</v>
      </c>
      <c r="BI135" s="150">
        <v>3.1824717799999993</v>
      </c>
      <c r="BJ135" s="150">
        <v>3.2781311599999992</v>
      </c>
      <c r="BK135" s="150">
        <v>3.3642246019999993</v>
      </c>
      <c r="BL135" s="150">
        <v>3.450318043999999</v>
      </c>
      <c r="BM135" s="150">
        <v>3.5278021417999987</v>
      </c>
      <c r="BN135" s="150">
        <v>3.6052862395999989</v>
      </c>
      <c r="BO135" s="150">
        <v>3.6750219276199987</v>
      </c>
      <c r="BP135" s="150">
        <v>3.7447576156399989</v>
      </c>
      <c r="BQ135" s="150">
        <v>3.8144933036599991</v>
      </c>
      <c r="BR135" s="150">
        <v>3.8842289916799988</v>
      </c>
      <c r="BS135" s="150">
        <v>3.9539646796999985</v>
      </c>
      <c r="BT135" s="150">
        <v>4.0237003677199983</v>
      </c>
      <c r="BU135" s="150">
        <v>4.093436055739998</v>
      </c>
      <c r="BV135" s="150">
        <v>4.1631717437599978</v>
      </c>
      <c r="BW135" s="150">
        <v>4.2329074317799975</v>
      </c>
      <c r="BX135" s="150">
        <v>4.3026431197999973</v>
      </c>
      <c r="BY135" s="150">
        <v>4.372378807819997</v>
      </c>
      <c r="BZ135" s="150">
        <v>4.4421144958399967</v>
      </c>
      <c r="CA135" s="150">
        <v>4.5118501838599965</v>
      </c>
      <c r="CB135" s="150">
        <v>4.5815858718799962</v>
      </c>
      <c r="CC135" s="150">
        <v>4.651321559899996</v>
      </c>
      <c r="CD135" s="150">
        <v>4.7210572479199957</v>
      </c>
      <c r="CE135" s="150">
        <v>4.7907929359399954</v>
      </c>
      <c r="CF135" s="150">
        <v>4.8605286239599952</v>
      </c>
      <c r="CG135" s="150">
        <v>4.9302643119799949</v>
      </c>
      <c r="CH135" s="150">
        <v>4.9999999999999947</v>
      </c>
      <c r="CI135" s="150">
        <v>5.0697356880199944</v>
      </c>
      <c r="CJ135" s="150">
        <v>5.1394713760399942</v>
      </c>
      <c r="CK135" s="150">
        <v>5.2092070640599939</v>
      </c>
      <c r="CL135" s="150">
        <v>5.2789427520799936</v>
      </c>
      <c r="CM135" s="150">
        <v>5.3486784400999934</v>
      </c>
      <c r="CN135" s="150">
        <v>5.4184141281199931</v>
      </c>
      <c r="CO135" s="150">
        <v>5.4881498161399929</v>
      </c>
      <c r="CP135" s="150">
        <v>5.5578855041599926</v>
      </c>
      <c r="CQ135" s="150">
        <v>5.6276211921799923</v>
      </c>
      <c r="CR135" s="150">
        <v>5.6973568801999921</v>
      </c>
      <c r="CS135" s="150">
        <v>5.7670925682199918</v>
      </c>
      <c r="CT135" s="150">
        <v>5.8368282562399916</v>
      </c>
      <c r="CU135" s="150">
        <v>5.9065639442599913</v>
      </c>
      <c r="CV135" s="150">
        <v>5.9762996322799911</v>
      </c>
      <c r="CW135" s="150">
        <v>6.0460353202999908</v>
      </c>
      <c r="CX135" s="150">
        <v>6.1157710083199905</v>
      </c>
      <c r="CY135" s="150">
        <v>6.1855066963399903</v>
      </c>
      <c r="CZ135" s="150">
        <v>6.25524238435999</v>
      </c>
      <c r="DA135" s="150">
        <v>6.3249780723799898</v>
      </c>
      <c r="DB135" s="150">
        <v>6.3947137603999895</v>
      </c>
      <c r="DC135" s="150">
        <v>6.4644494484199893</v>
      </c>
      <c r="DD135" s="150">
        <v>6.534185136439989</v>
      </c>
      <c r="DE135" s="150">
        <v>6.6039208244599887</v>
      </c>
      <c r="DF135" s="150">
        <v>6.6736565124799885</v>
      </c>
      <c r="DG135" s="150">
        <v>6.7433922004999882</v>
      </c>
      <c r="DH135" s="150">
        <v>6.813127888519988</v>
      </c>
      <c r="DI135" s="150">
        <v>6.8828635765399877</v>
      </c>
      <c r="DJ135" s="150">
        <v>6.9525992645599874</v>
      </c>
      <c r="DK135" s="150">
        <v>7.0223349525799872</v>
      </c>
      <c r="DL135" s="150">
        <v>7.0920706405999869</v>
      </c>
      <c r="DM135" s="150">
        <v>7.1618063286199867</v>
      </c>
      <c r="DN135" s="150">
        <v>7.2315420166399864</v>
      </c>
      <c r="DO135" s="150">
        <v>7.3012777046599862</v>
      </c>
      <c r="DP135" s="150">
        <v>7.3710133926799859</v>
      </c>
      <c r="DQ135" s="150">
        <v>7.4407490806999856</v>
      </c>
      <c r="DR135" s="150">
        <v>7.5104847687199854</v>
      </c>
      <c r="DS135" s="150">
        <v>7.5802204567399851</v>
      </c>
      <c r="DT135" s="150">
        <v>7.6499561447599849</v>
      </c>
      <c r="DU135" s="150">
        <v>7.7196918327799846</v>
      </c>
      <c r="DV135" s="150">
        <v>7.7894275207999844</v>
      </c>
      <c r="DW135" s="150">
        <v>7.8591632088199841</v>
      </c>
      <c r="DX135" s="150">
        <v>7.9288988968399838</v>
      </c>
      <c r="DY135" s="150">
        <v>7.9986345848599836</v>
      </c>
      <c r="DZ135" s="150">
        <v>8.0683702728799833</v>
      </c>
      <c r="EA135" s="150">
        <v>8.1381059608999831</v>
      </c>
      <c r="EB135" s="150">
        <v>8.2078416489199828</v>
      </c>
      <c r="EC135" s="150">
        <v>8.2775773369399825</v>
      </c>
      <c r="ED135" s="150">
        <v>8.3473130249599823</v>
      </c>
      <c r="EE135" s="150">
        <v>8.417048712979982</v>
      </c>
      <c r="EF135" s="150">
        <v>8.4867844009999818</v>
      </c>
      <c r="EG135" s="150">
        <v>8.5565200890199815</v>
      </c>
      <c r="EH135" s="150">
        <v>8.6262557770399813</v>
      </c>
      <c r="EI135" s="150">
        <v>8.695991465059981</v>
      </c>
      <c r="EJ135" s="150">
        <v>8.7657271530799807</v>
      </c>
      <c r="EK135" s="150">
        <v>8.8354628410999805</v>
      </c>
      <c r="EL135" s="23">
        <v>8.9051985291199802</v>
      </c>
      <c r="EM135" s="23">
        <v>8.97493421713998</v>
      </c>
      <c r="EN135" s="23">
        <v>9.0446699051599797</v>
      </c>
      <c r="EO135" s="23">
        <v>9.1144055931799794</v>
      </c>
      <c r="EP135" s="23">
        <v>9.1841412811999792</v>
      </c>
      <c r="EQ135" s="23">
        <v>9.2538769692199789</v>
      </c>
      <c r="ER135" s="23">
        <v>9.3236126572399787</v>
      </c>
      <c r="ES135" s="23">
        <v>9.3933483452599784</v>
      </c>
      <c r="ET135" s="23">
        <v>9.4630840332799782</v>
      </c>
      <c r="EU135" s="23">
        <v>9.5328197212999779</v>
      </c>
      <c r="EV135" s="23">
        <v>9.6025554093199776</v>
      </c>
      <c r="EW135" s="23">
        <v>9.6722910973399774</v>
      </c>
      <c r="EX135" s="23">
        <v>9.7420267853599771</v>
      </c>
      <c r="EY135" s="23">
        <v>9.8117624733799769</v>
      </c>
      <c r="EZ135" s="23">
        <v>9.8814981613999766</v>
      </c>
      <c r="FA135" s="23">
        <v>9.9512338494199764</v>
      </c>
      <c r="FB135" s="23">
        <v>10.020969537439976</v>
      </c>
      <c r="FC135" s="23">
        <v>10.090705225459976</v>
      </c>
      <c r="FD135" s="23">
        <v>10.160440913479976</v>
      </c>
      <c r="FE135" s="23">
        <v>10.230176601499975</v>
      </c>
      <c r="FF135" s="23">
        <v>10.299912289519975</v>
      </c>
      <c r="FG135" s="23">
        <v>10.369647977539975</v>
      </c>
      <c r="FH135" s="23">
        <v>10.439383665559975</v>
      </c>
      <c r="FI135" s="23">
        <v>10.509119353579974</v>
      </c>
      <c r="FJ135" s="23">
        <v>10.578855041599974</v>
      </c>
      <c r="FK135" s="23">
        <v>10.648590729619974</v>
      </c>
      <c r="FL135" s="23">
        <v>10.718326417639974</v>
      </c>
      <c r="FM135" s="23">
        <v>10.788062105659973</v>
      </c>
      <c r="FN135" s="23">
        <v>10.857797793679973</v>
      </c>
      <c r="FO135" s="23">
        <v>10.927533481699973</v>
      </c>
      <c r="FP135" s="23">
        <v>10.997269169719972</v>
      </c>
      <c r="FQ135" s="23">
        <v>11.067004857739972</v>
      </c>
      <c r="FR135" s="23">
        <v>11.136740545759972</v>
      </c>
      <c r="FS135" s="23">
        <v>11.206476233779972</v>
      </c>
      <c r="FT135" s="23">
        <v>11.276211921799971</v>
      </c>
      <c r="FU135" s="23">
        <v>11.345947609819971</v>
      </c>
      <c r="FV135" s="23">
        <v>11.415683297839971</v>
      </c>
      <c r="FW135" s="23">
        <v>11.485418985859971</v>
      </c>
      <c r="FX135" s="23">
        <v>11.55515467387997</v>
      </c>
      <c r="FY135" s="23">
        <v>11.62489036189997</v>
      </c>
      <c r="FZ135" s="23">
        <v>11.69462604991997</v>
      </c>
      <c r="GA135" s="23">
        <v>11.76436173793997</v>
      </c>
      <c r="GB135" s="23">
        <v>11.834097425959969</v>
      </c>
      <c r="GC135" s="23">
        <v>11.903833113979969</v>
      </c>
      <c r="GD135" s="23">
        <v>11.973568801999969</v>
      </c>
      <c r="GE135" s="23">
        <v>12.043304490019969</v>
      </c>
      <c r="GF135" s="23">
        <v>12.113040178039968</v>
      </c>
      <c r="GG135" s="23">
        <v>12.182775866059968</v>
      </c>
      <c r="GH135" s="23">
        <v>12.252511554079968</v>
      </c>
      <c r="GI135" s="23">
        <v>12.322247242099968</v>
      </c>
      <c r="GJ135" s="23">
        <v>12.391982930119967</v>
      </c>
      <c r="GK135" s="23">
        <v>12.461718618139967</v>
      </c>
      <c r="GL135" s="23">
        <v>12.531454306159967</v>
      </c>
      <c r="GM135" s="23">
        <v>12.601189994179967</v>
      </c>
      <c r="GN135" s="23">
        <v>12.670925682199966</v>
      </c>
      <c r="GO135" s="23">
        <v>12.740661370219966</v>
      </c>
      <c r="GP135" s="23">
        <v>12.810397058239966</v>
      </c>
      <c r="GQ135" s="23">
        <v>12.880132746259966</v>
      </c>
      <c r="GR135" s="23">
        <v>12.949868434279965</v>
      </c>
      <c r="GS135" s="23">
        <v>13.019604122299965</v>
      </c>
      <c r="GT135" s="23">
        <v>13.089339810319965</v>
      </c>
      <c r="GU135" s="23">
        <v>13.159075498339964</v>
      </c>
      <c r="GV135" s="23">
        <v>13.228811186359964</v>
      </c>
      <c r="GW135" s="23">
        <v>13.298546874379964</v>
      </c>
      <c r="GX135" s="23">
        <v>13.368282562399964</v>
      </c>
      <c r="GY135" s="23">
        <v>13.438018250419963</v>
      </c>
      <c r="GZ135" s="23">
        <v>13.507753938439963</v>
      </c>
      <c r="HA135" s="23">
        <v>13.577489626459963</v>
      </c>
      <c r="HB135" s="23">
        <v>13.647225314479963</v>
      </c>
      <c r="HC135" s="23">
        <v>13.716961002499962</v>
      </c>
      <c r="HD135" s="23">
        <v>13.786696690519962</v>
      </c>
      <c r="HE135" s="23">
        <v>13.856432378539962</v>
      </c>
      <c r="HF135" s="23">
        <v>13.926168066559962</v>
      </c>
      <c r="HG135" s="23">
        <v>13.995903754579961</v>
      </c>
      <c r="HH135" s="23">
        <v>14.065639442599961</v>
      </c>
      <c r="HI135" s="23">
        <v>14.135375130619961</v>
      </c>
      <c r="HJ135" s="23">
        <v>14.205110818639961</v>
      </c>
      <c r="HK135" s="23">
        <v>14.27484650665996</v>
      </c>
      <c r="HL135" s="23">
        <v>14.34458219467996</v>
      </c>
      <c r="HM135" s="23">
        <v>14.41431788269996</v>
      </c>
      <c r="HN135" s="23">
        <v>14.48405357071996</v>
      </c>
      <c r="HO135" s="23">
        <v>14.553789258739959</v>
      </c>
      <c r="HP135" s="23">
        <v>14.623524946759959</v>
      </c>
      <c r="HQ135" s="23">
        <v>14.693260634779959</v>
      </c>
      <c r="HR135" s="23">
        <v>14.762996322799959</v>
      </c>
      <c r="HS135" s="23">
        <v>14.832732010819958</v>
      </c>
      <c r="HT135" s="23">
        <v>14.902467698839958</v>
      </c>
      <c r="HU135" s="23">
        <v>14.972203386859958</v>
      </c>
      <c r="HV135" s="23">
        <v>15.041939074879958</v>
      </c>
      <c r="HW135" s="23">
        <v>15.111674762899957</v>
      </c>
      <c r="HX135" s="23">
        <v>15.181410450919957</v>
      </c>
      <c r="HY135" s="23">
        <v>15.251146138939957</v>
      </c>
      <c r="HZ135" s="23">
        <v>15.320881826959956</v>
      </c>
      <c r="IA135" s="23">
        <v>15.390617514979956</v>
      </c>
      <c r="IB135" s="23">
        <v>15.460353202999956</v>
      </c>
      <c r="IC135" s="23">
        <v>15.530088891019956</v>
      </c>
      <c r="ID135" s="23">
        <v>15.599824579039955</v>
      </c>
      <c r="IE135" s="23">
        <v>15.669560267059955</v>
      </c>
      <c r="IF135" s="23">
        <v>15.739295955079955</v>
      </c>
      <c r="IG135" s="23">
        <v>15.809031643099955</v>
      </c>
      <c r="IH135" s="23">
        <v>15.878767331119954</v>
      </c>
      <c r="II135" s="23">
        <v>15.948503019139954</v>
      </c>
      <c r="IJ135" s="23">
        <v>16.018238707159952</v>
      </c>
      <c r="IK135" s="23">
        <v>16.087974395179955</v>
      </c>
      <c r="IL135" s="23">
        <v>16.157710083199952</v>
      </c>
      <c r="IM135" s="23">
        <v>16.227445771219955</v>
      </c>
      <c r="IN135" s="23">
        <v>16.297181459239951</v>
      </c>
      <c r="IO135" s="23">
        <v>16.366917147259954</v>
      </c>
      <c r="IP135" s="23">
        <v>16.436652835279951</v>
      </c>
      <c r="IQ135" s="23">
        <v>16.506388523299954</v>
      </c>
      <c r="IR135" s="23">
        <v>16.57612421131995</v>
      </c>
      <c r="IS135" s="23">
        <v>16.645859899339953</v>
      </c>
      <c r="IT135" s="23">
        <v>16.71559558735995</v>
      </c>
      <c r="IU135" s="23">
        <v>16.785331275379953</v>
      </c>
      <c r="IV135" s="23">
        <v>16.855066963399949</v>
      </c>
    </row>
    <row r="136" spans="1:256" ht="13.2" x14ac:dyDescent="0.25">
      <c r="A136" s="149">
        <v>40817</v>
      </c>
      <c r="B136" s="218">
        <v>-2.0210059293750011</v>
      </c>
      <c r="C136" s="218">
        <v>-1.9907047400625011</v>
      </c>
      <c r="D136" s="218">
        <v>-1.9604035507500011</v>
      </c>
      <c r="E136" s="218">
        <v>-1.930102361437501</v>
      </c>
      <c r="F136" s="218">
        <v>-1.899801172125001</v>
      </c>
      <c r="G136" s="218">
        <v>-1.869499982812501</v>
      </c>
      <c r="H136" s="218">
        <v>-1.8391987935000009</v>
      </c>
      <c r="I136" s="218">
        <v>-1.8088976041875009</v>
      </c>
      <c r="J136" s="218">
        <v>-1.7785964148750009</v>
      </c>
      <c r="K136" s="218">
        <v>-1.7482952255625008</v>
      </c>
      <c r="L136" s="218">
        <v>-1.7179940362500008</v>
      </c>
      <c r="M136" s="218">
        <v>-1.6876928469375008</v>
      </c>
      <c r="N136" s="218">
        <v>-1.6573916576250007</v>
      </c>
      <c r="O136" s="218">
        <v>-1.6270904683125007</v>
      </c>
      <c r="P136" s="218">
        <v>-1.5967892790000007</v>
      </c>
      <c r="Q136" s="218">
        <v>-1.5664880896875006</v>
      </c>
      <c r="R136" s="218">
        <v>-1.5361869003750006</v>
      </c>
      <c r="S136" s="218">
        <v>-1.5058857110625006</v>
      </c>
      <c r="T136" s="218">
        <v>-1.4755845217500005</v>
      </c>
      <c r="U136" s="218">
        <v>-1.4452833324375005</v>
      </c>
      <c r="V136" s="219">
        <v>-1.4149821431250005</v>
      </c>
      <c r="W136" s="218">
        <v>-1.3846809538125004</v>
      </c>
      <c r="X136" s="219">
        <v>-1.3543797645000004</v>
      </c>
      <c r="Y136" s="218">
        <v>-1.3240785751875004</v>
      </c>
      <c r="Z136" s="219">
        <v>-1.2937773858750004</v>
      </c>
      <c r="AA136" s="218">
        <v>-1.2634761965625003</v>
      </c>
      <c r="AB136" s="220">
        <v>-1.2331750072500003</v>
      </c>
      <c r="AC136" s="218">
        <v>-1.2028738179375003</v>
      </c>
      <c r="AD136" s="220">
        <v>-1.1725726286250002</v>
      </c>
      <c r="AE136" s="218">
        <v>-1.1422714393125002</v>
      </c>
      <c r="AF136" s="218">
        <v>-1.1119702500000002</v>
      </c>
      <c r="AG136" s="150">
        <v>-1.0832351250000003</v>
      </c>
      <c r="AH136" s="150">
        <v>-1.0545000000000002</v>
      </c>
      <c r="AI136" s="150">
        <v>-1.0272500000000002</v>
      </c>
      <c r="AJ136" s="150">
        <v>-1</v>
      </c>
      <c r="AK136" s="150">
        <v>-0.8</v>
      </c>
      <c r="AL136" s="150">
        <v>-0.6</v>
      </c>
      <c r="AM136" s="150">
        <v>-0.4</v>
      </c>
      <c r="AN136" s="150">
        <v>-0.2</v>
      </c>
      <c r="AO136" s="150">
        <v>0</v>
      </c>
      <c r="AP136" s="150">
        <v>0.2</v>
      </c>
      <c r="AQ136" s="150">
        <v>0.4</v>
      </c>
      <c r="AR136" s="150">
        <v>0.6</v>
      </c>
      <c r="AS136" s="150">
        <v>0.8</v>
      </c>
      <c r="AT136" s="150">
        <v>1</v>
      </c>
      <c r="AU136" s="150">
        <v>1.2</v>
      </c>
      <c r="AV136" s="150">
        <v>1.4</v>
      </c>
      <c r="AW136" s="150">
        <v>1.58</v>
      </c>
      <c r="AX136" s="150">
        <v>1.76</v>
      </c>
      <c r="AY136" s="150">
        <v>1.9220000000000006</v>
      </c>
      <c r="AZ136" s="150">
        <v>2.0840000000000005</v>
      </c>
      <c r="BA136" s="150">
        <v>2.2298000000000004</v>
      </c>
      <c r="BB136" s="150">
        <v>2.3756000000000004</v>
      </c>
      <c r="BC136" s="150">
        <v>2.5068200000000003</v>
      </c>
      <c r="BD136" s="150">
        <v>2.6380400000000002</v>
      </c>
      <c r="BE136" s="150">
        <v>2.756138</v>
      </c>
      <c r="BF136" s="150">
        <v>2.8742359999999998</v>
      </c>
      <c r="BG136" s="150">
        <v>2.9805241999999996</v>
      </c>
      <c r="BH136" s="150">
        <v>3.0868123999999995</v>
      </c>
      <c r="BI136" s="150">
        <v>3.1824717799999993</v>
      </c>
      <c r="BJ136" s="150">
        <v>3.2781311599999992</v>
      </c>
      <c r="BK136" s="150">
        <v>3.3642246019999993</v>
      </c>
      <c r="BL136" s="150">
        <v>3.450318043999999</v>
      </c>
      <c r="BM136" s="150">
        <v>3.5278021417999987</v>
      </c>
      <c r="BN136" s="150">
        <v>3.6052862395999989</v>
      </c>
      <c r="BO136" s="150">
        <v>3.6750219276199987</v>
      </c>
      <c r="BP136" s="150">
        <v>3.7447576156399989</v>
      </c>
      <c r="BQ136" s="150">
        <v>3.8144933036599991</v>
      </c>
      <c r="BR136" s="150">
        <v>3.8842289916799988</v>
      </c>
      <c r="BS136" s="150">
        <v>3.9539646796999985</v>
      </c>
      <c r="BT136" s="150">
        <v>4.0237003677199983</v>
      </c>
      <c r="BU136" s="150">
        <v>4.093436055739998</v>
      </c>
      <c r="BV136" s="150">
        <v>4.1631717437599978</v>
      </c>
      <c r="BW136" s="150">
        <v>4.2329074317799975</v>
      </c>
      <c r="BX136" s="150">
        <v>4.3026431197999973</v>
      </c>
      <c r="BY136" s="150">
        <v>4.372378807819997</v>
      </c>
      <c r="BZ136" s="150">
        <v>4.4421144958399967</v>
      </c>
      <c r="CA136" s="150">
        <v>4.5118501838599965</v>
      </c>
      <c r="CB136" s="150">
        <v>4.5815858718799962</v>
      </c>
      <c r="CC136" s="150">
        <v>4.651321559899996</v>
      </c>
      <c r="CD136" s="150">
        <v>4.7210572479199957</v>
      </c>
      <c r="CE136" s="150">
        <v>4.7907929359399954</v>
      </c>
      <c r="CF136" s="150">
        <v>4.8605286239599952</v>
      </c>
      <c r="CG136" s="150">
        <v>4.9302643119799949</v>
      </c>
      <c r="CH136" s="150">
        <v>4.9999999999999947</v>
      </c>
      <c r="CI136" s="150">
        <v>5.0697356880199944</v>
      </c>
      <c r="CJ136" s="150">
        <v>5.1394713760399942</v>
      </c>
      <c r="CK136" s="150">
        <v>5.2092070640599939</v>
      </c>
      <c r="CL136" s="150">
        <v>5.2789427520799936</v>
      </c>
      <c r="CM136" s="150">
        <v>5.3486784400999934</v>
      </c>
      <c r="CN136" s="150">
        <v>5.4184141281199931</v>
      </c>
      <c r="CO136" s="150">
        <v>5.4881498161399929</v>
      </c>
      <c r="CP136" s="150">
        <v>5.5578855041599926</v>
      </c>
      <c r="CQ136" s="150">
        <v>5.6276211921799923</v>
      </c>
      <c r="CR136" s="150">
        <v>5.6973568801999921</v>
      </c>
      <c r="CS136" s="150">
        <v>5.7670925682199918</v>
      </c>
      <c r="CT136" s="150">
        <v>5.8368282562399916</v>
      </c>
      <c r="CU136" s="150">
        <v>5.9065639442599913</v>
      </c>
      <c r="CV136" s="150">
        <v>5.9762996322799911</v>
      </c>
      <c r="CW136" s="150">
        <v>6.0460353202999908</v>
      </c>
      <c r="CX136" s="150">
        <v>6.1157710083199905</v>
      </c>
      <c r="CY136" s="150">
        <v>6.1855066963399903</v>
      </c>
      <c r="CZ136" s="150">
        <v>6.25524238435999</v>
      </c>
      <c r="DA136" s="150">
        <v>6.3249780723799898</v>
      </c>
      <c r="DB136" s="150">
        <v>6.3947137603999895</v>
      </c>
      <c r="DC136" s="150">
        <v>6.4644494484199893</v>
      </c>
      <c r="DD136" s="150">
        <v>6.534185136439989</v>
      </c>
      <c r="DE136" s="150">
        <v>6.6039208244599887</v>
      </c>
      <c r="DF136" s="150">
        <v>6.6736565124799885</v>
      </c>
      <c r="DG136" s="150">
        <v>6.7433922004999882</v>
      </c>
      <c r="DH136" s="150">
        <v>6.813127888519988</v>
      </c>
      <c r="DI136" s="150">
        <v>6.8828635765399877</v>
      </c>
      <c r="DJ136" s="150">
        <v>6.9525992645599874</v>
      </c>
      <c r="DK136" s="150">
        <v>7.0223349525799872</v>
      </c>
      <c r="DL136" s="150">
        <v>7.0920706405999869</v>
      </c>
      <c r="DM136" s="150">
        <v>7.1618063286199867</v>
      </c>
      <c r="DN136" s="150">
        <v>7.2315420166399864</v>
      </c>
      <c r="DO136" s="150">
        <v>7.3012777046599862</v>
      </c>
      <c r="DP136" s="150">
        <v>7.3710133926799859</v>
      </c>
      <c r="DQ136" s="150">
        <v>7.4407490806999856</v>
      </c>
      <c r="DR136" s="150">
        <v>7.5104847687199854</v>
      </c>
      <c r="DS136" s="150">
        <v>7.5802204567399851</v>
      </c>
      <c r="DT136" s="150">
        <v>7.6499561447599849</v>
      </c>
      <c r="DU136" s="150">
        <v>7.7196918327799846</v>
      </c>
      <c r="DV136" s="150">
        <v>7.7894275207999844</v>
      </c>
      <c r="DW136" s="150">
        <v>7.8591632088199841</v>
      </c>
      <c r="DX136" s="150">
        <v>7.9288988968399838</v>
      </c>
      <c r="DY136" s="150">
        <v>7.9986345848599836</v>
      </c>
      <c r="DZ136" s="150">
        <v>8.0683702728799833</v>
      </c>
      <c r="EA136" s="150">
        <v>8.1381059608999831</v>
      </c>
      <c r="EB136" s="150">
        <v>8.2078416489199828</v>
      </c>
      <c r="EC136" s="150">
        <v>8.2775773369399825</v>
      </c>
      <c r="ED136" s="150">
        <v>8.3473130249599823</v>
      </c>
      <c r="EE136" s="150">
        <v>8.417048712979982</v>
      </c>
      <c r="EF136" s="150">
        <v>8.4867844009999818</v>
      </c>
      <c r="EG136" s="150">
        <v>8.5565200890199815</v>
      </c>
      <c r="EH136" s="150">
        <v>8.6262557770399813</v>
      </c>
      <c r="EI136" s="150">
        <v>8.695991465059981</v>
      </c>
      <c r="EJ136" s="150">
        <v>8.7657271530799807</v>
      </c>
      <c r="EK136" s="150">
        <v>8.8354628410999805</v>
      </c>
      <c r="EL136" s="23">
        <v>8.9051985291199802</v>
      </c>
      <c r="EM136" s="23">
        <v>8.97493421713998</v>
      </c>
      <c r="EN136" s="23">
        <v>9.0446699051599797</v>
      </c>
      <c r="EO136" s="23">
        <v>9.1144055931799794</v>
      </c>
      <c r="EP136" s="23">
        <v>9.1841412811999792</v>
      </c>
      <c r="EQ136" s="23">
        <v>9.2538769692199789</v>
      </c>
      <c r="ER136" s="23">
        <v>9.3236126572399787</v>
      </c>
      <c r="ES136" s="23">
        <v>9.3933483452599784</v>
      </c>
      <c r="ET136" s="23">
        <v>9.4630840332799782</v>
      </c>
      <c r="EU136" s="23">
        <v>9.5328197212999779</v>
      </c>
      <c r="EV136" s="23">
        <v>9.6025554093199776</v>
      </c>
      <c r="EW136" s="23">
        <v>9.6722910973399774</v>
      </c>
      <c r="EX136" s="23">
        <v>9.7420267853599771</v>
      </c>
      <c r="EY136" s="23">
        <v>9.8117624733799769</v>
      </c>
      <c r="EZ136" s="23">
        <v>9.8814981613999766</v>
      </c>
      <c r="FA136" s="23">
        <v>9.9512338494199764</v>
      </c>
      <c r="FB136" s="23">
        <v>10.020969537439976</v>
      </c>
      <c r="FC136" s="23">
        <v>10.090705225459976</v>
      </c>
      <c r="FD136" s="23">
        <v>10.160440913479976</v>
      </c>
      <c r="FE136" s="23">
        <v>10.230176601499975</v>
      </c>
      <c r="FF136" s="23">
        <v>10.299912289519975</v>
      </c>
      <c r="FG136" s="23">
        <v>10.369647977539975</v>
      </c>
      <c r="FH136" s="23">
        <v>10.439383665559975</v>
      </c>
      <c r="FI136" s="23">
        <v>10.509119353579974</v>
      </c>
      <c r="FJ136" s="23">
        <v>10.578855041599974</v>
      </c>
      <c r="FK136" s="23">
        <v>10.648590729619974</v>
      </c>
      <c r="FL136" s="23">
        <v>10.718326417639974</v>
      </c>
      <c r="FM136" s="23">
        <v>10.788062105659973</v>
      </c>
      <c r="FN136" s="23">
        <v>10.857797793679973</v>
      </c>
      <c r="FO136" s="23">
        <v>10.927533481699973</v>
      </c>
      <c r="FP136" s="23">
        <v>10.997269169719972</v>
      </c>
      <c r="FQ136" s="23">
        <v>11.067004857739972</v>
      </c>
      <c r="FR136" s="23">
        <v>11.136740545759972</v>
      </c>
      <c r="FS136" s="23">
        <v>11.206476233779972</v>
      </c>
      <c r="FT136" s="23">
        <v>11.276211921799971</v>
      </c>
      <c r="FU136" s="23">
        <v>11.345947609819971</v>
      </c>
      <c r="FV136" s="23">
        <v>11.415683297839971</v>
      </c>
      <c r="FW136" s="23">
        <v>11.485418985859971</v>
      </c>
      <c r="FX136" s="23">
        <v>11.55515467387997</v>
      </c>
      <c r="FY136" s="23">
        <v>11.62489036189997</v>
      </c>
      <c r="FZ136" s="23">
        <v>11.69462604991997</v>
      </c>
      <c r="GA136" s="23">
        <v>11.76436173793997</v>
      </c>
      <c r="GB136" s="23">
        <v>11.834097425959969</v>
      </c>
      <c r="GC136" s="23">
        <v>11.903833113979969</v>
      </c>
      <c r="GD136" s="23">
        <v>11.973568801999969</v>
      </c>
      <c r="GE136" s="23">
        <v>12.043304490019969</v>
      </c>
      <c r="GF136" s="23">
        <v>12.113040178039968</v>
      </c>
      <c r="GG136" s="23">
        <v>12.182775866059968</v>
      </c>
      <c r="GH136" s="23">
        <v>12.252511554079968</v>
      </c>
      <c r="GI136" s="23">
        <v>12.322247242099968</v>
      </c>
      <c r="GJ136" s="23">
        <v>12.391982930119967</v>
      </c>
      <c r="GK136" s="23">
        <v>12.461718618139967</v>
      </c>
      <c r="GL136" s="23">
        <v>12.531454306159967</v>
      </c>
      <c r="GM136" s="23">
        <v>12.601189994179967</v>
      </c>
      <c r="GN136" s="23">
        <v>12.670925682199966</v>
      </c>
      <c r="GO136" s="23">
        <v>12.740661370219966</v>
      </c>
      <c r="GP136" s="23">
        <v>12.810397058239966</v>
      </c>
      <c r="GQ136" s="23">
        <v>12.880132746259966</v>
      </c>
      <c r="GR136" s="23">
        <v>12.949868434279965</v>
      </c>
      <c r="GS136" s="23">
        <v>13.019604122299965</v>
      </c>
      <c r="GT136" s="23">
        <v>13.089339810319965</v>
      </c>
      <c r="GU136" s="23">
        <v>13.159075498339964</v>
      </c>
      <c r="GV136" s="23">
        <v>13.228811186359964</v>
      </c>
      <c r="GW136" s="23">
        <v>13.298546874379964</v>
      </c>
      <c r="GX136" s="23">
        <v>13.368282562399964</v>
      </c>
      <c r="GY136" s="23">
        <v>13.438018250419963</v>
      </c>
      <c r="GZ136" s="23">
        <v>13.507753938439963</v>
      </c>
      <c r="HA136" s="23">
        <v>13.577489626459963</v>
      </c>
      <c r="HB136" s="23">
        <v>13.647225314479963</v>
      </c>
      <c r="HC136" s="23">
        <v>13.716961002499962</v>
      </c>
      <c r="HD136" s="23">
        <v>13.786696690519962</v>
      </c>
      <c r="HE136" s="23">
        <v>13.856432378539962</v>
      </c>
      <c r="HF136" s="23">
        <v>13.926168066559962</v>
      </c>
      <c r="HG136" s="23">
        <v>13.995903754579961</v>
      </c>
      <c r="HH136" s="23">
        <v>14.065639442599961</v>
      </c>
      <c r="HI136" s="23">
        <v>14.135375130619961</v>
      </c>
      <c r="HJ136" s="23">
        <v>14.205110818639961</v>
      </c>
      <c r="HK136" s="23">
        <v>14.27484650665996</v>
      </c>
      <c r="HL136" s="23">
        <v>14.34458219467996</v>
      </c>
      <c r="HM136" s="23">
        <v>14.41431788269996</v>
      </c>
      <c r="HN136" s="23">
        <v>14.48405357071996</v>
      </c>
      <c r="HO136" s="23">
        <v>14.553789258739959</v>
      </c>
      <c r="HP136" s="23">
        <v>14.623524946759959</v>
      </c>
      <c r="HQ136" s="23">
        <v>14.693260634779959</v>
      </c>
      <c r="HR136" s="23">
        <v>14.762996322799959</v>
      </c>
      <c r="HS136" s="23">
        <v>14.832732010819958</v>
      </c>
      <c r="HT136" s="23">
        <v>14.902467698839958</v>
      </c>
      <c r="HU136" s="23">
        <v>14.972203386859958</v>
      </c>
      <c r="HV136" s="23">
        <v>15.041939074879958</v>
      </c>
      <c r="HW136" s="23">
        <v>15.111674762899957</v>
      </c>
      <c r="HX136" s="23">
        <v>15.181410450919957</v>
      </c>
      <c r="HY136" s="23">
        <v>15.251146138939957</v>
      </c>
      <c r="HZ136" s="23">
        <v>15.320881826959956</v>
      </c>
      <c r="IA136" s="23">
        <v>15.390617514979956</v>
      </c>
      <c r="IB136" s="23">
        <v>15.460353202999956</v>
      </c>
      <c r="IC136" s="23">
        <v>15.530088891019956</v>
      </c>
      <c r="ID136" s="23">
        <v>15.599824579039955</v>
      </c>
      <c r="IE136" s="23">
        <v>15.669560267059955</v>
      </c>
      <c r="IF136" s="23">
        <v>15.739295955079955</v>
      </c>
      <c r="IG136" s="23">
        <v>15.809031643099955</v>
      </c>
      <c r="IH136" s="23">
        <v>15.878767331119954</v>
      </c>
      <c r="II136" s="23">
        <v>15.948503019139954</v>
      </c>
      <c r="IJ136" s="23">
        <v>16.018238707159952</v>
      </c>
      <c r="IK136" s="23">
        <v>16.087974395179955</v>
      </c>
      <c r="IL136" s="23">
        <v>16.157710083199952</v>
      </c>
      <c r="IM136" s="23">
        <v>16.227445771219955</v>
      </c>
      <c r="IN136" s="23">
        <v>16.297181459239951</v>
      </c>
      <c r="IO136" s="23">
        <v>16.366917147259954</v>
      </c>
      <c r="IP136" s="23">
        <v>16.436652835279951</v>
      </c>
      <c r="IQ136" s="23">
        <v>16.506388523299954</v>
      </c>
      <c r="IR136" s="23">
        <v>16.57612421131995</v>
      </c>
      <c r="IS136" s="23">
        <v>16.645859899339953</v>
      </c>
      <c r="IT136" s="23">
        <v>16.71559558735995</v>
      </c>
      <c r="IU136" s="23">
        <v>16.785331275379953</v>
      </c>
      <c r="IV136" s="23">
        <v>16.855066963399949</v>
      </c>
    </row>
    <row r="137" spans="1:256" ht="13.2" x14ac:dyDescent="0.25">
      <c r="A137" s="149">
        <v>40848</v>
      </c>
      <c r="B137" s="218">
        <v>-2.0210059293750011</v>
      </c>
      <c r="C137" s="218">
        <v>-1.9907047400625011</v>
      </c>
      <c r="D137" s="218">
        <v>-1.9604035507500011</v>
      </c>
      <c r="E137" s="218">
        <v>-1.930102361437501</v>
      </c>
      <c r="F137" s="218">
        <v>-1.899801172125001</v>
      </c>
      <c r="G137" s="218">
        <v>-1.869499982812501</v>
      </c>
      <c r="H137" s="218">
        <v>-1.8391987935000009</v>
      </c>
      <c r="I137" s="218">
        <v>-1.8088976041875009</v>
      </c>
      <c r="J137" s="218">
        <v>-1.7785964148750009</v>
      </c>
      <c r="K137" s="218">
        <v>-1.7482952255625008</v>
      </c>
      <c r="L137" s="218">
        <v>-1.7179940362500008</v>
      </c>
      <c r="M137" s="218">
        <v>-1.6876928469375008</v>
      </c>
      <c r="N137" s="218">
        <v>-1.6573916576250007</v>
      </c>
      <c r="O137" s="218">
        <v>-1.6270904683125007</v>
      </c>
      <c r="P137" s="218">
        <v>-1.5967892790000007</v>
      </c>
      <c r="Q137" s="218">
        <v>-1.5664880896875006</v>
      </c>
      <c r="R137" s="218">
        <v>-1.5361869003750006</v>
      </c>
      <c r="S137" s="218">
        <v>-1.5058857110625006</v>
      </c>
      <c r="T137" s="218">
        <v>-1.4755845217500005</v>
      </c>
      <c r="U137" s="218">
        <v>-1.4452833324375005</v>
      </c>
      <c r="V137" s="219">
        <v>-1.4149821431250005</v>
      </c>
      <c r="W137" s="218">
        <v>-1.3846809538125004</v>
      </c>
      <c r="X137" s="219">
        <v>-1.3543797645000004</v>
      </c>
      <c r="Y137" s="218">
        <v>-1.3240785751875004</v>
      </c>
      <c r="Z137" s="219">
        <v>-1.2937773858750004</v>
      </c>
      <c r="AA137" s="218">
        <v>-1.2634761965625003</v>
      </c>
      <c r="AB137" s="220">
        <v>-1.2331750072500003</v>
      </c>
      <c r="AC137" s="218">
        <v>-1.2028738179375003</v>
      </c>
      <c r="AD137" s="220">
        <v>-1.1725726286250002</v>
      </c>
      <c r="AE137" s="218">
        <v>-1.1422714393125002</v>
      </c>
      <c r="AF137" s="218">
        <v>-1.1119702500000002</v>
      </c>
      <c r="AG137" s="150">
        <v>-1.0832351250000003</v>
      </c>
      <c r="AH137" s="150">
        <v>-1.0545000000000002</v>
      </c>
      <c r="AI137" s="150">
        <v>-1.0272500000000002</v>
      </c>
      <c r="AJ137" s="150">
        <v>-1</v>
      </c>
      <c r="AK137" s="150">
        <v>-0.8</v>
      </c>
      <c r="AL137" s="150">
        <v>-0.6</v>
      </c>
      <c r="AM137" s="150">
        <v>-0.4</v>
      </c>
      <c r="AN137" s="150">
        <v>-0.2</v>
      </c>
      <c r="AO137" s="150">
        <v>0</v>
      </c>
      <c r="AP137" s="150">
        <v>0.2</v>
      </c>
      <c r="AQ137" s="150">
        <v>0.4</v>
      </c>
      <c r="AR137" s="150">
        <v>0.6</v>
      </c>
      <c r="AS137" s="150">
        <v>0.8</v>
      </c>
      <c r="AT137" s="150">
        <v>1</v>
      </c>
      <c r="AU137" s="150">
        <v>1.2</v>
      </c>
      <c r="AV137" s="150">
        <v>1.4</v>
      </c>
      <c r="AW137" s="150">
        <v>1.58</v>
      </c>
      <c r="AX137" s="150">
        <v>1.76</v>
      </c>
      <c r="AY137" s="150">
        <v>1.9220000000000006</v>
      </c>
      <c r="AZ137" s="150">
        <v>2.0840000000000005</v>
      </c>
      <c r="BA137" s="150">
        <v>2.2298000000000004</v>
      </c>
      <c r="BB137" s="150">
        <v>2.3756000000000004</v>
      </c>
      <c r="BC137" s="150">
        <v>2.5068200000000003</v>
      </c>
      <c r="BD137" s="150">
        <v>2.6380400000000002</v>
      </c>
      <c r="BE137" s="150">
        <v>2.756138</v>
      </c>
      <c r="BF137" s="150">
        <v>2.8742359999999998</v>
      </c>
      <c r="BG137" s="150">
        <v>2.9805241999999996</v>
      </c>
      <c r="BH137" s="150">
        <v>3.0868123999999995</v>
      </c>
      <c r="BI137" s="150">
        <v>3.1824717799999993</v>
      </c>
      <c r="BJ137" s="150">
        <v>3.2781311599999992</v>
      </c>
      <c r="BK137" s="150">
        <v>3.3642246019999993</v>
      </c>
      <c r="BL137" s="150">
        <v>3.450318043999999</v>
      </c>
      <c r="BM137" s="150">
        <v>3.5278021417999987</v>
      </c>
      <c r="BN137" s="150">
        <v>3.6052862395999989</v>
      </c>
      <c r="BO137" s="150">
        <v>3.6750219276199987</v>
      </c>
      <c r="BP137" s="150">
        <v>3.7447576156399989</v>
      </c>
      <c r="BQ137" s="150">
        <v>3.8144933036599991</v>
      </c>
      <c r="BR137" s="150">
        <v>3.8842289916799988</v>
      </c>
      <c r="BS137" s="150">
        <v>3.9539646796999985</v>
      </c>
      <c r="BT137" s="150">
        <v>4.0237003677199983</v>
      </c>
      <c r="BU137" s="150">
        <v>4.093436055739998</v>
      </c>
      <c r="BV137" s="150">
        <v>4.1631717437599978</v>
      </c>
      <c r="BW137" s="150">
        <v>4.2329074317799975</v>
      </c>
      <c r="BX137" s="150">
        <v>4.3026431197999973</v>
      </c>
      <c r="BY137" s="150">
        <v>4.372378807819997</v>
      </c>
      <c r="BZ137" s="150">
        <v>4.4421144958399967</v>
      </c>
      <c r="CA137" s="150">
        <v>4.5118501838599965</v>
      </c>
      <c r="CB137" s="150">
        <v>4.5815858718799962</v>
      </c>
      <c r="CC137" s="150">
        <v>4.651321559899996</v>
      </c>
      <c r="CD137" s="150">
        <v>4.7210572479199957</v>
      </c>
      <c r="CE137" s="150">
        <v>4.7907929359399954</v>
      </c>
      <c r="CF137" s="150">
        <v>4.8605286239599952</v>
      </c>
      <c r="CG137" s="150">
        <v>4.9302643119799949</v>
      </c>
      <c r="CH137" s="150">
        <v>4.9999999999999947</v>
      </c>
      <c r="CI137" s="150">
        <v>5.0697356880199944</v>
      </c>
      <c r="CJ137" s="150">
        <v>5.1394713760399942</v>
      </c>
      <c r="CK137" s="150">
        <v>5.2092070640599939</v>
      </c>
      <c r="CL137" s="150">
        <v>5.2789427520799936</v>
      </c>
      <c r="CM137" s="150">
        <v>5.3486784400999934</v>
      </c>
      <c r="CN137" s="150">
        <v>5.4184141281199931</v>
      </c>
      <c r="CO137" s="150">
        <v>5.4881498161399929</v>
      </c>
      <c r="CP137" s="150">
        <v>5.5578855041599926</v>
      </c>
      <c r="CQ137" s="150">
        <v>5.6276211921799923</v>
      </c>
      <c r="CR137" s="150">
        <v>5.6973568801999921</v>
      </c>
      <c r="CS137" s="150">
        <v>5.7670925682199918</v>
      </c>
      <c r="CT137" s="150">
        <v>5.8368282562399916</v>
      </c>
      <c r="CU137" s="150">
        <v>5.9065639442599913</v>
      </c>
      <c r="CV137" s="150">
        <v>5.9762996322799911</v>
      </c>
      <c r="CW137" s="150">
        <v>6.0460353202999908</v>
      </c>
      <c r="CX137" s="150">
        <v>6.1157710083199905</v>
      </c>
      <c r="CY137" s="150">
        <v>6.1855066963399903</v>
      </c>
      <c r="CZ137" s="150">
        <v>6.25524238435999</v>
      </c>
      <c r="DA137" s="150">
        <v>6.3249780723799898</v>
      </c>
      <c r="DB137" s="150">
        <v>6.3947137603999895</v>
      </c>
      <c r="DC137" s="150">
        <v>6.4644494484199893</v>
      </c>
      <c r="DD137" s="150">
        <v>6.534185136439989</v>
      </c>
      <c r="DE137" s="150">
        <v>6.6039208244599887</v>
      </c>
      <c r="DF137" s="150">
        <v>6.6736565124799885</v>
      </c>
      <c r="DG137" s="150">
        <v>6.7433922004999882</v>
      </c>
      <c r="DH137" s="150">
        <v>6.813127888519988</v>
      </c>
      <c r="DI137" s="150">
        <v>6.8828635765399877</v>
      </c>
      <c r="DJ137" s="150">
        <v>6.9525992645599874</v>
      </c>
      <c r="DK137" s="150">
        <v>7.0223349525799872</v>
      </c>
      <c r="DL137" s="150">
        <v>7.0920706405999869</v>
      </c>
      <c r="DM137" s="150">
        <v>7.1618063286199867</v>
      </c>
      <c r="DN137" s="150">
        <v>7.2315420166399864</v>
      </c>
      <c r="DO137" s="150">
        <v>7.3012777046599862</v>
      </c>
      <c r="DP137" s="150">
        <v>7.3710133926799859</v>
      </c>
      <c r="DQ137" s="150">
        <v>7.4407490806999856</v>
      </c>
      <c r="DR137" s="150">
        <v>7.5104847687199854</v>
      </c>
      <c r="DS137" s="150">
        <v>7.5802204567399851</v>
      </c>
      <c r="DT137" s="150">
        <v>7.6499561447599849</v>
      </c>
      <c r="DU137" s="150">
        <v>7.7196918327799846</v>
      </c>
      <c r="DV137" s="150">
        <v>7.7894275207999844</v>
      </c>
      <c r="DW137" s="150">
        <v>7.8591632088199841</v>
      </c>
      <c r="DX137" s="150">
        <v>7.9288988968399838</v>
      </c>
      <c r="DY137" s="150">
        <v>7.9986345848599836</v>
      </c>
      <c r="DZ137" s="150">
        <v>8.0683702728799833</v>
      </c>
      <c r="EA137" s="150">
        <v>8.1381059608999831</v>
      </c>
      <c r="EB137" s="150">
        <v>8.2078416489199828</v>
      </c>
      <c r="EC137" s="150">
        <v>8.2775773369399825</v>
      </c>
      <c r="ED137" s="150">
        <v>8.3473130249599823</v>
      </c>
      <c r="EE137" s="150">
        <v>8.417048712979982</v>
      </c>
      <c r="EF137" s="150">
        <v>8.4867844009999818</v>
      </c>
      <c r="EG137" s="150">
        <v>8.5565200890199815</v>
      </c>
      <c r="EH137" s="150">
        <v>8.6262557770399813</v>
      </c>
      <c r="EI137" s="150">
        <v>8.695991465059981</v>
      </c>
      <c r="EJ137" s="150">
        <v>8.7657271530799807</v>
      </c>
      <c r="EK137" s="150">
        <v>8.8354628410999805</v>
      </c>
      <c r="EL137" s="23">
        <v>8.9051985291199802</v>
      </c>
      <c r="EM137" s="23">
        <v>8.97493421713998</v>
      </c>
      <c r="EN137" s="23">
        <v>9.0446699051599797</v>
      </c>
      <c r="EO137" s="23">
        <v>9.1144055931799794</v>
      </c>
      <c r="EP137" s="23">
        <v>9.1841412811999792</v>
      </c>
      <c r="EQ137" s="23">
        <v>9.2538769692199789</v>
      </c>
      <c r="ER137" s="23">
        <v>9.3236126572399787</v>
      </c>
      <c r="ES137" s="23">
        <v>9.3933483452599784</v>
      </c>
      <c r="ET137" s="23">
        <v>9.4630840332799782</v>
      </c>
      <c r="EU137" s="23">
        <v>9.5328197212999779</v>
      </c>
      <c r="EV137" s="23">
        <v>9.6025554093199776</v>
      </c>
      <c r="EW137" s="23">
        <v>9.6722910973399774</v>
      </c>
      <c r="EX137" s="23">
        <v>9.7420267853599771</v>
      </c>
      <c r="EY137" s="23">
        <v>9.8117624733799769</v>
      </c>
      <c r="EZ137" s="23">
        <v>9.8814981613999766</v>
      </c>
      <c r="FA137" s="23">
        <v>9.9512338494199764</v>
      </c>
      <c r="FB137" s="23">
        <v>10.020969537439976</v>
      </c>
      <c r="FC137" s="23">
        <v>10.090705225459976</v>
      </c>
      <c r="FD137" s="23">
        <v>10.160440913479976</v>
      </c>
      <c r="FE137" s="23">
        <v>10.230176601499975</v>
      </c>
      <c r="FF137" s="23">
        <v>10.299912289519975</v>
      </c>
      <c r="FG137" s="23">
        <v>10.369647977539975</v>
      </c>
      <c r="FH137" s="23">
        <v>10.439383665559975</v>
      </c>
      <c r="FI137" s="23">
        <v>10.509119353579974</v>
      </c>
      <c r="FJ137" s="23">
        <v>10.578855041599974</v>
      </c>
      <c r="FK137" s="23">
        <v>10.648590729619974</v>
      </c>
      <c r="FL137" s="23">
        <v>10.718326417639974</v>
      </c>
      <c r="FM137" s="23">
        <v>10.788062105659973</v>
      </c>
      <c r="FN137" s="23">
        <v>10.857797793679973</v>
      </c>
      <c r="FO137" s="23">
        <v>10.927533481699973</v>
      </c>
      <c r="FP137" s="23">
        <v>10.997269169719972</v>
      </c>
      <c r="FQ137" s="23">
        <v>11.067004857739972</v>
      </c>
      <c r="FR137" s="23">
        <v>11.136740545759972</v>
      </c>
      <c r="FS137" s="23">
        <v>11.206476233779972</v>
      </c>
      <c r="FT137" s="23">
        <v>11.276211921799971</v>
      </c>
      <c r="FU137" s="23">
        <v>11.345947609819971</v>
      </c>
      <c r="FV137" s="23">
        <v>11.415683297839971</v>
      </c>
      <c r="FW137" s="23">
        <v>11.485418985859971</v>
      </c>
      <c r="FX137" s="23">
        <v>11.55515467387997</v>
      </c>
      <c r="FY137" s="23">
        <v>11.62489036189997</v>
      </c>
      <c r="FZ137" s="23">
        <v>11.69462604991997</v>
      </c>
      <c r="GA137" s="23">
        <v>11.76436173793997</v>
      </c>
      <c r="GB137" s="23">
        <v>11.834097425959969</v>
      </c>
      <c r="GC137" s="23">
        <v>11.903833113979969</v>
      </c>
      <c r="GD137" s="23">
        <v>11.973568801999969</v>
      </c>
      <c r="GE137" s="23">
        <v>12.043304490019969</v>
      </c>
      <c r="GF137" s="23">
        <v>12.113040178039968</v>
      </c>
      <c r="GG137" s="23">
        <v>12.182775866059968</v>
      </c>
      <c r="GH137" s="23">
        <v>12.252511554079968</v>
      </c>
      <c r="GI137" s="23">
        <v>12.322247242099968</v>
      </c>
      <c r="GJ137" s="23">
        <v>12.391982930119967</v>
      </c>
      <c r="GK137" s="23">
        <v>12.461718618139967</v>
      </c>
      <c r="GL137" s="23">
        <v>12.531454306159967</v>
      </c>
      <c r="GM137" s="23">
        <v>12.601189994179967</v>
      </c>
      <c r="GN137" s="23">
        <v>12.670925682199966</v>
      </c>
      <c r="GO137" s="23">
        <v>12.740661370219966</v>
      </c>
      <c r="GP137" s="23">
        <v>12.810397058239966</v>
      </c>
      <c r="GQ137" s="23">
        <v>12.880132746259966</v>
      </c>
      <c r="GR137" s="23">
        <v>12.949868434279965</v>
      </c>
      <c r="GS137" s="23">
        <v>13.019604122299965</v>
      </c>
      <c r="GT137" s="23">
        <v>13.089339810319965</v>
      </c>
      <c r="GU137" s="23">
        <v>13.159075498339964</v>
      </c>
      <c r="GV137" s="23">
        <v>13.228811186359964</v>
      </c>
      <c r="GW137" s="23">
        <v>13.298546874379964</v>
      </c>
      <c r="GX137" s="23">
        <v>13.368282562399964</v>
      </c>
      <c r="GY137" s="23">
        <v>13.438018250419963</v>
      </c>
      <c r="GZ137" s="23">
        <v>13.507753938439963</v>
      </c>
      <c r="HA137" s="23">
        <v>13.577489626459963</v>
      </c>
      <c r="HB137" s="23">
        <v>13.647225314479963</v>
      </c>
      <c r="HC137" s="23">
        <v>13.716961002499962</v>
      </c>
      <c r="HD137" s="23">
        <v>13.786696690519962</v>
      </c>
      <c r="HE137" s="23">
        <v>13.856432378539962</v>
      </c>
      <c r="HF137" s="23">
        <v>13.926168066559962</v>
      </c>
      <c r="HG137" s="23">
        <v>13.995903754579961</v>
      </c>
      <c r="HH137" s="23">
        <v>14.065639442599961</v>
      </c>
      <c r="HI137" s="23">
        <v>14.135375130619961</v>
      </c>
      <c r="HJ137" s="23">
        <v>14.205110818639961</v>
      </c>
      <c r="HK137" s="23">
        <v>14.27484650665996</v>
      </c>
      <c r="HL137" s="23">
        <v>14.34458219467996</v>
      </c>
      <c r="HM137" s="23">
        <v>14.41431788269996</v>
      </c>
      <c r="HN137" s="23">
        <v>14.48405357071996</v>
      </c>
      <c r="HO137" s="23">
        <v>14.553789258739959</v>
      </c>
      <c r="HP137" s="23">
        <v>14.623524946759959</v>
      </c>
      <c r="HQ137" s="23">
        <v>14.693260634779959</v>
      </c>
      <c r="HR137" s="23">
        <v>14.762996322799959</v>
      </c>
      <c r="HS137" s="23">
        <v>14.832732010819958</v>
      </c>
      <c r="HT137" s="23">
        <v>14.902467698839958</v>
      </c>
      <c r="HU137" s="23">
        <v>14.972203386859958</v>
      </c>
      <c r="HV137" s="23">
        <v>15.041939074879958</v>
      </c>
      <c r="HW137" s="23">
        <v>15.111674762899957</v>
      </c>
      <c r="HX137" s="23">
        <v>15.181410450919957</v>
      </c>
      <c r="HY137" s="23">
        <v>15.251146138939957</v>
      </c>
      <c r="HZ137" s="23">
        <v>15.320881826959956</v>
      </c>
      <c r="IA137" s="23">
        <v>15.390617514979956</v>
      </c>
      <c r="IB137" s="23">
        <v>15.460353202999956</v>
      </c>
      <c r="IC137" s="23">
        <v>15.530088891019956</v>
      </c>
      <c r="ID137" s="23">
        <v>15.599824579039955</v>
      </c>
      <c r="IE137" s="23">
        <v>15.669560267059955</v>
      </c>
      <c r="IF137" s="23">
        <v>15.739295955079955</v>
      </c>
      <c r="IG137" s="23">
        <v>15.809031643099955</v>
      </c>
      <c r="IH137" s="23">
        <v>15.878767331119954</v>
      </c>
      <c r="II137" s="23">
        <v>15.948503019139954</v>
      </c>
      <c r="IJ137" s="23">
        <v>16.018238707159952</v>
      </c>
      <c r="IK137" s="23">
        <v>16.087974395179955</v>
      </c>
      <c r="IL137" s="23">
        <v>16.157710083199952</v>
      </c>
      <c r="IM137" s="23">
        <v>16.227445771219955</v>
      </c>
      <c r="IN137" s="23">
        <v>16.297181459239951</v>
      </c>
      <c r="IO137" s="23">
        <v>16.366917147259954</v>
      </c>
      <c r="IP137" s="23">
        <v>16.436652835279951</v>
      </c>
      <c r="IQ137" s="23">
        <v>16.506388523299954</v>
      </c>
      <c r="IR137" s="23">
        <v>16.57612421131995</v>
      </c>
      <c r="IS137" s="23">
        <v>16.645859899339953</v>
      </c>
      <c r="IT137" s="23">
        <v>16.71559558735995</v>
      </c>
      <c r="IU137" s="23">
        <v>16.785331275379953</v>
      </c>
      <c r="IV137" s="23">
        <v>16.855066963399949</v>
      </c>
    </row>
    <row r="138" spans="1:256" ht="13.2" x14ac:dyDescent="0.25">
      <c r="A138" s="149">
        <v>40878</v>
      </c>
      <c r="B138" s="218">
        <v>-2.0210059293750011</v>
      </c>
      <c r="C138" s="218">
        <v>-1.9907047400625011</v>
      </c>
      <c r="D138" s="218">
        <v>-1.9604035507500011</v>
      </c>
      <c r="E138" s="218">
        <v>-1.930102361437501</v>
      </c>
      <c r="F138" s="218">
        <v>-1.899801172125001</v>
      </c>
      <c r="G138" s="218">
        <v>-1.869499982812501</v>
      </c>
      <c r="H138" s="218">
        <v>-1.8391987935000009</v>
      </c>
      <c r="I138" s="218">
        <v>-1.8088976041875009</v>
      </c>
      <c r="J138" s="218">
        <v>-1.7785964148750009</v>
      </c>
      <c r="K138" s="218">
        <v>-1.7482952255625008</v>
      </c>
      <c r="L138" s="218">
        <v>-1.7179940362500008</v>
      </c>
      <c r="M138" s="218">
        <v>-1.6876928469375008</v>
      </c>
      <c r="N138" s="218">
        <v>-1.6573916576250007</v>
      </c>
      <c r="O138" s="218">
        <v>-1.6270904683125007</v>
      </c>
      <c r="P138" s="218">
        <v>-1.5967892790000007</v>
      </c>
      <c r="Q138" s="218">
        <v>-1.5664880896875006</v>
      </c>
      <c r="R138" s="218">
        <v>-1.5361869003750006</v>
      </c>
      <c r="S138" s="218">
        <v>-1.5058857110625006</v>
      </c>
      <c r="T138" s="218">
        <v>-1.4755845217500005</v>
      </c>
      <c r="U138" s="218">
        <v>-1.4452833324375005</v>
      </c>
      <c r="V138" s="219">
        <v>-1.4149821431250005</v>
      </c>
      <c r="W138" s="218">
        <v>-1.3846809538125004</v>
      </c>
      <c r="X138" s="219">
        <v>-1.3543797645000004</v>
      </c>
      <c r="Y138" s="218">
        <v>-1.3240785751875004</v>
      </c>
      <c r="Z138" s="219">
        <v>-1.2937773858750004</v>
      </c>
      <c r="AA138" s="218">
        <v>-1.2634761965625003</v>
      </c>
      <c r="AB138" s="220">
        <v>-1.2331750072500003</v>
      </c>
      <c r="AC138" s="218">
        <v>-1.2028738179375003</v>
      </c>
      <c r="AD138" s="220">
        <v>-1.1725726286250002</v>
      </c>
      <c r="AE138" s="218">
        <v>-1.1422714393125002</v>
      </c>
      <c r="AF138" s="218">
        <v>-1.1119702500000002</v>
      </c>
      <c r="AG138" s="150">
        <v>-1.0832351250000003</v>
      </c>
      <c r="AH138" s="150">
        <v>-1.0545000000000002</v>
      </c>
      <c r="AI138" s="150">
        <v>-1.0272500000000002</v>
      </c>
      <c r="AJ138" s="150">
        <v>-1</v>
      </c>
      <c r="AK138" s="150">
        <v>-0.8</v>
      </c>
      <c r="AL138" s="150">
        <v>-0.6</v>
      </c>
      <c r="AM138" s="150">
        <v>-0.4</v>
      </c>
      <c r="AN138" s="150">
        <v>-0.2</v>
      </c>
      <c r="AO138" s="150">
        <v>0</v>
      </c>
      <c r="AP138" s="150">
        <v>0.2</v>
      </c>
      <c r="AQ138" s="150">
        <v>0.4</v>
      </c>
      <c r="AR138" s="150">
        <v>0.6</v>
      </c>
      <c r="AS138" s="150">
        <v>0.8</v>
      </c>
      <c r="AT138" s="150">
        <v>1</v>
      </c>
      <c r="AU138" s="150">
        <v>1.2</v>
      </c>
      <c r="AV138" s="150">
        <v>1.4</v>
      </c>
      <c r="AW138" s="150">
        <v>1.58</v>
      </c>
      <c r="AX138" s="150">
        <v>1.76</v>
      </c>
      <c r="AY138" s="150">
        <v>1.9220000000000006</v>
      </c>
      <c r="AZ138" s="150">
        <v>2.0840000000000005</v>
      </c>
      <c r="BA138" s="150">
        <v>2.2298000000000004</v>
      </c>
      <c r="BB138" s="150">
        <v>2.3756000000000004</v>
      </c>
      <c r="BC138" s="150">
        <v>2.5068200000000003</v>
      </c>
      <c r="BD138" s="150">
        <v>2.6380400000000002</v>
      </c>
      <c r="BE138" s="150">
        <v>2.756138</v>
      </c>
      <c r="BF138" s="150">
        <v>2.8742359999999998</v>
      </c>
      <c r="BG138" s="150">
        <v>2.9805241999999996</v>
      </c>
      <c r="BH138" s="150">
        <v>3.0868123999999995</v>
      </c>
      <c r="BI138" s="150">
        <v>3.1824717799999993</v>
      </c>
      <c r="BJ138" s="150">
        <v>3.2781311599999992</v>
      </c>
      <c r="BK138" s="150">
        <v>3.3642246019999993</v>
      </c>
      <c r="BL138" s="150">
        <v>3.450318043999999</v>
      </c>
      <c r="BM138" s="150">
        <v>3.5278021417999987</v>
      </c>
      <c r="BN138" s="150">
        <v>3.6052862395999989</v>
      </c>
      <c r="BO138" s="150">
        <v>3.6750219276199987</v>
      </c>
      <c r="BP138" s="150">
        <v>3.7447576156399989</v>
      </c>
      <c r="BQ138" s="150">
        <v>3.8144933036599991</v>
      </c>
      <c r="BR138" s="150">
        <v>3.8842289916799988</v>
      </c>
      <c r="BS138" s="150">
        <v>3.9539646796999985</v>
      </c>
      <c r="BT138" s="150">
        <v>4.0237003677199983</v>
      </c>
      <c r="BU138" s="150">
        <v>4.093436055739998</v>
      </c>
      <c r="BV138" s="150">
        <v>4.1631717437599978</v>
      </c>
      <c r="BW138" s="150">
        <v>4.2329074317799975</v>
      </c>
      <c r="BX138" s="150">
        <v>4.3026431197999973</v>
      </c>
      <c r="BY138" s="150">
        <v>4.372378807819997</v>
      </c>
      <c r="BZ138" s="150">
        <v>4.4421144958399967</v>
      </c>
      <c r="CA138" s="150">
        <v>4.5118501838599965</v>
      </c>
      <c r="CB138" s="150">
        <v>4.5815858718799962</v>
      </c>
      <c r="CC138" s="150">
        <v>4.651321559899996</v>
      </c>
      <c r="CD138" s="150">
        <v>4.7210572479199957</v>
      </c>
      <c r="CE138" s="150">
        <v>4.7907929359399954</v>
      </c>
      <c r="CF138" s="150">
        <v>4.8605286239599952</v>
      </c>
      <c r="CG138" s="150">
        <v>4.9302643119799949</v>
      </c>
      <c r="CH138" s="150">
        <v>4.9999999999999947</v>
      </c>
      <c r="CI138" s="150">
        <v>5.0697356880199944</v>
      </c>
      <c r="CJ138" s="150">
        <v>5.1394713760399942</v>
      </c>
      <c r="CK138" s="150">
        <v>5.2092070640599939</v>
      </c>
      <c r="CL138" s="150">
        <v>5.2789427520799936</v>
      </c>
      <c r="CM138" s="150">
        <v>5.3486784400999934</v>
      </c>
      <c r="CN138" s="150">
        <v>5.4184141281199931</v>
      </c>
      <c r="CO138" s="150">
        <v>5.4881498161399929</v>
      </c>
      <c r="CP138" s="150">
        <v>5.5578855041599926</v>
      </c>
      <c r="CQ138" s="150">
        <v>5.6276211921799923</v>
      </c>
      <c r="CR138" s="150">
        <v>5.6973568801999921</v>
      </c>
      <c r="CS138" s="150">
        <v>5.7670925682199918</v>
      </c>
      <c r="CT138" s="150">
        <v>5.8368282562399916</v>
      </c>
      <c r="CU138" s="150">
        <v>5.9065639442599913</v>
      </c>
      <c r="CV138" s="150">
        <v>5.9762996322799911</v>
      </c>
      <c r="CW138" s="150">
        <v>6.0460353202999908</v>
      </c>
      <c r="CX138" s="150">
        <v>6.1157710083199905</v>
      </c>
      <c r="CY138" s="150">
        <v>6.1855066963399903</v>
      </c>
      <c r="CZ138" s="150">
        <v>6.25524238435999</v>
      </c>
      <c r="DA138" s="150">
        <v>6.3249780723799898</v>
      </c>
      <c r="DB138" s="150">
        <v>6.3947137603999895</v>
      </c>
      <c r="DC138" s="150">
        <v>6.4644494484199893</v>
      </c>
      <c r="DD138" s="150">
        <v>6.534185136439989</v>
      </c>
      <c r="DE138" s="150">
        <v>6.6039208244599887</v>
      </c>
      <c r="DF138" s="150">
        <v>6.6736565124799885</v>
      </c>
      <c r="DG138" s="150">
        <v>6.7433922004999882</v>
      </c>
      <c r="DH138" s="150">
        <v>6.813127888519988</v>
      </c>
      <c r="DI138" s="150">
        <v>6.8828635765399877</v>
      </c>
      <c r="DJ138" s="150">
        <v>6.9525992645599874</v>
      </c>
      <c r="DK138" s="150">
        <v>7.0223349525799872</v>
      </c>
      <c r="DL138" s="150">
        <v>7.0920706405999869</v>
      </c>
      <c r="DM138" s="150">
        <v>7.1618063286199867</v>
      </c>
      <c r="DN138" s="150">
        <v>7.2315420166399864</v>
      </c>
      <c r="DO138" s="150">
        <v>7.3012777046599862</v>
      </c>
      <c r="DP138" s="150">
        <v>7.3710133926799859</v>
      </c>
      <c r="DQ138" s="150">
        <v>7.4407490806999856</v>
      </c>
      <c r="DR138" s="150">
        <v>7.5104847687199854</v>
      </c>
      <c r="DS138" s="150">
        <v>7.5802204567399851</v>
      </c>
      <c r="DT138" s="150">
        <v>7.6499561447599849</v>
      </c>
      <c r="DU138" s="150">
        <v>7.7196918327799846</v>
      </c>
      <c r="DV138" s="150">
        <v>7.7894275207999844</v>
      </c>
      <c r="DW138" s="150">
        <v>7.8591632088199841</v>
      </c>
      <c r="DX138" s="150">
        <v>7.9288988968399838</v>
      </c>
      <c r="DY138" s="150">
        <v>7.9986345848599836</v>
      </c>
      <c r="DZ138" s="150">
        <v>8.0683702728799833</v>
      </c>
      <c r="EA138" s="150">
        <v>8.1381059608999831</v>
      </c>
      <c r="EB138" s="150">
        <v>8.2078416489199828</v>
      </c>
      <c r="EC138" s="150">
        <v>8.2775773369399825</v>
      </c>
      <c r="ED138" s="150">
        <v>8.3473130249599823</v>
      </c>
      <c r="EE138" s="150">
        <v>8.417048712979982</v>
      </c>
      <c r="EF138" s="150">
        <v>8.4867844009999818</v>
      </c>
      <c r="EG138" s="150">
        <v>8.5565200890199815</v>
      </c>
      <c r="EH138" s="150">
        <v>8.6262557770399813</v>
      </c>
      <c r="EI138" s="150">
        <v>8.695991465059981</v>
      </c>
      <c r="EJ138" s="150">
        <v>8.7657271530799807</v>
      </c>
      <c r="EK138" s="150">
        <v>8.8354628410999805</v>
      </c>
      <c r="EL138" s="23">
        <v>8.9051985291199802</v>
      </c>
      <c r="EM138" s="23">
        <v>8.97493421713998</v>
      </c>
      <c r="EN138" s="23">
        <v>9.0446699051599797</v>
      </c>
      <c r="EO138" s="23">
        <v>9.1144055931799794</v>
      </c>
      <c r="EP138" s="23">
        <v>9.1841412811999792</v>
      </c>
      <c r="EQ138" s="23">
        <v>9.2538769692199789</v>
      </c>
      <c r="ER138" s="23">
        <v>9.3236126572399787</v>
      </c>
      <c r="ES138" s="23">
        <v>9.3933483452599784</v>
      </c>
      <c r="ET138" s="23">
        <v>9.4630840332799782</v>
      </c>
      <c r="EU138" s="23">
        <v>9.5328197212999779</v>
      </c>
      <c r="EV138" s="23">
        <v>9.6025554093199776</v>
      </c>
      <c r="EW138" s="23">
        <v>9.6722910973399774</v>
      </c>
      <c r="EX138" s="23">
        <v>9.7420267853599771</v>
      </c>
      <c r="EY138" s="23">
        <v>9.8117624733799769</v>
      </c>
      <c r="EZ138" s="23">
        <v>9.8814981613999766</v>
      </c>
      <c r="FA138" s="23">
        <v>9.9512338494199764</v>
      </c>
      <c r="FB138" s="23">
        <v>10.020969537439976</v>
      </c>
      <c r="FC138" s="23">
        <v>10.090705225459976</v>
      </c>
      <c r="FD138" s="23">
        <v>10.160440913479976</v>
      </c>
      <c r="FE138" s="23">
        <v>10.230176601499975</v>
      </c>
      <c r="FF138" s="23">
        <v>10.299912289519975</v>
      </c>
      <c r="FG138" s="23">
        <v>10.369647977539975</v>
      </c>
      <c r="FH138" s="23">
        <v>10.439383665559975</v>
      </c>
      <c r="FI138" s="23">
        <v>10.509119353579974</v>
      </c>
      <c r="FJ138" s="23">
        <v>10.578855041599974</v>
      </c>
      <c r="FK138" s="23">
        <v>10.648590729619974</v>
      </c>
      <c r="FL138" s="23">
        <v>10.718326417639974</v>
      </c>
      <c r="FM138" s="23">
        <v>10.788062105659973</v>
      </c>
      <c r="FN138" s="23">
        <v>10.857797793679973</v>
      </c>
      <c r="FO138" s="23">
        <v>10.927533481699973</v>
      </c>
      <c r="FP138" s="23">
        <v>10.997269169719972</v>
      </c>
      <c r="FQ138" s="23">
        <v>11.067004857739972</v>
      </c>
      <c r="FR138" s="23">
        <v>11.136740545759972</v>
      </c>
      <c r="FS138" s="23">
        <v>11.206476233779972</v>
      </c>
      <c r="FT138" s="23">
        <v>11.276211921799971</v>
      </c>
      <c r="FU138" s="23">
        <v>11.345947609819971</v>
      </c>
      <c r="FV138" s="23">
        <v>11.415683297839971</v>
      </c>
      <c r="FW138" s="23">
        <v>11.485418985859971</v>
      </c>
      <c r="FX138" s="23">
        <v>11.55515467387997</v>
      </c>
      <c r="FY138" s="23">
        <v>11.62489036189997</v>
      </c>
      <c r="FZ138" s="23">
        <v>11.69462604991997</v>
      </c>
      <c r="GA138" s="23">
        <v>11.76436173793997</v>
      </c>
      <c r="GB138" s="23">
        <v>11.834097425959969</v>
      </c>
      <c r="GC138" s="23">
        <v>11.903833113979969</v>
      </c>
      <c r="GD138" s="23">
        <v>11.973568801999969</v>
      </c>
      <c r="GE138" s="23">
        <v>12.043304490019969</v>
      </c>
      <c r="GF138" s="23">
        <v>12.113040178039968</v>
      </c>
      <c r="GG138" s="23">
        <v>12.182775866059968</v>
      </c>
      <c r="GH138" s="23">
        <v>12.252511554079968</v>
      </c>
      <c r="GI138" s="23">
        <v>12.322247242099968</v>
      </c>
      <c r="GJ138" s="23">
        <v>12.391982930119967</v>
      </c>
      <c r="GK138" s="23">
        <v>12.461718618139967</v>
      </c>
      <c r="GL138" s="23">
        <v>12.531454306159967</v>
      </c>
      <c r="GM138" s="23">
        <v>12.601189994179967</v>
      </c>
      <c r="GN138" s="23">
        <v>12.670925682199966</v>
      </c>
      <c r="GO138" s="23">
        <v>12.740661370219966</v>
      </c>
      <c r="GP138" s="23">
        <v>12.810397058239966</v>
      </c>
      <c r="GQ138" s="23">
        <v>12.880132746259966</v>
      </c>
      <c r="GR138" s="23">
        <v>12.949868434279965</v>
      </c>
      <c r="GS138" s="23">
        <v>13.019604122299965</v>
      </c>
      <c r="GT138" s="23">
        <v>13.089339810319965</v>
      </c>
      <c r="GU138" s="23">
        <v>13.159075498339964</v>
      </c>
      <c r="GV138" s="23">
        <v>13.228811186359964</v>
      </c>
      <c r="GW138" s="23">
        <v>13.298546874379964</v>
      </c>
      <c r="GX138" s="23">
        <v>13.368282562399964</v>
      </c>
      <c r="GY138" s="23">
        <v>13.438018250419963</v>
      </c>
      <c r="GZ138" s="23">
        <v>13.507753938439963</v>
      </c>
      <c r="HA138" s="23">
        <v>13.577489626459963</v>
      </c>
      <c r="HB138" s="23">
        <v>13.647225314479963</v>
      </c>
      <c r="HC138" s="23">
        <v>13.716961002499962</v>
      </c>
      <c r="HD138" s="23">
        <v>13.786696690519962</v>
      </c>
      <c r="HE138" s="23">
        <v>13.856432378539962</v>
      </c>
      <c r="HF138" s="23">
        <v>13.926168066559962</v>
      </c>
      <c r="HG138" s="23">
        <v>13.995903754579961</v>
      </c>
      <c r="HH138" s="23">
        <v>14.065639442599961</v>
      </c>
      <c r="HI138" s="23">
        <v>14.135375130619961</v>
      </c>
      <c r="HJ138" s="23">
        <v>14.205110818639961</v>
      </c>
      <c r="HK138" s="23">
        <v>14.27484650665996</v>
      </c>
      <c r="HL138" s="23">
        <v>14.34458219467996</v>
      </c>
      <c r="HM138" s="23">
        <v>14.41431788269996</v>
      </c>
      <c r="HN138" s="23">
        <v>14.48405357071996</v>
      </c>
      <c r="HO138" s="23">
        <v>14.553789258739959</v>
      </c>
      <c r="HP138" s="23">
        <v>14.623524946759959</v>
      </c>
      <c r="HQ138" s="23">
        <v>14.693260634779959</v>
      </c>
      <c r="HR138" s="23">
        <v>14.762996322799959</v>
      </c>
      <c r="HS138" s="23">
        <v>14.832732010819958</v>
      </c>
      <c r="HT138" s="23">
        <v>14.902467698839958</v>
      </c>
      <c r="HU138" s="23">
        <v>14.972203386859958</v>
      </c>
      <c r="HV138" s="23">
        <v>15.041939074879958</v>
      </c>
      <c r="HW138" s="23">
        <v>15.111674762899957</v>
      </c>
      <c r="HX138" s="23">
        <v>15.181410450919957</v>
      </c>
      <c r="HY138" s="23">
        <v>15.251146138939957</v>
      </c>
      <c r="HZ138" s="23">
        <v>15.320881826959956</v>
      </c>
      <c r="IA138" s="23">
        <v>15.390617514979956</v>
      </c>
      <c r="IB138" s="23">
        <v>15.460353202999956</v>
      </c>
      <c r="IC138" s="23">
        <v>15.530088891019956</v>
      </c>
      <c r="ID138" s="23">
        <v>15.599824579039955</v>
      </c>
      <c r="IE138" s="23">
        <v>15.669560267059955</v>
      </c>
      <c r="IF138" s="23">
        <v>15.739295955079955</v>
      </c>
      <c r="IG138" s="23">
        <v>15.809031643099955</v>
      </c>
      <c r="IH138" s="23">
        <v>15.878767331119954</v>
      </c>
      <c r="II138" s="23">
        <v>15.948503019139954</v>
      </c>
      <c r="IJ138" s="23">
        <v>16.018238707159952</v>
      </c>
      <c r="IK138" s="23">
        <v>16.087974395179955</v>
      </c>
      <c r="IL138" s="23">
        <v>16.157710083199952</v>
      </c>
      <c r="IM138" s="23">
        <v>16.227445771219955</v>
      </c>
      <c r="IN138" s="23">
        <v>16.297181459239951</v>
      </c>
      <c r="IO138" s="23">
        <v>16.366917147259954</v>
      </c>
      <c r="IP138" s="23">
        <v>16.436652835279951</v>
      </c>
      <c r="IQ138" s="23">
        <v>16.506388523299954</v>
      </c>
      <c r="IR138" s="23">
        <v>16.57612421131995</v>
      </c>
      <c r="IS138" s="23">
        <v>16.645859899339953</v>
      </c>
      <c r="IT138" s="23">
        <v>16.71559558735995</v>
      </c>
      <c r="IU138" s="23">
        <v>16.785331275379953</v>
      </c>
      <c r="IV138" s="23">
        <v>16.855066963399949</v>
      </c>
    </row>
    <row r="139" spans="1:256" ht="13.2" x14ac:dyDescent="0.25">
      <c r="A139" s="149">
        <v>40909</v>
      </c>
      <c r="B139" s="218">
        <v>-2.0210059293750011</v>
      </c>
      <c r="C139" s="218">
        <v>-1.9907047400625011</v>
      </c>
      <c r="D139" s="218">
        <v>-1.9604035507500011</v>
      </c>
      <c r="E139" s="218">
        <v>-1.930102361437501</v>
      </c>
      <c r="F139" s="218">
        <v>-1.899801172125001</v>
      </c>
      <c r="G139" s="218">
        <v>-1.869499982812501</v>
      </c>
      <c r="H139" s="218">
        <v>-1.8391987935000009</v>
      </c>
      <c r="I139" s="218">
        <v>-1.8088976041875009</v>
      </c>
      <c r="J139" s="218">
        <v>-1.7785964148750009</v>
      </c>
      <c r="K139" s="218">
        <v>-1.7482952255625008</v>
      </c>
      <c r="L139" s="218">
        <v>-1.7179940362500008</v>
      </c>
      <c r="M139" s="218">
        <v>-1.6876928469375008</v>
      </c>
      <c r="N139" s="218">
        <v>-1.6573916576250007</v>
      </c>
      <c r="O139" s="218">
        <v>-1.6270904683125007</v>
      </c>
      <c r="P139" s="218">
        <v>-1.5967892790000007</v>
      </c>
      <c r="Q139" s="218">
        <v>-1.5664880896875006</v>
      </c>
      <c r="R139" s="218">
        <v>-1.5361869003750006</v>
      </c>
      <c r="S139" s="218">
        <v>-1.5058857110625006</v>
      </c>
      <c r="T139" s="218">
        <v>-1.4755845217500005</v>
      </c>
      <c r="U139" s="218">
        <v>-1.4452833324375005</v>
      </c>
      <c r="V139" s="219">
        <v>-1.4149821431250005</v>
      </c>
      <c r="W139" s="218">
        <v>-1.3846809538125004</v>
      </c>
      <c r="X139" s="219">
        <v>-1.3543797645000004</v>
      </c>
      <c r="Y139" s="218">
        <v>-1.3240785751875004</v>
      </c>
      <c r="Z139" s="219">
        <v>-1.2937773858750004</v>
      </c>
      <c r="AA139" s="218">
        <v>-1.2634761965625003</v>
      </c>
      <c r="AB139" s="220">
        <v>-1.2331750072500003</v>
      </c>
      <c r="AC139" s="218">
        <v>-1.2028738179375003</v>
      </c>
      <c r="AD139" s="220">
        <v>-1.1725726286250002</v>
      </c>
      <c r="AE139" s="218">
        <v>-1.1422714393125002</v>
      </c>
      <c r="AF139" s="218">
        <v>-1.1119702500000002</v>
      </c>
      <c r="AG139" s="150">
        <v>-1.0832351250000003</v>
      </c>
      <c r="AH139" s="150">
        <v>-1.0545000000000002</v>
      </c>
      <c r="AI139" s="150">
        <v>-1.0272500000000002</v>
      </c>
      <c r="AJ139" s="150">
        <v>-1</v>
      </c>
      <c r="AK139" s="150">
        <v>-0.8</v>
      </c>
      <c r="AL139" s="150">
        <v>-0.6</v>
      </c>
      <c r="AM139" s="150">
        <v>-0.4</v>
      </c>
      <c r="AN139" s="150">
        <v>-0.2</v>
      </c>
      <c r="AO139" s="150">
        <v>0</v>
      </c>
      <c r="AP139" s="150">
        <v>0.2</v>
      </c>
      <c r="AQ139" s="150">
        <v>0.4</v>
      </c>
      <c r="AR139" s="150">
        <v>0.6</v>
      </c>
      <c r="AS139" s="150">
        <v>0.8</v>
      </c>
      <c r="AT139" s="150">
        <v>1</v>
      </c>
      <c r="AU139" s="150">
        <v>1.2</v>
      </c>
      <c r="AV139" s="150">
        <v>1.4</v>
      </c>
      <c r="AW139" s="150">
        <v>1.58</v>
      </c>
      <c r="AX139" s="150">
        <v>1.76</v>
      </c>
      <c r="AY139" s="150">
        <v>1.9220000000000006</v>
      </c>
      <c r="AZ139" s="150">
        <v>2.0840000000000005</v>
      </c>
      <c r="BA139" s="150">
        <v>2.2298000000000004</v>
      </c>
      <c r="BB139" s="150">
        <v>2.3756000000000004</v>
      </c>
      <c r="BC139" s="150">
        <v>2.5068200000000003</v>
      </c>
      <c r="BD139" s="150">
        <v>2.6380400000000002</v>
      </c>
      <c r="BE139" s="150">
        <v>2.756138</v>
      </c>
      <c r="BF139" s="150">
        <v>2.8742359999999998</v>
      </c>
      <c r="BG139" s="150">
        <v>2.9805241999999996</v>
      </c>
      <c r="BH139" s="150">
        <v>3.0868123999999995</v>
      </c>
      <c r="BI139" s="150">
        <v>3.1824717799999993</v>
      </c>
      <c r="BJ139" s="150">
        <v>3.2781311599999992</v>
      </c>
      <c r="BK139" s="150">
        <v>3.3642246019999993</v>
      </c>
      <c r="BL139" s="150">
        <v>3.450318043999999</v>
      </c>
      <c r="BM139" s="150">
        <v>3.5278021417999987</v>
      </c>
      <c r="BN139" s="150">
        <v>3.6052862395999989</v>
      </c>
      <c r="BO139" s="150">
        <v>3.6750219276199987</v>
      </c>
      <c r="BP139" s="150">
        <v>3.7447576156399989</v>
      </c>
      <c r="BQ139" s="150">
        <v>3.8144933036599991</v>
      </c>
      <c r="BR139" s="150">
        <v>3.8842289916799988</v>
      </c>
      <c r="BS139" s="150">
        <v>3.9539646796999985</v>
      </c>
      <c r="BT139" s="150">
        <v>4.0237003677199983</v>
      </c>
      <c r="BU139" s="150">
        <v>4.093436055739998</v>
      </c>
      <c r="BV139" s="150">
        <v>4.1631717437599978</v>
      </c>
      <c r="BW139" s="150">
        <v>4.2329074317799975</v>
      </c>
      <c r="BX139" s="150">
        <v>4.3026431197999973</v>
      </c>
      <c r="BY139" s="150">
        <v>4.372378807819997</v>
      </c>
      <c r="BZ139" s="150">
        <v>4.4421144958399967</v>
      </c>
      <c r="CA139" s="150">
        <v>4.5118501838599965</v>
      </c>
      <c r="CB139" s="150">
        <v>4.5815858718799962</v>
      </c>
      <c r="CC139" s="150">
        <v>4.651321559899996</v>
      </c>
      <c r="CD139" s="150">
        <v>4.7210572479199957</v>
      </c>
      <c r="CE139" s="150">
        <v>4.7907929359399954</v>
      </c>
      <c r="CF139" s="150">
        <v>4.8605286239599952</v>
      </c>
      <c r="CG139" s="150">
        <v>4.9302643119799949</v>
      </c>
      <c r="CH139" s="150">
        <v>4.9999999999999947</v>
      </c>
      <c r="CI139" s="150">
        <v>5.0697356880199944</v>
      </c>
      <c r="CJ139" s="150">
        <v>5.1394713760399942</v>
      </c>
      <c r="CK139" s="150">
        <v>5.2092070640599939</v>
      </c>
      <c r="CL139" s="150">
        <v>5.2789427520799936</v>
      </c>
      <c r="CM139" s="150">
        <v>5.3486784400999934</v>
      </c>
      <c r="CN139" s="150">
        <v>5.4184141281199931</v>
      </c>
      <c r="CO139" s="150">
        <v>5.4881498161399929</v>
      </c>
      <c r="CP139" s="150">
        <v>5.5578855041599926</v>
      </c>
      <c r="CQ139" s="150">
        <v>5.6276211921799923</v>
      </c>
      <c r="CR139" s="150">
        <v>5.6973568801999921</v>
      </c>
      <c r="CS139" s="150">
        <v>5.7670925682199918</v>
      </c>
      <c r="CT139" s="150">
        <v>5.8368282562399916</v>
      </c>
      <c r="CU139" s="150">
        <v>5.9065639442599913</v>
      </c>
      <c r="CV139" s="150">
        <v>5.9762996322799911</v>
      </c>
      <c r="CW139" s="150">
        <v>6.0460353202999908</v>
      </c>
      <c r="CX139" s="150">
        <v>6.1157710083199905</v>
      </c>
      <c r="CY139" s="150">
        <v>6.1855066963399903</v>
      </c>
      <c r="CZ139" s="150">
        <v>6.25524238435999</v>
      </c>
      <c r="DA139" s="150">
        <v>6.3249780723799898</v>
      </c>
      <c r="DB139" s="150">
        <v>6.3947137603999895</v>
      </c>
      <c r="DC139" s="150">
        <v>6.4644494484199893</v>
      </c>
      <c r="DD139" s="150">
        <v>6.534185136439989</v>
      </c>
      <c r="DE139" s="150">
        <v>6.6039208244599887</v>
      </c>
      <c r="DF139" s="150">
        <v>6.6736565124799885</v>
      </c>
      <c r="DG139" s="150">
        <v>6.7433922004999882</v>
      </c>
      <c r="DH139" s="150">
        <v>6.813127888519988</v>
      </c>
      <c r="DI139" s="150">
        <v>6.8828635765399877</v>
      </c>
      <c r="DJ139" s="150">
        <v>6.9525992645599874</v>
      </c>
      <c r="DK139" s="150">
        <v>7.0223349525799872</v>
      </c>
      <c r="DL139" s="150">
        <v>7.0920706405999869</v>
      </c>
      <c r="DM139" s="150">
        <v>7.1618063286199867</v>
      </c>
      <c r="DN139" s="150">
        <v>7.2315420166399864</v>
      </c>
      <c r="DO139" s="150">
        <v>7.3012777046599862</v>
      </c>
      <c r="DP139" s="150">
        <v>7.3710133926799859</v>
      </c>
      <c r="DQ139" s="150">
        <v>7.4407490806999856</v>
      </c>
      <c r="DR139" s="150">
        <v>7.5104847687199854</v>
      </c>
      <c r="DS139" s="150">
        <v>7.5802204567399851</v>
      </c>
      <c r="DT139" s="150">
        <v>7.6499561447599849</v>
      </c>
      <c r="DU139" s="150">
        <v>7.7196918327799846</v>
      </c>
      <c r="DV139" s="150">
        <v>7.7894275207999844</v>
      </c>
      <c r="DW139" s="150">
        <v>7.8591632088199841</v>
      </c>
      <c r="DX139" s="150">
        <v>7.9288988968399838</v>
      </c>
      <c r="DY139" s="150">
        <v>7.9986345848599836</v>
      </c>
      <c r="DZ139" s="150">
        <v>8.0683702728799833</v>
      </c>
      <c r="EA139" s="150">
        <v>8.1381059608999831</v>
      </c>
      <c r="EB139" s="150">
        <v>8.2078416489199828</v>
      </c>
      <c r="EC139" s="150">
        <v>8.2775773369399825</v>
      </c>
      <c r="ED139" s="150">
        <v>8.3473130249599823</v>
      </c>
      <c r="EE139" s="150">
        <v>8.417048712979982</v>
      </c>
      <c r="EF139" s="150">
        <v>8.4867844009999818</v>
      </c>
      <c r="EG139" s="150">
        <v>8.5565200890199815</v>
      </c>
      <c r="EH139" s="150">
        <v>8.6262557770399813</v>
      </c>
      <c r="EI139" s="150">
        <v>8.695991465059981</v>
      </c>
      <c r="EJ139" s="150">
        <v>8.7657271530799807</v>
      </c>
      <c r="EK139" s="150">
        <v>8.8354628410999805</v>
      </c>
      <c r="EL139" s="23">
        <v>8.9051985291199802</v>
      </c>
      <c r="EM139" s="23">
        <v>8.97493421713998</v>
      </c>
      <c r="EN139" s="23">
        <v>9.0446699051599797</v>
      </c>
      <c r="EO139" s="23">
        <v>9.1144055931799794</v>
      </c>
      <c r="EP139" s="23">
        <v>9.1841412811999792</v>
      </c>
      <c r="EQ139" s="23">
        <v>9.2538769692199789</v>
      </c>
      <c r="ER139" s="23">
        <v>9.3236126572399787</v>
      </c>
      <c r="ES139" s="23">
        <v>9.3933483452599784</v>
      </c>
      <c r="ET139" s="23">
        <v>9.4630840332799782</v>
      </c>
      <c r="EU139" s="23">
        <v>9.5328197212999779</v>
      </c>
      <c r="EV139" s="23">
        <v>9.6025554093199776</v>
      </c>
      <c r="EW139" s="23">
        <v>9.6722910973399774</v>
      </c>
      <c r="EX139" s="23">
        <v>9.7420267853599771</v>
      </c>
      <c r="EY139" s="23">
        <v>9.8117624733799769</v>
      </c>
      <c r="EZ139" s="23">
        <v>9.8814981613999766</v>
      </c>
      <c r="FA139" s="23">
        <v>9.9512338494199764</v>
      </c>
      <c r="FB139" s="23">
        <v>10.020969537439976</v>
      </c>
      <c r="FC139" s="23">
        <v>10.090705225459976</v>
      </c>
      <c r="FD139" s="23">
        <v>10.160440913479976</v>
      </c>
      <c r="FE139" s="23">
        <v>10.230176601499975</v>
      </c>
      <c r="FF139" s="23">
        <v>10.299912289519975</v>
      </c>
      <c r="FG139" s="23">
        <v>10.369647977539975</v>
      </c>
      <c r="FH139" s="23">
        <v>10.439383665559975</v>
      </c>
      <c r="FI139" s="23">
        <v>10.509119353579974</v>
      </c>
      <c r="FJ139" s="23">
        <v>10.578855041599974</v>
      </c>
      <c r="FK139" s="23">
        <v>10.648590729619974</v>
      </c>
      <c r="FL139" s="23">
        <v>10.718326417639974</v>
      </c>
      <c r="FM139" s="23">
        <v>10.788062105659973</v>
      </c>
      <c r="FN139" s="23">
        <v>10.857797793679973</v>
      </c>
      <c r="FO139" s="23">
        <v>10.927533481699973</v>
      </c>
      <c r="FP139" s="23">
        <v>10.997269169719972</v>
      </c>
      <c r="FQ139" s="23">
        <v>11.067004857739972</v>
      </c>
      <c r="FR139" s="23">
        <v>11.136740545759972</v>
      </c>
      <c r="FS139" s="23">
        <v>11.206476233779972</v>
      </c>
      <c r="FT139" s="23">
        <v>11.276211921799971</v>
      </c>
      <c r="FU139" s="23">
        <v>11.345947609819971</v>
      </c>
      <c r="FV139" s="23">
        <v>11.415683297839971</v>
      </c>
      <c r="FW139" s="23">
        <v>11.485418985859971</v>
      </c>
      <c r="FX139" s="23">
        <v>11.55515467387997</v>
      </c>
      <c r="FY139" s="23">
        <v>11.62489036189997</v>
      </c>
      <c r="FZ139" s="23">
        <v>11.69462604991997</v>
      </c>
      <c r="GA139" s="23">
        <v>11.76436173793997</v>
      </c>
      <c r="GB139" s="23">
        <v>11.834097425959969</v>
      </c>
      <c r="GC139" s="23">
        <v>11.903833113979969</v>
      </c>
      <c r="GD139" s="23">
        <v>11.973568801999969</v>
      </c>
      <c r="GE139" s="23">
        <v>12.043304490019969</v>
      </c>
      <c r="GF139" s="23">
        <v>12.113040178039968</v>
      </c>
      <c r="GG139" s="23">
        <v>12.182775866059968</v>
      </c>
      <c r="GH139" s="23">
        <v>12.252511554079968</v>
      </c>
      <c r="GI139" s="23">
        <v>12.322247242099968</v>
      </c>
      <c r="GJ139" s="23">
        <v>12.391982930119967</v>
      </c>
      <c r="GK139" s="23">
        <v>12.461718618139967</v>
      </c>
      <c r="GL139" s="23">
        <v>12.531454306159967</v>
      </c>
      <c r="GM139" s="23">
        <v>12.601189994179967</v>
      </c>
      <c r="GN139" s="23">
        <v>12.670925682199966</v>
      </c>
      <c r="GO139" s="23">
        <v>12.740661370219966</v>
      </c>
      <c r="GP139" s="23">
        <v>12.810397058239966</v>
      </c>
      <c r="GQ139" s="23">
        <v>12.880132746259966</v>
      </c>
      <c r="GR139" s="23">
        <v>12.949868434279965</v>
      </c>
      <c r="GS139" s="23">
        <v>13.019604122299965</v>
      </c>
      <c r="GT139" s="23">
        <v>13.089339810319965</v>
      </c>
      <c r="GU139" s="23">
        <v>13.159075498339964</v>
      </c>
      <c r="GV139" s="23">
        <v>13.228811186359964</v>
      </c>
      <c r="GW139" s="23">
        <v>13.298546874379964</v>
      </c>
      <c r="GX139" s="23">
        <v>13.368282562399964</v>
      </c>
      <c r="GY139" s="23">
        <v>13.438018250419963</v>
      </c>
      <c r="GZ139" s="23">
        <v>13.507753938439963</v>
      </c>
      <c r="HA139" s="23">
        <v>13.577489626459963</v>
      </c>
      <c r="HB139" s="23">
        <v>13.647225314479963</v>
      </c>
      <c r="HC139" s="23">
        <v>13.716961002499962</v>
      </c>
      <c r="HD139" s="23">
        <v>13.786696690519962</v>
      </c>
      <c r="HE139" s="23">
        <v>13.856432378539962</v>
      </c>
      <c r="HF139" s="23">
        <v>13.926168066559962</v>
      </c>
      <c r="HG139" s="23">
        <v>13.995903754579961</v>
      </c>
      <c r="HH139" s="23">
        <v>14.065639442599961</v>
      </c>
      <c r="HI139" s="23">
        <v>14.135375130619961</v>
      </c>
      <c r="HJ139" s="23">
        <v>14.205110818639961</v>
      </c>
      <c r="HK139" s="23">
        <v>14.27484650665996</v>
      </c>
      <c r="HL139" s="23">
        <v>14.34458219467996</v>
      </c>
      <c r="HM139" s="23">
        <v>14.41431788269996</v>
      </c>
      <c r="HN139" s="23">
        <v>14.48405357071996</v>
      </c>
      <c r="HO139" s="23">
        <v>14.553789258739959</v>
      </c>
      <c r="HP139" s="23">
        <v>14.623524946759959</v>
      </c>
      <c r="HQ139" s="23">
        <v>14.693260634779959</v>
      </c>
      <c r="HR139" s="23">
        <v>14.762996322799959</v>
      </c>
      <c r="HS139" s="23">
        <v>14.832732010819958</v>
      </c>
      <c r="HT139" s="23">
        <v>14.902467698839958</v>
      </c>
      <c r="HU139" s="23">
        <v>14.972203386859958</v>
      </c>
      <c r="HV139" s="23">
        <v>15.041939074879958</v>
      </c>
      <c r="HW139" s="23">
        <v>15.111674762899957</v>
      </c>
      <c r="HX139" s="23">
        <v>15.181410450919957</v>
      </c>
      <c r="HY139" s="23">
        <v>15.251146138939957</v>
      </c>
      <c r="HZ139" s="23">
        <v>15.320881826959956</v>
      </c>
      <c r="IA139" s="23">
        <v>15.390617514979956</v>
      </c>
      <c r="IB139" s="23">
        <v>15.460353202999956</v>
      </c>
      <c r="IC139" s="23">
        <v>15.530088891019956</v>
      </c>
      <c r="ID139" s="23">
        <v>15.599824579039955</v>
      </c>
      <c r="IE139" s="23">
        <v>15.669560267059955</v>
      </c>
      <c r="IF139" s="23">
        <v>15.739295955079955</v>
      </c>
      <c r="IG139" s="23">
        <v>15.809031643099955</v>
      </c>
      <c r="IH139" s="23">
        <v>15.878767331119954</v>
      </c>
      <c r="II139" s="23">
        <v>15.948503019139954</v>
      </c>
      <c r="IJ139" s="23">
        <v>16.018238707159952</v>
      </c>
      <c r="IK139" s="23">
        <v>16.087974395179955</v>
      </c>
      <c r="IL139" s="23">
        <v>16.157710083199952</v>
      </c>
      <c r="IM139" s="23">
        <v>16.227445771219955</v>
      </c>
      <c r="IN139" s="23">
        <v>16.297181459239951</v>
      </c>
      <c r="IO139" s="23">
        <v>16.366917147259954</v>
      </c>
      <c r="IP139" s="23">
        <v>16.436652835279951</v>
      </c>
      <c r="IQ139" s="23">
        <v>16.506388523299954</v>
      </c>
      <c r="IR139" s="23">
        <v>16.57612421131995</v>
      </c>
      <c r="IS139" s="23">
        <v>16.645859899339953</v>
      </c>
      <c r="IT139" s="23">
        <v>16.71559558735995</v>
      </c>
      <c r="IU139" s="23">
        <v>16.785331275379953</v>
      </c>
      <c r="IV139" s="23">
        <v>16.855066963399949</v>
      </c>
    </row>
    <row r="140" spans="1:256" ht="13.2" x14ac:dyDescent="0.25">
      <c r="A140" s="149">
        <v>40940</v>
      </c>
      <c r="B140" s="218">
        <v>-2.0210059293750011</v>
      </c>
      <c r="C140" s="218">
        <v>-1.9907047400625011</v>
      </c>
      <c r="D140" s="218">
        <v>-1.9604035507500011</v>
      </c>
      <c r="E140" s="218">
        <v>-1.930102361437501</v>
      </c>
      <c r="F140" s="218">
        <v>-1.899801172125001</v>
      </c>
      <c r="G140" s="218">
        <v>-1.869499982812501</v>
      </c>
      <c r="H140" s="218">
        <v>-1.8391987935000009</v>
      </c>
      <c r="I140" s="218">
        <v>-1.8088976041875009</v>
      </c>
      <c r="J140" s="218">
        <v>-1.7785964148750009</v>
      </c>
      <c r="K140" s="218">
        <v>-1.7482952255625008</v>
      </c>
      <c r="L140" s="218">
        <v>-1.7179940362500008</v>
      </c>
      <c r="M140" s="218">
        <v>-1.6876928469375008</v>
      </c>
      <c r="N140" s="218">
        <v>-1.6573916576250007</v>
      </c>
      <c r="O140" s="218">
        <v>-1.6270904683125007</v>
      </c>
      <c r="P140" s="218">
        <v>-1.5967892790000007</v>
      </c>
      <c r="Q140" s="218">
        <v>-1.5664880896875006</v>
      </c>
      <c r="R140" s="218">
        <v>-1.5361869003750006</v>
      </c>
      <c r="S140" s="218">
        <v>-1.5058857110625006</v>
      </c>
      <c r="T140" s="218">
        <v>-1.4755845217500005</v>
      </c>
      <c r="U140" s="218">
        <v>-1.4452833324375005</v>
      </c>
      <c r="V140" s="219">
        <v>-1.4149821431250005</v>
      </c>
      <c r="W140" s="218">
        <v>-1.3846809538125004</v>
      </c>
      <c r="X140" s="219">
        <v>-1.3543797645000004</v>
      </c>
      <c r="Y140" s="218">
        <v>-1.3240785751875004</v>
      </c>
      <c r="Z140" s="219">
        <v>-1.2937773858750004</v>
      </c>
      <c r="AA140" s="218">
        <v>-1.2634761965625003</v>
      </c>
      <c r="AB140" s="220">
        <v>-1.2331750072500003</v>
      </c>
      <c r="AC140" s="218">
        <v>-1.2028738179375003</v>
      </c>
      <c r="AD140" s="220">
        <v>-1.1725726286250002</v>
      </c>
      <c r="AE140" s="218">
        <v>-1.1422714393125002</v>
      </c>
      <c r="AF140" s="218">
        <v>-1.1119702500000002</v>
      </c>
      <c r="AG140" s="150">
        <v>-1.0832351250000003</v>
      </c>
      <c r="AH140" s="150">
        <v>-1.0545000000000002</v>
      </c>
      <c r="AI140" s="150">
        <v>-1.0272500000000002</v>
      </c>
      <c r="AJ140" s="150">
        <v>-1</v>
      </c>
      <c r="AK140" s="150">
        <v>-0.8</v>
      </c>
      <c r="AL140" s="150">
        <v>-0.6</v>
      </c>
      <c r="AM140" s="150">
        <v>-0.4</v>
      </c>
      <c r="AN140" s="150">
        <v>-0.2</v>
      </c>
      <c r="AO140" s="150">
        <v>0</v>
      </c>
      <c r="AP140" s="150">
        <v>0.2</v>
      </c>
      <c r="AQ140" s="150">
        <v>0.4</v>
      </c>
      <c r="AR140" s="150">
        <v>0.6</v>
      </c>
      <c r="AS140" s="150">
        <v>0.8</v>
      </c>
      <c r="AT140" s="150">
        <v>1</v>
      </c>
      <c r="AU140" s="150">
        <v>1.2</v>
      </c>
      <c r="AV140" s="150">
        <v>1.4</v>
      </c>
      <c r="AW140" s="150">
        <v>1.58</v>
      </c>
      <c r="AX140" s="150">
        <v>1.76</v>
      </c>
      <c r="AY140" s="150">
        <v>1.9220000000000006</v>
      </c>
      <c r="AZ140" s="150">
        <v>2.0840000000000005</v>
      </c>
      <c r="BA140" s="150">
        <v>2.2298000000000004</v>
      </c>
      <c r="BB140" s="150">
        <v>2.3756000000000004</v>
      </c>
      <c r="BC140" s="150">
        <v>2.5068200000000003</v>
      </c>
      <c r="BD140" s="150">
        <v>2.6380400000000002</v>
      </c>
      <c r="BE140" s="150">
        <v>2.756138</v>
      </c>
      <c r="BF140" s="150">
        <v>2.8742359999999998</v>
      </c>
      <c r="BG140" s="150">
        <v>2.9805241999999996</v>
      </c>
      <c r="BH140" s="150">
        <v>3.0868123999999995</v>
      </c>
      <c r="BI140" s="150">
        <v>3.1824717799999993</v>
      </c>
      <c r="BJ140" s="150">
        <v>3.2781311599999992</v>
      </c>
      <c r="BK140" s="150">
        <v>3.3642246019999993</v>
      </c>
      <c r="BL140" s="150">
        <v>3.450318043999999</v>
      </c>
      <c r="BM140" s="150">
        <v>3.5278021417999987</v>
      </c>
      <c r="BN140" s="150">
        <v>3.6052862395999989</v>
      </c>
      <c r="BO140" s="150">
        <v>3.6750219276199987</v>
      </c>
      <c r="BP140" s="150">
        <v>3.7447576156399989</v>
      </c>
      <c r="BQ140" s="150">
        <v>3.8144933036599991</v>
      </c>
      <c r="BR140" s="150">
        <v>3.8842289916799988</v>
      </c>
      <c r="BS140" s="150">
        <v>3.9539646796999985</v>
      </c>
      <c r="BT140" s="150">
        <v>4.0237003677199983</v>
      </c>
      <c r="BU140" s="150">
        <v>4.093436055739998</v>
      </c>
      <c r="BV140" s="150">
        <v>4.1631717437599978</v>
      </c>
      <c r="BW140" s="150">
        <v>4.2329074317799975</v>
      </c>
      <c r="BX140" s="150">
        <v>4.3026431197999973</v>
      </c>
      <c r="BY140" s="150">
        <v>4.372378807819997</v>
      </c>
      <c r="BZ140" s="150">
        <v>4.4421144958399967</v>
      </c>
      <c r="CA140" s="150">
        <v>4.5118501838599965</v>
      </c>
      <c r="CB140" s="150">
        <v>4.5815858718799962</v>
      </c>
      <c r="CC140" s="150">
        <v>4.651321559899996</v>
      </c>
      <c r="CD140" s="150">
        <v>4.7210572479199957</v>
      </c>
      <c r="CE140" s="150">
        <v>4.7907929359399954</v>
      </c>
      <c r="CF140" s="150">
        <v>4.8605286239599952</v>
      </c>
      <c r="CG140" s="150">
        <v>4.9302643119799949</v>
      </c>
      <c r="CH140" s="150">
        <v>4.9999999999999947</v>
      </c>
      <c r="CI140" s="150">
        <v>5.0697356880199944</v>
      </c>
      <c r="CJ140" s="150">
        <v>5.1394713760399942</v>
      </c>
      <c r="CK140" s="150">
        <v>5.2092070640599939</v>
      </c>
      <c r="CL140" s="150">
        <v>5.2789427520799936</v>
      </c>
      <c r="CM140" s="150">
        <v>5.3486784400999934</v>
      </c>
      <c r="CN140" s="150">
        <v>5.4184141281199931</v>
      </c>
      <c r="CO140" s="150">
        <v>5.4881498161399929</v>
      </c>
      <c r="CP140" s="150">
        <v>5.5578855041599926</v>
      </c>
      <c r="CQ140" s="150">
        <v>5.6276211921799923</v>
      </c>
      <c r="CR140" s="150">
        <v>5.6973568801999921</v>
      </c>
      <c r="CS140" s="150">
        <v>5.7670925682199918</v>
      </c>
      <c r="CT140" s="150">
        <v>5.8368282562399916</v>
      </c>
      <c r="CU140" s="150">
        <v>5.9065639442599913</v>
      </c>
      <c r="CV140" s="150">
        <v>5.9762996322799911</v>
      </c>
      <c r="CW140" s="150">
        <v>6.0460353202999908</v>
      </c>
      <c r="CX140" s="150">
        <v>6.1157710083199905</v>
      </c>
      <c r="CY140" s="150">
        <v>6.1855066963399903</v>
      </c>
      <c r="CZ140" s="150">
        <v>6.25524238435999</v>
      </c>
      <c r="DA140" s="150">
        <v>6.3249780723799898</v>
      </c>
      <c r="DB140" s="150">
        <v>6.3947137603999895</v>
      </c>
      <c r="DC140" s="150">
        <v>6.4644494484199893</v>
      </c>
      <c r="DD140" s="150">
        <v>6.534185136439989</v>
      </c>
      <c r="DE140" s="150">
        <v>6.6039208244599887</v>
      </c>
      <c r="DF140" s="150">
        <v>6.6736565124799885</v>
      </c>
      <c r="DG140" s="150">
        <v>6.7433922004999882</v>
      </c>
      <c r="DH140" s="150">
        <v>6.813127888519988</v>
      </c>
      <c r="DI140" s="150">
        <v>6.8828635765399877</v>
      </c>
      <c r="DJ140" s="150">
        <v>6.9525992645599874</v>
      </c>
      <c r="DK140" s="150">
        <v>7.0223349525799872</v>
      </c>
      <c r="DL140" s="150">
        <v>7.0920706405999869</v>
      </c>
      <c r="DM140" s="150">
        <v>7.1618063286199867</v>
      </c>
      <c r="DN140" s="150">
        <v>7.2315420166399864</v>
      </c>
      <c r="DO140" s="150">
        <v>7.3012777046599862</v>
      </c>
      <c r="DP140" s="150">
        <v>7.3710133926799859</v>
      </c>
      <c r="DQ140" s="150">
        <v>7.4407490806999856</v>
      </c>
      <c r="DR140" s="150">
        <v>7.5104847687199854</v>
      </c>
      <c r="DS140" s="150">
        <v>7.5802204567399851</v>
      </c>
      <c r="DT140" s="150">
        <v>7.6499561447599849</v>
      </c>
      <c r="DU140" s="150">
        <v>7.7196918327799846</v>
      </c>
      <c r="DV140" s="150">
        <v>7.7894275207999844</v>
      </c>
      <c r="DW140" s="150">
        <v>7.8591632088199841</v>
      </c>
      <c r="DX140" s="150">
        <v>7.9288988968399838</v>
      </c>
      <c r="DY140" s="150">
        <v>7.9986345848599836</v>
      </c>
      <c r="DZ140" s="150">
        <v>8.0683702728799833</v>
      </c>
      <c r="EA140" s="150">
        <v>8.1381059608999831</v>
      </c>
      <c r="EB140" s="150">
        <v>8.2078416489199828</v>
      </c>
      <c r="EC140" s="150">
        <v>8.2775773369399825</v>
      </c>
      <c r="ED140" s="150">
        <v>8.3473130249599823</v>
      </c>
      <c r="EE140" s="150">
        <v>8.417048712979982</v>
      </c>
      <c r="EF140" s="150">
        <v>8.4867844009999818</v>
      </c>
      <c r="EG140" s="150">
        <v>8.5565200890199815</v>
      </c>
      <c r="EH140" s="150">
        <v>8.6262557770399813</v>
      </c>
      <c r="EI140" s="150">
        <v>8.695991465059981</v>
      </c>
      <c r="EJ140" s="150">
        <v>8.7657271530799807</v>
      </c>
      <c r="EK140" s="150">
        <v>8.8354628410999805</v>
      </c>
      <c r="EL140" s="23">
        <v>8.9051985291199802</v>
      </c>
      <c r="EM140" s="23">
        <v>8.97493421713998</v>
      </c>
      <c r="EN140" s="23">
        <v>9.0446699051599797</v>
      </c>
      <c r="EO140" s="23">
        <v>9.1144055931799794</v>
      </c>
      <c r="EP140" s="23">
        <v>9.1841412811999792</v>
      </c>
      <c r="EQ140" s="23">
        <v>9.2538769692199789</v>
      </c>
      <c r="ER140" s="23">
        <v>9.3236126572399787</v>
      </c>
      <c r="ES140" s="23">
        <v>9.3933483452599784</v>
      </c>
      <c r="ET140" s="23">
        <v>9.4630840332799782</v>
      </c>
      <c r="EU140" s="23">
        <v>9.5328197212999779</v>
      </c>
      <c r="EV140" s="23">
        <v>9.6025554093199776</v>
      </c>
      <c r="EW140" s="23">
        <v>9.6722910973399774</v>
      </c>
      <c r="EX140" s="23">
        <v>9.7420267853599771</v>
      </c>
      <c r="EY140" s="23">
        <v>9.8117624733799769</v>
      </c>
      <c r="EZ140" s="23">
        <v>9.8814981613999766</v>
      </c>
      <c r="FA140" s="23">
        <v>9.9512338494199764</v>
      </c>
      <c r="FB140" s="23">
        <v>10.020969537439976</v>
      </c>
      <c r="FC140" s="23">
        <v>10.090705225459976</v>
      </c>
      <c r="FD140" s="23">
        <v>10.160440913479976</v>
      </c>
      <c r="FE140" s="23">
        <v>10.230176601499975</v>
      </c>
      <c r="FF140" s="23">
        <v>10.299912289519975</v>
      </c>
      <c r="FG140" s="23">
        <v>10.369647977539975</v>
      </c>
      <c r="FH140" s="23">
        <v>10.439383665559975</v>
      </c>
      <c r="FI140" s="23">
        <v>10.509119353579974</v>
      </c>
      <c r="FJ140" s="23">
        <v>10.578855041599974</v>
      </c>
      <c r="FK140" s="23">
        <v>10.648590729619974</v>
      </c>
      <c r="FL140" s="23">
        <v>10.718326417639974</v>
      </c>
      <c r="FM140" s="23">
        <v>10.788062105659973</v>
      </c>
      <c r="FN140" s="23">
        <v>10.857797793679973</v>
      </c>
      <c r="FO140" s="23">
        <v>10.927533481699973</v>
      </c>
      <c r="FP140" s="23">
        <v>10.997269169719972</v>
      </c>
      <c r="FQ140" s="23">
        <v>11.067004857739972</v>
      </c>
      <c r="FR140" s="23">
        <v>11.136740545759972</v>
      </c>
      <c r="FS140" s="23">
        <v>11.206476233779972</v>
      </c>
      <c r="FT140" s="23">
        <v>11.276211921799971</v>
      </c>
      <c r="FU140" s="23">
        <v>11.345947609819971</v>
      </c>
      <c r="FV140" s="23">
        <v>11.415683297839971</v>
      </c>
      <c r="FW140" s="23">
        <v>11.485418985859971</v>
      </c>
      <c r="FX140" s="23">
        <v>11.55515467387997</v>
      </c>
      <c r="FY140" s="23">
        <v>11.62489036189997</v>
      </c>
      <c r="FZ140" s="23">
        <v>11.69462604991997</v>
      </c>
      <c r="GA140" s="23">
        <v>11.76436173793997</v>
      </c>
      <c r="GB140" s="23">
        <v>11.834097425959969</v>
      </c>
      <c r="GC140" s="23">
        <v>11.903833113979969</v>
      </c>
      <c r="GD140" s="23">
        <v>11.973568801999969</v>
      </c>
      <c r="GE140" s="23">
        <v>12.043304490019969</v>
      </c>
      <c r="GF140" s="23">
        <v>12.113040178039968</v>
      </c>
      <c r="GG140" s="23">
        <v>12.182775866059968</v>
      </c>
      <c r="GH140" s="23">
        <v>12.252511554079968</v>
      </c>
      <c r="GI140" s="23">
        <v>12.322247242099968</v>
      </c>
      <c r="GJ140" s="23">
        <v>12.391982930119967</v>
      </c>
      <c r="GK140" s="23">
        <v>12.461718618139967</v>
      </c>
      <c r="GL140" s="23">
        <v>12.531454306159967</v>
      </c>
      <c r="GM140" s="23">
        <v>12.601189994179967</v>
      </c>
      <c r="GN140" s="23">
        <v>12.670925682199966</v>
      </c>
      <c r="GO140" s="23">
        <v>12.740661370219966</v>
      </c>
      <c r="GP140" s="23">
        <v>12.810397058239966</v>
      </c>
      <c r="GQ140" s="23">
        <v>12.880132746259966</v>
      </c>
      <c r="GR140" s="23">
        <v>12.949868434279965</v>
      </c>
      <c r="GS140" s="23">
        <v>13.019604122299965</v>
      </c>
      <c r="GT140" s="23">
        <v>13.089339810319965</v>
      </c>
      <c r="GU140" s="23">
        <v>13.159075498339964</v>
      </c>
      <c r="GV140" s="23">
        <v>13.228811186359964</v>
      </c>
      <c r="GW140" s="23">
        <v>13.298546874379964</v>
      </c>
      <c r="GX140" s="23">
        <v>13.368282562399964</v>
      </c>
      <c r="GY140" s="23">
        <v>13.438018250419963</v>
      </c>
      <c r="GZ140" s="23">
        <v>13.507753938439963</v>
      </c>
      <c r="HA140" s="23">
        <v>13.577489626459963</v>
      </c>
      <c r="HB140" s="23">
        <v>13.647225314479963</v>
      </c>
      <c r="HC140" s="23">
        <v>13.716961002499962</v>
      </c>
      <c r="HD140" s="23">
        <v>13.786696690519962</v>
      </c>
      <c r="HE140" s="23">
        <v>13.856432378539962</v>
      </c>
      <c r="HF140" s="23">
        <v>13.926168066559962</v>
      </c>
      <c r="HG140" s="23">
        <v>13.995903754579961</v>
      </c>
      <c r="HH140" s="23">
        <v>14.065639442599961</v>
      </c>
      <c r="HI140" s="23">
        <v>14.135375130619961</v>
      </c>
      <c r="HJ140" s="23">
        <v>14.205110818639961</v>
      </c>
      <c r="HK140" s="23">
        <v>14.27484650665996</v>
      </c>
      <c r="HL140" s="23">
        <v>14.34458219467996</v>
      </c>
      <c r="HM140" s="23">
        <v>14.41431788269996</v>
      </c>
      <c r="HN140" s="23">
        <v>14.48405357071996</v>
      </c>
      <c r="HO140" s="23">
        <v>14.553789258739959</v>
      </c>
      <c r="HP140" s="23">
        <v>14.623524946759959</v>
      </c>
      <c r="HQ140" s="23">
        <v>14.693260634779959</v>
      </c>
      <c r="HR140" s="23">
        <v>14.762996322799959</v>
      </c>
      <c r="HS140" s="23">
        <v>14.832732010819958</v>
      </c>
      <c r="HT140" s="23">
        <v>14.902467698839958</v>
      </c>
      <c r="HU140" s="23">
        <v>14.972203386859958</v>
      </c>
      <c r="HV140" s="23">
        <v>15.041939074879958</v>
      </c>
      <c r="HW140" s="23">
        <v>15.111674762899957</v>
      </c>
      <c r="HX140" s="23">
        <v>15.181410450919957</v>
      </c>
      <c r="HY140" s="23">
        <v>15.251146138939957</v>
      </c>
      <c r="HZ140" s="23">
        <v>15.320881826959956</v>
      </c>
      <c r="IA140" s="23">
        <v>15.390617514979956</v>
      </c>
      <c r="IB140" s="23">
        <v>15.460353202999956</v>
      </c>
      <c r="IC140" s="23">
        <v>15.530088891019956</v>
      </c>
      <c r="ID140" s="23">
        <v>15.599824579039955</v>
      </c>
      <c r="IE140" s="23">
        <v>15.669560267059955</v>
      </c>
      <c r="IF140" s="23">
        <v>15.739295955079955</v>
      </c>
      <c r="IG140" s="23">
        <v>15.809031643099955</v>
      </c>
      <c r="IH140" s="23">
        <v>15.878767331119954</v>
      </c>
      <c r="II140" s="23">
        <v>15.948503019139954</v>
      </c>
      <c r="IJ140" s="23">
        <v>16.018238707159952</v>
      </c>
      <c r="IK140" s="23">
        <v>16.087974395179955</v>
      </c>
      <c r="IL140" s="23">
        <v>16.157710083199952</v>
      </c>
      <c r="IM140" s="23">
        <v>16.227445771219955</v>
      </c>
      <c r="IN140" s="23">
        <v>16.297181459239951</v>
      </c>
      <c r="IO140" s="23">
        <v>16.366917147259954</v>
      </c>
      <c r="IP140" s="23">
        <v>16.436652835279951</v>
      </c>
      <c r="IQ140" s="23">
        <v>16.506388523299954</v>
      </c>
      <c r="IR140" s="23">
        <v>16.57612421131995</v>
      </c>
      <c r="IS140" s="23">
        <v>16.645859899339953</v>
      </c>
      <c r="IT140" s="23">
        <v>16.71559558735995</v>
      </c>
      <c r="IU140" s="23">
        <v>16.785331275379953</v>
      </c>
      <c r="IV140" s="23">
        <v>16.855066963399949</v>
      </c>
    </row>
    <row r="141" spans="1:256" ht="13.2" x14ac:dyDescent="0.25">
      <c r="A141" s="149">
        <v>40969</v>
      </c>
      <c r="B141" s="218">
        <v>-2.0210059293750011</v>
      </c>
      <c r="C141" s="218">
        <v>-1.9907047400625011</v>
      </c>
      <c r="D141" s="218">
        <v>-1.9604035507500011</v>
      </c>
      <c r="E141" s="218">
        <v>-1.930102361437501</v>
      </c>
      <c r="F141" s="218">
        <v>-1.899801172125001</v>
      </c>
      <c r="G141" s="218">
        <v>-1.869499982812501</v>
      </c>
      <c r="H141" s="218">
        <v>-1.8391987935000009</v>
      </c>
      <c r="I141" s="218">
        <v>-1.8088976041875009</v>
      </c>
      <c r="J141" s="218">
        <v>-1.7785964148750009</v>
      </c>
      <c r="K141" s="218">
        <v>-1.7482952255625008</v>
      </c>
      <c r="L141" s="218">
        <v>-1.7179940362500008</v>
      </c>
      <c r="M141" s="218">
        <v>-1.6876928469375008</v>
      </c>
      <c r="N141" s="218">
        <v>-1.6573916576250007</v>
      </c>
      <c r="O141" s="218">
        <v>-1.6270904683125007</v>
      </c>
      <c r="P141" s="218">
        <v>-1.5967892790000007</v>
      </c>
      <c r="Q141" s="218">
        <v>-1.5664880896875006</v>
      </c>
      <c r="R141" s="218">
        <v>-1.5361869003750006</v>
      </c>
      <c r="S141" s="218">
        <v>-1.5058857110625006</v>
      </c>
      <c r="T141" s="218">
        <v>-1.4755845217500005</v>
      </c>
      <c r="U141" s="218">
        <v>-1.4452833324375005</v>
      </c>
      <c r="V141" s="219">
        <v>-1.4149821431250005</v>
      </c>
      <c r="W141" s="218">
        <v>-1.3846809538125004</v>
      </c>
      <c r="X141" s="219">
        <v>-1.3543797645000004</v>
      </c>
      <c r="Y141" s="218">
        <v>-1.3240785751875004</v>
      </c>
      <c r="Z141" s="219">
        <v>-1.2937773858750004</v>
      </c>
      <c r="AA141" s="218">
        <v>-1.2634761965625003</v>
      </c>
      <c r="AB141" s="220">
        <v>-1.2331750072500003</v>
      </c>
      <c r="AC141" s="218">
        <v>-1.2028738179375003</v>
      </c>
      <c r="AD141" s="220">
        <v>-1.1725726286250002</v>
      </c>
      <c r="AE141" s="218">
        <v>-1.1422714393125002</v>
      </c>
      <c r="AF141" s="218">
        <v>-1.1119702500000002</v>
      </c>
      <c r="AG141" s="150">
        <v>-1.0832351250000003</v>
      </c>
      <c r="AH141" s="150">
        <v>-1.0545000000000002</v>
      </c>
      <c r="AI141" s="150">
        <v>-1.0272500000000002</v>
      </c>
      <c r="AJ141" s="150">
        <v>-1</v>
      </c>
      <c r="AK141" s="150">
        <v>-0.8</v>
      </c>
      <c r="AL141" s="150">
        <v>-0.6</v>
      </c>
      <c r="AM141" s="150">
        <v>-0.4</v>
      </c>
      <c r="AN141" s="150">
        <v>-0.2</v>
      </c>
      <c r="AO141" s="150">
        <v>0</v>
      </c>
      <c r="AP141" s="150">
        <v>0.2</v>
      </c>
      <c r="AQ141" s="150">
        <v>0.4</v>
      </c>
      <c r="AR141" s="150">
        <v>0.6</v>
      </c>
      <c r="AS141" s="150">
        <v>0.8</v>
      </c>
      <c r="AT141" s="150">
        <v>1</v>
      </c>
      <c r="AU141" s="150">
        <v>1.2</v>
      </c>
      <c r="AV141" s="150">
        <v>1.4</v>
      </c>
      <c r="AW141" s="150">
        <v>1.58</v>
      </c>
      <c r="AX141" s="150">
        <v>1.76</v>
      </c>
      <c r="AY141" s="150">
        <v>1.9220000000000006</v>
      </c>
      <c r="AZ141" s="150">
        <v>2.0840000000000005</v>
      </c>
      <c r="BA141" s="150">
        <v>2.2298000000000004</v>
      </c>
      <c r="BB141" s="150">
        <v>2.3756000000000004</v>
      </c>
      <c r="BC141" s="150">
        <v>2.5068200000000003</v>
      </c>
      <c r="BD141" s="150">
        <v>2.6380400000000002</v>
      </c>
      <c r="BE141" s="150">
        <v>2.756138</v>
      </c>
      <c r="BF141" s="150">
        <v>2.8742359999999998</v>
      </c>
      <c r="BG141" s="150">
        <v>2.9805241999999996</v>
      </c>
      <c r="BH141" s="150">
        <v>3.0868123999999995</v>
      </c>
      <c r="BI141" s="150">
        <v>3.1824717799999993</v>
      </c>
      <c r="BJ141" s="150">
        <v>3.2781311599999992</v>
      </c>
      <c r="BK141" s="150">
        <v>3.3642246019999993</v>
      </c>
      <c r="BL141" s="150">
        <v>3.450318043999999</v>
      </c>
      <c r="BM141" s="150">
        <v>3.5278021417999987</v>
      </c>
      <c r="BN141" s="150">
        <v>3.6052862395999989</v>
      </c>
      <c r="BO141" s="150">
        <v>3.6750219276199987</v>
      </c>
      <c r="BP141" s="150">
        <v>3.7447576156399989</v>
      </c>
      <c r="BQ141" s="150">
        <v>3.8144933036599991</v>
      </c>
      <c r="BR141" s="150">
        <v>3.8842289916799988</v>
      </c>
      <c r="BS141" s="150">
        <v>3.9539646796999985</v>
      </c>
      <c r="BT141" s="150">
        <v>4.0237003677199983</v>
      </c>
      <c r="BU141" s="150">
        <v>4.093436055739998</v>
      </c>
      <c r="BV141" s="150">
        <v>4.1631717437599978</v>
      </c>
      <c r="BW141" s="150">
        <v>4.2329074317799975</v>
      </c>
      <c r="BX141" s="150">
        <v>4.3026431197999973</v>
      </c>
      <c r="BY141" s="150">
        <v>4.372378807819997</v>
      </c>
      <c r="BZ141" s="150">
        <v>4.4421144958399967</v>
      </c>
      <c r="CA141" s="150">
        <v>4.5118501838599965</v>
      </c>
      <c r="CB141" s="150">
        <v>4.5815858718799962</v>
      </c>
      <c r="CC141" s="150">
        <v>4.651321559899996</v>
      </c>
      <c r="CD141" s="150">
        <v>4.7210572479199957</v>
      </c>
      <c r="CE141" s="150">
        <v>4.7907929359399954</v>
      </c>
      <c r="CF141" s="150">
        <v>4.8605286239599952</v>
      </c>
      <c r="CG141" s="150">
        <v>4.9302643119799949</v>
      </c>
      <c r="CH141" s="150">
        <v>4.9999999999999947</v>
      </c>
      <c r="CI141" s="150">
        <v>5.0697356880199944</v>
      </c>
      <c r="CJ141" s="150">
        <v>5.1394713760399942</v>
      </c>
      <c r="CK141" s="150">
        <v>5.2092070640599939</v>
      </c>
      <c r="CL141" s="150">
        <v>5.2789427520799936</v>
      </c>
      <c r="CM141" s="150">
        <v>5.3486784400999934</v>
      </c>
      <c r="CN141" s="150">
        <v>5.4184141281199931</v>
      </c>
      <c r="CO141" s="150">
        <v>5.4881498161399929</v>
      </c>
      <c r="CP141" s="150">
        <v>5.5578855041599926</v>
      </c>
      <c r="CQ141" s="150">
        <v>5.6276211921799923</v>
      </c>
      <c r="CR141" s="150">
        <v>5.6973568801999921</v>
      </c>
      <c r="CS141" s="150">
        <v>5.7670925682199918</v>
      </c>
      <c r="CT141" s="150">
        <v>5.8368282562399916</v>
      </c>
      <c r="CU141" s="150">
        <v>5.9065639442599913</v>
      </c>
      <c r="CV141" s="150">
        <v>5.9762996322799911</v>
      </c>
      <c r="CW141" s="150">
        <v>6.0460353202999908</v>
      </c>
      <c r="CX141" s="150">
        <v>6.1157710083199905</v>
      </c>
      <c r="CY141" s="150">
        <v>6.1855066963399903</v>
      </c>
      <c r="CZ141" s="150">
        <v>6.25524238435999</v>
      </c>
      <c r="DA141" s="150">
        <v>6.3249780723799898</v>
      </c>
      <c r="DB141" s="150">
        <v>6.3947137603999895</v>
      </c>
      <c r="DC141" s="150">
        <v>6.4644494484199893</v>
      </c>
      <c r="DD141" s="150">
        <v>6.534185136439989</v>
      </c>
      <c r="DE141" s="150">
        <v>6.6039208244599887</v>
      </c>
      <c r="DF141" s="150">
        <v>6.6736565124799885</v>
      </c>
      <c r="DG141" s="150">
        <v>6.7433922004999882</v>
      </c>
      <c r="DH141" s="150">
        <v>6.813127888519988</v>
      </c>
      <c r="DI141" s="150">
        <v>6.8828635765399877</v>
      </c>
      <c r="DJ141" s="150">
        <v>6.9525992645599874</v>
      </c>
      <c r="DK141" s="150">
        <v>7.0223349525799872</v>
      </c>
      <c r="DL141" s="150">
        <v>7.0920706405999869</v>
      </c>
      <c r="DM141" s="150">
        <v>7.1618063286199867</v>
      </c>
      <c r="DN141" s="150">
        <v>7.2315420166399864</v>
      </c>
      <c r="DO141" s="150">
        <v>7.3012777046599862</v>
      </c>
      <c r="DP141" s="150">
        <v>7.3710133926799859</v>
      </c>
      <c r="DQ141" s="150">
        <v>7.4407490806999856</v>
      </c>
      <c r="DR141" s="150">
        <v>7.5104847687199854</v>
      </c>
      <c r="DS141" s="150">
        <v>7.5802204567399851</v>
      </c>
      <c r="DT141" s="150">
        <v>7.6499561447599849</v>
      </c>
      <c r="DU141" s="150">
        <v>7.7196918327799846</v>
      </c>
      <c r="DV141" s="150">
        <v>7.7894275207999844</v>
      </c>
      <c r="DW141" s="150">
        <v>7.8591632088199841</v>
      </c>
      <c r="DX141" s="150">
        <v>7.9288988968399838</v>
      </c>
      <c r="DY141" s="150">
        <v>7.9986345848599836</v>
      </c>
      <c r="DZ141" s="150">
        <v>8.0683702728799833</v>
      </c>
      <c r="EA141" s="150">
        <v>8.1381059608999831</v>
      </c>
      <c r="EB141" s="150">
        <v>8.2078416489199828</v>
      </c>
      <c r="EC141" s="150">
        <v>8.2775773369399825</v>
      </c>
      <c r="ED141" s="150">
        <v>8.3473130249599823</v>
      </c>
      <c r="EE141" s="150">
        <v>8.417048712979982</v>
      </c>
      <c r="EF141" s="150">
        <v>8.4867844009999818</v>
      </c>
      <c r="EG141" s="150">
        <v>8.5565200890199815</v>
      </c>
      <c r="EH141" s="150">
        <v>8.6262557770399813</v>
      </c>
      <c r="EI141" s="150">
        <v>8.695991465059981</v>
      </c>
      <c r="EJ141" s="150">
        <v>8.7657271530799807</v>
      </c>
      <c r="EK141" s="150">
        <v>8.8354628410999805</v>
      </c>
      <c r="EL141" s="23">
        <v>8.9051985291199802</v>
      </c>
      <c r="EM141" s="23">
        <v>8.97493421713998</v>
      </c>
      <c r="EN141" s="23">
        <v>9.0446699051599797</v>
      </c>
      <c r="EO141" s="23">
        <v>9.1144055931799794</v>
      </c>
      <c r="EP141" s="23">
        <v>9.1841412811999792</v>
      </c>
      <c r="EQ141" s="23">
        <v>9.2538769692199789</v>
      </c>
      <c r="ER141" s="23">
        <v>9.3236126572399787</v>
      </c>
      <c r="ES141" s="23">
        <v>9.3933483452599784</v>
      </c>
      <c r="ET141" s="23">
        <v>9.4630840332799782</v>
      </c>
      <c r="EU141" s="23">
        <v>9.5328197212999779</v>
      </c>
      <c r="EV141" s="23">
        <v>9.6025554093199776</v>
      </c>
      <c r="EW141" s="23">
        <v>9.6722910973399774</v>
      </c>
      <c r="EX141" s="23">
        <v>9.7420267853599771</v>
      </c>
      <c r="EY141" s="23">
        <v>9.8117624733799769</v>
      </c>
      <c r="EZ141" s="23">
        <v>9.8814981613999766</v>
      </c>
      <c r="FA141" s="23">
        <v>9.9512338494199764</v>
      </c>
      <c r="FB141" s="23">
        <v>10.020969537439976</v>
      </c>
      <c r="FC141" s="23">
        <v>10.090705225459976</v>
      </c>
      <c r="FD141" s="23">
        <v>10.160440913479976</v>
      </c>
      <c r="FE141" s="23">
        <v>10.230176601499975</v>
      </c>
      <c r="FF141" s="23">
        <v>10.299912289519975</v>
      </c>
      <c r="FG141" s="23">
        <v>10.369647977539975</v>
      </c>
      <c r="FH141" s="23">
        <v>10.439383665559975</v>
      </c>
      <c r="FI141" s="23">
        <v>10.509119353579974</v>
      </c>
      <c r="FJ141" s="23">
        <v>10.578855041599974</v>
      </c>
      <c r="FK141" s="23">
        <v>10.648590729619974</v>
      </c>
      <c r="FL141" s="23">
        <v>10.718326417639974</v>
      </c>
      <c r="FM141" s="23">
        <v>10.788062105659973</v>
      </c>
      <c r="FN141" s="23">
        <v>10.857797793679973</v>
      </c>
      <c r="FO141" s="23">
        <v>10.927533481699973</v>
      </c>
      <c r="FP141" s="23">
        <v>10.997269169719972</v>
      </c>
      <c r="FQ141" s="23">
        <v>11.067004857739972</v>
      </c>
      <c r="FR141" s="23">
        <v>11.136740545759972</v>
      </c>
      <c r="FS141" s="23">
        <v>11.206476233779972</v>
      </c>
      <c r="FT141" s="23">
        <v>11.276211921799971</v>
      </c>
      <c r="FU141" s="23">
        <v>11.345947609819971</v>
      </c>
      <c r="FV141" s="23">
        <v>11.415683297839971</v>
      </c>
      <c r="FW141" s="23">
        <v>11.485418985859971</v>
      </c>
      <c r="FX141" s="23">
        <v>11.55515467387997</v>
      </c>
      <c r="FY141" s="23">
        <v>11.62489036189997</v>
      </c>
      <c r="FZ141" s="23">
        <v>11.69462604991997</v>
      </c>
      <c r="GA141" s="23">
        <v>11.76436173793997</v>
      </c>
      <c r="GB141" s="23">
        <v>11.834097425959969</v>
      </c>
      <c r="GC141" s="23">
        <v>11.903833113979969</v>
      </c>
      <c r="GD141" s="23">
        <v>11.973568801999969</v>
      </c>
      <c r="GE141" s="23">
        <v>12.043304490019969</v>
      </c>
      <c r="GF141" s="23">
        <v>12.113040178039968</v>
      </c>
      <c r="GG141" s="23">
        <v>12.182775866059968</v>
      </c>
      <c r="GH141" s="23">
        <v>12.252511554079968</v>
      </c>
      <c r="GI141" s="23">
        <v>12.322247242099968</v>
      </c>
      <c r="GJ141" s="23">
        <v>12.391982930119967</v>
      </c>
      <c r="GK141" s="23">
        <v>12.461718618139967</v>
      </c>
      <c r="GL141" s="23">
        <v>12.531454306159967</v>
      </c>
      <c r="GM141" s="23">
        <v>12.601189994179967</v>
      </c>
      <c r="GN141" s="23">
        <v>12.670925682199966</v>
      </c>
      <c r="GO141" s="23">
        <v>12.740661370219966</v>
      </c>
      <c r="GP141" s="23">
        <v>12.810397058239966</v>
      </c>
      <c r="GQ141" s="23">
        <v>12.880132746259966</v>
      </c>
      <c r="GR141" s="23">
        <v>12.949868434279965</v>
      </c>
      <c r="GS141" s="23">
        <v>13.019604122299965</v>
      </c>
      <c r="GT141" s="23">
        <v>13.089339810319965</v>
      </c>
      <c r="GU141" s="23">
        <v>13.159075498339964</v>
      </c>
      <c r="GV141" s="23">
        <v>13.228811186359964</v>
      </c>
      <c r="GW141" s="23">
        <v>13.298546874379964</v>
      </c>
      <c r="GX141" s="23">
        <v>13.368282562399964</v>
      </c>
      <c r="GY141" s="23">
        <v>13.438018250419963</v>
      </c>
      <c r="GZ141" s="23">
        <v>13.507753938439963</v>
      </c>
      <c r="HA141" s="23">
        <v>13.577489626459963</v>
      </c>
      <c r="HB141" s="23">
        <v>13.647225314479963</v>
      </c>
      <c r="HC141" s="23">
        <v>13.716961002499962</v>
      </c>
      <c r="HD141" s="23">
        <v>13.786696690519962</v>
      </c>
      <c r="HE141" s="23">
        <v>13.856432378539962</v>
      </c>
      <c r="HF141" s="23">
        <v>13.926168066559962</v>
      </c>
      <c r="HG141" s="23">
        <v>13.995903754579961</v>
      </c>
      <c r="HH141" s="23">
        <v>14.065639442599961</v>
      </c>
      <c r="HI141" s="23">
        <v>14.135375130619961</v>
      </c>
      <c r="HJ141" s="23">
        <v>14.205110818639961</v>
      </c>
      <c r="HK141" s="23">
        <v>14.27484650665996</v>
      </c>
      <c r="HL141" s="23">
        <v>14.34458219467996</v>
      </c>
      <c r="HM141" s="23">
        <v>14.41431788269996</v>
      </c>
      <c r="HN141" s="23">
        <v>14.48405357071996</v>
      </c>
      <c r="HO141" s="23">
        <v>14.553789258739959</v>
      </c>
      <c r="HP141" s="23">
        <v>14.623524946759959</v>
      </c>
      <c r="HQ141" s="23">
        <v>14.693260634779959</v>
      </c>
      <c r="HR141" s="23">
        <v>14.762996322799959</v>
      </c>
      <c r="HS141" s="23">
        <v>14.832732010819958</v>
      </c>
      <c r="HT141" s="23">
        <v>14.902467698839958</v>
      </c>
      <c r="HU141" s="23">
        <v>14.972203386859958</v>
      </c>
      <c r="HV141" s="23">
        <v>15.041939074879958</v>
      </c>
      <c r="HW141" s="23">
        <v>15.111674762899957</v>
      </c>
      <c r="HX141" s="23">
        <v>15.181410450919957</v>
      </c>
      <c r="HY141" s="23">
        <v>15.251146138939957</v>
      </c>
      <c r="HZ141" s="23">
        <v>15.320881826959956</v>
      </c>
      <c r="IA141" s="23">
        <v>15.390617514979956</v>
      </c>
      <c r="IB141" s="23">
        <v>15.460353202999956</v>
      </c>
      <c r="IC141" s="23">
        <v>15.530088891019956</v>
      </c>
      <c r="ID141" s="23">
        <v>15.599824579039955</v>
      </c>
      <c r="IE141" s="23">
        <v>15.669560267059955</v>
      </c>
      <c r="IF141" s="23">
        <v>15.739295955079955</v>
      </c>
      <c r="IG141" s="23">
        <v>15.809031643099955</v>
      </c>
      <c r="IH141" s="23">
        <v>15.878767331119954</v>
      </c>
      <c r="II141" s="23">
        <v>15.948503019139954</v>
      </c>
      <c r="IJ141" s="23">
        <v>16.018238707159952</v>
      </c>
      <c r="IK141" s="23">
        <v>16.087974395179955</v>
      </c>
      <c r="IL141" s="23">
        <v>16.157710083199952</v>
      </c>
      <c r="IM141" s="23">
        <v>16.227445771219955</v>
      </c>
      <c r="IN141" s="23">
        <v>16.297181459239951</v>
      </c>
      <c r="IO141" s="23">
        <v>16.366917147259954</v>
      </c>
      <c r="IP141" s="23">
        <v>16.436652835279951</v>
      </c>
      <c r="IQ141" s="23">
        <v>16.506388523299954</v>
      </c>
      <c r="IR141" s="23">
        <v>16.57612421131995</v>
      </c>
      <c r="IS141" s="23">
        <v>16.645859899339953</v>
      </c>
      <c r="IT141" s="23">
        <v>16.71559558735995</v>
      </c>
      <c r="IU141" s="23">
        <v>16.785331275379953</v>
      </c>
      <c r="IV141" s="23">
        <v>16.855066963399949</v>
      </c>
    </row>
    <row r="142" spans="1:256" ht="13.2" x14ac:dyDescent="0.25">
      <c r="A142" s="149">
        <v>41000</v>
      </c>
      <c r="B142" s="218">
        <v>-2.0210059293750011</v>
      </c>
      <c r="C142" s="218">
        <v>-1.9907047400625011</v>
      </c>
      <c r="D142" s="218">
        <v>-1.9604035507500011</v>
      </c>
      <c r="E142" s="218">
        <v>-1.930102361437501</v>
      </c>
      <c r="F142" s="218">
        <v>-1.899801172125001</v>
      </c>
      <c r="G142" s="218">
        <v>-1.869499982812501</v>
      </c>
      <c r="H142" s="218">
        <v>-1.8391987935000009</v>
      </c>
      <c r="I142" s="218">
        <v>-1.8088976041875009</v>
      </c>
      <c r="J142" s="218">
        <v>-1.7785964148750009</v>
      </c>
      <c r="K142" s="218">
        <v>-1.7482952255625008</v>
      </c>
      <c r="L142" s="218">
        <v>-1.7179940362500008</v>
      </c>
      <c r="M142" s="218">
        <v>-1.6876928469375008</v>
      </c>
      <c r="N142" s="218">
        <v>-1.6573916576250007</v>
      </c>
      <c r="O142" s="218">
        <v>-1.6270904683125007</v>
      </c>
      <c r="P142" s="218">
        <v>-1.5967892790000007</v>
      </c>
      <c r="Q142" s="218">
        <v>-1.5664880896875006</v>
      </c>
      <c r="R142" s="218">
        <v>-1.5361869003750006</v>
      </c>
      <c r="S142" s="218">
        <v>-1.5058857110625006</v>
      </c>
      <c r="T142" s="218">
        <v>-1.4755845217500005</v>
      </c>
      <c r="U142" s="218">
        <v>-1.4452833324375005</v>
      </c>
      <c r="V142" s="219">
        <v>-1.4149821431250005</v>
      </c>
      <c r="W142" s="218">
        <v>-1.3846809538125004</v>
      </c>
      <c r="X142" s="219">
        <v>-1.3543797645000004</v>
      </c>
      <c r="Y142" s="218">
        <v>-1.3240785751875004</v>
      </c>
      <c r="Z142" s="219">
        <v>-1.2937773858750004</v>
      </c>
      <c r="AA142" s="218">
        <v>-1.2634761965625003</v>
      </c>
      <c r="AB142" s="220">
        <v>-1.2331750072500003</v>
      </c>
      <c r="AC142" s="218">
        <v>-1.2028738179375003</v>
      </c>
      <c r="AD142" s="220">
        <v>-1.1725726286250002</v>
      </c>
      <c r="AE142" s="218">
        <v>-1.1422714393125002</v>
      </c>
      <c r="AF142" s="218">
        <v>-1.1119702500000002</v>
      </c>
      <c r="AG142" s="150">
        <v>-1.0832351250000003</v>
      </c>
      <c r="AH142" s="150">
        <v>-1.0545000000000002</v>
      </c>
      <c r="AI142" s="150">
        <v>-1.0272500000000002</v>
      </c>
      <c r="AJ142" s="150">
        <v>-1</v>
      </c>
      <c r="AK142" s="150">
        <v>-0.8</v>
      </c>
      <c r="AL142" s="150">
        <v>-0.6</v>
      </c>
      <c r="AM142" s="150">
        <v>-0.4</v>
      </c>
      <c r="AN142" s="150">
        <v>-0.2</v>
      </c>
      <c r="AO142" s="150">
        <v>0</v>
      </c>
      <c r="AP142" s="150">
        <v>0.2</v>
      </c>
      <c r="AQ142" s="150">
        <v>0.4</v>
      </c>
      <c r="AR142" s="150">
        <v>0.6</v>
      </c>
      <c r="AS142" s="150">
        <v>0.8</v>
      </c>
      <c r="AT142" s="150">
        <v>1</v>
      </c>
      <c r="AU142" s="150">
        <v>1.2</v>
      </c>
      <c r="AV142" s="150">
        <v>1.4</v>
      </c>
      <c r="AW142" s="150">
        <v>1.58</v>
      </c>
      <c r="AX142" s="150">
        <v>1.76</v>
      </c>
      <c r="AY142" s="150">
        <v>1.9220000000000006</v>
      </c>
      <c r="AZ142" s="150">
        <v>2.0840000000000005</v>
      </c>
      <c r="BA142" s="150">
        <v>2.2298000000000004</v>
      </c>
      <c r="BB142" s="150">
        <v>2.3756000000000004</v>
      </c>
      <c r="BC142" s="150">
        <v>2.5068200000000003</v>
      </c>
      <c r="BD142" s="150">
        <v>2.6380400000000002</v>
      </c>
      <c r="BE142" s="150">
        <v>2.756138</v>
      </c>
      <c r="BF142" s="150">
        <v>2.8742359999999998</v>
      </c>
      <c r="BG142" s="150">
        <v>2.9805241999999996</v>
      </c>
      <c r="BH142" s="150">
        <v>3.0868123999999995</v>
      </c>
      <c r="BI142" s="150">
        <v>3.1824717799999993</v>
      </c>
      <c r="BJ142" s="150">
        <v>3.2781311599999992</v>
      </c>
      <c r="BK142" s="150">
        <v>3.3642246019999993</v>
      </c>
      <c r="BL142" s="150">
        <v>3.450318043999999</v>
      </c>
      <c r="BM142" s="150">
        <v>3.5278021417999987</v>
      </c>
      <c r="BN142" s="150">
        <v>3.6052862395999989</v>
      </c>
      <c r="BO142" s="150">
        <v>3.6750219276199987</v>
      </c>
      <c r="BP142" s="150">
        <v>3.7447576156399989</v>
      </c>
      <c r="BQ142" s="150">
        <v>3.8144933036599991</v>
      </c>
      <c r="BR142" s="150">
        <v>3.8842289916799988</v>
      </c>
      <c r="BS142" s="150">
        <v>3.9539646796999985</v>
      </c>
      <c r="BT142" s="150">
        <v>4.0237003677199983</v>
      </c>
      <c r="BU142" s="150">
        <v>4.093436055739998</v>
      </c>
      <c r="BV142" s="150">
        <v>4.1631717437599978</v>
      </c>
      <c r="BW142" s="150">
        <v>4.2329074317799975</v>
      </c>
      <c r="BX142" s="150">
        <v>4.3026431197999973</v>
      </c>
      <c r="BY142" s="150">
        <v>4.372378807819997</v>
      </c>
      <c r="BZ142" s="150">
        <v>4.4421144958399967</v>
      </c>
      <c r="CA142" s="150">
        <v>4.5118501838599965</v>
      </c>
      <c r="CB142" s="150">
        <v>4.5815858718799962</v>
      </c>
      <c r="CC142" s="150">
        <v>4.651321559899996</v>
      </c>
      <c r="CD142" s="150">
        <v>4.7210572479199957</v>
      </c>
      <c r="CE142" s="150">
        <v>4.7907929359399954</v>
      </c>
      <c r="CF142" s="150">
        <v>4.8605286239599952</v>
      </c>
      <c r="CG142" s="150">
        <v>4.9302643119799949</v>
      </c>
      <c r="CH142" s="150">
        <v>4.9999999999999947</v>
      </c>
      <c r="CI142" s="150">
        <v>5.0697356880199944</v>
      </c>
      <c r="CJ142" s="150">
        <v>5.1394713760399942</v>
      </c>
      <c r="CK142" s="150">
        <v>5.2092070640599939</v>
      </c>
      <c r="CL142" s="150">
        <v>5.2789427520799936</v>
      </c>
      <c r="CM142" s="150">
        <v>5.3486784400999934</v>
      </c>
      <c r="CN142" s="150">
        <v>5.4184141281199931</v>
      </c>
      <c r="CO142" s="150">
        <v>5.4881498161399929</v>
      </c>
      <c r="CP142" s="150">
        <v>5.5578855041599926</v>
      </c>
      <c r="CQ142" s="150">
        <v>5.6276211921799923</v>
      </c>
      <c r="CR142" s="150">
        <v>5.6973568801999921</v>
      </c>
      <c r="CS142" s="150">
        <v>5.7670925682199918</v>
      </c>
      <c r="CT142" s="150">
        <v>5.8368282562399916</v>
      </c>
      <c r="CU142" s="150">
        <v>5.9065639442599913</v>
      </c>
      <c r="CV142" s="150">
        <v>5.9762996322799911</v>
      </c>
      <c r="CW142" s="150">
        <v>6.0460353202999908</v>
      </c>
      <c r="CX142" s="150">
        <v>6.1157710083199905</v>
      </c>
      <c r="CY142" s="150">
        <v>6.1855066963399903</v>
      </c>
      <c r="CZ142" s="150">
        <v>6.25524238435999</v>
      </c>
      <c r="DA142" s="150">
        <v>6.3249780723799898</v>
      </c>
      <c r="DB142" s="150">
        <v>6.3947137603999895</v>
      </c>
      <c r="DC142" s="150">
        <v>6.4644494484199893</v>
      </c>
      <c r="DD142" s="150">
        <v>6.534185136439989</v>
      </c>
      <c r="DE142" s="150">
        <v>6.6039208244599887</v>
      </c>
      <c r="DF142" s="150">
        <v>6.6736565124799885</v>
      </c>
      <c r="DG142" s="150">
        <v>6.7433922004999882</v>
      </c>
      <c r="DH142" s="150">
        <v>6.813127888519988</v>
      </c>
      <c r="DI142" s="150">
        <v>6.8828635765399877</v>
      </c>
      <c r="DJ142" s="150">
        <v>6.9525992645599874</v>
      </c>
      <c r="DK142" s="150">
        <v>7.0223349525799872</v>
      </c>
      <c r="DL142" s="150">
        <v>7.0920706405999869</v>
      </c>
      <c r="DM142" s="150">
        <v>7.1618063286199867</v>
      </c>
      <c r="DN142" s="150">
        <v>7.2315420166399864</v>
      </c>
      <c r="DO142" s="150">
        <v>7.3012777046599862</v>
      </c>
      <c r="DP142" s="150">
        <v>7.3710133926799859</v>
      </c>
      <c r="DQ142" s="150">
        <v>7.4407490806999856</v>
      </c>
      <c r="DR142" s="150">
        <v>7.5104847687199854</v>
      </c>
      <c r="DS142" s="150">
        <v>7.5802204567399851</v>
      </c>
      <c r="DT142" s="150">
        <v>7.6499561447599849</v>
      </c>
      <c r="DU142" s="150">
        <v>7.7196918327799846</v>
      </c>
      <c r="DV142" s="150">
        <v>7.7894275207999844</v>
      </c>
      <c r="DW142" s="150">
        <v>7.8591632088199841</v>
      </c>
      <c r="DX142" s="150">
        <v>7.9288988968399838</v>
      </c>
      <c r="DY142" s="150">
        <v>7.9986345848599836</v>
      </c>
      <c r="DZ142" s="150">
        <v>8.0683702728799833</v>
      </c>
      <c r="EA142" s="150">
        <v>8.1381059608999831</v>
      </c>
      <c r="EB142" s="150">
        <v>8.2078416489199828</v>
      </c>
      <c r="EC142" s="150">
        <v>8.2775773369399825</v>
      </c>
      <c r="ED142" s="150">
        <v>8.3473130249599823</v>
      </c>
      <c r="EE142" s="150">
        <v>8.417048712979982</v>
      </c>
      <c r="EF142" s="150">
        <v>8.4867844009999818</v>
      </c>
      <c r="EG142" s="150">
        <v>8.5565200890199815</v>
      </c>
      <c r="EH142" s="150">
        <v>8.6262557770399813</v>
      </c>
      <c r="EI142" s="150">
        <v>8.695991465059981</v>
      </c>
      <c r="EJ142" s="150">
        <v>8.7657271530799807</v>
      </c>
      <c r="EK142" s="150">
        <v>8.8354628410999805</v>
      </c>
      <c r="EL142" s="23">
        <v>8.9051985291199802</v>
      </c>
      <c r="EM142" s="23">
        <v>8.97493421713998</v>
      </c>
      <c r="EN142" s="23">
        <v>9.0446699051599797</v>
      </c>
      <c r="EO142" s="23">
        <v>9.1144055931799794</v>
      </c>
      <c r="EP142" s="23">
        <v>9.1841412811999792</v>
      </c>
      <c r="EQ142" s="23">
        <v>9.2538769692199789</v>
      </c>
      <c r="ER142" s="23">
        <v>9.3236126572399787</v>
      </c>
      <c r="ES142" s="23">
        <v>9.3933483452599784</v>
      </c>
      <c r="ET142" s="23">
        <v>9.4630840332799782</v>
      </c>
      <c r="EU142" s="23">
        <v>9.5328197212999779</v>
      </c>
      <c r="EV142" s="23">
        <v>9.6025554093199776</v>
      </c>
      <c r="EW142" s="23">
        <v>9.6722910973399774</v>
      </c>
      <c r="EX142" s="23">
        <v>9.7420267853599771</v>
      </c>
      <c r="EY142" s="23">
        <v>9.8117624733799769</v>
      </c>
      <c r="EZ142" s="23">
        <v>9.8814981613999766</v>
      </c>
      <c r="FA142" s="23">
        <v>9.9512338494199764</v>
      </c>
      <c r="FB142" s="23">
        <v>10.020969537439976</v>
      </c>
      <c r="FC142" s="23">
        <v>10.090705225459976</v>
      </c>
      <c r="FD142" s="23">
        <v>10.160440913479976</v>
      </c>
      <c r="FE142" s="23">
        <v>10.230176601499975</v>
      </c>
      <c r="FF142" s="23">
        <v>10.299912289519975</v>
      </c>
      <c r="FG142" s="23">
        <v>10.369647977539975</v>
      </c>
      <c r="FH142" s="23">
        <v>10.439383665559975</v>
      </c>
      <c r="FI142" s="23">
        <v>10.509119353579974</v>
      </c>
      <c r="FJ142" s="23">
        <v>10.578855041599974</v>
      </c>
      <c r="FK142" s="23">
        <v>10.648590729619974</v>
      </c>
      <c r="FL142" s="23">
        <v>10.718326417639974</v>
      </c>
      <c r="FM142" s="23">
        <v>10.788062105659973</v>
      </c>
      <c r="FN142" s="23">
        <v>10.857797793679973</v>
      </c>
      <c r="FO142" s="23">
        <v>10.927533481699973</v>
      </c>
      <c r="FP142" s="23">
        <v>10.997269169719972</v>
      </c>
      <c r="FQ142" s="23">
        <v>11.067004857739972</v>
      </c>
      <c r="FR142" s="23">
        <v>11.136740545759972</v>
      </c>
      <c r="FS142" s="23">
        <v>11.206476233779972</v>
      </c>
      <c r="FT142" s="23">
        <v>11.276211921799971</v>
      </c>
      <c r="FU142" s="23">
        <v>11.345947609819971</v>
      </c>
      <c r="FV142" s="23">
        <v>11.415683297839971</v>
      </c>
      <c r="FW142" s="23">
        <v>11.485418985859971</v>
      </c>
      <c r="FX142" s="23">
        <v>11.55515467387997</v>
      </c>
      <c r="FY142" s="23">
        <v>11.62489036189997</v>
      </c>
      <c r="FZ142" s="23">
        <v>11.69462604991997</v>
      </c>
      <c r="GA142" s="23">
        <v>11.76436173793997</v>
      </c>
      <c r="GB142" s="23">
        <v>11.834097425959969</v>
      </c>
      <c r="GC142" s="23">
        <v>11.903833113979969</v>
      </c>
      <c r="GD142" s="23">
        <v>11.973568801999969</v>
      </c>
      <c r="GE142" s="23">
        <v>12.043304490019969</v>
      </c>
      <c r="GF142" s="23">
        <v>12.113040178039968</v>
      </c>
      <c r="GG142" s="23">
        <v>12.182775866059968</v>
      </c>
      <c r="GH142" s="23">
        <v>12.252511554079968</v>
      </c>
      <c r="GI142" s="23">
        <v>12.322247242099968</v>
      </c>
      <c r="GJ142" s="23">
        <v>12.391982930119967</v>
      </c>
      <c r="GK142" s="23">
        <v>12.461718618139967</v>
      </c>
      <c r="GL142" s="23">
        <v>12.531454306159967</v>
      </c>
      <c r="GM142" s="23">
        <v>12.601189994179967</v>
      </c>
      <c r="GN142" s="23">
        <v>12.670925682199966</v>
      </c>
      <c r="GO142" s="23">
        <v>12.740661370219966</v>
      </c>
      <c r="GP142" s="23">
        <v>12.810397058239966</v>
      </c>
      <c r="GQ142" s="23">
        <v>12.880132746259966</v>
      </c>
      <c r="GR142" s="23">
        <v>12.949868434279965</v>
      </c>
      <c r="GS142" s="23">
        <v>13.019604122299965</v>
      </c>
      <c r="GT142" s="23">
        <v>13.089339810319965</v>
      </c>
      <c r="GU142" s="23">
        <v>13.159075498339964</v>
      </c>
      <c r="GV142" s="23">
        <v>13.228811186359964</v>
      </c>
      <c r="GW142" s="23">
        <v>13.298546874379964</v>
      </c>
      <c r="GX142" s="23">
        <v>13.368282562399964</v>
      </c>
      <c r="GY142" s="23">
        <v>13.438018250419963</v>
      </c>
      <c r="GZ142" s="23">
        <v>13.507753938439963</v>
      </c>
      <c r="HA142" s="23">
        <v>13.577489626459963</v>
      </c>
      <c r="HB142" s="23">
        <v>13.647225314479963</v>
      </c>
      <c r="HC142" s="23">
        <v>13.716961002499962</v>
      </c>
      <c r="HD142" s="23">
        <v>13.786696690519962</v>
      </c>
      <c r="HE142" s="23">
        <v>13.856432378539962</v>
      </c>
      <c r="HF142" s="23">
        <v>13.926168066559962</v>
      </c>
      <c r="HG142" s="23">
        <v>13.995903754579961</v>
      </c>
      <c r="HH142" s="23">
        <v>14.065639442599961</v>
      </c>
      <c r="HI142" s="23">
        <v>14.135375130619961</v>
      </c>
      <c r="HJ142" s="23">
        <v>14.205110818639961</v>
      </c>
      <c r="HK142" s="23">
        <v>14.27484650665996</v>
      </c>
      <c r="HL142" s="23">
        <v>14.34458219467996</v>
      </c>
      <c r="HM142" s="23">
        <v>14.41431788269996</v>
      </c>
      <c r="HN142" s="23">
        <v>14.48405357071996</v>
      </c>
      <c r="HO142" s="23">
        <v>14.553789258739959</v>
      </c>
      <c r="HP142" s="23">
        <v>14.623524946759959</v>
      </c>
      <c r="HQ142" s="23">
        <v>14.693260634779959</v>
      </c>
      <c r="HR142" s="23">
        <v>14.762996322799959</v>
      </c>
      <c r="HS142" s="23">
        <v>14.832732010819958</v>
      </c>
      <c r="HT142" s="23">
        <v>14.902467698839958</v>
      </c>
      <c r="HU142" s="23">
        <v>14.972203386859958</v>
      </c>
      <c r="HV142" s="23">
        <v>15.041939074879958</v>
      </c>
      <c r="HW142" s="23">
        <v>15.111674762899957</v>
      </c>
      <c r="HX142" s="23">
        <v>15.181410450919957</v>
      </c>
      <c r="HY142" s="23">
        <v>15.251146138939957</v>
      </c>
      <c r="HZ142" s="23">
        <v>15.320881826959956</v>
      </c>
      <c r="IA142" s="23">
        <v>15.390617514979956</v>
      </c>
      <c r="IB142" s="23">
        <v>15.460353202999956</v>
      </c>
      <c r="IC142" s="23">
        <v>15.530088891019956</v>
      </c>
      <c r="ID142" s="23">
        <v>15.599824579039955</v>
      </c>
      <c r="IE142" s="23">
        <v>15.669560267059955</v>
      </c>
      <c r="IF142" s="23">
        <v>15.739295955079955</v>
      </c>
      <c r="IG142" s="23">
        <v>15.809031643099955</v>
      </c>
      <c r="IH142" s="23">
        <v>15.878767331119954</v>
      </c>
      <c r="II142" s="23">
        <v>15.948503019139954</v>
      </c>
      <c r="IJ142" s="23">
        <v>16.018238707159952</v>
      </c>
      <c r="IK142" s="23">
        <v>16.087974395179955</v>
      </c>
      <c r="IL142" s="23">
        <v>16.157710083199952</v>
      </c>
      <c r="IM142" s="23">
        <v>16.227445771219955</v>
      </c>
      <c r="IN142" s="23">
        <v>16.297181459239951</v>
      </c>
      <c r="IO142" s="23">
        <v>16.366917147259954</v>
      </c>
      <c r="IP142" s="23">
        <v>16.436652835279951</v>
      </c>
      <c r="IQ142" s="23">
        <v>16.506388523299954</v>
      </c>
      <c r="IR142" s="23">
        <v>16.57612421131995</v>
      </c>
      <c r="IS142" s="23">
        <v>16.645859899339953</v>
      </c>
      <c r="IT142" s="23">
        <v>16.71559558735995</v>
      </c>
      <c r="IU142" s="23">
        <v>16.785331275379953</v>
      </c>
      <c r="IV142" s="23">
        <v>16.855066963399949</v>
      </c>
    </row>
    <row r="143" spans="1:256" ht="13.2" x14ac:dyDescent="0.25">
      <c r="A143" s="149">
        <v>41030</v>
      </c>
      <c r="B143" s="218">
        <v>-2.0210059293750011</v>
      </c>
      <c r="C143" s="218">
        <v>-1.9907047400625011</v>
      </c>
      <c r="D143" s="218">
        <v>-1.9604035507500011</v>
      </c>
      <c r="E143" s="218">
        <v>-1.930102361437501</v>
      </c>
      <c r="F143" s="218">
        <v>-1.899801172125001</v>
      </c>
      <c r="G143" s="218">
        <v>-1.869499982812501</v>
      </c>
      <c r="H143" s="218">
        <v>-1.8391987935000009</v>
      </c>
      <c r="I143" s="218">
        <v>-1.8088976041875009</v>
      </c>
      <c r="J143" s="218">
        <v>-1.7785964148750009</v>
      </c>
      <c r="K143" s="218">
        <v>-1.7482952255625008</v>
      </c>
      <c r="L143" s="218">
        <v>-1.7179940362500008</v>
      </c>
      <c r="M143" s="218">
        <v>-1.6876928469375008</v>
      </c>
      <c r="N143" s="218">
        <v>-1.6573916576250007</v>
      </c>
      <c r="O143" s="218">
        <v>-1.6270904683125007</v>
      </c>
      <c r="P143" s="218">
        <v>-1.5967892790000007</v>
      </c>
      <c r="Q143" s="218">
        <v>-1.5664880896875006</v>
      </c>
      <c r="R143" s="218">
        <v>-1.5361869003750006</v>
      </c>
      <c r="S143" s="218">
        <v>-1.5058857110625006</v>
      </c>
      <c r="T143" s="218">
        <v>-1.4755845217500005</v>
      </c>
      <c r="U143" s="218">
        <v>-1.4452833324375005</v>
      </c>
      <c r="V143" s="219">
        <v>-1.4149821431250005</v>
      </c>
      <c r="W143" s="218">
        <v>-1.3846809538125004</v>
      </c>
      <c r="X143" s="219">
        <v>-1.3543797645000004</v>
      </c>
      <c r="Y143" s="218">
        <v>-1.3240785751875004</v>
      </c>
      <c r="Z143" s="219">
        <v>-1.2937773858750004</v>
      </c>
      <c r="AA143" s="218">
        <v>-1.2634761965625003</v>
      </c>
      <c r="AB143" s="220">
        <v>-1.2331750072500003</v>
      </c>
      <c r="AC143" s="218">
        <v>-1.2028738179375003</v>
      </c>
      <c r="AD143" s="220">
        <v>-1.1725726286250002</v>
      </c>
      <c r="AE143" s="218">
        <v>-1.1422714393125002</v>
      </c>
      <c r="AF143" s="218">
        <v>-1.1119702500000002</v>
      </c>
      <c r="AG143" s="150">
        <v>-1.0832351250000003</v>
      </c>
      <c r="AH143" s="150">
        <v>-1.0545000000000002</v>
      </c>
      <c r="AI143" s="150">
        <v>-1.0272500000000002</v>
      </c>
      <c r="AJ143" s="150">
        <v>-1</v>
      </c>
      <c r="AK143" s="150">
        <v>-0.8</v>
      </c>
      <c r="AL143" s="150">
        <v>-0.6</v>
      </c>
      <c r="AM143" s="150">
        <v>-0.4</v>
      </c>
      <c r="AN143" s="150">
        <v>-0.2</v>
      </c>
      <c r="AO143" s="150">
        <v>0</v>
      </c>
      <c r="AP143" s="150">
        <v>0.2</v>
      </c>
      <c r="AQ143" s="150">
        <v>0.4</v>
      </c>
      <c r="AR143" s="150">
        <v>0.6</v>
      </c>
      <c r="AS143" s="150">
        <v>0.8</v>
      </c>
      <c r="AT143" s="150">
        <v>1</v>
      </c>
      <c r="AU143" s="150">
        <v>1.2</v>
      </c>
      <c r="AV143" s="150">
        <v>1.4</v>
      </c>
      <c r="AW143" s="150">
        <v>1.58</v>
      </c>
      <c r="AX143" s="150">
        <v>1.76</v>
      </c>
      <c r="AY143" s="150">
        <v>1.9220000000000006</v>
      </c>
      <c r="AZ143" s="150">
        <v>2.0840000000000005</v>
      </c>
      <c r="BA143" s="150">
        <v>2.2298000000000004</v>
      </c>
      <c r="BB143" s="150">
        <v>2.3756000000000004</v>
      </c>
      <c r="BC143" s="150">
        <v>2.5068200000000003</v>
      </c>
      <c r="BD143" s="150">
        <v>2.6380400000000002</v>
      </c>
      <c r="BE143" s="150">
        <v>2.756138</v>
      </c>
      <c r="BF143" s="150">
        <v>2.8742359999999998</v>
      </c>
      <c r="BG143" s="150">
        <v>2.9805241999999996</v>
      </c>
      <c r="BH143" s="150">
        <v>3.0868123999999995</v>
      </c>
      <c r="BI143" s="150">
        <v>3.1824717799999993</v>
      </c>
      <c r="BJ143" s="150">
        <v>3.2781311599999992</v>
      </c>
      <c r="BK143" s="150">
        <v>3.3642246019999993</v>
      </c>
      <c r="BL143" s="150">
        <v>3.450318043999999</v>
      </c>
      <c r="BM143" s="150">
        <v>3.5278021417999987</v>
      </c>
      <c r="BN143" s="150">
        <v>3.6052862395999989</v>
      </c>
      <c r="BO143" s="150">
        <v>3.6750219276199987</v>
      </c>
      <c r="BP143" s="150">
        <v>3.7447576156399989</v>
      </c>
      <c r="BQ143" s="150">
        <v>3.8144933036599991</v>
      </c>
      <c r="BR143" s="150">
        <v>3.8842289916799988</v>
      </c>
      <c r="BS143" s="150">
        <v>3.9539646796999985</v>
      </c>
      <c r="BT143" s="150">
        <v>4.0237003677199983</v>
      </c>
      <c r="BU143" s="150">
        <v>4.093436055739998</v>
      </c>
      <c r="BV143" s="150">
        <v>4.1631717437599978</v>
      </c>
      <c r="BW143" s="150">
        <v>4.2329074317799975</v>
      </c>
      <c r="BX143" s="150">
        <v>4.3026431197999973</v>
      </c>
      <c r="BY143" s="150">
        <v>4.372378807819997</v>
      </c>
      <c r="BZ143" s="150">
        <v>4.4421144958399967</v>
      </c>
      <c r="CA143" s="150">
        <v>4.5118501838599965</v>
      </c>
      <c r="CB143" s="150">
        <v>4.5815858718799962</v>
      </c>
      <c r="CC143" s="150">
        <v>4.651321559899996</v>
      </c>
      <c r="CD143" s="150">
        <v>4.7210572479199957</v>
      </c>
      <c r="CE143" s="150">
        <v>4.7907929359399954</v>
      </c>
      <c r="CF143" s="150">
        <v>4.8605286239599952</v>
      </c>
      <c r="CG143" s="150">
        <v>4.9302643119799949</v>
      </c>
      <c r="CH143" s="150">
        <v>4.9999999999999947</v>
      </c>
      <c r="CI143" s="150">
        <v>5.0697356880199944</v>
      </c>
      <c r="CJ143" s="150">
        <v>5.1394713760399942</v>
      </c>
      <c r="CK143" s="150">
        <v>5.2092070640599939</v>
      </c>
      <c r="CL143" s="150">
        <v>5.2789427520799936</v>
      </c>
      <c r="CM143" s="150">
        <v>5.3486784400999934</v>
      </c>
      <c r="CN143" s="150">
        <v>5.4184141281199931</v>
      </c>
      <c r="CO143" s="150">
        <v>5.4881498161399929</v>
      </c>
      <c r="CP143" s="150">
        <v>5.5578855041599926</v>
      </c>
      <c r="CQ143" s="150">
        <v>5.6276211921799923</v>
      </c>
      <c r="CR143" s="150">
        <v>5.6973568801999921</v>
      </c>
      <c r="CS143" s="150">
        <v>5.7670925682199918</v>
      </c>
      <c r="CT143" s="150">
        <v>5.8368282562399916</v>
      </c>
      <c r="CU143" s="150">
        <v>5.9065639442599913</v>
      </c>
      <c r="CV143" s="150">
        <v>5.9762996322799911</v>
      </c>
      <c r="CW143" s="150">
        <v>6.0460353202999908</v>
      </c>
      <c r="CX143" s="150">
        <v>6.1157710083199905</v>
      </c>
      <c r="CY143" s="150">
        <v>6.1855066963399903</v>
      </c>
      <c r="CZ143" s="150">
        <v>6.25524238435999</v>
      </c>
      <c r="DA143" s="150">
        <v>6.3249780723799898</v>
      </c>
      <c r="DB143" s="150">
        <v>6.3947137603999895</v>
      </c>
      <c r="DC143" s="150">
        <v>6.4644494484199893</v>
      </c>
      <c r="DD143" s="150">
        <v>6.534185136439989</v>
      </c>
      <c r="DE143" s="150">
        <v>6.6039208244599887</v>
      </c>
      <c r="DF143" s="150">
        <v>6.6736565124799885</v>
      </c>
      <c r="DG143" s="150">
        <v>6.7433922004999882</v>
      </c>
      <c r="DH143" s="150">
        <v>6.813127888519988</v>
      </c>
      <c r="DI143" s="150">
        <v>6.8828635765399877</v>
      </c>
      <c r="DJ143" s="150">
        <v>6.9525992645599874</v>
      </c>
      <c r="DK143" s="150">
        <v>7.0223349525799872</v>
      </c>
      <c r="DL143" s="150">
        <v>7.0920706405999869</v>
      </c>
      <c r="DM143" s="150">
        <v>7.1618063286199867</v>
      </c>
      <c r="DN143" s="150">
        <v>7.2315420166399864</v>
      </c>
      <c r="DO143" s="150">
        <v>7.3012777046599862</v>
      </c>
      <c r="DP143" s="150">
        <v>7.3710133926799859</v>
      </c>
      <c r="DQ143" s="150">
        <v>7.4407490806999856</v>
      </c>
      <c r="DR143" s="150">
        <v>7.5104847687199854</v>
      </c>
      <c r="DS143" s="150">
        <v>7.5802204567399851</v>
      </c>
      <c r="DT143" s="150">
        <v>7.6499561447599849</v>
      </c>
      <c r="DU143" s="150">
        <v>7.7196918327799846</v>
      </c>
      <c r="DV143" s="150">
        <v>7.7894275207999844</v>
      </c>
      <c r="DW143" s="150">
        <v>7.8591632088199841</v>
      </c>
      <c r="DX143" s="150">
        <v>7.9288988968399838</v>
      </c>
      <c r="DY143" s="150">
        <v>7.9986345848599836</v>
      </c>
      <c r="DZ143" s="150">
        <v>8.0683702728799833</v>
      </c>
      <c r="EA143" s="150">
        <v>8.1381059608999831</v>
      </c>
      <c r="EB143" s="150">
        <v>8.2078416489199828</v>
      </c>
      <c r="EC143" s="150">
        <v>8.2775773369399825</v>
      </c>
      <c r="ED143" s="150">
        <v>8.3473130249599823</v>
      </c>
      <c r="EE143" s="150">
        <v>8.417048712979982</v>
      </c>
      <c r="EF143" s="150">
        <v>8.4867844009999818</v>
      </c>
      <c r="EG143" s="150">
        <v>8.5565200890199815</v>
      </c>
      <c r="EH143" s="150">
        <v>8.6262557770399813</v>
      </c>
      <c r="EI143" s="150">
        <v>8.695991465059981</v>
      </c>
      <c r="EJ143" s="150">
        <v>8.7657271530799807</v>
      </c>
      <c r="EK143" s="150">
        <v>8.8354628410999805</v>
      </c>
      <c r="EL143" s="23">
        <v>8.9051985291199802</v>
      </c>
      <c r="EM143" s="23">
        <v>8.97493421713998</v>
      </c>
      <c r="EN143" s="23">
        <v>9.0446699051599797</v>
      </c>
      <c r="EO143" s="23">
        <v>9.1144055931799794</v>
      </c>
      <c r="EP143" s="23">
        <v>9.1841412811999792</v>
      </c>
      <c r="EQ143" s="23">
        <v>9.2538769692199789</v>
      </c>
      <c r="ER143" s="23">
        <v>9.3236126572399787</v>
      </c>
      <c r="ES143" s="23">
        <v>9.3933483452599784</v>
      </c>
      <c r="ET143" s="23">
        <v>9.4630840332799782</v>
      </c>
      <c r="EU143" s="23">
        <v>9.5328197212999779</v>
      </c>
      <c r="EV143" s="23">
        <v>9.6025554093199776</v>
      </c>
      <c r="EW143" s="23">
        <v>9.6722910973399774</v>
      </c>
      <c r="EX143" s="23">
        <v>9.7420267853599771</v>
      </c>
      <c r="EY143" s="23">
        <v>9.8117624733799769</v>
      </c>
      <c r="EZ143" s="23">
        <v>9.8814981613999766</v>
      </c>
      <c r="FA143" s="23">
        <v>9.9512338494199764</v>
      </c>
      <c r="FB143" s="23">
        <v>10.020969537439976</v>
      </c>
      <c r="FC143" s="23">
        <v>10.090705225459976</v>
      </c>
      <c r="FD143" s="23">
        <v>10.160440913479976</v>
      </c>
      <c r="FE143" s="23">
        <v>10.230176601499975</v>
      </c>
      <c r="FF143" s="23">
        <v>10.299912289519975</v>
      </c>
      <c r="FG143" s="23">
        <v>10.369647977539975</v>
      </c>
      <c r="FH143" s="23">
        <v>10.439383665559975</v>
      </c>
      <c r="FI143" s="23">
        <v>10.509119353579974</v>
      </c>
      <c r="FJ143" s="23">
        <v>10.578855041599974</v>
      </c>
      <c r="FK143" s="23">
        <v>10.648590729619974</v>
      </c>
      <c r="FL143" s="23">
        <v>10.718326417639974</v>
      </c>
      <c r="FM143" s="23">
        <v>10.788062105659973</v>
      </c>
      <c r="FN143" s="23">
        <v>10.857797793679973</v>
      </c>
      <c r="FO143" s="23">
        <v>10.927533481699973</v>
      </c>
      <c r="FP143" s="23">
        <v>10.997269169719972</v>
      </c>
      <c r="FQ143" s="23">
        <v>11.067004857739972</v>
      </c>
      <c r="FR143" s="23">
        <v>11.136740545759972</v>
      </c>
      <c r="FS143" s="23">
        <v>11.206476233779972</v>
      </c>
      <c r="FT143" s="23">
        <v>11.276211921799971</v>
      </c>
      <c r="FU143" s="23">
        <v>11.345947609819971</v>
      </c>
      <c r="FV143" s="23">
        <v>11.415683297839971</v>
      </c>
      <c r="FW143" s="23">
        <v>11.485418985859971</v>
      </c>
      <c r="FX143" s="23">
        <v>11.55515467387997</v>
      </c>
      <c r="FY143" s="23">
        <v>11.62489036189997</v>
      </c>
      <c r="FZ143" s="23">
        <v>11.69462604991997</v>
      </c>
      <c r="GA143" s="23">
        <v>11.76436173793997</v>
      </c>
      <c r="GB143" s="23">
        <v>11.834097425959969</v>
      </c>
      <c r="GC143" s="23">
        <v>11.903833113979969</v>
      </c>
      <c r="GD143" s="23">
        <v>11.973568801999969</v>
      </c>
      <c r="GE143" s="23">
        <v>12.043304490019969</v>
      </c>
      <c r="GF143" s="23">
        <v>12.113040178039968</v>
      </c>
      <c r="GG143" s="23">
        <v>12.182775866059968</v>
      </c>
      <c r="GH143" s="23">
        <v>12.252511554079968</v>
      </c>
      <c r="GI143" s="23">
        <v>12.322247242099968</v>
      </c>
      <c r="GJ143" s="23">
        <v>12.391982930119967</v>
      </c>
      <c r="GK143" s="23">
        <v>12.461718618139967</v>
      </c>
      <c r="GL143" s="23">
        <v>12.531454306159967</v>
      </c>
      <c r="GM143" s="23">
        <v>12.601189994179967</v>
      </c>
      <c r="GN143" s="23">
        <v>12.670925682199966</v>
      </c>
      <c r="GO143" s="23">
        <v>12.740661370219966</v>
      </c>
      <c r="GP143" s="23">
        <v>12.810397058239966</v>
      </c>
      <c r="GQ143" s="23">
        <v>12.880132746259966</v>
      </c>
      <c r="GR143" s="23">
        <v>12.949868434279965</v>
      </c>
      <c r="GS143" s="23">
        <v>13.019604122299965</v>
      </c>
      <c r="GT143" s="23">
        <v>13.089339810319965</v>
      </c>
      <c r="GU143" s="23">
        <v>13.159075498339964</v>
      </c>
      <c r="GV143" s="23">
        <v>13.228811186359964</v>
      </c>
      <c r="GW143" s="23">
        <v>13.298546874379964</v>
      </c>
      <c r="GX143" s="23">
        <v>13.368282562399964</v>
      </c>
      <c r="GY143" s="23">
        <v>13.438018250419963</v>
      </c>
      <c r="GZ143" s="23">
        <v>13.507753938439963</v>
      </c>
      <c r="HA143" s="23">
        <v>13.577489626459963</v>
      </c>
      <c r="HB143" s="23">
        <v>13.647225314479963</v>
      </c>
      <c r="HC143" s="23">
        <v>13.716961002499962</v>
      </c>
      <c r="HD143" s="23">
        <v>13.786696690519962</v>
      </c>
      <c r="HE143" s="23">
        <v>13.856432378539962</v>
      </c>
      <c r="HF143" s="23">
        <v>13.926168066559962</v>
      </c>
      <c r="HG143" s="23">
        <v>13.995903754579961</v>
      </c>
      <c r="HH143" s="23">
        <v>14.065639442599961</v>
      </c>
      <c r="HI143" s="23">
        <v>14.135375130619961</v>
      </c>
      <c r="HJ143" s="23">
        <v>14.205110818639961</v>
      </c>
      <c r="HK143" s="23">
        <v>14.27484650665996</v>
      </c>
      <c r="HL143" s="23">
        <v>14.34458219467996</v>
      </c>
      <c r="HM143" s="23">
        <v>14.41431788269996</v>
      </c>
      <c r="HN143" s="23">
        <v>14.48405357071996</v>
      </c>
      <c r="HO143" s="23">
        <v>14.553789258739959</v>
      </c>
      <c r="HP143" s="23">
        <v>14.623524946759959</v>
      </c>
      <c r="HQ143" s="23">
        <v>14.693260634779959</v>
      </c>
      <c r="HR143" s="23">
        <v>14.762996322799959</v>
      </c>
      <c r="HS143" s="23">
        <v>14.832732010819958</v>
      </c>
      <c r="HT143" s="23">
        <v>14.902467698839958</v>
      </c>
      <c r="HU143" s="23">
        <v>14.972203386859958</v>
      </c>
      <c r="HV143" s="23">
        <v>15.041939074879958</v>
      </c>
      <c r="HW143" s="23">
        <v>15.111674762899957</v>
      </c>
      <c r="HX143" s="23">
        <v>15.181410450919957</v>
      </c>
      <c r="HY143" s="23">
        <v>15.251146138939957</v>
      </c>
      <c r="HZ143" s="23">
        <v>15.320881826959956</v>
      </c>
      <c r="IA143" s="23">
        <v>15.390617514979956</v>
      </c>
      <c r="IB143" s="23">
        <v>15.460353202999956</v>
      </c>
      <c r="IC143" s="23">
        <v>15.530088891019956</v>
      </c>
      <c r="ID143" s="23">
        <v>15.599824579039955</v>
      </c>
      <c r="IE143" s="23">
        <v>15.669560267059955</v>
      </c>
      <c r="IF143" s="23">
        <v>15.739295955079955</v>
      </c>
      <c r="IG143" s="23">
        <v>15.809031643099955</v>
      </c>
      <c r="IH143" s="23">
        <v>15.878767331119954</v>
      </c>
      <c r="II143" s="23">
        <v>15.948503019139954</v>
      </c>
      <c r="IJ143" s="23">
        <v>16.018238707159952</v>
      </c>
      <c r="IK143" s="23">
        <v>16.087974395179955</v>
      </c>
      <c r="IL143" s="23">
        <v>16.157710083199952</v>
      </c>
      <c r="IM143" s="23">
        <v>16.227445771219955</v>
      </c>
      <c r="IN143" s="23">
        <v>16.297181459239951</v>
      </c>
      <c r="IO143" s="23">
        <v>16.366917147259954</v>
      </c>
      <c r="IP143" s="23">
        <v>16.436652835279951</v>
      </c>
      <c r="IQ143" s="23">
        <v>16.506388523299954</v>
      </c>
      <c r="IR143" s="23">
        <v>16.57612421131995</v>
      </c>
      <c r="IS143" s="23">
        <v>16.645859899339953</v>
      </c>
      <c r="IT143" s="23">
        <v>16.71559558735995</v>
      </c>
      <c r="IU143" s="23">
        <v>16.785331275379953</v>
      </c>
      <c r="IV143" s="23">
        <v>16.855066963399949</v>
      </c>
    </row>
    <row r="144" spans="1:256" ht="13.2" x14ac:dyDescent="0.25">
      <c r="A144" s="149">
        <v>41061</v>
      </c>
      <c r="B144" s="218">
        <v>-2.0210059293750011</v>
      </c>
      <c r="C144" s="218">
        <v>-1.9907047400625011</v>
      </c>
      <c r="D144" s="218">
        <v>-1.9604035507500011</v>
      </c>
      <c r="E144" s="218">
        <v>-1.930102361437501</v>
      </c>
      <c r="F144" s="218">
        <v>-1.899801172125001</v>
      </c>
      <c r="G144" s="218">
        <v>-1.869499982812501</v>
      </c>
      <c r="H144" s="218">
        <v>-1.8391987935000009</v>
      </c>
      <c r="I144" s="218">
        <v>-1.8088976041875009</v>
      </c>
      <c r="J144" s="218">
        <v>-1.7785964148750009</v>
      </c>
      <c r="K144" s="218">
        <v>-1.7482952255625008</v>
      </c>
      <c r="L144" s="218">
        <v>-1.7179940362500008</v>
      </c>
      <c r="M144" s="218">
        <v>-1.6876928469375008</v>
      </c>
      <c r="N144" s="218">
        <v>-1.6573916576250007</v>
      </c>
      <c r="O144" s="218">
        <v>-1.6270904683125007</v>
      </c>
      <c r="P144" s="218">
        <v>-1.5967892790000007</v>
      </c>
      <c r="Q144" s="218">
        <v>-1.5664880896875006</v>
      </c>
      <c r="R144" s="218">
        <v>-1.5361869003750006</v>
      </c>
      <c r="S144" s="218">
        <v>-1.5058857110625006</v>
      </c>
      <c r="T144" s="218">
        <v>-1.4755845217500005</v>
      </c>
      <c r="U144" s="218">
        <v>-1.4452833324375005</v>
      </c>
      <c r="V144" s="219">
        <v>-1.4149821431250005</v>
      </c>
      <c r="W144" s="218">
        <v>-1.3846809538125004</v>
      </c>
      <c r="X144" s="219">
        <v>-1.3543797645000004</v>
      </c>
      <c r="Y144" s="218">
        <v>-1.3240785751875004</v>
      </c>
      <c r="Z144" s="219">
        <v>-1.2937773858750004</v>
      </c>
      <c r="AA144" s="218">
        <v>-1.2634761965625003</v>
      </c>
      <c r="AB144" s="220">
        <v>-1.2331750072500003</v>
      </c>
      <c r="AC144" s="218">
        <v>-1.2028738179375003</v>
      </c>
      <c r="AD144" s="220">
        <v>-1.1725726286250002</v>
      </c>
      <c r="AE144" s="218">
        <v>-1.1422714393125002</v>
      </c>
      <c r="AF144" s="218">
        <v>-1.1119702500000002</v>
      </c>
      <c r="AG144" s="150">
        <v>-1.0832351250000003</v>
      </c>
      <c r="AH144" s="150">
        <v>-1.0545000000000002</v>
      </c>
      <c r="AI144" s="150">
        <v>-1.0272500000000002</v>
      </c>
      <c r="AJ144" s="150">
        <v>-1</v>
      </c>
      <c r="AK144" s="150">
        <v>-0.8</v>
      </c>
      <c r="AL144" s="150">
        <v>-0.6</v>
      </c>
      <c r="AM144" s="150">
        <v>-0.4</v>
      </c>
      <c r="AN144" s="150">
        <v>-0.2</v>
      </c>
      <c r="AO144" s="150">
        <v>0</v>
      </c>
      <c r="AP144" s="150">
        <v>0.2</v>
      </c>
      <c r="AQ144" s="150">
        <v>0.4</v>
      </c>
      <c r="AR144" s="150">
        <v>0.6</v>
      </c>
      <c r="AS144" s="150">
        <v>0.8</v>
      </c>
      <c r="AT144" s="150">
        <v>1</v>
      </c>
      <c r="AU144" s="150">
        <v>1.2</v>
      </c>
      <c r="AV144" s="150">
        <v>1.4</v>
      </c>
      <c r="AW144" s="150">
        <v>1.58</v>
      </c>
      <c r="AX144" s="150">
        <v>1.76</v>
      </c>
      <c r="AY144" s="150">
        <v>1.9220000000000006</v>
      </c>
      <c r="AZ144" s="150">
        <v>2.0840000000000005</v>
      </c>
      <c r="BA144" s="150">
        <v>2.2298000000000004</v>
      </c>
      <c r="BB144" s="150">
        <v>2.3756000000000004</v>
      </c>
      <c r="BC144" s="150">
        <v>2.5068200000000003</v>
      </c>
      <c r="BD144" s="150">
        <v>2.6380400000000002</v>
      </c>
      <c r="BE144" s="150">
        <v>2.756138</v>
      </c>
      <c r="BF144" s="150">
        <v>2.8742359999999998</v>
      </c>
      <c r="BG144" s="150">
        <v>2.9805241999999996</v>
      </c>
      <c r="BH144" s="150">
        <v>3.0868123999999995</v>
      </c>
      <c r="BI144" s="150">
        <v>3.1824717799999993</v>
      </c>
      <c r="BJ144" s="150">
        <v>3.2781311599999992</v>
      </c>
      <c r="BK144" s="150">
        <v>3.3642246019999993</v>
      </c>
      <c r="BL144" s="150">
        <v>3.450318043999999</v>
      </c>
      <c r="BM144" s="150">
        <v>3.5278021417999987</v>
      </c>
      <c r="BN144" s="150">
        <v>3.6052862395999989</v>
      </c>
      <c r="BO144" s="150">
        <v>3.6750219276199987</v>
      </c>
      <c r="BP144" s="150">
        <v>3.7447576156399989</v>
      </c>
      <c r="BQ144" s="150">
        <v>3.8144933036599991</v>
      </c>
      <c r="BR144" s="150">
        <v>3.8842289916799988</v>
      </c>
      <c r="BS144" s="150">
        <v>3.9539646796999985</v>
      </c>
      <c r="BT144" s="150">
        <v>4.0237003677199983</v>
      </c>
      <c r="BU144" s="150">
        <v>4.093436055739998</v>
      </c>
      <c r="BV144" s="150">
        <v>4.1631717437599978</v>
      </c>
      <c r="BW144" s="150">
        <v>4.2329074317799975</v>
      </c>
      <c r="BX144" s="150">
        <v>4.3026431197999973</v>
      </c>
      <c r="BY144" s="150">
        <v>4.372378807819997</v>
      </c>
      <c r="BZ144" s="150">
        <v>4.4421144958399967</v>
      </c>
      <c r="CA144" s="150">
        <v>4.5118501838599965</v>
      </c>
      <c r="CB144" s="150">
        <v>4.5815858718799962</v>
      </c>
      <c r="CC144" s="150">
        <v>4.651321559899996</v>
      </c>
      <c r="CD144" s="150">
        <v>4.7210572479199957</v>
      </c>
      <c r="CE144" s="150">
        <v>4.7907929359399954</v>
      </c>
      <c r="CF144" s="150">
        <v>4.8605286239599952</v>
      </c>
      <c r="CG144" s="150">
        <v>4.9302643119799949</v>
      </c>
      <c r="CH144" s="150">
        <v>4.9999999999999947</v>
      </c>
      <c r="CI144" s="150">
        <v>5.0697356880199944</v>
      </c>
      <c r="CJ144" s="150">
        <v>5.1394713760399942</v>
      </c>
      <c r="CK144" s="150">
        <v>5.2092070640599939</v>
      </c>
      <c r="CL144" s="150">
        <v>5.2789427520799936</v>
      </c>
      <c r="CM144" s="150">
        <v>5.3486784400999934</v>
      </c>
      <c r="CN144" s="150">
        <v>5.4184141281199931</v>
      </c>
      <c r="CO144" s="150">
        <v>5.4881498161399929</v>
      </c>
      <c r="CP144" s="150">
        <v>5.5578855041599926</v>
      </c>
      <c r="CQ144" s="150">
        <v>5.6276211921799923</v>
      </c>
      <c r="CR144" s="150">
        <v>5.6973568801999921</v>
      </c>
      <c r="CS144" s="150">
        <v>5.7670925682199918</v>
      </c>
      <c r="CT144" s="150">
        <v>5.8368282562399916</v>
      </c>
      <c r="CU144" s="150">
        <v>5.9065639442599913</v>
      </c>
      <c r="CV144" s="150">
        <v>5.9762996322799911</v>
      </c>
      <c r="CW144" s="150">
        <v>6.0460353202999908</v>
      </c>
      <c r="CX144" s="150">
        <v>6.1157710083199905</v>
      </c>
      <c r="CY144" s="150">
        <v>6.1855066963399903</v>
      </c>
      <c r="CZ144" s="150">
        <v>6.25524238435999</v>
      </c>
      <c r="DA144" s="150">
        <v>6.3249780723799898</v>
      </c>
      <c r="DB144" s="150">
        <v>6.3947137603999895</v>
      </c>
      <c r="DC144" s="150">
        <v>6.4644494484199893</v>
      </c>
      <c r="DD144" s="150">
        <v>6.534185136439989</v>
      </c>
      <c r="DE144" s="150">
        <v>6.6039208244599887</v>
      </c>
      <c r="DF144" s="150">
        <v>6.6736565124799885</v>
      </c>
      <c r="DG144" s="150">
        <v>6.7433922004999882</v>
      </c>
      <c r="DH144" s="150">
        <v>6.813127888519988</v>
      </c>
      <c r="DI144" s="150">
        <v>6.8828635765399877</v>
      </c>
      <c r="DJ144" s="150">
        <v>6.9525992645599874</v>
      </c>
      <c r="DK144" s="150">
        <v>7.0223349525799872</v>
      </c>
      <c r="DL144" s="150">
        <v>7.0920706405999869</v>
      </c>
      <c r="DM144" s="150">
        <v>7.1618063286199867</v>
      </c>
      <c r="DN144" s="150">
        <v>7.2315420166399864</v>
      </c>
      <c r="DO144" s="150">
        <v>7.3012777046599862</v>
      </c>
      <c r="DP144" s="150">
        <v>7.3710133926799859</v>
      </c>
      <c r="DQ144" s="150">
        <v>7.4407490806999856</v>
      </c>
      <c r="DR144" s="150">
        <v>7.5104847687199854</v>
      </c>
      <c r="DS144" s="150">
        <v>7.5802204567399851</v>
      </c>
      <c r="DT144" s="150">
        <v>7.6499561447599849</v>
      </c>
      <c r="DU144" s="150">
        <v>7.7196918327799846</v>
      </c>
      <c r="DV144" s="150">
        <v>7.7894275207999844</v>
      </c>
      <c r="DW144" s="150">
        <v>7.8591632088199841</v>
      </c>
      <c r="DX144" s="150">
        <v>7.9288988968399838</v>
      </c>
      <c r="DY144" s="150">
        <v>7.9986345848599836</v>
      </c>
      <c r="DZ144" s="150">
        <v>8.0683702728799833</v>
      </c>
      <c r="EA144" s="150">
        <v>8.1381059608999831</v>
      </c>
      <c r="EB144" s="150">
        <v>8.2078416489199828</v>
      </c>
      <c r="EC144" s="150">
        <v>8.2775773369399825</v>
      </c>
      <c r="ED144" s="150">
        <v>8.3473130249599823</v>
      </c>
      <c r="EE144" s="150">
        <v>8.417048712979982</v>
      </c>
      <c r="EF144" s="150">
        <v>8.4867844009999818</v>
      </c>
      <c r="EG144" s="150">
        <v>8.5565200890199815</v>
      </c>
      <c r="EH144" s="150">
        <v>8.6262557770399813</v>
      </c>
      <c r="EI144" s="150">
        <v>8.695991465059981</v>
      </c>
      <c r="EJ144" s="150">
        <v>8.7657271530799807</v>
      </c>
      <c r="EK144" s="150">
        <v>8.8354628410999805</v>
      </c>
      <c r="EL144" s="23">
        <v>8.9051985291199802</v>
      </c>
      <c r="EM144" s="23">
        <v>8.97493421713998</v>
      </c>
      <c r="EN144" s="23">
        <v>9.0446699051599797</v>
      </c>
      <c r="EO144" s="23">
        <v>9.1144055931799794</v>
      </c>
      <c r="EP144" s="23">
        <v>9.1841412811999792</v>
      </c>
      <c r="EQ144" s="23">
        <v>9.2538769692199789</v>
      </c>
      <c r="ER144" s="23">
        <v>9.3236126572399787</v>
      </c>
      <c r="ES144" s="23">
        <v>9.3933483452599784</v>
      </c>
      <c r="ET144" s="23">
        <v>9.4630840332799782</v>
      </c>
      <c r="EU144" s="23">
        <v>9.5328197212999779</v>
      </c>
      <c r="EV144" s="23">
        <v>9.6025554093199776</v>
      </c>
      <c r="EW144" s="23">
        <v>9.6722910973399774</v>
      </c>
      <c r="EX144" s="23">
        <v>9.7420267853599771</v>
      </c>
      <c r="EY144" s="23">
        <v>9.8117624733799769</v>
      </c>
      <c r="EZ144" s="23">
        <v>9.8814981613999766</v>
      </c>
      <c r="FA144" s="23">
        <v>9.9512338494199764</v>
      </c>
      <c r="FB144" s="23">
        <v>10.020969537439976</v>
      </c>
      <c r="FC144" s="23">
        <v>10.090705225459976</v>
      </c>
      <c r="FD144" s="23">
        <v>10.160440913479976</v>
      </c>
      <c r="FE144" s="23">
        <v>10.230176601499975</v>
      </c>
      <c r="FF144" s="23">
        <v>10.299912289519975</v>
      </c>
      <c r="FG144" s="23">
        <v>10.369647977539975</v>
      </c>
      <c r="FH144" s="23">
        <v>10.439383665559975</v>
      </c>
      <c r="FI144" s="23">
        <v>10.509119353579974</v>
      </c>
      <c r="FJ144" s="23">
        <v>10.578855041599974</v>
      </c>
      <c r="FK144" s="23">
        <v>10.648590729619974</v>
      </c>
      <c r="FL144" s="23">
        <v>10.718326417639974</v>
      </c>
      <c r="FM144" s="23">
        <v>10.788062105659973</v>
      </c>
      <c r="FN144" s="23">
        <v>10.857797793679973</v>
      </c>
      <c r="FO144" s="23">
        <v>10.927533481699973</v>
      </c>
      <c r="FP144" s="23">
        <v>10.997269169719972</v>
      </c>
      <c r="FQ144" s="23">
        <v>11.067004857739972</v>
      </c>
      <c r="FR144" s="23">
        <v>11.136740545759972</v>
      </c>
      <c r="FS144" s="23">
        <v>11.206476233779972</v>
      </c>
      <c r="FT144" s="23">
        <v>11.276211921799971</v>
      </c>
      <c r="FU144" s="23">
        <v>11.345947609819971</v>
      </c>
      <c r="FV144" s="23">
        <v>11.415683297839971</v>
      </c>
      <c r="FW144" s="23">
        <v>11.485418985859971</v>
      </c>
      <c r="FX144" s="23">
        <v>11.55515467387997</v>
      </c>
      <c r="FY144" s="23">
        <v>11.62489036189997</v>
      </c>
      <c r="FZ144" s="23">
        <v>11.69462604991997</v>
      </c>
      <c r="GA144" s="23">
        <v>11.76436173793997</v>
      </c>
      <c r="GB144" s="23">
        <v>11.834097425959969</v>
      </c>
      <c r="GC144" s="23">
        <v>11.903833113979969</v>
      </c>
      <c r="GD144" s="23">
        <v>11.973568801999969</v>
      </c>
      <c r="GE144" s="23">
        <v>12.043304490019969</v>
      </c>
      <c r="GF144" s="23">
        <v>12.113040178039968</v>
      </c>
      <c r="GG144" s="23">
        <v>12.182775866059968</v>
      </c>
      <c r="GH144" s="23">
        <v>12.252511554079968</v>
      </c>
      <c r="GI144" s="23">
        <v>12.322247242099968</v>
      </c>
      <c r="GJ144" s="23">
        <v>12.391982930119967</v>
      </c>
      <c r="GK144" s="23">
        <v>12.461718618139967</v>
      </c>
      <c r="GL144" s="23">
        <v>12.531454306159967</v>
      </c>
      <c r="GM144" s="23">
        <v>12.601189994179967</v>
      </c>
      <c r="GN144" s="23">
        <v>12.670925682199966</v>
      </c>
      <c r="GO144" s="23">
        <v>12.740661370219966</v>
      </c>
      <c r="GP144" s="23">
        <v>12.810397058239966</v>
      </c>
      <c r="GQ144" s="23">
        <v>12.880132746259966</v>
      </c>
      <c r="GR144" s="23">
        <v>12.949868434279965</v>
      </c>
      <c r="GS144" s="23">
        <v>13.019604122299965</v>
      </c>
      <c r="GT144" s="23">
        <v>13.089339810319965</v>
      </c>
      <c r="GU144" s="23">
        <v>13.159075498339964</v>
      </c>
      <c r="GV144" s="23">
        <v>13.228811186359964</v>
      </c>
      <c r="GW144" s="23">
        <v>13.298546874379964</v>
      </c>
      <c r="GX144" s="23">
        <v>13.368282562399964</v>
      </c>
      <c r="GY144" s="23">
        <v>13.438018250419963</v>
      </c>
      <c r="GZ144" s="23">
        <v>13.507753938439963</v>
      </c>
      <c r="HA144" s="23">
        <v>13.577489626459963</v>
      </c>
      <c r="HB144" s="23">
        <v>13.647225314479963</v>
      </c>
      <c r="HC144" s="23">
        <v>13.716961002499962</v>
      </c>
      <c r="HD144" s="23">
        <v>13.786696690519962</v>
      </c>
      <c r="HE144" s="23">
        <v>13.856432378539962</v>
      </c>
      <c r="HF144" s="23">
        <v>13.926168066559962</v>
      </c>
      <c r="HG144" s="23">
        <v>13.995903754579961</v>
      </c>
      <c r="HH144" s="23">
        <v>14.065639442599961</v>
      </c>
      <c r="HI144" s="23">
        <v>14.135375130619961</v>
      </c>
      <c r="HJ144" s="23">
        <v>14.205110818639961</v>
      </c>
      <c r="HK144" s="23">
        <v>14.27484650665996</v>
      </c>
      <c r="HL144" s="23">
        <v>14.34458219467996</v>
      </c>
      <c r="HM144" s="23">
        <v>14.41431788269996</v>
      </c>
      <c r="HN144" s="23">
        <v>14.48405357071996</v>
      </c>
      <c r="HO144" s="23">
        <v>14.553789258739959</v>
      </c>
      <c r="HP144" s="23">
        <v>14.623524946759959</v>
      </c>
      <c r="HQ144" s="23">
        <v>14.693260634779959</v>
      </c>
      <c r="HR144" s="23">
        <v>14.762996322799959</v>
      </c>
      <c r="HS144" s="23">
        <v>14.832732010819958</v>
      </c>
      <c r="HT144" s="23">
        <v>14.902467698839958</v>
      </c>
      <c r="HU144" s="23">
        <v>14.972203386859958</v>
      </c>
      <c r="HV144" s="23">
        <v>15.041939074879958</v>
      </c>
      <c r="HW144" s="23">
        <v>15.111674762899957</v>
      </c>
      <c r="HX144" s="23">
        <v>15.181410450919957</v>
      </c>
      <c r="HY144" s="23">
        <v>15.251146138939957</v>
      </c>
      <c r="HZ144" s="23">
        <v>15.320881826959956</v>
      </c>
      <c r="IA144" s="23">
        <v>15.390617514979956</v>
      </c>
      <c r="IB144" s="23">
        <v>15.460353202999956</v>
      </c>
      <c r="IC144" s="23">
        <v>15.530088891019956</v>
      </c>
      <c r="ID144" s="23">
        <v>15.599824579039955</v>
      </c>
      <c r="IE144" s="23">
        <v>15.669560267059955</v>
      </c>
      <c r="IF144" s="23">
        <v>15.739295955079955</v>
      </c>
      <c r="IG144" s="23">
        <v>15.809031643099955</v>
      </c>
      <c r="IH144" s="23">
        <v>15.878767331119954</v>
      </c>
      <c r="II144" s="23">
        <v>15.948503019139954</v>
      </c>
      <c r="IJ144" s="23">
        <v>16.018238707159952</v>
      </c>
      <c r="IK144" s="23">
        <v>16.087974395179955</v>
      </c>
      <c r="IL144" s="23">
        <v>16.157710083199952</v>
      </c>
      <c r="IM144" s="23">
        <v>16.227445771219955</v>
      </c>
      <c r="IN144" s="23">
        <v>16.297181459239951</v>
      </c>
      <c r="IO144" s="23">
        <v>16.366917147259954</v>
      </c>
      <c r="IP144" s="23">
        <v>16.436652835279951</v>
      </c>
      <c r="IQ144" s="23">
        <v>16.506388523299954</v>
      </c>
      <c r="IR144" s="23">
        <v>16.57612421131995</v>
      </c>
      <c r="IS144" s="23">
        <v>16.645859899339953</v>
      </c>
      <c r="IT144" s="23">
        <v>16.71559558735995</v>
      </c>
      <c r="IU144" s="23">
        <v>16.785331275379953</v>
      </c>
      <c r="IV144" s="23">
        <v>16.855066963399949</v>
      </c>
    </row>
    <row r="145" spans="1:256" ht="13.2" x14ac:dyDescent="0.25">
      <c r="A145" s="149">
        <v>41091</v>
      </c>
      <c r="B145" s="218">
        <v>-2.0210059293750011</v>
      </c>
      <c r="C145" s="218">
        <v>-1.9907047400625011</v>
      </c>
      <c r="D145" s="218">
        <v>-1.9604035507500011</v>
      </c>
      <c r="E145" s="218">
        <v>-1.930102361437501</v>
      </c>
      <c r="F145" s="218">
        <v>-1.899801172125001</v>
      </c>
      <c r="G145" s="218">
        <v>-1.869499982812501</v>
      </c>
      <c r="H145" s="218">
        <v>-1.8391987935000009</v>
      </c>
      <c r="I145" s="218">
        <v>-1.8088976041875009</v>
      </c>
      <c r="J145" s="218">
        <v>-1.7785964148750009</v>
      </c>
      <c r="K145" s="218">
        <v>-1.7482952255625008</v>
      </c>
      <c r="L145" s="218">
        <v>-1.7179940362500008</v>
      </c>
      <c r="M145" s="218">
        <v>-1.6876928469375008</v>
      </c>
      <c r="N145" s="218">
        <v>-1.6573916576250007</v>
      </c>
      <c r="O145" s="218">
        <v>-1.6270904683125007</v>
      </c>
      <c r="P145" s="218">
        <v>-1.5967892790000007</v>
      </c>
      <c r="Q145" s="218">
        <v>-1.5664880896875006</v>
      </c>
      <c r="R145" s="218">
        <v>-1.5361869003750006</v>
      </c>
      <c r="S145" s="218">
        <v>-1.5058857110625006</v>
      </c>
      <c r="T145" s="218">
        <v>-1.4755845217500005</v>
      </c>
      <c r="U145" s="218">
        <v>-1.4452833324375005</v>
      </c>
      <c r="V145" s="219">
        <v>-1.4149821431250005</v>
      </c>
      <c r="W145" s="218">
        <v>-1.3846809538125004</v>
      </c>
      <c r="X145" s="219">
        <v>-1.3543797645000004</v>
      </c>
      <c r="Y145" s="218">
        <v>-1.3240785751875004</v>
      </c>
      <c r="Z145" s="219">
        <v>-1.2937773858750004</v>
      </c>
      <c r="AA145" s="218">
        <v>-1.2634761965625003</v>
      </c>
      <c r="AB145" s="220">
        <v>-1.2331750072500003</v>
      </c>
      <c r="AC145" s="218">
        <v>-1.2028738179375003</v>
      </c>
      <c r="AD145" s="220">
        <v>-1.1725726286250002</v>
      </c>
      <c r="AE145" s="218">
        <v>-1.1422714393125002</v>
      </c>
      <c r="AF145" s="218">
        <v>-1.1119702500000002</v>
      </c>
      <c r="AG145" s="150">
        <v>-1.0832351250000003</v>
      </c>
      <c r="AH145" s="150">
        <v>-1.0545000000000002</v>
      </c>
      <c r="AI145" s="150">
        <v>-1.0272500000000002</v>
      </c>
      <c r="AJ145" s="150">
        <v>-1</v>
      </c>
      <c r="AK145" s="150">
        <v>-0.8</v>
      </c>
      <c r="AL145" s="150">
        <v>-0.6</v>
      </c>
      <c r="AM145" s="150">
        <v>-0.4</v>
      </c>
      <c r="AN145" s="150">
        <v>-0.2</v>
      </c>
      <c r="AO145" s="150">
        <v>0</v>
      </c>
      <c r="AP145" s="150">
        <v>0.2</v>
      </c>
      <c r="AQ145" s="150">
        <v>0.4</v>
      </c>
      <c r="AR145" s="150">
        <v>0.6</v>
      </c>
      <c r="AS145" s="150">
        <v>0.8</v>
      </c>
      <c r="AT145" s="150">
        <v>1</v>
      </c>
      <c r="AU145" s="150">
        <v>1.2</v>
      </c>
      <c r="AV145" s="150">
        <v>1.4</v>
      </c>
      <c r="AW145" s="150">
        <v>1.58</v>
      </c>
      <c r="AX145" s="150">
        <v>1.76</v>
      </c>
      <c r="AY145" s="150">
        <v>1.9220000000000006</v>
      </c>
      <c r="AZ145" s="150">
        <v>2.0840000000000005</v>
      </c>
      <c r="BA145" s="150">
        <v>2.2298000000000004</v>
      </c>
      <c r="BB145" s="150">
        <v>2.3756000000000004</v>
      </c>
      <c r="BC145" s="150">
        <v>2.5068200000000003</v>
      </c>
      <c r="BD145" s="150">
        <v>2.6380400000000002</v>
      </c>
      <c r="BE145" s="150">
        <v>2.756138</v>
      </c>
      <c r="BF145" s="150">
        <v>2.8742359999999998</v>
      </c>
      <c r="BG145" s="150">
        <v>2.9805241999999996</v>
      </c>
      <c r="BH145" s="150">
        <v>3.0868123999999995</v>
      </c>
      <c r="BI145" s="150">
        <v>3.1824717799999993</v>
      </c>
      <c r="BJ145" s="150">
        <v>3.2781311599999992</v>
      </c>
      <c r="BK145" s="150">
        <v>3.3642246019999993</v>
      </c>
      <c r="BL145" s="150">
        <v>3.450318043999999</v>
      </c>
      <c r="BM145" s="150">
        <v>3.5278021417999987</v>
      </c>
      <c r="BN145" s="150">
        <v>3.6052862395999989</v>
      </c>
      <c r="BO145" s="150">
        <v>3.6750219276199987</v>
      </c>
      <c r="BP145" s="150">
        <v>3.7447576156399989</v>
      </c>
      <c r="BQ145" s="150">
        <v>3.8144933036599991</v>
      </c>
      <c r="BR145" s="150">
        <v>3.8842289916799988</v>
      </c>
      <c r="BS145" s="150">
        <v>3.9539646796999985</v>
      </c>
      <c r="BT145" s="150">
        <v>4.0237003677199983</v>
      </c>
      <c r="BU145" s="150">
        <v>4.093436055739998</v>
      </c>
      <c r="BV145" s="150">
        <v>4.1631717437599978</v>
      </c>
      <c r="BW145" s="150">
        <v>4.2329074317799975</v>
      </c>
      <c r="BX145" s="150">
        <v>4.3026431197999973</v>
      </c>
      <c r="BY145" s="150">
        <v>4.372378807819997</v>
      </c>
      <c r="BZ145" s="150">
        <v>4.4421144958399967</v>
      </c>
      <c r="CA145" s="150">
        <v>4.5118501838599965</v>
      </c>
      <c r="CB145" s="150">
        <v>4.5815858718799962</v>
      </c>
      <c r="CC145" s="150">
        <v>4.651321559899996</v>
      </c>
      <c r="CD145" s="150">
        <v>4.7210572479199957</v>
      </c>
      <c r="CE145" s="150">
        <v>4.7907929359399954</v>
      </c>
      <c r="CF145" s="150">
        <v>4.8605286239599952</v>
      </c>
      <c r="CG145" s="150">
        <v>4.9302643119799949</v>
      </c>
      <c r="CH145" s="150">
        <v>4.9999999999999947</v>
      </c>
      <c r="CI145" s="150">
        <v>5.0697356880199944</v>
      </c>
      <c r="CJ145" s="150">
        <v>5.1394713760399942</v>
      </c>
      <c r="CK145" s="150">
        <v>5.2092070640599939</v>
      </c>
      <c r="CL145" s="150">
        <v>5.2789427520799936</v>
      </c>
      <c r="CM145" s="150">
        <v>5.3486784400999934</v>
      </c>
      <c r="CN145" s="150">
        <v>5.4184141281199931</v>
      </c>
      <c r="CO145" s="150">
        <v>5.4881498161399929</v>
      </c>
      <c r="CP145" s="150">
        <v>5.5578855041599926</v>
      </c>
      <c r="CQ145" s="150">
        <v>5.6276211921799923</v>
      </c>
      <c r="CR145" s="150">
        <v>5.6973568801999921</v>
      </c>
      <c r="CS145" s="150">
        <v>5.7670925682199918</v>
      </c>
      <c r="CT145" s="150">
        <v>5.8368282562399916</v>
      </c>
      <c r="CU145" s="150">
        <v>5.9065639442599913</v>
      </c>
      <c r="CV145" s="150">
        <v>5.9762996322799911</v>
      </c>
      <c r="CW145" s="150">
        <v>6.0460353202999908</v>
      </c>
      <c r="CX145" s="150">
        <v>6.1157710083199905</v>
      </c>
      <c r="CY145" s="150">
        <v>6.1855066963399903</v>
      </c>
      <c r="CZ145" s="150">
        <v>6.25524238435999</v>
      </c>
      <c r="DA145" s="150">
        <v>6.3249780723799898</v>
      </c>
      <c r="DB145" s="150">
        <v>6.3947137603999895</v>
      </c>
      <c r="DC145" s="150">
        <v>6.4644494484199893</v>
      </c>
      <c r="DD145" s="150">
        <v>6.534185136439989</v>
      </c>
      <c r="DE145" s="150">
        <v>6.6039208244599887</v>
      </c>
      <c r="DF145" s="150">
        <v>6.6736565124799885</v>
      </c>
      <c r="DG145" s="150">
        <v>6.7433922004999882</v>
      </c>
      <c r="DH145" s="150">
        <v>6.813127888519988</v>
      </c>
      <c r="DI145" s="150">
        <v>6.8828635765399877</v>
      </c>
      <c r="DJ145" s="150">
        <v>6.9525992645599874</v>
      </c>
      <c r="DK145" s="150">
        <v>7.0223349525799872</v>
      </c>
      <c r="DL145" s="150">
        <v>7.0920706405999869</v>
      </c>
      <c r="DM145" s="150">
        <v>7.1618063286199867</v>
      </c>
      <c r="DN145" s="150">
        <v>7.2315420166399864</v>
      </c>
      <c r="DO145" s="150">
        <v>7.3012777046599862</v>
      </c>
      <c r="DP145" s="150">
        <v>7.3710133926799859</v>
      </c>
      <c r="DQ145" s="150">
        <v>7.4407490806999856</v>
      </c>
      <c r="DR145" s="150">
        <v>7.5104847687199854</v>
      </c>
      <c r="DS145" s="150">
        <v>7.5802204567399851</v>
      </c>
      <c r="DT145" s="150">
        <v>7.6499561447599849</v>
      </c>
      <c r="DU145" s="150">
        <v>7.7196918327799846</v>
      </c>
      <c r="DV145" s="150">
        <v>7.7894275207999844</v>
      </c>
      <c r="DW145" s="150">
        <v>7.8591632088199841</v>
      </c>
      <c r="DX145" s="150">
        <v>7.9288988968399838</v>
      </c>
      <c r="DY145" s="150">
        <v>7.9986345848599836</v>
      </c>
      <c r="DZ145" s="150">
        <v>8.0683702728799833</v>
      </c>
      <c r="EA145" s="150">
        <v>8.1381059608999831</v>
      </c>
      <c r="EB145" s="150">
        <v>8.2078416489199828</v>
      </c>
      <c r="EC145" s="150">
        <v>8.2775773369399825</v>
      </c>
      <c r="ED145" s="150">
        <v>8.3473130249599823</v>
      </c>
      <c r="EE145" s="150">
        <v>8.417048712979982</v>
      </c>
      <c r="EF145" s="150">
        <v>8.4867844009999818</v>
      </c>
      <c r="EG145" s="150">
        <v>8.5565200890199815</v>
      </c>
      <c r="EH145" s="150">
        <v>8.6262557770399813</v>
      </c>
      <c r="EI145" s="150">
        <v>8.695991465059981</v>
      </c>
      <c r="EJ145" s="150">
        <v>8.7657271530799807</v>
      </c>
      <c r="EK145" s="150">
        <v>8.8354628410999805</v>
      </c>
      <c r="EL145" s="23">
        <v>8.9051985291199802</v>
      </c>
      <c r="EM145" s="23">
        <v>8.97493421713998</v>
      </c>
      <c r="EN145" s="23">
        <v>9.0446699051599797</v>
      </c>
      <c r="EO145" s="23">
        <v>9.1144055931799794</v>
      </c>
      <c r="EP145" s="23">
        <v>9.1841412811999792</v>
      </c>
      <c r="EQ145" s="23">
        <v>9.2538769692199789</v>
      </c>
      <c r="ER145" s="23">
        <v>9.3236126572399787</v>
      </c>
      <c r="ES145" s="23">
        <v>9.3933483452599784</v>
      </c>
      <c r="ET145" s="23">
        <v>9.4630840332799782</v>
      </c>
      <c r="EU145" s="23">
        <v>9.5328197212999779</v>
      </c>
      <c r="EV145" s="23">
        <v>9.6025554093199776</v>
      </c>
      <c r="EW145" s="23">
        <v>9.6722910973399774</v>
      </c>
      <c r="EX145" s="23">
        <v>9.7420267853599771</v>
      </c>
      <c r="EY145" s="23">
        <v>9.8117624733799769</v>
      </c>
      <c r="EZ145" s="23">
        <v>9.8814981613999766</v>
      </c>
      <c r="FA145" s="23">
        <v>9.9512338494199764</v>
      </c>
      <c r="FB145" s="23">
        <v>10.020969537439976</v>
      </c>
      <c r="FC145" s="23">
        <v>10.090705225459976</v>
      </c>
      <c r="FD145" s="23">
        <v>10.160440913479976</v>
      </c>
      <c r="FE145" s="23">
        <v>10.230176601499975</v>
      </c>
      <c r="FF145" s="23">
        <v>10.299912289519975</v>
      </c>
      <c r="FG145" s="23">
        <v>10.369647977539975</v>
      </c>
      <c r="FH145" s="23">
        <v>10.439383665559975</v>
      </c>
      <c r="FI145" s="23">
        <v>10.509119353579974</v>
      </c>
      <c r="FJ145" s="23">
        <v>10.578855041599974</v>
      </c>
      <c r="FK145" s="23">
        <v>10.648590729619974</v>
      </c>
      <c r="FL145" s="23">
        <v>10.718326417639974</v>
      </c>
      <c r="FM145" s="23">
        <v>10.788062105659973</v>
      </c>
      <c r="FN145" s="23">
        <v>10.857797793679973</v>
      </c>
      <c r="FO145" s="23">
        <v>10.927533481699973</v>
      </c>
      <c r="FP145" s="23">
        <v>10.997269169719972</v>
      </c>
      <c r="FQ145" s="23">
        <v>11.067004857739972</v>
      </c>
      <c r="FR145" s="23">
        <v>11.136740545759972</v>
      </c>
      <c r="FS145" s="23">
        <v>11.206476233779972</v>
      </c>
      <c r="FT145" s="23">
        <v>11.276211921799971</v>
      </c>
      <c r="FU145" s="23">
        <v>11.345947609819971</v>
      </c>
      <c r="FV145" s="23">
        <v>11.415683297839971</v>
      </c>
      <c r="FW145" s="23">
        <v>11.485418985859971</v>
      </c>
      <c r="FX145" s="23">
        <v>11.55515467387997</v>
      </c>
      <c r="FY145" s="23">
        <v>11.62489036189997</v>
      </c>
      <c r="FZ145" s="23">
        <v>11.69462604991997</v>
      </c>
      <c r="GA145" s="23">
        <v>11.76436173793997</v>
      </c>
      <c r="GB145" s="23">
        <v>11.834097425959969</v>
      </c>
      <c r="GC145" s="23">
        <v>11.903833113979969</v>
      </c>
      <c r="GD145" s="23">
        <v>11.973568801999969</v>
      </c>
      <c r="GE145" s="23">
        <v>12.043304490019969</v>
      </c>
      <c r="GF145" s="23">
        <v>12.113040178039968</v>
      </c>
      <c r="GG145" s="23">
        <v>12.182775866059968</v>
      </c>
      <c r="GH145" s="23">
        <v>12.252511554079968</v>
      </c>
      <c r="GI145" s="23">
        <v>12.322247242099968</v>
      </c>
      <c r="GJ145" s="23">
        <v>12.391982930119967</v>
      </c>
      <c r="GK145" s="23">
        <v>12.461718618139967</v>
      </c>
      <c r="GL145" s="23">
        <v>12.531454306159967</v>
      </c>
      <c r="GM145" s="23">
        <v>12.601189994179967</v>
      </c>
      <c r="GN145" s="23">
        <v>12.670925682199966</v>
      </c>
      <c r="GO145" s="23">
        <v>12.740661370219966</v>
      </c>
      <c r="GP145" s="23">
        <v>12.810397058239966</v>
      </c>
      <c r="GQ145" s="23">
        <v>12.880132746259966</v>
      </c>
      <c r="GR145" s="23">
        <v>12.949868434279965</v>
      </c>
      <c r="GS145" s="23">
        <v>13.019604122299965</v>
      </c>
      <c r="GT145" s="23">
        <v>13.089339810319965</v>
      </c>
      <c r="GU145" s="23">
        <v>13.159075498339964</v>
      </c>
      <c r="GV145" s="23">
        <v>13.228811186359964</v>
      </c>
      <c r="GW145" s="23">
        <v>13.298546874379964</v>
      </c>
      <c r="GX145" s="23">
        <v>13.368282562399964</v>
      </c>
      <c r="GY145" s="23">
        <v>13.438018250419963</v>
      </c>
      <c r="GZ145" s="23">
        <v>13.507753938439963</v>
      </c>
      <c r="HA145" s="23">
        <v>13.577489626459963</v>
      </c>
      <c r="HB145" s="23">
        <v>13.647225314479963</v>
      </c>
      <c r="HC145" s="23">
        <v>13.716961002499962</v>
      </c>
      <c r="HD145" s="23">
        <v>13.786696690519962</v>
      </c>
      <c r="HE145" s="23">
        <v>13.856432378539962</v>
      </c>
      <c r="HF145" s="23">
        <v>13.926168066559962</v>
      </c>
      <c r="HG145" s="23">
        <v>13.995903754579961</v>
      </c>
      <c r="HH145" s="23">
        <v>14.065639442599961</v>
      </c>
      <c r="HI145" s="23">
        <v>14.135375130619961</v>
      </c>
      <c r="HJ145" s="23">
        <v>14.205110818639961</v>
      </c>
      <c r="HK145" s="23">
        <v>14.27484650665996</v>
      </c>
      <c r="HL145" s="23">
        <v>14.34458219467996</v>
      </c>
      <c r="HM145" s="23">
        <v>14.41431788269996</v>
      </c>
      <c r="HN145" s="23">
        <v>14.48405357071996</v>
      </c>
      <c r="HO145" s="23">
        <v>14.553789258739959</v>
      </c>
      <c r="HP145" s="23">
        <v>14.623524946759959</v>
      </c>
      <c r="HQ145" s="23">
        <v>14.693260634779959</v>
      </c>
      <c r="HR145" s="23">
        <v>14.762996322799959</v>
      </c>
      <c r="HS145" s="23">
        <v>14.832732010819958</v>
      </c>
      <c r="HT145" s="23">
        <v>14.902467698839958</v>
      </c>
      <c r="HU145" s="23">
        <v>14.972203386859958</v>
      </c>
      <c r="HV145" s="23">
        <v>15.041939074879958</v>
      </c>
      <c r="HW145" s="23">
        <v>15.111674762899957</v>
      </c>
      <c r="HX145" s="23">
        <v>15.181410450919957</v>
      </c>
      <c r="HY145" s="23">
        <v>15.251146138939957</v>
      </c>
      <c r="HZ145" s="23">
        <v>15.320881826959956</v>
      </c>
      <c r="IA145" s="23">
        <v>15.390617514979956</v>
      </c>
      <c r="IB145" s="23">
        <v>15.460353202999956</v>
      </c>
      <c r="IC145" s="23">
        <v>15.530088891019956</v>
      </c>
      <c r="ID145" s="23">
        <v>15.599824579039955</v>
      </c>
      <c r="IE145" s="23">
        <v>15.669560267059955</v>
      </c>
      <c r="IF145" s="23">
        <v>15.739295955079955</v>
      </c>
      <c r="IG145" s="23">
        <v>15.809031643099955</v>
      </c>
      <c r="IH145" s="23">
        <v>15.878767331119954</v>
      </c>
      <c r="II145" s="23">
        <v>15.948503019139954</v>
      </c>
      <c r="IJ145" s="23">
        <v>16.018238707159952</v>
      </c>
      <c r="IK145" s="23">
        <v>16.087974395179955</v>
      </c>
      <c r="IL145" s="23">
        <v>16.157710083199952</v>
      </c>
      <c r="IM145" s="23">
        <v>16.227445771219955</v>
      </c>
      <c r="IN145" s="23">
        <v>16.297181459239951</v>
      </c>
      <c r="IO145" s="23">
        <v>16.366917147259954</v>
      </c>
      <c r="IP145" s="23">
        <v>16.436652835279951</v>
      </c>
      <c r="IQ145" s="23">
        <v>16.506388523299954</v>
      </c>
      <c r="IR145" s="23">
        <v>16.57612421131995</v>
      </c>
      <c r="IS145" s="23">
        <v>16.645859899339953</v>
      </c>
      <c r="IT145" s="23">
        <v>16.71559558735995</v>
      </c>
      <c r="IU145" s="23">
        <v>16.785331275379953</v>
      </c>
      <c r="IV145" s="23">
        <v>16.855066963399949</v>
      </c>
    </row>
    <row r="146" spans="1:256" ht="13.2" x14ac:dyDescent="0.25">
      <c r="A146" s="149">
        <v>41122</v>
      </c>
      <c r="B146" s="218">
        <v>-2.0210059293750011</v>
      </c>
      <c r="C146" s="218">
        <v>-1.9907047400625011</v>
      </c>
      <c r="D146" s="218">
        <v>-1.9604035507500011</v>
      </c>
      <c r="E146" s="218">
        <v>-1.930102361437501</v>
      </c>
      <c r="F146" s="218">
        <v>-1.899801172125001</v>
      </c>
      <c r="G146" s="218">
        <v>-1.869499982812501</v>
      </c>
      <c r="H146" s="218">
        <v>-1.8391987935000009</v>
      </c>
      <c r="I146" s="218">
        <v>-1.8088976041875009</v>
      </c>
      <c r="J146" s="218">
        <v>-1.7785964148750009</v>
      </c>
      <c r="K146" s="218">
        <v>-1.7482952255625008</v>
      </c>
      <c r="L146" s="218">
        <v>-1.7179940362500008</v>
      </c>
      <c r="M146" s="218">
        <v>-1.6876928469375008</v>
      </c>
      <c r="N146" s="218">
        <v>-1.6573916576250007</v>
      </c>
      <c r="O146" s="218">
        <v>-1.6270904683125007</v>
      </c>
      <c r="P146" s="218">
        <v>-1.5967892790000007</v>
      </c>
      <c r="Q146" s="218">
        <v>-1.5664880896875006</v>
      </c>
      <c r="R146" s="218">
        <v>-1.5361869003750006</v>
      </c>
      <c r="S146" s="218">
        <v>-1.5058857110625006</v>
      </c>
      <c r="T146" s="218">
        <v>-1.4755845217500005</v>
      </c>
      <c r="U146" s="218">
        <v>-1.4452833324375005</v>
      </c>
      <c r="V146" s="219">
        <v>-1.4149821431250005</v>
      </c>
      <c r="W146" s="218">
        <v>-1.3846809538125004</v>
      </c>
      <c r="X146" s="219">
        <v>-1.3543797645000004</v>
      </c>
      <c r="Y146" s="218">
        <v>-1.3240785751875004</v>
      </c>
      <c r="Z146" s="219">
        <v>-1.2937773858750004</v>
      </c>
      <c r="AA146" s="218">
        <v>-1.2634761965625003</v>
      </c>
      <c r="AB146" s="220">
        <v>-1.2331750072500003</v>
      </c>
      <c r="AC146" s="218">
        <v>-1.2028738179375003</v>
      </c>
      <c r="AD146" s="220">
        <v>-1.1725726286250002</v>
      </c>
      <c r="AE146" s="218">
        <v>-1.1422714393125002</v>
      </c>
      <c r="AF146" s="218">
        <v>-1.1119702500000002</v>
      </c>
      <c r="AG146" s="150">
        <v>-1.0832351250000003</v>
      </c>
      <c r="AH146" s="150">
        <v>-1.0545000000000002</v>
      </c>
      <c r="AI146" s="150">
        <v>-1.0272500000000002</v>
      </c>
      <c r="AJ146" s="150">
        <v>-1</v>
      </c>
      <c r="AK146" s="150">
        <v>-0.8</v>
      </c>
      <c r="AL146" s="150">
        <v>-0.6</v>
      </c>
      <c r="AM146" s="150">
        <v>-0.4</v>
      </c>
      <c r="AN146" s="150">
        <v>-0.2</v>
      </c>
      <c r="AO146" s="150">
        <v>0</v>
      </c>
      <c r="AP146" s="150">
        <v>0.2</v>
      </c>
      <c r="AQ146" s="150">
        <v>0.4</v>
      </c>
      <c r="AR146" s="150">
        <v>0.6</v>
      </c>
      <c r="AS146" s="150">
        <v>0.8</v>
      </c>
      <c r="AT146" s="150">
        <v>1</v>
      </c>
      <c r="AU146" s="150">
        <v>1.2</v>
      </c>
      <c r="AV146" s="150">
        <v>1.4</v>
      </c>
      <c r="AW146" s="150">
        <v>1.58</v>
      </c>
      <c r="AX146" s="150">
        <v>1.76</v>
      </c>
      <c r="AY146" s="150">
        <v>1.9220000000000006</v>
      </c>
      <c r="AZ146" s="150">
        <v>2.0840000000000005</v>
      </c>
      <c r="BA146" s="150">
        <v>2.2298000000000004</v>
      </c>
      <c r="BB146" s="150">
        <v>2.3756000000000004</v>
      </c>
      <c r="BC146" s="150">
        <v>2.5068200000000003</v>
      </c>
      <c r="BD146" s="150">
        <v>2.6380400000000002</v>
      </c>
      <c r="BE146" s="150">
        <v>2.756138</v>
      </c>
      <c r="BF146" s="150">
        <v>2.8742359999999998</v>
      </c>
      <c r="BG146" s="150">
        <v>2.9805241999999996</v>
      </c>
      <c r="BH146" s="150">
        <v>3.0868123999999995</v>
      </c>
      <c r="BI146" s="150">
        <v>3.1824717799999993</v>
      </c>
      <c r="BJ146" s="150">
        <v>3.2781311599999992</v>
      </c>
      <c r="BK146" s="150">
        <v>3.3642246019999993</v>
      </c>
      <c r="BL146" s="150">
        <v>3.450318043999999</v>
      </c>
      <c r="BM146" s="150">
        <v>3.5278021417999987</v>
      </c>
      <c r="BN146" s="150">
        <v>3.6052862395999989</v>
      </c>
      <c r="BO146" s="150">
        <v>3.6750219276199987</v>
      </c>
      <c r="BP146" s="150">
        <v>3.7447576156399989</v>
      </c>
      <c r="BQ146" s="150">
        <v>3.8144933036599991</v>
      </c>
      <c r="BR146" s="150">
        <v>3.8842289916799988</v>
      </c>
      <c r="BS146" s="150">
        <v>3.9539646796999985</v>
      </c>
      <c r="BT146" s="150">
        <v>4.0237003677199983</v>
      </c>
      <c r="BU146" s="150">
        <v>4.093436055739998</v>
      </c>
      <c r="BV146" s="150">
        <v>4.1631717437599978</v>
      </c>
      <c r="BW146" s="150">
        <v>4.2329074317799975</v>
      </c>
      <c r="BX146" s="150">
        <v>4.3026431197999973</v>
      </c>
      <c r="BY146" s="150">
        <v>4.372378807819997</v>
      </c>
      <c r="BZ146" s="150">
        <v>4.4421144958399967</v>
      </c>
      <c r="CA146" s="150">
        <v>4.5118501838599965</v>
      </c>
      <c r="CB146" s="150">
        <v>4.5815858718799962</v>
      </c>
      <c r="CC146" s="150">
        <v>4.651321559899996</v>
      </c>
      <c r="CD146" s="150">
        <v>4.7210572479199957</v>
      </c>
      <c r="CE146" s="150">
        <v>4.7907929359399954</v>
      </c>
      <c r="CF146" s="150">
        <v>4.8605286239599952</v>
      </c>
      <c r="CG146" s="150">
        <v>4.9302643119799949</v>
      </c>
      <c r="CH146" s="150">
        <v>4.9999999999999947</v>
      </c>
      <c r="CI146" s="150">
        <v>5.0697356880199944</v>
      </c>
      <c r="CJ146" s="150">
        <v>5.1394713760399942</v>
      </c>
      <c r="CK146" s="150">
        <v>5.2092070640599939</v>
      </c>
      <c r="CL146" s="150">
        <v>5.2789427520799936</v>
      </c>
      <c r="CM146" s="150">
        <v>5.3486784400999934</v>
      </c>
      <c r="CN146" s="150">
        <v>5.4184141281199931</v>
      </c>
      <c r="CO146" s="150">
        <v>5.4881498161399929</v>
      </c>
      <c r="CP146" s="150">
        <v>5.5578855041599926</v>
      </c>
      <c r="CQ146" s="150">
        <v>5.6276211921799923</v>
      </c>
      <c r="CR146" s="150">
        <v>5.6973568801999921</v>
      </c>
      <c r="CS146" s="150">
        <v>5.7670925682199918</v>
      </c>
      <c r="CT146" s="150">
        <v>5.8368282562399916</v>
      </c>
      <c r="CU146" s="150">
        <v>5.9065639442599913</v>
      </c>
      <c r="CV146" s="150">
        <v>5.9762996322799911</v>
      </c>
      <c r="CW146" s="150">
        <v>6.0460353202999908</v>
      </c>
      <c r="CX146" s="150">
        <v>6.1157710083199905</v>
      </c>
      <c r="CY146" s="150">
        <v>6.1855066963399903</v>
      </c>
      <c r="CZ146" s="150">
        <v>6.25524238435999</v>
      </c>
      <c r="DA146" s="150">
        <v>6.3249780723799898</v>
      </c>
      <c r="DB146" s="150">
        <v>6.3947137603999895</v>
      </c>
      <c r="DC146" s="150">
        <v>6.4644494484199893</v>
      </c>
      <c r="DD146" s="150">
        <v>6.534185136439989</v>
      </c>
      <c r="DE146" s="150">
        <v>6.6039208244599887</v>
      </c>
      <c r="DF146" s="150">
        <v>6.6736565124799885</v>
      </c>
      <c r="DG146" s="150">
        <v>6.7433922004999882</v>
      </c>
      <c r="DH146" s="150">
        <v>6.813127888519988</v>
      </c>
      <c r="DI146" s="150">
        <v>6.8828635765399877</v>
      </c>
      <c r="DJ146" s="150">
        <v>6.9525992645599874</v>
      </c>
      <c r="DK146" s="150">
        <v>7.0223349525799872</v>
      </c>
      <c r="DL146" s="150">
        <v>7.0920706405999869</v>
      </c>
      <c r="DM146" s="150">
        <v>7.1618063286199867</v>
      </c>
      <c r="DN146" s="150">
        <v>7.2315420166399864</v>
      </c>
      <c r="DO146" s="150">
        <v>7.3012777046599862</v>
      </c>
      <c r="DP146" s="150">
        <v>7.3710133926799859</v>
      </c>
      <c r="DQ146" s="150">
        <v>7.4407490806999856</v>
      </c>
      <c r="DR146" s="150">
        <v>7.5104847687199854</v>
      </c>
      <c r="DS146" s="150">
        <v>7.5802204567399851</v>
      </c>
      <c r="DT146" s="150">
        <v>7.6499561447599849</v>
      </c>
      <c r="DU146" s="150">
        <v>7.7196918327799846</v>
      </c>
      <c r="DV146" s="150">
        <v>7.7894275207999844</v>
      </c>
      <c r="DW146" s="150">
        <v>7.8591632088199841</v>
      </c>
      <c r="DX146" s="150">
        <v>7.9288988968399838</v>
      </c>
      <c r="DY146" s="150">
        <v>7.9986345848599836</v>
      </c>
      <c r="DZ146" s="150">
        <v>8.0683702728799833</v>
      </c>
      <c r="EA146" s="150">
        <v>8.1381059608999831</v>
      </c>
      <c r="EB146" s="150">
        <v>8.2078416489199828</v>
      </c>
      <c r="EC146" s="150">
        <v>8.2775773369399825</v>
      </c>
      <c r="ED146" s="150">
        <v>8.3473130249599823</v>
      </c>
      <c r="EE146" s="150">
        <v>8.417048712979982</v>
      </c>
      <c r="EF146" s="150">
        <v>8.4867844009999818</v>
      </c>
      <c r="EG146" s="150">
        <v>8.5565200890199815</v>
      </c>
      <c r="EH146" s="150">
        <v>8.6262557770399813</v>
      </c>
      <c r="EI146" s="150">
        <v>8.695991465059981</v>
      </c>
      <c r="EJ146" s="150">
        <v>8.7657271530799807</v>
      </c>
      <c r="EK146" s="150">
        <v>8.8354628410999805</v>
      </c>
      <c r="EL146" s="23">
        <v>8.9051985291199802</v>
      </c>
      <c r="EM146" s="23">
        <v>8.97493421713998</v>
      </c>
      <c r="EN146" s="23">
        <v>9.0446699051599797</v>
      </c>
      <c r="EO146" s="23">
        <v>9.1144055931799794</v>
      </c>
      <c r="EP146" s="23">
        <v>9.1841412811999792</v>
      </c>
      <c r="EQ146" s="23">
        <v>9.2538769692199789</v>
      </c>
      <c r="ER146" s="23">
        <v>9.3236126572399787</v>
      </c>
      <c r="ES146" s="23">
        <v>9.3933483452599784</v>
      </c>
      <c r="ET146" s="23">
        <v>9.4630840332799782</v>
      </c>
      <c r="EU146" s="23">
        <v>9.5328197212999779</v>
      </c>
      <c r="EV146" s="23">
        <v>9.6025554093199776</v>
      </c>
      <c r="EW146" s="23">
        <v>9.6722910973399774</v>
      </c>
      <c r="EX146" s="23">
        <v>9.7420267853599771</v>
      </c>
      <c r="EY146" s="23">
        <v>9.8117624733799769</v>
      </c>
      <c r="EZ146" s="23">
        <v>9.8814981613999766</v>
      </c>
      <c r="FA146" s="23">
        <v>9.9512338494199764</v>
      </c>
      <c r="FB146" s="23">
        <v>10.020969537439976</v>
      </c>
      <c r="FC146" s="23">
        <v>10.090705225459976</v>
      </c>
      <c r="FD146" s="23">
        <v>10.160440913479976</v>
      </c>
      <c r="FE146" s="23">
        <v>10.230176601499975</v>
      </c>
      <c r="FF146" s="23">
        <v>10.299912289519975</v>
      </c>
      <c r="FG146" s="23">
        <v>10.369647977539975</v>
      </c>
      <c r="FH146" s="23">
        <v>10.439383665559975</v>
      </c>
      <c r="FI146" s="23">
        <v>10.509119353579974</v>
      </c>
      <c r="FJ146" s="23">
        <v>10.578855041599974</v>
      </c>
      <c r="FK146" s="23">
        <v>10.648590729619974</v>
      </c>
      <c r="FL146" s="23">
        <v>10.718326417639974</v>
      </c>
      <c r="FM146" s="23">
        <v>10.788062105659973</v>
      </c>
      <c r="FN146" s="23">
        <v>10.857797793679973</v>
      </c>
      <c r="FO146" s="23">
        <v>10.927533481699973</v>
      </c>
      <c r="FP146" s="23">
        <v>10.997269169719972</v>
      </c>
      <c r="FQ146" s="23">
        <v>11.067004857739972</v>
      </c>
      <c r="FR146" s="23">
        <v>11.136740545759972</v>
      </c>
      <c r="FS146" s="23">
        <v>11.206476233779972</v>
      </c>
      <c r="FT146" s="23">
        <v>11.276211921799971</v>
      </c>
      <c r="FU146" s="23">
        <v>11.345947609819971</v>
      </c>
      <c r="FV146" s="23">
        <v>11.415683297839971</v>
      </c>
      <c r="FW146" s="23">
        <v>11.485418985859971</v>
      </c>
      <c r="FX146" s="23">
        <v>11.55515467387997</v>
      </c>
      <c r="FY146" s="23">
        <v>11.62489036189997</v>
      </c>
      <c r="FZ146" s="23">
        <v>11.69462604991997</v>
      </c>
      <c r="GA146" s="23">
        <v>11.76436173793997</v>
      </c>
      <c r="GB146" s="23">
        <v>11.834097425959969</v>
      </c>
      <c r="GC146" s="23">
        <v>11.903833113979969</v>
      </c>
      <c r="GD146" s="23">
        <v>11.973568801999969</v>
      </c>
      <c r="GE146" s="23">
        <v>12.043304490019969</v>
      </c>
      <c r="GF146" s="23">
        <v>12.113040178039968</v>
      </c>
      <c r="GG146" s="23">
        <v>12.182775866059968</v>
      </c>
      <c r="GH146" s="23">
        <v>12.252511554079968</v>
      </c>
      <c r="GI146" s="23">
        <v>12.322247242099968</v>
      </c>
      <c r="GJ146" s="23">
        <v>12.391982930119967</v>
      </c>
      <c r="GK146" s="23">
        <v>12.461718618139967</v>
      </c>
      <c r="GL146" s="23">
        <v>12.531454306159967</v>
      </c>
      <c r="GM146" s="23">
        <v>12.601189994179967</v>
      </c>
      <c r="GN146" s="23">
        <v>12.670925682199966</v>
      </c>
      <c r="GO146" s="23">
        <v>12.740661370219966</v>
      </c>
      <c r="GP146" s="23">
        <v>12.810397058239966</v>
      </c>
      <c r="GQ146" s="23">
        <v>12.880132746259966</v>
      </c>
      <c r="GR146" s="23">
        <v>12.949868434279965</v>
      </c>
      <c r="GS146" s="23">
        <v>13.019604122299965</v>
      </c>
      <c r="GT146" s="23">
        <v>13.089339810319965</v>
      </c>
      <c r="GU146" s="23">
        <v>13.159075498339964</v>
      </c>
      <c r="GV146" s="23">
        <v>13.228811186359964</v>
      </c>
      <c r="GW146" s="23">
        <v>13.298546874379964</v>
      </c>
      <c r="GX146" s="23">
        <v>13.368282562399964</v>
      </c>
      <c r="GY146" s="23">
        <v>13.438018250419963</v>
      </c>
      <c r="GZ146" s="23">
        <v>13.507753938439963</v>
      </c>
      <c r="HA146" s="23">
        <v>13.577489626459963</v>
      </c>
      <c r="HB146" s="23">
        <v>13.647225314479963</v>
      </c>
      <c r="HC146" s="23">
        <v>13.716961002499962</v>
      </c>
      <c r="HD146" s="23">
        <v>13.786696690519962</v>
      </c>
      <c r="HE146" s="23">
        <v>13.856432378539962</v>
      </c>
      <c r="HF146" s="23">
        <v>13.926168066559962</v>
      </c>
      <c r="HG146" s="23">
        <v>13.995903754579961</v>
      </c>
      <c r="HH146" s="23">
        <v>14.065639442599961</v>
      </c>
      <c r="HI146" s="23">
        <v>14.135375130619961</v>
      </c>
      <c r="HJ146" s="23">
        <v>14.205110818639961</v>
      </c>
      <c r="HK146" s="23">
        <v>14.27484650665996</v>
      </c>
      <c r="HL146" s="23">
        <v>14.34458219467996</v>
      </c>
      <c r="HM146" s="23">
        <v>14.41431788269996</v>
      </c>
      <c r="HN146" s="23">
        <v>14.48405357071996</v>
      </c>
      <c r="HO146" s="23">
        <v>14.553789258739959</v>
      </c>
      <c r="HP146" s="23">
        <v>14.623524946759959</v>
      </c>
      <c r="HQ146" s="23">
        <v>14.693260634779959</v>
      </c>
      <c r="HR146" s="23">
        <v>14.762996322799959</v>
      </c>
      <c r="HS146" s="23">
        <v>14.832732010819958</v>
      </c>
      <c r="HT146" s="23">
        <v>14.902467698839958</v>
      </c>
      <c r="HU146" s="23">
        <v>14.972203386859958</v>
      </c>
      <c r="HV146" s="23">
        <v>15.041939074879958</v>
      </c>
      <c r="HW146" s="23">
        <v>15.111674762899957</v>
      </c>
      <c r="HX146" s="23">
        <v>15.181410450919957</v>
      </c>
      <c r="HY146" s="23">
        <v>15.251146138939957</v>
      </c>
      <c r="HZ146" s="23">
        <v>15.320881826959956</v>
      </c>
      <c r="IA146" s="23">
        <v>15.390617514979956</v>
      </c>
      <c r="IB146" s="23">
        <v>15.460353202999956</v>
      </c>
      <c r="IC146" s="23">
        <v>15.530088891019956</v>
      </c>
      <c r="ID146" s="23">
        <v>15.599824579039955</v>
      </c>
      <c r="IE146" s="23">
        <v>15.669560267059955</v>
      </c>
      <c r="IF146" s="23">
        <v>15.739295955079955</v>
      </c>
      <c r="IG146" s="23">
        <v>15.809031643099955</v>
      </c>
      <c r="IH146" s="23">
        <v>15.878767331119954</v>
      </c>
      <c r="II146" s="23">
        <v>15.948503019139954</v>
      </c>
      <c r="IJ146" s="23">
        <v>16.018238707159952</v>
      </c>
      <c r="IK146" s="23">
        <v>16.087974395179955</v>
      </c>
      <c r="IL146" s="23">
        <v>16.157710083199952</v>
      </c>
      <c r="IM146" s="23">
        <v>16.227445771219955</v>
      </c>
      <c r="IN146" s="23">
        <v>16.297181459239951</v>
      </c>
      <c r="IO146" s="23">
        <v>16.366917147259954</v>
      </c>
      <c r="IP146" s="23">
        <v>16.436652835279951</v>
      </c>
      <c r="IQ146" s="23">
        <v>16.506388523299954</v>
      </c>
      <c r="IR146" s="23">
        <v>16.57612421131995</v>
      </c>
      <c r="IS146" s="23">
        <v>16.645859899339953</v>
      </c>
      <c r="IT146" s="23">
        <v>16.71559558735995</v>
      </c>
      <c r="IU146" s="23">
        <v>16.785331275379953</v>
      </c>
      <c r="IV146" s="23">
        <v>16.855066963399949</v>
      </c>
    </row>
    <row r="147" spans="1:256" ht="13.2" x14ac:dyDescent="0.25">
      <c r="A147" s="149">
        <v>41153</v>
      </c>
      <c r="B147" s="218">
        <v>-2.0210059293750011</v>
      </c>
      <c r="C147" s="218">
        <v>-1.9907047400625011</v>
      </c>
      <c r="D147" s="218">
        <v>-1.9604035507500011</v>
      </c>
      <c r="E147" s="218">
        <v>-1.930102361437501</v>
      </c>
      <c r="F147" s="218">
        <v>-1.899801172125001</v>
      </c>
      <c r="G147" s="218">
        <v>-1.869499982812501</v>
      </c>
      <c r="H147" s="218">
        <v>-1.8391987935000009</v>
      </c>
      <c r="I147" s="218">
        <v>-1.8088976041875009</v>
      </c>
      <c r="J147" s="218">
        <v>-1.7785964148750009</v>
      </c>
      <c r="K147" s="218">
        <v>-1.7482952255625008</v>
      </c>
      <c r="L147" s="218">
        <v>-1.7179940362500008</v>
      </c>
      <c r="M147" s="218">
        <v>-1.6876928469375008</v>
      </c>
      <c r="N147" s="218">
        <v>-1.6573916576250007</v>
      </c>
      <c r="O147" s="218">
        <v>-1.6270904683125007</v>
      </c>
      <c r="P147" s="218">
        <v>-1.5967892790000007</v>
      </c>
      <c r="Q147" s="218">
        <v>-1.5664880896875006</v>
      </c>
      <c r="R147" s="218">
        <v>-1.5361869003750006</v>
      </c>
      <c r="S147" s="218">
        <v>-1.5058857110625006</v>
      </c>
      <c r="T147" s="218">
        <v>-1.4755845217500005</v>
      </c>
      <c r="U147" s="218">
        <v>-1.4452833324375005</v>
      </c>
      <c r="V147" s="219">
        <v>-1.4149821431250005</v>
      </c>
      <c r="W147" s="218">
        <v>-1.3846809538125004</v>
      </c>
      <c r="X147" s="219">
        <v>-1.3543797645000004</v>
      </c>
      <c r="Y147" s="218">
        <v>-1.3240785751875004</v>
      </c>
      <c r="Z147" s="219">
        <v>-1.2937773858750004</v>
      </c>
      <c r="AA147" s="218">
        <v>-1.2634761965625003</v>
      </c>
      <c r="AB147" s="220">
        <v>-1.2331750072500003</v>
      </c>
      <c r="AC147" s="218">
        <v>-1.2028738179375003</v>
      </c>
      <c r="AD147" s="220">
        <v>-1.1725726286250002</v>
      </c>
      <c r="AE147" s="218">
        <v>-1.1422714393125002</v>
      </c>
      <c r="AF147" s="218">
        <v>-1.1119702500000002</v>
      </c>
      <c r="AG147" s="150">
        <v>-1.0832351250000003</v>
      </c>
      <c r="AH147" s="150">
        <v>-1.0545000000000002</v>
      </c>
      <c r="AI147" s="150">
        <v>-1.0272500000000002</v>
      </c>
      <c r="AJ147" s="150">
        <v>-1</v>
      </c>
      <c r="AK147" s="150">
        <v>-0.8</v>
      </c>
      <c r="AL147" s="150">
        <v>-0.6</v>
      </c>
      <c r="AM147" s="150">
        <v>-0.4</v>
      </c>
      <c r="AN147" s="150">
        <v>-0.2</v>
      </c>
      <c r="AO147" s="150">
        <v>0</v>
      </c>
      <c r="AP147" s="150">
        <v>0.2</v>
      </c>
      <c r="AQ147" s="150">
        <v>0.4</v>
      </c>
      <c r="AR147" s="150">
        <v>0.6</v>
      </c>
      <c r="AS147" s="150">
        <v>0.8</v>
      </c>
      <c r="AT147" s="150">
        <v>1</v>
      </c>
      <c r="AU147" s="150">
        <v>1.2</v>
      </c>
      <c r="AV147" s="150">
        <v>1.4</v>
      </c>
      <c r="AW147" s="150">
        <v>1.58</v>
      </c>
      <c r="AX147" s="150">
        <v>1.76</v>
      </c>
      <c r="AY147" s="150">
        <v>1.9220000000000006</v>
      </c>
      <c r="AZ147" s="150">
        <v>2.0840000000000005</v>
      </c>
      <c r="BA147" s="150">
        <v>2.2298000000000004</v>
      </c>
      <c r="BB147" s="150">
        <v>2.3756000000000004</v>
      </c>
      <c r="BC147" s="150">
        <v>2.5068200000000003</v>
      </c>
      <c r="BD147" s="150">
        <v>2.6380400000000002</v>
      </c>
      <c r="BE147" s="150">
        <v>2.756138</v>
      </c>
      <c r="BF147" s="150">
        <v>2.8742359999999998</v>
      </c>
      <c r="BG147" s="150">
        <v>2.9805241999999996</v>
      </c>
      <c r="BH147" s="150">
        <v>3.0868123999999995</v>
      </c>
      <c r="BI147" s="150">
        <v>3.1824717799999993</v>
      </c>
      <c r="BJ147" s="150">
        <v>3.2781311599999992</v>
      </c>
      <c r="BK147" s="150">
        <v>3.3642246019999993</v>
      </c>
      <c r="BL147" s="150">
        <v>3.450318043999999</v>
      </c>
      <c r="BM147" s="150">
        <v>3.5278021417999987</v>
      </c>
      <c r="BN147" s="150">
        <v>3.6052862395999989</v>
      </c>
      <c r="BO147" s="150">
        <v>3.6750219276199987</v>
      </c>
      <c r="BP147" s="150">
        <v>3.7447576156399989</v>
      </c>
      <c r="BQ147" s="150">
        <v>3.8144933036599991</v>
      </c>
      <c r="BR147" s="150">
        <v>3.8842289916799988</v>
      </c>
      <c r="BS147" s="150">
        <v>3.9539646796999985</v>
      </c>
      <c r="BT147" s="150">
        <v>4.0237003677199983</v>
      </c>
      <c r="BU147" s="150">
        <v>4.093436055739998</v>
      </c>
      <c r="BV147" s="150">
        <v>4.1631717437599978</v>
      </c>
      <c r="BW147" s="150">
        <v>4.2329074317799975</v>
      </c>
      <c r="BX147" s="150">
        <v>4.3026431197999973</v>
      </c>
      <c r="BY147" s="150">
        <v>4.372378807819997</v>
      </c>
      <c r="BZ147" s="150">
        <v>4.4421144958399967</v>
      </c>
      <c r="CA147" s="150">
        <v>4.5118501838599965</v>
      </c>
      <c r="CB147" s="150">
        <v>4.5815858718799962</v>
      </c>
      <c r="CC147" s="150">
        <v>4.651321559899996</v>
      </c>
      <c r="CD147" s="150">
        <v>4.7210572479199957</v>
      </c>
      <c r="CE147" s="150">
        <v>4.7907929359399954</v>
      </c>
      <c r="CF147" s="150">
        <v>4.8605286239599952</v>
      </c>
      <c r="CG147" s="150">
        <v>4.9302643119799949</v>
      </c>
      <c r="CH147" s="150">
        <v>4.9999999999999947</v>
      </c>
      <c r="CI147" s="150">
        <v>5.0697356880199944</v>
      </c>
      <c r="CJ147" s="150">
        <v>5.1394713760399942</v>
      </c>
      <c r="CK147" s="150">
        <v>5.2092070640599939</v>
      </c>
      <c r="CL147" s="150">
        <v>5.2789427520799936</v>
      </c>
      <c r="CM147" s="150">
        <v>5.3486784400999934</v>
      </c>
      <c r="CN147" s="150">
        <v>5.4184141281199931</v>
      </c>
      <c r="CO147" s="150">
        <v>5.4881498161399929</v>
      </c>
      <c r="CP147" s="150">
        <v>5.5578855041599926</v>
      </c>
      <c r="CQ147" s="150">
        <v>5.6276211921799923</v>
      </c>
      <c r="CR147" s="150">
        <v>5.6973568801999921</v>
      </c>
      <c r="CS147" s="150">
        <v>5.7670925682199918</v>
      </c>
      <c r="CT147" s="150">
        <v>5.8368282562399916</v>
      </c>
      <c r="CU147" s="150">
        <v>5.9065639442599913</v>
      </c>
      <c r="CV147" s="150">
        <v>5.9762996322799911</v>
      </c>
      <c r="CW147" s="150">
        <v>6.0460353202999908</v>
      </c>
      <c r="CX147" s="150">
        <v>6.1157710083199905</v>
      </c>
      <c r="CY147" s="150">
        <v>6.1855066963399903</v>
      </c>
      <c r="CZ147" s="150">
        <v>6.25524238435999</v>
      </c>
      <c r="DA147" s="150">
        <v>6.3249780723799898</v>
      </c>
      <c r="DB147" s="150">
        <v>6.3947137603999895</v>
      </c>
      <c r="DC147" s="150">
        <v>6.4644494484199893</v>
      </c>
      <c r="DD147" s="150">
        <v>6.534185136439989</v>
      </c>
      <c r="DE147" s="150">
        <v>6.6039208244599887</v>
      </c>
      <c r="DF147" s="150">
        <v>6.6736565124799885</v>
      </c>
      <c r="DG147" s="150">
        <v>6.7433922004999882</v>
      </c>
      <c r="DH147" s="150">
        <v>6.813127888519988</v>
      </c>
      <c r="DI147" s="150">
        <v>6.8828635765399877</v>
      </c>
      <c r="DJ147" s="150">
        <v>6.9525992645599874</v>
      </c>
      <c r="DK147" s="150">
        <v>7.0223349525799872</v>
      </c>
      <c r="DL147" s="150">
        <v>7.0920706405999869</v>
      </c>
      <c r="DM147" s="150">
        <v>7.1618063286199867</v>
      </c>
      <c r="DN147" s="150">
        <v>7.2315420166399864</v>
      </c>
      <c r="DO147" s="150">
        <v>7.3012777046599862</v>
      </c>
      <c r="DP147" s="150">
        <v>7.3710133926799859</v>
      </c>
      <c r="DQ147" s="150">
        <v>7.4407490806999856</v>
      </c>
      <c r="DR147" s="150">
        <v>7.5104847687199854</v>
      </c>
      <c r="DS147" s="150">
        <v>7.5802204567399851</v>
      </c>
      <c r="DT147" s="150">
        <v>7.6499561447599849</v>
      </c>
      <c r="DU147" s="150">
        <v>7.7196918327799846</v>
      </c>
      <c r="DV147" s="150">
        <v>7.7894275207999844</v>
      </c>
      <c r="DW147" s="150">
        <v>7.8591632088199841</v>
      </c>
      <c r="DX147" s="150">
        <v>7.9288988968399838</v>
      </c>
      <c r="DY147" s="150">
        <v>7.9986345848599836</v>
      </c>
      <c r="DZ147" s="150">
        <v>8.0683702728799833</v>
      </c>
      <c r="EA147" s="150">
        <v>8.1381059608999831</v>
      </c>
      <c r="EB147" s="150">
        <v>8.2078416489199828</v>
      </c>
      <c r="EC147" s="150">
        <v>8.2775773369399825</v>
      </c>
      <c r="ED147" s="150">
        <v>8.3473130249599823</v>
      </c>
      <c r="EE147" s="150">
        <v>8.417048712979982</v>
      </c>
      <c r="EF147" s="150">
        <v>8.4867844009999818</v>
      </c>
      <c r="EG147" s="150">
        <v>8.5565200890199815</v>
      </c>
      <c r="EH147" s="150">
        <v>8.6262557770399813</v>
      </c>
      <c r="EI147" s="150">
        <v>8.695991465059981</v>
      </c>
      <c r="EJ147" s="150">
        <v>8.7657271530799807</v>
      </c>
      <c r="EK147" s="150">
        <v>8.8354628410999805</v>
      </c>
      <c r="EL147" s="23">
        <v>8.9051985291199802</v>
      </c>
      <c r="EM147" s="23">
        <v>8.97493421713998</v>
      </c>
      <c r="EN147" s="23">
        <v>9.0446699051599797</v>
      </c>
      <c r="EO147" s="23">
        <v>9.1144055931799794</v>
      </c>
      <c r="EP147" s="23">
        <v>9.1841412811999792</v>
      </c>
      <c r="EQ147" s="23">
        <v>9.2538769692199789</v>
      </c>
      <c r="ER147" s="23">
        <v>9.3236126572399787</v>
      </c>
      <c r="ES147" s="23">
        <v>9.3933483452599784</v>
      </c>
      <c r="ET147" s="23">
        <v>9.4630840332799782</v>
      </c>
      <c r="EU147" s="23">
        <v>9.5328197212999779</v>
      </c>
      <c r="EV147" s="23">
        <v>9.6025554093199776</v>
      </c>
      <c r="EW147" s="23">
        <v>9.6722910973399774</v>
      </c>
      <c r="EX147" s="23">
        <v>9.7420267853599771</v>
      </c>
      <c r="EY147" s="23">
        <v>9.8117624733799769</v>
      </c>
      <c r="EZ147" s="23">
        <v>9.8814981613999766</v>
      </c>
      <c r="FA147" s="23">
        <v>9.9512338494199764</v>
      </c>
      <c r="FB147" s="23">
        <v>10.020969537439976</v>
      </c>
      <c r="FC147" s="23">
        <v>10.090705225459976</v>
      </c>
      <c r="FD147" s="23">
        <v>10.160440913479976</v>
      </c>
      <c r="FE147" s="23">
        <v>10.230176601499975</v>
      </c>
      <c r="FF147" s="23">
        <v>10.299912289519975</v>
      </c>
      <c r="FG147" s="23">
        <v>10.369647977539975</v>
      </c>
      <c r="FH147" s="23">
        <v>10.439383665559975</v>
      </c>
      <c r="FI147" s="23">
        <v>10.509119353579974</v>
      </c>
      <c r="FJ147" s="23">
        <v>10.578855041599974</v>
      </c>
      <c r="FK147" s="23">
        <v>10.648590729619974</v>
      </c>
      <c r="FL147" s="23">
        <v>10.718326417639974</v>
      </c>
      <c r="FM147" s="23">
        <v>10.788062105659973</v>
      </c>
      <c r="FN147" s="23">
        <v>10.857797793679973</v>
      </c>
      <c r="FO147" s="23">
        <v>10.927533481699973</v>
      </c>
      <c r="FP147" s="23">
        <v>10.997269169719972</v>
      </c>
      <c r="FQ147" s="23">
        <v>11.067004857739972</v>
      </c>
      <c r="FR147" s="23">
        <v>11.136740545759972</v>
      </c>
      <c r="FS147" s="23">
        <v>11.206476233779972</v>
      </c>
      <c r="FT147" s="23">
        <v>11.276211921799971</v>
      </c>
      <c r="FU147" s="23">
        <v>11.345947609819971</v>
      </c>
      <c r="FV147" s="23">
        <v>11.415683297839971</v>
      </c>
      <c r="FW147" s="23">
        <v>11.485418985859971</v>
      </c>
      <c r="FX147" s="23">
        <v>11.55515467387997</v>
      </c>
      <c r="FY147" s="23">
        <v>11.62489036189997</v>
      </c>
      <c r="FZ147" s="23">
        <v>11.69462604991997</v>
      </c>
      <c r="GA147" s="23">
        <v>11.76436173793997</v>
      </c>
      <c r="GB147" s="23">
        <v>11.834097425959969</v>
      </c>
      <c r="GC147" s="23">
        <v>11.903833113979969</v>
      </c>
      <c r="GD147" s="23">
        <v>11.973568801999969</v>
      </c>
      <c r="GE147" s="23">
        <v>12.043304490019969</v>
      </c>
      <c r="GF147" s="23">
        <v>12.113040178039968</v>
      </c>
      <c r="GG147" s="23">
        <v>12.182775866059968</v>
      </c>
      <c r="GH147" s="23">
        <v>12.252511554079968</v>
      </c>
      <c r="GI147" s="23">
        <v>12.322247242099968</v>
      </c>
      <c r="GJ147" s="23">
        <v>12.391982930119967</v>
      </c>
      <c r="GK147" s="23">
        <v>12.461718618139967</v>
      </c>
      <c r="GL147" s="23">
        <v>12.531454306159967</v>
      </c>
      <c r="GM147" s="23">
        <v>12.601189994179967</v>
      </c>
      <c r="GN147" s="23">
        <v>12.670925682199966</v>
      </c>
      <c r="GO147" s="23">
        <v>12.740661370219966</v>
      </c>
      <c r="GP147" s="23">
        <v>12.810397058239966</v>
      </c>
      <c r="GQ147" s="23">
        <v>12.880132746259966</v>
      </c>
      <c r="GR147" s="23">
        <v>12.949868434279965</v>
      </c>
      <c r="GS147" s="23">
        <v>13.019604122299965</v>
      </c>
      <c r="GT147" s="23">
        <v>13.089339810319965</v>
      </c>
      <c r="GU147" s="23">
        <v>13.159075498339964</v>
      </c>
      <c r="GV147" s="23">
        <v>13.228811186359964</v>
      </c>
      <c r="GW147" s="23">
        <v>13.298546874379964</v>
      </c>
      <c r="GX147" s="23">
        <v>13.368282562399964</v>
      </c>
      <c r="GY147" s="23">
        <v>13.438018250419963</v>
      </c>
      <c r="GZ147" s="23">
        <v>13.507753938439963</v>
      </c>
      <c r="HA147" s="23">
        <v>13.577489626459963</v>
      </c>
      <c r="HB147" s="23">
        <v>13.647225314479963</v>
      </c>
      <c r="HC147" s="23">
        <v>13.716961002499962</v>
      </c>
      <c r="HD147" s="23">
        <v>13.786696690519962</v>
      </c>
      <c r="HE147" s="23">
        <v>13.856432378539962</v>
      </c>
      <c r="HF147" s="23">
        <v>13.926168066559962</v>
      </c>
      <c r="HG147" s="23">
        <v>13.995903754579961</v>
      </c>
      <c r="HH147" s="23">
        <v>14.065639442599961</v>
      </c>
      <c r="HI147" s="23">
        <v>14.135375130619961</v>
      </c>
      <c r="HJ147" s="23">
        <v>14.205110818639961</v>
      </c>
      <c r="HK147" s="23">
        <v>14.27484650665996</v>
      </c>
      <c r="HL147" s="23">
        <v>14.34458219467996</v>
      </c>
      <c r="HM147" s="23">
        <v>14.41431788269996</v>
      </c>
      <c r="HN147" s="23">
        <v>14.48405357071996</v>
      </c>
      <c r="HO147" s="23">
        <v>14.553789258739959</v>
      </c>
      <c r="HP147" s="23">
        <v>14.623524946759959</v>
      </c>
      <c r="HQ147" s="23">
        <v>14.693260634779959</v>
      </c>
      <c r="HR147" s="23">
        <v>14.762996322799959</v>
      </c>
      <c r="HS147" s="23">
        <v>14.832732010819958</v>
      </c>
      <c r="HT147" s="23">
        <v>14.902467698839958</v>
      </c>
      <c r="HU147" s="23">
        <v>14.972203386859958</v>
      </c>
      <c r="HV147" s="23">
        <v>15.041939074879958</v>
      </c>
      <c r="HW147" s="23">
        <v>15.111674762899957</v>
      </c>
      <c r="HX147" s="23">
        <v>15.181410450919957</v>
      </c>
      <c r="HY147" s="23">
        <v>15.251146138939957</v>
      </c>
      <c r="HZ147" s="23">
        <v>15.320881826959956</v>
      </c>
      <c r="IA147" s="23">
        <v>15.390617514979956</v>
      </c>
      <c r="IB147" s="23">
        <v>15.460353202999956</v>
      </c>
      <c r="IC147" s="23">
        <v>15.530088891019956</v>
      </c>
      <c r="ID147" s="23">
        <v>15.599824579039955</v>
      </c>
      <c r="IE147" s="23">
        <v>15.669560267059955</v>
      </c>
      <c r="IF147" s="23">
        <v>15.739295955079955</v>
      </c>
      <c r="IG147" s="23">
        <v>15.809031643099955</v>
      </c>
      <c r="IH147" s="23">
        <v>15.878767331119954</v>
      </c>
      <c r="II147" s="23">
        <v>15.948503019139954</v>
      </c>
      <c r="IJ147" s="23">
        <v>16.018238707159952</v>
      </c>
      <c r="IK147" s="23">
        <v>16.087974395179955</v>
      </c>
      <c r="IL147" s="23">
        <v>16.157710083199952</v>
      </c>
      <c r="IM147" s="23">
        <v>16.227445771219955</v>
      </c>
      <c r="IN147" s="23">
        <v>16.297181459239951</v>
      </c>
      <c r="IO147" s="23">
        <v>16.366917147259954</v>
      </c>
      <c r="IP147" s="23">
        <v>16.436652835279951</v>
      </c>
      <c r="IQ147" s="23">
        <v>16.506388523299954</v>
      </c>
      <c r="IR147" s="23">
        <v>16.57612421131995</v>
      </c>
      <c r="IS147" s="23">
        <v>16.645859899339953</v>
      </c>
      <c r="IT147" s="23">
        <v>16.71559558735995</v>
      </c>
      <c r="IU147" s="23">
        <v>16.785331275379953</v>
      </c>
      <c r="IV147" s="23">
        <v>16.855066963399949</v>
      </c>
    </row>
    <row r="148" spans="1:256" ht="13.2" x14ac:dyDescent="0.25">
      <c r="A148" s="149">
        <v>41183</v>
      </c>
      <c r="B148" s="218">
        <v>-2.0210059293750011</v>
      </c>
      <c r="C148" s="218">
        <v>-1.9907047400625011</v>
      </c>
      <c r="D148" s="218">
        <v>-1.9604035507500011</v>
      </c>
      <c r="E148" s="218">
        <v>-1.930102361437501</v>
      </c>
      <c r="F148" s="218">
        <v>-1.899801172125001</v>
      </c>
      <c r="G148" s="218">
        <v>-1.869499982812501</v>
      </c>
      <c r="H148" s="218">
        <v>-1.8391987935000009</v>
      </c>
      <c r="I148" s="218">
        <v>-1.8088976041875009</v>
      </c>
      <c r="J148" s="218">
        <v>-1.7785964148750009</v>
      </c>
      <c r="K148" s="218">
        <v>-1.7482952255625008</v>
      </c>
      <c r="L148" s="218">
        <v>-1.7179940362500008</v>
      </c>
      <c r="M148" s="218">
        <v>-1.6876928469375008</v>
      </c>
      <c r="N148" s="218">
        <v>-1.6573916576250007</v>
      </c>
      <c r="O148" s="218">
        <v>-1.6270904683125007</v>
      </c>
      <c r="P148" s="218">
        <v>-1.5967892790000007</v>
      </c>
      <c r="Q148" s="218">
        <v>-1.5664880896875006</v>
      </c>
      <c r="R148" s="218">
        <v>-1.5361869003750006</v>
      </c>
      <c r="S148" s="218">
        <v>-1.5058857110625006</v>
      </c>
      <c r="T148" s="218">
        <v>-1.4755845217500005</v>
      </c>
      <c r="U148" s="218">
        <v>-1.4452833324375005</v>
      </c>
      <c r="V148" s="219">
        <v>-1.4149821431250005</v>
      </c>
      <c r="W148" s="218">
        <v>-1.3846809538125004</v>
      </c>
      <c r="X148" s="219">
        <v>-1.3543797645000004</v>
      </c>
      <c r="Y148" s="218">
        <v>-1.3240785751875004</v>
      </c>
      <c r="Z148" s="219">
        <v>-1.2937773858750004</v>
      </c>
      <c r="AA148" s="218">
        <v>-1.2634761965625003</v>
      </c>
      <c r="AB148" s="220">
        <v>-1.2331750072500003</v>
      </c>
      <c r="AC148" s="218">
        <v>-1.2028738179375003</v>
      </c>
      <c r="AD148" s="220">
        <v>-1.1725726286250002</v>
      </c>
      <c r="AE148" s="218">
        <v>-1.1422714393125002</v>
      </c>
      <c r="AF148" s="218">
        <v>-1.1119702500000002</v>
      </c>
      <c r="AG148" s="150">
        <v>-1.0832351250000003</v>
      </c>
      <c r="AH148" s="150">
        <v>-1.0545000000000002</v>
      </c>
      <c r="AI148" s="150">
        <v>-1.0272500000000002</v>
      </c>
      <c r="AJ148" s="150">
        <v>-1</v>
      </c>
      <c r="AK148" s="150">
        <v>-0.8</v>
      </c>
      <c r="AL148" s="150">
        <v>-0.6</v>
      </c>
      <c r="AM148" s="150">
        <v>-0.4</v>
      </c>
      <c r="AN148" s="150">
        <v>-0.2</v>
      </c>
      <c r="AO148" s="150">
        <v>0</v>
      </c>
      <c r="AP148" s="150">
        <v>0.2</v>
      </c>
      <c r="AQ148" s="150">
        <v>0.4</v>
      </c>
      <c r="AR148" s="150">
        <v>0.6</v>
      </c>
      <c r="AS148" s="150">
        <v>0.8</v>
      </c>
      <c r="AT148" s="150">
        <v>1</v>
      </c>
      <c r="AU148" s="150">
        <v>1.2</v>
      </c>
      <c r="AV148" s="150">
        <v>1.4</v>
      </c>
      <c r="AW148" s="150">
        <v>1.58</v>
      </c>
      <c r="AX148" s="150">
        <v>1.76</v>
      </c>
      <c r="AY148" s="150">
        <v>1.9220000000000006</v>
      </c>
      <c r="AZ148" s="150">
        <v>2.0840000000000005</v>
      </c>
      <c r="BA148" s="150">
        <v>2.2298000000000004</v>
      </c>
      <c r="BB148" s="150">
        <v>2.3756000000000004</v>
      </c>
      <c r="BC148" s="150">
        <v>2.5068200000000003</v>
      </c>
      <c r="BD148" s="150">
        <v>2.6380400000000002</v>
      </c>
      <c r="BE148" s="150">
        <v>2.756138</v>
      </c>
      <c r="BF148" s="150">
        <v>2.8742359999999998</v>
      </c>
      <c r="BG148" s="150">
        <v>2.9805241999999996</v>
      </c>
      <c r="BH148" s="150">
        <v>3.0868123999999995</v>
      </c>
      <c r="BI148" s="150">
        <v>3.1824717799999993</v>
      </c>
      <c r="BJ148" s="150">
        <v>3.2781311599999992</v>
      </c>
      <c r="BK148" s="150">
        <v>3.3642246019999993</v>
      </c>
      <c r="BL148" s="150">
        <v>3.450318043999999</v>
      </c>
      <c r="BM148" s="150">
        <v>3.5278021417999987</v>
      </c>
      <c r="BN148" s="150">
        <v>3.6052862395999989</v>
      </c>
      <c r="BO148" s="150">
        <v>3.6750219276199987</v>
      </c>
      <c r="BP148" s="150">
        <v>3.7447576156399989</v>
      </c>
      <c r="BQ148" s="150">
        <v>3.8144933036599991</v>
      </c>
      <c r="BR148" s="150">
        <v>3.8842289916799988</v>
      </c>
      <c r="BS148" s="150">
        <v>3.9539646796999985</v>
      </c>
      <c r="BT148" s="150">
        <v>4.0237003677199983</v>
      </c>
      <c r="BU148" s="150">
        <v>4.093436055739998</v>
      </c>
      <c r="BV148" s="150">
        <v>4.1631717437599978</v>
      </c>
      <c r="BW148" s="150">
        <v>4.2329074317799975</v>
      </c>
      <c r="BX148" s="150">
        <v>4.3026431197999973</v>
      </c>
      <c r="BY148" s="150">
        <v>4.372378807819997</v>
      </c>
      <c r="BZ148" s="150">
        <v>4.4421144958399967</v>
      </c>
      <c r="CA148" s="150">
        <v>4.5118501838599965</v>
      </c>
      <c r="CB148" s="150">
        <v>4.5815858718799962</v>
      </c>
      <c r="CC148" s="150">
        <v>4.651321559899996</v>
      </c>
      <c r="CD148" s="150">
        <v>4.7210572479199957</v>
      </c>
      <c r="CE148" s="150">
        <v>4.7907929359399954</v>
      </c>
      <c r="CF148" s="150">
        <v>4.8605286239599952</v>
      </c>
      <c r="CG148" s="150">
        <v>4.9302643119799949</v>
      </c>
      <c r="CH148" s="150">
        <v>4.9999999999999947</v>
      </c>
      <c r="CI148" s="150">
        <v>5.0697356880199944</v>
      </c>
      <c r="CJ148" s="150">
        <v>5.1394713760399942</v>
      </c>
      <c r="CK148" s="150">
        <v>5.2092070640599939</v>
      </c>
      <c r="CL148" s="150">
        <v>5.2789427520799936</v>
      </c>
      <c r="CM148" s="150">
        <v>5.3486784400999934</v>
      </c>
      <c r="CN148" s="150">
        <v>5.4184141281199931</v>
      </c>
      <c r="CO148" s="150">
        <v>5.4881498161399929</v>
      </c>
      <c r="CP148" s="150">
        <v>5.5578855041599926</v>
      </c>
      <c r="CQ148" s="150">
        <v>5.6276211921799923</v>
      </c>
      <c r="CR148" s="150">
        <v>5.6973568801999921</v>
      </c>
      <c r="CS148" s="150">
        <v>5.7670925682199918</v>
      </c>
      <c r="CT148" s="150">
        <v>5.8368282562399916</v>
      </c>
      <c r="CU148" s="150">
        <v>5.9065639442599913</v>
      </c>
      <c r="CV148" s="150">
        <v>5.9762996322799911</v>
      </c>
      <c r="CW148" s="150">
        <v>6.0460353202999908</v>
      </c>
      <c r="CX148" s="150">
        <v>6.1157710083199905</v>
      </c>
      <c r="CY148" s="150">
        <v>6.1855066963399903</v>
      </c>
      <c r="CZ148" s="150">
        <v>6.25524238435999</v>
      </c>
      <c r="DA148" s="150">
        <v>6.3249780723799898</v>
      </c>
      <c r="DB148" s="150">
        <v>6.3947137603999895</v>
      </c>
      <c r="DC148" s="150">
        <v>6.4644494484199893</v>
      </c>
      <c r="DD148" s="150">
        <v>6.534185136439989</v>
      </c>
      <c r="DE148" s="150">
        <v>6.6039208244599887</v>
      </c>
      <c r="DF148" s="150">
        <v>6.6736565124799885</v>
      </c>
      <c r="DG148" s="150">
        <v>6.7433922004999882</v>
      </c>
      <c r="DH148" s="150">
        <v>6.813127888519988</v>
      </c>
      <c r="DI148" s="150">
        <v>6.8828635765399877</v>
      </c>
      <c r="DJ148" s="150">
        <v>6.9525992645599874</v>
      </c>
      <c r="DK148" s="150">
        <v>7.0223349525799872</v>
      </c>
      <c r="DL148" s="150">
        <v>7.0920706405999869</v>
      </c>
      <c r="DM148" s="150">
        <v>7.1618063286199867</v>
      </c>
      <c r="DN148" s="150">
        <v>7.2315420166399864</v>
      </c>
      <c r="DO148" s="150">
        <v>7.3012777046599862</v>
      </c>
      <c r="DP148" s="150">
        <v>7.3710133926799859</v>
      </c>
      <c r="DQ148" s="150">
        <v>7.4407490806999856</v>
      </c>
      <c r="DR148" s="150">
        <v>7.5104847687199854</v>
      </c>
      <c r="DS148" s="150">
        <v>7.5802204567399851</v>
      </c>
      <c r="DT148" s="150">
        <v>7.6499561447599849</v>
      </c>
      <c r="DU148" s="150">
        <v>7.7196918327799846</v>
      </c>
      <c r="DV148" s="150">
        <v>7.7894275207999844</v>
      </c>
      <c r="DW148" s="150">
        <v>7.8591632088199841</v>
      </c>
      <c r="DX148" s="150">
        <v>7.9288988968399838</v>
      </c>
      <c r="DY148" s="150">
        <v>7.9986345848599836</v>
      </c>
      <c r="DZ148" s="150">
        <v>8.0683702728799833</v>
      </c>
      <c r="EA148" s="150">
        <v>8.1381059608999831</v>
      </c>
      <c r="EB148" s="150">
        <v>8.2078416489199828</v>
      </c>
      <c r="EC148" s="150">
        <v>8.2775773369399825</v>
      </c>
      <c r="ED148" s="150">
        <v>8.3473130249599823</v>
      </c>
      <c r="EE148" s="150">
        <v>8.417048712979982</v>
      </c>
      <c r="EF148" s="150">
        <v>8.4867844009999818</v>
      </c>
      <c r="EG148" s="150">
        <v>8.5565200890199815</v>
      </c>
      <c r="EH148" s="150">
        <v>8.6262557770399813</v>
      </c>
      <c r="EI148" s="150">
        <v>8.695991465059981</v>
      </c>
      <c r="EJ148" s="150">
        <v>8.7657271530799807</v>
      </c>
      <c r="EK148" s="150">
        <v>8.8354628410999805</v>
      </c>
      <c r="EL148" s="23">
        <v>8.9051985291199802</v>
      </c>
      <c r="EM148" s="23">
        <v>8.97493421713998</v>
      </c>
      <c r="EN148" s="23">
        <v>9.0446699051599797</v>
      </c>
      <c r="EO148" s="23">
        <v>9.1144055931799794</v>
      </c>
      <c r="EP148" s="23">
        <v>9.1841412811999792</v>
      </c>
      <c r="EQ148" s="23">
        <v>9.2538769692199789</v>
      </c>
      <c r="ER148" s="23">
        <v>9.3236126572399787</v>
      </c>
      <c r="ES148" s="23">
        <v>9.3933483452599784</v>
      </c>
      <c r="ET148" s="23">
        <v>9.4630840332799782</v>
      </c>
      <c r="EU148" s="23">
        <v>9.5328197212999779</v>
      </c>
      <c r="EV148" s="23">
        <v>9.6025554093199776</v>
      </c>
      <c r="EW148" s="23">
        <v>9.6722910973399774</v>
      </c>
      <c r="EX148" s="23">
        <v>9.7420267853599771</v>
      </c>
      <c r="EY148" s="23">
        <v>9.8117624733799769</v>
      </c>
      <c r="EZ148" s="23">
        <v>9.8814981613999766</v>
      </c>
      <c r="FA148" s="23">
        <v>9.9512338494199764</v>
      </c>
      <c r="FB148" s="23">
        <v>10.020969537439976</v>
      </c>
      <c r="FC148" s="23">
        <v>10.090705225459976</v>
      </c>
      <c r="FD148" s="23">
        <v>10.160440913479976</v>
      </c>
      <c r="FE148" s="23">
        <v>10.230176601499975</v>
      </c>
      <c r="FF148" s="23">
        <v>10.299912289519975</v>
      </c>
      <c r="FG148" s="23">
        <v>10.369647977539975</v>
      </c>
      <c r="FH148" s="23">
        <v>10.439383665559975</v>
      </c>
      <c r="FI148" s="23">
        <v>10.509119353579974</v>
      </c>
      <c r="FJ148" s="23">
        <v>10.578855041599974</v>
      </c>
      <c r="FK148" s="23">
        <v>10.648590729619974</v>
      </c>
      <c r="FL148" s="23">
        <v>10.718326417639974</v>
      </c>
      <c r="FM148" s="23">
        <v>10.788062105659973</v>
      </c>
      <c r="FN148" s="23">
        <v>10.857797793679973</v>
      </c>
      <c r="FO148" s="23">
        <v>10.927533481699973</v>
      </c>
      <c r="FP148" s="23">
        <v>10.997269169719972</v>
      </c>
      <c r="FQ148" s="23">
        <v>11.067004857739972</v>
      </c>
      <c r="FR148" s="23">
        <v>11.136740545759972</v>
      </c>
      <c r="FS148" s="23">
        <v>11.206476233779972</v>
      </c>
      <c r="FT148" s="23">
        <v>11.276211921799971</v>
      </c>
      <c r="FU148" s="23">
        <v>11.345947609819971</v>
      </c>
      <c r="FV148" s="23">
        <v>11.415683297839971</v>
      </c>
      <c r="FW148" s="23">
        <v>11.485418985859971</v>
      </c>
      <c r="FX148" s="23">
        <v>11.55515467387997</v>
      </c>
      <c r="FY148" s="23">
        <v>11.62489036189997</v>
      </c>
      <c r="FZ148" s="23">
        <v>11.69462604991997</v>
      </c>
      <c r="GA148" s="23">
        <v>11.76436173793997</v>
      </c>
      <c r="GB148" s="23">
        <v>11.834097425959969</v>
      </c>
      <c r="GC148" s="23">
        <v>11.903833113979969</v>
      </c>
      <c r="GD148" s="23">
        <v>11.973568801999969</v>
      </c>
      <c r="GE148" s="23">
        <v>12.043304490019969</v>
      </c>
      <c r="GF148" s="23">
        <v>12.113040178039968</v>
      </c>
      <c r="GG148" s="23">
        <v>12.182775866059968</v>
      </c>
      <c r="GH148" s="23">
        <v>12.252511554079968</v>
      </c>
      <c r="GI148" s="23">
        <v>12.322247242099968</v>
      </c>
      <c r="GJ148" s="23">
        <v>12.391982930119967</v>
      </c>
      <c r="GK148" s="23">
        <v>12.461718618139967</v>
      </c>
      <c r="GL148" s="23">
        <v>12.531454306159967</v>
      </c>
      <c r="GM148" s="23">
        <v>12.601189994179967</v>
      </c>
      <c r="GN148" s="23">
        <v>12.670925682199966</v>
      </c>
      <c r="GO148" s="23">
        <v>12.740661370219966</v>
      </c>
      <c r="GP148" s="23">
        <v>12.810397058239966</v>
      </c>
      <c r="GQ148" s="23">
        <v>12.880132746259966</v>
      </c>
      <c r="GR148" s="23">
        <v>12.949868434279965</v>
      </c>
      <c r="GS148" s="23">
        <v>13.019604122299965</v>
      </c>
      <c r="GT148" s="23">
        <v>13.089339810319965</v>
      </c>
      <c r="GU148" s="23">
        <v>13.159075498339964</v>
      </c>
      <c r="GV148" s="23">
        <v>13.228811186359964</v>
      </c>
      <c r="GW148" s="23">
        <v>13.298546874379964</v>
      </c>
      <c r="GX148" s="23">
        <v>13.368282562399964</v>
      </c>
      <c r="GY148" s="23">
        <v>13.438018250419963</v>
      </c>
      <c r="GZ148" s="23">
        <v>13.507753938439963</v>
      </c>
      <c r="HA148" s="23">
        <v>13.577489626459963</v>
      </c>
      <c r="HB148" s="23">
        <v>13.647225314479963</v>
      </c>
      <c r="HC148" s="23">
        <v>13.716961002499962</v>
      </c>
      <c r="HD148" s="23">
        <v>13.786696690519962</v>
      </c>
      <c r="HE148" s="23">
        <v>13.856432378539962</v>
      </c>
      <c r="HF148" s="23">
        <v>13.926168066559962</v>
      </c>
      <c r="HG148" s="23">
        <v>13.995903754579961</v>
      </c>
      <c r="HH148" s="23">
        <v>14.065639442599961</v>
      </c>
      <c r="HI148" s="23">
        <v>14.135375130619961</v>
      </c>
      <c r="HJ148" s="23">
        <v>14.205110818639961</v>
      </c>
      <c r="HK148" s="23">
        <v>14.27484650665996</v>
      </c>
      <c r="HL148" s="23">
        <v>14.34458219467996</v>
      </c>
      <c r="HM148" s="23">
        <v>14.41431788269996</v>
      </c>
      <c r="HN148" s="23">
        <v>14.48405357071996</v>
      </c>
      <c r="HO148" s="23">
        <v>14.553789258739959</v>
      </c>
      <c r="HP148" s="23">
        <v>14.623524946759959</v>
      </c>
      <c r="HQ148" s="23">
        <v>14.693260634779959</v>
      </c>
      <c r="HR148" s="23">
        <v>14.762996322799959</v>
      </c>
      <c r="HS148" s="23">
        <v>14.832732010819958</v>
      </c>
      <c r="HT148" s="23">
        <v>14.902467698839958</v>
      </c>
      <c r="HU148" s="23">
        <v>14.972203386859958</v>
      </c>
      <c r="HV148" s="23">
        <v>15.041939074879958</v>
      </c>
      <c r="HW148" s="23">
        <v>15.111674762899957</v>
      </c>
      <c r="HX148" s="23">
        <v>15.181410450919957</v>
      </c>
      <c r="HY148" s="23">
        <v>15.251146138939957</v>
      </c>
      <c r="HZ148" s="23">
        <v>15.320881826959956</v>
      </c>
      <c r="IA148" s="23">
        <v>15.390617514979956</v>
      </c>
      <c r="IB148" s="23">
        <v>15.460353202999956</v>
      </c>
      <c r="IC148" s="23">
        <v>15.530088891019956</v>
      </c>
      <c r="ID148" s="23">
        <v>15.599824579039955</v>
      </c>
      <c r="IE148" s="23">
        <v>15.669560267059955</v>
      </c>
      <c r="IF148" s="23">
        <v>15.739295955079955</v>
      </c>
      <c r="IG148" s="23">
        <v>15.809031643099955</v>
      </c>
      <c r="IH148" s="23">
        <v>15.878767331119954</v>
      </c>
      <c r="II148" s="23">
        <v>15.948503019139954</v>
      </c>
      <c r="IJ148" s="23">
        <v>16.018238707159952</v>
      </c>
      <c r="IK148" s="23">
        <v>16.087974395179955</v>
      </c>
      <c r="IL148" s="23">
        <v>16.157710083199952</v>
      </c>
      <c r="IM148" s="23">
        <v>16.227445771219955</v>
      </c>
      <c r="IN148" s="23">
        <v>16.297181459239951</v>
      </c>
      <c r="IO148" s="23">
        <v>16.366917147259954</v>
      </c>
      <c r="IP148" s="23">
        <v>16.436652835279951</v>
      </c>
      <c r="IQ148" s="23">
        <v>16.506388523299954</v>
      </c>
      <c r="IR148" s="23">
        <v>16.57612421131995</v>
      </c>
      <c r="IS148" s="23">
        <v>16.645859899339953</v>
      </c>
      <c r="IT148" s="23">
        <v>16.71559558735995</v>
      </c>
      <c r="IU148" s="23">
        <v>16.785331275379953</v>
      </c>
      <c r="IV148" s="23">
        <v>16.855066963399949</v>
      </c>
    </row>
    <row r="149" spans="1:256" ht="13.2" x14ac:dyDescent="0.25">
      <c r="A149" s="149">
        <v>41214</v>
      </c>
      <c r="B149" s="218">
        <v>-2.0210059293750011</v>
      </c>
      <c r="C149" s="218">
        <v>-1.9907047400625011</v>
      </c>
      <c r="D149" s="218">
        <v>-1.9604035507500011</v>
      </c>
      <c r="E149" s="218">
        <v>-1.930102361437501</v>
      </c>
      <c r="F149" s="218">
        <v>-1.899801172125001</v>
      </c>
      <c r="G149" s="218">
        <v>-1.869499982812501</v>
      </c>
      <c r="H149" s="218">
        <v>-1.8391987935000009</v>
      </c>
      <c r="I149" s="218">
        <v>-1.8088976041875009</v>
      </c>
      <c r="J149" s="218">
        <v>-1.7785964148750009</v>
      </c>
      <c r="K149" s="218">
        <v>-1.7482952255625008</v>
      </c>
      <c r="L149" s="218">
        <v>-1.7179940362500008</v>
      </c>
      <c r="M149" s="218">
        <v>-1.6876928469375008</v>
      </c>
      <c r="N149" s="218">
        <v>-1.6573916576250007</v>
      </c>
      <c r="O149" s="218">
        <v>-1.6270904683125007</v>
      </c>
      <c r="P149" s="218">
        <v>-1.5967892790000007</v>
      </c>
      <c r="Q149" s="218">
        <v>-1.5664880896875006</v>
      </c>
      <c r="R149" s="218">
        <v>-1.5361869003750006</v>
      </c>
      <c r="S149" s="218">
        <v>-1.5058857110625006</v>
      </c>
      <c r="T149" s="218">
        <v>-1.4755845217500005</v>
      </c>
      <c r="U149" s="218">
        <v>-1.4452833324375005</v>
      </c>
      <c r="V149" s="219">
        <v>-1.4149821431250005</v>
      </c>
      <c r="W149" s="218">
        <v>-1.3846809538125004</v>
      </c>
      <c r="X149" s="219">
        <v>-1.3543797645000004</v>
      </c>
      <c r="Y149" s="218">
        <v>-1.3240785751875004</v>
      </c>
      <c r="Z149" s="219">
        <v>-1.2937773858750004</v>
      </c>
      <c r="AA149" s="218">
        <v>-1.2634761965625003</v>
      </c>
      <c r="AB149" s="220">
        <v>-1.2331750072500003</v>
      </c>
      <c r="AC149" s="218">
        <v>-1.2028738179375003</v>
      </c>
      <c r="AD149" s="220">
        <v>-1.1725726286250002</v>
      </c>
      <c r="AE149" s="218">
        <v>-1.1422714393125002</v>
      </c>
      <c r="AF149" s="218">
        <v>-1.1119702500000002</v>
      </c>
      <c r="AG149" s="150">
        <v>-1.0832351250000003</v>
      </c>
      <c r="AH149" s="150">
        <v>-1.0545000000000002</v>
      </c>
      <c r="AI149" s="150">
        <v>-1.0272500000000002</v>
      </c>
      <c r="AJ149" s="150">
        <v>-1</v>
      </c>
      <c r="AK149" s="150">
        <v>-0.8</v>
      </c>
      <c r="AL149" s="150">
        <v>-0.6</v>
      </c>
      <c r="AM149" s="150">
        <v>-0.4</v>
      </c>
      <c r="AN149" s="150">
        <v>-0.2</v>
      </c>
      <c r="AO149" s="150">
        <v>0</v>
      </c>
      <c r="AP149" s="150">
        <v>0.2</v>
      </c>
      <c r="AQ149" s="150">
        <v>0.4</v>
      </c>
      <c r="AR149" s="150">
        <v>0.6</v>
      </c>
      <c r="AS149" s="150">
        <v>0.8</v>
      </c>
      <c r="AT149" s="150">
        <v>1</v>
      </c>
      <c r="AU149" s="150">
        <v>1.2</v>
      </c>
      <c r="AV149" s="150">
        <v>1.4</v>
      </c>
      <c r="AW149" s="150">
        <v>1.58</v>
      </c>
      <c r="AX149" s="150">
        <v>1.76</v>
      </c>
      <c r="AY149" s="150">
        <v>1.9220000000000006</v>
      </c>
      <c r="AZ149" s="150">
        <v>2.0840000000000005</v>
      </c>
      <c r="BA149" s="150">
        <v>2.2298000000000004</v>
      </c>
      <c r="BB149" s="150">
        <v>2.3756000000000004</v>
      </c>
      <c r="BC149" s="150">
        <v>2.5068200000000003</v>
      </c>
      <c r="BD149" s="150">
        <v>2.6380400000000002</v>
      </c>
      <c r="BE149" s="150">
        <v>2.756138</v>
      </c>
      <c r="BF149" s="150">
        <v>2.8742359999999998</v>
      </c>
      <c r="BG149" s="150">
        <v>2.9805241999999996</v>
      </c>
      <c r="BH149" s="150">
        <v>3.0868123999999995</v>
      </c>
      <c r="BI149" s="150">
        <v>3.1824717799999993</v>
      </c>
      <c r="BJ149" s="150">
        <v>3.2781311599999992</v>
      </c>
      <c r="BK149" s="150">
        <v>3.3642246019999993</v>
      </c>
      <c r="BL149" s="150">
        <v>3.450318043999999</v>
      </c>
      <c r="BM149" s="150">
        <v>3.5278021417999987</v>
      </c>
      <c r="BN149" s="150">
        <v>3.6052862395999989</v>
      </c>
      <c r="BO149" s="150">
        <v>3.6750219276199987</v>
      </c>
      <c r="BP149" s="150">
        <v>3.7447576156399989</v>
      </c>
      <c r="BQ149" s="150">
        <v>3.8144933036599991</v>
      </c>
      <c r="BR149" s="150">
        <v>3.8842289916799988</v>
      </c>
      <c r="BS149" s="150">
        <v>3.9539646796999985</v>
      </c>
      <c r="BT149" s="150">
        <v>4.0237003677199983</v>
      </c>
      <c r="BU149" s="150">
        <v>4.093436055739998</v>
      </c>
      <c r="BV149" s="150">
        <v>4.1631717437599978</v>
      </c>
      <c r="BW149" s="150">
        <v>4.2329074317799975</v>
      </c>
      <c r="BX149" s="150">
        <v>4.3026431197999973</v>
      </c>
      <c r="BY149" s="150">
        <v>4.372378807819997</v>
      </c>
      <c r="BZ149" s="150">
        <v>4.4421144958399967</v>
      </c>
      <c r="CA149" s="150">
        <v>4.5118501838599965</v>
      </c>
      <c r="CB149" s="150">
        <v>4.5815858718799962</v>
      </c>
      <c r="CC149" s="150">
        <v>4.651321559899996</v>
      </c>
      <c r="CD149" s="150">
        <v>4.7210572479199957</v>
      </c>
      <c r="CE149" s="150">
        <v>4.7907929359399954</v>
      </c>
      <c r="CF149" s="150">
        <v>4.8605286239599952</v>
      </c>
      <c r="CG149" s="150">
        <v>4.9302643119799949</v>
      </c>
      <c r="CH149" s="150">
        <v>4.9999999999999947</v>
      </c>
      <c r="CI149" s="150">
        <v>5.0697356880199944</v>
      </c>
      <c r="CJ149" s="150">
        <v>5.1394713760399942</v>
      </c>
      <c r="CK149" s="150">
        <v>5.2092070640599939</v>
      </c>
      <c r="CL149" s="150">
        <v>5.2789427520799936</v>
      </c>
      <c r="CM149" s="150">
        <v>5.3486784400999934</v>
      </c>
      <c r="CN149" s="150">
        <v>5.4184141281199931</v>
      </c>
      <c r="CO149" s="150">
        <v>5.4881498161399929</v>
      </c>
      <c r="CP149" s="150">
        <v>5.5578855041599926</v>
      </c>
      <c r="CQ149" s="150">
        <v>5.6276211921799923</v>
      </c>
      <c r="CR149" s="150">
        <v>5.6973568801999921</v>
      </c>
      <c r="CS149" s="150">
        <v>5.7670925682199918</v>
      </c>
      <c r="CT149" s="150">
        <v>5.8368282562399916</v>
      </c>
      <c r="CU149" s="150">
        <v>5.9065639442599913</v>
      </c>
      <c r="CV149" s="150">
        <v>5.9762996322799911</v>
      </c>
      <c r="CW149" s="150">
        <v>6.0460353202999908</v>
      </c>
      <c r="CX149" s="150">
        <v>6.1157710083199905</v>
      </c>
      <c r="CY149" s="150">
        <v>6.1855066963399903</v>
      </c>
      <c r="CZ149" s="150">
        <v>6.25524238435999</v>
      </c>
      <c r="DA149" s="150">
        <v>6.3249780723799898</v>
      </c>
      <c r="DB149" s="150">
        <v>6.3947137603999895</v>
      </c>
      <c r="DC149" s="150">
        <v>6.4644494484199893</v>
      </c>
      <c r="DD149" s="150">
        <v>6.534185136439989</v>
      </c>
      <c r="DE149" s="150">
        <v>6.6039208244599887</v>
      </c>
      <c r="DF149" s="150">
        <v>6.6736565124799885</v>
      </c>
      <c r="DG149" s="150">
        <v>6.7433922004999882</v>
      </c>
      <c r="DH149" s="150">
        <v>6.813127888519988</v>
      </c>
      <c r="DI149" s="150">
        <v>6.8828635765399877</v>
      </c>
      <c r="DJ149" s="150">
        <v>6.9525992645599874</v>
      </c>
      <c r="DK149" s="150">
        <v>7.0223349525799872</v>
      </c>
      <c r="DL149" s="150">
        <v>7.0920706405999869</v>
      </c>
      <c r="DM149" s="150">
        <v>7.1618063286199867</v>
      </c>
      <c r="DN149" s="150">
        <v>7.2315420166399864</v>
      </c>
      <c r="DO149" s="150">
        <v>7.3012777046599862</v>
      </c>
      <c r="DP149" s="150">
        <v>7.3710133926799859</v>
      </c>
      <c r="DQ149" s="150">
        <v>7.4407490806999856</v>
      </c>
      <c r="DR149" s="150">
        <v>7.5104847687199854</v>
      </c>
      <c r="DS149" s="150">
        <v>7.5802204567399851</v>
      </c>
      <c r="DT149" s="150">
        <v>7.6499561447599849</v>
      </c>
      <c r="DU149" s="150">
        <v>7.7196918327799846</v>
      </c>
      <c r="DV149" s="150">
        <v>7.7894275207999844</v>
      </c>
      <c r="DW149" s="150">
        <v>7.8591632088199841</v>
      </c>
      <c r="DX149" s="150">
        <v>7.9288988968399838</v>
      </c>
      <c r="DY149" s="150">
        <v>7.9986345848599836</v>
      </c>
      <c r="DZ149" s="150">
        <v>8.0683702728799833</v>
      </c>
      <c r="EA149" s="150">
        <v>8.1381059608999831</v>
      </c>
      <c r="EB149" s="150">
        <v>8.2078416489199828</v>
      </c>
      <c r="EC149" s="150">
        <v>8.2775773369399825</v>
      </c>
      <c r="ED149" s="150">
        <v>8.3473130249599823</v>
      </c>
      <c r="EE149" s="150">
        <v>8.417048712979982</v>
      </c>
      <c r="EF149" s="150">
        <v>8.4867844009999818</v>
      </c>
      <c r="EG149" s="150">
        <v>8.5565200890199815</v>
      </c>
      <c r="EH149" s="150">
        <v>8.6262557770399813</v>
      </c>
      <c r="EI149" s="150">
        <v>8.695991465059981</v>
      </c>
      <c r="EJ149" s="150">
        <v>8.7657271530799807</v>
      </c>
      <c r="EK149" s="150">
        <v>8.8354628410999805</v>
      </c>
      <c r="EL149" s="23">
        <v>8.9051985291199802</v>
      </c>
      <c r="EM149" s="23">
        <v>8.97493421713998</v>
      </c>
      <c r="EN149" s="23">
        <v>9.0446699051599797</v>
      </c>
      <c r="EO149" s="23">
        <v>9.1144055931799794</v>
      </c>
      <c r="EP149" s="23">
        <v>9.1841412811999792</v>
      </c>
      <c r="EQ149" s="23">
        <v>9.2538769692199789</v>
      </c>
      <c r="ER149" s="23">
        <v>9.3236126572399787</v>
      </c>
      <c r="ES149" s="23">
        <v>9.3933483452599784</v>
      </c>
      <c r="ET149" s="23">
        <v>9.4630840332799782</v>
      </c>
      <c r="EU149" s="23">
        <v>9.5328197212999779</v>
      </c>
      <c r="EV149" s="23">
        <v>9.6025554093199776</v>
      </c>
      <c r="EW149" s="23">
        <v>9.6722910973399774</v>
      </c>
      <c r="EX149" s="23">
        <v>9.7420267853599771</v>
      </c>
      <c r="EY149" s="23">
        <v>9.8117624733799769</v>
      </c>
      <c r="EZ149" s="23">
        <v>9.8814981613999766</v>
      </c>
      <c r="FA149" s="23">
        <v>9.9512338494199764</v>
      </c>
      <c r="FB149" s="23">
        <v>10.020969537439976</v>
      </c>
      <c r="FC149" s="23">
        <v>10.090705225459976</v>
      </c>
      <c r="FD149" s="23">
        <v>10.160440913479976</v>
      </c>
      <c r="FE149" s="23">
        <v>10.230176601499975</v>
      </c>
      <c r="FF149" s="23">
        <v>10.299912289519975</v>
      </c>
      <c r="FG149" s="23">
        <v>10.369647977539975</v>
      </c>
      <c r="FH149" s="23">
        <v>10.439383665559975</v>
      </c>
      <c r="FI149" s="23">
        <v>10.509119353579974</v>
      </c>
      <c r="FJ149" s="23">
        <v>10.578855041599974</v>
      </c>
      <c r="FK149" s="23">
        <v>10.648590729619974</v>
      </c>
      <c r="FL149" s="23">
        <v>10.718326417639974</v>
      </c>
      <c r="FM149" s="23">
        <v>10.788062105659973</v>
      </c>
      <c r="FN149" s="23">
        <v>10.857797793679973</v>
      </c>
      <c r="FO149" s="23">
        <v>10.927533481699973</v>
      </c>
      <c r="FP149" s="23">
        <v>10.997269169719972</v>
      </c>
      <c r="FQ149" s="23">
        <v>11.067004857739972</v>
      </c>
      <c r="FR149" s="23">
        <v>11.136740545759972</v>
      </c>
      <c r="FS149" s="23">
        <v>11.206476233779972</v>
      </c>
      <c r="FT149" s="23">
        <v>11.276211921799971</v>
      </c>
      <c r="FU149" s="23">
        <v>11.345947609819971</v>
      </c>
      <c r="FV149" s="23">
        <v>11.415683297839971</v>
      </c>
      <c r="FW149" s="23">
        <v>11.485418985859971</v>
      </c>
      <c r="FX149" s="23">
        <v>11.55515467387997</v>
      </c>
      <c r="FY149" s="23">
        <v>11.62489036189997</v>
      </c>
      <c r="FZ149" s="23">
        <v>11.69462604991997</v>
      </c>
      <c r="GA149" s="23">
        <v>11.76436173793997</v>
      </c>
      <c r="GB149" s="23">
        <v>11.834097425959969</v>
      </c>
      <c r="GC149" s="23">
        <v>11.903833113979969</v>
      </c>
      <c r="GD149" s="23">
        <v>11.973568801999969</v>
      </c>
      <c r="GE149" s="23">
        <v>12.043304490019969</v>
      </c>
      <c r="GF149" s="23">
        <v>12.113040178039968</v>
      </c>
      <c r="GG149" s="23">
        <v>12.182775866059968</v>
      </c>
      <c r="GH149" s="23">
        <v>12.252511554079968</v>
      </c>
      <c r="GI149" s="23">
        <v>12.322247242099968</v>
      </c>
      <c r="GJ149" s="23">
        <v>12.391982930119967</v>
      </c>
      <c r="GK149" s="23">
        <v>12.461718618139967</v>
      </c>
      <c r="GL149" s="23">
        <v>12.531454306159967</v>
      </c>
      <c r="GM149" s="23">
        <v>12.601189994179967</v>
      </c>
      <c r="GN149" s="23">
        <v>12.670925682199966</v>
      </c>
      <c r="GO149" s="23">
        <v>12.740661370219966</v>
      </c>
      <c r="GP149" s="23">
        <v>12.810397058239966</v>
      </c>
      <c r="GQ149" s="23">
        <v>12.880132746259966</v>
      </c>
      <c r="GR149" s="23">
        <v>12.949868434279965</v>
      </c>
      <c r="GS149" s="23">
        <v>13.019604122299965</v>
      </c>
      <c r="GT149" s="23">
        <v>13.089339810319965</v>
      </c>
      <c r="GU149" s="23">
        <v>13.159075498339964</v>
      </c>
      <c r="GV149" s="23">
        <v>13.228811186359964</v>
      </c>
      <c r="GW149" s="23">
        <v>13.298546874379964</v>
      </c>
      <c r="GX149" s="23">
        <v>13.368282562399964</v>
      </c>
      <c r="GY149" s="23">
        <v>13.438018250419963</v>
      </c>
      <c r="GZ149" s="23">
        <v>13.507753938439963</v>
      </c>
      <c r="HA149" s="23">
        <v>13.577489626459963</v>
      </c>
      <c r="HB149" s="23">
        <v>13.647225314479963</v>
      </c>
      <c r="HC149" s="23">
        <v>13.716961002499962</v>
      </c>
      <c r="HD149" s="23">
        <v>13.786696690519962</v>
      </c>
      <c r="HE149" s="23">
        <v>13.856432378539962</v>
      </c>
      <c r="HF149" s="23">
        <v>13.926168066559962</v>
      </c>
      <c r="HG149" s="23">
        <v>13.995903754579961</v>
      </c>
      <c r="HH149" s="23">
        <v>14.065639442599961</v>
      </c>
      <c r="HI149" s="23">
        <v>14.135375130619961</v>
      </c>
      <c r="HJ149" s="23">
        <v>14.205110818639961</v>
      </c>
      <c r="HK149" s="23">
        <v>14.27484650665996</v>
      </c>
      <c r="HL149" s="23">
        <v>14.34458219467996</v>
      </c>
      <c r="HM149" s="23">
        <v>14.41431788269996</v>
      </c>
      <c r="HN149" s="23">
        <v>14.48405357071996</v>
      </c>
      <c r="HO149" s="23">
        <v>14.553789258739959</v>
      </c>
      <c r="HP149" s="23">
        <v>14.623524946759959</v>
      </c>
      <c r="HQ149" s="23">
        <v>14.693260634779959</v>
      </c>
      <c r="HR149" s="23">
        <v>14.762996322799959</v>
      </c>
      <c r="HS149" s="23">
        <v>14.832732010819958</v>
      </c>
      <c r="HT149" s="23">
        <v>14.902467698839958</v>
      </c>
      <c r="HU149" s="23">
        <v>14.972203386859958</v>
      </c>
      <c r="HV149" s="23">
        <v>15.041939074879958</v>
      </c>
      <c r="HW149" s="23">
        <v>15.111674762899957</v>
      </c>
      <c r="HX149" s="23">
        <v>15.181410450919957</v>
      </c>
      <c r="HY149" s="23">
        <v>15.251146138939957</v>
      </c>
      <c r="HZ149" s="23">
        <v>15.320881826959956</v>
      </c>
      <c r="IA149" s="23">
        <v>15.390617514979956</v>
      </c>
      <c r="IB149" s="23">
        <v>15.460353202999956</v>
      </c>
      <c r="IC149" s="23">
        <v>15.530088891019956</v>
      </c>
      <c r="ID149" s="23">
        <v>15.599824579039955</v>
      </c>
      <c r="IE149" s="23">
        <v>15.669560267059955</v>
      </c>
      <c r="IF149" s="23">
        <v>15.739295955079955</v>
      </c>
      <c r="IG149" s="23">
        <v>15.809031643099955</v>
      </c>
      <c r="IH149" s="23">
        <v>15.878767331119954</v>
      </c>
      <c r="II149" s="23">
        <v>15.948503019139954</v>
      </c>
      <c r="IJ149" s="23">
        <v>16.018238707159952</v>
      </c>
      <c r="IK149" s="23">
        <v>16.087974395179955</v>
      </c>
      <c r="IL149" s="23">
        <v>16.157710083199952</v>
      </c>
      <c r="IM149" s="23">
        <v>16.227445771219955</v>
      </c>
      <c r="IN149" s="23">
        <v>16.297181459239951</v>
      </c>
      <c r="IO149" s="23">
        <v>16.366917147259954</v>
      </c>
      <c r="IP149" s="23">
        <v>16.436652835279951</v>
      </c>
      <c r="IQ149" s="23">
        <v>16.506388523299954</v>
      </c>
      <c r="IR149" s="23">
        <v>16.57612421131995</v>
      </c>
      <c r="IS149" s="23">
        <v>16.645859899339953</v>
      </c>
      <c r="IT149" s="23">
        <v>16.71559558735995</v>
      </c>
      <c r="IU149" s="23">
        <v>16.785331275379953</v>
      </c>
      <c r="IV149" s="23">
        <v>16.855066963399949</v>
      </c>
    </row>
    <row r="150" spans="1:256" ht="13.2" x14ac:dyDescent="0.25">
      <c r="A150" s="149">
        <v>41244</v>
      </c>
      <c r="B150" s="218">
        <v>-2.0210059293750011</v>
      </c>
      <c r="C150" s="218">
        <v>-1.9907047400625011</v>
      </c>
      <c r="D150" s="218">
        <v>-1.9604035507500011</v>
      </c>
      <c r="E150" s="218">
        <v>-1.930102361437501</v>
      </c>
      <c r="F150" s="218">
        <v>-1.899801172125001</v>
      </c>
      <c r="G150" s="218">
        <v>-1.869499982812501</v>
      </c>
      <c r="H150" s="218">
        <v>-1.8391987935000009</v>
      </c>
      <c r="I150" s="218">
        <v>-1.8088976041875009</v>
      </c>
      <c r="J150" s="218">
        <v>-1.7785964148750009</v>
      </c>
      <c r="K150" s="218">
        <v>-1.7482952255625008</v>
      </c>
      <c r="L150" s="218">
        <v>-1.7179940362500008</v>
      </c>
      <c r="M150" s="218">
        <v>-1.6876928469375008</v>
      </c>
      <c r="N150" s="218">
        <v>-1.6573916576250007</v>
      </c>
      <c r="O150" s="218">
        <v>-1.6270904683125007</v>
      </c>
      <c r="P150" s="218">
        <v>-1.5967892790000007</v>
      </c>
      <c r="Q150" s="218">
        <v>-1.5664880896875006</v>
      </c>
      <c r="R150" s="218">
        <v>-1.5361869003750006</v>
      </c>
      <c r="S150" s="218">
        <v>-1.5058857110625006</v>
      </c>
      <c r="T150" s="218">
        <v>-1.4755845217500005</v>
      </c>
      <c r="U150" s="218">
        <v>-1.4452833324375005</v>
      </c>
      <c r="V150" s="219">
        <v>-1.4149821431250005</v>
      </c>
      <c r="W150" s="218">
        <v>-1.3846809538125004</v>
      </c>
      <c r="X150" s="219">
        <v>-1.3543797645000004</v>
      </c>
      <c r="Y150" s="218">
        <v>-1.3240785751875004</v>
      </c>
      <c r="Z150" s="219">
        <v>-1.2937773858750004</v>
      </c>
      <c r="AA150" s="218">
        <v>-1.2634761965625003</v>
      </c>
      <c r="AB150" s="220">
        <v>-1.2331750072500003</v>
      </c>
      <c r="AC150" s="218">
        <v>-1.2028738179375003</v>
      </c>
      <c r="AD150" s="220">
        <v>-1.1725726286250002</v>
      </c>
      <c r="AE150" s="218">
        <v>-1.1422714393125002</v>
      </c>
      <c r="AF150" s="218">
        <v>-1.1119702500000002</v>
      </c>
      <c r="AG150" s="150">
        <v>-1.0832351250000003</v>
      </c>
      <c r="AH150" s="150">
        <v>-1.0545000000000002</v>
      </c>
      <c r="AI150" s="150">
        <v>-1.0272500000000002</v>
      </c>
      <c r="AJ150" s="150">
        <v>-1</v>
      </c>
      <c r="AK150" s="150">
        <v>-0.8</v>
      </c>
      <c r="AL150" s="150">
        <v>-0.6</v>
      </c>
      <c r="AM150" s="150">
        <v>-0.4</v>
      </c>
      <c r="AN150" s="150">
        <v>-0.2</v>
      </c>
      <c r="AO150" s="150">
        <v>0</v>
      </c>
      <c r="AP150" s="150">
        <v>0.2</v>
      </c>
      <c r="AQ150" s="150">
        <v>0.4</v>
      </c>
      <c r="AR150" s="150">
        <v>0.6</v>
      </c>
      <c r="AS150" s="150">
        <v>0.8</v>
      </c>
      <c r="AT150" s="150">
        <v>1</v>
      </c>
      <c r="AU150" s="150">
        <v>1.2</v>
      </c>
      <c r="AV150" s="150">
        <v>1.4</v>
      </c>
      <c r="AW150" s="150">
        <v>1.58</v>
      </c>
      <c r="AX150" s="150">
        <v>1.76</v>
      </c>
      <c r="AY150" s="150">
        <v>1.9220000000000006</v>
      </c>
      <c r="AZ150" s="150">
        <v>2.0840000000000005</v>
      </c>
      <c r="BA150" s="150">
        <v>2.2298000000000004</v>
      </c>
      <c r="BB150" s="150">
        <v>2.3756000000000004</v>
      </c>
      <c r="BC150" s="150">
        <v>2.5068200000000003</v>
      </c>
      <c r="BD150" s="150">
        <v>2.6380400000000002</v>
      </c>
      <c r="BE150" s="150">
        <v>2.756138</v>
      </c>
      <c r="BF150" s="150">
        <v>2.8742359999999998</v>
      </c>
      <c r="BG150" s="150">
        <v>2.9805241999999996</v>
      </c>
      <c r="BH150" s="150">
        <v>3.0868123999999995</v>
      </c>
      <c r="BI150" s="150">
        <v>3.1824717799999993</v>
      </c>
      <c r="BJ150" s="150">
        <v>3.2781311599999992</v>
      </c>
      <c r="BK150" s="150">
        <v>3.3642246019999993</v>
      </c>
      <c r="BL150" s="150">
        <v>3.450318043999999</v>
      </c>
      <c r="BM150" s="150">
        <v>3.5278021417999987</v>
      </c>
      <c r="BN150" s="150">
        <v>3.6052862395999989</v>
      </c>
      <c r="BO150" s="150">
        <v>3.6750219276199987</v>
      </c>
      <c r="BP150" s="150">
        <v>3.7447576156399989</v>
      </c>
      <c r="BQ150" s="150">
        <v>3.8144933036599991</v>
      </c>
      <c r="BR150" s="150">
        <v>3.8842289916799988</v>
      </c>
      <c r="BS150" s="150">
        <v>3.9539646796999985</v>
      </c>
      <c r="BT150" s="150">
        <v>4.0237003677199983</v>
      </c>
      <c r="BU150" s="150">
        <v>4.093436055739998</v>
      </c>
      <c r="BV150" s="150">
        <v>4.1631717437599978</v>
      </c>
      <c r="BW150" s="150">
        <v>4.2329074317799975</v>
      </c>
      <c r="BX150" s="150">
        <v>4.3026431197999973</v>
      </c>
      <c r="BY150" s="150">
        <v>4.372378807819997</v>
      </c>
      <c r="BZ150" s="150">
        <v>4.4421144958399967</v>
      </c>
      <c r="CA150" s="150">
        <v>4.5118501838599965</v>
      </c>
      <c r="CB150" s="150">
        <v>4.5815858718799962</v>
      </c>
      <c r="CC150" s="150">
        <v>4.651321559899996</v>
      </c>
      <c r="CD150" s="150">
        <v>4.7210572479199957</v>
      </c>
      <c r="CE150" s="150">
        <v>4.7907929359399954</v>
      </c>
      <c r="CF150" s="150">
        <v>4.8605286239599952</v>
      </c>
      <c r="CG150" s="150">
        <v>4.9302643119799949</v>
      </c>
      <c r="CH150" s="150">
        <v>4.9999999999999947</v>
      </c>
      <c r="CI150" s="150">
        <v>5.0697356880199944</v>
      </c>
      <c r="CJ150" s="150">
        <v>5.1394713760399942</v>
      </c>
      <c r="CK150" s="150">
        <v>5.2092070640599939</v>
      </c>
      <c r="CL150" s="150">
        <v>5.2789427520799936</v>
      </c>
      <c r="CM150" s="150">
        <v>5.3486784400999934</v>
      </c>
      <c r="CN150" s="150">
        <v>5.4184141281199931</v>
      </c>
      <c r="CO150" s="150">
        <v>5.4881498161399929</v>
      </c>
      <c r="CP150" s="150">
        <v>5.5578855041599926</v>
      </c>
      <c r="CQ150" s="150">
        <v>5.6276211921799923</v>
      </c>
      <c r="CR150" s="150">
        <v>5.6973568801999921</v>
      </c>
      <c r="CS150" s="150">
        <v>5.7670925682199918</v>
      </c>
      <c r="CT150" s="150">
        <v>5.8368282562399916</v>
      </c>
      <c r="CU150" s="150">
        <v>5.9065639442599913</v>
      </c>
      <c r="CV150" s="150">
        <v>5.9762996322799911</v>
      </c>
      <c r="CW150" s="150">
        <v>6.0460353202999908</v>
      </c>
      <c r="CX150" s="150">
        <v>6.1157710083199905</v>
      </c>
      <c r="CY150" s="150">
        <v>6.1855066963399903</v>
      </c>
      <c r="CZ150" s="150">
        <v>6.25524238435999</v>
      </c>
      <c r="DA150" s="150">
        <v>6.3249780723799898</v>
      </c>
      <c r="DB150" s="150">
        <v>6.3947137603999895</v>
      </c>
      <c r="DC150" s="150">
        <v>6.4644494484199893</v>
      </c>
      <c r="DD150" s="150">
        <v>6.534185136439989</v>
      </c>
      <c r="DE150" s="150">
        <v>6.6039208244599887</v>
      </c>
      <c r="DF150" s="150">
        <v>6.6736565124799885</v>
      </c>
      <c r="DG150" s="150">
        <v>6.7433922004999882</v>
      </c>
      <c r="DH150" s="150">
        <v>6.813127888519988</v>
      </c>
      <c r="DI150" s="150">
        <v>6.8828635765399877</v>
      </c>
      <c r="DJ150" s="150">
        <v>6.9525992645599874</v>
      </c>
      <c r="DK150" s="150">
        <v>7.0223349525799872</v>
      </c>
      <c r="DL150" s="150">
        <v>7.0920706405999869</v>
      </c>
      <c r="DM150" s="150">
        <v>7.1618063286199867</v>
      </c>
      <c r="DN150" s="150">
        <v>7.2315420166399864</v>
      </c>
      <c r="DO150" s="150">
        <v>7.3012777046599862</v>
      </c>
      <c r="DP150" s="150">
        <v>7.3710133926799859</v>
      </c>
      <c r="DQ150" s="150">
        <v>7.4407490806999856</v>
      </c>
      <c r="DR150" s="150">
        <v>7.5104847687199854</v>
      </c>
      <c r="DS150" s="150">
        <v>7.5802204567399851</v>
      </c>
      <c r="DT150" s="150">
        <v>7.6499561447599849</v>
      </c>
      <c r="DU150" s="150">
        <v>7.7196918327799846</v>
      </c>
      <c r="DV150" s="150">
        <v>7.7894275207999844</v>
      </c>
      <c r="DW150" s="150">
        <v>7.8591632088199841</v>
      </c>
      <c r="DX150" s="150">
        <v>7.9288988968399838</v>
      </c>
      <c r="DY150" s="150">
        <v>7.9986345848599836</v>
      </c>
      <c r="DZ150" s="150">
        <v>8.0683702728799833</v>
      </c>
      <c r="EA150" s="150">
        <v>8.1381059608999831</v>
      </c>
      <c r="EB150" s="150">
        <v>8.2078416489199828</v>
      </c>
      <c r="EC150" s="150">
        <v>8.2775773369399825</v>
      </c>
      <c r="ED150" s="150">
        <v>8.3473130249599823</v>
      </c>
      <c r="EE150" s="150">
        <v>8.417048712979982</v>
      </c>
      <c r="EF150" s="150">
        <v>8.4867844009999818</v>
      </c>
      <c r="EG150" s="150">
        <v>8.5565200890199815</v>
      </c>
      <c r="EH150" s="150">
        <v>8.6262557770399813</v>
      </c>
      <c r="EI150" s="150">
        <v>8.695991465059981</v>
      </c>
      <c r="EJ150" s="150">
        <v>8.7657271530799807</v>
      </c>
      <c r="EK150" s="150">
        <v>8.8354628410999805</v>
      </c>
      <c r="EL150" s="23">
        <v>8.9051985291199802</v>
      </c>
      <c r="EM150" s="23">
        <v>8.97493421713998</v>
      </c>
      <c r="EN150" s="23">
        <v>9.0446699051599797</v>
      </c>
      <c r="EO150" s="23">
        <v>9.1144055931799794</v>
      </c>
      <c r="EP150" s="23">
        <v>9.1841412811999792</v>
      </c>
      <c r="EQ150" s="23">
        <v>9.2538769692199789</v>
      </c>
      <c r="ER150" s="23">
        <v>9.3236126572399787</v>
      </c>
      <c r="ES150" s="23">
        <v>9.3933483452599784</v>
      </c>
      <c r="ET150" s="23">
        <v>9.4630840332799782</v>
      </c>
      <c r="EU150" s="23">
        <v>9.5328197212999779</v>
      </c>
      <c r="EV150" s="23">
        <v>9.6025554093199776</v>
      </c>
      <c r="EW150" s="23">
        <v>9.6722910973399774</v>
      </c>
      <c r="EX150" s="23">
        <v>9.7420267853599771</v>
      </c>
      <c r="EY150" s="23">
        <v>9.8117624733799769</v>
      </c>
      <c r="EZ150" s="23">
        <v>9.8814981613999766</v>
      </c>
      <c r="FA150" s="23">
        <v>9.9512338494199764</v>
      </c>
      <c r="FB150" s="23">
        <v>10.020969537439976</v>
      </c>
      <c r="FC150" s="23">
        <v>10.090705225459976</v>
      </c>
      <c r="FD150" s="23">
        <v>10.160440913479976</v>
      </c>
      <c r="FE150" s="23">
        <v>10.230176601499975</v>
      </c>
      <c r="FF150" s="23">
        <v>10.299912289519975</v>
      </c>
      <c r="FG150" s="23">
        <v>10.369647977539975</v>
      </c>
      <c r="FH150" s="23">
        <v>10.439383665559975</v>
      </c>
      <c r="FI150" s="23">
        <v>10.509119353579974</v>
      </c>
      <c r="FJ150" s="23">
        <v>10.578855041599974</v>
      </c>
      <c r="FK150" s="23">
        <v>10.648590729619974</v>
      </c>
      <c r="FL150" s="23">
        <v>10.718326417639974</v>
      </c>
      <c r="FM150" s="23">
        <v>10.788062105659973</v>
      </c>
      <c r="FN150" s="23">
        <v>10.857797793679973</v>
      </c>
      <c r="FO150" s="23">
        <v>10.927533481699973</v>
      </c>
      <c r="FP150" s="23">
        <v>10.997269169719972</v>
      </c>
      <c r="FQ150" s="23">
        <v>11.067004857739972</v>
      </c>
      <c r="FR150" s="23">
        <v>11.136740545759972</v>
      </c>
      <c r="FS150" s="23">
        <v>11.206476233779972</v>
      </c>
      <c r="FT150" s="23">
        <v>11.276211921799971</v>
      </c>
      <c r="FU150" s="23">
        <v>11.345947609819971</v>
      </c>
      <c r="FV150" s="23">
        <v>11.415683297839971</v>
      </c>
      <c r="FW150" s="23">
        <v>11.485418985859971</v>
      </c>
      <c r="FX150" s="23">
        <v>11.55515467387997</v>
      </c>
      <c r="FY150" s="23">
        <v>11.62489036189997</v>
      </c>
      <c r="FZ150" s="23">
        <v>11.69462604991997</v>
      </c>
      <c r="GA150" s="23">
        <v>11.76436173793997</v>
      </c>
      <c r="GB150" s="23">
        <v>11.834097425959969</v>
      </c>
      <c r="GC150" s="23">
        <v>11.903833113979969</v>
      </c>
      <c r="GD150" s="23">
        <v>11.973568801999969</v>
      </c>
      <c r="GE150" s="23">
        <v>12.043304490019969</v>
      </c>
      <c r="GF150" s="23">
        <v>12.113040178039968</v>
      </c>
      <c r="GG150" s="23">
        <v>12.182775866059968</v>
      </c>
      <c r="GH150" s="23">
        <v>12.252511554079968</v>
      </c>
      <c r="GI150" s="23">
        <v>12.322247242099968</v>
      </c>
      <c r="GJ150" s="23">
        <v>12.391982930119967</v>
      </c>
      <c r="GK150" s="23">
        <v>12.461718618139967</v>
      </c>
      <c r="GL150" s="23">
        <v>12.531454306159967</v>
      </c>
      <c r="GM150" s="23">
        <v>12.601189994179967</v>
      </c>
      <c r="GN150" s="23">
        <v>12.670925682199966</v>
      </c>
      <c r="GO150" s="23">
        <v>12.740661370219966</v>
      </c>
      <c r="GP150" s="23">
        <v>12.810397058239966</v>
      </c>
      <c r="GQ150" s="23">
        <v>12.880132746259966</v>
      </c>
      <c r="GR150" s="23">
        <v>12.949868434279965</v>
      </c>
      <c r="GS150" s="23">
        <v>13.019604122299965</v>
      </c>
      <c r="GT150" s="23">
        <v>13.089339810319965</v>
      </c>
      <c r="GU150" s="23">
        <v>13.159075498339964</v>
      </c>
      <c r="GV150" s="23">
        <v>13.228811186359964</v>
      </c>
      <c r="GW150" s="23">
        <v>13.298546874379964</v>
      </c>
      <c r="GX150" s="23">
        <v>13.368282562399964</v>
      </c>
      <c r="GY150" s="23">
        <v>13.438018250419963</v>
      </c>
      <c r="GZ150" s="23">
        <v>13.507753938439963</v>
      </c>
      <c r="HA150" s="23">
        <v>13.577489626459963</v>
      </c>
      <c r="HB150" s="23">
        <v>13.647225314479963</v>
      </c>
      <c r="HC150" s="23">
        <v>13.716961002499962</v>
      </c>
      <c r="HD150" s="23">
        <v>13.786696690519962</v>
      </c>
      <c r="HE150" s="23">
        <v>13.856432378539962</v>
      </c>
      <c r="HF150" s="23">
        <v>13.926168066559962</v>
      </c>
      <c r="HG150" s="23">
        <v>13.995903754579961</v>
      </c>
      <c r="HH150" s="23">
        <v>14.065639442599961</v>
      </c>
      <c r="HI150" s="23">
        <v>14.135375130619961</v>
      </c>
      <c r="HJ150" s="23">
        <v>14.205110818639961</v>
      </c>
      <c r="HK150" s="23">
        <v>14.27484650665996</v>
      </c>
      <c r="HL150" s="23">
        <v>14.34458219467996</v>
      </c>
      <c r="HM150" s="23">
        <v>14.41431788269996</v>
      </c>
      <c r="HN150" s="23">
        <v>14.48405357071996</v>
      </c>
      <c r="HO150" s="23">
        <v>14.553789258739959</v>
      </c>
      <c r="HP150" s="23">
        <v>14.623524946759959</v>
      </c>
      <c r="HQ150" s="23">
        <v>14.693260634779959</v>
      </c>
      <c r="HR150" s="23">
        <v>14.762996322799959</v>
      </c>
      <c r="HS150" s="23">
        <v>14.832732010819958</v>
      </c>
      <c r="HT150" s="23">
        <v>14.902467698839958</v>
      </c>
      <c r="HU150" s="23">
        <v>14.972203386859958</v>
      </c>
      <c r="HV150" s="23">
        <v>15.041939074879958</v>
      </c>
      <c r="HW150" s="23">
        <v>15.111674762899957</v>
      </c>
      <c r="HX150" s="23">
        <v>15.181410450919957</v>
      </c>
      <c r="HY150" s="23">
        <v>15.251146138939957</v>
      </c>
      <c r="HZ150" s="23">
        <v>15.320881826959956</v>
      </c>
      <c r="IA150" s="23">
        <v>15.390617514979956</v>
      </c>
      <c r="IB150" s="23">
        <v>15.460353202999956</v>
      </c>
      <c r="IC150" s="23">
        <v>15.530088891019956</v>
      </c>
      <c r="ID150" s="23">
        <v>15.599824579039955</v>
      </c>
      <c r="IE150" s="23">
        <v>15.669560267059955</v>
      </c>
      <c r="IF150" s="23">
        <v>15.739295955079955</v>
      </c>
      <c r="IG150" s="23">
        <v>15.809031643099955</v>
      </c>
      <c r="IH150" s="23">
        <v>15.878767331119954</v>
      </c>
      <c r="II150" s="23">
        <v>15.948503019139954</v>
      </c>
      <c r="IJ150" s="23">
        <v>16.018238707159952</v>
      </c>
      <c r="IK150" s="23">
        <v>16.087974395179955</v>
      </c>
      <c r="IL150" s="23">
        <v>16.157710083199952</v>
      </c>
      <c r="IM150" s="23">
        <v>16.227445771219955</v>
      </c>
      <c r="IN150" s="23">
        <v>16.297181459239951</v>
      </c>
      <c r="IO150" s="23">
        <v>16.366917147259954</v>
      </c>
      <c r="IP150" s="23">
        <v>16.436652835279951</v>
      </c>
      <c r="IQ150" s="23">
        <v>16.506388523299954</v>
      </c>
      <c r="IR150" s="23">
        <v>16.57612421131995</v>
      </c>
      <c r="IS150" s="23">
        <v>16.645859899339953</v>
      </c>
      <c r="IT150" s="23">
        <v>16.71559558735995</v>
      </c>
      <c r="IU150" s="23">
        <v>16.785331275379953</v>
      </c>
      <c r="IV150" s="23">
        <v>16.855066963399949</v>
      </c>
    </row>
    <row r="151" spans="1:256" ht="13.2" x14ac:dyDescent="0.25">
      <c r="A151" s="149">
        <v>41275</v>
      </c>
      <c r="B151" s="218">
        <v>-2.0210059293750011</v>
      </c>
      <c r="C151" s="218">
        <v>-1.9907047400625011</v>
      </c>
      <c r="D151" s="218">
        <v>-1.9604035507500011</v>
      </c>
      <c r="E151" s="218">
        <v>-1.930102361437501</v>
      </c>
      <c r="F151" s="218">
        <v>-1.899801172125001</v>
      </c>
      <c r="G151" s="218">
        <v>-1.869499982812501</v>
      </c>
      <c r="H151" s="218">
        <v>-1.8391987935000009</v>
      </c>
      <c r="I151" s="218">
        <v>-1.8088976041875009</v>
      </c>
      <c r="J151" s="218">
        <v>-1.7785964148750009</v>
      </c>
      <c r="K151" s="218">
        <v>-1.7482952255625008</v>
      </c>
      <c r="L151" s="218">
        <v>-1.7179940362500008</v>
      </c>
      <c r="M151" s="218">
        <v>-1.6876928469375008</v>
      </c>
      <c r="N151" s="218">
        <v>-1.6573916576250007</v>
      </c>
      <c r="O151" s="218">
        <v>-1.6270904683125007</v>
      </c>
      <c r="P151" s="218">
        <v>-1.5967892790000007</v>
      </c>
      <c r="Q151" s="218">
        <v>-1.5664880896875006</v>
      </c>
      <c r="R151" s="218">
        <v>-1.5361869003750006</v>
      </c>
      <c r="S151" s="218">
        <v>-1.5058857110625006</v>
      </c>
      <c r="T151" s="218">
        <v>-1.4755845217500005</v>
      </c>
      <c r="U151" s="218">
        <v>-1.4452833324375005</v>
      </c>
      <c r="V151" s="219">
        <v>-1.4149821431250005</v>
      </c>
      <c r="W151" s="218">
        <v>-1.3846809538125004</v>
      </c>
      <c r="X151" s="219">
        <v>-1.3543797645000004</v>
      </c>
      <c r="Y151" s="218">
        <v>-1.3240785751875004</v>
      </c>
      <c r="Z151" s="219">
        <v>-1.2937773858750004</v>
      </c>
      <c r="AA151" s="218">
        <v>-1.2634761965625003</v>
      </c>
      <c r="AB151" s="220">
        <v>-1.2331750072500003</v>
      </c>
      <c r="AC151" s="218">
        <v>-1.2028738179375003</v>
      </c>
      <c r="AD151" s="220">
        <v>-1.1725726286250002</v>
      </c>
      <c r="AE151" s="218">
        <v>-1.1422714393125002</v>
      </c>
      <c r="AF151" s="218">
        <v>-1.1119702500000002</v>
      </c>
      <c r="AG151" s="150">
        <v>-1.0832351250000003</v>
      </c>
      <c r="AH151" s="150">
        <v>-1.0545000000000002</v>
      </c>
      <c r="AI151" s="150">
        <v>-1.0272500000000002</v>
      </c>
      <c r="AJ151" s="150">
        <v>-1</v>
      </c>
      <c r="AK151" s="150">
        <v>-0.8</v>
      </c>
      <c r="AL151" s="150">
        <v>-0.6</v>
      </c>
      <c r="AM151" s="150">
        <v>-0.4</v>
      </c>
      <c r="AN151" s="150">
        <v>-0.2</v>
      </c>
      <c r="AO151" s="150">
        <v>0</v>
      </c>
      <c r="AP151" s="150">
        <v>0.2</v>
      </c>
      <c r="AQ151" s="150">
        <v>0.4</v>
      </c>
      <c r="AR151" s="150">
        <v>0.6</v>
      </c>
      <c r="AS151" s="150">
        <v>0.8</v>
      </c>
      <c r="AT151" s="150">
        <v>1</v>
      </c>
      <c r="AU151" s="150">
        <v>1.2</v>
      </c>
      <c r="AV151" s="150">
        <v>1.4</v>
      </c>
      <c r="AW151" s="150">
        <v>1.58</v>
      </c>
      <c r="AX151" s="150">
        <v>1.76</v>
      </c>
      <c r="AY151" s="150">
        <v>1.9220000000000006</v>
      </c>
      <c r="AZ151" s="150">
        <v>2.0840000000000005</v>
      </c>
      <c r="BA151" s="150">
        <v>2.2298000000000004</v>
      </c>
      <c r="BB151" s="150">
        <v>2.3756000000000004</v>
      </c>
      <c r="BC151" s="150">
        <v>2.5068200000000003</v>
      </c>
      <c r="BD151" s="150">
        <v>2.6380400000000002</v>
      </c>
      <c r="BE151" s="150">
        <v>2.756138</v>
      </c>
      <c r="BF151" s="150">
        <v>2.8742359999999998</v>
      </c>
      <c r="BG151" s="150">
        <v>2.9805241999999996</v>
      </c>
      <c r="BH151" s="150">
        <v>3.0868123999999995</v>
      </c>
      <c r="BI151" s="150">
        <v>3.1824717799999993</v>
      </c>
      <c r="BJ151" s="150">
        <v>3.2781311599999992</v>
      </c>
      <c r="BK151" s="150">
        <v>3.3642246019999993</v>
      </c>
      <c r="BL151" s="150">
        <v>3.450318043999999</v>
      </c>
      <c r="BM151" s="150">
        <v>3.5278021417999987</v>
      </c>
      <c r="BN151" s="150">
        <v>3.6052862395999989</v>
      </c>
      <c r="BO151" s="150">
        <v>3.6750219276199987</v>
      </c>
      <c r="BP151" s="150">
        <v>3.7447576156399989</v>
      </c>
      <c r="BQ151" s="150">
        <v>3.8144933036599991</v>
      </c>
      <c r="BR151" s="150">
        <v>3.8842289916799988</v>
      </c>
      <c r="BS151" s="150">
        <v>3.9539646796999985</v>
      </c>
      <c r="BT151" s="150">
        <v>4.0237003677199983</v>
      </c>
      <c r="BU151" s="150">
        <v>4.093436055739998</v>
      </c>
      <c r="BV151" s="150">
        <v>4.1631717437599978</v>
      </c>
      <c r="BW151" s="150">
        <v>4.2329074317799975</v>
      </c>
      <c r="BX151" s="150">
        <v>4.3026431197999973</v>
      </c>
      <c r="BY151" s="150">
        <v>4.372378807819997</v>
      </c>
      <c r="BZ151" s="150">
        <v>4.4421144958399967</v>
      </c>
      <c r="CA151" s="150">
        <v>4.5118501838599965</v>
      </c>
      <c r="CB151" s="150">
        <v>4.5815858718799962</v>
      </c>
      <c r="CC151" s="150">
        <v>4.651321559899996</v>
      </c>
      <c r="CD151" s="150">
        <v>4.7210572479199957</v>
      </c>
      <c r="CE151" s="150">
        <v>4.7907929359399954</v>
      </c>
      <c r="CF151" s="150">
        <v>4.8605286239599952</v>
      </c>
      <c r="CG151" s="150">
        <v>4.9302643119799949</v>
      </c>
      <c r="CH151" s="150">
        <v>4.9999999999999947</v>
      </c>
      <c r="CI151" s="150">
        <v>5.0697356880199944</v>
      </c>
      <c r="CJ151" s="150">
        <v>5.1394713760399942</v>
      </c>
      <c r="CK151" s="150">
        <v>5.2092070640599939</v>
      </c>
      <c r="CL151" s="150">
        <v>5.2789427520799936</v>
      </c>
      <c r="CM151" s="150">
        <v>5.3486784400999934</v>
      </c>
      <c r="CN151" s="150">
        <v>5.4184141281199931</v>
      </c>
      <c r="CO151" s="150">
        <v>5.4881498161399929</v>
      </c>
      <c r="CP151" s="150">
        <v>5.5578855041599926</v>
      </c>
      <c r="CQ151" s="150">
        <v>5.6276211921799923</v>
      </c>
      <c r="CR151" s="150">
        <v>5.6973568801999921</v>
      </c>
      <c r="CS151" s="150">
        <v>5.7670925682199918</v>
      </c>
      <c r="CT151" s="150">
        <v>5.8368282562399916</v>
      </c>
      <c r="CU151" s="150">
        <v>5.9065639442599913</v>
      </c>
      <c r="CV151" s="150">
        <v>5.9762996322799911</v>
      </c>
      <c r="CW151" s="150">
        <v>6.0460353202999908</v>
      </c>
      <c r="CX151" s="150">
        <v>6.1157710083199905</v>
      </c>
      <c r="CY151" s="150">
        <v>6.1855066963399903</v>
      </c>
      <c r="CZ151" s="150">
        <v>6.25524238435999</v>
      </c>
      <c r="DA151" s="150">
        <v>6.3249780723799898</v>
      </c>
      <c r="DB151" s="150">
        <v>6.3947137603999895</v>
      </c>
      <c r="DC151" s="150">
        <v>6.4644494484199893</v>
      </c>
      <c r="DD151" s="150">
        <v>6.534185136439989</v>
      </c>
      <c r="DE151" s="150">
        <v>6.6039208244599887</v>
      </c>
      <c r="DF151" s="150">
        <v>6.6736565124799885</v>
      </c>
      <c r="DG151" s="150">
        <v>6.7433922004999882</v>
      </c>
      <c r="DH151" s="150">
        <v>6.813127888519988</v>
      </c>
      <c r="DI151" s="150">
        <v>6.8828635765399877</v>
      </c>
      <c r="DJ151" s="150">
        <v>6.9525992645599874</v>
      </c>
      <c r="DK151" s="150">
        <v>7.0223349525799872</v>
      </c>
      <c r="DL151" s="150">
        <v>7.0920706405999869</v>
      </c>
      <c r="DM151" s="150">
        <v>7.1618063286199867</v>
      </c>
      <c r="DN151" s="150">
        <v>7.2315420166399864</v>
      </c>
      <c r="DO151" s="150">
        <v>7.3012777046599862</v>
      </c>
      <c r="DP151" s="150">
        <v>7.3710133926799859</v>
      </c>
      <c r="DQ151" s="150">
        <v>7.4407490806999856</v>
      </c>
      <c r="DR151" s="150">
        <v>7.5104847687199854</v>
      </c>
      <c r="DS151" s="150">
        <v>7.5802204567399851</v>
      </c>
      <c r="DT151" s="150">
        <v>7.6499561447599849</v>
      </c>
      <c r="DU151" s="150">
        <v>7.7196918327799846</v>
      </c>
      <c r="DV151" s="150">
        <v>7.7894275207999844</v>
      </c>
      <c r="DW151" s="150">
        <v>7.8591632088199841</v>
      </c>
      <c r="DX151" s="150">
        <v>7.9288988968399838</v>
      </c>
      <c r="DY151" s="150">
        <v>7.9986345848599836</v>
      </c>
      <c r="DZ151" s="150">
        <v>8.0683702728799833</v>
      </c>
      <c r="EA151" s="150">
        <v>8.1381059608999831</v>
      </c>
      <c r="EB151" s="150">
        <v>8.2078416489199828</v>
      </c>
      <c r="EC151" s="150">
        <v>8.2775773369399825</v>
      </c>
      <c r="ED151" s="150">
        <v>8.3473130249599823</v>
      </c>
      <c r="EE151" s="150">
        <v>8.417048712979982</v>
      </c>
      <c r="EF151" s="150">
        <v>8.4867844009999818</v>
      </c>
      <c r="EG151" s="150">
        <v>8.5565200890199815</v>
      </c>
      <c r="EH151" s="150">
        <v>8.6262557770399813</v>
      </c>
      <c r="EI151" s="150">
        <v>8.695991465059981</v>
      </c>
      <c r="EJ151" s="150">
        <v>8.7657271530799807</v>
      </c>
      <c r="EK151" s="150">
        <v>8.8354628410999805</v>
      </c>
      <c r="EL151" s="23">
        <v>8.9051985291199802</v>
      </c>
      <c r="EM151" s="23">
        <v>8.97493421713998</v>
      </c>
      <c r="EN151" s="23">
        <v>9.0446699051599797</v>
      </c>
      <c r="EO151" s="23">
        <v>9.1144055931799794</v>
      </c>
      <c r="EP151" s="23">
        <v>9.1841412811999792</v>
      </c>
      <c r="EQ151" s="23">
        <v>9.2538769692199789</v>
      </c>
      <c r="ER151" s="23">
        <v>9.3236126572399787</v>
      </c>
      <c r="ES151" s="23">
        <v>9.3933483452599784</v>
      </c>
      <c r="ET151" s="23">
        <v>9.4630840332799782</v>
      </c>
      <c r="EU151" s="23">
        <v>9.5328197212999779</v>
      </c>
      <c r="EV151" s="23">
        <v>9.6025554093199776</v>
      </c>
      <c r="EW151" s="23">
        <v>9.6722910973399774</v>
      </c>
      <c r="EX151" s="23">
        <v>9.7420267853599771</v>
      </c>
      <c r="EY151" s="23">
        <v>9.8117624733799769</v>
      </c>
      <c r="EZ151" s="23">
        <v>9.8814981613999766</v>
      </c>
      <c r="FA151" s="23">
        <v>9.9512338494199764</v>
      </c>
      <c r="FB151" s="23">
        <v>10.020969537439976</v>
      </c>
      <c r="FC151" s="23">
        <v>10.090705225459976</v>
      </c>
      <c r="FD151" s="23">
        <v>10.160440913479976</v>
      </c>
      <c r="FE151" s="23">
        <v>10.230176601499975</v>
      </c>
      <c r="FF151" s="23">
        <v>10.299912289519975</v>
      </c>
      <c r="FG151" s="23">
        <v>10.369647977539975</v>
      </c>
      <c r="FH151" s="23">
        <v>10.439383665559975</v>
      </c>
      <c r="FI151" s="23">
        <v>10.509119353579974</v>
      </c>
      <c r="FJ151" s="23">
        <v>10.578855041599974</v>
      </c>
      <c r="FK151" s="23">
        <v>10.648590729619974</v>
      </c>
      <c r="FL151" s="23">
        <v>10.718326417639974</v>
      </c>
      <c r="FM151" s="23">
        <v>10.788062105659973</v>
      </c>
      <c r="FN151" s="23">
        <v>10.857797793679973</v>
      </c>
      <c r="FO151" s="23">
        <v>10.927533481699973</v>
      </c>
      <c r="FP151" s="23">
        <v>10.997269169719972</v>
      </c>
      <c r="FQ151" s="23">
        <v>11.067004857739972</v>
      </c>
      <c r="FR151" s="23">
        <v>11.136740545759972</v>
      </c>
      <c r="FS151" s="23">
        <v>11.206476233779972</v>
      </c>
      <c r="FT151" s="23">
        <v>11.276211921799971</v>
      </c>
      <c r="FU151" s="23">
        <v>11.345947609819971</v>
      </c>
      <c r="FV151" s="23">
        <v>11.415683297839971</v>
      </c>
      <c r="FW151" s="23">
        <v>11.485418985859971</v>
      </c>
      <c r="FX151" s="23">
        <v>11.55515467387997</v>
      </c>
      <c r="FY151" s="23">
        <v>11.62489036189997</v>
      </c>
      <c r="FZ151" s="23">
        <v>11.69462604991997</v>
      </c>
      <c r="GA151" s="23">
        <v>11.76436173793997</v>
      </c>
      <c r="GB151" s="23">
        <v>11.834097425959969</v>
      </c>
      <c r="GC151" s="23">
        <v>11.903833113979969</v>
      </c>
      <c r="GD151" s="23">
        <v>11.973568801999969</v>
      </c>
      <c r="GE151" s="23">
        <v>12.043304490019969</v>
      </c>
      <c r="GF151" s="23">
        <v>12.113040178039968</v>
      </c>
      <c r="GG151" s="23">
        <v>12.182775866059968</v>
      </c>
      <c r="GH151" s="23">
        <v>12.252511554079968</v>
      </c>
      <c r="GI151" s="23">
        <v>12.322247242099968</v>
      </c>
      <c r="GJ151" s="23">
        <v>12.391982930119967</v>
      </c>
      <c r="GK151" s="23">
        <v>12.461718618139967</v>
      </c>
      <c r="GL151" s="23">
        <v>12.531454306159967</v>
      </c>
      <c r="GM151" s="23">
        <v>12.601189994179967</v>
      </c>
      <c r="GN151" s="23">
        <v>12.670925682199966</v>
      </c>
      <c r="GO151" s="23">
        <v>12.740661370219966</v>
      </c>
      <c r="GP151" s="23">
        <v>12.810397058239966</v>
      </c>
      <c r="GQ151" s="23">
        <v>12.880132746259966</v>
      </c>
      <c r="GR151" s="23">
        <v>12.949868434279965</v>
      </c>
      <c r="GS151" s="23">
        <v>13.019604122299965</v>
      </c>
      <c r="GT151" s="23">
        <v>13.089339810319965</v>
      </c>
      <c r="GU151" s="23">
        <v>13.159075498339964</v>
      </c>
      <c r="GV151" s="23">
        <v>13.228811186359964</v>
      </c>
      <c r="GW151" s="23">
        <v>13.298546874379964</v>
      </c>
      <c r="GX151" s="23">
        <v>13.368282562399964</v>
      </c>
      <c r="GY151" s="23">
        <v>13.438018250419963</v>
      </c>
      <c r="GZ151" s="23">
        <v>13.507753938439963</v>
      </c>
      <c r="HA151" s="23">
        <v>13.577489626459963</v>
      </c>
      <c r="HB151" s="23">
        <v>13.647225314479963</v>
      </c>
      <c r="HC151" s="23">
        <v>13.716961002499962</v>
      </c>
      <c r="HD151" s="23">
        <v>13.786696690519962</v>
      </c>
      <c r="HE151" s="23">
        <v>13.856432378539962</v>
      </c>
      <c r="HF151" s="23">
        <v>13.926168066559962</v>
      </c>
      <c r="HG151" s="23">
        <v>13.995903754579961</v>
      </c>
      <c r="HH151" s="23">
        <v>14.065639442599961</v>
      </c>
      <c r="HI151" s="23">
        <v>14.135375130619961</v>
      </c>
      <c r="HJ151" s="23">
        <v>14.205110818639961</v>
      </c>
      <c r="HK151" s="23">
        <v>14.27484650665996</v>
      </c>
      <c r="HL151" s="23">
        <v>14.34458219467996</v>
      </c>
      <c r="HM151" s="23">
        <v>14.41431788269996</v>
      </c>
      <c r="HN151" s="23">
        <v>14.48405357071996</v>
      </c>
      <c r="HO151" s="23">
        <v>14.553789258739959</v>
      </c>
      <c r="HP151" s="23">
        <v>14.623524946759959</v>
      </c>
      <c r="HQ151" s="23">
        <v>14.693260634779959</v>
      </c>
      <c r="HR151" s="23">
        <v>14.762996322799959</v>
      </c>
      <c r="HS151" s="23">
        <v>14.832732010819958</v>
      </c>
      <c r="HT151" s="23">
        <v>14.902467698839958</v>
      </c>
      <c r="HU151" s="23">
        <v>14.972203386859958</v>
      </c>
      <c r="HV151" s="23">
        <v>15.041939074879958</v>
      </c>
      <c r="HW151" s="23">
        <v>15.111674762899957</v>
      </c>
      <c r="HX151" s="23">
        <v>15.181410450919957</v>
      </c>
      <c r="HY151" s="23">
        <v>15.251146138939957</v>
      </c>
      <c r="HZ151" s="23">
        <v>15.320881826959956</v>
      </c>
      <c r="IA151" s="23">
        <v>15.390617514979956</v>
      </c>
      <c r="IB151" s="23">
        <v>15.460353202999956</v>
      </c>
      <c r="IC151" s="23">
        <v>15.530088891019956</v>
      </c>
      <c r="ID151" s="23">
        <v>15.599824579039955</v>
      </c>
      <c r="IE151" s="23">
        <v>15.669560267059955</v>
      </c>
      <c r="IF151" s="23">
        <v>15.739295955079955</v>
      </c>
      <c r="IG151" s="23">
        <v>15.809031643099955</v>
      </c>
      <c r="IH151" s="23">
        <v>15.878767331119954</v>
      </c>
      <c r="II151" s="23">
        <v>15.948503019139954</v>
      </c>
      <c r="IJ151" s="23">
        <v>16.018238707159952</v>
      </c>
      <c r="IK151" s="23">
        <v>16.087974395179955</v>
      </c>
      <c r="IL151" s="23">
        <v>16.157710083199952</v>
      </c>
      <c r="IM151" s="23">
        <v>16.227445771219955</v>
      </c>
      <c r="IN151" s="23">
        <v>16.297181459239951</v>
      </c>
      <c r="IO151" s="23">
        <v>16.366917147259954</v>
      </c>
      <c r="IP151" s="23">
        <v>16.436652835279951</v>
      </c>
      <c r="IQ151" s="23">
        <v>16.506388523299954</v>
      </c>
      <c r="IR151" s="23">
        <v>16.57612421131995</v>
      </c>
      <c r="IS151" s="23">
        <v>16.645859899339953</v>
      </c>
      <c r="IT151" s="23">
        <v>16.71559558735995</v>
      </c>
      <c r="IU151" s="23">
        <v>16.785331275379953</v>
      </c>
      <c r="IV151" s="23">
        <v>16.855066963399949</v>
      </c>
    </row>
    <row r="152" spans="1:256" ht="13.2" x14ac:dyDescent="0.25">
      <c r="A152" s="149">
        <v>41306</v>
      </c>
      <c r="B152" s="218">
        <v>-2.0210059293750011</v>
      </c>
      <c r="C152" s="218">
        <v>-1.9907047400625011</v>
      </c>
      <c r="D152" s="218">
        <v>-1.9604035507500011</v>
      </c>
      <c r="E152" s="218">
        <v>-1.930102361437501</v>
      </c>
      <c r="F152" s="218">
        <v>-1.899801172125001</v>
      </c>
      <c r="G152" s="218">
        <v>-1.869499982812501</v>
      </c>
      <c r="H152" s="218">
        <v>-1.8391987935000009</v>
      </c>
      <c r="I152" s="218">
        <v>-1.8088976041875009</v>
      </c>
      <c r="J152" s="218">
        <v>-1.7785964148750009</v>
      </c>
      <c r="K152" s="218">
        <v>-1.7482952255625008</v>
      </c>
      <c r="L152" s="218">
        <v>-1.7179940362500008</v>
      </c>
      <c r="M152" s="218">
        <v>-1.6876928469375008</v>
      </c>
      <c r="N152" s="218">
        <v>-1.6573916576250007</v>
      </c>
      <c r="O152" s="218">
        <v>-1.6270904683125007</v>
      </c>
      <c r="P152" s="218">
        <v>-1.5967892790000007</v>
      </c>
      <c r="Q152" s="218">
        <v>-1.5664880896875006</v>
      </c>
      <c r="R152" s="218">
        <v>-1.5361869003750006</v>
      </c>
      <c r="S152" s="218">
        <v>-1.5058857110625006</v>
      </c>
      <c r="T152" s="218">
        <v>-1.4755845217500005</v>
      </c>
      <c r="U152" s="218">
        <v>-1.4452833324375005</v>
      </c>
      <c r="V152" s="219">
        <v>-1.4149821431250005</v>
      </c>
      <c r="W152" s="218">
        <v>-1.3846809538125004</v>
      </c>
      <c r="X152" s="219">
        <v>-1.3543797645000004</v>
      </c>
      <c r="Y152" s="218">
        <v>-1.3240785751875004</v>
      </c>
      <c r="Z152" s="219">
        <v>-1.2937773858750004</v>
      </c>
      <c r="AA152" s="218">
        <v>-1.2634761965625003</v>
      </c>
      <c r="AB152" s="220">
        <v>-1.2331750072500003</v>
      </c>
      <c r="AC152" s="218">
        <v>-1.2028738179375003</v>
      </c>
      <c r="AD152" s="220">
        <v>-1.1725726286250002</v>
      </c>
      <c r="AE152" s="218">
        <v>-1.1422714393125002</v>
      </c>
      <c r="AF152" s="218">
        <v>-1.1119702500000002</v>
      </c>
      <c r="AG152" s="150">
        <v>-1.0832351250000003</v>
      </c>
      <c r="AH152" s="150">
        <v>-1.0545000000000002</v>
      </c>
      <c r="AI152" s="150">
        <v>-1.0272500000000002</v>
      </c>
      <c r="AJ152" s="150">
        <v>-1</v>
      </c>
      <c r="AK152" s="150">
        <v>-0.8</v>
      </c>
      <c r="AL152" s="150">
        <v>-0.6</v>
      </c>
      <c r="AM152" s="150">
        <v>-0.4</v>
      </c>
      <c r="AN152" s="150">
        <v>-0.2</v>
      </c>
      <c r="AO152" s="150">
        <v>0</v>
      </c>
      <c r="AP152" s="150">
        <v>0.2</v>
      </c>
      <c r="AQ152" s="150">
        <v>0.4</v>
      </c>
      <c r="AR152" s="150">
        <v>0.6</v>
      </c>
      <c r="AS152" s="150">
        <v>0.8</v>
      </c>
      <c r="AT152" s="150">
        <v>1</v>
      </c>
      <c r="AU152" s="150">
        <v>1.2</v>
      </c>
      <c r="AV152" s="150">
        <v>1.4</v>
      </c>
      <c r="AW152" s="150">
        <v>1.58</v>
      </c>
      <c r="AX152" s="150">
        <v>1.76</v>
      </c>
      <c r="AY152" s="150">
        <v>1.9220000000000006</v>
      </c>
      <c r="AZ152" s="150">
        <v>2.0840000000000005</v>
      </c>
      <c r="BA152" s="150">
        <v>2.2298000000000004</v>
      </c>
      <c r="BB152" s="150">
        <v>2.3756000000000004</v>
      </c>
      <c r="BC152" s="150">
        <v>2.5068200000000003</v>
      </c>
      <c r="BD152" s="150">
        <v>2.6380400000000002</v>
      </c>
      <c r="BE152" s="150">
        <v>2.756138</v>
      </c>
      <c r="BF152" s="150">
        <v>2.8742359999999998</v>
      </c>
      <c r="BG152" s="150">
        <v>2.9805241999999996</v>
      </c>
      <c r="BH152" s="150">
        <v>3.0868123999999995</v>
      </c>
      <c r="BI152" s="150">
        <v>3.1824717799999993</v>
      </c>
      <c r="BJ152" s="150">
        <v>3.2781311599999992</v>
      </c>
      <c r="BK152" s="150">
        <v>3.3642246019999993</v>
      </c>
      <c r="BL152" s="150">
        <v>3.450318043999999</v>
      </c>
      <c r="BM152" s="150">
        <v>3.5278021417999987</v>
      </c>
      <c r="BN152" s="150">
        <v>3.6052862395999989</v>
      </c>
      <c r="BO152" s="150">
        <v>3.6750219276199987</v>
      </c>
      <c r="BP152" s="150">
        <v>3.7447576156399989</v>
      </c>
      <c r="BQ152" s="150">
        <v>3.8144933036599991</v>
      </c>
      <c r="BR152" s="150">
        <v>3.8842289916799988</v>
      </c>
      <c r="BS152" s="150">
        <v>3.9539646796999985</v>
      </c>
      <c r="BT152" s="150">
        <v>4.0237003677199983</v>
      </c>
      <c r="BU152" s="150">
        <v>4.093436055739998</v>
      </c>
      <c r="BV152" s="150">
        <v>4.1631717437599978</v>
      </c>
      <c r="BW152" s="150">
        <v>4.2329074317799975</v>
      </c>
      <c r="BX152" s="150">
        <v>4.3026431197999973</v>
      </c>
      <c r="BY152" s="150">
        <v>4.372378807819997</v>
      </c>
      <c r="BZ152" s="150">
        <v>4.4421144958399967</v>
      </c>
      <c r="CA152" s="150">
        <v>4.5118501838599965</v>
      </c>
      <c r="CB152" s="150">
        <v>4.5815858718799962</v>
      </c>
      <c r="CC152" s="150">
        <v>4.651321559899996</v>
      </c>
      <c r="CD152" s="150">
        <v>4.7210572479199957</v>
      </c>
      <c r="CE152" s="150">
        <v>4.7907929359399954</v>
      </c>
      <c r="CF152" s="150">
        <v>4.8605286239599952</v>
      </c>
      <c r="CG152" s="150">
        <v>4.9302643119799949</v>
      </c>
      <c r="CH152" s="150">
        <v>4.9999999999999947</v>
      </c>
      <c r="CI152" s="150">
        <v>5.0697356880199944</v>
      </c>
      <c r="CJ152" s="150">
        <v>5.1394713760399942</v>
      </c>
      <c r="CK152" s="150">
        <v>5.2092070640599939</v>
      </c>
      <c r="CL152" s="150">
        <v>5.2789427520799936</v>
      </c>
      <c r="CM152" s="150">
        <v>5.3486784400999934</v>
      </c>
      <c r="CN152" s="150">
        <v>5.4184141281199931</v>
      </c>
      <c r="CO152" s="150">
        <v>5.4881498161399929</v>
      </c>
      <c r="CP152" s="150">
        <v>5.5578855041599926</v>
      </c>
      <c r="CQ152" s="150">
        <v>5.6276211921799923</v>
      </c>
      <c r="CR152" s="150">
        <v>5.6973568801999921</v>
      </c>
      <c r="CS152" s="150">
        <v>5.7670925682199918</v>
      </c>
      <c r="CT152" s="150">
        <v>5.8368282562399916</v>
      </c>
      <c r="CU152" s="150">
        <v>5.9065639442599913</v>
      </c>
      <c r="CV152" s="150">
        <v>5.9762996322799911</v>
      </c>
      <c r="CW152" s="150">
        <v>6.0460353202999908</v>
      </c>
      <c r="CX152" s="150">
        <v>6.1157710083199905</v>
      </c>
      <c r="CY152" s="150">
        <v>6.1855066963399903</v>
      </c>
      <c r="CZ152" s="150">
        <v>6.25524238435999</v>
      </c>
      <c r="DA152" s="150">
        <v>6.3249780723799898</v>
      </c>
      <c r="DB152" s="150">
        <v>6.3947137603999895</v>
      </c>
      <c r="DC152" s="150">
        <v>6.4644494484199893</v>
      </c>
      <c r="DD152" s="150">
        <v>6.534185136439989</v>
      </c>
      <c r="DE152" s="150">
        <v>6.6039208244599887</v>
      </c>
      <c r="DF152" s="150">
        <v>6.6736565124799885</v>
      </c>
      <c r="DG152" s="150">
        <v>6.7433922004999882</v>
      </c>
      <c r="DH152" s="150">
        <v>6.813127888519988</v>
      </c>
      <c r="DI152" s="150">
        <v>6.8828635765399877</v>
      </c>
      <c r="DJ152" s="150">
        <v>6.9525992645599874</v>
      </c>
      <c r="DK152" s="150">
        <v>7.0223349525799872</v>
      </c>
      <c r="DL152" s="150">
        <v>7.0920706405999869</v>
      </c>
      <c r="DM152" s="150">
        <v>7.1618063286199867</v>
      </c>
      <c r="DN152" s="150">
        <v>7.2315420166399864</v>
      </c>
      <c r="DO152" s="150">
        <v>7.3012777046599862</v>
      </c>
      <c r="DP152" s="150">
        <v>7.3710133926799859</v>
      </c>
      <c r="DQ152" s="150">
        <v>7.4407490806999856</v>
      </c>
      <c r="DR152" s="150">
        <v>7.5104847687199854</v>
      </c>
      <c r="DS152" s="150">
        <v>7.5802204567399851</v>
      </c>
      <c r="DT152" s="150">
        <v>7.6499561447599849</v>
      </c>
      <c r="DU152" s="150">
        <v>7.7196918327799846</v>
      </c>
      <c r="DV152" s="150">
        <v>7.7894275207999844</v>
      </c>
      <c r="DW152" s="150">
        <v>7.8591632088199841</v>
      </c>
      <c r="DX152" s="150">
        <v>7.9288988968399838</v>
      </c>
      <c r="DY152" s="150">
        <v>7.9986345848599836</v>
      </c>
      <c r="DZ152" s="150">
        <v>8.0683702728799833</v>
      </c>
      <c r="EA152" s="150">
        <v>8.1381059608999831</v>
      </c>
      <c r="EB152" s="150">
        <v>8.2078416489199828</v>
      </c>
      <c r="EC152" s="150">
        <v>8.2775773369399825</v>
      </c>
      <c r="ED152" s="150">
        <v>8.3473130249599823</v>
      </c>
      <c r="EE152" s="150">
        <v>8.417048712979982</v>
      </c>
      <c r="EF152" s="150">
        <v>8.4867844009999818</v>
      </c>
      <c r="EG152" s="150">
        <v>8.5565200890199815</v>
      </c>
      <c r="EH152" s="150">
        <v>8.6262557770399813</v>
      </c>
      <c r="EI152" s="150">
        <v>8.695991465059981</v>
      </c>
      <c r="EJ152" s="150">
        <v>8.7657271530799807</v>
      </c>
      <c r="EK152" s="150">
        <v>8.8354628410999805</v>
      </c>
      <c r="EL152" s="23">
        <v>8.9051985291199802</v>
      </c>
      <c r="EM152" s="23">
        <v>8.97493421713998</v>
      </c>
      <c r="EN152" s="23">
        <v>9.0446699051599797</v>
      </c>
      <c r="EO152" s="23">
        <v>9.1144055931799794</v>
      </c>
      <c r="EP152" s="23">
        <v>9.1841412811999792</v>
      </c>
      <c r="EQ152" s="23">
        <v>9.2538769692199789</v>
      </c>
      <c r="ER152" s="23">
        <v>9.3236126572399787</v>
      </c>
      <c r="ES152" s="23">
        <v>9.3933483452599784</v>
      </c>
      <c r="ET152" s="23">
        <v>9.4630840332799782</v>
      </c>
      <c r="EU152" s="23">
        <v>9.5328197212999779</v>
      </c>
      <c r="EV152" s="23">
        <v>9.6025554093199776</v>
      </c>
      <c r="EW152" s="23">
        <v>9.6722910973399774</v>
      </c>
      <c r="EX152" s="23">
        <v>9.7420267853599771</v>
      </c>
      <c r="EY152" s="23">
        <v>9.8117624733799769</v>
      </c>
      <c r="EZ152" s="23">
        <v>9.8814981613999766</v>
      </c>
      <c r="FA152" s="23">
        <v>9.9512338494199764</v>
      </c>
      <c r="FB152" s="23">
        <v>10.020969537439976</v>
      </c>
      <c r="FC152" s="23">
        <v>10.090705225459976</v>
      </c>
      <c r="FD152" s="23">
        <v>10.160440913479976</v>
      </c>
      <c r="FE152" s="23">
        <v>10.230176601499975</v>
      </c>
      <c r="FF152" s="23">
        <v>10.299912289519975</v>
      </c>
      <c r="FG152" s="23">
        <v>10.369647977539975</v>
      </c>
      <c r="FH152" s="23">
        <v>10.439383665559975</v>
      </c>
      <c r="FI152" s="23">
        <v>10.509119353579974</v>
      </c>
      <c r="FJ152" s="23">
        <v>10.578855041599974</v>
      </c>
      <c r="FK152" s="23">
        <v>10.648590729619974</v>
      </c>
      <c r="FL152" s="23">
        <v>10.718326417639974</v>
      </c>
      <c r="FM152" s="23">
        <v>10.788062105659973</v>
      </c>
      <c r="FN152" s="23">
        <v>10.857797793679973</v>
      </c>
      <c r="FO152" s="23">
        <v>10.927533481699973</v>
      </c>
      <c r="FP152" s="23">
        <v>10.997269169719972</v>
      </c>
      <c r="FQ152" s="23">
        <v>11.067004857739972</v>
      </c>
      <c r="FR152" s="23">
        <v>11.136740545759972</v>
      </c>
      <c r="FS152" s="23">
        <v>11.206476233779972</v>
      </c>
      <c r="FT152" s="23">
        <v>11.276211921799971</v>
      </c>
      <c r="FU152" s="23">
        <v>11.345947609819971</v>
      </c>
      <c r="FV152" s="23">
        <v>11.415683297839971</v>
      </c>
      <c r="FW152" s="23">
        <v>11.485418985859971</v>
      </c>
      <c r="FX152" s="23">
        <v>11.55515467387997</v>
      </c>
      <c r="FY152" s="23">
        <v>11.62489036189997</v>
      </c>
      <c r="FZ152" s="23">
        <v>11.69462604991997</v>
      </c>
      <c r="GA152" s="23">
        <v>11.76436173793997</v>
      </c>
      <c r="GB152" s="23">
        <v>11.834097425959969</v>
      </c>
      <c r="GC152" s="23">
        <v>11.903833113979969</v>
      </c>
      <c r="GD152" s="23">
        <v>11.973568801999969</v>
      </c>
      <c r="GE152" s="23">
        <v>12.043304490019969</v>
      </c>
      <c r="GF152" s="23">
        <v>12.113040178039968</v>
      </c>
      <c r="GG152" s="23">
        <v>12.182775866059968</v>
      </c>
      <c r="GH152" s="23">
        <v>12.252511554079968</v>
      </c>
      <c r="GI152" s="23">
        <v>12.322247242099968</v>
      </c>
      <c r="GJ152" s="23">
        <v>12.391982930119967</v>
      </c>
      <c r="GK152" s="23">
        <v>12.461718618139967</v>
      </c>
      <c r="GL152" s="23">
        <v>12.531454306159967</v>
      </c>
      <c r="GM152" s="23">
        <v>12.601189994179967</v>
      </c>
      <c r="GN152" s="23">
        <v>12.670925682199966</v>
      </c>
      <c r="GO152" s="23">
        <v>12.740661370219966</v>
      </c>
      <c r="GP152" s="23">
        <v>12.810397058239966</v>
      </c>
      <c r="GQ152" s="23">
        <v>12.880132746259966</v>
      </c>
      <c r="GR152" s="23">
        <v>12.949868434279965</v>
      </c>
      <c r="GS152" s="23">
        <v>13.019604122299965</v>
      </c>
      <c r="GT152" s="23">
        <v>13.089339810319965</v>
      </c>
      <c r="GU152" s="23">
        <v>13.159075498339964</v>
      </c>
      <c r="GV152" s="23">
        <v>13.228811186359964</v>
      </c>
      <c r="GW152" s="23">
        <v>13.298546874379964</v>
      </c>
      <c r="GX152" s="23">
        <v>13.368282562399964</v>
      </c>
      <c r="GY152" s="23">
        <v>13.438018250419963</v>
      </c>
      <c r="GZ152" s="23">
        <v>13.507753938439963</v>
      </c>
      <c r="HA152" s="23">
        <v>13.577489626459963</v>
      </c>
      <c r="HB152" s="23">
        <v>13.647225314479963</v>
      </c>
      <c r="HC152" s="23">
        <v>13.716961002499962</v>
      </c>
      <c r="HD152" s="23">
        <v>13.786696690519962</v>
      </c>
      <c r="HE152" s="23">
        <v>13.856432378539962</v>
      </c>
      <c r="HF152" s="23">
        <v>13.926168066559962</v>
      </c>
      <c r="HG152" s="23">
        <v>13.995903754579961</v>
      </c>
      <c r="HH152" s="23">
        <v>14.065639442599961</v>
      </c>
      <c r="HI152" s="23">
        <v>14.135375130619961</v>
      </c>
      <c r="HJ152" s="23">
        <v>14.205110818639961</v>
      </c>
      <c r="HK152" s="23">
        <v>14.27484650665996</v>
      </c>
      <c r="HL152" s="23">
        <v>14.34458219467996</v>
      </c>
      <c r="HM152" s="23">
        <v>14.41431788269996</v>
      </c>
      <c r="HN152" s="23">
        <v>14.48405357071996</v>
      </c>
      <c r="HO152" s="23">
        <v>14.553789258739959</v>
      </c>
      <c r="HP152" s="23">
        <v>14.623524946759959</v>
      </c>
      <c r="HQ152" s="23">
        <v>14.693260634779959</v>
      </c>
      <c r="HR152" s="23">
        <v>14.762996322799959</v>
      </c>
      <c r="HS152" s="23">
        <v>14.832732010819958</v>
      </c>
      <c r="HT152" s="23">
        <v>14.902467698839958</v>
      </c>
      <c r="HU152" s="23">
        <v>14.972203386859958</v>
      </c>
      <c r="HV152" s="23">
        <v>15.041939074879958</v>
      </c>
      <c r="HW152" s="23">
        <v>15.111674762899957</v>
      </c>
      <c r="HX152" s="23">
        <v>15.181410450919957</v>
      </c>
      <c r="HY152" s="23">
        <v>15.251146138939957</v>
      </c>
      <c r="HZ152" s="23">
        <v>15.320881826959956</v>
      </c>
      <c r="IA152" s="23">
        <v>15.390617514979956</v>
      </c>
      <c r="IB152" s="23">
        <v>15.460353202999956</v>
      </c>
      <c r="IC152" s="23">
        <v>15.530088891019956</v>
      </c>
      <c r="ID152" s="23">
        <v>15.599824579039955</v>
      </c>
      <c r="IE152" s="23">
        <v>15.669560267059955</v>
      </c>
      <c r="IF152" s="23">
        <v>15.739295955079955</v>
      </c>
      <c r="IG152" s="23">
        <v>15.809031643099955</v>
      </c>
      <c r="IH152" s="23">
        <v>15.878767331119954</v>
      </c>
      <c r="II152" s="23">
        <v>15.948503019139954</v>
      </c>
      <c r="IJ152" s="23">
        <v>16.018238707159952</v>
      </c>
      <c r="IK152" s="23">
        <v>16.087974395179955</v>
      </c>
      <c r="IL152" s="23">
        <v>16.157710083199952</v>
      </c>
      <c r="IM152" s="23">
        <v>16.227445771219955</v>
      </c>
      <c r="IN152" s="23">
        <v>16.297181459239951</v>
      </c>
      <c r="IO152" s="23">
        <v>16.366917147259954</v>
      </c>
      <c r="IP152" s="23">
        <v>16.436652835279951</v>
      </c>
      <c r="IQ152" s="23">
        <v>16.506388523299954</v>
      </c>
      <c r="IR152" s="23">
        <v>16.57612421131995</v>
      </c>
      <c r="IS152" s="23">
        <v>16.645859899339953</v>
      </c>
      <c r="IT152" s="23">
        <v>16.71559558735995</v>
      </c>
      <c r="IU152" s="23">
        <v>16.785331275379953</v>
      </c>
      <c r="IV152" s="23">
        <v>16.855066963399949</v>
      </c>
    </row>
    <row r="153" spans="1:256" ht="13.2" x14ac:dyDescent="0.25">
      <c r="A153" s="149">
        <v>41334</v>
      </c>
      <c r="B153" s="218">
        <v>-2.0210059293750011</v>
      </c>
      <c r="C153" s="218">
        <v>-1.9907047400625011</v>
      </c>
      <c r="D153" s="218">
        <v>-1.9604035507500011</v>
      </c>
      <c r="E153" s="218">
        <v>-1.930102361437501</v>
      </c>
      <c r="F153" s="218">
        <v>-1.899801172125001</v>
      </c>
      <c r="G153" s="218">
        <v>-1.869499982812501</v>
      </c>
      <c r="H153" s="218">
        <v>-1.8391987935000009</v>
      </c>
      <c r="I153" s="218">
        <v>-1.8088976041875009</v>
      </c>
      <c r="J153" s="218">
        <v>-1.7785964148750009</v>
      </c>
      <c r="K153" s="218">
        <v>-1.7482952255625008</v>
      </c>
      <c r="L153" s="218">
        <v>-1.7179940362500008</v>
      </c>
      <c r="M153" s="218">
        <v>-1.6876928469375008</v>
      </c>
      <c r="N153" s="218">
        <v>-1.6573916576250007</v>
      </c>
      <c r="O153" s="218">
        <v>-1.6270904683125007</v>
      </c>
      <c r="P153" s="218">
        <v>-1.5967892790000007</v>
      </c>
      <c r="Q153" s="218">
        <v>-1.5664880896875006</v>
      </c>
      <c r="R153" s="218">
        <v>-1.5361869003750006</v>
      </c>
      <c r="S153" s="218">
        <v>-1.5058857110625006</v>
      </c>
      <c r="T153" s="218">
        <v>-1.4755845217500005</v>
      </c>
      <c r="U153" s="218">
        <v>-1.4452833324375005</v>
      </c>
      <c r="V153" s="219">
        <v>-1.4149821431250005</v>
      </c>
      <c r="W153" s="218">
        <v>-1.3846809538125004</v>
      </c>
      <c r="X153" s="219">
        <v>-1.3543797645000004</v>
      </c>
      <c r="Y153" s="218">
        <v>-1.3240785751875004</v>
      </c>
      <c r="Z153" s="219">
        <v>-1.2937773858750004</v>
      </c>
      <c r="AA153" s="218">
        <v>-1.2634761965625003</v>
      </c>
      <c r="AB153" s="220">
        <v>-1.2331750072500003</v>
      </c>
      <c r="AC153" s="218">
        <v>-1.2028738179375003</v>
      </c>
      <c r="AD153" s="220">
        <v>-1.1725726286250002</v>
      </c>
      <c r="AE153" s="218">
        <v>-1.1422714393125002</v>
      </c>
      <c r="AF153" s="218">
        <v>-1.1119702500000002</v>
      </c>
      <c r="AG153" s="150">
        <v>-1.0832351250000003</v>
      </c>
      <c r="AH153" s="150">
        <v>-1.0545000000000002</v>
      </c>
      <c r="AI153" s="150">
        <v>-1.0272500000000002</v>
      </c>
      <c r="AJ153" s="150">
        <v>-1</v>
      </c>
      <c r="AK153" s="150">
        <v>-0.8</v>
      </c>
      <c r="AL153" s="150">
        <v>-0.6</v>
      </c>
      <c r="AM153" s="150">
        <v>-0.4</v>
      </c>
      <c r="AN153" s="150">
        <v>-0.2</v>
      </c>
      <c r="AO153" s="150">
        <v>0</v>
      </c>
      <c r="AP153" s="150">
        <v>0.2</v>
      </c>
      <c r="AQ153" s="150">
        <v>0.4</v>
      </c>
      <c r="AR153" s="150">
        <v>0.6</v>
      </c>
      <c r="AS153" s="150">
        <v>0.8</v>
      </c>
      <c r="AT153" s="150">
        <v>1</v>
      </c>
      <c r="AU153" s="150">
        <v>1.2</v>
      </c>
      <c r="AV153" s="150">
        <v>1.4</v>
      </c>
      <c r="AW153" s="150">
        <v>1.58</v>
      </c>
      <c r="AX153" s="150">
        <v>1.76</v>
      </c>
      <c r="AY153" s="150">
        <v>1.9220000000000006</v>
      </c>
      <c r="AZ153" s="150">
        <v>2.0840000000000005</v>
      </c>
      <c r="BA153" s="150">
        <v>2.2298000000000004</v>
      </c>
      <c r="BB153" s="150">
        <v>2.3756000000000004</v>
      </c>
      <c r="BC153" s="150">
        <v>2.5068200000000003</v>
      </c>
      <c r="BD153" s="150">
        <v>2.6380400000000002</v>
      </c>
      <c r="BE153" s="150">
        <v>2.756138</v>
      </c>
      <c r="BF153" s="150">
        <v>2.8742359999999998</v>
      </c>
      <c r="BG153" s="150">
        <v>2.9805241999999996</v>
      </c>
      <c r="BH153" s="150">
        <v>3.0868123999999995</v>
      </c>
      <c r="BI153" s="150">
        <v>3.1824717799999993</v>
      </c>
      <c r="BJ153" s="150">
        <v>3.2781311599999992</v>
      </c>
      <c r="BK153" s="150">
        <v>3.3642246019999993</v>
      </c>
      <c r="BL153" s="150">
        <v>3.450318043999999</v>
      </c>
      <c r="BM153" s="150">
        <v>3.5278021417999987</v>
      </c>
      <c r="BN153" s="150">
        <v>3.6052862395999989</v>
      </c>
      <c r="BO153" s="150">
        <v>3.6750219276199987</v>
      </c>
      <c r="BP153" s="150">
        <v>3.7447576156399989</v>
      </c>
      <c r="BQ153" s="150">
        <v>3.8144933036599991</v>
      </c>
      <c r="BR153" s="150">
        <v>3.8842289916799988</v>
      </c>
      <c r="BS153" s="150">
        <v>3.9539646796999985</v>
      </c>
      <c r="BT153" s="150">
        <v>4.0237003677199983</v>
      </c>
      <c r="BU153" s="150">
        <v>4.093436055739998</v>
      </c>
      <c r="BV153" s="150">
        <v>4.1631717437599978</v>
      </c>
      <c r="BW153" s="150">
        <v>4.2329074317799975</v>
      </c>
      <c r="BX153" s="150">
        <v>4.3026431197999973</v>
      </c>
      <c r="BY153" s="150">
        <v>4.372378807819997</v>
      </c>
      <c r="BZ153" s="150">
        <v>4.4421144958399967</v>
      </c>
      <c r="CA153" s="150">
        <v>4.5118501838599965</v>
      </c>
      <c r="CB153" s="150">
        <v>4.5815858718799962</v>
      </c>
      <c r="CC153" s="150">
        <v>4.651321559899996</v>
      </c>
      <c r="CD153" s="150">
        <v>4.7210572479199957</v>
      </c>
      <c r="CE153" s="150">
        <v>4.7907929359399954</v>
      </c>
      <c r="CF153" s="150">
        <v>4.8605286239599952</v>
      </c>
      <c r="CG153" s="150">
        <v>4.9302643119799949</v>
      </c>
      <c r="CH153" s="150">
        <v>4.9999999999999947</v>
      </c>
      <c r="CI153" s="150">
        <v>5.0697356880199944</v>
      </c>
      <c r="CJ153" s="150">
        <v>5.1394713760399942</v>
      </c>
      <c r="CK153" s="150">
        <v>5.2092070640599939</v>
      </c>
      <c r="CL153" s="150">
        <v>5.2789427520799936</v>
      </c>
      <c r="CM153" s="150">
        <v>5.3486784400999934</v>
      </c>
      <c r="CN153" s="150">
        <v>5.4184141281199931</v>
      </c>
      <c r="CO153" s="150">
        <v>5.4881498161399929</v>
      </c>
      <c r="CP153" s="150">
        <v>5.5578855041599926</v>
      </c>
      <c r="CQ153" s="150">
        <v>5.6276211921799923</v>
      </c>
      <c r="CR153" s="150">
        <v>5.6973568801999921</v>
      </c>
      <c r="CS153" s="150">
        <v>5.7670925682199918</v>
      </c>
      <c r="CT153" s="150">
        <v>5.8368282562399916</v>
      </c>
      <c r="CU153" s="150">
        <v>5.9065639442599913</v>
      </c>
      <c r="CV153" s="150">
        <v>5.9762996322799911</v>
      </c>
      <c r="CW153" s="150">
        <v>6.0460353202999908</v>
      </c>
      <c r="CX153" s="150">
        <v>6.1157710083199905</v>
      </c>
      <c r="CY153" s="150">
        <v>6.1855066963399903</v>
      </c>
      <c r="CZ153" s="150">
        <v>6.25524238435999</v>
      </c>
      <c r="DA153" s="150">
        <v>6.3249780723799898</v>
      </c>
      <c r="DB153" s="150">
        <v>6.3947137603999895</v>
      </c>
      <c r="DC153" s="150">
        <v>6.4644494484199893</v>
      </c>
      <c r="DD153" s="150">
        <v>6.534185136439989</v>
      </c>
      <c r="DE153" s="150">
        <v>6.6039208244599887</v>
      </c>
      <c r="DF153" s="150">
        <v>6.6736565124799885</v>
      </c>
      <c r="DG153" s="150">
        <v>6.7433922004999882</v>
      </c>
      <c r="DH153" s="150">
        <v>6.813127888519988</v>
      </c>
      <c r="DI153" s="150">
        <v>6.8828635765399877</v>
      </c>
      <c r="DJ153" s="150">
        <v>6.9525992645599874</v>
      </c>
      <c r="DK153" s="150">
        <v>7.0223349525799872</v>
      </c>
      <c r="DL153" s="150">
        <v>7.0920706405999869</v>
      </c>
      <c r="DM153" s="150">
        <v>7.1618063286199867</v>
      </c>
      <c r="DN153" s="150">
        <v>7.2315420166399864</v>
      </c>
      <c r="DO153" s="150">
        <v>7.3012777046599862</v>
      </c>
      <c r="DP153" s="150">
        <v>7.3710133926799859</v>
      </c>
      <c r="DQ153" s="150">
        <v>7.4407490806999856</v>
      </c>
      <c r="DR153" s="150">
        <v>7.5104847687199854</v>
      </c>
      <c r="DS153" s="150">
        <v>7.5802204567399851</v>
      </c>
      <c r="DT153" s="150">
        <v>7.6499561447599849</v>
      </c>
      <c r="DU153" s="150">
        <v>7.7196918327799846</v>
      </c>
      <c r="DV153" s="150">
        <v>7.7894275207999844</v>
      </c>
      <c r="DW153" s="150">
        <v>7.8591632088199841</v>
      </c>
      <c r="DX153" s="150">
        <v>7.9288988968399838</v>
      </c>
      <c r="DY153" s="150">
        <v>7.9986345848599836</v>
      </c>
      <c r="DZ153" s="150">
        <v>8.0683702728799833</v>
      </c>
      <c r="EA153" s="150">
        <v>8.1381059608999831</v>
      </c>
      <c r="EB153" s="150">
        <v>8.2078416489199828</v>
      </c>
      <c r="EC153" s="150">
        <v>8.2775773369399825</v>
      </c>
      <c r="ED153" s="150">
        <v>8.3473130249599823</v>
      </c>
      <c r="EE153" s="150">
        <v>8.417048712979982</v>
      </c>
      <c r="EF153" s="150">
        <v>8.4867844009999818</v>
      </c>
      <c r="EG153" s="150">
        <v>8.5565200890199815</v>
      </c>
      <c r="EH153" s="150">
        <v>8.6262557770399813</v>
      </c>
      <c r="EI153" s="150">
        <v>8.695991465059981</v>
      </c>
      <c r="EJ153" s="150">
        <v>8.7657271530799807</v>
      </c>
      <c r="EK153" s="150">
        <v>8.8354628410999805</v>
      </c>
      <c r="EL153" s="23">
        <v>8.9051985291199802</v>
      </c>
      <c r="EM153" s="23">
        <v>8.97493421713998</v>
      </c>
      <c r="EN153" s="23">
        <v>9.0446699051599797</v>
      </c>
      <c r="EO153" s="23">
        <v>9.1144055931799794</v>
      </c>
      <c r="EP153" s="23">
        <v>9.1841412811999792</v>
      </c>
      <c r="EQ153" s="23">
        <v>9.2538769692199789</v>
      </c>
      <c r="ER153" s="23">
        <v>9.3236126572399787</v>
      </c>
      <c r="ES153" s="23">
        <v>9.3933483452599784</v>
      </c>
      <c r="ET153" s="23">
        <v>9.4630840332799782</v>
      </c>
      <c r="EU153" s="23">
        <v>9.5328197212999779</v>
      </c>
      <c r="EV153" s="23">
        <v>9.6025554093199776</v>
      </c>
      <c r="EW153" s="23">
        <v>9.6722910973399774</v>
      </c>
      <c r="EX153" s="23">
        <v>9.7420267853599771</v>
      </c>
      <c r="EY153" s="23">
        <v>9.8117624733799769</v>
      </c>
      <c r="EZ153" s="23">
        <v>9.8814981613999766</v>
      </c>
      <c r="FA153" s="23">
        <v>9.9512338494199764</v>
      </c>
      <c r="FB153" s="23">
        <v>10.020969537439976</v>
      </c>
      <c r="FC153" s="23">
        <v>10.090705225459976</v>
      </c>
      <c r="FD153" s="23">
        <v>10.160440913479976</v>
      </c>
      <c r="FE153" s="23">
        <v>10.230176601499975</v>
      </c>
      <c r="FF153" s="23">
        <v>10.299912289519975</v>
      </c>
      <c r="FG153" s="23">
        <v>10.369647977539975</v>
      </c>
      <c r="FH153" s="23">
        <v>10.439383665559975</v>
      </c>
      <c r="FI153" s="23">
        <v>10.509119353579974</v>
      </c>
      <c r="FJ153" s="23">
        <v>10.578855041599974</v>
      </c>
      <c r="FK153" s="23">
        <v>10.648590729619974</v>
      </c>
      <c r="FL153" s="23">
        <v>10.718326417639974</v>
      </c>
      <c r="FM153" s="23">
        <v>10.788062105659973</v>
      </c>
      <c r="FN153" s="23">
        <v>10.857797793679973</v>
      </c>
      <c r="FO153" s="23">
        <v>10.927533481699973</v>
      </c>
      <c r="FP153" s="23">
        <v>10.997269169719972</v>
      </c>
      <c r="FQ153" s="23">
        <v>11.067004857739972</v>
      </c>
      <c r="FR153" s="23">
        <v>11.136740545759972</v>
      </c>
      <c r="FS153" s="23">
        <v>11.206476233779972</v>
      </c>
      <c r="FT153" s="23">
        <v>11.276211921799971</v>
      </c>
      <c r="FU153" s="23">
        <v>11.345947609819971</v>
      </c>
      <c r="FV153" s="23">
        <v>11.415683297839971</v>
      </c>
      <c r="FW153" s="23">
        <v>11.485418985859971</v>
      </c>
      <c r="FX153" s="23">
        <v>11.55515467387997</v>
      </c>
      <c r="FY153" s="23">
        <v>11.62489036189997</v>
      </c>
      <c r="FZ153" s="23">
        <v>11.69462604991997</v>
      </c>
      <c r="GA153" s="23">
        <v>11.76436173793997</v>
      </c>
      <c r="GB153" s="23">
        <v>11.834097425959969</v>
      </c>
      <c r="GC153" s="23">
        <v>11.903833113979969</v>
      </c>
      <c r="GD153" s="23">
        <v>11.973568801999969</v>
      </c>
      <c r="GE153" s="23">
        <v>12.043304490019969</v>
      </c>
      <c r="GF153" s="23">
        <v>12.113040178039968</v>
      </c>
      <c r="GG153" s="23">
        <v>12.182775866059968</v>
      </c>
      <c r="GH153" s="23">
        <v>12.252511554079968</v>
      </c>
      <c r="GI153" s="23">
        <v>12.322247242099968</v>
      </c>
      <c r="GJ153" s="23">
        <v>12.391982930119967</v>
      </c>
      <c r="GK153" s="23">
        <v>12.461718618139967</v>
      </c>
      <c r="GL153" s="23">
        <v>12.531454306159967</v>
      </c>
      <c r="GM153" s="23">
        <v>12.601189994179967</v>
      </c>
      <c r="GN153" s="23">
        <v>12.670925682199966</v>
      </c>
      <c r="GO153" s="23">
        <v>12.740661370219966</v>
      </c>
      <c r="GP153" s="23">
        <v>12.810397058239966</v>
      </c>
      <c r="GQ153" s="23">
        <v>12.880132746259966</v>
      </c>
      <c r="GR153" s="23">
        <v>12.949868434279965</v>
      </c>
      <c r="GS153" s="23">
        <v>13.019604122299965</v>
      </c>
      <c r="GT153" s="23">
        <v>13.089339810319965</v>
      </c>
      <c r="GU153" s="23">
        <v>13.159075498339964</v>
      </c>
      <c r="GV153" s="23">
        <v>13.228811186359964</v>
      </c>
      <c r="GW153" s="23">
        <v>13.298546874379964</v>
      </c>
      <c r="GX153" s="23">
        <v>13.368282562399964</v>
      </c>
      <c r="GY153" s="23">
        <v>13.438018250419963</v>
      </c>
      <c r="GZ153" s="23">
        <v>13.507753938439963</v>
      </c>
      <c r="HA153" s="23">
        <v>13.577489626459963</v>
      </c>
      <c r="HB153" s="23">
        <v>13.647225314479963</v>
      </c>
      <c r="HC153" s="23">
        <v>13.716961002499962</v>
      </c>
      <c r="HD153" s="23">
        <v>13.786696690519962</v>
      </c>
      <c r="HE153" s="23">
        <v>13.856432378539962</v>
      </c>
      <c r="HF153" s="23">
        <v>13.926168066559962</v>
      </c>
      <c r="HG153" s="23">
        <v>13.995903754579961</v>
      </c>
      <c r="HH153" s="23">
        <v>14.065639442599961</v>
      </c>
      <c r="HI153" s="23">
        <v>14.135375130619961</v>
      </c>
      <c r="HJ153" s="23">
        <v>14.205110818639961</v>
      </c>
      <c r="HK153" s="23">
        <v>14.27484650665996</v>
      </c>
      <c r="HL153" s="23">
        <v>14.34458219467996</v>
      </c>
      <c r="HM153" s="23">
        <v>14.41431788269996</v>
      </c>
      <c r="HN153" s="23">
        <v>14.48405357071996</v>
      </c>
      <c r="HO153" s="23">
        <v>14.553789258739959</v>
      </c>
      <c r="HP153" s="23">
        <v>14.623524946759959</v>
      </c>
      <c r="HQ153" s="23">
        <v>14.693260634779959</v>
      </c>
      <c r="HR153" s="23">
        <v>14.762996322799959</v>
      </c>
      <c r="HS153" s="23">
        <v>14.832732010819958</v>
      </c>
      <c r="HT153" s="23">
        <v>14.902467698839958</v>
      </c>
      <c r="HU153" s="23">
        <v>14.972203386859958</v>
      </c>
      <c r="HV153" s="23">
        <v>15.041939074879958</v>
      </c>
      <c r="HW153" s="23">
        <v>15.111674762899957</v>
      </c>
      <c r="HX153" s="23">
        <v>15.181410450919957</v>
      </c>
      <c r="HY153" s="23">
        <v>15.251146138939957</v>
      </c>
      <c r="HZ153" s="23">
        <v>15.320881826959956</v>
      </c>
      <c r="IA153" s="23">
        <v>15.390617514979956</v>
      </c>
      <c r="IB153" s="23">
        <v>15.460353202999956</v>
      </c>
      <c r="IC153" s="23">
        <v>15.530088891019956</v>
      </c>
      <c r="ID153" s="23">
        <v>15.599824579039955</v>
      </c>
      <c r="IE153" s="23">
        <v>15.669560267059955</v>
      </c>
      <c r="IF153" s="23">
        <v>15.739295955079955</v>
      </c>
      <c r="IG153" s="23">
        <v>15.809031643099955</v>
      </c>
      <c r="IH153" s="23">
        <v>15.878767331119954</v>
      </c>
      <c r="II153" s="23">
        <v>15.948503019139954</v>
      </c>
      <c r="IJ153" s="23">
        <v>16.018238707159952</v>
      </c>
      <c r="IK153" s="23">
        <v>16.087974395179955</v>
      </c>
      <c r="IL153" s="23">
        <v>16.157710083199952</v>
      </c>
      <c r="IM153" s="23">
        <v>16.227445771219955</v>
      </c>
      <c r="IN153" s="23">
        <v>16.297181459239951</v>
      </c>
      <c r="IO153" s="23">
        <v>16.366917147259954</v>
      </c>
      <c r="IP153" s="23">
        <v>16.436652835279951</v>
      </c>
      <c r="IQ153" s="23">
        <v>16.506388523299954</v>
      </c>
      <c r="IR153" s="23">
        <v>16.57612421131995</v>
      </c>
      <c r="IS153" s="23">
        <v>16.645859899339953</v>
      </c>
      <c r="IT153" s="23">
        <v>16.71559558735995</v>
      </c>
      <c r="IU153" s="23">
        <v>16.785331275379953</v>
      </c>
      <c r="IV153" s="23">
        <v>16.855066963399949</v>
      </c>
    </row>
    <row r="154" spans="1:256" ht="13.2" x14ac:dyDescent="0.25">
      <c r="A154" s="149">
        <v>41365</v>
      </c>
      <c r="B154" s="218">
        <v>-2.0210059293750011</v>
      </c>
      <c r="C154" s="218">
        <v>-1.9907047400625011</v>
      </c>
      <c r="D154" s="218">
        <v>-1.9604035507500011</v>
      </c>
      <c r="E154" s="218">
        <v>-1.930102361437501</v>
      </c>
      <c r="F154" s="218">
        <v>-1.899801172125001</v>
      </c>
      <c r="G154" s="218">
        <v>-1.869499982812501</v>
      </c>
      <c r="H154" s="218">
        <v>-1.8391987935000009</v>
      </c>
      <c r="I154" s="218">
        <v>-1.8088976041875009</v>
      </c>
      <c r="J154" s="218">
        <v>-1.7785964148750009</v>
      </c>
      <c r="K154" s="218">
        <v>-1.7482952255625008</v>
      </c>
      <c r="L154" s="218">
        <v>-1.7179940362500008</v>
      </c>
      <c r="M154" s="218">
        <v>-1.6876928469375008</v>
      </c>
      <c r="N154" s="218">
        <v>-1.6573916576250007</v>
      </c>
      <c r="O154" s="218">
        <v>-1.6270904683125007</v>
      </c>
      <c r="P154" s="218">
        <v>-1.5967892790000007</v>
      </c>
      <c r="Q154" s="218">
        <v>-1.5664880896875006</v>
      </c>
      <c r="R154" s="218">
        <v>-1.5361869003750006</v>
      </c>
      <c r="S154" s="218">
        <v>-1.5058857110625006</v>
      </c>
      <c r="T154" s="218">
        <v>-1.4755845217500005</v>
      </c>
      <c r="U154" s="218">
        <v>-1.4452833324375005</v>
      </c>
      <c r="V154" s="219">
        <v>-1.4149821431250005</v>
      </c>
      <c r="W154" s="218">
        <v>-1.3846809538125004</v>
      </c>
      <c r="X154" s="219">
        <v>-1.3543797645000004</v>
      </c>
      <c r="Y154" s="218">
        <v>-1.3240785751875004</v>
      </c>
      <c r="Z154" s="219">
        <v>-1.2937773858750004</v>
      </c>
      <c r="AA154" s="218">
        <v>-1.2634761965625003</v>
      </c>
      <c r="AB154" s="220">
        <v>-1.2331750072500003</v>
      </c>
      <c r="AC154" s="218">
        <v>-1.2028738179375003</v>
      </c>
      <c r="AD154" s="220">
        <v>-1.1725726286250002</v>
      </c>
      <c r="AE154" s="218">
        <v>-1.1422714393125002</v>
      </c>
      <c r="AF154" s="218">
        <v>-1.1119702500000002</v>
      </c>
      <c r="AG154" s="150">
        <v>-1.0832351250000003</v>
      </c>
      <c r="AH154" s="150">
        <v>-1.0545000000000002</v>
      </c>
      <c r="AI154" s="150">
        <v>-1.0272500000000002</v>
      </c>
      <c r="AJ154" s="150">
        <v>-1</v>
      </c>
      <c r="AK154" s="150">
        <v>-0.8</v>
      </c>
      <c r="AL154" s="150">
        <v>-0.6</v>
      </c>
      <c r="AM154" s="150">
        <v>-0.4</v>
      </c>
      <c r="AN154" s="150">
        <v>-0.2</v>
      </c>
      <c r="AO154" s="150">
        <v>0</v>
      </c>
      <c r="AP154" s="150">
        <v>0.2</v>
      </c>
      <c r="AQ154" s="150">
        <v>0.4</v>
      </c>
      <c r="AR154" s="150">
        <v>0.6</v>
      </c>
      <c r="AS154" s="150">
        <v>0.8</v>
      </c>
      <c r="AT154" s="150">
        <v>1</v>
      </c>
      <c r="AU154" s="150">
        <v>1.2</v>
      </c>
      <c r="AV154" s="150">
        <v>1.4</v>
      </c>
      <c r="AW154" s="150">
        <v>1.58</v>
      </c>
      <c r="AX154" s="150">
        <v>1.76</v>
      </c>
      <c r="AY154" s="150">
        <v>1.9220000000000006</v>
      </c>
      <c r="AZ154" s="150">
        <v>2.0840000000000005</v>
      </c>
      <c r="BA154" s="150">
        <v>2.2298000000000004</v>
      </c>
      <c r="BB154" s="150">
        <v>2.3756000000000004</v>
      </c>
      <c r="BC154" s="150">
        <v>2.5068200000000003</v>
      </c>
      <c r="BD154" s="150">
        <v>2.6380400000000002</v>
      </c>
      <c r="BE154" s="150">
        <v>2.756138</v>
      </c>
      <c r="BF154" s="150">
        <v>2.8742359999999998</v>
      </c>
      <c r="BG154" s="150">
        <v>2.9805241999999996</v>
      </c>
      <c r="BH154" s="150">
        <v>3.0868123999999995</v>
      </c>
      <c r="BI154" s="150">
        <v>3.1824717799999993</v>
      </c>
      <c r="BJ154" s="150">
        <v>3.2781311599999992</v>
      </c>
      <c r="BK154" s="150">
        <v>3.3642246019999993</v>
      </c>
      <c r="BL154" s="150">
        <v>3.450318043999999</v>
      </c>
      <c r="BM154" s="150">
        <v>3.5278021417999987</v>
      </c>
      <c r="BN154" s="150">
        <v>3.6052862395999989</v>
      </c>
      <c r="BO154" s="150">
        <v>3.6750219276199987</v>
      </c>
      <c r="BP154" s="150">
        <v>3.7447576156399989</v>
      </c>
      <c r="BQ154" s="150">
        <v>3.8144933036599991</v>
      </c>
      <c r="BR154" s="150">
        <v>3.8842289916799988</v>
      </c>
      <c r="BS154" s="150">
        <v>3.9539646796999985</v>
      </c>
      <c r="BT154" s="150">
        <v>4.0237003677199983</v>
      </c>
      <c r="BU154" s="150">
        <v>4.093436055739998</v>
      </c>
      <c r="BV154" s="150">
        <v>4.1631717437599978</v>
      </c>
      <c r="BW154" s="150">
        <v>4.2329074317799975</v>
      </c>
      <c r="BX154" s="150">
        <v>4.3026431197999973</v>
      </c>
      <c r="BY154" s="150">
        <v>4.372378807819997</v>
      </c>
      <c r="BZ154" s="150">
        <v>4.4421144958399967</v>
      </c>
      <c r="CA154" s="150">
        <v>4.5118501838599965</v>
      </c>
      <c r="CB154" s="150">
        <v>4.5815858718799962</v>
      </c>
      <c r="CC154" s="150">
        <v>4.651321559899996</v>
      </c>
      <c r="CD154" s="150">
        <v>4.7210572479199957</v>
      </c>
      <c r="CE154" s="150">
        <v>4.7907929359399954</v>
      </c>
      <c r="CF154" s="150">
        <v>4.8605286239599952</v>
      </c>
      <c r="CG154" s="150">
        <v>4.9302643119799949</v>
      </c>
      <c r="CH154" s="150">
        <v>4.9999999999999947</v>
      </c>
      <c r="CI154" s="150">
        <v>5.0697356880199944</v>
      </c>
      <c r="CJ154" s="150">
        <v>5.1394713760399942</v>
      </c>
      <c r="CK154" s="150">
        <v>5.2092070640599939</v>
      </c>
      <c r="CL154" s="150">
        <v>5.2789427520799936</v>
      </c>
      <c r="CM154" s="150">
        <v>5.3486784400999934</v>
      </c>
      <c r="CN154" s="150">
        <v>5.4184141281199931</v>
      </c>
      <c r="CO154" s="150">
        <v>5.4881498161399929</v>
      </c>
      <c r="CP154" s="150">
        <v>5.5578855041599926</v>
      </c>
      <c r="CQ154" s="150">
        <v>5.6276211921799923</v>
      </c>
      <c r="CR154" s="150">
        <v>5.6973568801999921</v>
      </c>
      <c r="CS154" s="150">
        <v>5.7670925682199918</v>
      </c>
      <c r="CT154" s="150">
        <v>5.8368282562399916</v>
      </c>
      <c r="CU154" s="150">
        <v>5.9065639442599913</v>
      </c>
      <c r="CV154" s="150">
        <v>5.9762996322799911</v>
      </c>
      <c r="CW154" s="150">
        <v>6.0460353202999908</v>
      </c>
      <c r="CX154" s="150">
        <v>6.1157710083199905</v>
      </c>
      <c r="CY154" s="150">
        <v>6.1855066963399903</v>
      </c>
      <c r="CZ154" s="150">
        <v>6.25524238435999</v>
      </c>
      <c r="DA154" s="150">
        <v>6.3249780723799898</v>
      </c>
      <c r="DB154" s="150">
        <v>6.3947137603999895</v>
      </c>
      <c r="DC154" s="150">
        <v>6.4644494484199893</v>
      </c>
      <c r="DD154" s="150">
        <v>6.534185136439989</v>
      </c>
      <c r="DE154" s="150">
        <v>6.6039208244599887</v>
      </c>
      <c r="DF154" s="150">
        <v>6.6736565124799885</v>
      </c>
      <c r="DG154" s="150">
        <v>6.7433922004999882</v>
      </c>
      <c r="DH154" s="150">
        <v>6.813127888519988</v>
      </c>
      <c r="DI154" s="150">
        <v>6.8828635765399877</v>
      </c>
      <c r="DJ154" s="150">
        <v>6.9525992645599874</v>
      </c>
      <c r="DK154" s="150">
        <v>7.0223349525799872</v>
      </c>
      <c r="DL154" s="150">
        <v>7.0920706405999869</v>
      </c>
      <c r="DM154" s="150">
        <v>7.1618063286199867</v>
      </c>
      <c r="DN154" s="150">
        <v>7.2315420166399864</v>
      </c>
      <c r="DO154" s="150">
        <v>7.3012777046599862</v>
      </c>
      <c r="DP154" s="150">
        <v>7.3710133926799859</v>
      </c>
      <c r="DQ154" s="150">
        <v>7.4407490806999856</v>
      </c>
      <c r="DR154" s="150">
        <v>7.5104847687199854</v>
      </c>
      <c r="DS154" s="150">
        <v>7.5802204567399851</v>
      </c>
      <c r="DT154" s="150">
        <v>7.6499561447599849</v>
      </c>
      <c r="DU154" s="150">
        <v>7.7196918327799846</v>
      </c>
      <c r="DV154" s="150">
        <v>7.7894275207999844</v>
      </c>
      <c r="DW154" s="150">
        <v>7.8591632088199841</v>
      </c>
      <c r="DX154" s="150">
        <v>7.9288988968399838</v>
      </c>
      <c r="DY154" s="150">
        <v>7.9986345848599836</v>
      </c>
      <c r="DZ154" s="150">
        <v>8.0683702728799833</v>
      </c>
      <c r="EA154" s="150">
        <v>8.1381059608999831</v>
      </c>
      <c r="EB154" s="150">
        <v>8.2078416489199828</v>
      </c>
      <c r="EC154" s="150">
        <v>8.2775773369399825</v>
      </c>
      <c r="ED154" s="150">
        <v>8.3473130249599823</v>
      </c>
      <c r="EE154" s="150">
        <v>8.417048712979982</v>
      </c>
      <c r="EF154" s="150">
        <v>8.4867844009999818</v>
      </c>
      <c r="EG154" s="150">
        <v>8.5565200890199815</v>
      </c>
      <c r="EH154" s="150">
        <v>8.6262557770399813</v>
      </c>
      <c r="EI154" s="150">
        <v>8.695991465059981</v>
      </c>
      <c r="EJ154" s="150">
        <v>8.7657271530799807</v>
      </c>
      <c r="EK154" s="150">
        <v>8.8354628410999805</v>
      </c>
      <c r="EL154" s="23">
        <v>8.9051985291199802</v>
      </c>
      <c r="EM154" s="23">
        <v>8.97493421713998</v>
      </c>
      <c r="EN154" s="23">
        <v>9.0446699051599797</v>
      </c>
      <c r="EO154" s="23">
        <v>9.1144055931799794</v>
      </c>
      <c r="EP154" s="23">
        <v>9.1841412811999792</v>
      </c>
      <c r="EQ154" s="23">
        <v>9.2538769692199789</v>
      </c>
      <c r="ER154" s="23">
        <v>9.3236126572399787</v>
      </c>
      <c r="ES154" s="23">
        <v>9.3933483452599784</v>
      </c>
      <c r="ET154" s="23">
        <v>9.4630840332799782</v>
      </c>
      <c r="EU154" s="23">
        <v>9.5328197212999779</v>
      </c>
      <c r="EV154" s="23">
        <v>9.6025554093199776</v>
      </c>
      <c r="EW154" s="23">
        <v>9.6722910973399774</v>
      </c>
      <c r="EX154" s="23">
        <v>9.7420267853599771</v>
      </c>
      <c r="EY154" s="23">
        <v>9.8117624733799769</v>
      </c>
      <c r="EZ154" s="23">
        <v>9.8814981613999766</v>
      </c>
      <c r="FA154" s="23">
        <v>9.9512338494199764</v>
      </c>
      <c r="FB154" s="23">
        <v>10.020969537439976</v>
      </c>
      <c r="FC154" s="23">
        <v>10.090705225459976</v>
      </c>
      <c r="FD154" s="23">
        <v>10.160440913479976</v>
      </c>
      <c r="FE154" s="23">
        <v>10.230176601499975</v>
      </c>
      <c r="FF154" s="23">
        <v>10.299912289519975</v>
      </c>
      <c r="FG154" s="23">
        <v>10.369647977539975</v>
      </c>
      <c r="FH154" s="23">
        <v>10.439383665559975</v>
      </c>
      <c r="FI154" s="23">
        <v>10.509119353579974</v>
      </c>
      <c r="FJ154" s="23">
        <v>10.578855041599974</v>
      </c>
      <c r="FK154" s="23">
        <v>10.648590729619974</v>
      </c>
      <c r="FL154" s="23">
        <v>10.718326417639974</v>
      </c>
      <c r="FM154" s="23">
        <v>10.788062105659973</v>
      </c>
      <c r="FN154" s="23">
        <v>10.857797793679973</v>
      </c>
      <c r="FO154" s="23">
        <v>10.927533481699973</v>
      </c>
      <c r="FP154" s="23">
        <v>10.997269169719972</v>
      </c>
      <c r="FQ154" s="23">
        <v>11.067004857739972</v>
      </c>
      <c r="FR154" s="23">
        <v>11.136740545759972</v>
      </c>
      <c r="FS154" s="23">
        <v>11.206476233779972</v>
      </c>
      <c r="FT154" s="23">
        <v>11.276211921799971</v>
      </c>
      <c r="FU154" s="23">
        <v>11.345947609819971</v>
      </c>
      <c r="FV154" s="23">
        <v>11.415683297839971</v>
      </c>
      <c r="FW154" s="23">
        <v>11.485418985859971</v>
      </c>
      <c r="FX154" s="23">
        <v>11.55515467387997</v>
      </c>
      <c r="FY154" s="23">
        <v>11.62489036189997</v>
      </c>
      <c r="FZ154" s="23">
        <v>11.69462604991997</v>
      </c>
      <c r="GA154" s="23">
        <v>11.76436173793997</v>
      </c>
      <c r="GB154" s="23">
        <v>11.834097425959969</v>
      </c>
      <c r="GC154" s="23">
        <v>11.903833113979969</v>
      </c>
      <c r="GD154" s="23">
        <v>11.973568801999969</v>
      </c>
      <c r="GE154" s="23">
        <v>12.043304490019969</v>
      </c>
      <c r="GF154" s="23">
        <v>12.113040178039968</v>
      </c>
      <c r="GG154" s="23">
        <v>12.182775866059968</v>
      </c>
      <c r="GH154" s="23">
        <v>12.252511554079968</v>
      </c>
      <c r="GI154" s="23">
        <v>12.322247242099968</v>
      </c>
      <c r="GJ154" s="23">
        <v>12.391982930119967</v>
      </c>
      <c r="GK154" s="23">
        <v>12.461718618139967</v>
      </c>
      <c r="GL154" s="23">
        <v>12.531454306159967</v>
      </c>
      <c r="GM154" s="23">
        <v>12.601189994179967</v>
      </c>
      <c r="GN154" s="23">
        <v>12.670925682199966</v>
      </c>
      <c r="GO154" s="23">
        <v>12.740661370219966</v>
      </c>
      <c r="GP154" s="23">
        <v>12.810397058239966</v>
      </c>
      <c r="GQ154" s="23">
        <v>12.880132746259966</v>
      </c>
      <c r="GR154" s="23">
        <v>12.949868434279965</v>
      </c>
      <c r="GS154" s="23">
        <v>13.019604122299965</v>
      </c>
      <c r="GT154" s="23">
        <v>13.089339810319965</v>
      </c>
      <c r="GU154" s="23">
        <v>13.159075498339964</v>
      </c>
      <c r="GV154" s="23">
        <v>13.228811186359964</v>
      </c>
      <c r="GW154" s="23">
        <v>13.298546874379964</v>
      </c>
      <c r="GX154" s="23">
        <v>13.368282562399964</v>
      </c>
      <c r="GY154" s="23">
        <v>13.438018250419963</v>
      </c>
      <c r="GZ154" s="23">
        <v>13.507753938439963</v>
      </c>
      <c r="HA154" s="23">
        <v>13.577489626459963</v>
      </c>
      <c r="HB154" s="23">
        <v>13.647225314479963</v>
      </c>
      <c r="HC154" s="23">
        <v>13.716961002499962</v>
      </c>
      <c r="HD154" s="23">
        <v>13.786696690519962</v>
      </c>
      <c r="HE154" s="23">
        <v>13.856432378539962</v>
      </c>
      <c r="HF154" s="23">
        <v>13.926168066559962</v>
      </c>
      <c r="HG154" s="23">
        <v>13.995903754579961</v>
      </c>
      <c r="HH154" s="23">
        <v>14.065639442599961</v>
      </c>
      <c r="HI154" s="23">
        <v>14.135375130619961</v>
      </c>
      <c r="HJ154" s="23">
        <v>14.205110818639961</v>
      </c>
      <c r="HK154" s="23">
        <v>14.27484650665996</v>
      </c>
      <c r="HL154" s="23">
        <v>14.34458219467996</v>
      </c>
      <c r="HM154" s="23">
        <v>14.41431788269996</v>
      </c>
      <c r="HN154" s="23">
        <v>14.48405357071996</v>
      </c>
      <c r="HO154" s="23">
        <v>14.553789258739959</v>
      </c>
      <c r="HP154" s="23">
        <v>14.623524946759959</v>
      </c>
      <c r="HQ154" s="23">
        <v>14.693260634779959</v>
      </c>
      <c r="HR154" s="23">
        <v>14.762996322799959</v>
      </c>
      <c r="HS154" s="23">
        <v>14.832732010819958</v>
      </c>
      <c r="HT154" s="23">
        <v>14.902467698839958</v>
      </c>
      <c r="HU154" s="23">
        <v>14.972203386859958</v>
      </c>
      <c r="HV154" s="23">
        <v>15.041939074879958</v>
      </c>
      <c r="HW154" s="23">
        <v>15.111674762899957</v>
      </c>
      <c r="HX154" s="23">
        <v>15.181410450919957</v>
      </c>
      <c r="HY154" s="23">
        <v>15.251146138939957</v>
      </c>
      <c r="HZ154" s="23">
        <v>15.320881826959956</v>
      </c>
      <c r="IA154" s="23">
        <v>15.390617514979956</v>
      </c>
      <c r="IB154" s="23">
        <v>15.460353202999956</v>
      </c>
      <c r="IC154" s="23">
        <v>15.530088891019956</v>
      </c>
      <c r="ID154" s="23">
        <v>15.599824579039955</v>
      </c>
      <c r="IE154" s="23">
        <v>15.669560267059955</v>
      </c>
      <c r="IF154" s="23">
        <v>15.739295955079955</v>
      </c>
      <c r="IG154" s="23">
        <v>15.809031643099955</v>
      </c>
      <c r="IH154" s="23">
        <v>15.878767331119954</v>
      </c>
      <c r="II154" s="23">
        <v>15.948503019139954</v>
      </c>
      <c r="IJ154" s="23">
        <v>16.018238707159952</v>
      </c>
      <c r="IK154" s="23">
        <v>16.087974395179955</v>
      </c>
      <c r="IL154" s="23">
        <v>16.157710083199952</v>
      </c>
      <c r="IM154" s="23">
        <v>16.227445771219955</v>
      </c>
      <c r="IN154" s="23">
        <v>16.297181459239951</v>
      </c>
      <c r="IO154" s="23">
        <v>16.366917147259954</v>
      </c>
      <c r="IP154" s="23">
        <v>16.436652835279951</v>
      </c>
      <c r="IQ154" s="23">
        <v>16.506388523299954</v>
      </c>
      <c r="IR154" s="23">
        <v>16.57612421131995</v>
      </c>
      <c r="IS154" s="23">
        <v>16.645859899339953</v>
      </c>
      <c r="IT154" s="23">
        <v>16.71559558735995</v>
      </c>
      <c r="IU154" s="23">
        <v>16.785331275379953</v>
      </c>
      <c r="IV154" s="23">
        <v>16.855066963399949</v>
      </c>
    </row>
    <row r="155" spans="1:256" ht="13.2" x14ac:dyDescent="0.25">
      <c r="A155" s="149">
        <v>41395</v>
      </c>
      <c r="B155" s="218">
        <v>-2.0210059293750011</v>
      </c>
      <c r="C155" s="218">
        <v>-1.9907047400625011</v>
      </c>
      <c r="D155" s="218">
        <v>-1.9604035507500011</v>
      </c>
      <c r="E155" s="218">
        <v>-1.930102361437501</v>
      </c>
      <c r="F155" s="218">
        <v>-1.899801172125001</v>
      </c>
      <c r="G155" s="218">
        <v>-1.869499982812501</v>
      </c>
      <c r="H155" s="218">
        <v>-1.8391987935000009</v>
      </c>
      <c r="I155" s="218">
        <v>-1.8088976041875009</v>
      </c>
      <c r="J155" s="218">
        <v>-1.7785964148750009</v>
      </c>
      <c r="K155" s="218">
        <v>-1.7482952255625008</v>
      </c>
      <c r="L155" s="218">
        <v>-1.7179940362500008</v>
      </c>
      <c r="M155" s="218">
        <v>-1.6876928469375008</v>
      </c>
      <c r="N155" s="218">
        <v>-1.6573916576250007</v>
      </c>
      <c r="O155" s="218">
        <v>-1.6270904683125007</v>
      </c>
      <c r="P155" s="218">
        <v>-1.5967892790000007</v>
      </c>
      <c r="Q155" s="218">
        <v>-1.5664880896875006</v>
      </c>
      <c r="R155" s="218">
        <v>-1.5361869003750006</v>
      </c>
      <c r="S155" s="218">
        <v>-1.5058857110625006</v>
      </c>
      <c r="T155" s="218">
        <v>-1.4755845217500005</v>
      </c>
      <c r="U155" s="218">
        <v>-1.4452833324375005</v>
      </c>
      <c r="V155" s="219">
        <v>-1.4149821431250005</v>
      </c>
      <c r="W155" s="218">
        <v>-1.3846809538125004</v>
      </c>
      <c r="X155" s="219">
        <v>-1.3543797645000004</v>
      </c>
      <c r="Y155" s="218">
        <v>-1.3240785751875004</v>
      </c>
      <c r="Z155" s="219">
        <v>-1.2937773858750004</v>
      </c>
      <c r="AA155" s="218">
        <v>-1.2634761965625003</v>
      </c>
      <c r="AB155" s="220">
        <v>-1.2331750072500003</v>
      </c>
      <c r="AC155" s="218">
        <v>-1.2028738179375003</v>
      </c>
      <c r="AD155" s="220">
        <v>-1.1725726286250002</v>
      </c>
      <c r="AE155" s="218">
        <v>-1.1422714393125002</v>
      </c>
      <c r="AF155" s="218">
        <v>-1.1119702500000002</v>
      </c>
      <c r="AG155" s="150">
        <v>-1.0832351250000003</v>
      </c>
      <c r="AH155" s="150">
        <v>-1.0545000000000002</v>
      </c>
      <c r="AI155" s="150">
        <v>-1.0272500000000002</v>
      </c>
      <c r="AJ155" s="150">
        <v>-1</v>
      </c>
      <c r="AK155" s="150">
        <v>-0.8</v>
      </c>
      <c r="AL155" s="150">
        <v>-0.6</v>
      </c>
      <c r="AM155" s="150">
        <v>-0.4</v>
      </c>
      <c r="AN155" s="150">
        <v>-0.2</v>
      </c>
      <c r="AO155" s="150">
        <v>0</v>
      </c>
      <c r="AP155" s="150">
        <v>0.2</v>
      </c>
      <c r="AQ155" s="150">
        <v>0.4</v>
      </c>
      <c r="AR155" s="150">
        <v>0.6</v>
      </c>
      <c r="AS155" s="150">
        <v>0.8</v>
      </c>
      <c r="AT155" s="150">
        <v>1</v>
      </c>
      <c r="AU155" s="150">
        <v>1.2</v>
      </c>
      <c r="AV155" s="150">
        <v>1.4</v>
      </c>
      <c r="AW155" s="150">
        <v>1.58</v>
      </c>
      <c r="AX155" s="150">
        <v>1.76</v>
      </c>
      <c r="AY155" s="150">
        <v>1.9220000000000006</v>
      </c>
      <c r="AZ155" s="150">
        <v>2.0840000000000005</v>
      </c>
      <c r="BA155" s="150">
        <v>2.2298000000000004</v>
      </c>
      <c r="BB155" s="150">
        <v>2.3756000000000004</v>
      </c>
      <c r="BC155" s="150">
        <v>2.5068200000000003</v>
      </c>
      <c r="BD155" s="150">
        <v>2.6380400000000002</v>
      </c>
      <c r="BE155" s="150">
        <v>2.756138</v>
      </c>
      <c r="BF155" s="150">
        <v>2.8742359999999998</v>
      </c>
      <c r="BG155" s="150">
        <v>2.9805241999999996</v>
      </c>
      <c r="BH155" s="150">
        <v>3.0868123999999995</v>
      </c>
      <c r="BI155" s="150">
        <v>3.1824717799999993</v>
      </c>
      <c r="BJ155" s="150">
        <v>3.2781311599999992</v>
      </c>
      <c r="BK155" s="150">
        <v>3.3642246019999993</v>
      </c>
      <c r="BL155" s="150">
        <v>3.450318043999999</v>
      </c>
      <c r="BM155" s="150">
        <v>3.5278021417999987</v>
      </c>
      <c r="BN155" s="150">
        <v>3.6052862395999989</v>
      </c>
      <c r="BO155" s="150">
        <v>3.6750219276199987</v>
      </c>
      <c r="BP155" s="150">
        <v>3.7447576156399989</v>
      </c>
      <c r="BQ155" s="150">
        <v>3.8144933036599991</v>
      </c>
      <c r="BR155" s="150">
        <v>3.8842289916799988</v>
      </c>
      <c r="BS155" s="150">
        <v>3.9539646796999985</v>
      </c>
      <c r="BT155" s="150">
        <v>4.0237003677199983</v>
      </c>
      <c r="BU155" s="150">
        <v>4.093436055739998</v>
      </c>
      <c r="BV155" s="150">
        <v>4.1631717437599978</v>
      </c>
      <c r="BW155" s="150">
        <v>4.2329074317799975</v>
      </c>
      <c r="BX155" s="150">
        <v>4.3026431197999973</v>
      </c>
      <c r="BY155" s="150">
        <v>4.372378807819997</v>
      </c>
      <c r="BZ155" s="150">
        <v>4.4421144958399967</v>
      </c>
      <c r="CA155" s="150">
        <v>4.5118501838599965</v>
      </c>
      <c r="CB155" s="150">
        <v>4.5815858718799962</v>
      </c>
      <c r="CC155" s="150">
        <v>4.651321559899996</v>
      </c>
      <c r="CD155" s="150">
        <v>4.7210572479199957</v>
      </c>
      <c r="CE155" s="150">
        <v>4.7907929359399954</v>
      </c>
      <c r="CF155" s="150">
        <v>4.8605286239599952</v>
      </c>
      <c r="CG155" s="150">
        <v>4.9302643119799949</v>
      </c>
      <c r="CH155" s="150">
        <v>4.9999999999999947</v>
      </c>
      <c r="CI155" s="150">
        <v>5.0697356880199944</v>
      </c>
      <c r="CJ155" s="150">
        <v>5.1394713760399942</v>
      </c>
      <c r="CK155" s="150">
        <v>5.2092070640599939</v>
      </c>
      <c r="CL155" s="150">
        <v>5.2789427520799936</v>
      </c>
      <c r="CM155" s="150">
        <v>5.3486784400999934</v>
      </c>
      <c r="CN155" s="150">
        <v>5.4184141281199931</v>
      </c>
      <c r="CO155" s="150">
        <v>5.4881498161399929</v>
      </c>
      <c r="CP155" s="150">
        <v>5.5578855041599926</v>
      </c>
      <c r="CQ155" s="150">
        <v>5.6276211921799923</v>
      </c>
      <c r="CR155" s="150">
        <v>5.6973568801999921</v>
      </c>
      <c r="CS155" s="150">
        <v>5.7670925682199918</v>
      </c>
      <c r="CT155" s="150">
        <v>5.8368282562399916</v>
      </c>
      <c r="CU155" s="150">
        <v>5.9065639442599913</v>
      </c>
      <c r="CV155" s="150">
        <v>5.9762996322799911</v>
      </c>
      <c r="CW155" s="150">
        <v>6.0460353202999908</v>
      </c>
      <c r="CX155" s="150">
        <v>6.1157710083199905</v>
      </c>
      <c r="CY155" s="150">
        <v>6.1855066963399903</v>
      </c>
      <c r="CZ155" s="150">
        <v>6.25524238435999</v>
      </c>
      <c r="DA155" s="150">
        <v>6.3249780723799898</v>
      </c>
      <c r="DB155" s="150">
        <v>6.3947137603999895</v>
      </c>
      <c r="DC155" s="150">
        <v>6.4644494484199893</v>
      </c>
      <c r="DD155" s="150">
        <v>6.534185136439989</v>
      </c>
      <c r="DE155" s="150">
        <v>6.6039208244599887</v>
      </c>
      <c r="DF155" s="150">
        <v>6.6736565124799885</v>
      </c>
      <c r="DG155" s="150">
        <v>6.7433922004999882</v>
      </c>
      <c r="DH155" s="150">
        <v>6.813127888519988</v>
      </c>
      <c r="DI155" s="150">
        <v>6.8828635765399877</v>
      </c>
      <c r="DJ155" s="150">
        <v>6.9525992645599874</v>
      </c>
      <c r="DK155" s="150">
        <v>7.0223349525799872</v>
      </c>
      <c r="DL155" s="150">
        <v>7.0920706405999869</v>
      </c>
      <c r="DM155" s="150">
        <v>7.1618063286199867</v>
      </c>
      <c r="DN155" s="150">
        <v>7.2315420166399864</v>
      </c>
      <c r="DO155" s="150">
        <v>7.3012777046599862</v>
      </c>
      <c r="DP155" s="150">
        <v>7.3710133926799859</v>
      </c>
      <c r="DQ155" s="150">
        <v>7.4407490806999856</v>
      </c>
      <c r="DR155" s="150">
        <v>7.5104847687199854</v>
      </c>
      <c r="DS155" s="150">
        <v>7.5802204567399851</v>
      </c>
      <c r="DT155" s="150">
        <v>7.6499561447599849</v>
      </c>
      <c r="DU155" s="150">
        <v>7.7196918327799846</v>
      </c>
      <c r="DV155" s="150">
        <v>7.7894275207999844</v>
      </c>
      <c r="DW155" s="150">
        <v>7.8591632088199841</v>
      </c>
      <c r="DX155" s="150">
        <v>7.9288988968399838</v>
      </c>
      <c r="DY155" s="150">
        <v>7.9986345848599836</v>
      </c>
      <c r="DZ155" s="150">
        <v>8.0683702728799833</v>
      </c>
      <c r="EA155" s="150">
        <v>8.1381059608999831</v>
      </c>
      <c r="EB155" s="150">
        <v>8.2078416489199828</v>
      </c>
      <c r="EC155" s="150">
        <v>8.2775773369399825</v>
      </c>
      <c r="ED155" s="150">
        <v>8.3473130249599823</v>
      </c>
      <c r="EE155" s="150">
        <v>8.417048712979982</v>
      </c>
      <c r="EF155" s="150">
        <v>8.4867844009999818</v>
      </c>
      <c r="EG155" s="150">
        <v>8.5565200890199815</v>
      </c>
      <c r="EH155" s="150">
        <v>8.6262557770399813</v>
      </c>
      <c r="EI155" s="150">
        <v>8.695991465059981</v>
      </c>
      <c r="EJ155" s="150">
        <v>8.7657271530799807</v>
      </c>
      <c r="EK155" s="150">
        <v>8.8354628410999805</v>
      </c>
      <c r="EL155" s="23">
        <v>8.9051985291199802</v>
      </c>
      <c r="EM155" s="23">
        <v>8.97493421713998</v>
      </c>
      <c r="EN155" s="23">
        <v>9.0446699051599797</v>
      </c>
      <c r="EO155" s="23">
        <v>9.1144055931799794</v>
      </c>
      <c r="EP155" s="23">
        <v>9.1841412811999792</v>
      </c>
      <c r="EQ155" s="23">
        <v>9.2538769692199789</v>
      </c>
      <c r="ER155" s="23">
        <v>9.3236126572399787</v>
      </c>
      <c r="ES155" s="23">
        <v>9.3933483452599784</v>
      </c>
      <c r="ET155" s="23">
        <v>9.4630840332799782</v>
      </c>
      <c r="EU155" s="23">
        <v>9.5328197212999779</v>
      </c>
      <c r="EV155" s="23">
        <v>9.6025554093199776</v>
      </c>
      <c r="EW155" s="23">
        <v>9.6722910973399774</v>
      </c>
      <c r="EX155" s="23">
        <v>9.7420267853599771</v>
      </c>
      <c r="EY155" s="23">
        <v>9.8117624733799769</v>
      </c>
      <c r="EZ155" s="23">
        <v>9.8814981613999766</v>
      </c>
      <c r="FA155" s="23">
        <v>9.9512338494199764</v>
      </c>
      <c r="FB155" s="23">
        <v>10.020969537439976</v>
      </c>
      <c r="FC155" s="23">
        <v>10.090705225459976</v>
      </c>
      <c r="FD155" s="23">
        <v>10.160440913479976</v>
      </c>
      <c r="FE155" s="23">
        <v>10.230176601499975</v>
      </c>
      <c r="FF155" s="23">
        <v>10.299912289519975</v>
      </c>
      <c r="FG155" s="23">
        <v>10.369647977539975</v>
      </c>
      <c r="FH155" s="23">
        <v>10.439383665559975</v>
      </c>
      <c r="FI155" s="23">
        <v>10.509119353579974</v>
      </c>
      <c r="FJ155" s="23">
        <v>10.578855041599974</v>
      </c>
      <c r="FK155" s="23">
        <v>10.648590729619974</v>
      </c>
      <c r="FL155" s="23">
        <v>10.718326417639974</v>
      </c>
      <c r="FM155" s="23">
        <v>10.788062105659973</v>
      </c>
      <c r="FN155" s="23">
        <v>10.857797793679973</v>
      </c>
      <c r="FO155" s="23">
        <v>10.927533481699973</v>
      </c>
      <c r="FP155" s="23">
        <v>10.997269169719972</v>
      </c>
      <c r="FQ155" s="23">
        <v>11.067004857739972</v>
      </c>
      <c r="FR155" s="23">
        <v>11.136740545759972</v>
      </c>
      <c r="FS155" s="23">
        <v>11.206476233779972</v>
      </c>
      <c r="FT155" s="23">
        <v>11.276211921799971</v>
      </c>
      <c r="FU155" s="23">
        <v>11.345947609819971</v>
      </c>
      <c r="FV155" s="23">
        <v>11.415683297839971</v>
      </c>
      <c r="FW155" s="23">
        <v>11.485418985859971</v>
      </c>
      <c r="FX155" s="23">
        <v>11.55515467387997</v>
      </c>
      <c r="FY155" s="23">
        <v>11.62489036189997</v>
      </c>
      <c r="FZ155" s="23">
        <v>11.69462604991997</v>
      </c>
      <c r="GA155" s="23">
        <v>11.76436173793997</v>
      </c>
      <c r="GB155" s="23">
        <v>11.834097425959969</v>
      </c>
      <c r="GC155" s="23">
        <v>11.903833113979969</v>
      </c>
      <c r="GD155" s="23">
        <v>11.973568801999969</v>
      </c>
      <c r="GE155" s="23">
        <v>12.043304490019969</v>
      </c>
      <c r="GF155" s="23">
        <v>12.113040178039968</v>
      </c>
      <c r="GG155" s="23">
        <v>12.182775866059968</v>
      </c>
      <c r="GH155" s="23">
        <v>12.252511554079968</v>
      </c>
      <c r="GI155" s="23">
        <v>12.322247242099968</v>
      </c>
      <c r="GJ155" s="23">
        <v>12.391982930119967</v>
      </c>
      <c r="GK155" s="23">
        <v>12.461718618139967</v>
      </c>
      <c r="GL155" s="23">
        <v>12.531454306159967</v>
      </c>
      <c r="GM155" s="23">
        <v>12.601189994179967</v>
      </c>
      <c r="GN155" s="23">
        <v>12.670925682199966</v>
      </c>
      <c r="GO155" s="23">
        <v>12.740661370219966</v>
      </c>
      <c r="GP155" s="23">
        <v>12.810397058239966</v>
      </c>
      <c r="GQ155" s="23">
        <v>12.880132746259966</v>
      </c>
      <c r="GR155" s="23">
        <v>12.949868434279965</v>
      </c>
      <c r="GS155" s="23">
        <v>13.019604122299965</v>
      </c>
      <c r="GT155" s="23">
        <v>13.089339810319965</v>
      </c>
      <c r="GU155" s="23">
        <v>13.159075498339964</v>
      </c>
      <c r="GV155" s="23">
        <v>13.228811186359964</v>
      </c>
      <c r="GW155" s="23">
        <v>13.298546874379964</v>
      </c>
      <c r="GX155" s="23">
        <v>13.368282562399964</v>
      </c>
      <c r="GY155" s="23">
        <v>13.438018250419963</v>
      </c>
      <c r="GZ155" s="23">
        <v>13.507753938439963</v>
      </c>
      <c r="HA155" s="23">
        <v>13.577489626459963</v>
      </c>
      <c r="HB155" s="23">
        <v>13.647225314479963</v>
      </c>
      <c r="HC155" s="23">
        <v>13.716961002499962</v>
      </c>
      <c r="HD155" s="23">
        <v>13.786696690519962</v>
      </c>
      <c r="HE155" s="23">
        <v>13.856432378539962</v>
      </c>
      <c r="HF155" s="23">
        <v>13.926168066559962</v>
      </c>
      <c r="HG155" s="23">
        <v>13.995903754579961</v>
      </c>
      <c r="HH155" s="23">
        <v>14.065639442599961</v>
      </c>
      <c r="HI155" s="23">
        <v>14.135375130619961</v>
      </c>
      <c r="HJ155" s="23">
        <v>14.205110818639961</v>
      </c>
      <c r="HK155" s="23">
        <v>14.27484650665996</v>
      </c>
      <c r="HL155" s="23">
        <v>14.34458219467996</v>
      </c>
      <c r="HM155" s="23">
        <v>14.41431788269996</v>
      </c>
      <c r="HN155" s="23">
        <v>14.48405357071996</v>
      </c>
      <c r="HO155" s="23">
        <v>14.553789258739959</v>
      </c>
      <c r="HP155" s="23">
        <v>14.623524946759959</v>
      </c>
      <c r="HQ155" s="23">
        <v>14.693260634779959</v>
      </c>
      <c r="HR155" s="23">
        <v>14.762996322799959</v>
      </c>
      <c r="HS155" s="23">
        <v>14.832732010819958</v>
      </c>
      <c r="HT155" s="23">
        <v>14.902467698839958</v>
      </c>
      <c r="HU155" s="23">
        <v>14.972203386859958</v>
      </c>
      <c r="HV155" s="23">
        <v>15.041939074879958</v>
      </c>
      <c r="HW155" s="23">
        <v>15.111674762899957</v>
      </c>
      <c r="HX155" s="23">
        <v>15.181410450919957</v>
      </c>
      <c r="HY155" s="23">
        <v>15.251146138939957</v>
      </c>
      <c r="HZ155" s="23">
        <v>15.320881826959956</v>
      </c>
      <c r="IA155" s="23">
        <v>15.390617514979956</v>
      </c>
      <c r="IB155" s="23">
        <v>15.460353202999956</v>
      </c>
      <c r="IC155" s="23">
        <v>15.530088891019956</v>
      </c>
      <c r="ID155" s="23">
        <v>15.599824579039955</v>
      </c>
      <c r="IE155" s="23">
        <v>15.669560267059955</v>
      </c>
      <c r="IF155" s="23">
        <v>15.739295955079955</v>
      </c>
      <c r="IG155" s="23">
        <v>15.809031643099955</v>
      </c>
      <c r="IH155" s="23">
        <v>15.878767331119954</v>
      </c>
      <c r="II155" s="23">
        <v>15.948503019139954</v>
      </c>
      <c r="IJ155" s="23">
        <v>16.018238707159952</v>
      </c>
      <c r="IK155" s="23">
        <v>16.087974395179955</v>
      </c>
      <c r="IL155" s="23">
        <v>16.157710083199952</v>
      </c>
      <c r="IM155" s="23">
        <v>16.227445771219955</v>
      </c>
      <c r="IN155" s="23">
        <v>16.297181459239951</v>
      </c>
      <c r="IO155" s="23">
        <v>16.366917147259954</v>
      </c>
      <c r="IP155" s="23">
        <v>16.436652835279951</v>
      </c>
      <c r="IQ155" s="23">
        <v>16.506388523299954</v>
      </c>
      <c r="IR155" s="23">
        <v>16.57612421131995</v>
      </c>
      <c r="IS155" s="23">
        <v>16.645859899339953</v>
      </c>
      <c r="IT155" s="23">
        <v>16.71559558735995</v>
      </c>
      <c r="IU155" s="23">
        <v>16.785331275379953</v>
      </c>
      <c r="IV155" s="23">
        <v>16.855066963399949</v>
      </c>
    </row>
    <row r="156" spans="1:256" ht="13.2" x14ac:dyDescent="0.25">
      <c r="A156" s="149">
        <v>41426</v>
      </c>
      <c r="B156" s="218">
        <v>-2.0210059293750011</v>
      </c>
      <c r="C156" s="218">
        <v>-1.9907047400625011</v>
      </c>
      <c r="D156" s="218">
        <v>-1.9604035507500011</v>
      </c>
      <c r="E156" s="218">
        <v>-1.930102361437501</v>
      </c>
      <c r="F156" s="218">
        <v>-1.899801172125001</v>
      </c>
      <c r="G156" s="218">
        <v>-1.869499982812501</v>
      </c>
      <c r="H156" s="218">
        <v>-1.8391987935000009</v>
      </c>
      <c r="I156" s="218">
        <v>-1.8088976041875009</v>
      </c>
      <c r="J156" s="218">
        <v>-1.7785964148750009</v>
      </c>
      <c r="K156" s="218">
        <v>-1.7482952255625008</v>
      </c>
      <c r="L156" s="218">
        <v>-1.7179940362500008</v>
      </c>
      <c r="M156" s="218">
        <v>-1.6876928469375008</v>
      </c>
      <c r="N156" s="218">
        <v>-1.6573916576250007</v>
      </c>
      <c r="O156" s="218">
        <v>-1.6270904683125007</v>
      </c>
      <c r="P156" s="218">
        <v>-1.5967892790000007</v>
      </c>
      <c r="Q156" s="218">
        <v>-1.5664880896875006</v>
      </c>
      <c r="R156" s="218">
        <v>-1.5361869003750006</v>
      </c>
      <c r="S156" s="218">
        <v>-1.5058857110625006</v>
      </c>
      <c r="T156" s="218">
        <v>-1.4755845217500005</v>
      </c>
      <c r="U156" s="218">
        <v>-1.4452833324375005</v>
      </c>
      <c r="V156" s="219">
        <v>-1.4149821431250005</v>
      </c>
      <c r="W156" s="218">
        <v>-1.3846809538125004</v>
      </c>
      <c r="X156" s="219">
        <v>-1.3543797645000004</v>
      </c>
      <c r="Y156" s="218">
        <v>-1.3240785751875004</v>
      </c>
      <c r="Z156" s="219">
        <v>-1.2937773858750004</v>
      </c>
      <c r="AA156" s="218">
        <v>-1.2634761965625003</v>
      </c>
      <c r="AB156" s="220">
        <v>-1.2331750072500003</v>
      </c>
      <c r="AC156" s="218">
        <v>-1.2028738179375003</v>
      </c>
      <c r="AD156" s="220">
        <v>-1.1725726286250002</v>
      </c>
      <c r="AE156" s="218">
        <v>-1.1422714393125002</v>
      </c>
      <c r="AF156" s="218">
        <v>-1.1119702500000002</v>
      </c>
      <c r="AG156" s="150">
        <v>-1.0832351250000003</v>
      </c>
      <c r="AH156" s="150">
        <v>-1.0545000000000002</v>
      </c>
      <c r="AI156" s="150">
        <v>-1.0272500000000002</v>
      </c>
      <c r="AJ156" s="150">
        <v>-1</v>
      </c>
      <c r="AK156" s="150">
        <v>-0.8</v>
      </c>
      <c r="AL156" s="150">
        <v>-0.6</v>
      </c>
      <c r="AM156" s="150">
        <v>-0.4</v>
      </c>
      <c r="AN156" s="150">
        <v>-0.2</v>
      </c>
      <c r="AO156" s="150">
        <v>0</v>
      </c>
      <c r="AP156" s="150">
        <v>0.2</v>
      </c>
      <c r="AQ156" s="150">
        <v>0.4</v>
      </c>
      <c r="AR156" s="150">
        <v>0.6</v>
      </c>
      <c r="AS156" s="150">
        <v>0.8</v>
      </c>
      <c r="AT156" s="150">
        <v>1</v>
      </c>
      <c r="AU156" s="150">
        <v>1.2</v>
      </c>
      <c r="AV156" s="150">
        <v>1.4</v>
      </c>
      <c r="AW156" s="150">
        <v>1.58</v>
      </c>
      <c r="AX156" s="150">
        <v>1.76</v>
      </c>
      <c r="AY156" s="150">
        <v>1.9220000000000006</v>
      </c>
      <c r="AZ156" s="150">
        <v>2.0840000000000005</v>
      </c>
      <c r="BA156" s="150">
        <v>2.2298000000000004</v>
      </c>
      <c r="BB156" s="150">
        <v>2.3756000000000004</v>
      </c>
      <c r="BC156" s="150">
        <v>2.5068200000000003</v>
      </c>
      <c r="BD156" s="150">
        <v>2.6380400000000002</v>
      </c>
      <c r="BE156" s="150">
        <v>2.756138</v>
      </c>
      <c r="BF156" s="150">
        <v>2.8742359999999998</v>
      </c>
      <c r="BG156" s="150">
        <v>2.9805241999999996</v>
      </c>
      <c r="BH156" s="150">
        <v>3.0868123999999995</v>
      </c>
      <c r="BI156" s="150">
        <v>3.1824717799999993</v>
      </c>
      <c r="BJ156" s="150">
        <v>3.2781311599999992</v>
      </c>
      <c r="BK156" s="150">
        <v>3.3642246019999993</v>
      </c>
      <c r="BL156" s="150">
        <v>3.450318043999999</v>
      </c>
      <c r="BM156" s="150">
        <v>3.5278021417999987</v>
      </c>
      <c r="BN156" s="150">
        <v>3.6052862395999989</v>
      </c>
      <c r="BO156" s="150">
        <v>3.6750219276199987</v>
      </c>
      <c r="BP156" s="150">
        <v>3.7447576156399989</v>
      </c>
      <c r="BQ156" s="150">
        <v>3.8144933036599991</v>
      </c>
      <c r="BR156" s="150">
        <v>3.8842289916799988</v>
      </c>
      <c r="BS156" s="150">
        <v>3.9539646796999985</v>
      </c>
      <c r="BT156" s="150">
        <v>4.0237003677199983</v>
      </c>
      <c r="BU156" s="150">
        <v>4.093436055739998</v>
      </c>
      <c r="BV156" s="150">
        <v>4.1631717437599978</v>
      </c>
      <c r="BW156" s="150">
        <v>4.2329074317799975</v>
      </c>
      <c r="BX156" s="150">
        <v>4.3026431197999973</v>
      </c>
      <c r="BY156" s="150">
        <v>4.372378807819997</v>
      </c>
      <c r="BZ156" s="150">
        <v>4.4421144958399967</v>
      </c>
      <c r="CA156" s="150">
        <v>4.5118501838599965</v>
      </c>
      <c r="CB156" s="150">
        <v>4.5815858718799962</v>
      </c>
      <c r="CC156" s="150">
        <v>4.651321559899996</v>
      </c>
      <c r="CD156" s="150">
        <v>4.7210572479199957</v>
      </c>
      <c r="CE156" s="150">
        <v>4.7907929359399954</v>
      </c>
      <c r="CF156" s="150">
        <v>4.8605286239599952</v>
      </c>
      <c r="CG156" s="150">
        <v>4.9302643119799949</v>
      </c>
      <c r="CH156" s="150">
        <v>4.9999999999999947</v>
      </c>
      <c r="CI156" s="150">
        <v>5.0697356880199944</v>
      </c>
      <c r="CJ156" s="150">
        <v>5.1394713760399942</v>
      </c>
      <c r="CK156" s="150">
        <v>5.2092070640599939</v>
      </c>
      <c r="CL156" s="150">
        <v>5.2789427520799936</v>
      </c>
      <c r="CM156" s="150">
        <v>5.3486784400999934</v>
      </c>
      <c r="CN156" s="150">
        <v>5.4184141281199931</v>
      </c>
      <c r="CO156" s="150">
        <v>5.4881498161399929</v>
      </c>
      <c r="CP156" s="150">
        <v>5.5578855041599926</v>
      </c>
      <c r="CQ156" s="150">
        <v>5.6276211921799923</v>
      </c>
      <c r="CR156" s="150">
        <v>5.6973568801999921</v>
      </c>
      <c r="CS156" s="150">
        <v>5.7670925682199918</v>
      </c>
      <c r="CT156" s="150">
        <v>5.8368282562399916</v>
      </c>
      <c r="CU156" s="150">
        <v>5.9065639442599913</v>
      </c>
      <c r="CV156" s="150">
        <v>5.9762996322799911</v>
      </c>
      <c r="CW156" s="150">
        <v>6.0460353202999908</v>
      </c>
      <c r="CX156" s="150">
        <v>6.1157710083199905</v>
      </c>
      <c r="CY156" s="150">
        <v>6.1855066963399903</v>
      </c>
      <c r="CZ156" s="150">
        <v>6.25524238435999</v>
      </c>
      <c r="DA156" s="150">
        <v>6.3249780723799898</v>
      </c>
      <c r="DB156" s="150">
        <v>6.3947137603999895</v>
      </c>
      <c r="DC156" s="150">
        <v>6.4644494484199893</v>
      </c>
      <c r="DD156" s="150">
        <v>6.534185136439989</v>
      </c>
      <c r="DE156" s="150">
        <v>6.6039208244599887</v>
      </c>
      <c r="DF156" s="150">
        <v>6.6736565124799885</v>
      </c>
      <c r="DG156" s="150">
        <v>6.7433922004999882</v>
      </c>
      <c r="DH156" s="150">
        <v>6.813127888519988</v>
      </c>
      <c r="DI156" s="150">
        <v>6.8828635765399877</v>
      </c>
      <c r="DJ156" s="150">
        <v>6.9525992645599874</v>
      </c>
      <c r="DK156" s="150">
        <v>7.0223349525799872</v>
      </c>
      <c r="DL156" s="150">
        <v>7.0920706405999869</v>
      </c>
      <c r="DM156" s="150">
        <v>7.1618063286199867</v>
      </c>
      <c r="DN156" s="150">
        <v>7.2315420166399864</v>
      </c>
      <c r="DO156" s="150">
        <v>7.3012777046599862</v>
      </c>
      <c r="DP156" s="150">
        <v>7.3710133926799859</v>
      </c>
      <c r="DQ156" s="150">
        <v>7.4407490806999856</v>
      </c>
      <c r="DR156" s="150">
        <v>7.5104847687199854</v>
      </c>
      <c r="DS156" s="150">
        <v>7.5802204567399851</v>
      </c>
      <c r="DT156" s="150">
        <v>7.6499561447599849</v>
      </c>
      <c r="DU156" s="150">
        <v>7.7196918327799846</v>
      </c>
      <c r="DV156" s="150">
        <v>7.7894275207999844</v>
      </c>
      <c r="DW156" s="150">
        <v>7.8591632088199841</v>
      </c>
      <c r="DX156" s="150">
        <v>7.9288988968399838</v>
      </c>
      <c r="DY156" s="150">
        <v>7.9986345848599836</v>
      </c>
      <c r="DZ156" s="150">
        <v>8.0683702728799833</v>
      </c>
      <c r="EA156" s="150">
        <v>8.1381059608999831</v>
      </c>
      <c r="EB156" s="150">
        <v>8.2078416489199828</v>
      </c>
      <c r="EC156" s="150">
        <v>8.2775773369399825</v>
      </c>
      <c r="ED156" s="150">
        <v>8.3473130249599823</v>
      </c>
      <c r="EE156" s="150">
        <v>8.417048712979982</v>
      </c>
      <c r="EF156" s="150">
        <v>8.4867844009999818</v>
      </c>
      <c r="EG156" s="150">
        <v>8.5565200890199815</v>
      </c>
      <c r="EH156" s="150">
        <v>8.6262557770399813</v>
      </c>
      <c r="EI156" s="150">
        <v>8.695991465059981</v>
      </c>
      <c r="EJ156" s="150">
        <v>8.7657271530799807</v>
      </c>
      <c r="EK156" s="150">
        <v>8.8354628410999805</v>
      </c>
      <c r="EL156" s="23">
        <v>8.9051985291199802</v>
      </c>
      <c r="EM156" s="23">
        <v>8.97493421713998</v>
      </c>
      <c r="EN156" s="23">
        <v>9.0446699051599797</v>
      </c>
      <c r="EO156" s="23">
        <v>9.1144055931799794</v>
      </c>
      <c r="EP156" s="23">
        <v>9.1841412811999792</v>
      </c>
      <c r="EQ156" s="23">
        <v>9.2538769692199789</v>
      </c>
      <c r="ER156" s="23">
        <v>9.3236126572399787</v>
      </c>
      <c r="ES156" s="23">
        <v>9.3933483452599784</v>
      </c>
      <c r="ET156" s="23">
        <v>9.4630840332799782</v>
      </c>
      <c r="EU156" s="23">
        <v>9.5328197212999779</v>
      </c>
      <c r="EV156" s="23">
        <v>9.6025554093199776</v>
      </c>
      <c r="EW156" s="23">
        <v>9.6722910973399774</v>
      </c>
      <c r="EX156" s="23">
        <v>9.7420267853599771</v>
      </c>
      <c r="EY156" s="23">
        <v>9.8117624733799769</v>
      </c>
      <c r="EZ156" s="23">
        <v>9.8814981613999766</v>
      </c>
      <c r="FA156" s="23">
        <v>9.9512338494199764</v>
      </c>
      <c r="FB156" s="23">
        <v>10.020969537439976</v>
      </c>
      <c r="FC156" s="23">
        <v>10.090705225459976</v>
      </c>
      <c r="FD156" s="23">
        <v>10.160440913479976</v>
      </c>
      <c r="FE156" s="23">
        <v>10.230176601499975</v>
      </c>
      <c r="FF156" s="23">
        <v>10.299912289519975</v>
      </c>
      <c r="FG156" s="23">
        <v>10.369647977539975</v>
      </c>
      <c r="FH156" s="23">
        <v>10.439383665559975</v>
      </c>
      <c r="FI156" s="23">
        <v>10.509119353579974</v>
      </c>
      <c r="FJ156" s="23">
        <v>10.578855041599974</v>
      </c>
      <c r="FK156" s="23">
        <v>10.648590729619974</v>
      </c>
      <c r="FL156" s="23">
        <v>10.718326417639974</v>
      </c>
      <c r="FM156" s="23">
        <v>10.788062105659973</v>
      </c>
      <c r="FN156" s="23">
        <v>10.857797793679973</v>
      </c>
      <c r="FO156" s="23">
        <v>10.927533481699973</v>
      </c>
      <c r="FP156" s="23">
        <v>10.997269169719972</v>
      </c>
      <c r="FQ156" s="23">
        <v>11.067004857739972</v>
      </c>
      <c r="FR156" s="23">
        <v>11.136740545759972</v>
      </c>
      <c r="FS156" s="23">
        <v>11.206476233779972</v>
      </c>
      <c r="FT156" s="23">
        <v>11.276211921799971</v>
      </c>
      <c r="FU156" s="23">
        <v>11.345947609819971</v>
      </c>
      <c r="FV156" s="23">
        <v>11.415683297839971</v>
      </c>
      <c r="FW156" s="23">
        <v>11.485418985859971</v>
      </c>
      <c r="FX156" s="23">
        <v>11.55515467387997</v>
      </c>
      <c r="FY156" s="23">
        <v>11.62489036189997</v>
      </c>
      <c r="FZ156" s="23">
        <v>11.69462604991997</v>
      </c>
      <c r="GA156" s="23">
        <v>11.76436173793997</v>
      </c>
      <c r="GB156" s="23">
        <v>11.834097425959969</v>
      </c>
      <c r="GC156" s="23">
        <v>11.903833113979969</v>
      </c>
      <c r="GD156" s="23">
        <v>11.973568801999969</v>
      </c>
      <c r="GE156" s="23">
        <v>12.043304490019969</v>
      </c>
      <c r="GF156" s="23">
        <v>12.113040178039968</v>
      </c>
      <c r="GG156" s="23">
        <v>12.182775866059968</v>
      </c>
      <c r="GH156" s="23">
        <v>12.252511554079968</v>
      </c>
      <c r="GI156" s="23">
        <v>12.322247242099968</v>
      </c>
      <c r="GJ156" s="23">
        <v>12.391982930119967</v>
      </c>
      <c r="GK156" s="23">
        <v>12.461718618139967</v>
      </c>
      <c r="GL156" s="23">
        <v>12.531454306159967</v>
      </c>
      <c r="GM156" s="23">
        <v>12.601189994179967</v>
      </c>
      <c r="GN156" s="23">
        <v>12.670925682199966</v>
      </c>
      <c r="GO156" s="23">
        <v>12.740661370219966</v>
      </c>
      <c r="GP156" s="23">
        <v>12.810397058239966</v>
      </c>
      <c r="GQ156" s="23">
        <v>12.880132746259966</v>
      </c>
      <c r="GR156" s="23">
        <v>12.949868434279965</v>
      </c>
      <c r="GS156" s="23">
        <v>13.019604122299965</v>
      </c>
      <c r="GT156" s="23">
        <v>13.089339810319965</v>
      </c>
      <c r="GU156" s="23">
        <v>13.159075498339964</v>
      </c>
      <c r="GV156" s="23">
        <v>13.228811186359964</v>
      </c>
      <c r="GW156" s="23">
        <v>13.298546874379964</v>
      </c>
      <c r="GX156" s="23">
        <v>13.368282562399964</v>
      </c>
      <c r="GY156" s="23">
        <v>13.438018250419963</v>
      </c>
      <c r="GZ156" s="23">
        <v>13.507753938439963</v>
      </c>
      <c r="HA156" s="23">
        <v>13.577489626459963</v>
      </c>
      <c r="HB156" s="23">
        <v>13.647225314479963</v>
      </c>
      <c r="HC156" s="23">
        <v>13.716961002499962</v>
      </c>
      <c r="HD156" s="23">
        <v>13.786696690519962</v>
      </c>
      <c r="HE156" s="23">
        <v>13.856432378539962</v>
      </c>
      <c r="HF156" s="23">
        <v>13.926168066559962</v>
      </c>
      <c r="HG156" s="23">
        <v>13.995903754579961</v>
      </c>
      <c r="HH156" s="23">
        <v>14.065639442599961</v>
      </c>
      <c r="HI156" s="23">
        <v>14.135375130619961</v>
      </c>
      <c r="HJ156" s="23">
        <v>14.205110818639961</v>
      </c>
      <c r="HK156" s="23">
        <v>14.27484650665996</v>
      </c>
      <c r="HL156" s="23">
        <v>14.34458219467996</v>
      </c>
      <c r="HM156" s="23">
        <v>14.41431788269996</v>
      </c>
      <c r="HN156" s="23">
        <v>14.48405357071996</v>
      </c>
      <c r="HO156" s="23">
        <v>14.553789258739959</v>
      </c>
      <c r="HP156" s="23">
        <v>14.623524946759959</v>
      </c>
      <c r="HQ156" s="23">
        <v>14.693260634779959</v>
      </c>
      <c r="HR156" s="23">
        <v>14.762996322799959</v>
      </c>
      <c r="HS156" s="23">
        <v>14.832732010819958</v>
      </c>
      <c r="HT156" s="23">
        <v>14.902467698839958</v>
      </c>
      <c r="HU156" s="23">
        <v>14.972203386859958</v>
      </c>
      <c r="HV156" s="23">
        <v>15.041939074879958</v>
      </c>
      <c r="HW156" s="23">
        <v>15.111674762899957</v>
      </c>
      <c r="HX156" s="23">
        <v>15.181410450919957</v>
      </c>
      <c r="HY156" s="23">
        <v>15.251146138939957</v>
      </c>
      <c r="HZ156" s="23">
        <v>15.320881826959956</v>
      </c>
      <c r="IA156" s="23">
        <v>15.390617514979956</v>
      </c>
      <c r="IB156" s="23">
        <v>15.460353202999956</v>
      </c>
      <c r="IC156" s="23">
        <v>15.530088891019956</v>
      </c>
      <c r="ID156" s="23">
        <v>15.599824579039955</v>
      </c>
      <c r="IE156" s="23">
        <v>15.669560267059955</v>
      </c>
      <c r="IF156" s="23">
        <v>15.739295955079955</v>
      </c>
      <c r="IG156" s="23">
        <v>15.809031643099955</v>
      </c>
      <c r="IH156" s="23">
        <v>15.878767331119954</v>
      </c>
      <c r="II156" s="23">
        <v>15.948503019139954</v>
      </c>
      <c r="IJ156" s="23">
        <v>16.018238707159952</v>
      </c>
      <c r="IK156" s="23">
        <v>16.087974395179955</v>
      </c>
      <c r="IL156" s="23">
        <v>16.157710083199952</v>
      </c>
      <c r="IM156" s="23">
        <v>16.227445771219955</v>
      </c>
      <c r="IN156" s="23">
        <v>16.297181459239951</v>
      </c>
      <c r="IO156" s="23">
        <v>16.366917147259954</v>
      </c>
      <c r="IP156" s="23">
        <v>16.436652835279951</v>
      </c>
      <c r="IQ156" s="23">
        <v>16.506388523299954</v>
      </c>
      <c r="IR156" s="23">
        <v>16.57612421131995</v>
      </c>
      <c r="IS156" s="23">
        <v>16.645859899339953</v>
      </c>
      <c r="IT156" s="23">
        <v>16.71559558735995</v>
      </c>
      <c r="IU156" s="23">
        <v>16.785331275379953</v>
      </c>
      <c r="IV156" s="23">
        <v>16.855066963399949</v>
      </c>
    </row>
    <row r="157" spans="1:256" ht="13.2" x14ac:dyDescent="0.25">
      <c r="A157" s="149">
        <v>41456</v>
      </c>
      <c r="B157" s="218">
        <v>-2.0210059293750011</v>
      </c>
      <c r="C157" s="218">
        <v>-1.9907047400625011</v>
      </c>
      <c r="D157" s="218">
        <v>-1.9604035507500011</v>
      </c>
      <c r="E157" s="218">
        <v>-1.930102361437501</v>
      </c>
      <c r="F157" s="218">
        <v>-1.899801172125001</v>
      </c>
      <c r="G157" s="218">
        <v>-1.869499982812501</v>
      </c>
      <c r="H157" s="218">
        <v>-1.8391987935000009</v>
      </c>
      <c r="I157" s="218">
        <v>-1.8088976041875009</v>
      </c>
      <c r="J157" s="218">
        <v>-1.7785964148750009</v>
      </c>
      <c r="K157" s="218">
        <v>-1.7482952255625008</v>
      </c>
      <c r="L157" s="218">
        <v>-1.7179940362500008</v>
      </c>
      <c r="M157" s="218">
        <v>-1.6876928469375008</v>
      </c>
      <c r="N157" s="218">
        <v>-1.6573916576250007</v>
      </c>
      <c r="O157" s="218">
        <v>-1.6270904683125007</v>
      </c>
      <c r="P157" s="218">
        <v>-1.5967892790000007</v>
      </c>
      <c r="Q157" s="218">
        <v>-1.5664880896875006</v>
      </c>
      <c r="R157" s="218">
        <v>-1.5361869003750006</v>
      </c>
      <c r="S157" s="218">
        <v>-1.5058857110625006</v>
      </c>
      <c r="T157" s="218">
        <v>-1.4755845217500005</v>
      </c>
      <c r="U157" s="218">
        <v>-1.4452833324375005</v>
      </c>
      <c r="V157" s="219">
        <v>-1.4149821431250005</v>
      </c>
      <c r="W157" s="218">
        <v>-1.3846809538125004</v>
      </c>
      <c r="X157" s="219">
        <v>-1.3543797645000004</v>
      </c>
      <c r="Y157" s="218">
        <v>-1.3240785751875004</v>
      </c>
      <c r="Z157" s="219">
        <v>-1.2937773858750004</v>
      </c>
      <c r="AA157" s="218">
        <v>-1.2634761965625003</v>
      </c>
      <c r="AB157" s="220">
        <v>-1.2331750072500003</v>
      </c>
      <c r="AC157" s="218">
        <v>-1.2028738179375003</v>
      </c>
      <c r="AD157" s="220">
        <v>-1.1725726286250002</v>
      </c>
      <c r="AE157" s="218">
        <v>-1.1422714393125002</v>
      </c>
      <c r="AF157" s="218">
        <v>-1.1119702500000002</v>
      </c>
      <c r="AG157" s="150">
        <v>-1.0832351250000003</v>
      </c>
      <c r="AH157" s="150">
        <v>-1.0545000000000002</v>
      </c>
      <c r="AI157" s="150">
        <v>-1.0272500000000002</v>
      </c>
      <c r="AJ157" s="150">
        <v>-1</v>
      </c>
      <c r="AK157" s="150">
        <v>-0.8</v>
      </c>
      <c r="AL157" s="150">
        <v>-0.6</v>
      </c>
      <c r="AM157" s="150">
        <v>-0.4</v>
      </c>
      <c r="AN157" s="150">
        <v>-0.2</v>
      </c>
      <c r="AO157" s="150">
        <v>0</v>
      </c>
      <c r="AP157" s="150">
        <v>0.2</v>
      </c>
      <c r="AQ157" s="150">
        <v>0.4</v>
      </c>
      <c r="AR157" s="150">
        <v>0.6</v>
      </c>
      <c r="AS157" s="150">
        <v>0.8</v>
      </c>
      <c r="AT157" s="150">
        <v>1</v>
      </c>
      <c r="AU157" s="150">
        <v>1.2</v>
      </c>
      <c r="AV157" s="150">
        <v>1.4</v>
      </c>
      <c r="AW157" s="150">
        <v>1.58</v>
      </c>
      <c r="AX157" s="150">
        <v>1.76</v>
      </c>
      <c r="AY157" s="150">
        <v>1.9220000000000006</v>
      </c>
      <c r="AZ157" s="150">
        <v>2.0840000000000005</v>
      </c>
      <c r="BA157" s="150">
        <v>2.2298000000000004</v>
      </c>
      <c r="BB157" s="150">
        <v>2.3756000000000004</v>
      </c>
      <c r="BC157" s="150">
        <v>2.5068200000000003</v>
      </c>
      <c r="BD157" s="150">
        <v>2.6380400000000002</v>
      </c>
      <c r="BE157" s="150">
        <v>2.756138</v>
      </c>
      <c r="BF157" s="150">
        <v>2.8742359999999998</v>
      </c>
      <c r="BG157" s="150">
        <v>2.9805241999999996</v>
      </c>
      <c r="BH157" s="150">
        <v>3.0868123999999995</v>
      </c>
      <c r="BI157" s="150">
        <v>3.1824717799999993</v>
      </c>
      <c r="BJ157" s="150">
        <v>3.2781311599999992</v>
      </c>
      <c r="BK157" s="150">
        <v>3.3642246019999993</v>
      </c>
      <c r="BL157" s="150">
        <v>3.450318043999999</v>
      </c>
      <c r="BM157" s="150">
        <v>3.5278021417999987</v>
      </c>
      <c r="BN157" s="150">
        <v>3.6052862395999989</v>
      </c>
      <c r="BO157" s="150">
        <v>3.6750219276199987</v>
      </c>
      <c r="BP157" s="150">
        <v>3.7447576156399989</v>
      </c>
      <c r="BQ157" s="150">
        <v>3.8144933036599991</v>
      </c>
      <c r="BR157" s="150">
        <v>3.8842289916799988</v>
      </c>
      <c r="BS157" s="150">
        <v>3.9539646796999985</v>
      </c>
      <c r="BT157" s="150">
        <v>4.0237003677199983</v>
      </c>
      <c r="BU157" s="150">
        <v>4.093436055739998</v>
      </c>
      <c r="BV157" s="150">
        <v>4.1631717437599978</v>
      </c>
      <c r="BW157" s="150">
        <v>4.2329074317799975</v>
      </c>
      <c r="BX157" s="150">
        <v>4.3026431197999973</v>
      </c>
      <c r="BY157" s="150">
        <v>4.372378807819997</v>
      </c>
      <c r="BZ157" s="150">
        <v>4.4421144958399967</v>
      </c>
      <c r="CA157" s="150">
        <v>4.5118501838599965</v>
      </c>
      <c r="CB157" s="150">
        <v>4.5815858718799962</v>
      </c>
      <c r="CC157" s="150">
        <v>4.651321559899996</v>
      </c>
      <c r="CD157" s="150">
        <v>4.7210572479199957</v>
      </c>
      <c r="CE157" s="150">
        <v>4.7907929359399954</v>
      </c>
      <c r="CF157" s="150">
        <v>4.8605286239599952</v>
      </c>
      <c r="CG157" s="150">
        <v>4.9302643119799949</v>
      </c>
      <c r="CH157" s="150">
        <v>4.9999999999999947</v>
      </c>
      <c r="CI157" s="150">
        <v>5.0697356880199944</v>
      </c>
      <c r="CJ157" s="150">
        <v>5.1394713760399942</v>
      </c>
      <c r="CK157" s="150">
        <v>5.2092070640599939</v>
      </c>
      <c r="CL157" s="150">
        <v>5.2789427520799936</v>
      </c>
      <c r="CM157" s="150">
        <v>5.3486784400999934</v>
      </c>
      <c r="CN157" s="150">
        <v>5.4184141281199931</v>
      </c>
      <c r="CO157" s="150">
        <v>5.4881498161399929</v>
      </c>
      <c r="CP157" s="150">
        <v>5.5578855041599926</v>
      </c>
      <c r="CQ157" s="150">
        <v>5.6276211921799923</v>
      </c>
      <c r="CR157" s="150">
        <v>5.6973568801999921</v>
      </c>
      <c r="CS157" s="150">
        <v>5.7670925682199918</v>
      </c>
      <c r="CT157" s="150">
        <v>5.8368282562399916</v>
      </c>
      <c r="CU157" s="150">
        <v>5.9065639442599913</v>
      </c>
      <c r="CV157" s="150">
        <v>5.9762996322799911</v>
      </c>
      <c r="CW157" s="150">
        <v>6.0460353202999908</v>
      </c>
      <c r="CX157" s="150">
        <v>6.1157710083199905</v>
      </c>
      <c r="CY157" s="150">
        <v>6.1855066963399903</v>
      </c>
      <c r="CZ157" s="150">
        <v>6.25524238435999</v>
      </c>
      <c r="DA157" s="150">
        <v>6.3249780723799898</v>
      </c>
      <c r="DB157" s="150">
        <v>6.3947137603999895</v>
      </c>
      <c r="DC157" s="150">
        <v>6.4644494484199893</v>
      </c>
      <c r="DD157" s="150">
        <v>6.534185136439989</v>
      </c>
      <c r="DE157" s="150">
        <v>6.6039208244599887</v>
      </c>
      <c r="DF157" s="150">
        <v>6.6736565124799885</v>
      </c>
      <c r="DG157" s="150">
        <v>6.7433922004999882</v>
      </c>
      <c r="DH157" s="150">
        <v>6.813127888519988</v>
      </c>
      <c r="DI157" s="150">
        <v>6.8828635765399877</v>
      </c>
      <c r="DJ157" s="150">
        <v>6.9525992645599874</v>
      </c>
      <c r="DK157" s="150">
        <v>7.0223349525799872</v>
      </c>
      <c r="DL157" s="150">
        <v>7.0920706405999869</v>
      </c>
      <c r="DM157" s="150">
        <v>7.1618063286199867</v>
      </c>
      <c r="DN157" s="150">
        <v>7.2315420166399864</v>
      </c>
      <c r="DO157" s="150">
        <v>7.3012777046599862</v>
      </c>
      <c r="DP157" s="150">
        <v>7.3710133926799859</v>
      </c>
      <c r="DQ157" s="150">
        <v>7.4407490806999856</v>
      </c>
      <c r="DR157" s="150">
        <v>7.5104847687199854</v>
      </c>
      <c r="DS157" s="150">
        <v>7.5802204567399851</v>
      </c>
      <c r="DT157" s="150">
        <v>7.6499561447599849</v>
      </c>
      <c r="DU157" s="150">
        <v>7.7196918327799846</v>
      </c>
      <c r="DV157" s="150">
        <v>7.7894275207999844</v>
      </c>
      <c r="DW157" s="150">
        <v>7.8591632088199841</v>
      </c>
      <c r="DX157" s="150">
        <v>7.9288988968399838</v>
      </c>
      <c r="DY157" s="150">
        <v>7.9986345848599836</v>
      </c>
      <c r="DZ157" s="150">
        <v>8.0683702728799833</v>
      </c>
      <c r="EA157" s="150">
        <v>8.1381059608999831</v>
      </c>
      <c r="EB157" s="150">
        <v>8.2078416489199828</v>
      </c>
      <c r="EC157" s="150">
        <v>8.2775773369399825</v>
      </c>
      <c r="ED157" s="150">
        <v>8.3473130249599823</v>
      </c>
      <c r="EE157" s="150">
        <v>8.417048712979982</v>
      </c>
      <c r="EF157" s="150">
        <v>8.4867844009999818</v>
      </c>
      <c r="EG157" s="150">
        <v>8.5565200890199815</v>
      </c>
      <c r="EH157" s="150">
        <v>8.6262557770399813</v>
      </c>
      <c r="EI157" s="150">
        <v>8.695991465059981</v>
      </c>
      <c r="EJ157" s="150">
        <v>8.7657271530799807</v>
      </c>
      <c r="EK157" s="150">
        <v>8.8354628410999805</v>
      </c>
      <c r="EL157" s="23">
        <v>8.9051985291199802</v>
      </c>
      <c r="EM157" s="23">
        <v>8.97493421713998</v>
      </c>
      <c r="EN157" s="23">
        <v>9.0446699051599797</v>
      </c>
      <c r="EO157" s="23">
        <v>9.1144055931799794</v>
      </c>
      <c r="EP157" s="23">
        <v>9.1841412811999792</v>
      </c>
      <c r="EQ157" s="23">
        <v>9.2538769692199789</v>
      </c>
      <c r="ER157" s="23">
        <v>9.3236126572399787</v>
      </c>
      <c r="ES157" s="23">
        <v>9.3933483452599784</v>
      </c>
      <c r="ET157" s="23">
        <v>9.4630840332799782</v>
      </c>
      <c r="EU157" s="23">
        <v>9.5328197212999779</v>
      </c>
      <c r="EV157" s="23">
        <v>9.6025554093199776</v>
      </c>
      <c r="EW157" s="23">
        <v>9.6722910973399774</v>
      </c>
      <c r="EX157" s="23">
        <v>9.7420267853599771</v>
      </c>
      <c r="EY157" s="23">
        <v>9.8117624733799769</v>
      </c>
      <c r="EZ157" s="23">
        <v>9.8814981613999766</v>
      </c>
      <c r="FA157" s="23">
        <v>9.9512338494199764</v>
      </c>
      <c r="FB157" s="23">
        <v>10.020969537439976</v>
      </c>
      <c r="FC157" s="23">
        <v>10.090705225459976</v>
      </c>
      <c r="FD157" s="23">
        <v>10.160440913479976</v>
      </c>
      <c r="FE157" s="23">
        <v>10.230176601499975</v>
      </c>
      <c r="FF157" s="23">
        <v>10.299912289519975</v>
      </c>
      <c r="FG157" s="23">
        <v>10.369647977539975</v>
      </c>
      <c r="FH157" s="23">
        <v>10.439383665559975</v>
      </c>
      <c r="FI157" s="23">
        <v>10.509119353579974</v>
      </c>
      <c r="FJ157" s="23">
        <v>10.578855041599974</v>
      </c>
      <c r="FK157" s="23">
        <v>10.648590729619974</v>
      </c>
      <c r="FL157" s="23">
        <v>10.718326417639974</v>
      </c>
      <c r="FM157" s="23">
        <v>10.788062105659973</v>
      </c>
      <c r="FN157" s="23">
        <v>10.857797793679973</v>
      </c>
      <c r="FO157" s="23">
        <v>10.927533481699973</v>
      </c>
      <c r="FP157" s="23">
        <v>10.997269169719972</v>
      </c>
      <c r="FQ157" s="23">
        <v>11.067004857739972</v>
      </c>
      <c r="FR157" s="23">
        <v>11.136740545759972</v>
      </c>
      <c r="FS157" s="23">
        <v>11.206476233779972</v>
      </c>
      <c r="FT157" s="23">
        <v>11.276211921799971</v>
      </c>
      <c r="FU157" s="23">
        <v>11.345947609819971</v>
      </c>
      <c r="FV157" s="23">
        <v>11.415683297839971</v>
      </c>
      <c r="FW157" s="23">
        <v>11.485418985859971</v>
      </c>
      <c r="FX157" s="23">
        <v>11.55515467387997</v>
      </c>
      <c r="FY157" s="23">
        <v>11.62489036189997</v>
      </c>
      <c r="FZ157" s="23">
        <v>11.69462604991997</v>
      </c>
      <c r="GA157" s="23">
        <v>11.76436173793997</v>
      </c>
      <c r="GB157" s="23">
        <v>11.834097425959969</v>
      </c>
      <c r="GC157" s="23">
        <v>11.903833113979969</v>
      </c>
      <c r="GD157" s="23">
        <v>11.973568801999969</v>
      </c>
      <c r="GE157" s="23">
        <v>12.043304490019969</v>
      </c>
      <c r="GF157" s="23">
        <v>12.113040178039968</v>
      </c>
      <c r="GG157" s="23">
        <v>12.182775866059968</v>
      </c>
      <c r="GH157" s="23">
        <v>12.252511554079968</v>
      </c>
      <c r="GI157" s="23">
        <v>12.322247242099968</v>
      </c>
      <c r="GJ157" s="23">
        <v>12.391982930119967</v>
      </c>
      <c r="GK157" s="23">
        <v>12.461718618139967</v>
      </c>
      <c r="GL157" s="23">
        <v>12.531454306159967</v>
      </c>
      <c r="GM157" s="23">
        <v>12.601189994179967</v>
      </c>
      <c r="GN157" s="23">
        <v>12.670925682199966</v>
      </c>
      <c r="GO157" s="23">
        <v>12.740661370219966</v>
      </c>
      <c r="GP157" s="23">
        <v>12.810397058239966</v>
      </c>
      <c r="GQ157" s="23">
        <v>12.880132746259966</v>
      </c>
      <c r="GR157" s="23">
        <v>12.949868434279965</v>
      </c>
      <c r="GS157" s="23">
        <v>13.019604122299965</v>
      </c>
      <c r="GT157" s="23">
        <v>13.089339810319965</v>
      </c>
      <c r="GU157" s="23">
        <v>13.159075498339964</v>
      </c>
      <c r="GV157" s="23">
        <v>13.228811186359964</v>
      </c>
      <c r="GW157" s="23">
        <v>13.298546874379964</v>
      </c>
      <c r="GX157" s="23">
        <v>13.368282562399964</v>
      </c>
      <c r="GY157" s="23">
        <v>13.438018250419963</v>
      </c>
      <c r="GZ157" s="23">
        <v>13.507753938439963</v>
      </c>
      <c r="HA157" s="23">
        <v>13.577489626459963</v>
      </c>
      <c r="HB157" s="23">
        <v>13.647225314479963</v>
      </c>
      <c r="HC157" s="23">
        <v>13.716961002499962</v>
      </c>
      <c r="HD157" s="23">
        <v>13.786696690519962</v>
      </c>
      <c r="HE157" s="23">
        <v>13.856432378539962</v>
      </c>
      <c r="HF157" s="23">
        <v>13.926168066559962</v>
      </c>
      <c r="HG157" s="23">
        <v>13.995903754579961</v>
      </c>
      <c r="HH157" s="23">
        <v>14.065639442599961</v>
      </c>
      <c r="HI157" s="23">
        <v>14.135375130619961</v>
      </c>
      <c r="HJ157" s="23">
        <v>14.205110818639961</v>
      </c>
      <c r="HK157" s="23">
        <v>14.27484650665996</v>
      </c>
      <c r="HL157" s="23">
        <v>14.34458219467996</v>
      </c>
      <c r="HM157" s="23">
        <v>14.41431788269996</v>
      </c>
      <c r="HN157" s="23">
        <v>14.48405357071996</v>
      </c>
      <c r="HO157" s="23">
        <v>14.553789258739959</v>
      </c>
      <c r="HP157" s="23">
        <v>14.623524946759959</v>
      </c>
      <c r="HQ157" s="23">
        <v>14.693260634779959</v>
      </c>
      <c r="HR157" s="23">
        <v>14.762996322799959</v>
      </c>
      <c r="HS157" s="23">
        <v>14.832732010819958</v>
      </c>
      <c r="HT157" s="23">
        <v>14.902467698839958</v>
      </c>
      <c r="HU157" s="23">
        <v>14.972203386859958</v>
      </c>
      <c r="HV157" s="23">
        <v>15.041939074879958</v>
      </c>
      <c r="HW157" s="23">
        <v>15.111674762899957</v>
      </c>
      <c r="HX157" s="23">
        <v>15.181410450919957</v>
      </c>
      <c r="HY157" s="23">
        <v>15.251146138939957</v>
      </c>
      <c r="HZ157" s="23">
        <v>15.320881826959956</v>
      </c>
      <c r="IA157" s="23">
        <v>15.390617514979956</v>
      </c>
      <c r="IB157" s="23">
        <v>15.460353202999956</v>
      </c>
      <c r="IC157" s="23">
        <v>15.530088891019956</v>
      </c>
      <c r="ID157" s="23">
        <v>15.599824579039955</v>
      </c>
      <c r="IE157" s="23">
        <v>15.669560267059955</v>
      </c>
      <c r="IF157" s="23">
        <v>15.739295955079955</v>
      </c>
      <c r="IG157" s="23">
        <v>15.809031643099955</v>
      </c>
      <c r="IH157" s="23">
        <v>15.878767331119954</v>
      </c>
      <c r="II157" s="23">
        <v>15.948503019139954</v>
      </c>
      <c r="IJ157" s="23">
        <v>16.018238707159952</v>
      </c>
      <c r="IK157" s="23">
        <v>16.087974395179955</v>
      </c>
      <c r="IL157" s="23">
        <v>16.157710083199952</v>
      </c>
      <c r="IM157" s="23">
        <v>16.227445771219955</v>
      </c>
      <c r="IN157" s="23">
        <v>16.297181459239951</v>
      </c>
      <c r="IO157" s="23">
        <v>16.366917147259954</v>
      </c>
      <c r="IP157" s="23">
        <v>16.436652835279951</v>
      </c>
      <c r="IQ157" s="23">
        <v>16.506388523299954</v>
      </c>
      <c r="IR157" s="23">
        <v>16.57612421131995</v>
      </c>
      <c r="IS157" s="23">
        <v>16.645859899339953</v>
      </c>
      <c r="IT157" s="23">
        <v>16.71559558735995</v>
      </c>
      <c r="IU157" s="23">
        <v>16.785331275379953</v>
      </c>
      <c r="IV157" s="23">
        <v>16.855066963399949</v>
      </c>
    </row>
    <row r="158" spans="1:256" ht="13.2" x14ac:dyDescent="0.25">
      <c r="A158" s="149">
        <v>41487</v>
      </c>
      <c r="B158" s="218">
        <v>-2.0210059293750011</v>
      </c>
      <c r="C158" s="218">
        <v>-1.9907047400625011</v>
      </c>
      <c r="D158" s="218">
        <v>-1.9604035507500011</v>
      </c>
      <c r="E158" s="218">
        <v>-1.930102361437501</v>
      </c>
      <c r="F158" s="218">
        <v>-1.899801172125001</v>
      </c>
      <c r="G158" s="218">
        <v>-1.869499982812501</v>
      </c>
      <c r="H158" s="218">
        <v>-1.8391987935000009</v>
      </c>
      <c r="I158" s="218">
        <v>-1.8088976041875009</v>
      </c>
      <c r="J158" s="218">
        <v>-1.7785964148750009</v>
      </c>
      <c r="K158" s="218">
        <v>-1.7482952255625008</v>
      </c>
      <c r="L158" s="218">
        <v>-1.7179940362500008</v>
      </c>
      <c r="M158" s="218">
        <v>-1.6876928469375008</v>
      </c>
      <c r="N158" s="218">
        <v>-1.6573916576250007</v>
      </c>
      <c r="O158" s="218">
        <v>-1.6270904683125007</v>
      </c>
      <c r="P158" s="218">
        <v>-1.5967892790000007</v>
      </c>
      <c r="Q158" s="218">
        <v>-1.5664880896875006</v>
      </c>
      <c r="R158" s="218">
        <v>-1.5361869003750006</v>
      </c>
      <c r="S158" s="218">
        <v>-1.5058857110625006</v>
      </c>
      <c r="T158" s="218">
        <v>-1.4755845217500005</v>
      </c>
      <c r="U158" s="218">
        <v>-1.4452833324375005</v>
      </c>
      <c r="V158" s="219">
        <v>-1.4149821431250005</v>
      </c>
      <c r="W158" s="218">
        <v>-1.3846809538125004</v>
      </c>
      <c r="X158" s="219">
        <v>-1.3543797645000004</v>
      </c>
      <c r="Y158" s="218">
        <v>-1.3240785751875004</v>
      </c>
      <c r="Z158" s="219">
        <v>-1.2937773858750004</v>
      </c>
      <c r="AA158" s="218">
        <v>-1.2634761965625003</v>
      </c>
      <c r="AB158" s="220">
        <v>-1.2331750072500003</v>
      </c>
      <c r="AC158" s="218">
        <v>-1.2028738179375003</v>
      </c>
      <c r="AD158" s="220">
        <v>-1.1725726286250002</v>
      </c>
      <c r="AE158" s="218">
        <v>-1.1422714393125002</v>
      </c>
      <c r="AF158" s="218">
        <v>-1.1119702500000002</v>
      </c>
      <c r="AG158" s="150">
        <v>-1.0832351250000003</v>
      </c>
      <c r="AH158" s="150">
        <v>-1.0545000000000002</v>
      </c>
      <c r="AI158" s="150">
        <v>-1.0272500000000002</v>
      </c>
      <c r="AJ158" s="150">
        <v>-1</v>
      </c>
      <c r="AK158" s="150">
        <v>-0.8</v>
      </c>
      <c r="AL158" s="150">
        <v>-0.6</v>
      </c>
      <c r="AM158" s="150">
        <v>-0.4</v>
      </c>
      <c r="AN158" s="150">
        <v>-0.2</v>
      </c>
      <c r="AO158" s="150">
        <v>0</v>
      </c>
      <c r="AP158" s="150">
        <v>0.2</v>
      </c>
      <c r="AQ158" s="150">
        <v>0.4</v>
      </c>
      <c r="AR158" s="150">
        <v>0.6</v>
      </c>
      <c r="AS158" s="150">
        <v>0.8</v>
      </c>
      <c r="AT158" s="150">
        <v>1</v>
      </c>
      <c r="AU158" s="150">
        <v>1.2</v>
      </c>
      <c r="AV158" s="150">
        <v>1.4</v>
      </c>
      <c r="AW158" s="150">
        <v>1.58</v>
      </c>
      <c r="AX158" s="150">
        <v>1.76</v>
      </c>
      <c r="AY158" s="150">
        <v>1.9220000000000006</v>
      </c>
      <c r="AZ158" s="150">
        <v>2.0840000000000005</v>
      </c>
      <c r="BA158" s="150">
        <v>2.2298000000000004</v>
      </c>
      <c r="BB158" s="150">
        <v>2.3756000000000004</v>
      </c>
      <c r="BC158" s="150">
        <v>2.5068200000000003</v>
      </c>
      <c r="BD158" s="150">
        <v>2.6380400000000002</v>
      </c>
      <c r="BE158" s="150">
        <v>2.756138</v>
      </c>
      <c r="BF158" s="150">
        <v>2.8742359999999998</v>
      </c>
      <c r="BG158" s="150">
        <v>2.9805241999999996</v>
      </c>
      <c r="BH158" s="150">
        <v>3.0868123999999995</v>
      </c>
      <c r="BI158" s="150">
        <v>3.1824717799999993</v>
      </c>
      <c r="BJ158" s="150">
        <v>3.2781311599999992</v>
      </c>
      <c r="BK158" s="150">
        <v>3.3642246019999993</v>
      </c>
      <c r="BL158" s="150">
        <v>3.450318043999999</v>
      </c>
      <c r="BM158" s="150">
        <v>3.5278021417999987</v>
      </c>
      <c r="BN158" s="150">
        <v>3.6052862395999989</v>
      </c>
      <c r="BO158" s="150">
        <v>3.6750219276199987</v>
      </c>
      <c r="BP158" s="150">
        <v>3.7447576156399989</v>
      </c>
      <c r="BQ158" s="150">
        <v>3.8144933036599991</v>
      </c>
      <c r="BR158" s="150">
        <v>3.8842289916799988</v>
      </c>
      <c r="BS158" s="150">
        <v>3.9539646796999985</v>
      </c>
      <c r="BT158" s="150">
        <v>4.0237003677199983</v>
      </c>
      <c r="BU158" s="150">
        <v>4.093436055739998</v>
      </c>
      <c r="BV158" s="150">
        <v>4.1631717437599978</v>
      </c>
      <c r="BW158" s="150">
        <v>4.2329074317799975</v>
      </c>
      <c r="BX158" s="150">
        <v>4.3026431197999973</v>
      </c>
      <c r="BY158" s="150">
        <v>4.372378807819997</v>
      </c>
      <c r="BZ158" s="150">
        <v>4.4421144958399967</v>
      </c>
      <c r="CA158" s="150">
        <v>4.5118501838599965</v>
      </c>
      <c r="CB158" s="150">
        <v>4.5815858718799962</v>
      </c>
      <c r="CC158" s="150">
        <v>4.651321559899996</v>
      </c>
      <c r="CD158" s="150">
        <v>4.7210572479199957</v>
      </c>
      <c r="CE158" s="150">
        <v>4.7907929359399954</v>
      </c>
      <c r="CF158" s="150">
        <v>4.8605286239599952</v>
      </c>
      <c r="CG158" s="150">
        <v>4.9302643119799949</v>
      </c>
      <c r="CH158" s="150">
        <v>4.9999999999999947</v>
      </c>
      <c r="CI158" s="150">
        <v>5.0697356880199944</v>
      </c>
      <c r="CJ158" s="150">
        <v>5.1394713760399942</v>
      </c>
      <c r="CK158" s="150">
        <v>5.2092070640599939</v>
      </c>
      <c r="CL158" s="150">
        <v>5.2789427520799936</v>
      </c>
      <c r="CM158" s="150">
        <v>5.3486784400999934</v>
      </c>
      <c r="CN158" s="150">
        <v>5.4184141281199931</v>
      </c>
      <c r="CO158" s="150">
        <v>5.4881498161399929</v>
      </c>
      <c r="CP158" s="150">
        <v>5.5578855041599926</v>
      </c>
      <c r="CQ158" s="150">
        <v>5.6276211921799923</v>
      </c>
      <c r="CR158" s="150">
        <v>5.6973568801999921</v>
      </c>
      <c r="CS158" s="150">
        <v>5.7670925682199918</v>
      </c>
      <c r="CT158" s="150">
        <v>5.8368282562399916</v>
      </c>
      <c r="CU158" s="150">
        <v>5.9065639442599913</v>
      </c>
      <c r="CV158" s="150">
        <v>5.9762996322799911</v>
      </c>
      <c r="CW158" s="150">
        <v>6.0460353202999908</v>
      </c>
      <c r="CX158" s="150">
        <v>6.1157710083199905</v>
      </c>
      <c r="CY158" s="150">
        <v>6.1855066963399903</v>
      </c>
      <c r="CZ158" s="150">
        <v>6.25524238435999</v>
      </c>
      <c r="DA158" s="150">
        <v>6.3249780723799898</v>
      </c>
      <c r="DB158" s="150">
        <v>6.3947137603999895</v>
      </c>
      <c r="DC158" s="150">
        <v>6.4644494484199893</v>
      </c>
      <c r="DD158" s="150">
        <v>6.534185136439989</v>
      </c>
      <c r="DE158" s="150">
        <v>6.6039208244599887</v>
      </c>
      <c r="DF158" s="150">
        <v>6.6736565124799885</v>
      </c>
      <c r="DG158" s="150">
        <v>6.7433922004999882</v>
      </c>
      <c r="DH158" s="150">
        <v>6.813127888519988</v>
      </c>
      <c r="DI158" s="150">
        <v>6.8828635765399877</v>
      </c>
      <c r="DJ158" s="150">
        <v>6.9525992645599874</v>
      </c>
      <c r="DK158" s="150">
        <v>7.0223349525799872</v>
      </c>
      <c r="DL158" s="150">
        <v>7.0920706405999869</v>
      </c>
      <c r="DM158" s="150">
        <v>7.1618063286199867</v>
      </c>
      <c r="DN158" s="150">
        <v>7.2315420166399864</v>
      </c>
      <c r="DO158" s="150">
        <v>7.3012777046599862</v>
      </c>
      <c r="DP158" s="150">
        <v>7.3710133926799859</v>
      </c>
      <c r="DQ158" s="150">
        <v>7.4407490806999856</v>
      </c>
      <c r="DR158" s="150">
        <v>7.5104847687199854</v>
      </c>
      <c r="DS158" s="150">
        <v>7.5802204567399851</v>
      </c>
      <c r="DT158" s="150">
        <v>7.6499561447599849</v>
      </c>
      <c r="DU158" s="150">
        <v>7.7196918327799846</v>
      </c>
      <c r="DV158" s="150">
        <v>7.7894275207999844</v>
      </c>
      <c r="DW158" s="150">
        <v>7.8591632088199841</v>
      </c>
      <c r="DX158" s="150">
        <v>7.9288988968399838</v>
      </c>
      <c r="DY158" s="150">
        <v>7.9986345848599836</v>
      </c>
      <c r="DZ158" s="150">
        <v>8.0683702728799833</v>
      </c>
      <c r="EA158" s="150">
        <v>8.1381059608999831</v>
      </c>
      <c r="EB158" s="150">
        <v>8.2078416489199828</v>
      </c>
      <c r="EC158" s="150">
        <v>8.2775773369399825</v>
      </c>
      <c r="ED158" s="150">
        <v>8.3473130249599823</v>
      </c>
      <c r="EE158" s="150">
        <v>8.417048712979982</v>
      </c>
      <c r="EF158" s="150">
        <v>8.4867844009999818</v>
      </c>
      <c r="EG158" s="150">
        <v>8.5565200890199815</v>
      </c>
      <c r="EH158" s="150">
        <v>8.6262557770399813</v>
      </c>
      <c r="EI158" s="150">
        <v>8.695991465059981</v>
      </c>
      <c r="EJ158" s="150">
        <v>8.7657271530799807</v>
      </c>
      <c r="EK158" s="150">
        <v>8.8354628410999805</v>
      </c>
      <c r="EL158" s="23">
        <v>8.9051985291199802</v>
      </c>
      <c r="EM158" s="23">
        <v>8.97493421713998</v>
      </c>
      <c r="EN158" s="23">
        <v>9.0446699051599797</v>
      </c>
      <c r="EO158" s="23">
        <v>9.1144055931799794</v>
      </c>
      <c r="EP158" s="23">
        <v>9.1841412811999792</v>
      </c>
      <c r="EQ158" s="23">
        <v>9.2538769692199789</v>
      </c>
      <c r="ER158" s="23">
        <v>9.3236126572399787</v>
      </c>
      <c r="ES158" s="23">
        <v>9.3933483452599784</v>
      </c>
      <c r="ET158" s="23">
        <v>9.4630840332799782</v>
      </c>
      <c r="EU158" s="23">
        <v>9.5328197212999779</v>
      </c>
      <c r="EV158" s="23">
        <v>9.6025554093199776</v>
      </c>
      <c r="EW158" s="23">
        <v>9.6722910973399774</v>
      </c>
      <c r="EX158" s="23">
        <v>9.7420267853599771</v>
      </c>
      <c r="EY158" s="23">
        <v>9.8117624733799769</v>
      </c>
      <c r="EZ158" s="23">
        <v>9.8814981613999766</v>
      </c>
      <c r="FA158" s="23">
        <v>9.9512338494199764</v>
      </c>
      <c r="FB158" s="23">
        <v>10.020969537439976</v>
      </c>
      <c r="FC158" s="23">
        <v>10.090705225459976</v>
      </c>
      <c r="FD158" s="23">
        <v>10.160440913479976</v>
      </c>
      <c r="FE158" s="23">
        <v>10.230176601499975</v>
      </c>
      <c r="FF158" s="23">
        <v>10.299912289519975</v>
      </c>
      <c r="FG158" s="23">
        <v>10.369647977539975</v>
      </c>
      <c r="FH158" s="23">
        <v>10.439383665559975</v>
      </c>
      <c r="FI158" s="23">
        <v>10.509119353579974</v>
      </c>
      <c r="FJ158" s="23">
        <v>10.578855041599974</v>
      </c>
      <c r="FK158" s="23">
        <v>10.648590729619974</v>
      </c>
      <c r="FL158" s="23">
        <v>10.718326417639974</v>
      </c>
      <c r="FM158" s="23">
        <v>10.788062105659973</v>
      </c>
      <c r="FN158" s="23">
        <v>10.857797793679973</v>
      </c>
      <c r="FO158" s="23">
        <v>10.927533481699973</v>
      </c>
      <c r="FP158" s="23">
        <v>10.997269169719972</v>
      </c>
      <c r="FQ158" s="23">
        <v>11.067004857739972</v>
      </c>
      <c r="FR158" s="23">
        <v>11.136740545759972</v>
      </c>
      <c r="FS158" s="23">
        <v>11.206476233779972</v>
      </c>
      <c r="FT158" s="23">
        <v>11.276211921799971</v>
      </c>
      <c r="FU158" s="23">
        <v>11.345947609819971</v>
      </c>
      <c r="FV158" s="23">
        <v>11.415683297839971</v>
      </c>
      <c r="FW158" s="23">
        <v>11.485418985859971</v>
      </c>
      <c r="FX158" s="23">
        <v>11.55515467387997</v>
      </c>
      <c r="FY158" s="23">
        <v>11.62489036189997</v>
      </c>
      <c r="FZ158" s="23">
        <v>11.69462604991997</v>
      </c>
      <c r="GA158" s="23">
        <v>11.76436173793997</v>
      </c>
      <c r="GB158" s="23">
        <v>11.834097425959969</v>
      </c>
      <c r="GC158" s="23">
        <v>11.903833113979969</v>
      </c>
      <c r="GD158" s="23">
        <v>11.973568801999969</v>
      </c>
      <c r="GE158" s="23">
        <v>12.043304490019969</v>
      </c>
      <c r="GF158" s="23">
        <v>12.113040178039968</v>
      </c>
      <c r="GG158" s="23">
        <v>12.182775866059968</v>
      </c>
      <c r="GH158" s="23">
        <v>12.252511554079968</v>
      </c>
      <c r="GI158" s="23">
        <v>12.322247242099968</v>
      </c>
      <c r="GJ158" s="23">
        <v>12.391982930119967</v>
      </c>
      <c r="GK158" s="23">
        <v>12.461718618139967</v>
      </c>
      <c r="GL158" s="23">
        <v>12.531454306159967</v>
      </c>
      <c r="GM158" s="23">
        <v>12.601189994179967</v>
      </c>
      <c r="GN158" s="23">
        <v>12.670925682199966</v>
      </c>
      <c r="GO158" s="23">
        <v>12.740661370219966</v>
      </c>
      <c r="GP158" s="23">
        <v>12.810397058239966</v>
      </c>
      <c r="GQ158" s="23">
        <v>12.880132746259966</v>
      </c>
      <c r="GR158" s="23">
        <v>12.949868434279965</v>
      </c>
      <c r="GS158" s="23">
        <v>13.019604122299965</v>
      </c>
      <c r="GT158" s="23">
        <v>13.089339810319965</v>
      </c>
      <c r="GU158" s="23">
        <v>13.159075498339964</v>
      </c>
      <c r="GV158" s="23">
        <v>13.228811186359964</v>
      </c>
      <c r="GW158" s="23">
        <v>13.298546874379964</v>
      </c>
      <c r="GX158" s="23">
        <v>13.368282562399964</v>
      </c>
      <c r="GY158" s="23">
        <v>13.438018250419963</v>
      </c>
      <c r="GZ158" s="23">
        <v>13.507753938439963</v>
      </c>
      <c r="HA158" s="23">
        <v>13.577489626459963</v>
      </c>
      <c r="HB158" s="23">
        <v>13.647225314479963</v>
      </c>
      <c r="HC158" s="23">
        <v>13.716961002499962</v>
      </c>
      <c r="HD158" s="23">
        <v>13.786696690519962</v>
      </c>
      <c r="HE158" s="23">
        <v>13.856432378539962</v>
      </c>
      <c r="HF158" s="23">
        <v>13.926168066559962</v>
      </c>
      <c r="HG158" s="23">
        <v>13.995903754579961</v>
      </c>
      <c r="HH158" s="23">
        <v>14.065639442599961</v>
      </c>
      <c r="HI158" s="23">
        <v>14.135375130619961</v>
      </c>
      <c r="HJ158" s="23">
        <v>14.205110818639961</v>
      </c>
      <c r="HK158" s="23">
        <v>14.27484650665996</v>
      </c>
      <c r="HL158" s="23">
        <v>14.34458219467996</v>
      </c>
      <c r="HM158" s="23">
        <v>14.41431788269996</v>
      </c>
      <c r="HN158" s="23">
        <v>14.48405357071996</v>
      </c>
      <c r="HO158" s="23">
        <v>14.553789258739959</v>
      </c>
      <c r="HP158" s="23">
        <v>14.623524946759959</v>
      </c>
      <c r="HQ158" s="23">
        <v>14.693260634779959</v>
      </c>
      <c r="HR158" s="23">
        <v>14.762996322799959</v>
      </c>
      <c r="HS158" s="23">
        <v>14.832732010819958</v>
      </c>
      <c r="HT158" s="23">
        <v>14.902467698839958</v>
      </c>
      <c r="HU158" s="23">
        <v>14.972203386859958</v>
      </c>
      <c r="HV158" s="23">
        <v>15.041939074879958</v>
      </c>
      <c r="HW158" s="23">
        <v>15.111674762899957</v>
      </c>
      <c r="HX158" s="23">
        <v>15.181410450919957</v>
      </c>
      <c r="HY158" s="23">
        <v>15.251146138939957</v>
      </c>
      <c r="HZ158" s="23">
        <v>15.320881826959956</v>
      </c>
      <c r="IA158" s="23">
        <v>15.390617514979956</v>
      </c>
      <c r="IB158" s="23">
        <v>15.460353202999956</v>
      </c>
      <c r="IC158" s="23">
        <v>15.530088891019956</v>
      </c>
      <c r="ID158" s="23">
        <v>15.599824579039955</v>
      </c>
      <c r="IE158" s="23">
        <v>15.669560267059955</v>
      </c>
      <c r="IF158" s="23">
        <v>15.739295955079955</v>
      </c>
      <c r="IG158" s="23">
        <v>15.809031643099955</v>
      </c>
      <c r="IH158" s="23">
        <v>15.878767331119954</v>
      </c>
      <c r="II158" s="23">
        <v>15.948503019139954</v>
      </c>
      <c r="IJ158" s="23">
        <v>16.018238707159952</v>
      </c>
      <c r="IK158" s="23">
        <v>16.087974395179955</v>
      </c>
      <c r="IL158" s="23">
        <v>16.157710083199952</v>
      </c>
      <c r="IM158" s="23">
        <v>16.227445771219955</v>
      </c>
      <c r="IN158" s="23">
        <v>16.297181459239951</v>
      </c>
      <c r="IO158" s="23">
        <v>16.366917147259954</v>
      </c>
      <c r="IP158" s="23">
        <v>16.436652835279951</v>
      </c>
      <c r="IQ158" s="23">
        <v>16.506388523299954</v>
      </c>
      <c r="IR158" s="23">
        <v>16.57612421131995</v>
      </c>
      <c r="IS158" s="23">
        <v>16.645859899339953</v>
      </c>
      <c r="IT158" s="23">
        <v>16.71559558735995</v>
      </c>
      <c r="IU158" s="23">
        <v>16.785331275379953</v>
      </c>
      <c r="IV158" s="23">
        <v>16.855066963399949</v>
      </c>
    </row>
    <row r="159" spans="1:256" ht="13.2" x14ac:dyDescent="0.25">
      <c r="A159" s="149">
        <v>41518</v>
      </c>
      <c r="B159" s="218">
        <v>-2.0210059293750011</v>
      </c>
      <c r="C159" s="218">
        <v>-1.9907047400625011</v>
      </c>
      <c r="D159" s="218">
        <v>-1.9604035507500011</v>
      </c>
      <c r="E159" s="218">
        <v>-1.930102361437501</v>
      </c>
      <c r="F159" s="218">
        <v>-1.899801172125001</v>
      </c>
      <c r="G159" s="218">
        <v>-1.869499982812501</v>
      </c>
      <c r="H159" s="218">
        <v>-1.8391987935000009</v>
      </c>
      <c r="I159" s="218">
        <v>-1.8088976041875009</v>
      </c>
      <c r="J159" s="218">
        <v>-1.7785964148750009</v>
      </c>
      <c r="K159" s="218">
        <v>-1.7482952255625008</v>
      </c>
      <c r="L159" s="218">
        <v>-1.7179940362500008</v>
      </c>
      <c r="M159" s="218">
        <v>-1.6876928469375008</v>
      </c>
      <c r="N159" s="218">
        <v>-1.6573916576250007</v>
      </c>
      <c r="O159" s="218">
        <v>-1.6270904683125007</v>
      </c>
      <c r="P159" s="218">
        <v>-1.5967892790000007</v>
      </c>
      <c r="Q159" s="218">
        <v>-1.5664880896875006</v>
      </c>
      <c r="R159" s="218">
        <v>-1.5361869003750006</v>
      </c>
      <c r="S159" s="218">
        <v>-1.5058857110625006</v>
      </c>
      <c r="T159" s="218">
        <v>-1.4755845217500005</v>
      </c>
      <c r="U159" s="218">
        <v>-1.4452833324375005</v>
      </c>
      <c r="V159" s="219">
        <v>-1.4149821431250005</v>
      </c>
      <c r="W159" s="218">
        <v>-1.3846809538125004</v>
      </c>
      <c r="X159" s="219">
        <v>-1.3543797645000004</v>
      </c>
      <c r="Y159" s="218">
        <v>-1.3240785751875004</v>
      </c>
      <c r="Z159" s="219">
        <v>-1.2937773858750004</v>
      </c>
      <c r="AA159" s="218">
        <v>-1.2634761965625003</v>
      </c>
      <c r="AB159" s="220">
        <v>-1.2331750072500003</v>
      </c>
      <c r="AC159" s="218">
        <v>-1.2028738179375003</v>
      </c>
      <c r="AD159" s="220">
        <v>-1.1725726286250002</v>
      </c>
      <c r="AE159" s="218">
        <v>-1.1422714393125002</v>
      </c>
      <c r="AF159" s="218">
        <v>-1.1119702500000002</v>
      </c>
      <c r="AG159" s="150">
        <v>-1.0832351250000003</v>
      </c>
      <c r="AH159" s="150">
        <v>-1.0545000000000002</v>
      </c>
      <c r="AI159" s="150">
        <v>-1.0272500000000002</v>
      </c>
      <c r="AJ159" s="150">
        <v>-1</v>
      </c>
      <c r="AK159" s="150">
        <v>-0.8</v>
      </c>
      <c r="AL159" s="150">
        <v>-0.6</v>
      </c>
      <c r="AM159" s="150">
        <v>-0.4</v>
      </c>
      <c r="AN159" s="150">
        <v>-0.2</v>
      </c>
      <c r="AO159" s="150">
        <v>0</v>
      </c>
      <c r="AP159" s="150">
        <v>0.2</v>
      </c>
      <c r="AQ159" s="150">
        <v>0.4</v>
      </c>
      <c r="AR159" s="150">
        <v>0.6</v>
      </c>
      <c r="AS159" s="150">
        <v>0.8</v>
      </c>
      <c r="AT159" s="150">
        <v>1</v>
      </c>
      <c r="AU159" s="150">
        <v>1.2</v>
      </c>
      <c r="AV159" s="150">
        <v>1.4</v>
      </c>
      <c r="AW159" s="150">
        <v>1.58</v>
      </c>
      <c r="AX159" s="150">
        <v>1.76</v>
      </c>
      <c r="AY159" s="150">
        <v>1.9220000000000006</v>
      </c>
      <c r="AZ159" s="150">
        <v>2.0840000000000005</v>
      </c>
      <c r="BA159" s="150">
        <v>2.2298000000000004</v>
      </c>
      <c r="BB159" s="150">
        <v>2.3756000000000004</v>
      </c>
      <c r="BC159" s="150">
        <v>2.5068200000000003</v>
      </c>
      <c r="BD159" s="150">
        <v>2.6380400000000002</v>
      </c>
      <c r="BE159" s="150">
        <v>2.756138</v>
      </c>
      <c r="BF159" s="150">
        <v>2.8742359999999998</v>
      </c>
      <c r="BG159" s="150">
        <v>2.9805241999999996</v>
      </c>
      <c r="BH159" s="150">
        <v>3.0868123999999995</v>
      </c>
      <c r="BI159" s="150">
        <v>3.1824717799999993</v>
      </c>
      <c r="BJ159" s="150">
        <v>3.2781311599999992</v>
      </c>
      <c r="BK159" s="150">
        <v>3.3642246019999993</v>
      </c>
      <c r="BL159" s="150">
        <v>3.450318043999999</v>
      </c>
      <c r="BM159" s="150">
        <v>3.5278021417999987</v>
      </c>
      <c r="BN159" s="150">
        <v>3.6052862395999989</v>
      </c>
      <c r="BO159" s="150">
        <v>3.6750219276199987</v>
      </c>
      <c r="BP159" s="150">
        <v>3.7447576156399989</v>
      </c>
      <c r="BQ159" s="150">
        <v>3.8144933036599991</v>
      </c>
      <c r="BR159" s="150">
        <v>3.8842289916799988</v>
      </c>
      <c r="BS159" s="150">
        <v>3.9539646796999985</v>
      </c>
      <c r="BT159" s="150">
        <v>4.0237003677199983</v>
      </c>
      <c r="BU159" s="150">
        <v>4.093436055739998</v>
      </c>
      <c r="BV159" s="150">
        <v>4.1631717437599978</v>
      </c>
      <c r="BW159" s="150">
        <v>4.2329074317799975</v>
      </c>
      <c r="BX159" s="150">
        <v>4.3026431197999973</v>
      </c>
      <c r="BY159" s="150">
        <v>4.372378807819997</v>
      </c>
      <c r="BZ159" s="150">
        <v>4.4421144958399967</v>
      </c>
      <c r="CA159" s="150">
        <v>4.5118501838599965</v>
      </c>
      <c r="CB159" s="150">
        <v>4.5815858718799962</v>
      </c>
      <c r="CC159" s="150">
        <v>4.651321559899996</v>
      </c>
      <c r="CD159" s="150">
        <v>4.7210572479199957</v>
      </c>
      <c r="CE159" s="150">
        <v>4.7907929359399954</v>
      </c>
      <c r="CF159" s="150">
        <v>4.8605286239599952</v>
      </c>
      <c r="CG159" s="150">
        <v>4.9302643119799949</v>
      </c>
      <c r="CH159" s="150">
        <v>4.9999999999999947</v>
      </c>
      <c r="CI159" s="150">
        <v>5.0697356880199944</v>
      </c>
      <c r="CJ159" s="150">
        <v>5.1394713760399942</v>
      </c>
      <c r="CK159" s="150">
        <v>5.2092070640599939</v>
      </c>
      <c r="CL159" s="150">
        <v>5.2789427520799936</v>
      </c>
      <c r="CM159" s="150">
        <v>5.3486784400999934</v>
      </c>
      <c r="CN159" s="150">
        <v>5.4184141281199931</v>
      </c>
      <c r="CO159" s="150">
        <v>5.4881498161399929</v>
      </c>
      <c r="CP159" s="150">
        <v>5.5578855041599926</v>
      </c>
      <c r="CQ159" s="150">
        <v>5.6276211921799923</v>
      </c>
      <c r="CR159" s="150">
        <v>5.6973568801999921</v>
      </c>
      <c r="CS159" s="150">
        <v>5.7670925682199918</v>
      </c>
      <c r="CT159" s="150">
        <v>5.8368282562399916</v>
      </c>
      <c r="CU159" s="150">
        <v>5.9065639442599913</v>
      </c>
      <c r="CV159" s="150">
        <v>5.9762996322799911</v>
      </c>
      <c r="CW159" s="150">
        <v>6.0460353202999908</v>
      </c>
      <c r="CX159" s="150">
        <v>6.1157710083199905</v>
      </c>
      <c r="CY159" s="150">
        <v>6.1855066963399903</v>
      </c>
      <c r="CZ159" s="150">
        <v>6.25524238435999</v>
      </c>
      <c r="DA159" s="150">
        <v>6.3249780723799898</v>
      </c>
      <c r="DB159" s="150">
        <v>6.3947137603999895</v>
      </c>
      <c r="DC159" s="150">
        <v>6.4644494484199893</v>
      </c>
      <c r="DD159" s="150">
        <v>6.534185136439989</v>
      </c>
      <c r="DE159" s="150">
        <v>6.6039208244599887</v>
      </c>
      <c r="DF159" s="150">
        <v>6.6736565124799885</v>
      </c>
      <c r="DG159" s="150">
        <v>6.7433922004999882</v>
      </c>
      <c r="DH159" s="150">
        <v>6.813127888519988</v>
      </c>
      <c r="DI159" s="150">
        <v>6.8828635765399877</v>
      </c>
      <c r="DJ159" s="150">
        <v>6.9525992645599874</v>
      </c>
      <c r="DK159" s="150">
        <v>7.0223349525799872</v>
      </c>
      <c r="DL159" s="150">
        <v>7.0920706405999869</v>
      </c>
      <c r="DM159" s="150">
        <v>7.1618063286199867</v>
      </c>
      <c r="DN159" s="150">
        <v>7.2315420166399864</v>
      </c>
      <c r="DO159" s="150">
        <v>7.3012777046599862</v>
      </c>
      <c r="DP159" s="150">
        <v>7.3710133926799859</v>
      </c>
      <c r="DQ159" s="150">
        <v>7.4407490806999856</v>
      </c>
      <c r="DR159" s="150">
        <v>7.5104847687199854</v>
      </c>
      <c r="DS159" s="150">
        <v>7.5802204567399851</v>
      </c>
      <c r="DT159" s="150">
        <v>7.6499561447599849</v>
      </c>
      <c r="DU159" s="150">
        <v>7.7196918327799846</v>
      </c>
      <c r="DV159" s="150">
        <v>7.7894275207999844</v>
      </c>
      <c r="DW159" s="150">
        <v>7.8591632088199841</v>
      </c>
      <c r="DX159" s="150">
        <v>7.9288988968399838</v>
      </c>
      <c r="DY159" s="150">
        <v>7.9986345848599836</v>
      </c>
      <c r="DZ159" s="150">
        <v>8.0683702728799833</v>
      </c>
      <c r="EA159" s="150">
        <v>8.1381059608999831</v>
      </c>
      <c r="EB159" s="150">
        <v>8.2078416489199828</v>
      </c>
      <c r="EC159" s="150">
        <v>8.2775773369399825</v>
      </c>
      <c r="ED159" s="150">
        <v>8.3473130249599823</v>
      </c>
      <c r="EE159" s="150">
        <v>8.417048712979982</v>
      </c>
      <c r="EF159" s="150">
        <v>8.4867844009999818</v>
      </c>
      <c r="EG159" s="150">
        <v>8.5565200890199815</v>
      </c>
      <c r="EH159" s="150">
        <v>8.6262557770399813</v>
      </c>
      <c r="EI159" s="150">
        <v>8.695991465059981</v>
      </c>
      <c r="EJ159" s="150">
        <v>8.7657271530799807</v>
      </c>
      <c r="EK159" s="150">
        <v>8.8354628410999805</v>
      </c>
      <c r="EL159" s="23">
        <v>8.9051985291199802</v>
      </c>
      <c r="EM159" s="23">
        <v>8.97493421713998</v>
      </c>
      <c r="EN159" s="23">
        <v>9.0446699051599797</v>
      </c>
      <c r="EO159" s="23">
        <v>9.1144055931799794</v>
      </c>
      <c r="EP159" s="23">
        <v>9.1841412811999792</v>
      </c>
      <c r="EQ159" s="23">
        <v>9.2538769692199789</v>
      </c>
      <c r="ER159" s="23">
        <v>9.3236126572399787</v>
      </c>
      <c r="ES159" s="23">
        <v>9.3933483452599784</v>
      </c>
      <c r="ET159" s="23">
        <v>9.4630840332799782</v>
      </c>
      <c r="EU159" s="23">
        <v>9.5328197212999779</v>
      </c>
      <c r="EV159" s="23">
        <v>9.6025554093199776</v>
      </c>
      <c r="EW159" s="23">
        <v>9.6722910973399774</v>
      </c>
      <c r="EX159" s="23">
        <v>9.7420267853599771</v>
      </c>
      <c r="EY159" s="23">
        <v>9.8117624733799769</v>
      </c>
      <c r="EZ159" s="23">
        <v>9.8814981613999766</v>
      </c>
      <c r="FA159" s="23">
        <v>9.9512338494199764</v>
      </c>
      <c r="FB159" s="23">
        <v>10.020969537439976</v>
      </c>
      <c r="FC159" s="23">
        <v>10.090705225459976</v>
      </c>
      <c r="FD159" s="23">
        <v>10.160440913479976</v>
      </c>
      <c r="FE159" s="23">
        <v>10.230176601499975</v>
      </c>
      <c r="FF159" s="23">
        <v>10.299912289519975</v>
      </c>
      <c r="FG159" s="23">
        <v>10.369647977539975</v>
      </c>
      <c r="FH159" s="23">
        <v>10.439383665559975</v>
      </c>
      <c r="FI159" s="23">
        <v>10.509119353579974</v>
      </c>
      <c r="FJ159" s="23">
        <v>10.578855041599974</v>
      </c>
      <c r="FK159" s="23">
        <v>10.648590729619974</v>
      </c>
      <c r="FL159" s="23">
        <v>10.718326417639974</v>
      </c>
      <c r="FM159" s="23">
        <v>10.788062105659973</v>
      </c>
      <c r="FN159" s="23">
        <v>10.857797793679973</v>
      </c>
      <c r="FO159" s="23">
        <v>10.927533481699973</v>
      </c>
      <c r="FP159" s="23">
        <v>10.997269169719972</v>
      </c>
      <c r="FQ159" s="23">
        <v>11.067004857739972</v>
      </c>
      <c r="FR159" s="23">
        <v>11.136740545759972</v>
      </c>
      <c r="FS159" s="23">
        <v>11.206476233779972</v>
      </c>
      <c r="FT159" s="23">
        <v>11.276211921799971</v>
      </c>
      <c r="FU159" s="23">
        <v>11.345947609819971</v>
      </c>
      <c r="FV159" s="23">
        <v>11.415683297839971</v>
      </c>
      <c r="FW159" s="23">
        <v>11.485418985859971</v>
      </c>
      <c r="FX159" s="23">
        <v>11.55515467387997</v>
      </c>
      <c r="FY159" s="23">
        <v>11.62489036189997</v>
      </c>
      <c r="FZ159" s="23">
        <v>11.69462604991997</v>
      </c>
      <c r="GA159" s="23">
        <v>11.76436173793997</v>
      </c>
      <c r="GB159" s="23">
        <v>11.834097425959969</v>
      </c>
      <c r="GC159" s="23">
        <v>11.903833113979969</v>
      </c>
      <c r="GD159" s="23">
        <v>11.973568801999969</v>
      </c>
      <c r="GE159" s="23">
        <v>12.043304490019969</v>
      </c>
      <c r="GF159" s="23">
        <v>12.113040178039968</v>
      </c>
      <c r="GG159" s="23">
        <v>12.182775866059968</v>
      </c>
      <c r="GH159" s="23">
        <v>12.252511554079968</v>
      </c>
      <c r="GI159" s="23">
        <v>12.322247242099968</v>
      </c>
      <c r="GJ159" s="23">
        <v>12.391982930119967</v>
      </c>
      <c r="GK159" s="23">
        <v>12.461718618139967</v>
      </c>
      <c r="GL159" s="23">
        <v>12.531454306159967</v>
      </c>
      <c r="GM159" s="23">
        <v>12.601189994179967</v>
      </c>
      <c r="GN159" s="23">
        <v>12.670925682199966</v>
      </c>
      <c r="GO159" s="23">
        <v>12.740661370219966</v>
      </c>
      <c r="GP159" s="23">
        <v>12.810397058239966</v>
      </c>
      <c r="GQ159" s="23">
        <v>12.880132746259966</v>
      </c>
      <c r="GR159" s="23">
        <v>12.949868434279965</v>
      </c>
      <c r="GS159" s="23">
        <v>13.019604122299965</v>
      </c>
      <c r="GT159" s="23">
        <v>13.089339810319965</v>
      </c>
      <c r="GU159" s="23">
        <v>13.159075498339964</v>
      </c>
      <c r="GV159" s="23">
        <v>13.228811186359964</v>
      </c>
      <c r="GW159" s="23">
        <v>13.298546874379964</v>
      </c>
      <c r="GX159" s="23">
        <v>13.368282562399964</v>
      </c>
      <c r="GY159" s="23">
        <v>13.438018250419963</v>
      </c>
      <c r="GZ159" s="23">
        <v>13.507753938439963</v>
      </c>
      <c r="HA159" s="23">
        <v>13.577489626459963</v>
      </c>
      <c r="HB159" s="23">
        <v>13.647225314479963</v>
      </c>
      <c r="HC159" s="23">
        <v>13.716961002499962</v>
      </c>
      <c r="HD159" s="23">
        <v>13.786696690519962</v>
      </c>
      <c r="HE159" s="23">
        <v>13.856432378539962</v>
      </c>
      <c r="HF159" s="23">
        <v>13.926168066559962</v>
      </c>
      <c r="HG159" s="23">
        <v>13.995903754579961</v>
      </c>
      <c r="HH159" s="23">
        <v>14.065639442599961</v>
      </c>
      <c r="HI159" s="23">
        <v>14.135375130619961</v>
      </c>
      <c r="HJ159" s="23">
        <v>14.205110818639961</v>
      </c>
      <c r="HK159" s="23">
        <v>14.27484650665996</v>
      </c>
      <c r="HL159" s="23">
        <v>14.34458219467996</v>
      </c>
      <c r="HM159" s="23">
        <v>14.41431788269996</v>
      </c>
      <c r="HN159" s="23">
        <v>14.48405357071996</v>
      </c>
      <c r="HO159" s="23">
        <v>14.553789258739959</v>
      </c>
      <c r="HP159" s="23">
        <v>14.623524946759959</v>
      </c>
      <c r="HQ159" s="23">
        <v>14.693260634779959</v>
      </c>
      <c r="HR159" s="23">
        <v>14.762996322799959</v>
      </c>
      <c r="HS159" s="23">
        <v>14.832732010819958</v>
      </c>
      <c r="HT159" s="23">
        <v>14.902467698839958</v>
      </c>
      <c r="HU159" s="23">
        <v>14.972203386859958</v>
      </c>
      <c r="HV159" s="23">
        <v>15.041939074879958</v>
      </c>
      <c r="HW159" s="23">
        <v>15.111674762899957</v>
      </c>
      <c r="HX159" s="23">
        <v>15.181410450919957</v>
      </c>
      <c r="HY159" s="23">
        <v>15.251146138939957</v>
      </c>
      <c r="HZ159" s="23">
        <v>15.320881826959956</v>
      </c>
      <c r="IA159" s="23">
        <v>15.390617514979956</v>
      </c>
      <c r="IB159" s="23">
        <v>15.460353202999956</v>
      </c>
      <c r="IC159" s="23">
        <v>15.530088891019956</v>
      </c>
      <c r="ID159" s="23">
        <v>15.599824579039955</v>
      </c>
      <c r="IE159" s="23">
        <v>15.669560267059955</v>
      </c>
      <c r="IF159" s="23">
        <v>15.739295955079955</v>
      </c>
      <c r="IG159" s="23">
        <v>15.809031643099955</v>
      </c>
      <c r="IH159" s="23">
        <v>15.878767331119954</v>
      </c>
      <c r="II159" s="23">
        <v>15.948503019139954</v>
      </c>
      <c r="IJ159" s="23">
        <v>16.018238707159952</v>
      </c>
      <c r="IK159" s="23">
        <v>16.087974395179955</v>
      </c>
      <c r="IL159" s="23">
        <v>16.157710083199952</v>
      </c>
      <c r="IM159" s="23">
        <v>16.227445771219955</v>
      </c>
      <c r="IN159" s="23">
        <v>16.297181459239951</v>
      </c>
      <c r="IO159" s="23">
        <v>16.366917147259954</v>
      </c>
      <c r="IP159" s="23">
        <v>16.436652835279951</v>
      </c>
      <c r="IQ159" s="23">
        <v>16.506388523299954</v>
      </c>
      <c r="IR159" s="23">
        <v>16.57612421131995</v>
      </c>
      <c r="IS159" s="23">
        <v>16.645859899339953</v>
      </c>
      <c r="IT159" s="23">
        <v>16.71559558735995</v>
      </c>
      <c r="IU159" s="23">
        <v>16.785331275379953</v>
      </c>
      <c r="IV159" s="23">
        <v>16.855066963399949</v>
      </c>
    </row>
    <row r="160" spans="1:256" ht="13.2" x14ac:dyDescent="0.25">
      <c r="A160" s="149">
        <v>41548</v>
      </c>
      <c r="B160" s="218">
        <v>-2.0210059293750011</v>
      </c>
      <c r="C160" s="218">
        <v>-1.9907047400625011</v>
      </c>
      <c r="D160" s="218">
        <v>-1.9604035507500011</v>
      </c>
      <c r="E160" s="218">
        <v>-1.930102361437501</v>
      </c>
      <c r="F160" s="218">
        <v>-1.899801172125001</v>
      </c>
      <c r="G160" s="218">
        <v>-1.869499982812501</v>
      </c>
      <c r="H160" s="218">
        <v>-1.8391987935000009</v>
      </c>
      <c r="I160" s="218">
        <v>-1.8088976041875009</v>
      </c>
      <c r="J160" s="218">
        <v>-1.7785964148750009</v>
      </c>
      <c r="K160" s="218">
        <v>-1.7482952255625008</v>
      </c>
      <c r="L160" s="218">
        <v>-1.7179940362500008</v>
      </c>
      <c r="M160" s="218">
        <v>-1.6876928469375008</v>
      </c>
      <c r="N160" s="218">
        <v>-1.6573916576250007</v>
      </c>
      <c r="O160" s="218">
        <v>-1.6270904683125007</v>
      </c>
      <c r="P160" s="218">
        <v>-1.5967892790000007</v>
      </c>
      <c r="Q160" s="218">
        <v>-1.5664880896875006</v>
      </c>
      <c r="R160" s="218">
        <v>-1.5361869003750006</v>
      </c>
      <c r="S160" s="218">
        <v>-1.5058857110625006</v>
      </c>
      <c r="T160" s="218">
        <v>-1.4755845217500005</v>
      </c>
      <c r="U160" s="218">
        <v>-1.4452833324375005</v>
      </c>
      <c r="V160" s="219">
        <v>-1.4149821431250005</v>
      </c>
      <c r="W160" s="218">
        <v>-1.3846809538125004</v>
      </c>
      <c r="X160" s="219">
        <v>-1.3543797645000004</v>
      </c>
      <c r="Y160" s="218">
        <v>-1.3240785751875004</v>
      </c>
      <c r="Z160" s="219">
        <v>-1.2937773858750004</v>
      </c>
      <c r="AA160" s="218">
        <v>-1.2634761965625003</v>
      </c>
      <c r="AB160" s="220">
        <v>-1.2331750072500003</v>
      </c>
      <c r="AC160" s="218">
        <v>-1.2028738179375003</v>
      </c>
      <c r="AD160" s="220">
        <v>-1.1725726286250002</v>
      </c>
      <c r="AE160" s="218">
        <v>-1.1422714393125002</v>
      </c>
      <c r="AF160" s="218">
        <v>-1.1119702500000002</v>
      </c>
      <c r="AG160" s="150">
        <v>-1.0832351250000003</v>
      </c>
      <c r="AH160" s="150">
        <v>-1.0545000000000002</v>
      </c>
      <c r="AI160" s="150">
        <v>-1.0272500000000002</v>
      </c>
      <c r="AJ160" s="150">
        <v>-1</v>
      </c>
      <c r="AK160" s="150">
        <v>-0.8</v>
      </c>
      <c r="AL160" s="150">
        <v>-0.6</v>
      </c>
      <c r="AM160" s="150">
        <v>-0.4</v>
      </c>
      <c r="AN160" s="150">
        <v>-0.2</v>
      </c>
      <c r="AO160" s="150">
        <v>0</v>
      </c>
      <c r="AP160" s="150">
        <v>0.2</v>
      </c>
      <c r="AQ160" s="150">
        <v>0.4</v>
      </c>
      <c r="AR160" s="150">
        <v>0.6</v>
      </c>
      <c r="AS160" s="150">
        <v>0.8</v>
      </c>
      <c r="AT160" s="150">
        <v>1</v>
      </c>
      <c r="AU160" s="150">
        <v>1.2</v>
      </c>
      <c r="AV160" s="150">
        <v>1.4</v>
      </c>
      <c r="AW160" s="150">
        <v>1.58</v>
      </c>
      <c r="AX160" s="150">
        <v>1.76</v>
      </c>
      <c r="AY160" s="150">
        <v>1.9220000000000006</v>
      </c>
      <c r="AZ160" s="150">
        <v>2.0840000000000005</v>
      </c>
      <c r="BA160" s="150">
        <v>2.2298000000000004</v>
      </c>
      <c r="BB160" s="150">
        <v>2.3756000000000004</v>
      </c>
      <c r="BC160" s="150">
        <v>2.5068200000000003</v>
      </c>
      <c r="BD160" s="150">
        <v>2.6380400000000002</v>
      </c>
      <c r="BE160" s="150">
        <v>2.756138</v>
      </c>
      <c r="BF160" s="150">
        <v>2.8742359999999998</v>
      </c>
      <c r="BG160" s="150">
        <v>2.9805241999999996</v>
      </c>
      <c r="BH160" s="150">
        <v>3.0868123999999995</v>
      </c>
      <c r="BI160" s="150">
        <v>3.1824717799999993</v>
      </c>
      <c r="BJ160" s="150">
        <v>3.2781311599999992</v>
      </c>
      <c r="BK160" s="150">
        <v>3.3642246019999993</v>
      </c>
      <c r="BL160" s="150">
        <v>3.450318043999999</v>
      </c>
      <c r="BM160" s="150">
        <v>3.5278021417999987</v>
      </c>
      <c r="BN160" s="150">
        <v>3.6052862395999989</v>
      </c>
      <c r="BO160" s="150">
        <v>3.6750219276199987</v>
      </c>
      <c r="BP160" s="150">
        <v>3.7447576156399989</v>
      </c>
      <c r="BQ160" s="150">
        <v>3.8144933036599991</v>
      </c>
      <c r="BR160" s="150">
        <v>3.8842289916799988</v>
      </c>
      <c r="BS160" s="150">
        <v>3.9539646796999985</v>
      </c>
      <c r="BT160" s="150">
        <v>4.0237003677199983</v>
      </c>
      <c r="BU160" s="150">
        <v>4.093436055739998</v>
      </c>
      <c r="BV160" s="150">
        <v>4.1631717437599978</v>
      </c>
      <c r="BW160" s="150">
        <v>4.2329074317799975</v>
      </c>
      <c r="BX160" s="150">
        <v>4.3026431197999973</v>
      </c>
      <c r="BY160" s="150">
        <v>4.372378807819997</v>
      </c>
      <c r="BZ160" s="150">
        <v>4.4421144958399967</v>
      </c>
      <c r="CA160" s="150">
        <v>4.5118501838599965</v>
      </c>
      <c r="CB160" s="150">
        <v>4.5815858718799962</v>
      </c>
      <c r="CC160" s="150">
        <v>4.651321559899996</v>
      </c>
      <c r="CD160" s="150">
        <v>4.7210572479199957</v>
      </c>
      <c r="CE160" s="150">
        <v>4.7907929359399954</v>
      </c>
      <c r="CF160" s="150">
        <v>4.8605286239599952</v>
      </c>
      <c r="CG160" s="150">
        <v>4.9302643119799949</v>
      </c>
      <c r="CH160" s="150">
        <v>4.9999999999999947</v>
      </c>
      <c r="CI160" s="150">
        <v>5.0697356880199944</v>
      </c>
      <c r="CJ160" s="150">
        <v>5.1394713760399942</v>
      </c>
      <c r="CK160" s="150">
        <v>5.2092070640599939</v>
      </c>
      <c r="CL160" s="150">
        <v>5.2789427520799936</v>
      </c>
      <c r="CM160" s="150">
        <v>5.3486784400999934</v>
      </c>
      <c r="CN160" s="150">
        <v>5.4184141281199931</v>
      </c>
      <c r="CO160" s="150">
        <v>5.4881498161399929</v>
      </c>
      <c r="CP160" s="150">
        <v>5.5578855041599926</v>
      </c>
      <c r="CQ160" s="150">
        <v>5.6276211921799923</v>
      </c>
      <c r="CR160" s="150">
        <v>5.6973568801999921</v>
      </c>
      <c r="CS160" s="150">
        <v>5.7670925682199918</v>
      </c>
      <c r="CT160" s="150">
        <v>5.8368282562399916</v>
      </c>
      <c r="CU160" s="150">
        <v>5.9065639442599913</v>
      </c>
      <c r="CV160" s="150">
        <v>5.9762996322799911</v>
      </c>
      <c r="CW160" s="150">
        <v>6.0460353202999908</v>
      </c>
      <c r="CX160" s="150">
        <v>6.1157710083199905</v>
      </c>
      <c r="CY160" s="150">
        <v>6.1855066963399903</v>
      </c>
      <c r="CZ160" s="150">
        <v>6.25524238435999</v>
      </c>
      <c r="DA160" s="150">
        <v>6.3249780723799898</v>
      </c>
      <c r="DB160" s="150">
        <v>6.3947137603999895</v>
      </c>
      <c r="DC160" s="150">
        <v>6.4644494484199893</v>
      </c>
      <c r="DD160" s="150">
        <v>6.534185136439989</v>
      </c>
      <c r="DE160" s="150">
        <v>6.6039208244599887</v>
      </c>
      <c r="DF160" s="150">
        <v>6.6736565124799885</v>
      </c>
      <c r="DG160" s="150">
        <v>6.7433922004999882</v>
      </c>
      <c r="DH160" s="150">
        <v>6.813127888519988</v>
      </c>
      <c r="DI160" s="150">
        <v>6.8828635765399877</v>
      </c>
      <c r="DJ160" s="150">
        <v>6.9525992645599874</v>
      </c>
      <c r="DK160" s="150">
        <v>7.0223349525799872</v>
      </c>
      <c r="DL160" s="150">
        <v>7.0920706405999869</v>
      </c>
      <c r="DM160" s="150">
        <v>7.1618063286199867</v>
      </c>
      <c r="DN160" s="150">
        <v>7.2315420166399864</v>
      </c>
      <c r="DO160" s="150">
        <v>7.3012777046599862</v>
      </c>
      <c r="DP160" s="150">
        <v>7.3710133926799859</v>
      </c>
      <c r="DQ160" s="150">
        <v>7.4407490806999856</v>
      </c>
      <c r="DR160" s="150">
        <v>7.5104847687199854</v>
      </c>
      <c r="DS160" s="150">
        <v>7.5802204567399851</v>
      </c>
      <c r="DT160" s="150">
        <v>7.6499561447599849</v>
      </c>
      <c r="DU160" s="150">
        <v>7.7196918327799846</v>
      </c>
      <c r="DV160" s="150">
        <v>7.7894275207999844</v>
      </c>
      <c r="DW160" s="150">
        <v>7.8591632088199841</v>
      </c>
      <c r="DX160" s="150">
        <v>7.9288988968399838</v>
      </c>
      <c r="DY160" s="150">
        <v>7.9986345848599836</v>
      </c>
      <c r="DZ160" s="150">
        <v>8.0683702728799833</v>
      </c>
      <c r="EA160" s="150">
        <v>8.1381059608999831</v>
      </c>
      <c r="EB160" s="150">
        <v>8.2078416489199828</v>
      </c>
      <c r="EC160" s="150">
        <v>8.2775773369399825</v>
      </c>
      <c r="ED160" s="150">
        <v>8.3473130249599823</v>
      </c>
      <c r="EE160" s="150">
        <v>8.417048712979982</v>
      </c>
      <c r="EF160" s="150">
        <v>8.4867844009999818</v>
      </c>
      <c r="EG160" s="150">
        <v>8.5565200890199815</v>
      </c>
      <c r="EH160" s="150">
        <v>8.6262557770399813</v>
      </c>
      <c r="EI160" s="150">
        <v>8.695991465059981</v>
      </c>
      <c r="EJ160" s="150">
        <v>8.7657271530799807</v>
      </c>
      <c r="EK160" s="150">
        <v>8.8354628410999805</v>
      </c>
      <c r="EL160" s="23">
        <v>8.9051985291199802</v>
      </c>
      <c r="EM160" s="23">
        <v>8.97493421713998</v>
      </c>
      <c r="EN160" s="23">
        <v>9.0446699051599797</v>
      </c>
      <c r="EO160" s="23">
        <v>9.1144055931799794</v>
      </c>
      <c r="EP160" s="23">
        <v>9.1841412811999792</v>
      </c>
      <c r="EQ160" s="23">
        <v>9.2538769692199789</v>
      </c>
      <c r="ER160" s="23">
        <v>9.3236126572399787</v>
      </c>
      <c r="ES160" s="23">
        <v>9.3933483452599784</v>
      </c>
      <c r="ET160" s="23">
        <v>9.4630840332799782</v>
      </c>
      <c r="EU160" s="23">
        <v>9.5328197212999779</v>
      </c>
      <c r="EV160" s="23">
        <v>9.6025554093199776</v>
      </c>
      <c r="EW160" s="23">
        <v>9.6722910973399774</v>
      </c>
      <c r="EX160" s="23">
        <v>9.7420267853599771</v>
      </c>
      <c r="EY160" s="23">
        <v>9.8117624733799769</v>
      </c>
      <c r="EZ160" s="23">
        <v>9.8814981613999766</v>
      </c>
      <c r="FA160" s="23">
        <v>9.9512338494199764</v>
      </c>
      <c r="FB160" s="23">
        <v>10.020969537439976</v>
      </c>
      <c r="FC160" s="23">
        <v>10.090705225459976</v>
      </c>
      <c r="FD160" s="23">
        <v>10.160440913479976</v>
      </c>
      <c r="FE160" s="23">
        <v>10.230176601499975</v>
      </c>
      <c r="FF160" s="23">
        <v>10.299912289519975</v>
      </c>
      <c r="FG160" s="23">
        <v>10.369647977539975</v>
      </c>
      <c r="FH160" s="23">
        <v>10.439383665559975</v>
      </c>
      <c r="FI160" s="23">
        <v>10.509119353579974</v>
      </c>
      <c r="FJ160" s="23">
        <v>10.578855041599974</v>
      </c>
      <c r="FK160" s="23">
        <v>10.648590729619974</v>
      </c>
      <c r="FL160" s="23">
        <v>10.718326417639974</v>
      </c>
      <c r="FM160" s="23">
        <v>10.788062105659973</v>
      </c>
      <c r="FN160" s="23">
        <v>10.857797793679973</v>
      </c>
      <c r="FO160" s="23">
        <v>10.927533481699973</v>
      </c>
      <c r="FP160" s="23">
        <v>10.997269169719972</v>
      </c>
      <c r="FQ160" s="23">
        <v>11.067004857739972</v>
      </c>
      <c r="FR160" s="23">
        <v>11.136740545759972</v>
      </c>
      <c r="FS160" s="23">
        <v>11.206476233779972</v>
      </c>
      <c r="FT160" s="23">
        <v>11.276211921799971</v>
      </c>
      <c r="FU160" s="23">
        <v>11.345947609819971</v>
      </c>
      <c r="FV160" s="23">
        <v>11.415683297839971</v>
      </c>
      <c r="FW160" s="23">
        <v>11.485418985859971</v>
      </c>
      <c r="FX160" s="23">
        <v>11.55515467387997</v>
      </c>
      <c r="FY160" s="23">
        <v>11.62489036189997</v>
      </c>
      <c r="FZ160" s="23">
        <v>11.69462604991997</v>
      </c>
      <c r="GA160" s="23">
        <v>11.76436173793997</v>
      </c>
      <c r="GB160" s="23">
        <v>11.834097425959969</v>
      </c>
      <c r="GC160" s="23">
        <v>11.903833113979969</v>
      </c>
      <c r="GD160" s="23">
        <v>11.973568801999969</v>
      </c>
      <c r="GE160" s="23">
        <v>12.043304490019969</v>
      </c>
      <c r="GF160" s="23">
        <v>12.113040178039968</v>
      </c>
      <c r="GG160" s="23">
        <v>12.182775866059968</v>
      </c>
      <c r="GH160" s="23">
        <v>12.252511554079968</v>
      </c>
      <c r="GI160" s="23">
        <v>12.322247242099968</v>
      </c>
      <c r="GJ160" s="23">
        <v>12.391982930119967</v>
      </c>
      <c r="GK160" s="23">
        <v>12.461718618139967</v>
      </c>
      <c r="GL160" s="23">
        <v>12.531454306159967</v>
      </c>
      <c r="GM160" s="23">
        <v>12.601189994179967</v>
      </c>
      <c r="GN160" s="23">
        <v>12.670925682199966</v>
      </c>
      <c r="GO160" s="23">
        <v>12.740661370219966</v>
      </c>
      <c r="GP160" s="23">
        <v>12.810397058239966</v>
      </c>
      <c r="GQ160" s="23">
        <v>12.880132746259966</v>
      </c>
      <c r="GR160" s="23">
        <v>12.949868434279965</v>
      </c>
      <c r="GS160" s="23">
        <v>13.019604122299965</v>
      </c>
      <c r="GT160" s="23">
        <v>13.089339810319965</v>
      </c>
      <c r="GU160" s="23">
        <v>13.159075498339964</v>
      </c>
      <c r="GV160" s="23">
        <v>13.228811186359964</v>
      </c>
      <c r="GW160" s="23">
        <v>13.298546874379964</v>
      </c>
      <c r="GX160" s="23">
        <v>13.368282562399964</v>
      </c>
      <c r="GY160" s="23">
        <v>13.438018250419963</v>
      </c>
      <c r="GZ160" s="23">
        <v>13.507753938439963</v>
      </c>
      <c r="HA160" s="23">
        <v>13.577489626459963</v>
      </c>
      <c r="HB160" s="23">
        <v>13.647225314479963</v>
      </c>
      <c r="HC160" s="23">
        <v>13.716961002499962</v>
      </c>
      <c r="HD160" s="23">
        <v>13.786696690519962</v>
      </c>
      <c r="HE160" s="23">
        <v>13.856432378539962</v>
      </c>
      <c r="HF160" s="23">
        <v>13.926168066559962</v>
      </c>
      <c r="HG160" s="23">
        <v>13.995903754579961</v>
      </c>
      <c r="HH160" s="23">
        <v>14.065639442599961</v>
      </c>
      <c r="HI160" s="23">
        <v>14.135375130619961</v>
      </c>
      <c r="HJ160" s="23">
        <v>14.205110818639961</v>
      </c>
      <c r="HK160" s="23">
        <v>14.27484650665996</v>
      </c>
      <c r="HL160" s="23">
        <v>14.34458219467996</v>
      </c>
      <c r="HM160" s="23">
        <v>14.41431788269996</v>
      </c>
      <c r="HN160" s="23">
        <v>14.48405357071996</v>
      </c>
      <c r="HO160" s="23">
        <v>14.553789258739959</v>
      </c>
      <c r="HP160" s="23">
        <v>14.623524946759959</v>
      </c>
      <c r="HQ160" s="23">
        <v>14.693260634779959</v>
      </c>
      <c r="HR160" s="23">
        <v>14.762996322799959</v>
      </c>
      <c r="HS160" s="23">
        <v>14.832732010819958</v>
      </c>
      <c r="HT160" s="23">
        <v>14.902467698839958</v>
      </c>
      <c r="HU160" s="23">
        <v>14.972203386859958</v>
      </c>
      <c r="HV160" s="23">
        <v>15.041939074879958</v>
      </c>
      <c r="HW160" s="23">
        <v>15.111674762899957</v>
      </c>
      <c r="HX160" s="23">
        <v>15.181410450919957</v>
      </c>
      <c r="HY160" s="23">
        <v>15.251146138939957</v>
      </c>
      <c r="HZ160" s="23">
        <v>15.320881826959956</v>
      </c>
      <c r="IA160" s="23">
        <v>15.390617514979956</v>
      </c>
      <c r="IB160" s="23">
        <v>15.460353202999956</v>
      </c>
      <c r="IC160" s="23">
        <v>15.530088891019956</v>
      </c>
      <c r="ID160" s="23">
        <v>15.599824579039955</v>
      </c>
      <c r="IE160" s="23">
        <v>15.669560267059955</v>
      </c>
      <c r="IF160" s="23">
        <v>15.739295955079955</v>
      </c>
      <c r="IG160" s="23">
        <v>15.809031643099955</v>
      </c>
      <c r="IH160" s="23">
        <v>15.878767331119954</v>
      </c>
      <c r="II160" s="23">
        <v>15.948503019139954</v>
      </c>
      <c r="IJ160" s="23">
        <v>16.018238707159952</v>
      </c>
      <c r="IK160" s="23">
        <v>16.087974395179955</v>
      </c>
      <c r="IL160" s="23">
        <v>16.157710083199952</v>
      </c>
      <c r="IM160" s="23">
        <v>16.227445771219955</v>
      </c>
      <c r="IN160" s="23">
        <v>16.297181459239951</v>
      </c>
      <c r="IO160" s="23">
        <v>16.366917147259954</v>
      </c>
      <c r="IP160" s="23">
        <v>16.436652835279951</v>
      </c>
      <c r="IQ160" s="23">
        <v>16.506388523299954</v>
      </c>
      <c r="IR160" s="23">
        <v>16.57612421131995</v>
      </c>
      <c r="IS160" s="23">
        <v>16.645859899339953</v>
      </c>
      <c r="IT160" s="23">
        <v>16.71559558735995</v>
      </c>
      <c r="IU160" s="23">
        <v>16.785331275379953</v>
      </c>
      <c r="IV160" s="23">
        <v>16.855066963399949</v>
      </c>
    </row>
    <row r="161" spans="1:256" ht="13.2" x14ac:dyDescent="0.25">
      <c r="A161" s="149">
        <v>41579</v>
      </c>
      <c r="B161" s="218">
        <v>-2.0210059293750011</v>
      </c>
      <c r="C161" s="218">
        <v>-1.9907047400625011</v>
      </c>
      <c r="D161" s="218">
        <v>-1.9604035507500011</v>
      </c>
      <c r="E161" s="218">
        <v>-1.930102361437501</v>
      </c>
      <c r="F161" s="218">
        <v>-1.899801172125001</v>
      </c>
      <c r="G161" s="218">
        <v>-1.869499982812501</v>
      </c>
      <c r="H161" s="218">
        <v>-1.8391987935000009</v>
      </c>
      <c r="I161" s="218">
        <v>-1.8088976041875009</v>
      </c>
      <c r="J161" s="218">
        <v>-1.7785964148750009</v>
      </c>
      <c r="K161" s="218">
        <v>-1.7482952255625008</v>
      </c>
      <c r="L161" s="218">
        <v>-1.7179940362500008</v>
      </c>
      <c r="M161" s="218">
        <v>-1.6876928469375008</v>
      </c>
      <c r="N161" s="218">
        <v>-1.6573916576250007</v>
      </c>
      <c r="O161" s="218">
        <v>-1.6270904683125007</v>
      </c>
      <c r="P161" s="218">
        <v>-1.5967892790000007</v>
      </c>
      <c r="Q161" s="218">
        <v>-1.5664880896875006</v>
      </c>
      <c r="R161" s="218">
        <v>-1.5361869003750006</v>
      </c>
      <c r="S161" s="218">
        <v>-1.5058857110625006</v>
      </c>
      <c r="T161" s="218">
        <v>-1.4755845217500005</v>
      </c>
      <c r="U161" s="218">
        <v>-1.4452833324375005</v>
      </c>
      <c r="V161" s="219">
        <v>-1.4149821431250005</v>
      </c>
      <c r="W161" s="218">
        <v>-1.3846809538125004</v>
      </c>
      <c r="X161" s="219">
        <v>-1.3543797645000004</v>
      </c>
      <c r="Y161" s="218">
        <v>-1.3240785751875004</v>
      </c>
      <c r="Z161" s="219">
        <v>-1.2937773858750004</v>
      </c>
      <c r="AA161" s="218">
        <v>-1.2634761965625003</v>
      </c>
      <c r="AB161" s="220">
        <v>-1.2331750072500003</v>
      </c>
      <c r="AC161" s="218">
        <v>-1.2028738179375003</v>
      </c>
      <c r="AD161" s="220">
        <v>-1.1725726286250002</v>
      </c>
      <c r="AE161" s="218">
        <v>-1.1422714393125002</v>
      </c>
      <c r="AF161" s="218">
        <v>-1.1119702500000002</v>
      </c>
      <c r="AG161" s="150">
        <v>-1.0832351250000003</v>
      </c>
      <c r="AH161" s="150">
        <v>-1.0545000000000002</v>
      </c>
      <c r="AI161" s="150">
        <v>-1.0272500000000002</v>
      </c>
      <c r="AJ161" s="150">
        <v>-1</v>
      </c>
      <c r="AK161" s="150">
        <v>-0.8</v>
      </c>
      <c r="AL161" s="150">
        <v>-0.6</v>
      </c>
      <c r="AM161" s="150">
        <v>-0.4</v>
      </c>
      <c r="AN161" s="150">
        <v>-0.2</v>
      </c>
      <c r="AO161" s="150">
        <v>0</v>
      </c>
      <c r="AP161" s="150">
        <v>0.2</v>
      </c>
      <c r="AQ161" s="150">
        <v>0.4</v>
      </c>
      <c r="AR161" s="150">
        <v>0.6</v>
      </c>
      <c r="AS161" s="150">
        <v>0.8</v>
      </c>
      <c r="AT161" s="150">
        <v>1</v>
      </c>
      <c r="AU161" s="150">
        <v>1.2</v>
      </c>
      <c r="AV161" s="150">
        <v>1.4</v>
      </c>
      <c r="AW161" s="150">
        <v>1.58</v>
      </c>
      <c r="AX161" s="150">
        <v>1.76</v>
      </c>
      <c r="AY161" s="150">
        <v>1.9220000000000006</v>
      </c>
      <c r="AZ161" s="150">
        <v>2.0840000000000005</v>
      </c>
      <c r="BA161" s="150">
        <v>2.2298000000000004</v>
      </c>
      <c r="BB161" s="150">
        <v>2.3756000000000004</v>
      </c>
      <c r="BC161" s="150">
        <v>2.5068200000000003</v>
      </c>
      <c r="BD161" s="150">
        <v>2.6380400000000002</v>
      </c>
      <c r="BE161" s="150">
        <v>2.756138</v>
      </c>
      <c r="BF161" s="150">
        <v>2.8742359999999998</v>
      </c>
      <c r="BG161" s="150">
        <v>2.9805241999999996</v>
      </c>
      <c r="BH161" s="150">
        <v>3.0868123999999995</v>
      </c>
      <c r="BI161" s="150">
        <v>3.1824717799999993</v>
      </c>
      <c r="BJ161" s="150">
        <v>3.2781311599999992</v>
      </c>
      <c r="BK161" s="150">
        <v>3.3642246019999993</v>
      </c>
      <c r="BL161" s="150">
        <v>3.450318043999999</v>
      </c>
      <c r="BM161" s="150">
        <v>3.5278021417999987</v>
      </c>
      <c r="BN161" s="150">
        <v>3.6052862395999989</v>
      </c>
      <c r="BO161" s="150">
        <v>3.6750219276199987</v>
      </c>
      <c r="BP161" s="150">
        <v>3.7447576156399989</v>
      </c>
      <c r="BQ161" s="150">
        <v>3.8144933036599991</v>
      </c>
      <c r="BR161" s="150">
        <v>3.8842289916799988</v>
      </c>
      <c r="BS161" s="150">
        <v>3.9539646796999985</v>
      </c>
      <c r="BT161" s="150">
        <v>4.0237003677199983</v>
      </c>
      <c r="BU161" s="150">
        <v>4.093436055739998</v>
      </c>
      <c r="BV161" s="150">
        <v>4.1631717437599978</v>
      </c>
      <c r="BW161" s="150">
        <v>4.2329074317799975</v>
      </c>
      <c r="BX161" s="150">
        <v>4.3026431197999973</v>
      </c>
      <c r="BY161" s="150">
        <v>4.372378807819997</v>
      </c>
      <c r="BZ161" s="150">
        <v>4.4421144958399967</v>
      </c>
      <c r="CA161" s="150">
        <v>4.5118501838599965</v>
      </c>
      <c r="CB161" s="150">
        <v>4.5815858718799962</v>
      </c>
      <c r="CC161" s="150">
        <v>4.651321559899996</v>
      </c>
      <c r="CD161" s="150">
        <v>4.7210572479199957</v>
      </c>
      <c r="CE161" s="150">
        <v>4.7907929359399954</v>
      </c>
      <c r="CF161" s="150">
        <v>4.8605286239599952</v>
      </c>
      <c r="CG161" s="150">
        <v>4.9302643119799949</v>
      </c>
      <c r="CH161" s="150">
        <v>4.9999999999999947</v>
      </c>
      <c r="CI161" s="150">
        <v>5.0697356880199944</v>
      </c>
      <c r="CJ161" s="150">
        <v>5.1394713760399942</v>
      </c>
      <c r="CK161" s="150">
        <v>5.2092070640599939</v>
      </c>
      <c r="CL161" s="150">
        <v>5.2789427520799936</v>
      </c>
      <c r="CM161" s="150">
        <v>5.3486784400999934</v>
      </c>
      <c r="CN161" s="150">
        <v>5.4184141281199931</v>
      </c>
      <c r="CO161" s="150">
        <v>5.4881498161399929</v>
      </c>
      <c r="CP161" s="150">
        <v>5.5578855041599926</v>
      </c>
      <c r="CQ161" s="150">
        <v>5.6276211921799923</v>
      </c>
      <c r="CR161" s="150">
        <v>5.6973568801999921</v>
      </c>
      <c r="CS161" s="150">
        <v>5.7670925682199918</v>
      </c>
      <c r="CT161" s="150">
        <v>5.8368282562399916</v>
      </c>
      <c r="CU161" s="150">
        <v>5.9065639442599913</v>
      </c>
      <c r="CV161" s="150">
        <v>5.9762996322799911</v>
      </c>
      <c r="CW161" s="150">
        <v>6.0460353202999908</v>
      </c>
      <c r="CX161" s="150">
        <v>6.1157710083199905</v>
      </c>
      <c r="CY161" s="150">
        <v>6.1855066963399903</v>
      </c>
      <c r="CZ161" s="150">
        <v>6.25524238435999</v>
      </c>
      <c r="DA161" s="150">
        <v>6.3249780723799898</v>
      </c>
      <c r="DB161" s="150">
        <v>6.3947137603999895</v>
      </c>
      <c r="DC161" s="150">
        <v>6.4644494484199893</v>
      </c>
      <c r="DD161" s="150">
        <v>6.534185136439989</v>
      </c>
      <c r="DE161" s="150">
        <v>6.6039208244599887</v>
      </c>
      <c r="DF161" s="150">
        <v>6.6736565124799885</v>
      </c>
      <c r="DG161" s="150">
        <v>6.7433922004999882</v>
      </c>
      <c r="DH161" s="150">
        <v>6.813127888519988</v>
      </c>
      <c r="DI161" s="150">
        <v>6.8828635765399877</v>
      </c>
      <c r="DJ161" s="150">
        <v>6.9525992645599874</v>
      </c>
      <c r="DK161" s="150">
        <v>7.0223349525799872</v>
      </c>
      <c r="DL161" s="150">
        <v>7.0920706405999869</v>
      </c>
      <c r="DM161" s="150">
        <v>7.1618063286199867</v>
      </c>
      <c r="DN161" s="150">
        <v>7.2315420166399864</v>
      </c>
      <c r="DO161" s="150">
        <v>7.3012777046599862</v>
      </c>
      <c r="DP161" s="150">
        <v>7.3710133926799859</v>
      </c>
      <c r="DQ161" s="150">
        <v>7.4407490806999856</v>
      </c>
      <c r="DR161" s="150">
        <v>7.5104847687199854</v>
      </c>
      <c r="DS161" s="150">
        <v>7.5802204567399851</v>
      </c>
      <c r="DT161" s="150">
        <v>7.6499561447599849</v>
      </c>
      <c r="DU161" s="150">
        <v>7.7196918327799846</v>
      </c>
      <c r="DV161" s="150">
        <v>7.7894275207999844</v>
      </c>
      <c r="DW161" s="150">
        <v>7.8591632088199841</v>
      </c>
      <c r="DX161" s="150">
        <v>7.9288988968399838</v>
      </c>
      <c r="DY161" s="150">
        <v>7.9986345848599836</v>
      </c>
      <c r="DZ161" s="150">
        <v>8.0683702728799833</v>
      </c>
      <c r="EA161" s="150">
        <v>8.1381059608999831</v>
      </c>
      <c r="EB161" s="150">
        <v>8.2078416489199828</v>
      </c>
      <c r="EC161" s="150">
        <v>8.2775773369399825</v>
      </c>
      <c r="ED161" s="150">
        <v>8.3473130249599823</v>
      </c>
      <c r="EE161" s="150">
        <v>8.417048712979982</v>
      </c>
      <c r="EF161" s="150">
        <v>8.4867844009999818</v>
      </c>
      <c r="EG161" s="150">
        <v>8.5565200890199815</v>
      </c>
      <c r="EH161" s="150">
        <v>8.6262557770399813</v>
      </c>
      <c r="EI161" s="150">
        <v>8.695991465059981</v>
      </c>
      <c r="EJ161" s="150">
        <v>8.7657271530799807</v>
      </c>
      <c r="EK161" s="150">
        <v>8.8354628410999805</v>
      </c>
      <c r="EL161" s="23">
        <v>8.9051985291199802</v>
      </c>
      <c r="EM161" s="23">
        <v>8.97493421713998</v>
      </c>
      <c r="EN161" s="23">
        <v>9.0446699051599797</v>
      </c>
      <c r="EO161" s="23">
        <v>9.1144055931799794</v>
      </c>
      <c r="EP161" s="23">
        <v>9.1841412811999792</v>
      </c>
      <c r="EQ161" s="23">
        <v>9.2538769692199789</v>
      </c>
      <c r="ER161" s="23">
        <v>9.3236126572399787</v>
      </c>
      <c r="ES161" s="23">
        <v>9.3933483452599784</v>
      </c>
      <c r="ET161" s="23">
        <v>9.4630840332799782</v>
      </c>
      <c r="EU161" s="23">
        <v>9.5328197212999779</v>
      </c>
      <c r="EV161" s="23">
        <v>9.6025554093199776</v>
      </c>
      <c r="EW161" s="23">
        <v>9.6722910973399774</v>
      </c>
      <c r="EX161" s="23">
        <v>9.7420267853599771</v>
      </c>
      <c r="EY161" s="23">
        <v>9.8117624733799769</v>
      </c>
      <c r="EZ161" s="23">
        <v>9.8814981613999766</v>
      </c>
      <c r="FA161" s="23">
        <v>9.9512338494199764</v>
      </c>
      <c r="FB161" s="23">
        <v>10.020969537439976</v>
      </c>
      <c r="FC161" s="23">
        <v>10.090705225459976</v>
      </c>
      <c r="FD161" s="23">
        <v>10.160440913479976</v>
      </c>
      <c r="FE161" s="23">
        <v>10.230176601499975</v>
      </c>
      <c r="FF161" s="23">
        <v>10.299912289519975</v>
      </c>
      <c r="FG161" s="23">
        <v>10.369647977539975</v>
      </c>
      <c r="FH161" s="23">
        <v>10.439383665559975</v>
      </c>
      <c r="FI161" s="23">
        <v>10.509119353579974</v>
      </c>
      <c r="FJ161" s="23">
        <v>10.578855041599974</v>
      </c>
      <c r="FK161" s="23">
        <v>10.648590729619974</v>
      </c>
      <c r="FL161" s="23">
        <v>10.718326417639974</v>
      </c>
      <c r="FM161" s="23">
        <v>10.788062105659973</v>
      </c>
      <c r="FN161" s="23">
        <v>10.857797793679973</v>
      </c>
      <c r="FO161" s="23">
        <v>10.927533481699973</v>
      </c>
      <c r="FP161" s="23">
        <v>10.997269169719972</v>
      </c>
      <c r="FQ161" s="23">
        <v>11.067004857739972</v>
      </c>
      <c r="FR161" s="23">
        <v>11.136740545759972</v>
      </c>
      <c r="FS161" s="23">
        <v>11.206476233779972</v>
      </c>
      <c r="FT161" s="23">
        <v>11.276211921799971</v>
      </c>
      <c r="FU161" s="23">
        <v>11.345947609819971</v>
      </c>
      <c r="FV161" s="23">
        <v>11.415683297839971</v>
      </c>
      <c r="FW161" s="23">
        <v>11.485418985859971</v>
      </c>
      <c r="FX161" s="23">
        <v>11.55515467387997</v>
      </c>
      <c r="FY161" s="23">
        <v>11.62489036189997</v>
      </c>
      <c r="FZ161" s="23">
        <v>11.69462604991997</v>
      </c>
      <c r="GA161" s="23">
        <v>11.76436173793997</v>
      </c>
      <c r="GB161" s="23">
        <v>11.834097425959969</v>
      </c>
      <c r="GC161" s="23">
        <v>11.903833113979969</v>
      </c>
      <c r="GD161" s="23">
        <v>11.973568801999969</v>
      </c>
      <c r="GE161" s="23">
        <v>12.043304490019969</v>
      </c>
      <c r="GF161" s="23">
        <v>12.113040178039968</v>
      </c>
      <c r="GG161" s="23">
        <v>12.182775866059968</v>
      </c>
      <c r="GH161" s="23">
        <v>12.252511554079968</v>
      </c>
      <c r="GI161" s="23">
        <v>12.322247242099968</v>
      </c>
      <c r="GJ161" s="23">
        <v>12.391982930119967</v>
      </c>
      <c r="GK161" s="23">
        <v>12.461718618139967</v>
      </c>
      <c r="GL161" s="23">
        <v>12.531454306159967</v>
      </c>
      <c r="GM161" s="23">
        <v>12.601189994179967</v>
      </c>
      <c r="GN161" s="23">
        <v>12.670925682199966</v>
      </c>
      <c r="GO161" s="23">
        <v>12.740661370219966</v>
      </c>
      <c r="GP161" s="23">
        <v>12.810397058239966</v>
      </c>
      <c r="GQ161" s="23">
        <v>12.880132746259966</v>
      </c>
      <c r="GR161" s="23">
        <v>12.949868434279965</v>
      </c>
      <c r="GS161" s="23">
        <v>13.019604122299965</v>
      </c>
      <c r="GT161" s="23">
        <v>13.089339810319965</v>
      </c>
      <c r="GU161" s="23">
        <v>13.159075498339964</v>
      </c>
      <c r="GV161" s="23">
        <v>13.228811186359964</v>
      </c>
      <c r="GW161" s="23">
        <v>13.298546874379964</v>
      </c>
      <c r="GX161" s="23">
        <v>13.368282562399964</v>
      </c>
      <c r="GY161" s="23">
        <v>13.438018250419963</v>
      </c>
      <c r="GZ161" s="23">
        <v>13.507753938439963</v>
      </c>
      <c r="HA161" s="23">
        <v>13.577489626459963</v>
      </c>
      <c r="HB161" s="23">
        <v>13.647225314479963</v>
      </c>
      <c r="HC161" s="23">
        <v>13.716961002499962</v>
      </c>
      <c r="HD161" s="23">
        <v>13.786696690519962</v>
      </c>
      <c r="HE161" s="23">
        <v>13.856432378539962</v>
      </c>
      <c r="HF161" s="23">
        <v>13.926168066559962</v>
      </c>
      <c r="HG161" s="23">
        <v>13.995903754579961</v>
      </c>
      <c r="HH161" s="23">
        <v>14.065639442599961</v>
      </c>
      <c r="HI161" s="23">
        <v>14.135375130619961</v>
      </c>
      <c r="HJ161" s="23">
        <v>14.205110818639961</v>
      </c>
      <c r="HK161" s="23">
        <v>14.27484650665996</v>
      </c>
      <c r="HL161" s="23">
        <v>14.34458219467996</v>
      </c>
      <c r="HM161" s="23">
        <v>14.41431788269996</v>
      </c>
      <c r="HN161" s="23">
        <v>14.48405357071996</v>
      </c>
      <c r="HO161" s="23">
        <v>14.553789258739959</v>
      </c>
      <c r="HP161" s="23">
        <v>14.623524946759959</v>
      </c>
      <c r="HQ161" s="23">
        <v>14.693260634779959</v>
      </c>
      <c r="HR161" s="23">
        <v>14.762996322799959</v>
      </c>
      <c r="HS161" s="23">
        <v>14.832732010819958</v>
      </c>
      <c r="HT161" s="23">
        <v>14.902467698839958</v>
      </c>
      <c r="HU161" s="23">
        <v>14.972203386859958</v>
      </c>
      <c r="HV161" s="23">
        <v>15.041939074879958</v>
      </c>
      <c r="HW161" s="23">
        <v>15.111674762899957</v>
      </c>
      <c r="HX161" s="23">
        <v>15.181410450919957</v>
      </c>
      <c r="HY161" s="23">
        <v>15.251146138939957</v>
      </c>
      <c r="HZ161" s="23">
        <v>15.320881826959956</v>
      </c>
      <c r="IA161" s="23">
        <v>15.390617514979956</v>
      </c>
      <c r="IB161" s="23">
        <v>15.460353202999956</v>
      </c>
      <c r="IC161" s="23">
        <v>15.530088891019956</v>
      </c>
      <c r="ID161" s="23">
        <v>15.599824579039955</v>
      </c>
      <c r="IE161" s="23">
        <v>15.669560267059955</v>
      </c>
      <c r="IF161" s="23">
        <v>15.739295955079955</v>
      </c>
      <c r="IG161" s="23">
        <v>15.809031643099955</v>
      </c>
      <c r="IH161" s="23">
        <v>15.878767331119954</v>
      </c>
      <c r="II161" s="23">
        <v>15.948503019139954</v>
      </c>
      <c r="IJ161" s="23">
        <v>16.018238707159952</v>
      </c>
      <c r="IK161" s="23">
        <v>16.087974395179955</v>
      </c>
      <c r="IL161" s="23">
        <v>16.157710083199952</v>
      </c>
      <c r="IM161" s="23">
        <v>16.227445771219955</v>
      </c>
      <c r="IN161" s="23">
        <v>16.297181459239951</v>
      </c>
      <c r="IO161" s="23">
        <v>16.366917147259954</v>
      </c>
      <c r="IP161" s="23">
        <v>16.436652835279951</v>
      </c>
      <c r="IQ161" s="23">
        <v>16.506388523299954</v>
      </c>
      <c r="IR161" s="23">
        <v>16.57612421131995</v>
      </c>
      <c r="IS161" s="23">
        <v>16.645859899339953</v>
      </c>
      <c r="IT161" s="23">
        <v>16.71559558735995</v>
      </c>
      <c r="IU161" s="23">
        <v>16.785331275379953</v>
      </c>
      <c r="IV161" s="23">
        <v>16.855066963399949</v>
      </c>
    </row>
    <row r="162" spans="1:256" ht="13.2" x14ac:dyDescent="0.25">
      <c r="A162" s="24">
        <v>41579</v>
      </c>
      <c r="B162" s="150">
        <v>-2.1801787500000014</v>
      </c>
      <c r="C162" s="150">
        <v>-2.1442598437500013</v>
      </c>
      <c r="D162" s="150">
        <v>-2.1083409375000013</v>
      </c>
      <c r="E162" s="150">
        <v>-2.0724220312500012</v>
      </c>
      <c r="F162" s="150">
        <v>-2.0365031250000012</v>
      </c>
      <c r="G162" s="150">
        <v>-2.0005842187500011</v>
      </c>
      <c r="H162" s="150">
        <v>-1.9646653125000011</v>
      </c>
      <c r="I162" s="150">
        <v>-1.928746406250001</v>
      </c>
      <c r="J162" s="150">
        <v>-1.892827500000001</v>
      </c>
      <c r="K162" s="150">
        <v>-1.8569085937500009</v>
      </c>
      <c r="L162" s="150">
        <v>-1.8209896875000009</v>
      </c>
      <c r="M162" s="150">
        <v>-1.7850707812500008</v>
      </c>
      <c r="N162" s="150">
        <v>-1.7491518750000008</v>
      </c>
      <c r="O162" s="150">
        <v>-1.7132329687500008</v>
      </c>
      <c r="P162" s="150">
        <v>-1.6773140625000007</v>
      </c>
      <c r="Q162" s="150">
        <v>-1.6413951562500007</v>
      </c>
      <c r="R162" s="150">
        <v>-1.6054762500000006</v>
      </c>
      <c r="S162" s="150">
        <v>-1.5695573437500006</v>
      </c>
      <c r="T162" s="150">
        <v>-1.5336384375000005</v>
      </c>
      <c r="U162" s="150">
        <v>-1.4977195312500005</v>
      </c>
      <c r="V162" s="150">
        <v>-1.4618006250000004</v>
      </c>
      <c r="W162" s="150">
        <v>-1.4258817187500004</v>
      </c>
      <c r="X162" s="150">
        <v>-1.3899628125000003</v>
      </c>
      <c r="Y162" s="150">
        <v>-1.3540439062500003</v>
      </c>
      <c r="Z162" s="150">
        <v>-1.318125</v>
      </c>
      <c r="AA162" s="150">
        <v>-1.2840625000000001</v>
      </c>
      <c r="AB162" s="150">
        <v>-1.25</v>
      </c>
      <c r="AC162" s="150">
        <v>-1</v>
      </c>
      <c r="AD162" s="150">
        <v>-0.75</v>
      </c>
      <c r="AE162" s="150">
        <v>-0.5</v>
      </c>
      <c r="AF162" s="150">
        <v>-0.25</v>
      </c>
      <c r="AG162" s="150">
        <v>0</v>
      </c>
      <c r="AH162" s="150">
        <v>0.08</v>
      </c>
      <c r="AI162" s="150">
        <v>0.16</v>
      </c>
      <c r="AJ162" s="150">
        <v>0.24</v>
      </c>
      <c r="AK162" s="150">
        <v>0.32</v>
      </c>
      <c r="AL162" s="150">
        <v>0.4</v>
      </c>
      <c r="AM162" s="150">
        <v>0.48</v>
      </c>
      <c r="AN162" s="150">
        <v>0.56000000000000005</v>
      </c>
      <c r="AO162" s="150">
        <v>0.64</v>
      </c>
      <c r="AP162" s="150">
        <v>0.72</v>
      </c>
      <c r="AQ162" s="150">
        <v>0.8</v>
      </c>
      <c r="AR162" s="150">
        <v>0.88</v>
      </c>
      <c r="AS162" s="150">
        <v>0.96</v>
      </c>
      <c r="AT162" s="150">
        <v>1.04</v>
      </c>
      <c r="AU162" s="150">
        <v>1.1200000000000001</v>
      </c>
      <c r="AV162" s="150">
        <v>1.2</v>
      </c>
      <c r="AW162" s="150">
        <v>1.28</v>
      </c>
      <c r="AX162" s="150">
        <v>1.36</v>
      </c>
      <c r="AY162" s="150">
        <v>1.44</v>
      </c>
      <c r="AZ162" s="150">
        <v>1.52</v>
      </c>
      <c r="BA162" s="150">
        <v>1.6</v>
      </c>
      <c r="BB162" s="150">
        <v>1.68</v>
      </c>
      <c r="BC162" s="150">
        <v>1.76</v>
      </c>
      <c r="BD162" s="150">
        <v>1.84</v>
      </c>
      <c r="BE162" s="150">
        <v>1.92</v>
      </c>
      <c r="BF162" s="150">
        <v>2</v>
      </c>
      <c r="BG162" s="150">
        <v>2.08</v>
      </c>
      <c r="BH162" s="150">
        <v>2.16</v>
      </c>
      <c r="BI162" s="150">
        <v>2.2400000000000002</v>
      </c>
      <c r="BJ162" s="150">
        <v>2.3199999999999998</v>
      </c>
      <c r="BK162" s="150">
        <v>2.4</v>
      </c>
      <c r="BL162" s="150">
        <v>2.48</v>
      </c>
      <c r="BM162" s="150">
        <v>2.56</v>
      </c>
      <c r="BN162" s="150">
        <v>2.64</v>
      </c>
      <c r="BO162" s="150">
        <v>2.72</v>
      </c>
      <c r="BP162" s="150">
        <v>2.8</v>
      </c>
      <c r="BQ162" s="150">
        <v>2.88</v>
      </c>
      <c r="BR162" s="150">
        <v>2.96</v>
      </c>
      <c r="BS162" s="150">
        <v>3.04</v>
      </c>
      <c r="BT162" s="150">
        <v>3.12</v>
      </c>
      <c r="BU162" s="150">
        <v>3.2</v>
      </c>
      <c r="BV162" s="150">
        <v>3.28</v>
      </c>
      <c r="BW162" s="150">
        <v>3.36</v>
      </c>
      <c r="BX162" s="150">
        <v>3.44</v>
      </c>
      <c r="BY162" s="150">
        <v>3.52</v>
      </c>
      <c r="BZ162" s="150">
        <v>3.6</v>
      </c>
      <c r="CA162" s="150">
        <v>3.68</v>
      </c>
      <c r="CB162" s="150">
        <v>3.76</v>
      </c>
      <c r="CC162" s="150">
        <v>3.84</v>
      </c>
      <c r="CD162" s="150">
        <v>3.92</v>
      </c>
      <c r="CE162" s="150">
        <v>4</v>
      </c>
      <c r="CF162" s="150">
        <v>4.08</v>
      </c>
      <c r="CG162" s="150">
        <v>4.16</v>
      </c>
      <c r="CH162" s="150">
        <v>4.24</v>
      </c>
      <c r="CI162" s="150">
        <v>4.32</v>
      </c>
      <c r="CJ162" s="150">
        <v>4.4000000000000004</v>
      </c>
      <c r="CK162" s="150">
        <v>4.4800000000000004</v>
      </c>
      <c r="CL162" s="150">
        <v>4.5599999999999996</v>
      </c>
      <c r="CM162" s="150">
        <v>4.6399999999999997</v>
      </c>
      <c r="CN162" s="150">
        <v>4.72</v>
      </c>
      <c r="CO162" s="150">
        <v>4.8</v>
      </c>
      <c r="CP162" s="150">
        <v>4.88</v>
      </c>
      <c r="CQ162" s="150">
        <v>4.96</v>
      </c>
      <c r="CR162" s="150">
        <v>5.04</v>
      </c>
      <c r="CS162" s="150">
        <v>5.12</v>
      </c>
      <c r="CT162" s="150">
        <v>5.2</v>
      </c>
      <c r="CU162" s="150">
        <v>5.28</v>
      </c>
      <c r="CV162" s="150">
        <v>5.36</v>
      </c>
      <c r="CW162" s="150">
        <v>5.44</v>
      </c>
      <c r="CX162" s="150">
        <v>5.52</v>
      </c>
      <c r="CY162" s="150">
        <v>5.6</v>
      </c>
      <c r="CZ162" s="150">
        <v>5.68</v>
      </c>
      <c r="DA162" s="150">
        <v>5.76</v>
      </c>
      <c r="DB162" s="150">
        <v>5.84</v>
      </c>
      <c r="DC162" s="150">
        <v>5.92</v>
      </c>
      <c r="DD162" s="150">
        <v>6</v>
      </c>
      <c r="DE162" s="150">
        <v>6.08</v>
      </c>
      <c r="DF162" s="150">
        <v>6.16</v>
      </c>
      <c r="DG162" s="150">
        <v>6.24</v>
      </c>
      <c r="DH162" s="150">
        <v>6.32</v>
      </c>
      <c r="DI162" s="150">
        <v>6.4</v>
      </c>
      <c r="DJ162" s="150">
        <v>6.48</v>
      </c>
      <c r="DK162" s="150">
        <v>6.56</v>
      </c>
      <c r="DL162" s="150">
        <v>6.64</v>
      </c>
      <c r="DM162" s="150">
        <v>6.72</v>
      </c>
      <c r="DN162" s="150">
        <v>6.8000000000000052</v>
      </c>
      <c r="DO162" s="150">
        <v>6.8800000000000052</v>
      </c>
      <c r="DP162" s="150">
        <v>6.9600000000000053</v>
      </c>
      <c r="DQ162" s="150">
        <v>7.0400000000000054</v>
      </c>
      <c r="DR162" s="150">
        <v>7.1200000000000054</v>
      </c>
      <c r="DS162" s="150">
        <v>7.2000000000000055</v>
      </c>
      <c r="DT162" s="150">
        <v>7.2800000000000056</v>
      </c>
      <c r="DU162" s="150">
        <v>7.3600000000000056</v>
      </c>
      <c r="DV162" s="150">
        <v>7.4400000000000057</v>
      </c>
      <c r="DW162" s="150">
        <v>7.5200000000000058</v>
      </c>
      <c r="DX162" s="150">
        <v>7.6000000000000059</v>
      </c>
      <c r="DY162" s="150">
        <v>7.6800000000000059</v>
      </c>
      <c r="DZ162" s="150">
        <v>7.760000000000006</v>
      </c>
      <c r="EA162" s="150">
        <v>7.8400000000000061</v>
      </c>
      <c r="EB162" s="150">
        <v>7.9200000000000061</v>
      </c>
      <c r="EC162" s="150">
        <v>8.0000000000000071</v>
      </c>
      <c r="ED162" s="150">
        <v>8.0800000000000054</v>
      </c>
      <c r="EE162" s="150">
        <v>8.1600000000000072</v>
      </c>
      <c r="EF162" s="150">
        <v>8.2400000000000055</v>
      </c>
      <c r="EG162" s="150">
        <v>8.3200000000000074</v>
      </c>
      <c r="EH162" s="150">
        <v>8.4000000000000057</v>
      </c>
      <c r="EI162" s="150">
        <v>8.4800000000000075</v>
      </c>
      <c r="EJ162" s="150">
        <v>8.5600000000000058</v>
      </c>
      <c r="EK162" s="150">
        <v>8.6400000000000077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9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3.2" x14ac:dyDescent="0.25"/>
  <cols>
    <col min="1" max="14" width="9.6640625" style="77" customWidth="1"/>
    <col min="15" max="25" width="10.6640625" style="77" customWidth="1"/>
    <col min="26" max="38" width="9.109375" style="77" customWidth="1"/>
  </cols>
  <sheetData>
    <row r="1" spans="1:52" x14ac:dyDescent="0.25">
      <c r="B1" s="54" t="s">
        <v>215</v>
      </c>
      <c r="C1" s="132" t="e">
        <f>C7</f>
        <v>#N/A</v>
      </c>
      <c r="D1" s="132" t="e">
        <f t="shared" ref="D1:Y1" si="0">D7</f>
        <v>#N/A</v>
      </c>
      <c r="E1" s="132" t="e">
        <f t="shared" si="0"/>
        <v>#N/A</v>
      </c>
      <c r="F1" s="132" t="e">
        <f t="shared" si="0"/>
        <v>#N/A</v>
      </c>
      <c r="G1" s="132" t="e">
        <f t="shared" si="0"/>
        <v>#N/A</v>
      </c>
      <c r="H1" s="132" t="e">
        <f t="shared" si="0"/>
        <v>#N/A</v>
      </c>
      <c r="I1" s="132" t="e">
        <f t="shared" si="0"/>
        <v>#N/A</v>
      </c>
      <c r="J1" s="132" t="e">
        <f t="shared" si="0"/>
        <v>#N/A</v>
      </c>
      <c r="K1" s="132" t="e">
        <f t="shared" si="0"/>
        <v>#N/A</v>
      </c>
      <c r="L1" s="132" t="e">
        <f t="shared" si="0"/>
        <v>#N/A</v>
      </c>
      <c r="M1" s="132" t="e">
        <f t="shared" si="0"/>
        <v>#N/A</v>
      </c>
      <c r="N1" s="132" t="e">
        <f t="shared" si="0"/>
        <v>#N/A</v>
      </c>
      <c r="O1" s="132" t="e">
        <f t="shared" si="0"/>
        <v>#N/A</v>
      </c>
      <c r="P1" s="132" t="e">
        <f t="shared" si="0"/>
        <v>#N/A</v>
      </c>
      <c r="Q1" s="132" t="e">
        <f t="shared" si="0"/>
        <v>#N/A</v>
      </c>
      <c r="R1" s="132" t="e">
        <f t="shared" si="0"/>
        <v>#N/A</v>
      </c>
      <c r="S1" s="132" t="e">
        <f t="shared" si="0"/>
        <v>#N/A</v>
      </c>
      <c r="T1" s="132" t="e">
        <f t="shared" si="0"/>
        <v>#N/A</v>
      </c>
      <c r="U1" s="132" t="e">
        <f t="shared" si="0"/>
        <v>#N/A</v>
      </c>
      <c r="V1" s="132" t="e">
        <f t="shared" si="0"/>
        <v>#N/A</v>
      </c>
      <c r="W1" s="132" t="e">
        <f t="shared" si="0"/>
        <v>#N/A</v>
      </c>
      <c r="X1" s="132" t="e">
        <f t="shared" si="0"/>
        <v>#N/A</v>
      </c>
      <c r="Y1" s="132" t="e">
        <f t="shared" si="0"/>
        <v>#N/A</v>
      </c>
    </row>
    <row r="2" spans="1:52" x14ac:dyDescent="0.25">
      <c r="B2" s="54" t="s">
        <v>216</v>
      </c>
      <c r="C2" s="132" t="e">
        <f>C8</f>
        <v>#N/A</v>
      </c>
      <c r="D2" s="132" t="e">
        <f t="shared" ref="D2:Y2" si="1">D8</f>
        <v>#N/A</v>
      </c>
      <c r="E2" s="132" t="e">
        <f t="shared" si="1"/>
        <v>#N/A</v>
      </c>
      <c r="F2" s="132" t="e">
        <f t="shared" si="1"/>
        <v>#N/A</v>
      </c>
      <c r="G2" s="132" t="e">
        <f t="shared" si="1"/>
        <v>#N/A</v>
      </c>
      <c r="H2" s="132" t="e">
        <f t="shared" si="1"/>
        <v>#N/A</v>
      </c>
      <c r="I2" s="132" t="e">
        <f t="shared" si="1"/>
        <v>#N/A</v>
      </c>
      <c r="J2" s="132" t="e">
        <f t="shared" si="1"/>
        <v>#N/A</v>
      </c>
      <c r="K2" s="132" t="e">
        <f t="shared" si="1"/>
        <v>#N/A</v>
      </c>
      <c r="L2" s="132" t="e">
        <f t="shared" si="1"/>
        <v>#N/A</v>
      </c>
      <c r="M2" s="132" t="e">
        <f t="shared" si="1"/>
        <v>#N/A</v>
      </c>
      <c r="N2" s="132" t="e">
        <f t="shared" si="1"/>
        <v>#N/A</v>
      </c>
      <c r="O2" s="132" t="e">
        <f t="shared" si="1"/>
        <v>#N/A</v>
      </c>
      <c r="P2" s="132" t="e">
        <f t="shared" si="1"/>
        <v>#N/A</v>
      </c>
      <c r="Q2" s="132" t="e">
        <f t="shared" si="1"/>
        <v>#N/A</v>
      </c>
      <c r="R2" s="132" t="e">
        <f t="shared" si="1"/>
        <v>#N/A</v>
      </c>
      <c r="S2" s="132" t="e">
        <f t="shared" si="1"/>
        <v>#N/A</v>
      </c>
      <c r="T2" s="132" t="e">
        <f t="shared" si="1"/>
        <v>#N/A</v>
      </c>
      <c r="U2" s="132" t="e">
        <f t="shared" si="1"/>
        <v>#N/A</v>
      </c>
      <c r="V2" s="132" t="e">
        <f t="shared" si="1"/>
        <v>#N/A</v>
      </c>
      <c r="W2" s="132" t="e">
        <f t="shared" si="1"/>
        <v>#N/A</v>
      </c>
      <c r="X2" s="132" t="e">
        <f t="shared" si="1"/>
        <v>#N/A</v>
      </c>
      <c r="Y2" s="132" t="e">
        <f t="shared" si="1"/>
        <v>#N/A</v>
      </c>
    </row>
    <row r="3" spans="1:52" x14ac:dyDescent="0.25">
      <c r="A3" s="132"/>
      <c r="B3" s="54" t="s">
        <v>140</v>
      </c>
      <c r="C3" s="132">
        <f>AVERAGE(C9:C13)</f>
        <v>-0.13800000000000001</v>
      </c>
      <c r="D3" s="132">
        <f t="shared" ref="D3:Y3" si="2">AVERAGE(D9:D13)</f>
        <v>-0.29900000000000004</v>
      </c>
      <c r="E3" s="132">
        <f t="shared" si="2"/>
        <v>-0.40449999999999997</v>
      </c>
      <c r="F3" s="132">
        <f t="shared" si="2"/>
        <v>0.17350000000000002</v>
      </c>
      <c r="G3" s="132">
        <f t="shared" si="2"/>
        <v>0.16299999999999998</v>
      </c>
      <c r="H3" s="132">
        <f t="shared" si="2"/>
        <v>-8.8999999999999996E-2</v>
      </c>
      <c r="I3" s="132">
        <f t="shared" si="2"/>
        <v>0.30399999999999999</v>
      </c>
      <c r="J3" s="132">
        <f t="shared" si="2"/>
        <v>1.5449999999999999</v>
      </c>
      <c r="K3" s="132">
        <f t="shared" si="2"/>
        <v>0.19550000000000001</v>
      </c>
      <c r="L3" s="132">
        <f t="shared" si="2"/>
        <v>3.0000000000000006E-2</v>
      </c>
      <c r="M3" s="132">
        <f t="shared" si="2"/>
        <v>-3.95E-2</v>
      </c>
      <c r="N3" s="132">
        <f t="shared" si="2"/>
        <v>-0.1125</v>
      </c>
      <c r="O3" s="132">
        <f t="shared" si="2"/>
        <v>-0.29900000000000004</v>
      </c>
      <c r="P3" s="132">
        <f t="shared" si="2"/>
        <v>-0.1125</v>
      </c>
      <c r="Q3" s="132">
        <f t="shared" si="2"/>
        <v>0.30399999999999999</v>
      </c>
      <c r="R3" s="132">
        <f t="shared" si="2"/>
        <v>-0.13250000000000001</v>
      </c>
      <c r="S3" s="132">
        <f t="shared" si="2"/>
        <v>2E-3</v>
      </c>
      <c r="T3" s="132">
        <f t="shared" si="2"/>
        <v>0.26999999999999996</v>
      </c>
      <c r="U3" s="132">
        <f t="shared" si="2"/>
        <v>1.5449999999999999</v>
      </c>
      <c r="V3" s="132">
        <f t="shared" si="2"/>
        <v>-6.6000000000000003E-2</v>
      </c>
      <c r="W3" s="132">
        <f t="shared" si="2"/>
        <v>-4.5499999999999999E-2</v>
      </c>
      <c r="X3" s="132">
        <f t="shared" si="2"/>
        <v>0.17350000000000002</v>
      </c>
      <c r="Y3" s="132">
        <f t="shared" si="2"/>
        <v>0.41349999999999998</v>
      </c>
    </row>
    <row r="4" spans="1:52" x14ac:dyDescent="0.25">
      <c r="B4" s="54" t="s">
        <v>207</v>
      </c>
      <c r="C4" s="132">
        <f>AVERAGE(C14:C20)</f>
        <v>-0.13500000000000001</v>
      </c>
      <c r="D4" s="132">
        <f t="shared" ref="D4:Y4" si="3">AVERAGE(D14:D20)</f>
        <v>-0.35321428571428576</v>
      </c>
      <c r="E4" s="132">
        <f t="shared" si="3"/>
        <v>-0.59857142857142875</v>
      </c>
      <c r="F4" s="132">
        <f t="shared" si="3"/>
        <v>0.37714285714285711</v>
      </c>
      <c r="G4" s="132">
        <f t="shared" si="3"/>
        <v>6.7142857142857143E-2</v>
      </c>
      <c r="H4" s="132">
        <f t="shared" si="3"/>
        <v>-6.7142857142857143E-2</v>
      </c>
      <c r="I4" s="132">
        <f t="shared" si="3"/>
        <v>0.22</v>
      </c>
      <c r="J4" s="132">
        <f t="shared" si="3"/>
        <v>0.45071428571428573</v>
      </c>
      <c r="K4" s="132">
        <f t="shared" si="3"/>
        <v>0.17999999999999997</v>
      </c>
      <c r="L4" s="132">
        <f t="shared" si="3"/>
        <v>-8.4999999999999992E-2</v>
      </c>
      <c r="M4" s="132">
        <f t="shared" si="3"/>
        <v>0.02</v>
      </c>
      <c r="N4" s="132">
        <f t="shared" si="3"/>
        <v>-0.12</v>
      </c>
      <c r="O4" s="132">
        <f t="shared" si="3"/>
        <v>-0.35321428571428576</v>
      </c>
      <c r="P4" s="132">
        <f t="shared" si="3"/>
        <v>-0.12</v>
      </c>
      <c r="Q4" s="132">
        <f t="shared" si="3"/>
        <v>0.22</v>
      </c>
      <c r="R4" s="132">
        <f t="shared" si="3"/>
        <v>-0.13214285714285715</v>
      </c>
      <c r="S4" s="132">
        <f t="shared" si="3"/>
        <v>5.0000000000000001E-3</v>
      </c>
      <c r="T4" s="132">
        <f t="shared" si="3"/>
        <v>0.16428571428571428</v>
      </c>
      <c r="U4" s="132">
        <f t="shared" si="3"/>
        <v>0.45071428571428573</v>
      </c>
      <c r="V4" s="132">
        <f t="shared" si="3"/>
        <v>-0.06</v>
      </c>
      <c r="W4" s="132">
        <f t="shared" si="3"/>
        <v>-2.5214285714285713E-2</v>
      </c>
      <c r="X4" s="132">
        <f t="shared" si="3"/>
        <v>0.37714285714285711</v>
      </c>
      <c r="Y4" s="132">
        <f t="shared" si="3"/>
        <v>0.42857142857142866</v>
      </c>
      <c r="Z4" s="83" t="e">
        <f>IF(#REF!=3,#REF!,3)</f>
        <v>#REF!</v>
      </c>
      <c r="AA4" s="83" t="e">
        <f>IF(#REF!=3,#REF!,3)</f>
        <v>#REF!</v>
      </c>
      <c r="AC4" s="84"/>
      <c r="AD4" s="136" t="e">
        <f>SUM(AD7:AD26)</f>
        <v>#REF!</v>
      </c>
      <c r="AK4"/>
      <c r="AL4"/>
      <c r="AO4" s="77"/>
      <c r="AP4" s="77"/>
      <c r="AQ4" s="77"/>
      <c r="AU4" s="80"/>
      <c r="AV4" s="80"/>
      <c r="AW4" s="80"/>
      <c r="AX4" s="80"/>
      <c r="AY4" s="80"/>
      <c r="AZ4" s="80"/>
    </row>
    <row r="5" spans="1:52" ht="13.8" thickBot="1" x14ac:dyDescent="0.3">
      <c r="B5" s="87"/>
      <c r="C5" s="160" t="s">
        <v>97</v>
      </c>
      <c r="D5" s="160" t="s">
        <v>98</v>
      </c>
      <c r="E5" s="160" t="s">
        <v>100</v>
      </c>
      <c r="F5" s="160" t="s">
        <v>102</v>
      </c>
      <c r="G5" s="160" t="s">
        <v>76</v>
      </c>
      <c r="H5" s="160" t="s">
        <v>214</v>
      </c>
      <c r="I5" s="160" t="s">
        <v>78</v>
      </c>
      <c r="J5" s="160" t="s">
        <v>94</v>
      </c>
      <c r="K5" s="160" t="s">
        <v>183</v>
      </c>
      <c r="L5" s="160" t="s">
        <v>66</v>
      </c>
      <c r="M5" s="160" t="s">
        <v>95</v>
      </c>
      <c r="N5" s="160" t="s">
        <v>70</v>
      </c>
      <c r="O5" s="160" t="s">
        <v>98</v>
      </c>
      <c r="P5" s="160" t="s">
        <v>70</v>
      </c>
      <c r="Q5" s="160" t="s">
        <v>78</v>
      </c>
      <c r="R5" s="160" t="s">
        <v>65</v>
      </c>
      <c r="S5" s="160" t="s">
        <v>186</v>
      </c>
      <c r="T5" s="160" t="s">
        <v>75</v>
      </c>
      <c r="U5" s="160" t="s">
        <v>94</v>
      </c>
      <c r="V5" s="160" t="s">
        <v>67</v>
      </c>
      <c r="W5" s="160" t="s">
        <v>83</v>
      </c>
      <c r="X5" s="160" t="s">
        <v>102</v>
      </c>
      <c r="Y5" s="160" t="s">
        <v>77</v>
      </c>
      <c r="Z5" s="77">
        <v>4</v>
      </c>
      <c r="AA5" s="77">
        <v>4</v>
      </c>
      <c r="AH5" s="96" t="s">
        <v>37</v>
      </c>
      <c r="AI5" s="80" t="s">
        <v>38</v>
      </c>
      <c r="AJ5" s="80" t="s">
        <v>29</v>
      </c>
      <c r="AK5" s="80" t="s">
        <v>30</v>
      </c>
      <c r="AL5" s="80" t="s">
        <v>34</v>
      </c>
      <c r="AM5" s="80" t="s">
        <v>33</v>
      </c>
      <c r="AO5" s="96"/>
      <c r="AP5" s="80" t="s">
        <v>38</v>
      </c>
      <c r="AQ5" s="80" t="s">
        <v>29</v>
      </c>
      <c r="AR5" s="80" t="s">
        <v>30</v>
      </c>
      <c r="AS5" s="80" t="s">
        <v>34</v>
      </c>
      <c r="AT5" s="80" t="s">
        <v>33</v>
      </c>
      <c r="AU5" s="83"/>
      <c r="AV5" s="83"/>
      <c r="AW5" s="84"/>
      <c r="AX5" s="77"/>
      <c r="AY5" s="77"/>
      <c r="AZ5" s="77"/>
    </row>
    <row r="6" spans="1:52" ht="14.4" thickTop="1" thickBot="1" x14ac:dyDescent="0.3">
      <c r="A6" s="100" t="s">
        <v>24</v>
      </c>
      <c r="B6" s="100" t="s">
        <v>40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83"/>
      <c r="AA6" s="83"/>
      <c r="AD6" s="77" t="s">
        <v>46</v>
      </c>
      <c r="AE6" s="77" t="s">
        <v>48</v>
      </c>
      <c r="AH6" s="84"/>
      <c r="AK6"/>
      <c r="AL6"/>
      <c r="AO6" s="84"/>
      <c r="AP6" s="77"/>
      <c r="AQ6" s="77"/>
      <c r="AU6" s="83"/>
      <c r="AV6" s="83"/>
      <c r="AW6" s="84"/>
      <c r="AX6" s="83"/>
      <c r="AY6" s="77"/>
      <c r="AZ6" s="84"/>
    </row>
    <row r="7" spans="1:52" ht="13.8" thickTop="1" x14ac:dyDescent="0.25">
      <c r="A7" s="101">
        <v>36770</v>
      </c>
      <c r="B7" s="102" t="e">
        <f t="shared" ref="B7:B26" si="4">VLOOKUP(A7,STRADDLE,5,FALSE)</f>
        <v>#N/A</v>
      </c>
      <c r="C7" s="102" t="e">
        <f t="shared" ref="C7:L19" si="5">VLOOKUP($A7,curvesettle,HLOOKUP(C$5,curvesettle,2,FALSE),FALSE)</f>
        <v>#N/A</v>
      </c>
      <c r="D7" s="102" t="e">
        <f t="shared" si="5"/>
        <v>#N/A</v>
      </c>
      <c r="E7" s="102" t="e">
        <f t="shared" si="5"/>
        <v>#N/A</v>
      </c>
      <c r="F7" s="102" t="e">
        <f t="shared" si="5"/>
        <v>#N/A</v>
      </c>
      <c r="G7" s="102" t="e">
        <f t="shared" si="5"/>
        <v>#N/A</v>
      </c>
      <c r="H7" s="102" t="e">
        <f t="shared" si="5"/>
        <v>#N/A</v>
      </c>
      <c r="I7" s="102" t="e">
        <f t="shared" si="5"/>
        <v>#N/A</v>
      </c>
      <c r="J7" s="102" t="e">
        <f t="shared" si="5"/>
        <v>#N/A</v>
      </c>
      <c r="K7" s="102" t="e">
        <f t="shared" si="5"/>
        <v>#N/A</v>
      </c>
      <c r="L7" s="102" t="e">
        <f t="shared" si="5"/>
        <v>#N/A</v>
      </c>
      <c r="M7" s="102" t="e">
        <f t="shared" ref="M7:Y19" si="6">VLOOKUP($A7,curvesettle,HLOOKUP(M$5,curvesettle,2,FALSE),FALSE)</f>
        <v>#N/A</v>
      </c>
      <c r="N7" s="102" t="e">
        <f t="shared" si="6"/>
        <v>#N/A</v>
      </c>
      <c r="O7" s="102" t="e">
        <f t="shared" si="6"/>
        <v>#N/A</v>
      </c>
      <c r="P7" s="102" t="e">
        <f t="shared" si="6"/>
        <v>#N/A</v>
      </c>
      <c r="Q7" s="102" t="e">
        <f t="shared" si="6"/>
        <v>#N/A</v>
      </c>
      <c r="R7" s="102" t="e">
        <f t="shared" si="6"/>
        <v>#N/A</v>
      </c>
      <c r="S7" s="102" t="e">
        <f t="shared" si="6"/>
        <v>#N/A</v>
      </c>
      <c r="T7" s="102" t="e">
        <f t="shared" si="6"/>
        <v>#N/A</v>
      </c>
      <c r="U7" s="102" t="e">
        <f t="shared" si="6"/>
        <v>#N/A</v>
      </c>
      <c r="V7" s="102" t="e">
        <f t="shared" si="6"/>
        <v>#N/A</v>
      </c>
      <c r="W7" s="102" t="e">
        <f t="shared" si="6"/>
        <v>#N/A</v>
      </c>
      <c r="X7" s="102" t="e">
        <f t="shared" si="6"/>
        <v>#N/A</v>
      </c>
      <c r="Y7" s="102" t="e">
        <f t="shared" si="6"/>
        <v>#N/A</v>
      </c>
      <c r="Z7" s="107" t="e">
        <f t="shared" ref="Z7:Z26" si="7">IF($AD7=0,0,bsd(Z$5,Z$4,$E7,$F7,$O7,$K7,$P7,0.1))</f>
        <v>#REF!</v>
      </c>
      <c r="AA7" s="107" t="e">
        <f t="shared" ref="AA7:AA26" si="8">IF($AD7=0,0,bsd(AA$5,AA$4,$E7,$G7,$O7,$L7,$P7,0.1))</f>
        <v>#REF!</v>
      </c>
      <c r="AC7" s="82"/>
      <c r="AD7" s="82" t="e">
        <f>IF(#REF!=1,M7,IF(AE7&gt;0,A8-A7,0))</f>
        <v>#REF!</v>
      </c>
      <c r="AE7" s="101" t="e">
        <f>IF(A7&lt;=#REF!,A7,0)</f>
        <v>#REF!</v>
      </c>
      <c r="AG7" s="77" t="e">
        <f t="shared" ref="AG7:AG26" si="9">AD7*B7</f>
        <v>#REF!</v>
      </c>
      <c r="AH7" s="108" t="e">
        <f t="shared" ref="AH7:AH26" si="10">AD7*E7</f>
        <v>#REF!</v>
      </c>
      <c r="AI7" s="109" t="e">
        <f t="shared" ref="AI7:AI26" si="11">$AD7*R7</f>
        <v>#REF!</v>
      </c>
      <c r="AJ7" s="109" t="e">
        <f t="shared" ref="AJ7:AJ26" si="12">$AD7*T7</f>
        <v>#REF!</v>
      </c>
      <c r="AK7" s="109" t="e">
        <f t="shared" ref="AK7:AK26" si="13">$AD7*V7</f>
        <v>#REF!</v>
      </c>
      <c r="AL7" s="109" t="e">
        <f t="shared" ref="AL7:AL26" si="14">$AD7*X7</f>
        <v>#REF!</v>
      </c>
      <c r="AM7" s="109" t="e">
        <f t="shared" ref="AM7:AM26" si="15">$AD7*Z7</f>
        <v>#REF!</v>
      </c>
      <c r="AO7" s="108"/>
      <c r="AP7" s="109" t="e">
        <f t="shared" ref="AP7:AP26" si="16">$AD7*S7</f>
        <v>#REF!</v>
      </c>
      <c r="AQ7" s="109" t="e">
        <f t="shared" ref="AQ7:AQ26" si="17">$AD7*U7</f>
        <v>#REF!</v>
      </c>
      <c r="AR7" s="109" t="e">
        <f t="shared" ref="AR7:AR26" si="18">$AD7*W7</f>
        <v>#REF!</v>
      </c>
      <c r="AS7" s="109" t="e">
        <f t="shared" ref="AS7:AS26" si="19">$AD7*Y7</f>
        <v>#REF!</v>
      </c>
      <c r="AT7" s="109" t="e">
        <f t="shared" ref="AT7:AT26" si="20">$AD7*AA7</f>
        <v>#REF!</v>
      </c>
      <c r="AU7" s="128"/>
      <c r="AV7" s="109"/>
      <c r="AW7" s="128"/>
      <c r="AX7" s="99"/>
      <c r="AY7" s="99"/>
      <c r="AZ7" s="99"/>
    </row>
    <row r="8" spans="1:52" x14ac:dyDescent="0.25">
      <c r="A8" s="101">
        <f t="shared" ref="A8:A27" si="21">DATE(YEAR(A7),MONTH(A7)+1,1)</f>
        <v>36800</v>
      </c>
      <c r="B8" s="102" t="e">
        <f t="shared" si="4"/>
        <v>#N/A</v>
      </c>
      <c r="C8" s="102" t="e">
        <f t="shared" si="5"/>
        <v>#N/A</v>
      </c>
      <c r="D8" s="102" t="e">
        <f t="shared" si="5"/>
        <v>#N/A</v>
      </c>
      <c r="E8" s="102" t="e">
        <f t="shared" si="5"/>
        <v>#N/A</v>
      </c>
      <c r="F8" s="102" t="e">
        <f t="shared" si="5"/>
        <v>#N/A</v>
      </c>
      <c r="G8" s="102" t="e">
        <f t="shared" si="5"/>
        <v>#N/A</v>
      </c>
      <c r="H8" s="102" t="e">
        <f t="shared" si="5"/>
        <v>#N/A</v>
      </c>
      <c r="I8" s="102" t="e">
        <f t="shared" si="5"/>
        <v>#N/A</v>
      </c>
      <c r="J8" s="102" t="e">
        <f t="shared" si="5"/>
        <v>#N/A</v>
      </c>
      <c r="K8" s="102" t="e">
        <f t="shared" si="5"/>
        <v>#N/A</v>
      </c>
      <c r="L8" s="102" t="e">
        <f t="shared" si="5"/>
        <v>#N/A</v>
      </c>
      <c r="M8" s="102" t="e">
        <f t="shared" si="6"/>
        <v>#N/A</v>
      </c>
      <c r="N8" s="102" t="e">
        <f t="shared" si="6"/>
        <v>#N/A</v>
      </c>
      <c r="O8" s="102" t="e">
        <f t="shared" si="6"/>
        <v>#N/A</v>
      </c>
      <c r="P8" s="102" t="e">
        <f t="shared" si="6"/>
        <v>#N/A</v>
      </c>
      <c r="Q8" s="102" t="e">
        <f t="shared" si="6"/>
        <v>#N/A</v>
      </c>
      <c r="R8" s="102" t="e">
        <f t="shared" si="6"/>
        <v>#N/A</v>
      </c>
      <c r="S8" s="102" t="e">
        <f t="shared" si="6"/>
        <v>#N/A</v>
      </c>
      <c r="T8" s="102" t="e">
        <f t="shared" si="6"/>
        <v>#N/A</v>
      </c>
      <c r="U8" s="102" t="e">
        <f t="shared" si="6"/>
        <v>#N/A</v>
      </c>
      <c r="V8" s="102" t="e">
        <f t="shared" si="6"/>
        <v>#N/A</v>
      </c>
      <c r="W8" s="102" t="e">
        <f t="shared" si="6"/>
        <v>#N/A</v>
      </c>
      <c r="X8" s="102" t="e">
        <f t="shared" si="6"/>
        <v>#N/A</v>
      </c>
      <c r="Y8" s="102" t="e">
        <f t="shared" si="6"/>
        <v>#N/A</v>
      </c>
      <c r="Z8" s="107" t="e">
        <f t="shared" si="7"/>
        <v>#REF!</v>
      </c>
      <c r="AA8" s="107" t="e">
        <f t="shared" si="8"/>
        <v>#REF!</v>
      </c>
      <c r="AC8" s="82"/>
      <c r="AD8" s="82" t="e">
        <f>IF(#REF!=1,M8,IF(AE8&gt;0,A9-A8,0))</f>
        <v>#REF!</v>
      </c>
      <c r="AE8" s="101" t="e">
        <f>IF(A8&lt;=#REF!,A8,0)</f>
        <v>#REF!</v>
      </c>
      <c r="AG8" s="77" t="e">
        <f t="shared" si="9"/>
        <v>#REF!</v>
      </c>
      <c r="AH8" s="108" t="e">
        <f t="shared" si="10"/>
        <v>#REF!</v>
      </c>
      <c r="AI8" s="109" t="e">
        <f t="shared" si="11"/>
        <v>#REF!</v>
      </c>
      <c r="AJ8" s="109" t="e">
        <f t="shared" si="12"/>
        <v>#REF!</v>
      </c>
      <c r="AK8" s="109" t="e">
        <f t="shared" si="13"/>
        <v>#REF!</v>
      </c>
      <c r="AL8" s="109" t="e">
        <f t="shared" si="14"/>
        <v>#REF!</v>
      </c>
      <c r="AM8" s="109" t="e">
        <f t="shared" si="15"/>
        <v>#REF!</v>
      </c>
      <c r="AO8" s="108"/>
      <c r="AP8" s="109" t="e">
        <f t="shared" si="16"/>
        <v>#REF!</v>
      </c>
      <c r="AQ8" s="109" t="e">
        <f t="shared" si="17"/>
        <v>#REF!</v>
      </c>
      <c r="AR8" s="109" t="e">
        <f t="shared" si="18"/>
        <v>#REF!</v>
      </c>
      <c r="AS8" s="109" t="e">
        <f t="shared" si="19"/>
        <v>#REF!</v>
      </c>
      <c r="AT8" s="109" t="e">
        <f t="shared" si="20"/>
        <v>#REF!</v>
      </c>
      <c r="AU8" s="128"/>
      <c r="AV8" s="109"/>
      <c r="AW8" s="128"/>
      <c r="AX8" s="99"/>
      <c r="AY8" s="99"/>
      <c r="AZ8" s="99"/>
    </row>
    <row r="9" spans="1:52" x14ac:dyDescent="0.25">
      <c r="A9" s="101">
        <f t="shared" si="21"/>
        <v>36831</v>
      </c>
      <c r="B9" s="102">
        <f t="shared" si="4"/>
        <v>5.5</v>
      </c>
      <c r="C9" s="102">
        <f t="shared" si="5"/>
        <v>-0.13750000000000001</v>
      </c>
      <c r="D9" s="102">
        <f t="shared" si="5"/>
        <v>-0.43</v>
      </c>
      <c r="E9" s="102">
        <f t="shared" si="5"/>
        <v>-0.55000000000000004</v>
      </c>
      <c r="F9" s="102">
        <f t="shared" si="5"/>
        <v>0.22500000000000001</v>
      </c>
      <c r="G9" s="102">
        <f t="shared" si="5"/>
        <v>0.14499999999999999</v>
      </c>
      <c r="H9" s="102">
        <f t="shared" si="5"/>
        <v>-9.5000000000000001E-2</v>
      </c>
      <c r="I9" s="102">
        <f t="shared" si="5"/>
        <v>0.28999999999999998</v>
      </c>
      <c r="J9" s="102">
        <f t="shared" si="5"/>
        <v>0.72499999999999998</v>
      </c>
      <c r="K9" s="102">
        <f t="shared" si="5"/>
        <v>0.19</v>
      </c>
      <c r="L9" s="102">
        <f t="shared" si="5"/>
        <v>1.2500000000000001E-2</v>
      </c>
      <c r="M9" s="102">
        <f t="shared" si="6"/>
        <v>-0.02</v>
      </c>
      <c r="N9" s="102">
        <f t="shared" si="6"/>
        <v>-0.1075</v>
      </c>
      <c r="O9" s="102">
        <f t="shared" si="6"/>
        <v>-0.43</v>
      </c>
      <c r="P9" s="102">
        <f t="shared" si="6"/>
        <v>-0.1075</v>
      </c>
      <c r="Q9" s="102">
        <f t="shared" si="6"/>
        <v>0.28999999999999998</v>
      </c>
      <c r="R9" s="102">
        <f t="shared" si="6"/>
        <v>-0.1275</v>
      </c>
      <c r="S9" s="102">
        <f t="shared" si="6"/>
        <v>0</v>
      </c>
      <c r="T9" s="102">
        <f t="shared" si="6"/>
        <v>0.255</v>
      </c>
      <c r="U9" s="102">
        <f t="shared" si="6"/>
        <v>0.72499999999999998</v>
      </c>
      <c r="V9" s="102">
        <f t="shared" si="6"/>
        <v>-6.5000000000000002E-2</v>
      </c>
      <c r="W9" s="102">
        <f t="shared" si="6"/>
        <v>-4.7500000000000001E-2</v>
      </c>
      <c r="X9" s="102">
        <f t="shared" si="6"/>
        <v>0.22500000000000001</v>
      </c>
      <c r="Y9" s="102">
        <f t="shared" si="6"/>
        <v>0.46500000000000002</v>
      </c>
      <c r="Z9" s="107" t="e">
        <f t="shared" si="7"/>
        <v>#REF!</v>
      </c>
      <c r="AA9" s="107" t="e">
        <f t="shared" si="8"/>
        <v>#REF!</v>
      </c>
      <c r="AC9" s="82"/>
      <c r="AD9" s="82" t="e">
        <f>IF(#REF!=1,M9,IF(AE9&gt;0,A10-A9,0))</f>
        <v>#REF!</v>
      </c>
      <c r="AE9" s="101" t="e">
        <f>IF(A9&lt;=#REF!,A9,0)</f>
        <v>#REF!</v>
      </c>
      <c r="AG9" s="77" t="e">
        <f t="shared" si="9"/>
        <v>#REF!</v>
      </c>
      <c r="AH9" s="108" t="e">
        <f t="shared" si="10"/>
        <v>#REF!</v>
      </c>
      <c r="AI9" s="109" t="e">
        <f t="shared" si="11"/>
        <v>#REF!</v>
      </c>
      <c r="AJ9" s="109" t="e">
        <f t="shared" si="12"/>
        <v>#REF!</v>
      </c>
      <c r="AK9" s="109" t="e">
        <f t="shared" si="13"/>
        <v>#REF!</v>
      </c>
      <c r="AL9" s="109" t="e">
        <f t="shared" si="14"/>
        <v>#REF!</v>
      </c>
      <c r="AM9" s="109" t="e">
        <f t="shared" si="15"/>
        <v>#REF!</v>
      </c>
      <c r="AO9" s="108"/>
      <c r="AP9" s="109" t="e">
        <f t="shared" si="16"/>
        <v>#REF!</v>
      </c>
      <c r="AQ9" s="109" t="e">
        <f t="shared" si="17"/>
        <v>#REF!</v>
      </c>
      <c r="AR9" s="109" t="e">
        <f t="shared" si="18"/>
        <v>#REF!</v>
      </c>
      <c r="AS9" s="109" t="e">
        <f t="shared" si="19"/>
        <v>#REF!</v>
      </c>
      <c r="AT9" s="109" t="e">
        <f t="shared" si="20"/>
        <v>#REF!</v>
      </c>
      <c r="AU9" s="128"/>
      <c r="AV9" s="109"/>
      <c r="AW9" s="128"/>
      <c r="AX9" s="99"/>
      <c r="AY9" s="99"/>
      <c r="AZ9" s="99"/>
    </row>
    <row r="10" spans="1:52" x14ac:dyDescent="0.25">
      <c r="A10" s="101">
        <f t="shared" si="21"/>
        <v>36861</v>
      </c>
      <c r="B10" s="102">
        <f t="shared" si="4"/>
        <v>5.6192500000000001</v>
      </c>
      <c r="C10" s="102">
        <f t="shared" si="5"/>
        <v>-0.13750000000000001</v>
      </c>
      <c r="D10" s="102">
        <f t="shared" si="5"/>
        <v>-0.29499999999999998</v>
      </c>
      <c r="E10" s="102">
        <f t="shared" si="5"/>
        <v>-0.39500000000000002</v>
      </c>
      <c r="F10" s="102">
        <f t="shared" si="5"/>
        <v>0.19500000000000001</v>
      </c>
      <c r="G10" s="102">
        <f t="shared" si="5"/>
        <v>0.14000000000000001</v>
      </c>
      <c r="H10" s="102">
        <f t="shared" si="5"/>
        <v>-0.08</v>
      </c>
      <c r="I10" s="102">
        <f t="shared" si="5"/>
        <v>0.28999999999999998</v>
      </c>
      <c r="J10" s="102">
        <f t="shared" si="5"/>
        <v>1.42</v>
      </c>
      <c r="K10" s="102">
        <f t="shared" si="5"/>
        <v>0.255</v>
      </c>
      <c r="L10" s="102">
        <f t="shared" si="5"/>
        <v>2.2499999999999999E-2</v>
      </c>
      <c r="M10" s="102">
        <f t="shared" si="6"/>
        <v>-0.05</v>
      </c>
      <c r="N10" s="102">
        <f t="shared" si="6"/>
        <v>-0.1125</v>
      </c>
      <c r="O10" s="102">
        <f t="shared" si="6"/>
        <v>-0.29499999999999998</v>
      </c>
      <c r="P10" s="102">
        <f t="shared" si="6"/>
        <v>-0.1125</v>
      </c>
      <c r="Q10" s="102">
        <f t="shared" si="6"/>
        <v>0.28999999999999998</v>
      </c>
      <c r="R10" s="102">
        <f t="shared" si="6"/>
        <v>-0.13250000000000001</v>
      </c>
      <c r="S10" s="102">
        <f t="shared" si="6"/>
        <v>2.5000000000000001E-3</v>
      </c>
      <c r="T10" s="102">
        <f t="shared" si="6"/>
        <v>0.255</v>
      </c>
      <c r="U10" s="102">
        <f t="shared" si="6"/>
        <v>1.42</v>
      </c>
      <c r="V10" s="102">
        <f t="shared" si="6"/>
        <v>-7.0000000000000007E-2</v>
      </c>
      <c r="W10" s="102">
        <f t="shared" si="6"/>
        <v>-4.4999999999999998E-2</v>
      </c>
      <c r="X10" s="102">
        <f t="shared" si="6"/>
        <v>0.19500000000000001</v>
      </c>
      <c r="Y10" s="102">
        <f t="shared" si="6"/>
        <v>0.435</v>
      </c>
      <c r="Z10" s="107" t="e">
        <f t="shared" si="7"/>
        <v>#REF!</v>
      </c>
      <c r="AA10" s="107" t="e">
        <f t="shared" si="8"/>
        <v>#REF!</v>
      </c>
      <c r="AC10" s="82"/>
      <c r="AD10" s="82" t="e">
        <f>IF(#REF!=1,M10,IF(AE10&gt;0,A11-A10,0))</f>
        <v>#REF!</v>
      </c>
      <c r="AE10" s="101" t="e">
        <f>IF(A10&lt;=#REF!,A10,0)</f>
        <v>#REF!</v>
      </c>
      <c r="AG10" s="77" t="e">
        <f t="shared" si="9"/>
        <v>#REF!</v>
      </c>
      <c r="AH10" s="108" t="e">
        <f t="shared" si="10"/>
        <v>#REF!</v>
      </c>
      <c r="AI10" s="109" t="e">
        <f t="shared" si="11"/>
        <v>#REF!</v>
      </c>
      <c r="AJ10" s="109" t="e">
        <f t="shared" si="12"/>
        <v>#REF!</v>
      </c>
      <c r="AK10" s="109" t="e">
        <f t="shared" si="13"/>
        <v>#REF!</v>
      </c>
      <c r="AL10" s="109" t="e">
        <f t="shared" si="14"/>
        <v>#REF!</v>
      </c>
      <c r="AM10" s="109" t="e">
        <f t="shared" si="15"/>
        <v>#REF!</v>
      </c>
      <c r="AO10" s="108"/>
      <c r="AP10" s="109" t="e">
        <f t="shared" si="16"/>
        <v>#REF!</v>
      </c>
      <c r="AQ10" s="109" t="e">
        <f t="shared" si="17"/>
        <v>#REF!</v>
      </c>
      <c r="AR10" s="109" t="e">
        <f t="shared" si="18"/>
        <v>#REF!</v>
      </c>
      <c r="AS10" s="109" t="e">
        <f t="shared" si="19"/>
        <v>#REF!</v>
      </c>
      <c r="AT10" s="109" t="e">
        <f t="shared" si="20"/>
        <v>#REF!</v>
      </c>
      <c r="AU10" s="128"/>
      <c r="AV10" s="109"/>
      <c r="AW10" s="128"/>
      <c r="AX10" s="99"/>
      <c r="AY10" s="99"/>
      <c r="AZ10" s="99"/>
    </row>
    <row r="11" spans="1:52" x14ac:dyDescent="0.25">
      <c r="A11" s="101">
        <f t="shared" si="21"/>
        <v>36892</v>
      </c>
      <c r="B11" s="102">
        <f t="shared" si="4"/>
        <v>5.53125</v>
      </c>
      <c r="C11" s="102">
        <f t="shared" si="5"/>
        <v>-0.13750000000000001</v>
      </c>
      <c r="D11" s="102">
        <f t="shared" si="5"/>
        <v>-0.24</v>
      </c>
      <c r="E11" s="102">
        <f t="shared" si="5"/>
        <v>-0.34250000000000003</v>
      </c>
      <c r="F11" s="102">
        <f t="shared" si="5"/>
        <v>0.20749999999999999</v>
      </c>
      <c r="G11" s="102">
        <f t="shared" si="5"/>
        <v>0.18</v>
      </c>
      <c r="H11" s="102">
        <f t="shared" si="5"/>
        <v>-7.0000000000000007E-2</v>
      </c>
      <c r="I11" s="102">
        <f t="shared" si="5"/>
        <v>0.32</v>
      </c>
      <c r="J11" s="102">
        <f t="shared" si="5"/>
        <v>2.25</v>
      </c>
      <c r="K11" s="102">
        <f t="shared" si="5"/>
        <v>0.26500000000000001</v>
      </c>
      <c r="L11" s="102">
        <f t="shared" si="5"/>
        <v>0.03</v>
      </c>
      <c r="M11" s="102">
        <f t="shared" si="6"/>
        <v>-0.06</v>
      </c>
      <c r="N11" s="102">
        <f t="shared" si="6"/>
        <v>-0.11749999999999999</v>
      </c>
      <c r="O11" s="102">
        <f t="shared" si="6"/>
        <v>-0.24</v>
      </c>
      <c r="P11" s="102">
        <f t="shared" si="6"/>
        <v>-0.11749999999999999</v>
      </c>
      <c r="Q11" s="102">
        <f t="shared" si="6"/>
        <v>0.32</v>
      </c>
      <c r="R11" s="102">
        <f t="shared" si="6"/>
        <v>-0.13750000000000001</v>
      </c>
      <c r="S11" s="102">
        <f t="shared" si="6"/>
        <v>2.5000000000000001E-3</v>
      </c>
      <c r="T11" s="102">
        <f t="shared" si="6"/>
        <v>0.27</v>
      </c>
      <c r="U11" s="102">
        <f t="shared" si="6"/>
        <v>2.25</v>
      </c>
      <c r="V11" s="102">
        <f t="shared" si="6"/>
        <v>-6.7500000000000004E-2</v>
      </c>
      <c r="W11" s="102">
        <f t="shared" si="6"/>
        <v>-4.4999999999999998E-2</v>
      </c>
      <c r="X11" s="102">
        <f t="shared" si="6"/>
        <v>0.20749999999999999</v>
      </c>
      <c r="Y11" s="102">
        <f t="shared" si="6"/>
        <v>0.44750000000000001</v>
      </c>
      <c r="Z11" s="107" t="e">
        <f t="shared" si="7"/>
        <v>#REF!</v>
      </c>
      <c r="AA11" s="107" t="e">
        <f t="shared" si="8"/>
        <v>#REF!</v>
      </c>
      <c r="AC11" s="82"/>
      <c r="AD11" s="82" t="e">
        <f>IF(#REF!=1,M11,IF(AE11&gt;0,A12-A11,0))</f>
        <v>#REF!</v>
      </c>
      <c r="AE11" s="101" t="e">
        <f>IF(A11&lt;=#REF!,A11,0)</f>
        <v>#REF!</v>
      </c>
      <c r="AG11" s="77" t="e">
        <f t="shared" si="9"/>
        <v>#REF!</v>
      </c>
      <c r="AH11" s="108" t="e">
        <f t="shared" si="10"/>
        <v>#REF!</v>
      </c>
      <c r="AI11" s="109" t="e">
        <f t="shared" si="11"/>
        <v>#REF!</v>
      </c>
      <c r="AJ11" s="109" t="e">
        <f t="shared" si="12"/>
        <v>#REF!</v>
      </c>
      <c r="AK11" s="109" t="e">
        <f t="shared" si="13"/>
        <v>#REF!</v>
      </c>
      <c r="AL11" s="109" t="e">
        <f t="shared" si="14"/>
        <v>#REF!</v>
      </c>
      <c r="AM11" s="109" t="e">
        <f t="shared" si="15"/>
        <v>#REF!</v>
      </c>
      <c r="AO11" s="108"/>
      <c r="AP11" s="109" t="e">
        <f t="shared" si="16"/>
        <v>#REF!</v>
      </c>
      <c r="AQ11" s="109" t="e">
        <f t="shared" si="17"/>
        <v>#REF!</v>
      </c>
      <c r="AR11" s="109" t="e">
        <f t="shared" si="18"/>
        <v>#REF!</v>
      </c>
      <c r="AS11" s="109" t="e">
        <f t="shared" si="19"/>
        <v>#REF!</v>
      </c>
      <c r="AT11" s="109" t="e">
        <f t="shared" si="20"/>
        <v>#REF!</v>
      </c>
      <c r="AU11" s="128"/>
      <c r="AV11" s="109"/>
      <c r="AW11" s="128"/>
      <c r="AX11" s="99"/>
      <c r="AY11" s="99"/>
      <c r="AZ11" s="99"/>
    </row>
    <row r="12" spans="1:52" x14ac:dyDescent="0.25">
      <c r="A12" s="101">
        <f t="shared" si="21"/>
        <v>36923</v>
      </c>
      <c r="B12" s="102">
        <f t="shared" si="4"/>
        <v>5.32125</v>
      </c>
      <c r="C12" s="102">
        <f t="shared" si="5"/>
        <v>-0.13750000000000001</v>
      </c>
      <c r="D12" s="102">
        <f t="shared" si="5"/>
        <v>-0.24</v>
      </c>
      <c r="E12" s="102">
        <f t="shared" si="5"/>
        <v>-0.35749999999999998</v>
      </c>
      <c r="F12" s="102">
        <f t="shared" si="5"/>
        <v>0.1575</v>
      </c>
      <c r="G12" s="102">
        <f t="shared" si="5"/>
        <v>0.17499999999999999</v>
      </c>
      <c r="H12" s="102">
        <f t="shared" si="5"/>
        <v>-0.09</v>
      </c>
      <c r="I12" s="102">
        <f t="shared" si="5"/>
        <v>0.32</v>
      </c>
      <c r="J12" s="102">
        <f t="shared" si="5"/>
        <v>2.2400000000000002</v>
      </c>
      <c r="K12" s="102">
        <f t="shared" si="5"/>
        <v>0.27750000000000002</v>
      </c>
      <c r="L12" s="102">
        <f t="shared" si="5"/>
        <v>4.2500000000000003E-2</v>
      </c>
      <c r="M12" s="102">
        <f t="shared" si="6"/>
        <v>-4.2500000000000003E-2</v>
      </c>
      <c r="N12" s="102">
        <f t="shared" si="6"/>
        <v>-0.1125</v>
      </c>
      <c r="O12" s="102">
        <f t="shared" si="6"/>
        <v>-0.24</v>
      </c>
      <c r="P12" s="102">
        <f t="shared" si="6"/>
        <v>-0.1125</v>
      </c>
      <c r="Q12" s="102">
        <f t="shared" si="6"/>
        <v>0.32</v>
      </c>
      <c r="R12" s="102">
        <f t="shared" si="6"/>
        <v>-0.13250000000000001</v>
      </c>
      <c r="S12" s="102">
        <f t="shared" si="6"/>
        <v>2.5000000000000001E-3</v>
      </c>
      <c r="T12" s="102">
        <f t="shared" si="6"/>
        <v>0.28499999999999998</v>
      </c>
      <c r="U12" s="102">
        <f t="shared" si="6"/>
        <v>2.2400000000000002</v>
      </c>
      <c r="V12" s="102">
        <f t="shared" si="6"/>
        <v>-6.5000000000000002E-2</v>
      </c>
      <c r="W12" s="102">
        <f t="shared" si="6"/>
        <v>-4.4999999999999998E-2</v>
      </c>
      <c r="X12" s="102">
        <f t="shared" si="6"/>
        <v>0.1575</v>
      </c>
      <c r="Y12" s="102">
        <f t="shared" si="6"/>
        <v>0.39750000000000002</v>
      </c>
      <c r="Z12" s="107" t="e">
        <f t="shared" si="7"/>
        <v>#REF!</v>
      </c>
      <c r="AA12" s="107" t="e">
        <f t="shared" si="8"/>
        <v>#REF!</v>
      </c>
      <c r="AC12" s="82"/>
      <c r="AD12" s="82" t="e">
        <f>IF(#REF!=1,M12,IF(AE12&gt;0,A13-A12,0))</f>
        <v>#REF!</v>
      </c>
      <c r="AE12" s="101" t="e">
        <f>IF(A12&lt;=#REF!,A12,0)</f>
        <v>#REF!</v>
      </c>
      <c r="AG12" s="77" t="e">
        <f t="shared" si="9"/>
        <v>#REF!</v>
      </c>
      <c r="AH12" s="108" t="e">
        <f t="shared" si="10"/>
        <v>#REF!</v>
      </c>
      <c r="AI12" s="109" t="e">
        <f t="shared" si="11"/>
        <v>#REF!</v>
      </c>
      <c r="AJ12" s="109" t="e">
        <f t="shared" si="12"/>
        <v>#REF!</v>
      </c>
      <c r="AK12" s="109" t="e">
        <f t="shared" si="13"/>
        <v>#REF!</v>
      </c>
      <c r="AL12" s="109" t="e">
        <f t="shared" si="14"/>
        <v>#REF!</v>
      </c>
      <c r="AM12" s="109" t="e">
        <f t="shared" si="15"/>
        <v>#REF!</v>
      </c>
      <c r="AO12" s="108"/>
      <c r="AP12" s="109" t="e">
        <f t="shared" si="16"/>
        <v>#REF!</v>
      </c>
      <c r="AQ12" s="109" t="e">
        <f t="shared" si="17"/>
        <v>#REF!</v>
      </c>
      <c r="AR12" s="109" t="e">
        <f t="shared" si="18"/>
        <v>#REF!</v>
      </c>
      <c r="AS12" s="109" t="e">
        <f t="shared" si="19"/>
        <v>#REF!</v>
      </c>
      <c r="AT12" s="109" t="e">
        <f t="shared" si="20"/>
        <v>#REF!</v>
      </c>
      <c r="AU12" s="128"/>
      <c r="AV12" s="109"/>
      <c r="AW12" s="128"/>
      <c r="AX12" s="99"/>
      <c r="AY12" s="99"/>
      <c r="AZ12" s="99"/>
    </row>
    <row r="13" spans="1:52" x14ac:dyDescent="0.25">
      <c r="A13" s="101">
        <f t="shared" si="21"/>
        <v>36951</v>
      </c>
      <c r="B13" s="102">
        <f t="shared" si="4"/>
        <v>5.0782499999999997</v>
      </c>
      <c r="C13" s="102">
        <f t="shared" si="5"/>
        <v>-0.14000000000000001</v>
      </c>
      <c r="D13" s="102">
        <f t="shared" si="5"/>
        <v>-0.28999999999999998</v>
      </c>
      <c r="E13" s="102">
        <f t="shared" si="5"/>
        <v>-0.3775</v>
      </c>
      <c r="F13" s="102">
        <f t="shared" si="5"/>
        <v>8.2500000000000004E-2</v>
      </c>
      <c r="G13" s="102">
        <f t="shared" si="5"/>
        <v>0.17499999999999999</v>
      </c>
      <c r="H13" s="102">
        <f t="shared" si="5"/>
        <v>-0.11</v>
      </c>
      <c r="I13" s="102">
        <f t="shared" si="5"/>
        <v>0.3</v>
      </c>
      <c r="J13" s="102">
        <f t="shared" si="5"/>
        <v>1.0900000000000001</v>
      </c>
      <c r="K13" s="102">
        <f t="shared" si="5"/>
        <v>-0.01</v>
      </c>
      <c r="L13" s="102">
        <f t="shared" si="5"/>
        <v>4.2500000000000003E-2</v>
      </c>
      <c r="M13" s="102">
        <f t="shared" si="6"/>
        <v>-2.5000000000000001E-2</v>
      </c>
      <c r="N13" s="102">
        <f t="shared" si="6"/>
        <v>-0.1125</v>
      </c>
      <c r="O13" s="102">
        <f t="shared" si="6"/>
        <v>-0.28999999999999998</v>
      </c>
      <c r="P13" s="102">
        <f t="shared" si="6"/>
        <v>-0.1125</v>
      </c>
      <c r="Q13" s="102">
        <f t="shared" si="6"/>
        <v>0.3</v>
      </c>
      <c r="R13" s="102">
        <f t="shared" si="6"/>
        <v>-0.13250000000000001</v>
      </c>
      <c r="S13" s="102">
        <f t="shared" si="6"/>
        <v>2.5000000000000001E-3</v>
      </c>
      <c r="T13" s="102">
        <f t="shared" si="6"/>
        <v>0.28499999999999998</v>
      </c>
      <c r="U13" s="102">
        <f t="shared" si="6"/>
        <v>1.0900000000000001</v>
      </c>
      <c r="V13" s="102">
        <f t="shared" si="6"/>
        <v>-6.25E-2</v>
      </c>
      <c r="W13" s="102">
        <f t="shared" si="6"/>
        <v>-4.4999999999999998E-2</v>
      </c>
      <c r="X13" s="102">
        <f t="shared" si="6"/>
        <v>8.2500000000000004E-2</v>
      </c>
      <c r="Y13" s="102">
        <f t="shared" si="6"/>
        <v>0.32250000000000001</v>
      </c>
      <c r="Z13" s="107" t="e">
        <f t="shared" si="7"/>
        <v>#REF!</v>
      </c>
      <c r="AA13" s="107" t="e">
        <f t="shared" si="8"/>
        <v>#REF!</v>
      </c>
      <c r="AC13" s="82"/>
      <c r="AD13" s="82" t="e">
        <f>IF(#REF!=1,M13,IF(AE13&gt;0,A14-A13,0))</f>
        <v>#REF!</v>
      </c>
      <c r="AE13" s="101" t="e">
        <f>IF(A13&lt;=#REF!,A13,0)</f>
        <v>#REF!</v>
      </c>
      <c r="AG13" s="77" t="e">
        <f t="shared" si="9"/>
        <v>#REF!</v>
      </c>
      <c r="AH13" s="108" t="e">
        <f t="shared" si="10"/>
        <v>#REF!</v>
      </c>
      <c r="AI13" s="109" t="e">
        <f t="shared" si="11"/>
        <v>#REF!</v>
      </c>
      <c r="AJ13" s="109" t="e">
        <f t="shared" si="12"/>
        <v>#REF!</v>
      </c>
      <c r="AK13" s="109" t="e">
        <f t="shared" si="13"/>
        <v>#REF!</v>
      </c>
      <c r="AL13" s="109" t="e">
        <f t="shared" si="14"/>
        <v>#REF!</v>
      </c>
      <c r="AM13" s="109" t="e">
        <f t="shared" si="15"/>
        <v>#REF!</v>
      </c>
      <c r="AO13" s="108"/>
      <c r="AP13" s="109" t="e">
        <f t="shared" si="16"/>
        <v>#REF!</v>
      </c>
      <c r="AQ13" s="109" t="e">
        <f t="shared" si="17"/>
        <v>#REF!</v>
      </c>
      <c r="AR13" s="109" t="e">
        <f t="shared" si="18"/>
        <v>#REF!</v>
      </c>
      <c r="AS13" s="109" t="e">
        <f t="shared" si="19"/>
        <v>#REF!</v>
      </c>
      <c r="AT13" s="109" t="e">
        <f t="shared" si="20"/>
        <v>#REF!</v>
      </c>
      <c r="AU13" s="128"/>
      <c r="AV13" s="109"/>
      <c r="AW13" s="128"/>
      <c r="AX13" s="99"/>
      <c r="AY13" s="99"/>
      <c r="AZ13" s="99"/>
    </row>
    <row r="14" spans="1:52" x14ac:dyDescent="0.25">
      <c r="A14" s="101">
        <f t="shared" si="21"/>
        <v>36982</v>
      </c>
      <c r="B14" s="102">
        <f t="shared" si="4"/>
        <v>4.8028571428571434</v>
      </c>
      <c r="C14" s="102">
        <f t="shared" si="5"/>
        <v>-0.13500000000000001</v>
      </c>
      <c r="D14" s="102">
        <f t="shared" si="5"/>
        <v>-0.36249999999999999</v>
      </c>
      <c r="E14" s="102">
        <f t="shared" si="5"/>
        <v>-0.54749999999999999</v>
      </c>
      <c r="F14" s="102">
        <f t="shared" si="5"/>
        <v>1.2500000000000001E-2</v>
      </c>
      <c r="G14" s="102">
        <f t="shared" si="5"/>
        <v>8.2500000000000004E-2</v>
      </c>
      <c r="H14" s="102">
        <f t="shared" si="5"/>
        <v>-0.11</v>
      </c>
      <c r="I14" s="102">
        <f t="shared" si="5"/>
        <v>0.23</v>
      </c>
      <c r="J14" s="102">
        <f t="shared" si="5"/>
        <v>0.53</v>
      </c>
      <c r="K14" s="102">
        <f t="shared" si="5"/>
        <v>0.18</v>
      </c>
      <c r="L14" s="102">
        <f t="shared" si="5"/>
        <v>-9.5000000000000001E-2</v>
      </c>
      <c r="M14" s="102">
        <f t="shared" si="6"/>
        <v>0.01</v>
      </c>
      <c r="N14" s="102">
        <f t="shared" si="6"/>
        <v>-0.13</v>
      </c>
      <c r="O14" s="102">
        <f t="shared" si="6"/>
        <v>-0.36249999999999999</v>
      </c>
      <c r="P14" s="102">
        <f t="shared" si="6"/>
        <v>-0.13</v>
      </c>
      <c r="Q14" s="102">
        <f t="shared" si="6"/>
        <v>0.23</v>
      </c>
      <c r="R14" s="102">
        <f t="shared" si="6"/>
        <v>-0.17499999999999999</v>
      </c>
      <c r="S14" s="102">
        <f t="shared" si="6"/>
        <v>5.0000000000000001E-3</v>
      </c>
      <c r="T14" s="102">
        <f t="shared" si="6"/>
        <v>0.17</v>
      </c>
      <c r="U14" s="102">
        <f t="shared" si="6"/>
        <v>0.53</v>
      </c>
      <c r="V14" s="102">
        <f t="shared" si="6"/>
        <v>-0.06</v>
      </c>
      <c r="W14" s="102">
        <f t="shared" si="6"/>
        <v>-2.5000000000000001E-2</v>
      </c>
      <c r="X14" s="102">
        <f t="shared" si="6"/>
        <v>1.2500000000000001E-2</v>
      </c>
      <c r="Y14" s="102">
        <f t="shared" si="6"/>
        <v>9.2499999999999999E-2</v>
      </c>
      <c r="Z14" s="107" t="e">
        <f t="shared" si="7"/>
        <v>#REF!</v>
      </c>
      <c r="AA14" s="107" t="e">
        <f t="shared" si="8"/>
        <v>#REF!</v>
      </c>
      <c r="AC14" s="82"/>
      <c r="AD14" s="82" t="e">
        <f>IF(#REF!=1,M14,IF(AE14&gt;0,A15-A14,0))</f>
        <v>#REF!</v>
      </c>
      <c r="AE14" s="101" t="e">
        <f>IF(A14&lt;=#REF!,A14,0)</f>
        <v>#REF!</v>
      </c>
      <c r="AG14" s="77" t="e">
        <f t="shared" si="9"/>
        <v>#REF!</v>
      </c>
      <c r="AH14" s="108" t="e">
        <f t="shared" si="10"/>
        <v>#REF!</v>
      </c>
      <c r="AI14" s="109" t="e">
        <f t="shared" si="11"/>
        <v>#REF!</v>
      </c>
      <c r="AJ14" s="109" t="e">
        <f t="shared" si="12"/>
        <v>#REF!</v>
      </c>
      <c r="AK14" s="109" t="e">
        <f t="shared" si="13"/>
        <v>#REF!</v>
      </c>
      <c r="AL14" s="109" t="e">
        <f t="shared" si="14"/>
        <v>#REF!</v>
      </c>
      <c r="AM14" s="109" t="e">
        <f t="shared" si="15"/>
        <v>#REF!</v>
      </c>
      <c r="AO14" s="108"/>
      <c r="AP14" s="109" t="e">
        <f t="shared" si="16"/>
        <v>#REF!</v>
      </c>
      <c r="AQ14" s="109" t="e">
        <f t="shared" si="17"/>
        <v>#REF!</v>
      </c>
      <c r="AR14" s="109" t="e">
        <f t="shared" si="18"/>
        <v>#REF!</v>
      </c>
      <c r="AS14" s="109" t="e">
        <f t="shared" si="19"/>
        <v>#REF!</v>
      </c>
      <c r="AT14" s="109" t="e">
        <f t="shared" si="20"/>
        <v>#REF!</v>
      </c>
      <c r="AU14" s="128"/>
      <c r="AV14" s="109"/>
      <c r="AW14" s="128"/>
      <c r="AX14" s="99"/>
      <c r="AY14" s="99"/>
      <c r="AZ14" s="99"/>
    </row>
    <row r="15" spans="1:52" x14ac:dyDescent="0.25">
      <c r="A15" s="101">
        <f t="shared" si="21"/>
        <v>37012</v>
      </c>
      <c r="B15" s="102">
        <f t="shared" si="4"/>
        <v>4.6978571428571438</v>
      </c>
      <c r="C15" s="102">
        <f t="shared" si="5"/>
        <v>-0.13500000000000001</v>
      </c>
      <c r="D15" s="102">
        <f t="shared" si="5"/>
        <v>-0.36249999999999999</v>
      </c>
      <c r="E15" s="102">
        <f t="shared" si="5"/>
        <v>-0.54749999999999999</v>
      </c>
      <c r="F15" s="102">
        <f t="shared" si="5"/>
        <v>9.2499999999999999E-2</v>
      </c>
      <c r="G15" s="102">
        <f t="shared" si="5"/>
        <v>6.7500000000000004E-2</v>
      </c>
      <c r="H15" s="102">
        <f t="shared" si="5"/>
        <v>-0.1</v>
      </c>
      <c r="I15" s="102">
        <f t="shared" si="5"/>
        <v>0.21</v>
      </c>
      <c r="J15" s="102">
        <f t="shared" si="5"/>
        <v>0.41499999999999998</v>
      </c>
      <c r="K15" s="102">
        <f t="shared" si="5"/>
        <v>0.18</v>
      </c>
      <c r="L15" s="102">
        <f t="shared" si="5"/>
        <v>-0.09</v>
      </c>
      <c r="M15" s="102">
        <f t="shared" si="6"/>
        <v>1.2500000000000001E-2</v>
      </c>
      <c r="N15" s="102">
        <f t="shared" si="6"/>
        <v>-0.125</v>
      </c>
      <c r="O15" s="102">
        <f t="shared" si="6"/>
        <v>-0.36249999999999999</v>
      </c>
      <c r="P15" s="102">
        <f t="shared" si="6"/>
        <v>-0.125</v>
      </c>
      <c r="Q15" s="102">
        <f t="shared" si="6"/>
        <v>0.21</v>
      </c>
      <c r="R15" s="102">
        <f t="shared" si="6"/>
        <v>-0.16500000000000001</v>
      </c>
      <c r="S15" s="102">
        <f t="shared" si="6"/>
        <v>5.0000000000000001E-3</v>
      </c>
      <c r="T15" s="102">
        <f t="shared" si="6"/>
        <v>0.16</v>
      </c>
      <c r="U15" s="102">
        <f t="shared" si="6"/>
        <v>0.41499999999999998</v>
      </c>
      <c r="V15" s="102">
        <f t="shared" si="6"/>
        <v>-0.06</v>
      </c>
      <c r="W15" s="102">
        <f t="shared" si="6"/>
        <v>-2.5249999999999998E-2</v>
      </c>
      <c r="X15" s="102">
        <f t="shared" si="6"/>
        <v>9.2499999999999999E-2</v>
      </c>
      <c r="Y15" s="102">
        <f t="shared" si="6"/>
        <v>0.17249999999999999</v>
      </c>
      <c r="Z15" s="107" t="e">
        <f t="shared" si="7"/>
        <v>#REF!</v>
      </c>
      <c r="AA15" s="107" t="e">
        <f t="shared" si="8"/>
        <v>#REF!</v>
      </c>
      <c r="AC15" s="82"/>
      <c r="AD15" s="82" t="e">
        <f>IF(#REF!=1,M15,IF(AE15&gt;0,A16-A15,0))</f>
        <v>#REF!</v>
      </c>
      <c r="AE15" s="101" t="e">
        <f>IF(A15&lt;=#REF!,A15,0)</f>
        <v>#REF!</v>
      </c>
      <c r="AG15" s="77" t="e">
        <f t="shared" si="9"/>
        <v>#REF!</v>
      </c>
      <c r="AH15" s="108" t="e">
        <f t="shared" si="10"/>
        <v>#REF!</v>
      </c>
      <c r="AI15" s="109" t="e">
        <f t="shared" si="11"/>
        <v>#REF!</v>
      </c>
      <c r="AJ15" s="109" t="e">
        <f t="shared" si="12"/>
        <v>#REF!</v>
      </c>
      <c r="AK15" s="109" t="e">
        <f t="shared" si="13"/>
        <v>#REF!</v>
      </c>
      <c r="AL15" s="109" t="e">
        <f t="shared" si="14"/>
        <v>#REF!</v>
      </c>
      <c r="AM15" s="109" t="e">
        <f t="shared" si="15"/>
        <v>#REF!</v>
      </c>
      <c r="AO15" s="108"/>
      <c r="AP15" s="109" t="e">
        <f t="shared" si="16"/>
        <v>#REF!</v>
      </c>
      <c r="AQ15" s="109" t="e">
        <f t="shared" si="17"/>
        <v>#REF!</v>
      </c>
      <c r="AR15" s="109" t="e">
        <f t="shared" si="18"/>
        <v>#REF!</v>
      </c>
      <c r="AS15" s="109" t="e">
        <f t="shared" si="19"/>
        <v>#REF!</v>
      </c>
      <c r="AT15" s="109" t="e">
        <f t="shared" si="20"/>
        <v>#REF!</v>
      </c>
      <c r="AU15" s="128"/>
      <c r="AV15" s="109"/>
      <c r="AW15" s="128"/>
      <c r="AX15" s="99"/>
      <c r="AY15" s="99"/>
      <c r="AZ15" s="99"/>
    </row>
    <row r="16" spans="1:52" x14ac:dyDescent="0.25">
      <c r="A16" s="101">
        <f t="shared" si="21"/>
        <v>37043</v>
      </c>
      <c r="B16" s="102">
        <f t="shared" si="4"/>
        <v>4.6778571428571434</v>
      </c>
      <c r="C16" s="102">
        <f t="shared" si="5"/>
        <v>-0.13500000000000001</v>
      </c>
      <c r="D16" s="102">
        <f t="shared" si="5"/>
        <v>-0.36249999999999999</v>
      </c>
      <c r="E16" s="102">
        <f t="shared" si="5"/>
        <v>-0.54749999999999999</v>
      </c>
      <c r="F16" s="102">
        <f t="shared" si="5"/>
        <v>0.23749999999999999</v>
      </c>
      <c r="G16" s="102">
        <f t="shared" si="5"/>
        <v>5.7500000000000002E-2</v>
      </c>
      <c r="H16" s="102">
        <f t="shared" si="5"/>
        <v>-0.08</v>
      </c>
      <c r="I16" s="102">
        <f t="shared" si="5"/>
        <v>0.22</v>
      </c>
      <c r="J16" s="102">
        <f t="shared" si="5"/>
        <v>0.40500000000000003</v>
      </c>
      <c r="K16" s="102">
        <f t="shared" si="5"/>
        <v>0.18</v>
      </c>
      <c r="L16" s="102">
        <f t="shared" si="5"/>
        <v>-8.5000000000000006E-2</v>
      </c>
      <c r="M16" s="102">
        <f t="shared" si="6"/>
        <v>2.2499999999999999E-2</v>
      </c>
      <c r="N16" s="102">
        <f t="shared" si="6"/>
        <v>-0.12</v>
      </c>
      <c r="O16" s="102">
        <f t="shared" si="6"/>
        <v>-0.36249999999999999</v>
      </c>
      <c r="P16" s="102">
        <f t="shared" si="6"/>
        <v>-0.12</v>
      </c>
      <c r="Q16" s="102">
        <f t="shared" si="6"/>
        <v>0.22</v>
      </c>
      <c r="R16" s="102">
        <f t="shared" si="6"/>
        <v>-0.14499999999999999</v>
      </c>
      <c r="S16" s="102">
        <f t="shared" si="6"/>
        <v>5.0000000000000001E-3</v>
      </c>
      <c r="T16" s="102">
        <f t="shared" si="6"/>
        <v>0.15</v>
      </c>
      <c r="U16" s="102">
        <f t="shared" si="6"/>
        <v>0.40500000000000003</v>
      </c>
      <c r="V16" s="102">
        <f t="shared" si="6"/>
        <v>-0.06</v>
      </c>
      <c r="W16" s="102">
        <f t="shared" si="6"/>
        <v>-2.5249999999999998E-2</v>
      </c>
      <c r="X16" s="102">
        <f t="shared" si="6"/>
        <v>0.23749999999999999</v>
      </c>
      <c r="Y16" s="102">
        <f t="shared" si="6"/>
        <v>0.3175</v>
      </c>
      <c r="Z16" s="107" t="e">
        <f t="shared" si="7"/>
        <v>#REF!</v>
      </c>
      <c r="AA16" s="107" t="e">
        <f t="shared" si="8"/>
        <v>#REF!</v>
      </c>
      <c r="AC16" s="82"/>
      <c r="AD16" s="82" t="e">
        <f>IF(#REF!=1,M16,IF(AE16&gt;0,A17-A16,0))</f>
        <v>#REF!</v>
      </c>
      <c r="AE16" s="101" t="e">
        <f>IF(A16&lt;=#REF!,A16,0)</f>
        <v>#REF!</v>
      </c>
      <c r="AG16" s="77" t="e">
        <f t="shared" si="9"/>
        <v>#REF!</v>
      </c>
      <c r="AH16" s="108" t="e">
        <f t="shared" si="10"/>
        <v>#REF!</v>
      </c>
      <c r="AI16" s="109" t="e">
        <f t="shared" si="11"/>
        <v>#REF!</v>
      </c>
      <c r="AJ16" s="109" t="e">
        <f t="shared" si="12"/>
        <v>#REF!</v>
      </c>
      <c r="AK16" s="109" t="e">
        <f t="shared" si="13"/>
        <v>#REF!</v>
      </c>
      <c r="AL16" s="109" t="e">
        <f t="shared" si="14"/>
        <v>#REF!</v>
      </c>
      <c r="AM16" s="109" t="e">
        <f t="shared" si="15"/>
        <v>#REF!</v>
      </c>
      <c r="AO16" s="108"/>
      <c r="AP16" s="109" t="e">
        <f t="shared" si="16"/>
        <v>#REF!</v>
      </c>
      <c r="AQ16" s="109" t="e">
        <f t="shared" si="17"/>
        <v>#REF!</v>
      </c>
      <c r="AR16" s="109" t="e">
        <f t="shared" si="18"/>
        <v>#REF!</v>
      </c>
      <c r="AS16" s="109" t="e">
        <f t="shared" si="19"/>
        <v>#REF!</v>
      </c>
      <c r="AT16" s="109" t="e">
        <f t="shared" si="20"/>
        <v>#REF!</v>
      </c>
      <c r="AU16" s="128"/>
      <c r="AV16" s="109"/>
      <c r="AW16" s="128"/>
      <c r="AX16" s="99"/>
      <c r="AY16" s="99"/>
      <c r="AZ16" s="99"/>
    </row>
    <row r="17" spans="1:52" x14ac:dyDescent="0.25">
      <c r="A17" s="101">
        <f t="shared" si="21"/>
        <v>37073</v>
      </c>
      <c r="B17" s="102">
        <f t="shared" si="4"/>
        <v>4.6578571428571438</v>
      </c>
      <c r="C17" s="102">
        <f t="shared" si="5"/>
        <v>-0.13500000000000001</v>
      </c>
      <c r="D17" s="102">
        <f t="shared" si="5"/>
        <v>-0.34749999999999998</v>
      </c>
      <c r="E17" s="102">
        <f t="shared" si="5"/>
        <v>-0.65500000000000003</v>
      </c>
      <c r="F17" s="102">
        <f t="shared" si="5"/>
        <v>0.65749999999999997</v>
      </c>
      <c r="G17" s="102">
        <f t="shared" si="5"/>
        <v>5.2499999999999998E-2</v>
      </c>
      <c r="H17" s="102">
        <f t="shared" si="5"/>
        <v>-0.04</v>
      </c>
      <c r="I17" s="102">
        <f t="shared" si="5"/>
        <v>0.22</v>
      </c>
      <c r="J17" s="102">
        <f t="shared" si="5"/>
        <v>0.47</v>
      </c>
      <c r="K17" s="102">
        <f t="shared" si="5"/>
        <v>0.18</v>
      </c>
      <c r="L17" s="102">
        <f t="shared" si="5"/>
        <v>-8.5000000000000006E-2</v>
      </c>
      <c r="M17" s="102">
        <f t="shared" si="6"/>
        <v>2.75E-2</v>
      </c>
      <c r="N17" s="102">
        <f t="shared" si="6"/>
        <v>-0.12</v>
      </c>
      <c r="O17" s="102">
        <f t="shared" si="6"/>
        <v>-0.34749999999999998</v>
      </c>
      <c r="P17" s="102">
        <f t="shared" si="6"/>
        <v>-0.12</v>
      </c>
      <c r="Q17" s="102">
        <f t="shared" si="6"/>
        <v>0.22</v>
      </c>
      <c r="R17" s="102">
        <f t="shared" si="6"/>
        <v>-0.105</v>
      </c>
      <c r="S17" s="102">
        <f t="shared" si="6"/>
        <v>5.0000000000000001E-3</v>
      </c>
      <c r="T17" s="102">
        <f t="shared" si="6"/>
        <v>0.15</v>
      </c>
      <c r="U17" s="102">
        <f t="shared" si="6"/>
        <v>0.47</v>
      </c>
      <c r="V17" s="102">
        <f t="shared" si="6"/>
        <v>-0.06</v>
      </c>
      <c r="W17" s="102">
        <f t="shared" si="6"/>
        <v>-2.5249999999999998E-2</v>
      </c>
      <c r="X17" s="102">
        <f t="shared" si="6"/>
        <v>0.65749999999999997</v>
      </c>
      <c r="Y17" s="102">
        <f t="shared" si="6"/>
        <v>0.6875</v>
      </c>
      <c r="Z17" s="107" t="e">
        <f t="shared" si="7"/>
        <v>#REF!</v>
      </c>
      <c r="AA17" s="107" t="e">
        <f t="shared" si="8"/>
        <v>#REF!</v>
      </c>
      <c r="AC17" s="82"/>
      <c r="AD17" s="82" t="e">
        <f>IF(#REF!=1,M17,IF(AE17&gt;0,A18-A17,0))</f>
        <v>#REF!</v>
      </c>
      <c r="AE17" s="101" t="e">
        <f>IF(A17&lt;=#REF!,A17,0)</f>
        <v>#REF!</v>
      </c>
      <c r="AG17" s="77" t="e">
        <f t="shared" si="9"/>
        <v>#REF!</v>
      </c>
      <c r="AH17" s="108" t="e">
        <f t="shared" si="10"/>
        <v>#REF!</v>
      </c>
      <c r="AI17" s="109" t="e">
        <f t="shared" si="11"/>
        <v>#REF!</v>
      </c>
      <c r="AJ17" s="109" t="e">
        <f t="shared" si="12"/>
        <v>#REF!</v>
      </c>
      <c r="AK17" s="109" t="e">
        <f t="shared" si="13"/>
        <v>#REF!</v>
      </c>
      <c r="AL17" s="109" t="e">
        <f t="shared" si="14"/>
        <v>#REF!</v>
      </c>
      <c r="AM17" s="109" t="e">
        <f t="shared" si="15"/>
        <v>#REF!</v>
      </c>
      <c r="AO17" s="108"/>
      <c r="AP17" s="109" t="e">
        <f t="shared" si="16"/>
        <v>#REF!</v>
      </c>
      <c r="AQ17" s="109" t="e">
        <f t="shared" si="17"/>
        <v>#REF!</v>
      </c>
      <c r="AR17" s="109" t="e">
        <f t="shared" si="18"/>
        <v>#REF!</v>
      </c>
      <c r="AS17" s="109" t="e">
        <f t="shared" si="19"/>
        <v>#REF!</v>
      </c>
      <c r="AT17" s="109" t="e">
        <f t="shared" si="20"/>
        <v>#REF!</v>
      </c>
      <c r="AU17" s="128"/>
      <c r="AV17" s="109"/>
      <c r="AW17" s="128"/>
      <c r="AX17" s="99"/>
      <c r="AY17" s="99"/>
      <c r="AZ17" s="99"/>
    </row>
    <row r="18" spans="1:52" x14ac:dyDescent="0.25">
      <c r="A18" s="101">
        <f t="shared" si="21"/>
        <v>37104</v>
      </c>
      <c r="B18" s="102">
        <f t="shared" si="4"/>
        <v>4.6578571428571438</v>
      </c>
      <c r="C18" s="102">
        <f t="shared" si="5"/>
        <v>-0.13500000000000001</v>
      </c>
      <c r="D18" s="102">
        <f t="shared" si="5"/>
        <v>-0.34749999999999998</v>
      </c>
      <c r="E18" s="102">
        <f t="shared" si="5"/>
        <v>-0.65500000000000003</v>
      </c>
      <c r="F18" s="102">
        <f t="shared" si="5"/>
        <v>0.6925</v>
      </c>
      <c r="G18" s="102">
        <f t="shared" si="5"/>
        <v>6.25E-2</v>
      </c>
      <c r="H18" s="102">
        <f t="shared" si="5"/>
        <v>-0.01</v>
      </c>
      <c r="I18" s="102">
        <f t="shared" si="5"/>
        <v>0.22</v>
      </c>
      <c r="J18" s="102">
        <f t="shared" si="5"/>
        <v>0.47</v>
      </c>
      <c r="K18" s="102">
        <f t="shared" si="5"/>
        <v>0.18</v>
      </c>
      <c r="L18" s="102">
        <f t="shared" si="5"/>
        <v>-8.5000000000000006E-2</v>
      </c>
      <c r="M18" s="102">
        <f t="shared" si="6"/>
        <v>0.03</v>
      </c>
      <c r="N18" s="102">
        <f t="shared" si="6"/>
        <v>-0.12</v>
      </c>
      <c r="O18" s="102">
        <f t="shared" si="6"/>
        <v>-0.34749999999999998</v>
      </c>
      <c r="P18" s="102">
        <f t="shared" si="6"/>
        <v>-0.12</v>
      </c>
      <c r="Q18" s="102">
        <f t="shared" si="6"/>
        <v>0.22</v>
      </c>
      <c r="R18" s="102">
        <f t="shared" si="6"/>
        <v>-7.4999999999999997E-2</v>
      </c>
      <c r="S18" s="102">
        <f t="shared" si="6"/>
        <v>5.0000000000000001E-3</v>
      </c>
      <c r="T18" s="102">
        <f t="shared" si="6"/>
        <v>0.16500000000000001</v>
      </c>
      <c r="U18" s="102">
        <f t="shared" si="6"/>
        <v>0.47</v>
      </c>
      <c r="V18" s="102">
        <f t="shared" si="6"/>
        <v>-0.06</v>
      </c>
      <c r="W18" s="102">
        <f t="shared" si="6"/>
        <v>-2.5249999999999998E-2</v>
      </c>
      <c r="X18" s="102">
        <f t="shared" si="6"/>
        <v>0.6925</v>
      </c>
      <c r="Y18" s="102">
        <f t="shared" si="6"/>
        <v>0.72250000000000003</v>
      </c>
      <c r="Z18" s="107" t="e">
        <f t="shared" si="7"/>
        <v>#REF!</v>
      </c>
      <c r="AA18" s="107" t="e">
        <f t="shared" si="8"/>
        <v>#REF!</v>
      </c>
      <c r="AC18" s="82"/>
      <c r="AD18" s="82" t="e">
        <f>IF(#REF!=1,M18,IF(AE18&gt;0,A19-A18,0))</f>
        <v>#REF!</v>
      </c>
      <c r="AE18" s="101" t="e">
        <f>IF(A18&lt;=#REF!,A18,0)</f>
        <v>#REF!</v>
      </c>
      <c r="AG18" s="77" t="e">
        <f t="shared" si="9"/>
        <v>#REF!</v>
      </c>
      <c r="AH18" s="108" t="e">
        <f t="shared" si="10"/>
        <v>#REF!</v>
      </c>
      <c r="AI18" s="109" t="e">
        <f t="shared" si="11"/>
        <v>#REF!</v>
      </c>
      <c r="AJ18" s="109" t="e">
        <f t="shared" si="12"/>
        <v>#REF!</v>
      </c>
      <c r="AK18" s="109" t="e">
        <f t="shared" si="13"/>
        <v>#REF!</v>
      </c>
      <c r="AL18" s="109" t="e">
        <f t="shared" si="14"/>
        <v>#REF!</v>
      </c>
      <c r="AM18" s="109" t="e">
        <f t="shared" si="15"/>
        <v>#REF!</v>
      </c>
      <c r="AO18" s="108"/>
      <c r="AP18" s="109" t="e">
        <f t="shared" si="16"/>
        <v>#REF!</v>
      </c>
      <c r="AQ18" s="109" t="e">
        <f t="shared" si="17"/>
        <v>#REF!</v>
      </c>
      <c r="AR18" s="109" t="e">
        <f t="shared" si="18"/>
        <v>#REF!</v>
      </c>
      <c r="AS18" s="109" t="e">
        <f t="shared" si="19"/>
        <v>#REF!</v>
      </c>
      <c r="AT18" s="109" t="e">
        <f t="shared" si="20"/>
        <v>#REF!</v>
      </c>
      <c r="AU18" s="128"/>
      <c r="AV18" s="109"/>
      <c r="AW18" s="128"/>
      <c r="AX18" s="99"/>
      <c r="AY18" s="99"/>
      <c r="AZ18" s="99"/>
    </row>
    <row r="19" spans="1:52" x14ac:dyDescent="0.25">
      <c r="A19" s="101">
        <f t="shared" si="21"/>
        <v>37135</v>
      </c>
      <c r="B19" s="102">
        <f t="shared" si="4"/>
        <v>4.6478571428571431</v>
      </c>
      <c r="C19" s="102">
        <f t="shared" si="5"/>
        <v>-0.13500000000000001</v>
      </c>
      <c r="D19" s="102">
        <f t="shared" si="5"/>
        <v>-0.34749999999999998</v>
      </c>
      <c r="E19" s="102">
        <f t="shared" si="5"/>
        <v>-0.65500000000000003</v>
      </c>
      <c r="F19" s="102">
        <f t="shared" si="5"/>
        <v>0.67249999999999999</v>
      </c>
      <c r="G19" s="102">
        <f t="shared" si="5"/>
        <v>6.7500000000000004E-2</v>
      </c>
      <c r="H19" s="102">
        <f t="shared" si="5"/>
        <v>-0.03</v>
      </c>
      <c r="I19" s="102">
        <f t="shared" si="5"/>
        <v>0.21</v>
      </c>
      <c r="J19" s="102">
        <f t="shared" si="5"/>
        <v>0.40500000000000003</v>
      </c>
      <c r="K19" s="102">
        <f t="shared" si="5"/>
        <v>0.18</v>
      </c>
      <c r="L19" s="102">
        <f t="shared" si="5"/>
        <v>-0.08</v>
      </c>
      <c r="M19" s="102">
        <f t="shared" si="6"/>
        <v>2.75E-2</v>
      </c>
      <c r="N19" s="102">
        <f t="shared" si="6"/>
        <v>-0.115</v>
      </c>
      <c r="O19" s="102">
        <f t="shared" si="6"/>
        <v>-0.34749999999999998</v>
      </c>
      <c r="P19" s="102">
        <f t="shared" si="6"/>
        <v>-0.115</v>
      </c>
      <c r="Q19" s="102">
        <f t="shared" si="6"/>
        <v>0.21</v>
      </c>
      <c r="R19" s="102">
        <f t="shared" si="6"/>
        <v>-9.5000000000000001E-2</v>
      </c>
      <c r="S19" s="102">
        <f t="shared" si="6"/>
        <v>5.0000000000000001E-3</v>
      </c>
      <c r="T19" s="102">
        <f t="shared" si="6"/>
        <v>0.17499999999999999</v>
      </c>
      <c r="U19" s="102">
        <f t="shared" si="6"/>
        <v>0.40500000000000003</v>
      </c>
      <c r="V19" s="102">
        <f t="shared" si="6"/>
        <v>-0.06</v>
      </c>
      <c r="W19" s="102">
        <f t="shared" si="6"/>
        <v>-2.5249999999999998E-2</v>
      </c>
      <c r="X19" s="102">
        <f t="shared" si="6"/>
        <v>0.67249999999999999</v>
      </c>
      <c r="Y19" s="102">
        <f t="shared" si="6"/>
        <v>0.70250000000000001</v>
      </c>
      <c r="Z19" s="107" t="e">
        <f t="shared" si="7"/>
        <v>#REF!</v>
      </c>
      <c r="AA19" s="107" t="e">
        <f t="shared" si="8"/>
        <v>#REF!</v>
      </c>
      <c r="AC19" s="82"/>
      <c r="AD19" s="82" t="e">
        <f>IF(#REF!=1,M19,IF(AE19&gt;0,A20-A19,0))</f>
        <v>#REF!</v>
      </c>
      <c r="AE19" s="101" t="e">
        <f>IF(A19&lt;=#REF!,A19,0)</f>
        <v>#REF!</v>
      </c>
      <c r="AG19" s="77" t="e">
        <f t="shared" si="9"/>
        <v>#REF!</v>
      </c>
      <c r="AH19" s="108" t="e">
        <f t="shared" si="10"/>
        <v>#REF!</v>
      </c>
      <c r="AI19" s="109" t="e">
        <f t="shared" si="11"/>
        <v>#REF!</v>
      </c>
      <c r="AJ19" s="109" t="e">
        <f t="shared" si="12"/>
        <v>#REF!</v>
      </c>
      <c r="AK19" s="109" t="e">
        <f t="shared" si="13"/>
        <v>#REF!</v>
      </c>
      <c r="AL19" s="109" t="e">
        <f t="shared" si="14"/>
        <v>#REF!</v>
      </c>
      <c r="AM19" s="109" t="e">
        <f t="shared" si="15"/>
        <v>#REF!</v>
      </c>
      <c r="AO19" s="108"/>
      <c r="AP19" s="109" t="e">
        <f t="shared" si="16"/>
        <v>#REF!</v>
      </c>
      <c r="AQ19" s="109" t="e">
        <f t="shared" si="17"/>
        <v>#REF!</v>
      </c>
      <c r="AR19" s="109" t="e">
        <f t="shared" si="18"/>
        <v>#REF!</v>
      </c>
      <c r="AS19" s="109" t="e">
        <f t="shared" si="19"/>
        <v>#REF!</v>
      </c>
      <c r="AT19" s="109" t="e">
        <f t="shared" si="20"/>
        <v>#REF!</v>
      </c>
      <c r="AU19" s="128"/>
      <c r="AV19" s="109"/>
      <c r="AW19" s="128"/>
      <c r="AX19" s="99"/>
      <c r="AY19" s="99"/>
      <c r="AZ19" s="99"/>
    </row>
    <row r="20" spans="1:52" x14ac:dyDescent="0.25">
      <c r="A20" s="101">
        <f t="shared" si="21"/>
        <v>37165</v>
      </c>
      <c r="B20" s="102">
        <f t="shared" si="4"/>
        <v>4.652857142857143</v>
      </c>
      <c r="C20" s="102">
        <f t="shared" ref="C20:K26" si="22">VLOOKUP($A20,curvesettle,HLOOKUP(C$5,curvesettle,2,FALSE),FALSE)</f>
        <v>-0.13500000000000001</v>
      </c>
      <c r="D20" s="102">
        <f t="shared" si="22"/>
        <v>-0.34250000000000003</v>
      </c>
      <c r="E20" s="102">
        <f t="shared" si="22"/>
        <v>-0.58250000000000002</v>
      </c>
      <c r="F20" s="102">
        <f t="shared" si="22"/>
        <v>0.27500000000000002</v>
      </c>
      <c r="G20" s="102">
        <f t="shared" si="22"/>
        <v>0.08</v>
      </c>
      <c r="H20" s="102">
        <f t="shared" si="22"/>
        <v>-0.1</v>
      </c>
      <c r="I20" s="102">
        <f t="shared" si="22"/>
        <v>0.23</v>
      </c>
      <c r="J20" s="102">
        <f t="shared" si="22"/>
        <v>0.46</v>
      </c>
      <c r="K20" s="102">
        <f t="shared" si="22"/>
        <v>0.18</v>
      </c>
      <c r="L20" s="102">
        <f t="shared" ref="L20:Y26" si="23">VLOOKUP($A20,curvesettle,HLOOKUP(L$5,curvesettle,2,FALSE),FALSE)</f>
        <v>-7.4999999999999997E-2</v>
      </c>
      <c r="M20" s="102">
        <f t="shared" si="23"/>
        <v>0.01</v>
      </c>
      <c r="N20" s="102">
        <f t="shared" si="23"/>
        <v>-0.11</v>
      </c>
      <c r="O20" s="102">
        <f t="shared" si="23"/>
        <v>-0.34250000000000003</v>
      </c>
      <c r="P20" s="102">
        <f t="shared" si="23"/>
        <v>-0.11</v>
      </c>
      <c r="Q20" s="102">
        <f t="shared" si="23"/>
        <v>0.23</v>
      </c>
      <c r="R20" s="102">
        <f t="shared" si="23"/>
        <v>-0.16500000000000001</v>
      </c>
      <c r="S20" s="102">
        <f t="shared" si="23"/>
        <v>5.0000000000000001E-3</v>
      </c>
      <c r="T20" s="102">
        <f t="shared" si="23"/>
        <v>0.18</v>
      </c>
      <c r="U20" s="102">
        <f t="shared" si="23"/>
        <v>0.46</v>
      </c>
      <c r="V20" s="102">
        <f t="shared" si="23"/>
        <v>-0.06</v>
      </c>
      <c r="W20" s="102">
        <f t="shared" si="23"/>
        <v>-2.5249999999999998E-2</v>
      </c>
      <c r="X20" s="102">
        <f t="shared" si="23"/>
        <v>0.27500000000000002</v>
      </c>
      <c r="Y20" s="102">
        <f t="shared" si="23"/>
        <v>0.30499999999999999</v>
      </c>
      <c r="Z20" s="107" t="e">
        <f t="shared" si="7"/>
        <v>#REF!</v>
      </c>
      <c r="AA20" s="107" t="e">
        <f t="shared" si="8"/>
        <v>#REF!</v>
      </c>
      <c r="AC20" s="82"/>
      <c r="AD20" s="82" t="e">
        <f>IF(#REF!=1,M20,IF(AE20&gt;0,A21-A20,0))</f>
        <v>#REF!</v>
      </c>
      <c r="AE20" s="101" t="e">
        <f>IF(A20&lt;=#REF!,A20,0)</f>
        <v>#REF!</v>
      </c>
      <c r="AG20" s="77" t="e">
        <f t="shared" si="9"/>
        <v>#REF!</v>
      </c>
      <c r="AH20" s="108" t="e">
        <f t="shared" si="10"/>
        <v>#REF!</v>
      </c>
      <c r="AI20" s="109" t="e">
        <f t="shared" si="11"/>
        <v>#REF!</v>
      </c>
      <c r="AJ20" s="109" t="e">
        <f t="shared" si="12"/>
        <v>#REF!</v>
      </c>
      <c r="AK20" s="109" t="e">
        <f t="shared" si="13"/>
        <v>#REF!</v>
      </c>
      <c r="AL20" s="109" t="e">
        <f t="shared" si="14"/>
        <v>#REF!</v>
      </c>
      <c r="AM20" s="109" t="e">
        <f t="shared" si="15"/>
        <v>#REF!</v>
      </c>
      <c r="AO20" s="108"/>
      <c r="AP20" s="109" t="e">
        <f t="shared" si="16"/>
        <v>#REF!</v>
      </c>
      <c r="AQ20" s="109" t="e">
        <f t="shared" si="17"/>
        <v>#REF!</v>
      </c>
      <c r="AR20" s="109" t="e">
        <f t="shared" si="18"/>
        <v>#REF!</v>
      </c>
      <c r="AS20" s="109" t="e">
        <f t="shared" si="19"/>
        <v>#REF!</v>
      </c>
      <c r="AT20" s="109" t="e">
        <f t="shared" si="20"/>
        <v>#REF!</v>
      </c>
      <c r="AU20" s="128"/>
      <c r="AV20" s="109"/>
      <c r="AW20" s="128"/>
      <c r="AX20" s="99"/>
      <c r="AY20" s="99"/>
      <c r="AZ20" s="99"/>
    </row>
    <row r="21" spans="1:52" x14ac:dyDescent="0.25">
      <c r="A21" s="101">
        <f t="shared" si="21"/>
        <v>37196</v>
      </c>
      <c r="B21" s="102">
        <f t="shared" si="4"/>
        <v>4.7292000000000005</v>
      </c>
      <c r="C21" s="102">
        <f t="shared" si="22"/>
        <v>-0.14000000000000001</v>
      </c>
      <c r="D21" s="102">
        <f t="shared" si="22"/>
        <v>-0.23749999999999999</v>
      </c>
      <c r="E21" s="102">
        <f t="shared" si="22"/>
        <v>-0.31</v>
      </c>
      <c r="F21" s="102">
        <f t="shared" si="22"/>
        <v>0.26</v>
      </c>
      <c r="G21" s="102">
        <f t="shared" si="22"/>
        <v>0.12</v>
      </c>
      <c r="H21" s="102">
        <f t="shared" si="22"/>
        <v>-0.125</v>
      </c>
      <c r="I21" s="102">
        <f t="shared" si="22"/>
        <v>0.33</v>
      </c>
      <c r="J21" s="102">
        <f t="shared" si="22"/>
        <v>0.96</v>
      </c>
      <c r="K21" s="102">
        <f t="shared" si="22"/>
        <v>0.23</v>
      </c>
      <c r="L21" s="102">
        <f t="shared" si="23"/>
        <v>0</v>
      </c>
      <c r="M21" s="102">
        <f t="shared" si="23"/>
        <v>-3.7499999999999999E-2</v>
      </c>
      <c r="N21" s="102">
        <f t="shared" si="23"/>
        <v>-0.1275</v>
      </c>
      <c r="O21" s="102">
        <f t="shared" si="23"/>
        <v>-0.23749999999999999</v>
      </c>
      <c r="P21" s="102">
        <f t="shared" si="23"/>
        <v>-0.1275</v>
      </c>
      <c r="Q21" s="102">
        <f t="shared" si="23"/>
        <v>0.33</v>
      </c>
      <c r="R21" s="102">
        <f t="shared" si="23"/>
        <v>-0.14749999999999999</v>
      </c>
      <c r="S21" s="102">
        <f t="shared" si="23"/>
        <v>0</v>
      </c>
      <c r="T21" s="102">
        <f t="shared" si="23"/>
        <v>0.21</v>
      </c>
      <c r="U21" s="102">
        <f t="shared" si="23"/>
        <v>0.96</v>
      </c>
      <c r="V21" s="102">
        <f t="shared" si="23"/>
        <v>-7.7499999999999999E-2</v>
      </c>
      <c r="W21" s="102">
        <f t="shared" si="23"/>
        <v>-0.04</v>
      </c>
      <c r="X21" s="102">
        <f t="shared" si="23"/>
        <v>0.26</v>
      </c>
      <c r="Y21" s="102">
        <f t="shared" si="23"/>
        <v>0.45500000000000002</v>
      </c>
      <c r="Z21" s="107" t="e">
        <f t="shared" si="7"/>
        <v>#REF!</v>
      </c>
      <c r="AA21" s="107" t="e">
        <f t="shared" si="8"/>
        <v>#REF!</v>
      </c>
      <c r="AC21" s="82"/>
      <c r="AD21" s="82" t="e">
        <f>IF(#REF!=1,M21,IF(AE21&gt;0,A22-A21,0))</f>
        <v>#REF!</v>
      </c>
      <c r="AE21" s="101" t="e">
        <f>IF(A21&lt;=#REF!,A21,0)</f>
        <v>#REF!</v>
      </c>
      <c r="AG21" s="77" t="e">
        <f t="shared" si="9"/>
        <v>#REF!</v>
      </c>
      <c r="AH21" s="108" t="e">
        <f t="shared" si="10"/>
        <v>#REF!</v>
      </c>
      <c r="AI21" s="109" t="e">
        <f t="shared" si="11"/>
        <v>#REF!</v>
      </c>
      <c r="AJ21" s="109" t="e">
        <f t="shared" si="12"/>
        <v>#REF!</v>
      </c>
      <c r="AK21" s="109" t="e">
        <f t="shared" si="13"/>
        <v>#REF!</v>
      </c>
      <c r="AL21" s="109" t="e">
        <f t="shared" si="14"/>
        <v>#REF!</v>
      </c>
      <c r="AM21" s="109" t="e">
        <f t="shared" si="15"/>
        <v>#REF!</v>
      </c>
      <c r="AO21" s="108"/>
      <c r="AP21" s="109" t="e">
        <f t="shared" si="16"/>
        <v>#REF!</v>
      </c>
      <c r="AQ21" s="109" t="e">
        <f t="shared" si="17"/>
        <v>#REF!</v>
      </c>
      <c r="AR21" s="109" t="e">
        <f t="shared" si="18"/>
        <v>#REF!</v>
      </c>
      <c r="AS21" s="109" t="e">
        <f t="shared" si="19"/>
        <v>#REF!</v>
      </c>
      <c r="AT21" s="109" t="e">
        <f t="shared" si="20"/>
        <v>#REF!</v>
      </c>
      <c r="AU21" s="128"/>
      <c r="AV21" s="109"/>
      <c r="AW21" s="128"/>
      <c r="AX21" s="99"/>
      <c r="AY21" s="99"/>
      <c r="AZ21" s="99"/>
    </row>
    <row r="22" spans="1:52" x14ac:dyDescent="0.25">
      <c r="A22" s="101">
        <f t="shared" si="21"/>
        <v>37226</v>
      </c>
      <c r="B22" s="102">
        <f t="shared" si="4"/>
        <v>4.8452000000000002</v>
      </c>
      <c r="C22" s="102">
        <f t="shared" si="22"/>
        <v>-0.13500000000000001</v>
      </c>
      <c r="D22" s="102">
        <f t="shared" si="22"/>
        <v>-0.23749999999999999</v>
      </c>
      <c r="E22" s="102">
        <f t="shared" si="22"/>
        <v>-0.31</v>
      </c>
      <c r="F22" s="102">
        <f t="shared" si="22"/>
        <v>0.26</v>
      </c>
      <c r="G22" s="102">
        <f t="shared" si="22"/>
        <v>0.14000000000000001</v>
      </c>
      <c r="H22" s="102">
        <f t="shared" si="22"/>
        <v>-0.125</v>
      </c>
      <c r="I22" s="102">
        <f t="shared" si="22"/>
        <v>0.35499999999999998</v>
      </c>
      <c r="J22" s="102">
        <f t="shared" si="22"/>
        <v>1.4</v>
      </c>
      <c r="K22" s="102">
        <f t="shared" si="22"/>
        <v>0.23</v>
      </c>
      <c r="L22" s="102">
        <f t="shared" si="23"/>
        <v>0.02</v>
      </c>
      <c r="M22" s="102">
        <f t="shared" si="23"/>
        <v>-0.06</v>
      </c>
      <c r="N22" s="102">
        <f t="shared" si="23"/>
        <v>-0.13</v>
      </c>
      <c r="O22" s="102">
        <f t="shared" si="23"/>
        <v>-0.23749999999999999</v>
      </c>
      <c r="P22" s="102">
        <f t="shared" si="23"/>
        <v>-0.13</v>
      </c>
      <c r="Q22" s="102">
        <f t="shared" si="23"/>
        <v>0.35499999999999998</v>
      </c>
      <c r="R22" s="102">
        <f t="shared" si="23"/>
        <v>-0.15</v>
      </c>
      <c r="S22" s="102">
        <f t="shared" si="23"/>
        <v>2.5000000000000001E-3</v>
      </c>
      <c r="T22" s="102">
        <f t="shared" si="23"/>
        <v>0.215</v>
      </c>
      <c r="U22" s="102">
        <f t="shared" si="23"/>
        <v>1.4</v>
      </c>
      <c r="V22" s="102">
        <f t="shared" si="23"/>
        <v>-7.7499999999999999E-2</v>
      </c>
      <c r="W22" s="102">
        <f t="shared" si="23"/>
        <v>-0.04</v>
      </c>
      <c r="X22" s="102">
        <f t="shared" si="23"/>
        <v>0.26</v>
      </c>
      <c r="Y22" s="102">
        <f t="shared" si="23"/>
        <v>0.45500000000000002</v>
      </c>
      <c r="Z22" s="107" t="e">
        <f t="shared" si="7"/>
        <v>#REF!</v>
      </c>
      <c r="AA22" s="107" t="e">
        <f t="shared" si="8"/>
        <v>#REF!</v>
      </c>
      <c r="AC22" s="82"/>
      <c r="AD22" s="82" t="e">
        <f>IF(#REF!=1,M22,IF(AE22&gt;0,A23-A22,0))</f>
        <v>#REF!</v>
      </c>
      <c r="AE22" s="101" t="e">
        <f>IF(A22&lt;=#REF!,A22,0)</f>
        <v>#REF!</v>
      </c>
      <c r="AG22" s="77" t="e">
        <f t="shared" si="9"/>
        <v>#REF!</v>
      </c>
      <c r="AH22" s="108" t="e">
        <f t="shared" si="10"/>
        <v>#REF!</v>
      </c>
      <c r="AI22" s="109" t="e">
        <f t="shared" si="11"/>
        <v>#REF!</v>
      </c>
      <c r="AJ22" s="109" t="e">
        <f t="shared" si="12"/>
        <v>#REF!</v>
      </c>
      <c r="AK22" s="109" t="e">
        <f t="shared" si="13"/>
        <v>#REF!</v>
      </c>
      <c r="AL22" s="109" t="e">
        <f t="shared" si="14"/>
        <v>#REF!</v>
      </c>
      <c r="AM22" s="109" t="e">
        <f t="shared" si="15"/>
        <v>#REF!</v>
      </c>
      <c r="AO22" s="108"/>
      <c r="AP22" s="109" t="e">
        <f t="shared" si="16"/>
        <v>#REF!</v>
      </c>
      <c r="AQ22" s="109" t="e">
        <f t="shared" si="17"/>
        <v>#REF!</v>
      </c>
      <c r="AR22" s="109" t="e">
        <f t="shared" si="18"/>
        <v>#REF!</v>
      </c>
      <c r="AS22" s="109" t="e">
        <f t="shared" si="19"/>
        <v>#REF!</v>
      </c>
      <c r="AT22" s="109" t="e">
        <f t="shared" si="20"/>
        <v>#REF!</v>
      </c>
      <c r="AU22" s="128"/>
      <c r="AV22" s="109"/>
      <c r="AW22" s="128"/>
      <c r="AX22" s="99"/>
      <c r="AY22" s="99"/>
      <c r="AZ22" s="99"/>
    </row>
    <row r="23" spans="1:52" x14ac:dyDescent="0.25">
      <c r="A23" s="101">
        <f t="shared" si="21"/>
        <v>37257</v>
      </c>
      <c r="B23" s="102">
        <f t="shared" si="4"/>
        <v>4.8252000000000006</v>
      </c>
      <c r="C23" s="102">
        <f t="shared" si="22"/>
        <v>-0.13500000000000001</v>
      </c>
      <c r="D23" s="102">
        <f t="shared" si="22"/>
        <v>-0.23749999999999999</v>
      </c>
      <c r="E23" s="102">
        <f t="shared" si="22"/>
        <v>-0.31</v>
      </c>
      <c r="F23" s="102">
        <f t="shared" si="22"/>
        <v>0.26</v>
      </c>
      <c r="G23" s="102">
        <f t="shared" si="22"/>
        <v>0.155</v>
      </c>
      <c r="H23" s="102">
        <f t="shared" si="22"/>
        <v>-0.125</v>
      </c>
      <c r="I23" s="102">
        <f t="shared" si="22"/>
        <v>0.36499999999999999</v>
      </c>
      <c r="J23" s="102">
        <f t="shared" si="22"/>
        <v>1.64</v>
      </c>
      <c r="K23" s="102">
        <f t="shared" si="22"/>
        <v>0.23</v>
      </c>
      <c r="L23" s="102">
        <f t="shared" si="23"/>
        <v>3.2500000000000001E-2</v>
      </c>
      <c r="M23" s="102">
        <f t="shared" si="23"/>
        <v>-6.25E-2</v>
      </c>
      <c r="N23" s="102">
        <f t="shared" si="23"/>
        <v>-0.13250000000000001</v>
      </c>
      <c r="O23" s="102">
        <f t="shared" si="23"/>
        <v>-0.23749999999999999</v>
      </c>
      <c r="P23" s="102">
        <f t="shared" si="23"/>
        <v>-0.13250000000000001</v>
      </c>
      <c r="Q23" s="102">
        <f t="shared" si="23"/>
        <v>0.36499999999999999</v>
      </c>
      <c r="R23" s="102">
        <f t="shared" si="23"/>
        <v>-0.1525</v>
      </c>
      <c r="S23" s="102">
        <f t="shared" si="23"/>
        <v>2.5000000000000001E-3</v>
      </c>
      <c r="T23" s="102">
        <f t="shared" si="23"/>
        <v>0.23</v>
      </c>
      <c r="U23" s="102">
        <f t="shared" si="23"/>
        <v>1.64</v>
      </c>
      <c r="V23" s="102">
        <f t="shared" si="23"/>
        <v>-7.7499999999999999E-2</v>
      </c>
      <c r="W23" s="102">
        <f t="shared" si="23"/>
        <v>-0.04</v>
      </c>
      <c r="X23" s="102">
        <f t="shared" si="23"/>
        <v>0.26</v>
      </c>
      <c r="Y23" s="102">
        <f t="shared" si="23"/>
        <v>0.45500000000000002</v>
      </c>
      <c r="Z23" s="107" t="e">
        <f t="shared" si="7"/>
        <v>#REF!</v>
      </c>
      <c r="AA23" s="107" t="e">
        <f t="shared" si="8"/>
        <v>#REF!</v>
      </c>
      <c r="AC23" s="82"/>
      <c r="AD23" s="82" t="e">
        <f>IF(#REF!=1,M23,IF(AE23&gt;0,A24-A23,0))</f>
        <v>#REF!</v>
      </c>
      <c r="AE23" s="101" t="e">
        <f>IF(A23&lt;=#REF!,A23,0)</f>
        <v>#REF!</v>
      </c>
      <c r="AG23" s="77" t="e">
        <f t="shared" si="9"/>
        <v>#REF!</v>
      </c>
      <c r="AH23" s="108" t="e">
        <f t="shared" si="10"/>
        <v>#REF!</v>
      </c>
      <c r="AI23" s="109" t="e">
        <f t="shared" si="11"/>
        <v>#REF!</v>
      </c>
      <c r="AJ23" s="109" t="e">
        <f t="shared" si="12"/>
        <v>#REF!</v>
      </c>
      <c r="AK23" s="109" t="e">
        <f t="shared" si="13"/>
        <v>#REF!</v>
      </c>
      <c r="AL23" s="109" t="e">
        <f t="shared" si="14"/>
        <v>#REF!</v>
      </c>
      <c r="AM23" s="109" t="e">
        <f t="shared" si="15"/>
        <v>#REF!</v>
      </c>
      <c r="AO23" s="108"/>
      <c r="AP23" s="109" t="e">
        <f t="shared" si="16"/>
        <v>#REF!</v>
      </c>
      <c r="AQ23" s="109" t="e">
        <f t="shared" si="17"/>
        <v>#REF!</v>
      </c>
      <c r="AR23" s="109" t="e">
        <f t="shared" si="18"/>
        <v>#REF!</v>
      </c>
      <c r="AS23" s="109" t="e">
        <f t="shared" si="19"/>
        <v>#REF!</v>
      </c>
      <c r="AT23" s="109" t="e">
        <f t="shared" si="20"/>
        <v>#REF!</v>
      </c>
      <c r="AU23" s="128"/>
      <c r="AV23" s="109"/>
      <c r="AW23" s="128"/>
      <c r="AX23" s="99"/>
      <c r="AY23" s="99"/>
      <c r="AZ23" s="99"/>
    </row>
    <row r="24" spans="1:52" x14ac:dyDescent="0.25">
      <c r="A24" s="101">
        <f t="shared" si="21"/>
        <v>37288</v>
      </c>
      <c r="B24" s="102">
        <f t="shared" si="4"/>
        <v>4.6202000000000005</v>
      </c>
      <c r="C24" s="102">
        <f t="shared" si="22"/>
        <v>-0.13500000000000001</v>
      </c>
      <c r="D24" s="102">
        <f t="shared" si="22"/>
        <v>-0.23749999999999999</v>
      </c>
      <c r="E24" s="102">
        <f t="shared" si="22"/>
        <v>-0.31</v>
      </c>
      <c r="F24" s="102">
        <f t="shared" si="22"/>
        <v>0.26</v>
      </c>
      <c r="G24" s="102">
        <f t="shared" si="22"/>
        <v>0.14000000000000001</v>
      </c>
      <c r="H24" s="102">
        <f t="shared" si="22"/>
        <v>-0.125</v>
      </c>
      <c r="I24" s="102">
        <f t="shared" si="22"/>
        <v>0.36499999999999999</v>
      </c>
      <c r="J24" s="102">
        <f t="shared" si="22"/>
        <v>1.64</v>
      </c>
      <c r="K24" s="102">
        <f t="shared" si="22"/>
        <v>0.23</v>
      </c>
      <c r="L24" s="102">
        <f t="shared" si="23"/>
        <v>3.7499999999999999E-2</v>
      </c>
      <c r="M24" s="102">
        <f t="shared" si="23"/>
        <v>-4.4999999999999998E-2</v>
      </c>
      <c r="N24" s="102">
        <f t="shared" si="23"/>
        <v>-0.13500000000000001</v>
      </c>
      <c r="O24" s="102">
        <f t="shared" si="23"/>
        <v>-0.23749999999999999</v>
      </c>
      <c r="P24" s="102">
        <f t="shared" si="23"/>
        <v>-0.13500000000000001</v>
      </c>
      <c r="Q24" s="102">
        <f t="shared" si="23"/>
        <v>0.36499999999999999</v>
      </c>
      <c r="R24" s="102">
        <f t="shared" si="23"/>
        <v>-0.155</v>
      </c>
      <c r="S24" s="102">
        <f t="shared" si="23"/>
        <v>2.5000000000000001E-3</v>
      </c>
      <c r="T24" s="102">
        <f t="shared" si="23"/>
        <v>0.26500000000000001</v>
      </c>
      <c r="U24" s="102">
        <f t="shared" si="23"/>
        <v>1.64</v>
      </c>
      <c r="V24" s="102">
        <f t="shared" si="23"/>
        <v>-7.7499999999999999E-2</v>
      </c>
      <c r="W24" s="102">
        <f t="shared" si="23"/>
        <v>-0.04</v>
      </c>
      <c r="X24" s="102">
        <f t="shared" si="23"/>
        <v>0.26</v>
      </c>
      <c r="Y24" s="102">
        <f t="shared" si="23"/>
        <v>0.45500000000000002</v>
      </c>
      <c r="Z24" s="107" t="e">
        <f t="shared" si="7"/>
        <v>#REF!</v>
      </c>
      <c r="AA24" s="107" t="e">
        <f t="shared" si="8"/>
        <v>#REF!</v>
      </c>
      <c r="AC24" s="82"/>
      <c r="AD24" s="82" t="e">
        <f>IF(#REF!=1,M24,IF(AE24&gt;0,A25-A24,0))</f>
        <v>#REF!</v>
      </c>
      <c r="AE24" s="101" t="e">
        <f>IF(A24&lt;=#REF!,A24,0)</f>
        <v>#REF!</v>
      </c>
      <c r="AG24" s="77" t="e">
        <f t="shared" si="9"/>
        <v>#REF!</v>
      </c>
      <c r="AH24" s="108" t="e">
        <f t="shared" si="10"/>
        <v>#REF!</v>
      </c>
      <c r="AI24" s="109" t="e">
        <f t="shared" si="11"/>
        <v>#REF!</v>
      </c>
      <c r="AJ24" s="109" t="e">
        <f t="shared" si="12"/>
        <v>#REF!</v>
      </c>
      <c r="AK24" s="109" t="e">
        <f t="shared" si="13"/>
        <v>#REF!</v>
      </c>
      <c r="AL24" s="109" t="e">
        <f t="shared" si="14"/>
        <v>#REF!</v>
      </c>
      <c r="AM24" s="109" t="e">
        <f t="shared" si="15"/>
        <v>#REF!</v>
      </c>
      <c r="AO24" s="108"/>
      <c r="AP24" s="109" t="e">
        <f t="shared" si="16"/>
        <v>#REF!</v>
      </c>
      <c r="AQ24" s="109" t="e">
        <f t="shared" si="17"/>
        <v>#REF!</v>
      </c>
      <c r="AR24" s="109" t="e">
        <f t="shared" si="18"/>
        <v>#REF!</v>
      </c>
      <c r="AS24" s="109" t="e">
        <f t="shared" si="19"/>
        <v>#REF!</v>
      </c>
      <c r="AT24" s="109" t="e">
        <f t="shared" si="20"/>
        <v>#REF!</v>
      </c>
      <c r="AU24" s="128"/>
      <c r="AV24" s="109"/>
      <c r="AW24" s="128"/>
      <c r="AX24" s="99"/>
      <c r="AY24" s="99"/>
      <c r="AZ24" s="99"/>
    </row>
    <row r="25" spans="1:52" x14ac:dyDescent="0.25">
      <c r="A25" s="101">
        <f t="shared" si="21"/>
        <v>37316</v>
      </c>
      <c r="B25" s="102">
        <f t="shared" si="4"/>
        <v>4.4052000000000007</v>
      </c>
      <c r="C25" s="102">
        <f t="shared" si="22"/>
        <v>-0.14000000000000001</v>
      </c>
      <c r="D25" s="102">
        <f t="shared" si="22"/>
        <v>-0.23749999999999999</v>
      </c>
      <c r="E25" s="102">
        <f t="shared" si="22"/>
        <v>-0.31</v>
      </c>
      <c r="F25" s="102">
        <f t="shared" si="22"/>
        <v>0.26</v>
      </c>
      <c r="G25" s="102">
        <f t="shared" si="22"/>
        <v>0.13500000000000001</v>
      </c>
      <c r="H25" s="102">
        <f t="shared" si="22"/>
        <v>-0.125</v>
      </c>
      <c r="I25" s="102">
        <f t="shared" si="22"/>
        <v>0.33500000000000002</v>
      </c>
      <c r="J25" s="102">
        <f t="shared" si="22"/>
        <v>0.96</v>
      </c>
      <c r="K25" s="102">
        <f t="shared" si="22"/>
        <v>0.23</v>
      </c>
      <c r="L25" s="102">
        <f t="shared" si="23"/>
        <v>3.5000000000000003E-2</v>
      </c>
      <c r="M25" s="102">
        <f t="shared" si="23"/>
        <v>-3.2500000000000001E-2</v>
      </c>
      <c r="N25" s="102">
        <f t="shared" si="23"/>
        <v>-0.13750000000000001</v>
      </c>
      <c r="O25" s="102">
        <f t="shared" si="23"/>
        <v>-0.23749999999999999</v>
      </c>
      <c r="P25" s="102">
        <f t="shared" si="23"/>
        <v>-0.13750000000000001</v>
      </c>
      <c r="Q25" s="102">
        <f t="shared" si="23"/>
        <v>0.33500000000000002</v>
      </c>
      <c r="R25" s="102">
        <f t="shared" si="23"/>
        <v>-0.1575</v>
      </c>
      <c r="S25" s="102">
        <f t="shared" si="23"/>
        <v>2.5000000000000001E-3</v>
      </c>
      <c r="T25" s="102">
        <f t="shared" si="23"/>
        <v>0.26500000000000001</v>
      </c>
      <c r="U25" s="102">
        <f t="shared" si="23"/>
        <v>0.96</v>
      </c>
      <c r="V25" s="102">
        <f t="shared" si="23"/>
        <v>-7.7499999999999999E-2</v>
      </c>
      <c r="W25" s="102">
        <f t="shared" si="23"/>
        <v>-0.04</v>
      </c>
      <c r="X25" s="102">
        <f t="shared" si="23"/>
        <v>0.26</v>
      </c>
      <c r="Y25" s="102">
        <f t="shared" si="23"/>
        <v>0.45500000000000002</v>
      </c>
      <c r="Z25" s="107" t="e">
        <f t="shared" si="7"/>
        <v>#REF!</v>
      </c>
      <c r="AA25" s="107" t="e">
        <f t="shared" si="8"/>
        <v>#REF!</v>
      </c>
      <c r="AC25" s="82"/>
      <c r="AD25" s="82" t="e">
        <f>IF(#REF!=1,M25,IF(AE25&gt;0,A26-A25,0))</f>
        <v>#REF!</v>
      </c>
      <c r="AE25" s="101" t="e">
        <f>IF(A25&lt;=#REF!,A25,0)</f>
        <v>#REF!</v>
      </c>
      <c r="AG25" s="77" t="e">
        <f t="shared" si="9"/>
        <v>#REF!</v>
      </c>
      <c r="AH25" s="108" t="e">
        <f t="shared" si="10"/>
        <v>#REF!</v>
      </c>
      <c r="AI25" s="109" t="e">
        <f t="shared" si="11"/>
        <v>#REF!</v>
      </c>
      <c r="AJ25" s="109" t="e">
        <f t="shared" si="12"/>
        <v>#REF!</v>
      </c>
      <c r="AK25" s="109" t="e">
        <f t="shared" si="13"/>
        <v>#REF!</v>
      </c>
      <c r="AL25" s="109" t="e">
        <f t="shared" si="14"/>
        <v>#REF!</v>
      </c>
      <c r="AM25" s="109" t="e">
        <f t="shared" si="15"/>
        <v>#REF!</v>
      </c>
      <c r="AO25" s="108"/>
      <c r="AP25" s="109" t="e">
        <f t="shared" si="16"/>
        <v>#REF!</v>
      </c>
      <c r="AQ25" s="109" t="e">
        <f t="shared" si="17"/>
        <v>#REF!</v>
      </c>
      <c r="AR25" s="109" t="e">
        <f t="shared" si="18"/>
        <v>#REF!</v>
      </c>
      <c r="AS25" s="109" t="e">
        <f t="shared" si="19"/>
        <v>#REF!</v>
      </c>
      <c r="AT25" s="109" t="e">
        <f t="shared" si="20"/>
        <v>#REF!</v>
      </c>
      <c r="AU25" s="128"/>
      <c r="AV25" s="109"/>
      <c r="AW25" s="128"/>
      <c r="AX25" s="99"/>
      <c r="AY25" s="99"/>
      <c r="AZ25" s="99"/>
    </row>
    <row r="26" spans="1:52" x14ac:dyDescent="0.25">
      <c r="A26" s="101">
        <f t="shared" si="21"/>
        <v>37347</v>
      </c>
      <c r="B26" s="102">
        <f t="shared" si="4"/>
        <v>4.22</v>
      </c>
      <c r="C26" s="102">
        <f t="shared" si="22"/>
        <v>-0.1275</v>
      </c>
      <c r="D26" s="102">
        <f t="shared" si="22"/>
        <v>-0.23499999999999999</v>
      </c>
      <c r="E26" s="102">
        <f t="shared" si="22"/>
        <v>-0.56999999999999995</v>
      </c>
      <c r="F26" s="102">
        <f t="shared" si="22"/>
        <v>0.38500000000000001</v>
      </c>
      <c r="G26" s="102">
        <f t="shared" si="22"/>
        <v>8.2500000000000004E-2</v>
      </c>
      <c r="H26" s="102">
        <f t="shared" si="22"/>
        <v>-0.115</v>
      </c>
      <c r="I26" s="102">
        <f t="shared" si="22"/>
        <v>0.20499999999999999</v>
      </c>
      <c r="J26" s="102">
        <f t="shared" si="22"/>
        <v>0.45</v>
      </c>
      <c r="K26" s="102">
        <f t="shared" si="22"/>
        <v>0.19</v>
      </c>
      <c r="L26" s="102">
        <f t="shared" si="23"/>
        <v>-0.06</v>
      </c>
      <c r="M26" s="102">
        <f t="shared" si="23"/>
        <v>1.4999999999999999E-2</v>
      </c>
      <c r="N26" s="102">
        <f t="shared" si="23"/>
        <v>-0.13250000000000001</v>
      </c>
      <c r="O26" s="102">
        <f t="shared" si="23"/>
        <v>-0.23499999999999999</v>
      </c>
      <c r="P26" s="102">
        <f t="shared" si="23"/>
        <v>-0.13250000000000001</v>
      </c>
      <c r="Q26" s="102">
        <f t="shared" si="23"/>
        <v>0.20499999999999999</v>
      </c>
      <c r="R26" s="102">
        <f t="shared" si="23"/>
        <v>-0.19750000000000001</v>
      </c>
      <c r="S26" s="102">
        <f t="shared" si="23"/>
        <v>6.0000000000000001E-3</v>
      </c>
      <c r="T26" s="102">
        <f t="shared" si="23"/>
        <v>0.17</v>
      </c>
      <c r="U26" s="102">
        <f t="shared" si="23"/>
        <v>0.45</v>
      </c>
      <c r="V26" s="102">
        <f t="shared" si="23"/>
        <v>-0.06</v>
      </c>
      <c r="W26" s="102">
        <f t="shared" si="23"/>
        <v>-0.02</v>
      </c>
      <c r="X26" s="102">
        <f t="shared" si="23"/>
        <v>0.38500000000000001</v>
      </c>
      <c r="Y26" s="102">
        <f t="shared" si="23"/>
        <v>0.48499999999999999</v>
      </c>
      <c r="Z26" s="107" t="e">
        <f t="shared" si="7"/>
        <v>#REF!</v>
      </c>
      <c r="AA26" s="107" t="e">
        <f t="shared" si="8"/>
        <v>#REF!</v>
      </c>
      <c r="AC26" s="82"/>
      <c r="AD26" s="82" t="e">
        <f>IF(#REF!=1,M26,IF(AE26&gt;0,A27-A26,0))</f>
        <v>#REF!</v>
      </c>
      <c r="AE26" s="101" t="e">
        <f>IF(A26&lt;=#REF!,A26,0)</f>
        <v>#REF!</v>
      </c>
      <c r="AG26" s="77" t="e">
        <f t="shared" si="9"/>
        <v>#REF!</v>
      </c>
      <c r="AH26" s="108" t="e">
        <f t="shared" si="10"/>
        <v>#REF!</v>
      </c>
      <c r="AI26" s="109" t="e">
        <f t="shared" si="11"/>
        <v>#REF!</v>
      </c>
      <c r="AJ26" s="109" t="e">
        <f t="shared" si="12"/>
        <v>#REF!</v>
      </c>
      <c r="AK26" s="109" t="e">
        <f t="shared" si="13"/>
        <v>#REF!</v>
      </c>
      <c r="AL26" s="109" t="e">
        <f t="shared" si="14"/>
        <v>#REF!</v>
      </c>
      <c r="AM26" s="109" t="e">
        <f t="shared" si="15"/>
        <v>#REF!</v>
      </c>
      <c r="AO26" s="108"/>
      <c r="AP26" s="109" t="e">
        <f t="shared" si="16"/>
        <v>#REF!</v>
      </c>
      <c r="AQ26" s="109" t="e">
        <f t="shared" si="17"/>
        <v>#REF!</v>
      </c>
      <c r="AR26" s="109" t="e">
        <f t="shared" si="18"/>
        <v>#REF!</v>
      </c>
      <c r="AS26" s="109" t="e">
        <f t="shared" si="19"/>
        <v>#REF!</v>
      </c>
      <c r="AT26" s="109" t="e">
        <f t="shared" si="20"/>
        <v>#REF!</v>
      </c>
      <c r="AU26" s="128"/>
      <c r="AV26" s="109"/>
      <c r="AW26" s="128"/>
      <c r="AX26" s="99"/>
      <c r="AY26" s="99"/>
      <c r="AZ26" s="99"/>
    </row>
    <row r="27" spans="1:52" x14ac:dyDescent="0.25">
      <c r="A27" s="101">
        <f t="shared" si="21"/>
        <v>37377</v>
      </c>
      <c r="B27" s="115"/>
      <c r="E27" s="112"/>
      <c r="F27" s="112"/>
      <c r="G27" s="112"/>
      <c r="H27" s="113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83"/>
      <c r="AA27" s="83"/>
      <c r="AB27" s="83"/>
      <c r="AC27" s="84"/>
      <c r="AD27" s="83"/>
      <c r="AE27" s="84"/>
      <c r="AF27" s="83"/>
    </row>
    <row r="28" spans="1:52" x14ac:dyDescent="0.25">
      <c r="A28" s="110"/>
      <c r="B28" s="115"/>
      <c r="E28" s="112"/>
      <c r="F28" s="112"/>
      <c r="G28" s="112"/>
      <c r="H28" s="113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83"/>
      <c r="AA28" s="83"/>
      <c r="AB28" s="83"/>
      <c r="AC28" s="84"/>
      <c r="AD28" s="83"/>
      <c r="AE28" s="84"/>
      <c r="AF28" s="83"/>
    </row>
    <row r="29" spans="1:52" x14ac:dyDescent="0.25">
      <c r="A29" s="110"/>
      <c r="B29" s="115"/>
      <c r="E29" s="112"/>
      <c r="F29" s="112"/>
      <c r="G29" s="112"/>
      <c r="H29" s="113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83"/>
      <c r="AA29" s="83"/>
      <c r="AB29" s="83"/>
      <c r="AC29" s="84"/>
      <c r="AD29" s="83"/>
      <c r="AE29" s="84"/>
      <c r="AF29" s="83"/>
    </row>
    <row r="30" spans="1:52" x14ac:dyDescent="0.25">
      <c r="A30" s="110"/>
      <c r="B30" s="115"/>
      <c r="D30" s="77">
        <f>0.15*180*10000</f>
        <v>270000</v>
      </c>
      <c r="E30" s="112"/>
      <c r="F30" s="112"/>
      <c r="G30" s="112"/>
      <c r="H30" s="113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83"/>
      <c r="AA30" s="83"/>
      <c r="AB30" s="83"/>
      <c r="AC30" s="84"/>
      <c r="AD30" s="83"/>
      <c r="AE30" s="84"/>
      <c r="AF30" s="83"/>
    </row>
    <row r="31" spans="1:52" x14ac:dyDescent="0.25">
      <c r="A31" s="110"/>
      <c r="B31" s="115"/>
      <c r="E31" s="112"/>
      <c r="F31" s="112"/>
      <c r="G31" s="112"/>
      <c r="H31" s="113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83"/>
      <c r="AA31" s="83"/>
      <c r="AB31" s="83"/>
      <c r="AC31" s="84"/>
      <c r="AD31" s="83"/>
      <c r="AE31" s="84"/>
      <c r="AF31" s="83"/>
    </row>
    <row r="32" spans="1:52" x14ac:dyDescent="0.25">
      <c r="A32" s="110"/>
      <c r="B32" s="115"/>
      <c r="E32" s="112"/>
      <c r="F32" s="112"/>
      <c r="G32" s="112"/>
      <c r="H32" s="113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83"/>
      <c r="AA32" s="83"/>
      <c r="AB32" s="83"/>
      <c r="AC32" s="84"/>
      <c r="AD32" s="83"/>
      <c r="AE32" s="84"/>
      <c r="AF32" s="83"/>
    </row>
    <row r="33" spans="1:32" x14ac:dyDescent="0.25">
      <c r="A33" s="110"/>
      <c r="B33" s="115"/>
      <c r="E33" s="112"/>
      <c r="F33" s="112"/>
      <c r="G33" s="112"/>
      <c r="H33" s="113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83"/>
      <c r="AA33" s="83"/>
      <c r="AB33" s="83"/>
      <c r="AC33" s="84"/>
      <c r="AD33" s="83"/>
      <c r="AE33" s="84"/>
      <c r="AF33" s="83"/>
    </row>
    <row r="34" spans="1:32" x14ac:dyDescent="0.25">
      <c r="A34" s="110"/>
      <c r="B34" s="115"/>
      <c r="E34" s="112"/>
      <c r="F34" s="112"/>
      <c r="G34" s="112"/>
      <c r="H34" s="113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83"/>
      <c r="AA34" s="83"/>
      <c r="AB34" s="83"/>
      <c r="AC34" s="84"/>
      <c r="AD34" s="83"/>
      <c r="AE34" s="84"/>
      <c r="AF34" s="83"/>
    </row>
    <row r="35" spans="1:32" x14ac:dyDescent="0.25">
      <c r="A35" s="110"/>
      <c r="B35" s="115"/>
      <c r="E35" s="112"/>
      <c r="F35" s="112"/>
      <c r="G35" s="112"/>
      <c r="H35" s="113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83"/>
      <c r="AA35" s="83"/>
      <c r="AB35" s="83"/>
      <c r="AC35" s="84"/>
      <c r="AD35" s="83"/>
      <c r="AE35" s="84"/>
      <c r="AF35" s="83"/>
    </row>
    <row r="36" spans="1:32" x14ac:dyDescent="0.25">
      <c r="A36" s="110"/>
      <c r="B36" s="115"/>
      <c r="E36" s="112"/>
      <c r="F36" s="112"/>
      <c r="G36" s="112"/>
      <c r="H36" s="113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83"/>
      <c r="AA36" s="83"/>
      <c r="AB36" s="83"/>
      <c r="AC36" s="84"/>
      <c r="AD36" s="83"/>
      <c r="AE36" s="84"/>
      <c r="AF36" s="83"/>
    </row>
    <row r="37" spans="1:32" x14ac:dyDescent="0.25">
      <c r="A37" s="110"/>
      <c r="B37" s="115"/>
      <c r="E37" s="112"/>
      <c r="F37" s="112"/>
      <c r="G37" s="112"/>
      <c r="H37" s="113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83"/>
      <c r="AA37" s="83"/>
      <c r="AB37" s="83"/>
      <c r="AC37" s="84"/>
      <c r="AD37" s="83"/>
      <c r="AE37" s="84"/>
      <c r="AF37" s="83"/>
    </row>
    <row r="38" spans="1:32" x14ac:dyDescent="0.25">
      <c r="A38" s="116"/>
      <c r="E38" s="79"/>
      <c r="F38" s="79"/>
      <c r="G38" s="79"/>
      <c r="H38" s="113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83"/>
      <c r="AA38" s="83"/>
      <c r="AB38" s="83"/>
      <c r="AC38" s="84"/>
      <c r="AD38" s="83"/>
      <c r="AE38" s="84"/>
      <c r="AF38" s="83"/>
    </row>
    <row r="39" spans="1:32" x14ac:dyDescent="0.25">
      <c r="A39" s="110"/>
      <c r="B39" s="115"/>
      <c r="E39" s="112"/>
      <c r="F39" s="112"/>
      <c r="G39" s="112"/>
      <c r="H39" s="113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83"/>
      <c r="AA39" s="83"/>
      <c r="AB39" s="83"/>
      <c r="AC39" s="84"/>
      <c r="AD39" s="83"/>
      <c r="AE39" s="84"/>
      <c r="AF39" s="83"/>
    </row>
    <row r="40" spans="1:32" x14ac:dyDescent="0.25">
      <c r="B40" s="117"/>
      <c r="C40" s="118"/>
      <c r="D40" s="118"/>
      <c r="E40" s="111"/>
      <c r="F40" s="111"/>
      <c r="G40" s="111"/>
      <c r="H40" s="112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83"/>
      <c r="AA40" s="83"/>
      <c r="AB40" s="83"/>
      <c r="AC40" s="84"/>
      <c r="AD40" s="83"/>
      <c r="AE40" s="84"/>
      <c r="AF40" s="83"/>
    </row>
    <row r="41" spans="1:32" x14ac:dyDescent="0.25">
      <c r="B41" s="117"/>
      <c r="C41" s="118"/>
      <c r="D41" s="118"/>
      <c r="E41" s="111"/>
      <c r="F41" s="111"/>
      <c r="G41" s="111"/>
      <c r="H41" s="112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83"/>
      <c r="AA41" s="83"/>
      <c r="AB41" s="83"/>
      <c r="AC41" s="84"/>
      <c r="AD41" s="83"/>
      <c r="AE41" s="84"/>
      <c r="AF41" s="83"/>
    </row>
    <row r="42" spans="1:32" x14ac:dyDescent="0.25">
      <c r="B42" s="117"/>
      <c r="C42" s="118"/>
      <c r="D42" s="118"/>
      <c r="E42" s="111"/>
      <c r="F42" s="111"/>
      <c r="G42" s="111"/>
      <c r="H42" s="112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83"/>
      <c r="AA42" s="83"/>
      <c r="AB42" s="83"/>
      <c r="AC42" s="84"/>
      <c r="AD42" s="83"/>
      <c r="AE42" s="84"/>
      <c r="AF42" s="83"/>
    </row>
    <row r="43" spans="1:32" x14ac:dyDescent="0.25">
      <c r="B43" s="117"/>
      <c r="C43" s="118"/>
      <c r="D43" s="118"/>
      <c r="E43" s="111"/>
      <c r="F43" s="111"/>
      <c r="G43" s="111"/>
      <c r="H43" s="112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83"/>
      <c r="AA43" s="83"/>
      <c r="AB43" s="83"/>
      <c r="AC43" s="84"/>
      <c r="AD43" s="83"/>
      <c r="AE43" s="84"/>
      <c r="AF43" s="83"/>
    </row>
    <row r="44" spans="1:32" x14ac:dyDescent="0.25">
      <c r="B44" s="117"/>
      <c r="C44" s="118"/>
      <c r="D44" s="118"/>
      <c r="E44" s="111"/>
      <c r="F44" s="111"/>
      <c r="G44" s="111"/>
      <c r="H44" s="112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83"/>
      <c r="AA44" s="83"/>
      <c r="AB44" s="83"/>
      <c r="AC44" s="84"/>
      <c r="AD44" s="83"/>
      <c r="AE44" s="84"/>
      <c r="AF44" s="83"/>
    </row>
    <row r="45" spans="1:32" x14ac:dyDescent="0.25">
      <c r="B45" s="117"/>
      <c r="C45" s="118"/>
      <c r="D45" s="118"/>
      <c r="E45" s="111"/>
      <c r="F45" s="111"/>
      <c r="G45" s="111"/>
      <c r="H45" s="112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83"/>
      <c r="AA45" s="83"/>
      <c r="AB45" s="83"/>
      <c r="AC45" s="84"/>
      <c r="AD45" s="83"/>
      <c r="AE45" s="84"/>
      <c r="AF45" s="83"/>
    </row>
    <row r="46" spans="1:32" x14ac:dyDescent="0.25">
      <c r="B46" s="117"/>
      <c r="C46" s="118"/>
      <c r="D46" s="118"/>
      <c r="E46" s="111"/>
      <c r="F46" s="111"/>
      <c r="G46" s="111"/>
      <c r="H46" s="112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83"/>
      <c r="AA46" s="83"/>
      <c r="AB46" s="83"/>
      <c r="AC46" s="84"/>
      <c r="AD46" s="83"/>
      <c r="AE46" s="84"/>
      <c r="AF46" s="83"/>
    </row>
    <row r="47" spans="1:32" x14ac:dyDescent="0.25">
      <c r="B47" s="117"/>
      <c r="C47" s="118"/>
      <c r="D47" s="118"/>
      <c r="E47" s="111"/>
      <c r="F47" s="111"/>
      <c r="G47" s="111"/>
      <c r="H47" s="112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83"/>
      <c r="AA47" s="83"/>
      <c r="AB47" s="83"/>
      <c r="AC47" s="84"/>
      <c r="AD47" s="83"/>
      <c r="AE47" s="84"/>
      <c r="AF47" s="83"/>
    </row>
    <row r="48" spans="1:32" x14ac:dyDescent="0.25">
      <c r="B48" s="117"/>
      <c r="C48" s="118"/>
      <c r="D48" s="118"/>
      <c r="E48" s="111"/>
      <c r="F48" s="111"/>
      <c r="G48" s="111"/>
      <c r="H48" s="112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83"/>
      <c r="AA48" s="83"/>
      <c r="AB48" s="83"/>
      <c r="AC48" s="84"/>
      <c r="AD48" s="83"/>
      <c r="AE48" s="84"/>
      <c r="AF48" s="83"/>
    </row>
    <row r="49" spans="2:32" x14ac:dyDescent="0.25">
      <c r="B49" s="117"/>
      <c r="C49" s="118"/>
      <c r="D49" s="118"/>
      <c r="E49" s="111"/>
      <c r="F49" s="111"/>
      <c r="G49" s="111"/>
      <c r="H49" s="112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83"/>
      <c r="AA49" s="83"/>
      <c r="AB49" s="83"/>
      <c r="AC49" s="84"/>
      <c r="AD49" s="83"/>
      <c r="AE49" s="84"/>
      <c r="AF49" s="83"/>
    </row>
    <row r="50" spans="2:32" x14ac:dyDescent="0.25">
      <c r="B50" s="117"/>
      <c r="C50" s="118"/>
      <c r="D50" s="118"/>
      <c r="E50" s="111"/>
      <c r="F50" s="111"/>
      <c r="G50" s="111"/>
      <c r="H50" s="112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83"/>
      <c r="AA50" s="83"/>
      <c r="AB50" s="83"/>
      <c r="AC50" s="84"/>
      <c r="AD50" s="83"/>
      <c r="AE50" s="84"/>
      <c r="AF50" s="83"/>
    </row>
    <row r="51" spans="2:32" x14ac:dyDescent="0.25">
      <c r="B51" s="117"/>
      <c r="C51" s="118"/>
      <c r="D51" s="118"/>
      <c r="E51" s="111"/>
      <c r="F51" s="111"/>
      <c r="G51" s="111"/>
      <c r="H51" s="112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83"/>
      <c r="AA51" s="83"/>
      <c r="AB51" s="83"/>
      <c r="AC51" s="84"/>
      <c r="AD51" s="83"/>
      <c r="AE51" s="84"/>
      <c r="AF51" s="83"/>
    </row>
    <row r="52" spans="2:32" ht="13.8" thickBot="1" x14ac:dyDescent="0.3">
      <c r="B52" s="117"/>
      <c r="C52" s="121"/>
      <c r="D52" s="121"/>
      <c r="E52" s="111"/>
      <c r="F52" s="111"/>
      <c r="G52" s="111"/>
      <c r="H52" s="112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83"/>
      <c r="AA52" s="83"/>
      <c r="AB52" s="83"/>
      <c r="AC52" s="84"/>
      <c r="AD52" s="83"/>
      <c r="AE52" s="84"/>
      <c r="AF52" s="83"/>
    </row>
    <row r="53" spans="2:32" x14ac:dyDescent="0.25">
      <c r="B53" s="117"/>
      <c r="C53" s="122"/>
      <c r="D53" s="122"/>
      <c r="E53" s="111"/>
      <c r="F53" s="111"/>
      <c r="G53" s="111"/>
      <c r="H53" s="112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83"/>
      <c r="AA53" s="83"/>
      <c r="AB53" s="83"/>
      <c r="AC53" s="84"/>
      <c r="AD53" s="83"/>
      <c r="AE53" s="84"/>
      <c r="AF53" s="83"/>
    </row>
    <row r="54" spans="2:32" ht="13.8" thickBot="1" x14ac:dyDescent="0.3">
      <c r="B54" s="117"/>
      <c r="C54" s="123"/>
      <c r="D54" s="123"/>
      <c r="E54" s="111"/>
      <c r="F54" s="111"/>
      <c r="G54" s="111"/>
      <c r="H54" s="112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83"/>
      <c r="AA54" s="83"/>
      <c r="AB54" s="83"/>
      <c r="AC54" s="84"/>
      <c r="AD54" s="83"/>
      <c r="AE54" s="84"/>
      <c r="AF54" s="83"/>
    </row>
    <row r="55" spans="2:32" ht="13.8" thickBot="1" x14ac:dyDescent="0.3">
      <c r="B55" s="124"/>
      <c r="C55" s="123"/>
      <c r="D55" s="123"/>
      <c r="E55" s="111"/>
      <c r="F55" s="111"/>
      <c r="G55" s="111"/>
      <c r="H55" s="112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83"/>
      <c r="AA55" s="83"/>
      <c r="AB55" s="83"/>
      <c r="AC55" s="84"/>
      <c r="AD55" s="83"/>
      <c r="AE55" s="84"/>
      <c r="AF55" s="83"/>
    </row>
    <row r="56" spans="2:32" x14ac:dyDescent="0.25">
      <c r="B56" s="124"/>
      <c r="C56" s="126"/>
      <c r="D56" s="126"/>
      <c r="E56" s="111"/>
      <c r="F56" s="111"/>
      <c r="G56" s="111"/>
      <c r="H56" s="112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83"/>
      <c r="AA56" s="83"/>
      <c r="AB56" s="83"/>
      <c r="AC56" s="84"/>
      <c r="AD56" s="83"/>
      <c r="AE56" s="84"/>
      <c r="AF56" s="83"/>
    </row>
    <row r="57" spans="2:32" x14ac:dyDescent="0.25">
      <c r="B57" s="124"/>
      <c r="C57" s="126"/>
      <c r="D57" s="126"/>
      <c r="E57" s="111"/>
      <c r="F57" s="111"/>
      <c r="G57" s="111"/>
      <c r="H57" s="112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83"/>
      <c r="AA57" s="83"/>
      <c r="AB57" s="83"/>
      <c r="AC57" s="84"/>
      <c r="AD57" s="83"/>
      <c r="AE57" s="84"/>
      <c r="AF57" s="83"/>
    </row>
    <row r="58" spans="2:32" x14ac:dyDescent="0.25">
      <c r="B58" s="124"/>
      <c r="C58" s="126"/>
      <c r="D58" s="126"/>
      <c r="E58" s="111"/>
      <c r="F58" s="111"/>
      <c r="G58" s="111"/>
      <c r="H58" s="112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83"/>
      <c r="AA58" s="83"/>
      <c r="AB58" s="83"/>
      <c r="AC58" s="84"/>
      <c r="AD58" s="83"/>
      <c r="AE58" s="84"/>
      <c r="AF58" s="83"/>
    </row>
    <row r="59" spans="2:32" x14ac:dyDescent="0.25">
      <c r="B59" s="124"/>
      <c r="C59" s="126"/>
      <c r="D59" s="126"/>
      <c r="E59" s="111"/>
      <c r="F59" s="111"/>
      <c r="G59" s="111"/>
      <c r="H59" s="112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83"/>
      <c r="AA59" s="83"/>
      <c r="AB59" s="83"/>
      <c r="AC59" s="84"/>
      <c r="AD59" s="83"/>
      <c r="AE59" s="84"/>
      <c r="AF59" s="83"/>
    </row>
    <row r="60" spans="2:32" x14ac:dyDescent="0.25">
      <c r="B60" s="124"/>
      <c r="C60" s="126"/>
      <c r="D60" s="126"/>
      <c r="E60" s="111"/>
      <c r="F60" s="111"/>
      <c r="G60" s="111"/>
      <c r="H60" s="112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83"/>
      <c r="AA60" s="83"/>
      <c r="AB60" s="83"/>
      <c r="AC60" s="84"/>
      <c r="AD60" s="83"/>
      <c r="AE60" s="84"/>
      <c r="AF60" s="83"/>
    </row>
    <row r="61" spans="2:32" x14ac:dyDescent="0.25">
      <c r="B61" s="124"/>
      <c r="C61" s="126"/>
      <c r="D61" s="126"/>
      <c r="E61" s="111"/>
      <c r="F61" s="111"/>
      <c r="G61" s="111"/>
      <c r="H61" s="112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83"/>
      <c r="AA61" s="83"/>
      <c r="AB61" s="83"/>
      <c r="AC61" s="84"/>
      <c r="AD61" s="83"/>
      <c r="AE61" s="84"/>
      <c r="AF61" s="83"/>
    </row>
    <row r="62" spans="2:32" x14ac:dyDescent="0.25">
      <c r="B62" s="124"/>
      <c r="C62" s="126"/>
      <c r="D62" s="126"/>
      <c r="E62" s="111"/>
      <c r="F62" s="111"/>
      <c r="G62" s="111"/>
      <c r="H62" s="112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83"/>
      <c r="AA62" s="83"/>
      <c r="AB62" s="83"/>
      <c r="AC62" s="84"/>
      <c r="AD62" s="83"/>
      <c r="AE62" s="84"/>
      <c r="AF62" s="83"/>
    </row>
    <row r="63" spans="2:32" x14ac:dyDescent="0.25">
      <c r="B63" s="124"/>
      <c r="C63" s="126"/>
      <c r="D63" s="126"/>
      <c r="E63" s="111"/>
      <c r="F63" s="111"/>
      <c r="G63" s="111"/>
      <c r="H63" s="112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83"/>
      <c r="AA63" s="83"/>
      <c r="AB63" s="83"/>
      <c r="AC63" s="84"/>
      <c r="AD63" s="83"/>
      <c r="AE63" s="84"/>
      <c r="AF63" s="83"/>
    </row>
    <row r="64" spans="2:32" x14ac:dyDescent="0.25">
      <c r="B64" s="124"/>
      <c r="C64" s="126"/>
      <c r="D64" s="126"/>
      <c r="E64" s="111"/>
      <c r="F64" s="111"/>
      <c r="G64" s="111"/>
      <c r="H64" s="112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83"/>
      <c r="AA64" s="83"/>
      <c r="AB64" s="83"/>
      <c r="AC64" s="84"/>
      <c r="AD64" s="83"/>
      <c r="AE64" s="84"/>
      <c r="AF64" s="83"/>
    </row>
    <row r="65" spans="2:32" x14ac:dyDescent="0.25">
      <c r="B65" s="124"/>
      <c r="C65" s="126"/>
      <c r="D65" s="126"/>
      <c r="E65" s="111"/>
      <c r="F65" s="111"/>
      <c r="G65" s="111"/>
      <c r="H65" s="112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83"/>
      <c r="AA65" s="83"/>
      <c r="AB65" s="83"/>
      <c r="AC65" s="84"/>
      <c r="AD65" s="83"/>
      <c r="AE65" s="84"/>
      <c r="AF65" s="83"/>
    </row>
    <row r="66" spans="2:32" x14ac:dyDescent="0.25">
      <c r="B66" s="124"/>
      <c r="C66" s="126"/>
      <c r="D66" s="126"/>
      <c r="E66" s="111"/>
      <c r="F66" s="111"/>
      <c r="G66" s="111"/>
      <c r="H66" s="112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83"/>
      <c r="AA66" s="83"/>
      <c r="AB66" s="83"/>
      <c r="AC66" s="84"/>
      <c r="AD66" s="83"/>
      <c r="AE66" s="84"/>
      <c r="AF66" s="83"/>
    </row>
    <row r="67" spans="2:32" x14ac:dyDescent="0.25">
      <c r="B67" s="124"/>
      <c r="C67" s="126"/>
      <c r="D67" s="126"/>
      <c r="E67" s="111"/>
      <c r="F67" s="111"/>
      <c r="G67" s="111"/>
      <c r="H67" s="112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83"/>
      <c r="AA67" s="83"/>
      <c r="AB67" s="83"/>
      <c r="AC67" s="84"/>
      <c r="AD67" s="83"/>
      <c r="AE67" s="84"/>
      <c r="AF67" s="83"/>
    </row>
    <row r="68" spans="2:32" x14ac:dyDescent="0.25">
      <c r="B68" s="124"/>
      <c r="C68" s="126"/>
      <c r="D68" s="126"/>
      <c r="E68" s="111"/>
      <c r="F68" s="111"/>
      <c r="G68" s="111"/>
      <c r="H68" s="112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83"/>
      <c r="AA68" s="83"/>
      <c r="AB68" s="83"/>
      <c r="AC68" s="84"/>
      <c r="AD68" s="83"/>
      <c r="AE68" s="84"/>
      <c r="AF68" s="83"/>
    </row>
    <row r="69" spans="2:32" x14ac:dyDescent="0.25">
      <c r="B69" s="124"/>
      <c r="C69" s="126"/>
      <c r="D69" s="126"/>
      <c r="E69" s="111"/>
      <c r="F69" s="111"/>
      <c r="G69" s="111"/>
      <c r="H69" s="112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83"/>
      <c r="AA69" s="83"/>
      <c r="AB69" s="83"/>
      <c r="AC69" s="84"/>
      <c r="AD69" s="83"/>
      <c r="AE69" s="84"/>
      <c r="AF69" s="83"/>
    </row>
    <row r="70" spans="2:32" x14ac:dyDescent="0.25">
      <c r="B70" s="124"/>
      <c r="C70" s="126"/>
      <c r="D70" s="126"/>
      <c r="E70" s="111"/>
      <c r="F70" s="111"/>
      <c r="G70" s="111"/>
      <c r="H70" s="112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83"/>
      <c r="AA70" s="83"/>
      <c r="AB70" s="83"/>
      <c r="AC70" s="84"/>
      <c r="AD70" s="83"/>
      <c r="AE70" s="84"/>
      <c r="AF70" s="83"/>
    </row>
    <row r="71" spans="2:32" x14ac:dyDescent="0.25">
      <c r="B71" s="124"/>
      <c r="C71" s="126"/>
      <c r="D71" s="126"/>
      <c r="E71" s="111"/>
      <c r="F71" s="111"/>
      <c r="G71" s="111"/>
      <c r="H71" s="112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83"/>
      <c r="AA71" s="83"/>
      <c r="AB71" s="83"/>
      <c r="AC71" s="84"/>
      <c r="AD71" s="83"/>
      <c r="AE71" s="84"/>
      <c r="AF71" s="83"/>
    </row>
    <row r="72" spans="2:32" x14ac:dyDescent="0.25">
      <c r="B72" s="124"/>
      <c r="C72" s="126"/>
      <c r="D72" s="126"/>
      <c r="E72" s="111"/>
      <c r="F72" s="111"/>
      <c r="G72" s="111"/>
      <c r="H72" s="112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83"/>
      <c r="AA72" s="83"/>
      <c r="AB72" s="83"/>
      <c r="AC72" s="84"/>
      <c r="AD72" s="83"/>
      <c r="AE72" s="84"/>
      <c r="AF72" s="83"/>
    </row>
    <row r="73" spans="2:32" x14ac:dyDescent="0.25">
      <c r="B73" s="124"/>
      <c r="C73" s="126"/>
      <c r="D73" s="126"/>
      <c r="E73" s="111"/>
      <c r="F73" s="111"/>
      <c r="G73" s="111"/>
      <c r="H73" s="112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83"/>
      <c r="AA73" s="83"/>
      <c r="AB73" s="83"/>
      <c r="AC73" s="84"/>
      <c r="AD73" s="83"/>
      <c r="AE73" s="84"/>
      <c r="AF73" s="83"/>
    </row>
    <row r="74" spans="2:32" x14ac:dyDescent="0.25">
      <c r="B74" s="124"/>
      <c r="C74" s="126"/>
      <c r="D74" s="126"/>
      <c r="E74" s="111"/>
      <c r="F74" s="111"/>
      <c r="G74" s="111"/>
      <c r="H74" s="112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83"/>
      <c r="AA74" s="83"/>
      <c r="AB74" s="83"/>
      <c r="AC74" s="84"/>
      <c r="AD74" s="83"/>
      <c r="AE74" s="84"/>
      <c r="AF74" s="83"/>
    </row>
    <row r="75" spans="2:32" x14ac:dyDescent="0.25">
      <c r="B75" s="124"/>
      <c r="C75" s="126"/>
      <c r="D75" s="126"/>
      <c r="E75" s="111"/>
      <c r="F75" s="111"/>
      <c r="G75" s="111"/>
      <c r="H75" s="112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83"/>
      <c r="AA75" s="83"/>
      <c r="AB75" s="83"/>
      <c r="AC75" s="84"/>
      <c r="AD75" s="83"/>
      <c r="AE75" s="84"/>
      <c r="AF75" s="83"/>
    </row>
    <row r="76" spans="2:32" x14ac:dyDescent="0.25">
      <c r="B76" s="124"/>
      <c r="C76" s="126"/>
      <c r="D76" s="126"/>
      <c r="E76" s="111"/>
      <c r="F76" s="111"/>
      <c r="G76" s="111"/>
      <c r="H76" s="112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83"/>
      <c r="AA76" s="83"/>
      <c r="AB76" s="83"/>
      <c r="AC76" s="84"/>
      <c r="AD76" s="83"/>
      <c r="AE76" s="84"/>
      <c r="AF76" s="83"/>
    </row>
    <row r="77" spans="2:32" x14ac:dyDescent="0.25">
      <c r="B77" s="124"/>
      <c r="C77" s="126"/>
      <c r="D77" s="126"/>
      <c r="E77" s="111"/>
      <c r="F77" s="111"/>
      <c r="G77" s="111"/>
      <c r="H77" s="112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83"/>
      <c r="AA77" s="83"/>
      <c r="AB77" s="83"/>
      <c r="AC77" s="84"/>
      <c r="AD77" s="83"/>
      <c r="AE77" s="84"/>
      <c r="AF77" s="83"/>
    </row>
    <row r="78" spans="2:32" x14ac:dyDescent="0.25">
      <c r="B78" s="124"/>
      <c r="C78" s="126"/>
      <c r="D78" s="126"/>
      <c r="E78" s="111"/>
      <c r="F78" s="111"/>
      <c r="G78" s="111"/>
      <c r="H78" s="112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83"/>
      <c r="AA78" s="83"/>
      <c r="AB78" s="83"/>
      <c r="AC78" s="84"/>
      <c r="AD78" s="83"/>
      <c r="AE78" s="84"/>
      <c r="AF78" s="83"/>
    </row>
    <row r="79" spans="2:32" x14ac:dyDescent="0.25">
      <c r="B79" s="124"/>
      <c r="C79" s="126"/>
      <c r="D79" s="126"/>
      <c r="E79" s="111"/>
      <c r="F79" s="111"/>
      <c r="G79" s="111"/>
      <c r="H79" s="112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83"/>
      <c r="AA79" s="83"/>
      <c r="AB79" s="83"/>
      <c r="AC79" s="84"/>
      <c r="AD79" s="83"/>
      <c r="AE79" s="84"/>
      <c r="AF79" s="83"/>
    </row>
    <row r="80" spans="2:32" x14ac:dyDescent="0.25">
      <c r="B80" s="124"/>
      <c r="C80" s="126"/>
      <c r="D80" s="126"/>
      <c r="E80" s="111"/>
      <c r="F80" s="111"/>
      <c r="G80" s="111"/>
      <c r="H80" s="112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83"/>
      <c r="AA80" s="83"/>
      <c r="AB80" s="83"/>
      <c r="AC80" s="84"/>
      <c r="AD80" s="83"/>
      <c r="AE80" s="84"/>
      <c r="AF80" s="83"/>
    </row>
    <row r="81" spans="2:32" x14ac:dyDescent="0.25">
      <c r="B81" s="124"/>
      <c r="C81" s="126"/>
      <c r="D81" s="126"/>
      <c r="E81" s="111"/>
      <c r="F81" s="111"/>
      <c r="G81" s="111"/>
      <c r="H81" s="112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83"/>
      <c r="AA81" s="83"/>
      <c r="AB81" s="83"/>
      <c r="AC81" s="84"/>
      <c r="AD81" s="83"/>
      <c r="AE81" s="84"/>
      <c r="AF81" s="83"/>
    </row>
    <row r="82" spans="2:32" x14ac:dyDescent="0.25">
      <c r="B82" s="124"/>
      <c r="C82" s="126"/>
      <c r="D82" s="126"/>
      <c r="E82" s="111"/>
      <c r="F82" s="111"/>
      <c r="G82" s="111"/>
      <c r="H82" s="112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83"/>
      <c r="AA82" s="83"/>
      <c r="AB82" s="83"/>
      <c r="AC82" s="84"/>
      <c r="AD82" s="83"/>
      <c r="AE82" s="84"/>
      <c r="AF82" s="83"/>
    </row>
    <row r="83" spans="2:32" x14ac:dyDescent="0.25">
      <c r="B83" s="124"/>
      <c r="C83" s="126"/>
      <c r="D83" s="126"/>
      <c r="E83" s="111"/>
      <c r="F83" s="111"/>
      <c r="G83" s="111"/>
      <c r="H83" s="112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83"/>
      <c r="AA83" s="83"/>
      <c r="AB83" s="83"/>
      <c r="AC83" s="84"/>
      <c r="AD83" s="83"/>
      <c r="AE83" s="84"/>
      <c r="AF83" s="83"/>
    </row>
    <row r="84" spans="2:32" x14ac:dyDescent="0.25">
      <c r="B84" s="124"/>
      <c r="C84" s="126"/>
      <c r="D84" s="126"/>
      <c r="E84" s="111"/>
      <c r="F84" s="111"/>
      <c r="G84" s="111"/>
      <c r="H84" s="112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83"/>
      <c r="AA84" s="83"/>
      <c r="AB84" s="83"/>
      <c r="AC84" s="84"/>
      <c r="AD84" s="83"/>
      <c r="AE84" s="84"/>
      <c r="AF84" s="83"/>
    </row>
    <row r="85" spans="2:32" x14ac:dyDescent="0.25">
      <c r="B85" s="124"/>
      <c r="C85" s="126"/>
      <c r="D85" s="126"/>
      <c r="E85" s="111"/>
      <c r="F85" s="111"/>
      <c r="G85" s="111"/>
      <c r="H85" s="112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83"/>
      <c r="AA85" s="83"/>
      <c r="AB85" s="83"/>
      <c r="AC85" s="84"/>
      <c r="AD85" s="83"/>
      <c r="AE85" s="84"/>
      <c r="AF85" s="83"/>
    </row>
    <row r="86" spans="2:32" x14ac:dyDescent="0.25">
      <c r="B86" s="127"/>
      <c r="C86" s="126"/>
      <c r="D86" s="126"/>
      <c r="E86" s="111"/>
      <c r="F86" s="111"/>
      <c r="G86" s="111"/>
      <c r="H86" s="112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83"/>
      <c r="AA86" s="83"/>
      <c r="AB86" s="83"/>
      <c r="AC86" s="84"/>
      <c r="AD86" s="83"/>
      <c r="AE86" s="84"/>
      <c r="AF86" s="83"/>
    </row>
    <row r="87" spans="2:32" x14ac:dyDescent="0.25">
      <c r="B87" s="127"/>
      <c r="C87" s="126"/>
      <c r="D87" s="126"/>
      <c r="E87" s="111"/>
      <c r="F87" s="111"/>
      <c r="G87" s="111"/>
      <c r="H87" s="112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83"/>
      <c r="AA87" s="83"/>
      <c r="AB87" s="83"/>
      <c r="AC87" s="84"/>
      <c r="AD87" s="83"/>
      <c r="AE87" s="84"/>
      <c r="AF87" s="83"/>
    </row>
    <row r="88" spans="2:32" x14ac:dyDescent="0.25">
      <c r="B88" s="127"/>
      <c r="C88" s="126"/>
      <c r="D88" s="126"/>
      <c r="E88" s="111"/>
      <c r="F88" s="111"/>
      <c r="G88" s="111"/>
      <c r="H88" s="112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83"/>
      <c r="AA88" s="83"/>
      <c r="AB88" s="83"/>
      <c r="AC88" s="84"/>
      <c r="AD88" s="83"/>
      <c r="AE88" s="84"/>
      <c r="AF88" s="83"/>
    </row>
    <row r="89" spans="2:32" x14ac:dyDescent="0.25">
      <c r="B89" s="127"/>
      <c r="C89" s="126"/>
      <c r="D89" s="126"/>
      <c r="E89" s="111"/>
      <c r="F89" s="111"/>
      <c r="G89" s="111"/>
      <c r="H89" s="112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83"/>
      <c r="AA89" s="83"/>
      <c r="AB89" s="83"/>
      <c r="AC89" s="84"/>
      <c r="AD89" s="83"/>
      <c r="AE89" s="84"/>
      <c r="AF89" s="83"/>
    </row>
    <row r="90" spans="2:32" x14ac:dyDescent="0.25">
      <c r="B90" s="127"/>
      <c r="C90" s="126"/>
      <c r="D90" s="126"/>
      <c r="E90" s="111"/>
      <c r="F90" s="111"/>
      <c r="G90" s="111"/>
      <c r="H90" s="112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83"/>
      <c r="AA90" s="83"/>
      <c r="AB90" s="83"/>
      <c r="AC90" s="84"/>
      <c r="AD90" s="83"/>
      <c r="AE90" s="84"/>
      <c r="AF90" s="83"/>
    </row>
    <row r="91" spans="2:32" x14ac:dyDescent="0.25">
      <c r="B91" s="127"/>
      <c r="C91" s="126"/>
      <c r="D91" s="126"/>
      <c r="E91" s="111"/>
      <c r="F91" s="111"/>
      <c r="G91" s="111"/>
      <c r="H91" s="112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83"/>
      <c r="AA91" s="83"/>
      <c r="AB91" s="83"/>
      <c r="AC91" s="84"/>
      <c r="AD91" s="83"/>
      <c r="AE91" s="84"/>
      <c r="AF91" s="83"/>
    </row>
    <row r="92" spans="2:32" x14ac:dyDescent="0.25">
      <c r="B92" s="127"/>
      <c r="C92" s="126"/>
      <c r="D92" s="126"/>
      <c r="E92" s="111"/>
      <c r="F92" s="111"/>
      <c r="G92" s="111"/>
      <c r="H92" s="112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83"/>
      <c r="AA92" s="83"/>
      <c r="AB92" s="83"/>
      <c r="AC92" s="84"/>
      <c r="AD92" s="83"/>
      <c r="AE92" s="84"/>
      <c r="AF92" s="83"/>
    </row>
    <row r="93" spans="2:32" x14ac:dyDescent="0.25">
      <c r="B93" s="127"/>
      <c r="C93" s="126"/>
      <c r="D93" s="126"/>
      <c r="E93" s="111"/>
      <c r="F93" s="111"/>
      <c r="G93" s="111"/>
      <c r="H93" s="112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83"/>
      <c r="AA93" s="83"/>
      <c r="AB93" s="83"/>
      <c r="AC93" s="84"/>
      <c r="AD93" s="83"/>
      <c r="AE93" s="84"/>
      <c r="AF93" s="83"/>
    </row>
    <row r="94" spans="2:32" x14ac:dyDescent="0.25">
      <c r="B94" s="127"/>
      <c r="C94" s="126"/>
      <c r="D94" s="126"/>
      <c r="E94" s="111"/>
      <c r="F94" s="111"/>
      <c r="G94" s="111"/>
      <c r="H94" s="112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83"/>
      <c r="AA94" s="83"/>
      <c r="AB94" s="83"/>
      <c r="AC94" s="84"/>
      <c r="AD94" s="83"/>
      <c r="AE94" s="84"/>
      <c r="AF94" s="83"/>
    </row>
    <row r="95" spans="2:32" x14ac:dyDescent="0.25">
      <c r="B95" s="127"/>
      <c r="C95" s="126"/>
      <c r="D95" s="126"/>
      <c r="E95" s="111"/>
      <c r="F95" s="111"/>
      <c r="G95" s="111"/>
      <c r="H95" s="112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83"/>
      <c r="AA95" s="83"/>
      <c r="AB95" s="83"/>
      <c r="AC95" s="84"/>
      <c r="AD95" s="83"/>
      <c r="AE95" s="84"/>
      <c r="AF95" s="83"/>
    </row>
    <row r="96" spans="2:32" x14ac:dyDescent="0.25">
      <c r="B96" s="127"/>
      <c r="C96" s="126"/>
      <c r="D96" s="126"/>
      <c r="E96" s="111"/>
      <c r="F96" s="111"/>
      <c r="G96" s="111"/>
      <c r="H96" s="112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83"/>
      <c r="AA96" s="83"/>
      <c r="AB96" s="83"/>
      <c r="AC96" s="84"/>
      <c r="AD96" s="83"/>
      <c r="AE96" s="84"/>
      <c r="AF96" s="83"/>
    </row>
    <row r="97" spans="2:32" x14ac:dyDescent="0.25">
      <c r="B97" s="127"/>
      <c r="C97" s="126"/>
      <c r="D97" s="126"/>
      <c r="E97" s="111"/>
      <c r="F97" s="111"/>
      <c r="G97" s="111"/>
      <c r="H97" s="112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83"/>
      <c r="AA97" s="83"/>
      <c r="AB97" s="83"/>
      <c r="AC97" s="84"/>
      <c r="AD97" s="83"/>
      <c r="AE97" s="84"/>
      <c r="AF97" s="83"/>
    </row>
    <row r="98" spans="2:32" x14ac:dyDescent="0.25">
      <c r="B98" s="127"/>
      <c r="C98" s="126"/>
      <c r="D98" s="126"/>
      <c r="E98" s="111"/>
      <c r="F98" s="111"/>
      <c r="G98" s="111"/>
      <c r="H98" s="112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83"/>
      <c r="AA98" s="83"/>
      <c r="AB98" s="83"/>
      <c r="AC98" s="84"/>
      <c r="AD98" s="83"/>
      <c r="AE98" s="84"/>
      <c r="AF98" s="83"/>
    </row>
  </sheetData>
  <pageMargins left="0" right="0" top="1" bottom="1" header="0.5" footer="0.5"/>
  <pageSetup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127"/>
  <sheetViews>
    <sheetView workbookViewId="0"/>
  </sheetViews>
  <sheetFormatPr defaultRowHeight="13.2" x14ac:dyDescent="0.25"/>
  <cols>
    <col min="1" max="1" width="16.6640625" style="77" customWidth="1"/>
    <col min="2" max="4" width="9.109375" style="77" customWidth="1"/>
    <col min="5" max="5" width="10.109375" style="77" customWidth="1"/>
    <col min="6" max="13" width="9.109375" style="77" customWidth="1"/>
    <col min="14" max="14" width="10.109375" style="77" customWidth="1"/>
    <col min="15" max="26" width="9.109375" style="77" customWidth="1"/>
  </cols>
  <sheetData>
    <row r="1" spans="1:42" x14ac:dyDescent="0.25">
      <c r="A1" s="57"/>
      <c r="B1" s="168"/>
      <c r="C1" s="57"/>
      <c r="D1" s="57" t="s">
        <v>24</v>
      </c>
      <c r="E1" s="57"/>
      <c r="F1" s="57"/>
      <c r="H1" s="80"/>
      <c r="I1" s="80"/>
      <c r="J1" s="80"/>
      <c r="K1" s="80"/>
      <c r="L1" s="80"/>
      <c r="AI1" s="77"/>
      <c r="AJ1" s="77"/>
      <c r="AK1" s="77"/>
      <c r="AL1" s="77"/>
      <c r="AM1" s="77"/>
      <c r="AN1" s="77"/>
      <c r="AO1" s="77"/>
      <c r="AP1" s="77"/>
    </row>
    <row r="2" spans="1:42" x14ac:dyDescent="0.25">
      <c r="A2" s="76"/>
      <c r="B2" s="168" t="s">
        <v>173</v>
      </c>
      <c r="C2" s="153" t="s">
        <v>174</v>
      </c>
      <c r="D2" s="58">
        <v>36892</v>
      </c>
      <c r="E2" s="57"/>
      <c r="F2" s="57"/>
      <c r="H2" s="146"/>
      <c r="I2" s="146"/>
      <c r="J2" s="146"/>
      <c r="K2" s="146"/>
      <c r="L2" s="146"/>
      <c r="O2" s="80"/>
      <c r="P2" s="83"/>
      <c r="Q2" s="84"/>
      <c r="R2" s="83"/>
      <c r="S2" s="84"/>
      <c r="T2" s="83"/>
      <c r="AI2" s="77"/>
      <c r="AJ2" s="77"/>
      <c r="AK2" s="77"/>
      <c r="AL2" s="77"/>
      <c r="AM2" s="77"/>
      <c r="AN2" s="77"/>
      <c r="AO2" s="77"/>
      <c r="AP2" s="77"/>
    </row>
    <row r="3" spans="1:42" x14ac:dyDescent="0.25">
      <c r="A3" s="154" t="s">
        <v>37</v>
      </c>
      <c r="B3" s="57">
        <v>5.63</v>
      </c>
      <c r="C3" s="77">
        <v>5.4</v>
      </c>
      <c r="D3" s="57"/>
      <c r="E3" s="57">
        <f>B3-C3</f>
        <v>0.22999999999999954</v>
      </c>
      <c r="F3" s="57"/>
      <c r="H3" s="137"/>
      <c r="I3" s="140"/>
      <c r="J3" s="140"/>
      <c r="K3" s="137"/>
      <c r="L3" s="137"/>
      <c r="O3" s="80"/>
      <c r="P3" s="83"/>
      <c r="Q3" s="84"/>
      <c r="R3" s="83"/>
      <c r="S3" s="84"/>
      <c r="T3" s="83"/>
      <c r="AI3" s="77"/>
      <c r="AJ3" s="77"/>
      <c r="AK3" s="77"/>
      <c r="AL3" s="77"/>
      <c r="AM3" s="77"/>
      <c r="AN3" s="77"/>
      <c r="AO3" s="77"/>
      <c r="AP3" s="77"/>
    </row>
    <row r="4" spans="1:42" x14ac:dyDescent="0.25">
      <c r="A4" s="153"/>
      <c r="B4" s="155"/>
      <c r="C4" s="57"/>
      <c r="D4" s="57"/>
      <c r="E4" s="57"/>
      <c r="F4" s="57"/>
      <c r="H4" s="137"/>
      <c r="I4" s="137"/>
      <c r="J4" s="137"/>
      <c r="K4" s="137"/>
      <c r="L4" s="137"/>
      <c r="O4" s="80"/>
      <c r="P4" s="83"/>
      <c r="Q4" s="84"/>
      <c r="R4" s="83"/>
      <c r="S4" s="84"/>
      <c r="T4" s="83"/>
      <c r="AI4" s="77"/>
      <c r="AJ4" s="77"/>
      <c r="AK4" s="77"/>
      <c r="AL4" s="77"/>
      <c r="AM4" s="77"/>
      <c r="AN4" s="77"/>
      <c r="AO4" s="77"/>
      <c r="AP4" s="77"/>
    </row>
    <row r="5" spans="1:42" x14ac:dyDescent="0.25">
      <c r="A5" s="57"/>
      <c r="B5" s="57" t="s">
        <v>51</v>
      </c>
      <c r="C5" s="57" t="s">
        <v>52</v>
      </c>
      <c r="D5" s="57"/>
      <c r="E5" s="57"/>
      <c r="F5" s="57"/>
      <c r="H5" s="80" t="s">
        <v>38</v>
      </c>
      <c r="I5" s="80" t="s">
        <v>29</v>
      </c>
      <c r="J5" s="80"/>
      <c r="K5" s="80"/>
      <c r="L5" s="80"/>
      <c r="O5" s="80"/>
      <c r="P5" s="83"/>
      <c r="Q5" s="84"/>
      <c r="R5" s="83"/>
      <c r="S5" s="84"/>
      <c r="T5" s="83"/>
      <c r="AI5" s="77"/>
      <c r="AJ5" s="77"/>
      <c r="AK5" s="77"/>
      <c r="AL5" s="77"/>
      <c r="AM5" s="77"/>
      <c r="AN5" s="77"/>
      <c r="AO5" s="77"/>
      <c r="AP5" s="77"/>
    </row>
    <row r="6" spans="1:42" x14ac:dyDescent="0.25">
      <c r="A6" s="57" t="s">
        <v>119</v>
      </c>
      <c r="B6" s="163">
        <v>0.22</v>
      </c>
      <c r="C6" s="163"/>
      <c r="D6" s="57"/>
      <c r="E6" s="57"/>
      <c r="F6" s="57"/>
      <c r="H6" s="146">
        <f>SUM(N25:N55)/L22</f>
        <v>0.14314987557582975</v>
      </c>
      <c r="I6" s="146">
        <f>SUM(O25:O55)/L22</f>
        <v>0.52666234487583341</v>
      </c>
      <c r="J6" s="146"/>
      <c r="K6" s="146"/>
      <c r="L6" s="146"/>
      <c r="O6" s="80"/>
      <c r="P6" s="83"/>
      <c r="Q6" s="84"/>
      <c r="R6" s="83"/>
      <c r="S6" s="84"/>
      <c r="T6" s="83"/>
      <c r="AI6" s="77"/>
      <c r="AJ6" s="77"/>
      <c r="AK6" s="77"/>
      <c r="AL6" s="77"/>
      <c r="AM6" s="77"/>
      <c r="AN6" s="77"/>
      <c r="AO6" s="77"/>
      <c r="AP6" s="77"/>
    </row>
    <row r="7" spans="1:42" x14ac:dyDescent="0.25">
      <c r="A7" s="57" t="s">
        <v>125</v>
      </c>
      <c r="B7" s="156">
        <v>1</v>
      </c>
      <c r="C7" s="156"/>
      <c r="D7" s="57"/>
      <c r="E7" s="57"/>
      <c r="F7" s="57"/>
      <c r="H7" s="137"/>
      <c r="I7" s="140"/>
      <c r="J7" s="140"/>
      <c r="K7" s="137"/>
      <c r="L7" s="137"/>
      <c r="O7" s="80"/>
      <c r="P7" s="83"/>
      <c r="Q7" s="84"/>
      <c r="R7" s="83"/>
      <c r="S7" s="84"/>
      <c r="T7" s="83"/>
      <c r="AI7" s="95"/>
      <c r="AJ7" s="95"/>
      <c r="AK7" s="77"/>
      <c r="AL7" s="77"/>
      <c r="AM7" s="77"/>
      <c r="AN7" s="77"/>
      <c r="AO7" s="77"/>
      <c r="AP7" s="77"/>
    </row>
    <row r="8" spans="1:42" x14ac:dyDescent="0.25">
      <c r="A8" s="57" t="s">
        <v>57</v>
      </c>
      <c r="B8" s="164">
        <v>1.2</v>
      </c>
      <c r="C8" s="164">
        <v>1</v>
      </c>
      <c r="D8" s="57"/>
      <c r="E8" s="57"/>
      <c r="F8" s="57">
        <f>E3-B6</f>
        <v>9.999999999999537E-3</v>
      </c>
      <c r="G8" s="57"/>
      <c r="O8" s="80"/>
      <c r="P8" s="83"/>
      <c r="Q8" s="84"/>
      <c r="R8" s="83"/>
      <c r="S8" s="84"/>
      <c r="T8" s="83"/>
      <c r="AI8" s="95"/>
      <c r="AJ8" s="95"/>
      <c r="AK8" s="77"/>
      <c r="AL8" s="77"/>
      <c r="AM8" s="77"/>
      <c r="AN8" s="77"/>
      <c r="AO8" s="77"/>
      <c r="AP8" s="77"/>
    </row>
    <row r="9" spans="1:42" x14ac:dyDescent="0.25">
      <c r="A9" s="57" t="s">
        <v>116</v>
      </c>
      <c r="B9" s="212">
        <v>0.98</v>
      </c>
      <c r="C9" s="212"/>
      <c r="D9" s="57"/>
      <c r="E9" s="57"/>
      <c r="F9" s="57"/>
      <c r="G9" s="57"/>
      <c r="O9" s="80"/>
      <c r="P9" s="83"/>
      <c r="Q9" s="84"/>
      <c r="R9" s="83"/>
      <c r="S9" s="84"/>
      <c r="T9" s="83"/>
      <c r="AI9" s="95"/>
      <c r="AJ9" s="95"/>
      <c r="AK9" s="77"/>
      <c r="AL9" s="77"/>
      <c r="AM9" s="77"/>
      <c r="AN9" s="77"/>
      <c r="AO9" s="77"/>
      <c r="AP9" s="77"/>
    </row>
    <row r="10" spans="1:42" x14ac:dyDescent="0.25">
      <c r="A10" s="77" t="s">
        <v>178</v>
      </c>
      <c r="B10" s="210">
        <v>36831</v>
      </c>
      <c r="C10" s="138"/>
      <c r="D10" s="57"/>
      <c r="E10" s="57"/>
      <c r="F10" s="57"/>
      <c r="G10" s="57"/>
      <c r="H10" s="77">
        <f>825*0.14*10000</f>
        <v>1155000.0000000002</v>
      </c>
      <c r="O10" s="80"/>
      <c r="P10" s="83"/>
      <c r="Q10" s="84"/>
      <c r="R10" s="83"/>
      <c r="S10" s="84"/>
      <c r="T10" s="83"/>
      <c r="AI10" s="95"/>
      <c r="AJ10" s="95"/>
      <c r="AK10" s="77"/>
      <c r="AL10" s="77"/>
      <c r="AM10" s="77"/>
      <c r="AN10" s="77"/>
      <c r="AO10" s="77"/>
      <c r="AP10" s="77"/>
    </row>
    <row r="11" spans="1:42" x14ac:dyDescent="0.25">
      <c r="A11" s="77" t="s">
        <v>179</v>
      </c>
      <c r="B11" s="210">
        <v>36860</v>
      </c>
      <c r="C11" s="96"/>
      <c r="D11" s="57"/>
      <c r="E11" s="57"/>
      <c r="F11" s="57"/>
      <c r="G11" s="57"/>
      <c r="O11" s="80"/>
      <c r="P11" s="83"/>
      <c r="Q11" s="84"/>
      <c r="R11" s="83"/>
      <c r="S11" s="84"/>
      <c r="T11" s="83"/>
      <c r="AI11" s="95"/>
      <c r="AJ11" s="95"/>
      <c r="AK11" s="77"/>
      <c r="AL11" s="77"/>
      <c r="AM11" s="77"/>
      <c r="AN11" s="77"/>
      <c r="AO11" s="77"/>
      <c r="AP11" s="77"/>
    </row>
    <row r="12" spans="1:42" x14ac:dyDescent="0.25">
      <c r="A12" s="77" t="s">
        <v>180</v>
      </c>
      <c r="B12" s="210">
        <v>36830</v>
      </c>
      <c r="C12" s="97"/>
      <c r="D12" s="57"/>
      <c r="E12" s="57"/>
      <c r="F12" s="57"/>
      <c r="G12" s="57"/>
      <c r="H12" s="77">
        <f>880*-0.115*10000</f>
        <v>-1012000</v>
      </c>
      <c r="O12" s="80"/>
      <c r="P12" s="83"/>
      <c r="Q12" s="84"/>
      <c r="R12" s="83"/>
      <c r="S12" s="84"/>
      <c r="T12" s="83"/>
      <c r="AI12" s="95"/>
      <c r="AJ12" s="95"/>
      <c r="AK12" s="77"/>
      <c r="AL12" s="77"/>
      <c r="AM12" s="77"/>
      <c r="AN12" s="77"/>
      <c r="AO12" s="77"/>
      <c r="AP12" s="77"/>
    </row>
    <row r="13" spans="1:42" x14ac:dyDescent="0.25">
      <c r="A13" s="161"/>
      <c r="B13" s="162"/>
      <c r="C13" s="131"/>
      <c r="D13" s="57"/>
      <c r="E13" s="57"/>
      <c r="F13" s="57"/>
      <c r="G13" s="57"/>
      <c r="O13" s="80"/>
      <c r="P13" s="83"/>
      <c r="Q13" s="84"/>
      <c r="R13" s="83"/>
      <c r="S13" s="84"/>
      <c r="T13" s="83"/>
      <c r="AI13" s="95"/>
      <c r="AJ13" s="95"/>
      <c r="AK13" s="77"/>
      <c r="AL13" s="77"/>
      <c r="AM13" s="77"/>
      <c r="AN13" s="77"/>
      <c r="AO13" s="77"/>
      <c r="AP13" s="77"/>
    </row>
    <row r="14" spans="1:42" x14ac:dyDescent="0.25">
      <c r="A14" s="57"/>
      <c r="B14" s="57"/>
      <c r="C14" s="57"/>
      <c r="D14" s="57"/>
      <c r="E14" s="57"/>
      <c r="F14" s="57"/>
      <c r="G14" s="57"/>
      <c r="O14" s="89"/>
      <c r="P14" s="83"/>
      <c r="Q14" s="84"/>
      <c r="R14" s="83"/>
      <c r="S14" s="84"/>
      <c r="T14" s="83"/>
      <c r="AI14" s="95"/>
      <c r="AJ14" s="95"/>
      <c r="AK14" s="77"/>
      <c r="AL14" s="77"/>
      <c r="AM14" s="77"/>
      <c r="AN14" s="77"/>
      <c r="AO14" s="77"/>
      <c r="AP14" s="77"/>
    </row>
    <row r="15" spans="1:42" x14ac:dyDescent="0.25">
      <c r="G15" s="57"/>
      <c r="H15" s="137">
        <f>H12+H10</f>
        <v>143000.00000000023</v>
      </c>
      <c r="I15" s="137"/>
      <c r="J15" s="137"/>
      <c r="K15" s="137"/>
      <c r="O15" s="89"/>
      <c r="P15" s="83"/>
      <c r="Q15" s="84"/>
      <c r="R15" s="83"/>
      <c r="S15" s="84"/>
      <c r="T15" s="83"/>
      <c r="AI15" s="95"/>
      <c r="AJ15" s="95"/>
      <c r="AK15" s="77"/>
      <c r="AL15" s="77"/>
      <c r="AM15" s="77"/>
      <c r="AN15" s="77"/>
      <c r="AO15" s="77"/>
      <c r="AP15" s="77"/>
    </row>
    <row r="16" spans="1:42" x14ac:dyDescent="0.25">
      <c r="G16" s="57"/>
      <c r="O16" s="89"/>
      <c r="P16" s="83"/>
      <c r="Q16" s="84"/>
      <c r="R16" s="83"/>
      <c r="S16" s="84"/>
      <c r="T16" s="83"/>
      <c r="AI16" s="95"/>
      <c r="AJ16" s="95"/>
      <c r="AK16" s="77"/>
      <c r="AL16" s="77"/>
      <c r="AM16" s="77"/>
      <c r="AN16" s="77"/>
      <c r="AO16" s="77"/>
      <c r="AP16" s="77"/>
    </row>
    <row r="17" spans="1:40" x14ac:dyDescent="0.25">
      <c r="G17" s="57"/>
      <c r="L17" s="93"/>
      <c r="M17" s="93"/>
      <c r="N17" s="89"/>
      <c r="O17" s="83"/>
      <c r="P17" s="83"/>
      <c r="Q17" s="84"/>
      <c r="R17" s="83"/>
      <c r="Y17"/>
      <c r="Z17"/>
      <c r="AG17" s="95"/>
      <c r="AH17" s="95"/>
      <c r="AI17" s="77"/>
      <c r="AJ17" s="77"/>
      <c r="AK17" s="77"/>
      <c r="AL17" s="77"/>
      <c r="AM17" s="77"/>
      <c r="AN17" s="77"/>
    </row>
    <row r="18" spans="1:40" x14ac:dyDescent="0.25">
      <c r="G18" s="57"/>
      <c r="L18" s="93"/>
      <c r="M18" s="93"/>
      <c r="N18" s="89"/>
      <c r="O18" s="83"/>
      <c r="P18" s="83"/>
      <c r="Q18" s="84"/>
      <c r="R18" s="83"/>
      <c r="Y18"/>
      <c r="Z18"/>
      <c r="AG18" s="95"/>
      <c r="AH18" s="95"/>
      <c r="AI18" s="77"/>
      <c r="AJ18" s="77"/>
      <c r="AK18" s="77"/>
      <c r="AL18" s="77"/>
      <c r="AM18" s="77"/>
      <c r="AN18" s="77"/>
    </row>
    <row r="19" spans="1:40" x14ac:dyDescent="0.25">
      <c r="G19" s="57"/>
      <c r="L19" s="93"/>
      <c r="M19" s="93"/>
      <c r="N19" s="89"/>
      <c r="O19" s="83"/>
      <c r="P19" s="83"/>
      <c r="Q19" s="84"/>
      <c r="R19" s="83"/>
      <c r="Y19"/>
      <c r="Z19"/>
      <c r="AG19" s="95"/>
      <c r="AH19" s="95"/>
      <c r="AI19" s="77"/>
      <c r="AJ19" s="77"/>
      <c r="AK19" s="77"/>
      <c r="AL19" s="77"/>
      <c r="AM19" s="77"/>
      <c r="AN19" s="77"/>
    </row>
    <row r="20" spans="1:40" x14ac:dyDescent="0.25">
      <c r="H20" s="91"/>
      <c r="I20" s="191"/>
      <c r="J20" s="191"/>
      <c r="K20" s="191"/>
      <c r="L20" s="94"/>
      <c r="M20" s="94"/>
      <c r="N20" s="80" t="s">
        <v>51</v>
      </c>
      <c r="O20" s="80" t="s">
        <v>51</v>
      </c>
      <c r="P20" s="83"/>
      <c r="Q20" s="84"/>
      <c r="R20" s="83"/>
      <c r="U20" s="108"/>
      <c r="V20" s="108"/>
      <c r="W20" s="108"/>
      <c r="X20" s="108"/>
      <c r="Y20" s="108"/>
      <c r="Z20" s="108"/>
      <c r="AA20" s="108"/>
      <c r="AC20" s="108"/>
      <c r="AD20" s="108"/>
      <c r="AE20" s="108"/>
      <c r="AF20" s="108"/>
      <c r="AG20" s="108"/>
      <c r="AH20" s="108"/>
      <c r="AI20" s="77"/>
      <c r="AJ20" s="77"/>
      <c r="AK20" s="77"/>
      <c r="AL20" s="77"/>
      <c r="AM20" s="77"/>
      <c r="AN20" s="77"/>
    </row>
    <row r="21" spans="1:40" x14ac:dyDescent="0.25">
      <c r="G21" s="80"/>
      <c r="N21" s="83" t="s">
        <v>39</v>
      </c>
      <c r="O21" s="83" t="s">
        <v>29</v>
      </c>
      <c r="P21" s="83"/>
      <c r="Q21" s="84"/>
      <c r="R21" s="83"/>
      <c r="Y21"/>
      <c r="Z21"/>
      <c r="AC21" s="77"/>
      <c r="AD21" s="77"/>
      <c r="AE21" s="77"/>
      <c r="AI21" s="77"/>
      <c r="AJ21" s="77"/>
      <c r="AK21" s="77"/>
      <c r="AL21" s="77"/>
      <c r="AM21" s="77"/>
      <c r="AN21" s="77"/>
    </row>
    <row r="22" spans="1:40" x14ac:dyDescent="0.25">
      <c r="D22" s="98"/>
      <c r="E22" s="97"/>
      <c r="F22" s="98"/>
      <c r="G22" s="98"/>
      <c r="L22" s="94">
        <f>SUM(L25:L55)</f>
        <v>30</v>
      </c>
      <c r="M22" s="94"/>
      <c r="N22" s="83">
        <f>$B7</f>
        <v>1</v>
      </c>
      <c r="O22" s="83">
        <f>$B7</f>
        <v>1</v>
      </c>
      <c r="Q22" s="84"/>
      <c r="R22" s="136"/>
      <c r="Y22"/>
      <c r="Z22"/>
      <c r="AC22" s="77"/>
      <c r="AD22" s="77"/>
      <c r="AE22" s="77"/>
      <c r="AI22" s="80"/>
      <c r="AJ22" s="80"/>
      <c r="AK22" s="80"/>
      <c r="AL22" s="80"/>
      <c r="AM22" s="80"/>
      <c r="AN22" s="80"/>
    </row>
    <row r="23" spans="1:40" ht="13.8" thickBot="1" x14ac:dyDescent="0.3">
      <c r="B23" s="87"/>
      <c r="C23" s="87"/>
      <c r="D23" s="87"/>
      <c r="E23" s="87"/>
      <c r="F23" s="87"/>
      <c r="G23" s="87"/>
      <c r="H23" s="83"/>
      <c r="I23" s="83"/>
      <c r="J23" s="83"/>
      <c r="K23" s="83"/>
      <c r="L23" s="83"/>
      <c r="M23" s="83"/>
      <c r="N23" s="77">
        <v>1</v>
      </c>
      <c r="O23" s="77">
        <v>2</v>
      </c>
      <c r="V23" s="96"/>
      <c r="W23" s="80"/>
      <c r="X23" s="80"/>
      <c r="Y23" s="80"/>
      <c r="Z23" s="80"/>
      <c r="AA23" s="80"/>
      <c r="AC23" s="96"/>
      <c r="AD23" s="80"/>
      <c r="AE23" s="80"/>
      <c r="AF23" s="80"/>
      <c r="AG23" s="80"/>
      <c r="AH23" s="80"/>
      <c r="AI23" s="83"/>
      <c r="AJ23" s="83"/>
      <c r="AK23" s="84"/>
      <c r="AL23" s="77"/>
      <c r="AM23" s="77"/>
      <c r="AN23" s="77"/>
    </row>
    <row r="24" spans="1:40" ht="14.4" thickTop="1" thickBot="1" x14ac:dyDescent="0.3">
      <c r="A24" s="100" t="s">
        <v>24</v>
      </c>
      <c r="B24" s="100" t="s">
        <v>173</v>
      </c>
      <c r="C24" s="100" t="s">
        <v>174</v>
      </c>
      <c r="D24" s="100" t="s">
        <v>119</v>
      </c>
      <c r="E24" s="100" t="s">
        <v>181</v>
      </c>
      <c r="F24" s="100" t="s">
        <v>182</v>
      </c>
      <c r="G24" s="77" t="s">
        <v>116</v>
      </c>
      <c r="H24" s="100" t="s">
        <v>27</v>
      </c>
      <c r="I24" s="192"/>
      <c r="J24" s="192"/>
      <c r="K24" s="192"/>
      <c r="L24" s="83"/>
      <c r="M24" s="83" t="s">
        <v>25</v>
      </c>
      <c r="N24" s="83"/>
      <c r="O24" s="83"/>
      <c r="V24" s="84"/>
      <c r="Y24"/>
      <c r="Z24"/>
      <c r="AC24" s="84"/>
      <c r="AD24" s="77"/>
      <c r="AE24" s="77"/>
      <c r="AI24" s="83"/>
      <c r="AJ24" s="83"/>
      <c r="AK24" s="84"/>
      <c r="AL24" s="83"/>
      <c r="AM24" s="77"/>
      <c r="AN24" s="84"/>
    </row>
    <row r="25" spans="1:40" ht="13.8" thickTop="1" x14ac:dyDescent="0.25">
      <c r="A25" s="169">
        <v>1</v>
      </c>
      <c r="B25" s="102">
        <f>B$3</f>
        <v>5.63</v>
      </c>
      <c r="C25" s="102">
        <f>C$3</f>
        <v>5.4</v>
      </c>
      <c r="D25" s="104">
        <f>B$6</f>
        <v>0.22</v>
      </c>
      <c r="E25" s="80">
        <f t="shared" ref="E25:F55" si="0">B$8</f>
        <v>1.2</v>
      </c>
      <c r="F25" s="80">
        <f t="shared" si="0"/>
        <v>1</v>
      </c>
      <c r="G25" s="206">
        <f>B$9</f>
        <v>0.98</v>
      </c>
      <c r="H25" s="80">
        <f>VLOOKUP(D2,STRADDLE,12,FALSE)</f>
        <v>6.9105661664927015E-2</v>
      </c>
      <c r="I25" s="211">
        <f>B10</f>
        <v>36831</v>
      </c>
      <c r="J25" s="211">
        <f>IF(K25=6,I25-1,IF(K25=7,I25-2,I25))</f>
        <v>36831</v>
      </c>
      <c r="K25" s="181">
        <f>WEEKDAY(B10,2)</f>
        <v>3</v>
      </c>
      <c r="L25" s="181">
        <f t="shared" ref="L25:L55" si="1">IF(I25&gt;B$11,0,IF(M25&lt;1,0,1))</f>
        <v>1</v>
      </c>
      <c r="M25" s="181">
        <f t="shared" ref="M25:M55" si="2">J25-B$12</f>
        <v>1</v>
      </c>
      <c r="N25" s="107">
        <f>IF($L25=0,0,_xll.SPRDOPT($B25,$C25,$D25,$H25,$E25,$F25,$G25,$M25,$B$7,0))</f>
        <v>4.2947587385463525E-2</v>
      </c>
      <c r="O25" s="107">
        <f>IF($L25=0,0,_xll.SPRDOPT($B25,$C25,$D25,$H25,$E25,$F25,$G25,$M25,$B$7,1))</f>
        <v>0.54586351627026641</v>
      </c>
      <c r="Q25" s="82"/>
      <c r="R25" s="82"/>
      <c r="S25" s="169"/>
      <c r="V25" s="108"/>
      <c r="W25" s="109"/>
      <c r="X25" s="109"/>
      <c r="Y25" s="109"/>
      <c r="Z25" s="109"/>
      <c r="AA25" s="109"/>
      <c r="AC25" s="108"/>
      <c r="AD25" s="109"/>
      <c r="AE25" s="109"/>
      <c r="AF25" s="109"/>
      <c r="AG25" s="109"/>
      <c r="AH25" s="109"/>
      <c r="AI25" s="128"/>
      <c r="AJ25" s="109"/>
      <c r="AK25" s="128"/>
      <c r="AL25" s="99"/>
      <c r="AM25" s="99"/>
      <c r="AN25" s="99"/>
    </row>
    <row r="26" spans="1:40" x14ac:dyDescent="0.25">
      <c r="A26" s="169">
        <f>A25+1</f>
        <v>2</v>
      </c>
      <c r="B26" s="102">
        <f t="shared" ref="B26:C55" si="3">B$3</f>
        <v>5.63</v>
      </c>
      <c r="C26" s="102">
        <f t="shared" si="3"/>
        <v>5.4</v>
      </c>
      <c r="D26" s="104">
        <f t="shared" ref="D26:D55" si="4">B$6</f>
        <v>0.22</v>
      </c>
      <c r="E26" s="80">
        <f t="shared" si="0"/>
        <v>1.2</v>
      </c>
      <c r="F26" s="80">
        <f t="shared" si="0"/>
        <v>1</v>
      </c>
      <c r="G26" s="206">
        <f t="shared" ref="G26:G55" si="5">B$9</f>
        <v>0.98</v>
      </c>
      <c r="H26" s="80">
        <f>H25</f>
        <v>6.9105661664927015E-2</v>
      </c>
      <c r="I26" s="211">
        <f>I25+1</f>
        <v>36832</v>
      </c>
      <c r="J26" s="211">
        <f t="shared" ref="J26:J55" si="6">IF(K26=6,I26-1,IF(K26=7,I26-2,I26))</f>
        <v>36832</v>
      </c>
      <c r="K26" s="181">
        <f>WEEKDAY(I26,2)</f>
        <v>4</v>
      </c>
      <c r="L26" s="181">
        <f t="shared" si="1"/>
        <v>1</v>
      </c>
      <c r="M26" s="181">
        <f t="shared" si="2"/>
        <v>2</v>
      </c>
      <c r="N26" s="107">
        <f>IF($L26=0,0,_xll.SPRDOPT($B26,$C26,$D26,$H26,$E26,$F26,$G26,$M26,$B$7,0))</f>
        <v>5.8504655557276332E-2</v>
      </c>
      <c r="O26" s="107">
        <f>IF($L26=0,0,_xll.SPRDOPT($B26,$C26,$D26,$H26,$E26,$F26,$G26,$M26,$B$7,1))</f>
        <v>0.53508759169270437</v>
      </c>
      <c r="Q26" s="82"/>
      <c r="R26" s="82"/>
      <c r="S26" s="169"/>
      <c r="V26" s="108"/>
      <c r="W26" s="109"/>
      <c r="X26" s="109"/>
      <c r="Y26" s="109"/>
      <c r="Z26" s="109"/>
      <c r="AA26" s="109"/>
      <c r="AC26" s="108"/>
      <c r="AD26" s="109"/>
      <c r="AE26" s="109"/>
      <c r="AF26" s="109"/>
      <c r="AG26" s="109"/>
      <c r="AH26" s="109"/>
      <c r="AI26" s="128"/>
      <c r="AJ26" s="109"/>
      <c r="AK26" s="128"/>
      <c r="AL26" s="99"/>
      <c r="AM26" s="99"/>
      <c r="AN26" s="99"/>
    </row>
    <row r="27" spans="1:40" x14ac:dyDescent="0.25">
      <c r="A27" s="169">
        <f t="shared" ref="A27:A55" si="7">A26+1</f>
        <v>3</v>
      </c>
      <c r="B27" s="102">
        <f t="shared" si="3"/>
        <v>5.63</v>
      </c>
      <c r="C27" s="102">
        <f t="shared" si="3"/>
        <v>5.4</v>
      </c>
      <c r="D27" s="104">
        <f t="shared" si="4"/>
        <v>0.22</v>
      </c>
      <c r="E27" s="80">
        <f t="shared" si="0"/>
        <v>1.2</v>
      </c>
      <c r="F27" s="80">
        <f t="shared" si="0"/>
        <v>1</v>
      </c>
      <c r="G27" s="206">
        <f t="shared" si="5"/>
        <v>0.98</v>
      </c>
      <c r="H27" s="80">
        <f t="shared" ref="H27:H55" si="8">H26</f>
        <v>6.9105661664927015E-2</v>
      </c>
      <c r="I27" s="211">
        <f t="shared" ref="I27:I55" si="9">I26+1</f>
        <v>36833</v>
      </c>
      <c r="J27" s="211">
        <f t="shared" si="6"/>
        <v>36833</v>
      </c>
      <c r="K27" s="181">
        <f t="shared" ref="K27:K55" si="10">WEEKDAY(I27,2)</f>
        <v>5</v>
      </c>
      <c r="L27" s="181">
        <f t="shared" si="1"/>
        <v>1</v>
      </c>
      <c r="M27" s="181">
        <f t="shared" si="2"/>
        <v>3</v>
      </c>
      <c r="N27" s="107">
        <f>IF($L27=0,0,_xll.SPRDOPT($B27,$C27,$D27,$H27,$E27,$F27,$G27,$M27,$B$7,0))</f>
        <v>7.0453630233770714E-2</v>
      </c>
      <c r="O27" s="107">
        <f>IF($L27=0,0,_xll.SPRDOPT($B27,$C27,$D27,$H27,$E27,$F27,$G27,$M27,$B$7,1))</f>
        <v>0.53077271661772452</v>
      </c>
      <c r="Q27" s="82"/>
      <c r="R27" s="82"/>
      <c r="S27" s="169"/>
      <c r="V27" s="108"/>
      <c r="W27" s="109"/>
      <c r="X27" s="109"/>
      <c r="Y27" s="109"/>
      <c r="Z27" s="109"/>
      <c r="AA27" s="109"/>
      <c r="AC27" s="108"/>
      <c r="AD27" s="109"/>
      <c r="AE27" s="109"/>
      <c r="AF27" s="109"/>
      <c r="AG27" s="109"/>
      <c r="AH27" s="109"/>
      <c r="AI27" s="128"/>
      <c r="AJ27" s="109"/>
      <c r="AK27" s="128"/>
      <c r="AL27" s="99"/>
      <c r="AM27" s="99"/>
      <c r="AN27" s="99"/>
    </row>
    <row r="28" spans="1:40" x14ac:dyDescent="0.25">
      <c r="A28" s="169">
        <f t="shared" si="7"/>
        <v>4</v>
      </c>
      <c r="B28" s="102">
        <f t="shared" si="3"/>
        <v>5.63</v>
      </c>
      <c r="C28" s="102">
        <f t="shared" si="3"/>
        <v>5.4</v>
      </c>
      <c r="D28" s="104">
        <f t="shared" si="4"/>
        <v>0.22</v>
      </c>
      <c r="E28" s="80">
        <f t="shared" si="0"/>
        <v>1.2</v>
      </c>
      <c r="F28" s="80">
        <f t="shared" si="0"/>
        <v>1</v>
      </c>
      <c r="G28" s="206">
        <f t="shared" si="5"/>
        <v>0.98</v>
      </c>
      <c r="H28" s="80">
        <f t="shared" si="8"/>
        <v>6.9105661664927015E-2</v>
      </c>
      <c r="I28" s="211">
        <f t="shared" si="9"/>
        <v>36834</v>
      </c>
      <c r="J28" s="211">
        <f t="shared" si="6"/>
        <v>36833</v>
      </c>
      <c r="K28" s="181">
        <f t="shared" si="10"/>
        <v>6</v>
      </c>
      <c r="L28" s="181">
        <f t="shared" si="1"/>
        <v>1</v>
      </c>
      <c r="M28" s="181">
        <f t="shared" si="2"/>
        <v>3</v>
      </c>
      <c r="N28" s="107">
        <f>IF($L28=0,0,_xll.SPRDOPT($B28,$C28,$D28,$H28,$E28,$F28,$G28,$M28,$B$7,0))</f>
        <v>7.0453630233770714E-2</v>
      </c>
      <c r="O28" s="107">
        <f>IF($L28=0,0,_xll.SPRDOPT($B28,$C28,$D28,$H28,$E28,$F28,$G28,$M28,$B$7,1))</f>
        <v>0.53077271661772452</v>
      </c>
      <c r="Q28" s="82"/>
      <c r="R28" s="82"/>
      <c r="S28" s="169"/>
      <c r="V28" s="108"/>
      <c r="W28" s="109"/>
      <c r="X28" s="109"/>
      <c r="Y28" s="109"/>
      <c r="Z28" s="109"/>
      <c r="AA28" s="109"/>
      <c r="AC28" s="108"/>
      <c r="AD28" s="109"/>
      <c r="AE28" s="109"/>
      <c r="AF28" s="109"/>
      <c r="AG28" s="109"/>
      <c r="AH28" s="109"/>
      <c r="AI28" s="128"/>
      <c r="AJ28" s="109"/>
      <c r="AK28" s="128"/>
      <c r="AL28" s="99"/>
      <c r="AM28" s="99"/>
      <c r="AN28" s="99"/>
    </row>
    <row r="29" spans="1:40" x14ac:dyDescent="0.25">
      <c r="A29" s="169">
        <f t="shared" si="7"/>
        <v>5</v>
      </c>
      <c r="B29" s="102">
        <f t="shared" si="3"/>
        <v>5.63</v>
      </c>
      <c r="C29" s="102">
        <f t="shared" si="3"/>
        <v>5.4</v>
      </c>
      <c r="D29" s="104">
        <f t="shared" si="4"/>
        <v>0.22</v>
      </c>
      <c r="E29" s="80">
        <f t="shared" si="0"/>
        <v>1.2</v>
      </c>
      <c r="F29" s="80">
        <f t="shared" si="0"/>
        <v>1</v>
      </c>
      <c r="G29" s="206">
        <f t="shared" si="5"/>
        <v>0.98</v>
      </c>
      <c r="H29" s="80">
        <f t="shared" si="8"/>
        <v>6.9105661664927015E-2</v>
      </c>
      <c r="I29" s="211">
        <f t="shared" si="9"/>
        <v>36835</v>
      </c>
      <c r="J29" s="211">
        <f t="shared" si="6"/>
        <v>36833</v>
      </c>
      <c r="K29" s="181">
        <f t="shared" si="10"/>
        <v>7</v>
      </c>
      <c r="L29" s="181">
        <f t="shared" si="1"/>
        <v>1</v>
      </c>
      <c r="M29" s="181">
        <f t="shared" si="2"/>
        <v>3</v>
      </c>
      <c r="N29" s="107">
        <f>IF($L29=0,0,_xll.SPRDOPT($B29,$C29,$D29,$H29,$E29,$F29,$G29,$M29,$B$7,0))</f>
        <v>7.0453630233770714E-2</v>
      </c>
      <c r="O29" s="107">
        <f>IF($L29=0,0,_xll.SPRDOPT($B29,$C29,$D29,$H29,$E29,$F29,$G29,$M29,$B$7,1))</f>
        <v>0.53077271661772452</v>
      </c>
      <c r="Q29" s="82"/>
      <c r="R29" s="82"/>
      <c r="S29" s="169"/>
      <c r="V29" s="108"/>
      <c r="W29" s="109"/>
      <c r="X29" s="109"/>
      <c r="Y29" s="109"/>
      <c r="Z29" s="109"/>
      <c r="AA29" s="109"/>
      <c r="AC29" s="108"/>
      <c r="AD29" s="109"/>
      <c r="AE29" s="109"/>
      <c r="AF29" s="109"/>
      <c r="AG29" s="109"/>
      <c r="AH29" s="109"/>
      <c r="AI29" s="128"/>
      <c r="AJ29" s="109"/>
      <c r="AK29" s="128"/>
      <c r="AL29" s="99"/>
      <c r="AM29" s="99"/>
      <c r="AN29" s="99"/>
    </row>
    <row r="30" spans="1:40" x14ac:dyDescent="0.25">
      <c r="A30" s="169">
        <f t="shared" si="7"/>
        <v>6</v>
      </c>
      <c r="B30" s="102">
        <f t="shared" si="3"/>
        <v>5.63</v>
      </c>
      <c r="C30" s="102">
        <f t="shared" si="3"/>
        <v>5.4</v>
      </c>
      <c r="D30" s="104">
        <f t="shared" si="4"/>
        <v>0.22</v>
      </c>
      <c r="E30" s="80">
        <f t="shared" si="0"/>
        <v>1.2</v>
      </c>
      <c r="F30" s="80">
        <f t="shared" si="0"/>
        <v>1</v>
      </c>
      <c r="G30" s="206">
        <f t="shared" si="5"/>
        <v>0.98</v>
      </c>
      <c r="H30" s="80">
        <f t="shared" si="8"/>
        <v>6.9105661664927015E-2</v>
      </c>
      <c r="I30" s="211">
        <f t="shared" si="9"/>
        <v>36836</v>
      </c>
      <c r="J30" s="211">
        <f t="shared" si="6"/>
        <v>36836</v>
      </c>
      <c r="K30" s="181">
        <f t="shared" si="10"/>
        <v>1</v>
      </c>
      <c r="L30" s="181">
        <f t="shared" si="1"/>
        <v>1</v>
      </c>
      <c r="M30" s="181">
        <f t="shared" si="2"/>
        <v>6</v>
      </c>
      <c r="N30" s="107">
        <f>IF($L30=0,0,_xll.SPRDOPT($B30,$C30,$D30,$H30,$E30,$F30,$G30,$M30,$B$7,0))</f>
        <v>9.7415757927401841E-2</v>
      </c>
      <c r="O30" s="107">
        <f>IF($L30=0,0,_xll.SPRDOPT($B30,$C30,$D30,$H30,$E30,$F30,$G30,$M30,$B$7,1))</f>
        <v>0.5261563523298054</v>
      </c>
      <c r="Q30" s="82"/>
      <c r="R30" s="82"/>
      <c r="S30" s="169"/>
      <c r="V30" s="108"/>
      <c r="W30" s="109"/>
      <c r="X30" s="109"/>
      <c r="Y30" s="109"/>
      <c r="Z30" s="109"/>
      <c r="AA30" s="109"/>
      <c r="AC30" s="108"/>
      <c r="AD30" s="109"/>
      <c r="AE30" s="109"/>
      <c r="AF30" s="109"/>
      <c r="AG30" s="109"/>
      <c r="AH30" s="109"/>
      <c r="AI30" s="128"/>
      <c r="AJ30" s="109"/>
      <c r="AK30" s="128"/>
      <c r="AL30" s="99"/>
      <c r="AM30" s="99"/>
      <c r="AN30" s="99"/>
    </row>
    <row r="31" spans="1:40" x14ac:dyDescent="0.25">
      <c r="A31" s="169">
        <f t="shared" si="7"/>
        <v>7</v>
      </c>
      <c r="B31" s="102">
        <f t="shared" si="3"/>
        <v>5.63</v>
      </c>
      <c r="C31" s="102">
        <f t="shared" si="3"/>
        <v>5.4</v>
      </c>
      <c r="D31" s="104">
        <f t="shared" si="4"/>
        <v>0.22</v>
      </c>
      <c r="E31" s="80">
        <f t="shared" si="0"/>
        <v>1.2</v>
      </c>
      <c r="F31" s="80">
        <f t="shared" si="0"/>
        <v>1</v>
      </c>
      <c r="G31" s="206">
        <f t="shared" si="5"/>
        <v>0.98</v>
      </c>
      <c r="H31" s="80">
        <f t="shared" si="8"/>
        <v>6.9105661664927015E-2</v>
      </c>
      <c r="I31" s="211">
        <f t="shared" si="9"/>
        <v>36837</v>
      </c>
      <c r="J31" s="211">
        <f t="shared" si="6"/>
        <v>36837</v>
      </c>
      <c r="K31" s="181">
        <f t="shared" si="10"/>
        <v>2</v>
      </c>
      <c r="L31" s="181">
        <f t="shared" si="1"/>
        <v>1</v>
      </c>
      <c r="M31" s="181">
        <f t="shared" si="2"/>
        <v>7</v>
      </c>
      <c r="N31" s="107">
        <f>IF($L31=0,0,_xll.SPRDOPT($B31,$C31,$D31,$H31,$E31,$F31,$G31,$M31,$B$7,0))</f>
        <v>0.10478436870624626</v>
      </c>
      <c r="O31" s="107">
        <f>IF($L31=0,0,_xll.SPRDOPT($B31,$C31,$D31,$H31,$E31,$F31,$G31,$M31,$B$7,1))</f>
        <v>0.52554691770584172</v>
      </c>
      <c r="Q31" s="82"/>
      <c r="R31" s="82"/>
      <c r="S31" s="169"/>
      <c r="V31" s="108"/>
      <c r="W31" s="109"/>
      <c r="X31" s="109"/>
      <c r="Y31" s="109"/>
      <c r="Z31" s="109"/>
      <c r="AA31" s="109"/>
      <c r="AC31" s="108"/>
      <c r="AD31" s="109"/>
      <c r="AE31" s="109"/>
      <c r="AF31" s="109"/>
      <c r="AG31" s="109"/>
      <c r="AH31" s="109"/>
      <c r="AI31" s="128"/>
      <c r="AJ31" s="109"/>
      <c r="AK31" s="128"/>
      <c r="AL31" s="99"/>
      <c r="AM31" s="99"/>
      <c r="AN31" s="99"/>
    </row>
    <row r="32" spans="1:40" x14ac:dyDescent="0.25">
      <c r="A32" s="169">
        <f t="shared" si="7"/>
        <v>8</v>
      </c>
      <c r="B32" s="102">
        <f t="shared" si="3"/>
        <v>5.63</v>
      </c>
      <c r="C32" s="102">
        <f t="shared" si="3"/>
        <v>5.4</v>
      </c>
      <c r="D32" s="104">
        <f t="shared" si="4"/>
        <v>0.22</v>
      </c>
      <c r="E32" s="80">
        <f t="shared" si="0"/>
        <v>1.2</v>
      </c>
      <c r="F32" s="80">
        <f t="shared" si="0"/>
        <v>1</v>
      </c>
      <c r="G32" s="206">
        <f t="shared" si="5"/>
        <v>0.98</v>
      </c>
      <c r="H32" s="80">
        <f t="shared" si="8"/>
        <v>6.9105661664927015E-2</v>
      </c>
      <c r="I32" s="211">
        <f t="shared" si="9"/>
        <v>36838</v>
      </c>
      <c r="J32" s="211">
        <f t="shared" si="6"/>
        <v>36838</v>
      </c>
      <c r="K32" s="181">
        <f t="shared" si="10"/>
        <v>3</v>
      </c>
      <c r="L32" s="181">
        <f t="shared" si="1"/>
        <v>1</v>
      </c>
      <c r="M32" s="181">
        <f t="shared" si="2"/>
        <v>8</v>
      </c>
      <c r="N32" s="107">
        <f>IF($L32=0,0,_xll.SPRDOPT($B32,$C32,$D32,$H32,$E32,$F32,$G32,$M32,$B$7,0))</f>
        <v>0.11163902174695746</v>
      </c>
      <c r="O32" s="107">
        <f>IF($L32=0,0,_xll.SPRDOPT($B32,$C32,$D32,$H32,$E32,$F32,$G32,$M32,$B$7,1))</f>
        <v>0.52513143106818905</v>
      </c>
      <c r="Q32" s="82"/>
      <c r="R32" s="82"/>
      <c r="S32" s="169"/>
      <c r="V32" s="108"/>
      <c r="W32" s="109"/>
      <c r="X32" s="109"/>
      <c r="Y32" s="109"/>
      <c r="Z32" s="109"/>
      <c r="AA32" s="109"/>
      <c r="AC32" s="108"/>
      <c r="AD32" s="109"/>
      <c r="AE32" s="109"/>
      <c r="AF32" s="109"/>
      <c r="AG32" s="109"/>
      <c r="AH32" s="109"/>
      <c r="AI32" s="128"/>
      <c r="AJ32" s="109"/>
      <c r="AK32" s="128"/>
      <c r="AL32" s="99"/>
      <c r="AM32" s="99"/>
      <c r="AN32" s="99"/>
    </row>
    <row r="33" spans="1:40" x14ac:dyDescent="0.25">
      <c r="A33" s="169">
        <f t="shared" si="7"/>
        <v>9</v>
      </c>
      <c r="B33" s="102">
        <f t="shared" si="3"/>
        <v>5.63</v>
      </c>
      <c r="C33" s="102">
        <f t="shared" si="3"/>
        <v>5.4</v>
      </c>
      <c r="D33" s="104">
        <f t="shared" si="4"/>
        <v>0.22</v>
      </c>
      <c r="E33" s="80">
        <f t="shared" si="0"/>
        <v>1.2</v>
      </c>
      <c r="F33" s="80">
        <f t="shared" si="0"/>
        <v>1</v>
      </c>
      <c r="G33" s="206">
        <f t="shared" si="5"/>
        <v>0.98</v>
      </c>
      <c r="H33" s="80">
        <f t="shared" si="8"/>
        <v>6.9105661664927015E-2</v>
      </c>
      <c r="I33" s="211">
        <f t="shared" si="9"/>
        <v>36839</v>
      </c>
      <c r="J33" s="211">
        <f t="shared" si="6"/>
        <v>36839</v>
      </c>
      <c r="K33" s="181">
        <f t="shared" si="10"/>
        <v>4</v>
      </c>
      <c r="L33" s="181">
        <f t="shared" si="1"/>
        <v>1</v>
      </c>
      <c r="M33" s="181">
        <f t="shared" si="2"/>
        <v>9</v>
      </c>
      <c r="N33" s="107">
        <f>IF($L33=0,0,_xll.SPRDOPT($B33,$C33,$D33,$H33,$E33,$F33,$G33,$M33,$B$7,0))</f>
        <v>0.11807323601168533</v>
      </c>
      <c r="O33" s="107">
        <f>IF($L33=0,0,_xll.SPRDOPT($B33,$C33,$D33,$H33,$E33,$F33,$G33,$M33,$B$7,1))</f>
        <v>0.52484883741922606</v>
      </c>
      <c r="Q33" s="82"/>
      <c r="R33" s="82"/>
      <c r="S33" s="169"/>
      <c r="V33" s="108"/>
      <c r="W33" s="109"/>
      <c r="X33" s="109"/>
      <c r="Y33" s="109"/>
      <c r="Z33" s="109"/>
      <c r="AA33" s="109"/>
      <c r="AC33" s="108"/>
      <c r="AD33" s="109"/>
      <c r="AE33" s="109"/>
      <c r="AF33" s="109"/>
      <c r="AG33" s="109"/>
      <c r="AH33" s="109"/>
      <c r="AI33" s="128"/>
      <c r="AJ33" s="109"/>
      <c r="AK33" s="128"/>
      <c r="AL33" s="99"/>
      <c r="AM33" s="99"/>
      <c r="AN33" s="99"/>
    </row>
    <row r="34" spans="1:40" x14ac:dyDescent="0.25">
      <c r="A34" s="169">
        <f t="shared" si="7"/>
        <v>10</v>
      </c>
      <c r="B34" s="102">
        <f t="shared" si="3"/>
        <v>5.63</v>
      </c>
      <c r="C34" s="102">
        <f t="shared" si="3"/>
        <v>5.4</v>
      </c>
      <c r="D34" s="104">
        <f t="shared" si="4"/>
        <v>0.22</v>
      </c>
      <c r="E34" s="80">
        <f t="shared" si="0"/>
        <v>1.2</v>
      </c>
      <c r="F34" s="80">
        <f t="shared" si="0"/>
        <v>1</v>
      </c>
      <c r="G34" s="206">
        <f t="shared" si="5"/>
        <v>0.98</v>
      </c>
      <c r="H34" s="80">
        <f t="shared" si="8"/>
        <v>6.9105661664927015E-2</v>
      </c>
      <c r="I34" s="211">
        <f t="shared" si="9"/>
        <v>36840</v>
      </c>
      <c r="J34" s="211">
        <f t="shared" si="6"/>
        <v>36840</v>
      </c>
      <c r="K34" s="181">
        <f t="shared" si="10"/>
        <v>5</v>
      </c>
      <c r="L34" s="181">
        <f t="shared" si="1"/>
        <v>1</v>
      </c>
      <c r="M34" s="181">
        <f t="shared" si="2"/>
        <v>10</v>
      </c>
      <c r="N34" s="107">
        <f>IF($L34=0,0,_xll.SPRDOPT($B34,$C34,$D34,$H34,$E34,$F34,$G34,$M34,$B$7,0))</f>
        <v>0.1241551488015679</v>
      </c>
      <c r="O34" s="107">
        <f>IF($L34=0,0,_xll.SPRDOPT($B34,$C34,$D34,$H34,$E34,$F34,$G34,$M34,$B$7,1))</f>
        <v>0.52466089744335076</v>
      </c>
      <c r="Q34" s="82"/>
      <c r="R34" s="82"/>
      <c r="S34" s="169"/>
      <c r="V34" s="108"/>
      <c r="W34" s="109"/>
      <c r="X34" s="109"/>
      <c r="Y34" s="109"/>
      <c r="Z34" s="109"/>
      <c r="AA34" s="109"/>
      <c r="AC34" s="108"/>
      <c r="AD34" s="109"/>
      <c r="AE34" s="109"/>
      <c r="AF34" s="109"/>
      <c r="AG34" s="109"/>
      <c r="AH34" s="109"/>
      <c r="AI34" s="128"/>
      <c r="AJ34" s="109"/>
      <c r="AK34" s="128"/>
      <c r="AL34" s="99"/>
      <c r="AM34" s="99"/>
      <c r="AN34" s="99"/>
    </row>
    <row r="35" spans="1:40" x14ac:dyDescent="0.25">
      <c r="A35" s="169">
        <f t="shared" si="7"/>
        <v>11</v>
      </c>
      <c r="B35" s="102">
        <f t="shared" si="3"/>
        <v>5.63</v>
      </c>
      <c r="C35" s="102">
        <f t="shared" si="3"/>
        <v>5.4</v>
      </c>
      <c r="D35" s="104">
        <f t="shared" si="4"/>
        <v>0.22</v>
      </c>
      <c r="E35" s="80">
        <f t="shared" si="0"/>
        <v>1.2</v>
      </c>
      <c r="F35" s="80">
        <f t="shared" si="0"/>
        <v>1</v>
      </c>
      <c r="G35" s="206">
        <f t="shared" si="5"/>
        <v>0.98</v>
      </c>
      <c r="H35" s="80">
        <f t="shared" si="8"/>
        <v>6.9105661664927015E-2</v>
      </c>
      <c r="I35" s="211">
        <f t="shared" si="9"/>
        <v>36841</v>
      </c>
      <c r="J35" s="211">
        <f t="shared" si="6"/>
        <v>36840</v>
      </c>
      <c r="K35" s="181">
        <f t="shared" si="10"/>
        <v>6</v>
      </c>
      <c r="L35" s="181">
        <f t="shared" si="1"/>
        <v>1</v>
      </c>
      <c r="M35" s="181">
        <f t="shared" si="2"/>
        <v>10</v>
      </c>
      <c r="N35" s="107">
        <f>IF($L35=0,0,_xll.SPRDOPT($B35,$C35,$D35,$H35,$E35,$F35,$G35,$M35,$B$7,0))</f>
        <v>0.1241551488015679</v>
      </c>
      <c r="O35" s="107">
        <f>IF($L35=0,0,_xll.SPRDOPT($B35,$C35,$D35,$H35,$E35,$F35,$G35,$M35,$B$7,1))</f>
        <v>0.52466089744335076</v>
      </c>
      <c r="Q35" s="82"/>
      <c r="R35" s="82"/>
      <c r="S35" s="169"/>
      <c r="V35" s="108"/>
      <c r="W35" s="109"/>
      <c r="X35" s="109"/>
      <c r="Y35" s="109"/>
      <c r="Z35" s="109"/>
      <c r="AA35" s="109"/>
      <c r="AC35" s="108"/>
      <c r="AD35" s="109"/>
      <c r="AE35" s="109"/>
      <c r="AF35" s="109"/>
      <c r="AG35" s="109"/>
      <c r="AH35" s="109"/>
      <c r="AI35" s="128"/>
      <c r="AJ35" s="109"/>
      <c r="AK35" s="128"/>
      <c r="AL35" s="99"/>
      <c r="AM35" s="99"/>
      <c r="AN35" s="99"/>
    </row>
    <row r="36" spans="1:40" x14ac:dyDescent="0.25">
      <c r="A36" s="169">
        <f t="shared" si="7"/>
        <v>12</v>
      </c>
      <c r="B36" s="102">
        <f t="shared" si="3"/>
        <v>5.63</v>
      </c>
      <c r="C36" s="102">
        <f t="shared" si="3"/>
        <v>5.4</v>
      </c>
      <c r="D36" s="104">
        <f t="shared" si="4"/>
        <v>0.22</v>
      </c>
      <c r="E36" s="80">
        <f t="shared" si="0"/>
        <v>1.2</v>
      </c>
      <c r="F36" s="80">
        <f t="shared" si="0"/>
        <v>1</v>
      </c>
      <c r="G36" s="206">
        <f t="shared" si="5"/>
        <v>0.98</v>
      </c>
      <c r="H36" s="80">
        <f t="shared" si="8"/>
        <v>6.9105661664927015E-2</v>
      </c>
      <c r="I36" s="211">
        <f t="shared" si="9"/>
        <v>36842</v>
      </c>
      <c r="J36" s="211">
        <f t="shared" si="6"/>
        <v>36840</v>
      </c>
      <c r="K36" s="181">
        <f t="shared" si="10"/>
        <v>7</v>
      </c>
      <c r="L36" s="181">
        <f t="shared" si="1"/>
        <v>1</v>
      </c>
      <c r="M36" s="181">
        <f t="shared" si="2"/>
        <v>10</v>
      </c>
      <c r="N36" s="107">
        <f>IF($L36=0,0,_xll.SPRDOPT($B36,$C36,$D36,$H36,$E36,$F36,$G36,$M36,$B$7,0))</f>
        <v>0.1241551488015679</v>
      </c>
      <c r="O36" s="107">
        <f>IF($L36=0,0,_xll.SPRDOPT($B36,$C36,$D36,$H36,$E36,$F36,$G36,$M36,$B$7,1))</f>
        <v>0.52466089744335076</v>
      </c>
      <c r="Q36" s="82"/>
      <c r="R36" s="82"/>
      <c r="S36" s="169"/>
      <c r="V36" s="108"/>
      <c r="W36" s="109"/>
      <c r="X36" s="109"/>
      <c r="Y36" s="109"/>
      <c r="Z36" s="109"/>
      <c r="AA36" s="109"/>
      <c r="AC36" s="108"/>
      <c r="AD36" s="109"/>
      <c r="AE36" s="109"/>
      <c r="AF36" s="109"/>
      <c r="AG36" s="109"/>
      <c r="AH36" s="109"/>
      <c r="AI36" s="128"/>
      <c r="AJ36" s="109"/>
      <c r="AK36" s="128"/>
      <c r="AL36" s="99"/>
      <c r="AM36" s="99"/>
      <c r="AN36" s="99"/>
    </row>
    <row r="37" spans="1:40" x14ac:dyDescent="0.25">
      <c r="A37" s="169">
        <f t="shared" si="7"/>
        <v>13</v>
      </c>
      <c r="B37" s="102">
        <f t="shared" si="3"/>
        <v>5.63</v>
      </c>
      <c r="C37" s="102">
        <f t="shared" si="3"/>
        <v>5.4</v>
      </c>
      <c r="D37" s="104">
        <f t="shared" si="4"/>
        <v>0.22</v>
      </c>
      <c r="E37" s="80">
        <f t="shared" si="0"/>
        <v>1.2</v>
      </c>
      <c r="F37" s="80">
        <f t="shared" si="0"/>
        <v>1</v>
      </c>
      <c r="G37" s="206">
        <f t="shared" si="5"/>
        <v>0.98</v>
      </c>
      <c r="H37" s="80">
        <f t="shared" si="8"/>
        <v>6.9105661664927015E-2</v>
      </c>
      <c r="I37" s="211">
        <f t="shared" si="9"/>
        <v>36843</v>
      </c>
      <c r="J37" s="211">
        <f t="shared" si="6"/>
        <v>36843</v>
      </c>
      <c r="K37" s="181">
        <f t="shared" si="10"/>
        <v>1</v>
      </c>
      <c r="L37" s="181">
        <f t="shared" si="1"/>
        <v>1</v>
      </c>
      <c r="M37" s="181">
        <f t="shared" si="2"/>
        <v>13</v>
      </c>
      <c r="N37" s="107">
        <f>IF($L37=0,0,_xll.SPRDOPT($B37,$C37,$D37,$H37,$E37,$F37,$G37,$M37,$B$7,0))</f>
        <v>0.1407477369811386</v>
      </c>
      <c r="O37" s="107">
        <f>IF($L37=0,0,_xll.SPRDOPT($B37,$C37,$D37,$H37,$E37,$F37,$G37,$M37,$B$7,1))</f>
        <v>0.5244497492885114</v>
      </c>
      <c r="Q37" s="82"/>
      <c r="R37" s="82"/>
      <c r="S37" s="169"/>
      <c r="V37" s="108"/>
      <c r="W37" s="109"/>
      <c r="X37" s="109"/>
      <c r="Y37" s="109"/>
      <c r="Z37" s="109"/>
      <c r="AA37" s="109"/>
      <c r="AC37" s="108"/>
      <c r="AD37" s="109"/>
      <c r="AE37" s="109"/>
      <c r="AF37" s="109"/>
      <c r="AG37" s="109"/>
      <c r="AH37" s="109"/>
      <c r="AI37" s="128"/>
      <c r="AJ37" s="109"/>
      <c r="AK37" s="128"/>
      <c r="AL37" s="99"/>
      <c r="AM37" s="99"/>
      <c r="AN37" s="99"/>
    </row>
    <row r="38" spans="1:40" x14ac:dyDescent="0.25">
      <c r="A38" s="169">
        <f t="shared" si="7"/>
        <v>14</v>
      </c>
      <c r="B38" s="102">
        <f t="shared" si="3"/>
        <v>5.63</v>
      </c>
      <c r="C38" s="102">
        <f t="shared" si="3"/>
        <v>5.4</v>
      </c>
      <c r="D38" s="104">
        <f t="shared" si="4"/>
        <v>0.22</v>
      </c>
      <c r="E38" s="80">
        <f t="shared" si="0"/>
        <v>1.2</v>
      </c>
      <c r="F38" s="80">
        <f t="shared" si="0"/>
        <v>1</v>
      </c>
      <c r="G38" s="206">
        <f t="shared" si="5"/>
        <v>0.98</v>
      </c>
      <c r="H38" s="80">
        <f t="shared" si="8"/>
        <v>6.9105661664927015E-2</v>
      </c>
      <c r="I38" s="211">
        <f t="shared" si="9"/>
        <v>36844</v>
      </c>
      <c r="J38" s="211">
        <f t="shared" si="6"/>
        <v>36844</v>
      </c>
      <c r="K38" s="181">
        <f t="shared" si="10"/>
        <v>2</v>
      </c>
      <c r="L38" s="181">
        <f t="shared" si="1"/>
        <v>1</v>
      </c>
      <c r="M38" s="181">
        <f t="shared" si="2"/>
        <v>14</v>
      </c>
      <c r="N38" s="107">
        <f>IF($L38=0,0,_xll.SPRDOPT($B38,$C38,$D38,$H38,$E38,$F38,$G38,$M38,$B$7,0))</f>
        <v>0.14583581409556451</v>
      </c>
      <c r="O38" s="107">
        <f>IF($L38=0,0,_xll.SPRDOPT($B38,$C38,$D38,$H38,$E38,$F38,$G38,$M38,$B$7,1))</f>
        <v>0.52445442083645244</v>
      </c>
      <c r="Q38" s="82"/>
      <c r="R38" s="82"/>
      <c r="S38" s="169"/>
      <c r="V38" s="108"/>
      <c r="W38" s="109"/>
      <c r="X38" s="109"/>
      <c r="Y38" s="109"/>
      <c r="Z38" s="109"/>
      <c r="AA38" s="109"/>
      <c r="AC38" s="108"/>
      <c r="AD38" s="109"/>
      <c r="AE38" s="109"/>
      <c r="AF38" s="109"/>
      <c r="AG38" s="109"/>
      <c r="AH38" s="109"/>
      <c r="AI38" s="128"/>
      <c r="AJ38" s="109"/>
      <c r="AK38" s="128"/>
      <c r="AL38" s="99"/>
      <c r="AM38" s="99"/>
      <c r="AN38" s="99"/>
    </row>
    <row r="39" spans="1:40" x14ac:dyDescent="0.25">
      <c r="A39" s="169">
        <f t="shared" si="7"/>
        <v>15</v>
      </c>
      <c r="B39" s="102">
        <f t="shared" si="3"/>
        <v>5.63</v>
      </c>
      <c r="C39" s="102">
        <f t="shared" si="3"/>
        <v>5.4</v>
      </c>
      <c r="D39" s="104">
        <f t="shared" si="4"/>
        <v>0.22</v>
      </c>
      <c r="E39" s="80">
        <f t="shared" si="0"/>
        <v>1.2</v>
      </c>
      <c r="F39" s="80">
        <f t="shared" si="0"/>
        <v>1</v>
      </c>
      <c r="G39" s="206">
        <f t="shared" si="5"/>
        <v>0.98</v>
      </c>
      <c r="H39" s="80">
        <f t="shared" si="8"/>
        <v>6.9105661664927015E-2</v>
      </c>
      <c r="I39" s="211">
        <f t="shared" si="9"/>
        <v>36845</v>
      </c>
      <c r="J39" s="211">
        <f t="shared" si="6"/>
        <v>36845</v>
      </c>
      <c r="K39" s="181">
        <f t="shared" si="10"/>
        <v>3</v>
      </c>
      <c r="L39" s="181">
        <f t="shared" si="1"/>
        <v>1</v>
      </c>
      <c r="M39" s="181">
        <f t="shared" si="2"/>
        <v>15</v>
      </c>
      <c r="N39" s="107">
        <f>IF($L39=0,0,_xll.SPRDOPT($B39,$C39,$D39,$H39,$E39,$F39,$G39,$M39,$B$7,0))</f>
        <v>0.15074199908380878</v>
      </c>
      <c r="O39" s="107">
        <f>IF($L39=0,0,_xll.SPRDOPT($B39,$C39,$D39,$H39,$E39,$F39,$G39,$M39,$B$7,1))</f>
        <v>0.5244835025391037</v>
      </c>
      <c r="Q39" s="82"/>
      <c r="R39" s="82"/>
      <c r="S39" s="169"/>
      <c r="V39" s="108"/>
      <c r="W39" s="109"/>
      <c r="X39" s="109"/>
      <c r="Y39" s="109"/>
      <c r="Z39" s="109"/>
      <c r="AA39" s="109"/>
      <c r="AC39" s="108"/>
      <c r="AD39" s="109"/>
      <c r="AE39" s="109"/>
      <c r="AF39" s="109"/>
      <c r="AG39" s="109"/>
      <c r="AH39" s="109"/>
      <c r="AI39" s="128"/>
      <c r="AJ39" s="109"/>
      <c r="AK39" s="128"/>
      <c r="AL39" s="99"/>
      <c r="AM39" s="99"/>
      <c r="AN39" s="99"/>
    </row>
    <row r="40" spans="1:40" x14ac:dyDescent="0.25">
      <c r="A40" s="169">
        <f t="shared" si="7"/>
        <v>16</v>
      </c>
      <c r="B40" s="102">
        <f t="shared" si="3"/>
        <v>5.63</v>
      </c>
      <c r="C40" s="102">
        <f t="shared" si="3"/>
        <v>5.4</v>
      </c>
      <c r="D40" s="104">
        <f t="shared" si="4"/>
        <v>0.22</v>
      </c>
      <c r="E40" s="80">
        <f t="shared" si="0"/>
        <v>1.2</v>
      </c>
      <c r="F40" s="80">
        <f t="shared" si="0"/>
        <v>1</v>
      </c>
      <c r="G40" s="206">
        <f t="shared" si="5"/>
        <v>0.98</v>
      </c>
      <c r="H40" s="80">
        <f t="shared" si="8"/>
        <v>6.9105661664927015E-2</v>
      </c>
      <c r="I40" s="211">
        <f t="shared" si="9"/>
        <v>36846</v>
      </c>
      <c r="J40" s="211">
        <f t="shared" si="6"/>
        <v>36846</v>
      </c>
      <c r="K40" s="181">
        <f t="shared" si="10"/>
        <v>4</v>
      </c>
      <c r="L40" s="181">
        <f t="shared" si="1"/>
        <v>1</v>
      </c>
      <c r="M40" s="181">
        <f t="shared" si="2"/>
        <v>16</v>
      </c>
      <c r="N40" s="107">
        <f>IF($L40=0,0,_xll.SPRDOPT($B40,$C40,$D40,$H40,$E40,$F40,$G40,$M40,$B$7,0))</f>
        <v>0.15548408828920848</v>
      </c>
      <c r="O40" s="107">
        <f>IF($L40=0,0,_xll.SPRDOPT($B40,$C40,$D40,$H40,$E40,$F40,$G40,$M40,$B$7,1))</f>
        <v>0.52453197120634454</v>
      </c>
      <c r="Q40" s="82"/>
      <c r="R40" s="82"/>
      <c r="S40" s="169"/>
      <c r="V40" s="108"/>
      <c r="W40" s="109"/>
      <c r="X40" s="109"/>
      <c r="Y40" s="109"/>
      <c r="Z40" s="109"/>
      <c r="AA40" s="109"/>
      <c r="AC40" s="108"/>
      <c r="AD40" s="109"/>
      <c r="AE40" s="109"/>
      <c r="AF40" s="109"/>
      <c r="AG40" s="109"/>
      <c r="AH40" s="109"/>
      <c r="AI40" s="128"/>
      <c r="AJ40" s="109"/>
      <c r="AK40" s="128"/>
      <c r="AL40" s="99"/>
      <c r="AM40" s="99"/>
      <c r="AN40" s="99"/>
    </row>
    <row r="41" spans="1:40" x14ac:dyDescent="0.25">
      <c r="A41" s="169">
        <f t="shared" si="7"/>
        <v>17</v>
      </c>
      <c r="B41" s="102">
        <f t="shared" si="3"/>
        <v>5.63</v>
      </c>
      <c r="C41" s="102">
        <f t="shared" si="3"/>
        <v>5.4</v>
      </c>
      <c r="D41" s="104">
        <f t="shared" si="4"/>
        <v>0.22</v>
      </c>
      <c r="E41" s="80">
        <f t="shared" si="0"/>
        <v>1.2</v>
      </c>
      <c r="F41" s="80">
        <f t="shared" si="0"/>
        <v>1</v>
      </c>
      <c r="G41" s="206">
        <f t="shared" si="5"/>
        <v>0.98</v>
      </c>
      <c r="H41" s="80">
        <f t="shared" si="8"/>
        <v>6.9105661664927015E-2</v>
      </c>
      <c r="I41" s="211">
        <f t="shared" si="9"/>
        <v>36847</v>
      </c>
      <c r="J41" s="211">
        <f t="shared" si="6"/>
        <v>36847</v>
      </c>
      <c r="K41" s="181">
        <f t="shared" si="10"/>
        <v>5</v>
      </c>
      <c r="L41" s="181">
        <f t="shared" si="1"/>
        <v>1</v>
      </c>
      <c r="M41" s="181">
        <f t="shared" si="2"/>
        <v>17</v>
      </c>
      <c r="N41" s="107">
        <f>IF($L41=0,0,_xll.SPRDOPT($B41,$C41,$D41,$H41,$E41,$F41,$G41,$M41,$B$7,0))</f>
        <v>0.16007714053684538</v>
      </c>
      <c r="O41" s="107">
        <f>IF($L41=0,0,_xll.SPRDOPT($B41,$C41,$D41,$H41,$E41,$F41,$G41,$M41,$B$7,1))</f>
        <v>0.52459595546150961</v>
      </c>
      <c r="Q41" s="82"/>
      <c r="R41" s="82"/>
      <c r="S41" s="169"/>
      <c r="V41" s="108"/>
      <c r="W41" s="109"/>
      <c r="X41" s="109"/>
      <c r="Y41" s="109"/>
      <c r="Z41" s="109"/>
      <c r="AA41" s="109"/>
      <c r="AC41" s="108"/>
      <c r="AD41" s="109"/>
      <c r="AE41" s="109"/>
      <c r="AF41" s="109"/>
      <c r="AG41" s="109"/>
      <c r="AH41" s="109"/>
      <c r="AI41" s="128"/>
      <c r="AJ41" s="109"/>
      <c r="AK41" s="128"/>
      <c r="AL41" s="99"/>
      <c r="AM41" s="99"/>
      <c r="AN41" s="99"/>
    </row>
    <row r="42" spans="1:40" x14ac:dyDescent="0.25">
      <c r="A42" s="169">
        <f t="shared" si="7"/>
        <v>18</v>
      </c>
      <c r="B42" s="102">
        <f t="shared" si="3"/>
        <v>5.63</v>
      </c>
      <c r="C42" s="102">
        <f t="shared" si="3"/>
        <v>5.4</v>
      </c>
      <c r="D42" s="104">
        <f t="shared" si="4"/>
        <v>0.22</v>
      </c>
      <c r="E42" s="80">
        <f t="shared" si="0"/>
        <v>1.2</v>
      </c>
      <c r="F42" s="80">
        <f t="shared" si="0"/>
        <v>1</v>
      </c>
      <c r="G42" s="206">
        <f t="shared" si="5"/>
        <v>0.98</v>
      </c>
      <c r="H42" s="80">
        <f t="shared" si="8"/>
        <v>6.9105661664927015E-2</v>
      </c>
      <c r="I42" s="211">
        <f t="shared" si="9"/>
        <v>36848</v>
      </c>
      <c r="J42" s="211">
        <f t="shared" si="6"/>
        <v>36847</v>
      </c>
      <c r="K42" s="181">
        <f t="shared" si="10"/>
        <v>6</v>
      </c>
      <c r="L42" s="181">
        <f t="shared" si="1"/>
        <v>1</v>
      </c>
      <c r="M42" s="181">
        <f t="shared" si="2"/>
        <v>17</v>
      </c>
      <c r="N42" s="107">
        <f>IF($L42=0,0,_xll.SPRDOPT($B42,$C42,$D42,$H42,$E42,$F42,$G42,$M42,$B$7,0))</f>
        <v>0.16007714053684538</v>
      </c>
      <c r="O42" s="107">
        <f>IF($L42=0,0,_xll.SPRDOPT($B42,$C42,$D42,$H42,$E42,$F42,$G42,$M42,$B$7,1))</f>
        <v>0.52459595546150961</v>
      </c>
      <c r="Q42" s="82"/>
      <c r="R42" s="82"/>
      <c r="S42" s="169"/>
      <c r="V42" s="108"/>
      <c r="W42" s="109"/>
      <c r="X42" s="109"/>
      <c r="Y42" s="109"/>
      <c r="Z42" s="109"/>
      <c r="AA42" s="109"/>
      <c r="AC42" s="108"/>
      <c r="AD42" s="109"/>
      <c r="AE42" s="109"/>
      <c r="AF42" s="109"/>
      <c r="AG42" s="109"/>
      <c r="AH42" s="109"/>
      <c r="AI42" s="128"/>
      <c r="AJ42" s="109"/>
      <c r="AK42" s="128"/>
      <c r="AL42" s="99"/>
      <c r="AM42" s="99"/>
      <c r="AN42" s="99"/>
    </row>
    <row r="43" spans="1:40" x14ac:dyDescent="0.25">
      <c r="A43" s="169">
        <f t="shared" si="7"/>
        <v>19</v>
      </c>
      <c r="B43" s="102">
        <f t="shared" si="3"/>
        <v>5.63</v>
      </c>
      <c r="C43" s="102">
        <f t="shared" si="3"/>
        <v>5.4</v>
      </c>
      <c r="D43" s="104">
        <f t="shared" si="4"/>
        <v>0.22</v>
      </c>
      <c r="E43" s="80">
        <f t="shared" si="0"/>
        <v>1.2</v>
      </c>
      <c r="F43" s="80">
        <f t="shared" si="0"/>
        <v>1</v>
      </c>
      <c r="G43" s="206">
        <f t="shared" si="5"/>
        <v>0.98</v>
      </c>
      <c r="H43" s="80">
        <f t="shared" si="8"/>
        <v>6.9105661664927015E-2</v>
      </c>
      <c r="I43" s="211">
        <f t="shared" si="9"/>
        <v>36849</v>
      </c>
      <c r="J43" s="211">
        <f t="shared" si="6"/>
        <v>36847</v>
      </c>
      <c r="K43" s="181">
        <f t="shared" si="10"/>
        <v>7</v>
      </c>
      <c r="L43" s="181">
        <f t="shared" si="1"/>
        <v>1</v>
      </c>
      <c r="M43" s="181">
        <f t="shared" si="2"/>
        <v>17</v>
      </c>
      <c r="N43" s="107">
        <f>IF($L43=0,0,_xll.SPRDOPT($B43,$C43,$D43,$H43,$E43,$F43,$G43,$M43,$B$7,0))</f>
        <v>0.16007714053684538</v>
      </c>
      <c r="O43" s="107">
        <f>IF($L43=0,0,_xll.SPRDOPT($B43,$C43,$D43,$H43,$E43,$F43,$G43,$M43,$B$7,1))</f>
        <v>0.52459595546150961</v>
      </c>
      <c r="Q43" s="82"/>
      <c r="R43" s="82"/>
      <c r="S43" s="169"/>
      <c r="V43" s="108"/>
      <c r="W43" s="109"/>
      <c r="X43" s="109"/>
      <c r="Y43" s="109"/>
      <c r="Z43" s="109"/>
      <c r="AA43" s="109"/>
      <c r="AC43" s="108"/>
      <c r="AD43" s="109"/>
      <c r="AE43" s="109"/>
      <c r="AF43" s="109"/>
      <c r="AG43" s="109"/>
      <c r="AH43" s="109"/>
      <c r="AI43" s="128"/>
      <c r="AJ43" s="109"/>
      <c r="AK43" s="128"/>
      <c r="AL43" s="99"/>
      <c r="AM43" s="99"/>
      <c r="AN43" s="99"/>
    </row>
    <row r="44" spans="1:40" x14ac:dyDescent="0.25">
      <c r="A44" s="169">
        <f t="shared" si="7"/>
        <v>20</v>
      </c>
      <c r="B44" s="102">
        <f t="shared" si="3"/>
        <v>5.63</v>
      </c>
      <c r="C44" s="102">
        <f t="shared" si="3"/>
        <v>5.4</v>
      </c>
      <c r="D44" s="104">
        <f t="shared" si="4"/>
        <v>0.22</v>
      </c>
      <c r="E44" s="80">
        <f t="shared" si="0"/>
        <v>1.2</v>
      </c>
      <c r="F44" s="80">
        <f t="shared" si="0"/>
        <v>1</v>
      </c>
      <c r="G44" s="206">
        <f t="shared" si="5"/>
        <v>0.98</v>
      </c>
      <c r="H44" s="80">
        <f t="shared" si="8"/>
        <v>6.9105661664927015E-2</v>
      </c>
      <c r="I44" s="211">
        <f t="shared" si="9"/>
        <v>36850</v>
      </c>
      <c r="J44" s="211">
        <f t="shared" si="6"/>
        <v>36850</v>
      </c>
      <c r="K44" s="181">
        <f t="shared" si="10"/>
        <v>1</v>
      </c>
      <c r="L44" s="181">
        <f t="shared" si="1"/>
        <v>1</v>
      </c>
      <c r="M44" s="181">
        <f t="shared" si="2"/>
        <v>20</v>
      </c>
      <c r="N44" s="107">
        <f>IF($L44=0,0,_xll.SPRDOPT($B44,$C44,$D44,$H44,$E44,$F44,$G44,$M44,$B$7,0))</f>
        <v>0.17308235444831124</v>
      </c>
      <c r="O44" s="107">
        <f>IF($L44=0,0,_xll.SPRDOPT($B44,$C44,$D44,$H44,$E44,$F44,$G44,$M44,$B$7,1))</f>
        <v>0.52485374607590629</v>
      </c>
      <c r="Q44" s="82"/>
      <c r="R44" s="82"/>
      <c r="S44" s="169"/>
      <c r="V44" s="108"/>
      <c r="W44" s="109"/>
      <c r="X44" s="109"/>
      <c r="Y44" s="109"/>
      <c r="Z44" s="109"/>
      <c r="AA44" s="109"/>
      <c r="AC44" s="108"/>
      <c r="AD44" s="109"/>
      <c r="AE44" s="109"/>
      <c r="AF44" s="109"/>
      <c r="AG44" s="109"/>
      <c r="AH44" s="109"/>
      <c r="AI44" s="128"/>
      <c r="AJ44" s="109"/>
      <c r="AK44" s="128"/>
      <c r="AL44" s="99"/>
      <c r="AM44" s="99"/>
      <c r="AN44" s="99"/>
    </row>
    <row r="45" spans="1:40" x14ac:dyDescent="0.25">
      <c r="A45" s="169">
        <f t="shared" si="7"/>
        <v>21</v>
      </c>
      <c r="B45" s="102">
        <f t="shared" si="3"/>
        <v>5.63</v>
      </c>
      <c r="C45" s="102">
        <f t="shared" si="3"/>
        <v>5.4</v>
      </c>
      <c r="D45" s="104">
        <f t="shared" si="4"/>
        <v>0.22</v>
      </c>
      <c r="E45" s="80">
        <f t="shared" si="0"/>
        <v>1.2</v>
      </c>
      <c r="F45" s="80">
        <f t="shared" si="0"/>
        <v>1</v>
      </c>
      <c r="G45" s="206">
        <f t="shared" si="5"/>
        <v>0.98</v>
      </c>
      <c r="H45" s="80">
        <f t="shared" si="8"/>
        <v>6.9105661664927015E-2</v>
      </c>
      <c r="I45" s="211">
        <f t="shared" si="9"/>
        <v>36851</v>
      </c>
      <c r="J45" s="211">
        <f t="shared" si="6"/>
        <v>36851</v>
      </c>
      <c r="K45" s="181">
        <f t="shared" si="10"/>
        <v>2</v>
      </c>
      <c r="L45" s="181">
        <f t="shared" si="1"/>
        <v>1</v>
      </c>
      <c r="M45" s="181">
        <f t="shared" si="2"/>
        <v>21</v>
      </c>
      <c r="N45" s="107">
        <f>IF($L45=0,0,_xll.SPRDOPT($B45,$C45,$D45,$H45,$E45,$F45,$G45,$M45,$B$7,0))</f>
        <v>0.17719193473963854</v>
      </c>
      <c r="O45" s="107">
        <f>IF($L45=0,0,_xll.SPRDOPT($B45,$C45,$D45,$H45,$E45,$F45,$G45,$M45,$B$7,1))</f>
        <v>0.52495512678083123</v>
      </c>
      <c r="Q45" s="82"/>
      <c r="R45" s="82"/>
      <c r="S45" s="169"/>
      <c r="V45" s="108"/>
      <c r="W45" s="109"/>
      <c r="X45" s="109"/>
      <c r="Y45" s="109"/>
      <c r="Z45" s="109"/>
      <c r="AA45" s="109"/>
      <c r="AC45" s="108"/>
      <c r="AD45" s="109"/>
      <c r="AE45" s="109"/>
      <c r="AF45" s="109"/>
      <c r="AG45" s="109"/>
      <c r="AH45" s="109"/>
      <c r="AI45" s="128"/>
      <c r="AJ45" s="109"/>
      <c r="AK45" s="128"/>
      <c r="AL45" s="99"/>
      <c r="AM45" s="99"/>
      <c r="AN45" s="99"/>
    </row>
    <row r="46" spans="1:40" x14ac:dyDescent="0.25">
      <c r="A46" s="169">
        <f t="shared" si="7"/>
        <v>22</v>
      </c>
      <c r="B46" s="102">
        <f t="shared" si="3"/>
        <v>5.63</v>
      </c>
      <c r="C46" s="102">
        <f t="shared" si="3"/>
        <v>5.4</v>
      </c>
      <c r="D46" s="104">
        <f t="shared" si="4"/>
        <v>0.22</v>
      </c>
      <c r="E46" s="80">
        <f t="shared" si="0"/>
        <v>1.2</v>
      </c>
      <c r="F46" s="80">
        <f t="shared" si="0"/>
        <v>1</v>
      </c>
      <c r="G46" s="206">
        <f t="shared" si="5"/>
        <v>0.98</v>
      </c>
      <c r="H46" s="80">
        <f t="shared" si="8"/>
        <v>6.9105661664927015E-2</v>
      </c>
      <c r="I46" s="211">
        <f t="shared" si="9"/>
        <v>36852</v>
      </c>
      <c r="J46" s="211">
        <f t="shared" si="6"/>
        <v>36852</v>
      </c>
      <c r="K46" s="181">
        <f t="shared" si="10"/>
        <v>3</v>
      </c>
      <c r="L46" s="181">
        <f t="shared" si="1"/>
        <v>1</v>
      </c>
      <c r="M46" s="181">
        <f t="shared" si="2"/>
        <v>22</v>
      </c>
      <c r="N46" s="107">
        <f>IF($L46=0,0,_xll.SPRDOPT($B46,$C46,$D46,$H46,$E46,$F46,$G46,$M46,$B$7,0))</f>
        <v>0.18120210461273373</v>
      </c>
      <c r="O46" s="107">
        <f>IF($L46=0,0,_xll.SPRDOPT($B46,$C46,$D46,$H46,$E46,$F46,$G46,$M46,$B$7,1))</f>
        <v>0.52506188029043355</v>
      </c>
      <c r="Q46" s="82"/>
      <c r="R46" s="82"/>
      <c r="S46" s="169"/>
      <c r="V46" s="108"/>
      <c r="W46" s="109"/>
      <c r="X46" s="109"/>
      <c r="Y46" s="109"/>
      <c r="Z46" s="109"/>
      <c r="AA46" s="109"/>
      <c r="AC46" s="108"/>
      <c r="AD46" s="109"/>
      <c r="AE46" s="109"/>
      <c r="AF46" s="109"/>
      <c r="AG46" s="109"/>
      <c r="AH46" s="109"/>
      <c r="AI46" s="128"/>
      <c r="AJ46" s="109"/>
      <c r="AK46" s="128"/>
      <c r="AL46" s="99"/>
      <c r="AM46" s="99"/>
      <c r="AN46" s="99"/>
    </row>
    <row r="47" spans="1:40" x14ac:dyDescent="0.25">
      <c r="A47" s="169">
        <f t="shared" si="7"/>
        <v>23</v>
      </c>
      <c r="B47" s="102">
        <f t="shared" si="3"/>
        <v>5.63</v>
      </c>
      <c r="C47" s="102">
        <f t="shared" si="3"/>
        <v>5.4</v>
      </c>
      <c r="D47" s="104">
        <f t="shared" si="4"/>
        <v>0.22</v>
      </c>
      <c r="E47" s="80">
        <f t="shared" si="0"/>
        <v>1.2</v>
      </c>
      <c r="F47" s="80">
        <f t="shared" si="0"/>
        <v>1</v>
      </c>
      <c r="G47" s="206">
        <f t="shared" si="5"/>
        <v>0.98</v>
      </c>
      <c r="H47" s="80">
        <f t="shared" si="8"/>
        <v>6.9105661664927015E-2</v>
      </c>
      <c r="I47" s="211">
        <f t="shared" si="9"/>
        <v>36853</v>
      </c>
      <c r="J47" s="211">
        <f t="shared" si="6"/>
        <v>36853</v>
      </c>
      <c r="K47" s="181">
        <f t="shared" si="10"/>
        <v>4</v>
      </c>
      <c r="L47" s="181">
        <f t="shared" si="1"/>
        <v>1</v>
      </c>
      <c r="M47" s="181">
        <f t="shared" si="2"/>
        <v>23</v>
      </c>
      <c r="N47" s="107">
        <f>IF($L47=0,0,_xll.SPRDOPT($B47,$C47,$D47,$H47,$E47,$F47,$G47,$M47,$B$7,0))</f>
        <v>0.18511950435713984</v>
      </c>
      <c r="O47" s="107">
        <f>IF($L47=0,0,_xll.SPRDOPT($B47,$C47,$D47,$H47,$E47,$F47,$G47,$M47,$B$7,1))</f>
        <v>0.52517297296417786</v>
      </c>
      <c r="Q47" s="82"/>
      <c r="R47" s="82"/>
      <c r="S47" s="169"/>
      <c r="V47" s="108"/>
      <c r="W47" s="109"/>
      <c r="X47" s="109"/>
      <c r="Y47" s="109"/>
      <c r="Z47" s="109"/>
      <c r="AA47" s="109"/>
      <c r="AC47" s="108"/>
      <c r="AD47" s="109"/>
      <c r="AE47" s="109"/>
      <c r="AF47" s="109"/>
      <c r="AG47" s="109"/>
      <c r="AH47" s="109"/>
      <c r="AI47" s="128"/>
      <c r="AJ47" s="109"/>
      <c r="AK47" s="128"/>
      <c r="AL47" s="99"/>
      <c r="AM47" s="99"/>
      <c r="AN47" s="99"/>
    </row>
    <row r="48" spans="1:40" x14ac:dyDescent="0.25">
      <c r="A48" s="169">
        <f t="shared" si="7"/>
        <v>24</v>
      </c>
      <c r="B48" s="102">
        <f t="shared" si="3"/>
        <v>5.63</v>
      </c>
      <c r="C48" s="102">
        <f t="shared" si="3"/>
        <v>5.4</v>
      </c>
      <c r="D48" s="104">
        <f t="shared" si="4"/>
        <v>0.22</v>
      </c>
      <c r="E48" s="80">
        <f t="shared" si="0"/>
        <v>1.2</v>
      </c>
      <c r="F48" s="80">
        <f t="shared" si="0"/>
        <v>1</v>
      </c>
      <c r="G48" s="206">
        <f t="shared" si="5"/>
        <v>0.98</v>
      </c>
      <c r="H48" s="80">
        <f t="shared" si="8"/>
        <v>6.9105661664927015E-2</v>
      </c>
      <c r="I48" s="211">
        <f t="shared" si="9"/>
        <v>36854</v>
      </c>
      <c r="J48" s="211">
        <f t="shared" si="6"/>
        <v>36854</v>
      </c>
      <c r="K48" s="181">
        <f t="shared" si="10"/>
        <v>5</v>
      </c>
      <c r="L48" s="181">
        <f t="shared" si="1"/>
        <v>1</v>
      </c>
      <c r="M48" s="181">
        <f t="shared" si="2"/>
        <v>24</v>
      </c>
      <c r="N48" s="107">
        <f>IF($L48=0,0,_xll.SPRDOPT($B48,$C48,$D48,$H48,$E48,$F48,$G48,$M48,$B$7,0))</f>
        <v>0.18895006440607456</v>
      </c>
      <c r="O48" s="107">
        <f>IF($L48=0,0,_xll.SPRDOPT($B48,$C48,$D48,$H48,$E48,$F48,$G48,$M48,$B$7,1))</f>
        <v>0.52528755104189517</v>
      </c>
      <c r="Q48" s="82"/>
      <c r="R48" s="82"/>
      <c r="S48" s="169"/>
      <c r="V48" s="108"/>
      <c r="W48" s="109"/>
      <c r="X48" s="109"/>
      <c r="Y48" s="109"/>
      <c r="Z48" s="109"/>
      <c r="AA48" s="109"/>
      <c r="AC48" s="108"/>
      <c r="AD48" s="109"/>
      <c r="AE48" s="109"/>
      <c r="AF48" s="109"/>
      <c r="AG48" s="109"/>
      <c r="AH48" s="109"/>
      <c r="AI48" s="128"/>
      <c r="AJ48" s="109"/>
      <c r="AK48" s="128"/>
      <c r="AL48" s="99"/>
      <c r="AM48" s="99"/>
      <c r="AN48" s="99"/>
    </row>
    <row r="49" spans="1:40" x14ac:dyDescent="0.25">
      <c r="A49" s="169">
        <f t="shared" si="7"/>
        <v>25</v>
      </c>
      <c r="B49" s="102">
        <f t="shared" si="3"/>
        <v>5.63</v>
      </c>
      <c r="C49" s="102">
        <f t="shared" si="3"/>
        <v>5.4</v>
      </c>
      <c r="D49" s="104">
        <f t="shared" si="4"/>
        <v>0.22</v>
      </c>
      <c r="E49" s="80">
        <f t="shared" si="0"/>
        <v>1.2</v>
      </c>
      <c r="F49" s="80">
        <f t="shared" si="0"/>
        <v>1</v>
      </c>
      <c r="G49" s="206">
        <f t="shared" si="5"/>
        <v>0.98</v>
      </c>
      <c r="H49" s="80">
        <f t="shared" si="8"/>
        <v>6.9105661664927015E-2</v>
      </c>
      <c r="I49" s="211">
        <f t="shared" si="9"/>
        <v>36855</v>
      </c>
      <c r="J49" s="211">
        <f t="shared" si="6"/>
        <v>36854</v>
      </c>
      <c r="K49" s="181">
        <f t="shared" si="10"/>
        <v>6</v>
      </c>
      <c r="L49" s="181">
        <f t="shared" si="1"/>
        <v>1</v>
      </c>
      <c r="M49" s="181">
        <f t="shared" si="2"/>
        <v>24</v>
      </c>
      <c r="N49" s="107">
        <f>IF($L49=0,0,_xll.SPRDOPT($B49,$C49,$D49,$H49,$E49,$F49,$G49,$M49,$B$7,0))</f>
        <v>0.18895006440607456</v>
      </c>
      <c r="O49" s="107">
        <f>IF($L49=0,0,_xll.SPRDOPT($B49,$C49,$D49,$H49,$E49,$F49,$G49,$M49,$B$7,1))</f>
        <v>0.52528755104189517</v>
      </c>
      <c r="Q49" s="82"/>
      <c r="R49" s="82"/>
      <c r="S49" s="169"/>
      <c r="V49" s="108"/>
      <c r="W49" s="109"/>
      <c r="X49" s="109"/>
      <c r="Y49" s="109"/>
      <c r="Z49" s="109"/>
      <c r="AA49" s="109"/>
      <c r="AC49" s="108"/>
      <c r="AD49" s="109"/>
      <c r="AE49" s="109"/>
      <c r="AF49" s="109"/>
      <c r="AG49" s="109"/>
      <c r="AH49" s="109"/>
      <c r="AI49" s="128"/>
      <c r="AJ49" s="109"/>
      <c r="AK49" s="128"/>
      <c r="AL49" s="99"/>
      <c r="AM49" s="99"/>
      <c r="AN49" s="99"/>
    </row>
    <row r="50" spans="1:40" x14ac:dyDescent="0.25">
      <c r="A50" s="169">
        <f t="shared" si="7"/>
        <v>26</v>
      </c>
      <c r="B50" s="102">
        <f t="shared" si="3"/>
        <v>5.63</v>
      </c>
      <c r="C50" s="102">
        <f t="shared" si="3"/>
        <v>5.4</v>
      </c>
      <c r="D50" s="104">
        <f t="shared" si="4"/>
        <v>0.22</v>
      </c>
      <c r="E50" s="80">
        <f t="shared" si="0"/>
        <v>1.2</v>
      </c>
      <c r="F50" s="80">
        <f t="shared" si="0"/>
        <v>1</v>
      </c>
      <c r="G50" s="206">
        <f t="shared" si="5"/>
        <v>0.98</v>
      </c>
      <c r="H50" s="80">
        <f t="shared" si="8"/>
        <v>6.9105661664927015E-2</v>
      </c>
      <c r="I50" s="211">
        <f t="shared" si="9"/>
        <v>36856</v>
      </c>
      <c r="J50" s="211">
        <f t="shared" si="6"/>
        <v>36854</v>
      </c>
      <c r="K50" s="181">
        <f t="shared" si="10"/>
        <v>7</v>
      </c>
      <c r="L50" s="181">
        <f t="shared" si="1"/>
        <v>1</v>
      </c>
      <c r="M50" s="181">
        <f t="shared" si="2"/>
        <v>24</v>
      </c>
      <c r="N50" s="107">
        <f>IF($L50=0,0,_xll.SPRDOPT($B50,$C50,$D50,$H50,$E50,$F50,$G50,$M50,$B$7,0))</f>
        <v>0.18895006440607456</v>
      </c>
      <c r="O50" s="107">
        <f>IF($L50=0,0,_xll.SPRDOPT($B50,$C50,$D50,$H50,$E50,$F50,$G50,$M50,$B$7,1))</f>
        <v>0.52528755104189517</v>
      </c>
      <c r="Q50" s="82"/>
      <c r="R50" s="82"/>
      <c r="S50" s="169"/>
      <c r="V50" s="108"/>
      <c r="W50" s="109"/>
      <c r="X50" s="109"/>
      <c r="Y50" s="109"/>
      <c r="Z50" s="109"/>
      <c r="AA50" s="109"/>
      <c r="AC50" s="108"/>
      <c r="AD50" s="109"/>
      <c r="AE50" s="109"/>
      <c r="AF50" s="109"/>
      <c r="AG50" s="109"/>
      <c r="AH50" s="109"/>
      <c r="AI50" s="128"/>
      <c r="AJ50" s="109"/>
      <c r="AK50" s="128"/>
      <c r="AL50" s="99"/>
      <c r="AM50" s="99"/>
      <c r="AN50" s="99"/>
    </row>
    <row r="51" spans="1:40" x14ac:dyDescent="0.25">
      <c r="A51" s="169">
        <f t="shared" si="7"/>
        <v>27</v>
      </c>
      <c r="B51" s="102">
        <f t="shared" si="3"/>
        <v>5.63</v>
      </c>
      <c r="C51" s="102">
        <f t="shared" si="3"/>
        <v>5.4</v>
      </c>
      <c r="D51" s="104">
        <f t="shared" si="4"/>
        <v>0.22</v>
      </c>
      <c r="E51" s="80">
        <f t="shared" si="0"/>
        <v>1.2</v>
      </c>
      <c r="F51" s="80">
        <f t="shared" si="0"/>
        <v>1</v>
      </c>
      <c r="G51" s="206">
        <f t="shared" si="5"/>
        <v>0.98</v>
      </c>
      <c r="H51" s="80">
        <f t="shared" si="8"/>
        <v>6.9105661664927015E-2</v>
      </c>
      <c r="I51" s="211">
        <f t="shared" si="9"/>
        <v>36857</v>
      </c>
      <c r="J51" s="211">
        <f t="shared" si="6"/>
        <v>36857</v>
      </c>
      <c r="K51" s="181">
        <f t="shared" si="10"/>
        <v>1</v>
      </c>
      <c r="L51" s="181">
        <f t="shared" si="1"/>
        <v>1</v>
      </c>
      <c r="M51" s="181">
        <f t="shared" si="2"/>
        <v>27</v>
      </c>
      <c r="N51" s="107">
        <f>IF($L51=0,0,_xll.SPRDOPT($B51,$C51,$D51,$H51,$E51,$F51,$G51,$M51,$B$7,0))</f>
        <v>0.19997134673564781</v>
      </c>
      <c r="O51" s="107">
        <f>IF($L51=0,0,_xll.SPRDOPT($B51,$C51,$D51,$H51,$E51,$F51,$G51,$M51,$B$7,1))</f>
        <v>0.52564566684846592</v>
      </c>
      <c r="Q51" s="82"/>
      <c r="R51" s="82"/>
      <c r="S51" s="169"/>
      <c r="V51" s="108"/>
      <c r="W51" s="109"/>
      <c r="X51" s="109"/>
      <c r="Y51" s="109"/>
      <c r="Z51" s="109"/>
      <c r="AA51" s="109"/>
      <c r="AC51" s="108"/>
      <c r="AD51" s="109"/>
      <c r="AE51" s="109"/>
      <c r="AF51" s="109"/>
      <c r="AG51" s="109"/>
      <c r="AH51" s="109"/>
      <c r="AI51" s="128"/>
      <c r="AJ51" s="109"/>
      <c r="AK51" s="128"/>
      <c r="AL51" s="99"/>
      <c r="AM51" s="99"/>
      <c r="AN51" s="99"/>
    </row>
    <row r="52" spans="1:40" x14ac:dyDescent="0.25">
      <c r="A52" s="169">
        <f t="shared" si="7"/>
        <v>28</v>
      </c>
      <c r="B52" s="102">
        <f t="shared" si="3"/>
        <v>5.63</v>
      </c>
      <c r="C52" s="102">
        <f t="shared" si="3"/>
        <v>5.4</v>
      </c>
      <c r="D52" s="104">
        <f t="shared" si="4"/>
        <v>0.22</v>
      </c>
      <c r="E52" s="80">
        <f t="shared" si="0"/>
        <v>1.2</v>
      </c>
      <c r="F52" s="80">
        <f t="shared" si="0"/>
        <v>1</v>
      </c>
      <c r="G52" s="206">
        <f t="shared" si="5"/>
        <v>0.98</v>
      </c>
      <c r="H52" s="80">
        <f t="shared" si="8"/>
        <v>6.9105661664927015E-2</v>
      </c>
      <c r="I52" s="211">
        <f t="shared" si="9"/>
        <v>36858</v>
      </c>
      <c r="J52" s="211">
        <f t="shared" si="6"/>
        <v>36858</v>
      </c>
      <c r="K52" s="181">
        <f t="shared" si="10"/>
        <v>2</v>
      </c>
      <c r="L52" s="181">
        <f t="shared" si="1"/>
        <v>1</v>
      </c>
      <c r="M52" s="181">
        <f t="shared" si="2"/>
        <v>28</v>
      </c>
      <c r="N52" s="107">
        <f>IF($L52=0,0,_xll.SPRDOPT($B52,$C52,$D52,$H52,$E52,$F52,$G52,$M52,$B$7,0))</f>
        <v>0.20350282818753898</v>
      </c>
      <c r="O52" s="107">
        <f>IF($L52=0,0,_xll.SPRDOPT($B52,$C52,$D52,$H52,$E52,$F52,$G52,$M52,$B$7,1))</f>
        <v>0.52576815829457535</v>
      </c>
      <c r="Q52" s="82"/>
      <c r="R52" s="82"/>
      <c r="S52" s="169"/>
      <c r="V52" s="108"/>
      <c r="W52" s="109"/>
      <c r="X52" s="109"/>
      <c r="Y52" s="109"/>
      <c r="Z52" s="109"/>
      <c r="AA52" s="109"/>
      <c r="AC52" s="108"/>
      <c r="AD52" s="109"/>
      <c r="AE52" s="109"/>
      <c r="AF52" s="109"/>
      <c r="AG52" s="109"/>
      <c r="AH52" s="109"/>
      <c r="AI52" s="128"/>
      <c r="AJ52" s="109"/>
      <c r="AK52" s="128"/>
      <c r="AL52" s="99"/>
      <c r="AM52" s="99"/>
      <c r="AN52" s="99"/>
    </row>
    <row r="53" spans="1:40" x14ac:dyDescent="0.25">
      <c r="A53" s="169">
        <f t="shared" si="7"/>
        <v>29</v>
      </c>
      <c r="B53" s="102">
        <f t="shared" si="3"/>
        <v>5.63</v>
      </c>
      <c r="C53" s="102">
        <f t="shared" si="3"/>
        <v>5.4</v>
      </c>
      <c r="D53" s="104">
        <f t="shared" si="4"/>
        <v>0.22</v>
      </c>
      <c r="E53" s="80">
        <f t="shared" si="0"/>
        <v>1.2</v>
      </c>
      <c r="F53" s="80">
        <f t="shared" si="0"/>
        <v>1</v>
      </c>
      <c r="G53" s="206">
        <f t="shared" si="5"/>
        <v>0.98</v>
      </c>
      <c r="H53" s="80">
        <f t="shared" si="8"/>
        <v>6.9105661664927015E-2</v>
      </c>
      <c r="I53" s="211">
        <f t="shared" si="9"/>
        <v>36859</v>
      </c>
      <c r="J53" s="211">
        <f t="shared" si="6"/>
        <v>36859</v>
      </c>
      <c r="K53" s="181">
        <f t="shared" si="10"/>
        <v>3</v>
      </c>
      <c r="L53" s="181">
        <f t="shared" si="1"/>
        <v>1</v>
      </c>
      <c r="M53" s="181">
        <f t="shared" si="2"/>
        <v>29</v>
      </c>
      <c r="N53" s="107">
        <f>IF($L53=0,0,_xll.SPRDOPT($B53,$C53,$D53,$H53,$E53,$F53,$G53,$M53,$B$7,0))</f>
        <v>0.20696945687430235</v>
      </c>
      <c r="O53" s="107">
        <f>IF($L53=0,0,_xll.SPRDOPT($B53,$C53,$D53,$H53,$E53,$F53,$G53,$M53,$B$7,1))</f>
        <v>0.52589156288668781</v>
      </c>
      <c r="Q53" s="82"/>
      <c r="R53" s="82"/>
      <c r="S53" s="169"/>
      <c r="V53" s="108"/>
      <c r="W53" s="109"/>
      <c r="X53" s="109"/>
      <c r="Y53" s="109"/>
      <c r="Z53" s="109"/>
      <c r="AA53" s="109"/>
      <c r="AC53" s="108"/>
      <c r="AD53" s="109"/>
      <c r="AE53" s="109"/>
      <c r="AF53" s="109"/>
      <c r="AG53" s="109"/>
      <c r="AH53" s="109"/>
      <c r="AI53" s="128"/>
      <c r="AJ53" s="109"/>
      <c r="AK53" s="128"/>
      <c r="AL53" s="99"/>
      <c r="AM53" s="99"/>
      <c r="AN53" s="99"/>
    </row>
    <row r="54" spans="1:40" x14ac:dyDescent="0.25">
      <c r="A54" s="169">
        <f t="shared" si="7"/>
        <v>30</v>
      </c>
      <c r="B54" s="102">
        <f t="shared" si="3"/>
        <v>5.63</v>
      </c>
      <c r="C54" s="102">
        <f t="shared" si="3"/>
        <v>5.4</v>
      </c>
      <c r="D54" s="104">
        <f t="shared" si="4"/>
        <v>0.22</v>
      </c>
      <c r="E54" s="80">
        <f t="shared" si="0"/>
        <v>1.2</v>
      </c>
      <c r="F54" s="80">
        <f t="shared" si="0"/>
        <v>1</v>
      </c>
      <c r="G54" s="206">
        <f t="shared" si="5"/>
        <v>0.98</v>
      </c>
      <c r="H54" s="80">
        <f t="shared" si="8"/>
        <v>6.9105661664927015E-2</v>
      </c>
      <c r="I54" s="211">
        <f t="shared" si="9"/>
        <v>36860</v>
      </c>
      <c r="J54" s="211">
        <f t="shared" si="6"/>
        <v>36860</v>
      </c>
      <c r="K54" s="181">
        <f t="shared" si="10"/>
        <v>4</v>
      </c>
      <c r="L54" s="181">
        <f t="shared" si="1"/>
        <v>1</v>
      </c>
      <c r="M54" s="181">
        <f t="shared" si="2"/>
        <v>30</v>
      </c>
      <c r="N54" s="107">
        <f>IF($L54=0,0,_xll.SPRDOPT($B54,$C54,$D54,$H54,$E54,$F54,$G54,$M54,$B$7,0))</f>
        <v>0.21037451960005391</v>
      </c>
      <c r="O54" s="107">
        <f>IF($L54=0,0,_xll.SPRDOPT($B54,$C54,$D54,$H54,$E54,$F54,$G54,$M54,$B$7,1))</f>
        <v>0.52601558008403693</v>
      </c>
      <c r="Q54" s="82"/>
      <c r="R54" s="82"/>
      <c r="S54" s="169"/>
      <c r="V54" s="108"/>
      <c r="W54" s="109"/>
      <c r="X54" s="109"/>
      <c r="Y54" s="109"/>
      <c r="Z54" s="109"/>
      <c r="AA54" s="109"/>
      <c r="AC54" s="108"/>
      <c r="AD54" s="109"/>
      <c r="AE54" s="109"/>
      <c r="AF54" s="109"/>
      <c r="AG54" s="109"/>
      <c r="AH54" s="109"/>
      <c r="AI54" s="128"/>
      <c r="AJ54" s="109"/>
      <c r="AK54" s="128"/>
      <c r="AL54" s="99"/>
      <c r="AM54" s="99"/>
      <c r="AN54" s="99"/>
    </row>
    <row r="55" spans="1:40" x14ac:dyDescent="0.25">
      <c r="A55" s="169">
        <f t="shared" si="7"/>
        <v>31</v>
      </c>
      <c r="B55" s="102">
        <f t="shared" si="3"/>
        <v>5.63</v>
      </c>
      <c r="C55" s="102">
        <f t="shared" si="3"/>
        <v>5.4</v>
      </c>
      <c r="D55" s="104">
        <f t="shared" si="4"/>
        <v>0.22</v>
      </c>
      <c r="E55" s="80">
        <f t="shared" si="0"/>
        <v>1.2</v>
      </c>
      <c r="F55" s="80">
        <f t="shared" si="0"/>
        <v>1</v>
      </c>
      <c r="G55" s="206">
        <f t="shared" si="5"/>
        <v>0.98</v>
      </c>
      <c r="H55" s="80">
        <f t="shared" si="8"/>
        <v>6.9105661664927015E-2</v>
      </c>
      <c r="I55" s="211">
        <f t="shared" si="9"/>
        <v>36861</v>
      </c>
      <c r="J55" s="211">
        <f t="shared" si="6"/>
        <v>36861</v>
      </c>
      <c r="K55" s="181">
        <f t="shared" si="10"/>
        <v>5</v>
      </c>
      <c r="L55" s="181">
        <f t="shared" si="1"/>
        <v>0</v>
      </c>
      <c r="M55" s="181">
        <f t="shared" si="2"/>
        <v>31</v>
      </c>
      <c r="N55" s="107">
        <f>IF($L55=0,0,_xll.SPRDOPT($B55,$C55,$D55,$H55,$E55,$F55,$G55,$M55,$B$7,0))</f>
        <v>0</v>
      </c>
      <c r="O55" s="107">
        <f>IF($L55=0,0,_xll.SPRDOPT($B55,$C55,$D55,$H55,$E55,$F55,$G55,$M55,$B$7,1))</f>
        <v>0</v>
      </c>
      <c r="Q55" s="82"/>
      <c r="R55" s="82"/>
      <c r="S55" s="169"/>
      <c r="V55" s="108"/>
      <c r="W55" s="109"/>
      <c r="X55" s="109"/>
      <c r="Y55" s="109"/>
      <c r="Z55" s="109"/>
      <c r="AA55" s="109"/>
      <c r="AC55" s="108"/>
      <c r="AD55" s="109"/>
      <c r="AE55" s="109"/>
      <c r="AF55" s="109"/>
      <c r="AG55" s="109"/>
      <c r="AH55" s="109"/>
      <c r="AI55" s="128"/>
      <c r="AJ55" s="109"/>
      <c r="AK55" s="128"/>
      <c r="AL55" s="99"/>
      <c r="AM55" s="99"/>
      <c r="AN55" s="99"/>
    </row>
    <row r="56" spans="1:40" x14ac:dyDescent="0.25">
      <c r="A56" s="101">
        <f>DATE(YEAR(A55),MONTH(A55)+1,1)</f>
        <v>32</v>
      </c>
      <c r="B56" s="115"/>
      <c r="C56" s="134"/>
      <c r="E56" s="112"/>
      <c r="F56" s="112"/>
      <c r="G56" s="112"/>
      <c r="H56" s="114"/>
      <c r="I56" s="114"/>
      <c r="J56" s="114"/>
      <c r="K56" s="114"/>
      <c r="L56" s="114"/>
      <c r="M56" s="114"/>
      <c r="N56" s="114"/>
      <c r="O56" s="83"/>
      <c r="P56" s="83"/>
      <c r="Q56" s="84"/>
      <c r="R56" s="83"/>
      <c r="S56" s="84"/>
      <c r="T56" s="83"/>
    </row>
    <row r="57" spans="1:40" x14ac:dyDescent="0.25">
      <c r="A57" s="110"/>
      <c r="B57" s="115"/>
      <c r="C57" s="134"/>
      <c r="E57" s="112"/>
      <c r="F57" s="112"/>
      <c r="G57" s="112"/>
      <c r="H57" s="114"/>
      <c r="I57" s="114"/>
      <c r="J57" s="114"/>
      <c r="K57" s="114"/>
      <c r="L57" s="114"/>
      <c r="M57" s="114"/>
      <c r="N57" s="114"/>
      <c r="O57" s="83"/>
      <c r="P57" s="83"/>
      <c r="Q57" s="84"/>
      <c r="R57" s="83"/>
      <c r="S57" s="84"/>
      <c r="T57" s="83"/>
    </row>
    <row r="58" spans="1:40" x14ac:dyDescent="0.25">
      <c r="A58" s="110"/>
      <c r="B58" s="115"/>
      <c r="C58" s="134"/>
      <c r="E58" s="112"/>
      <c r="F58" s="112"/>
      <c r="G58" s="112"/>
      <c r="H58" s="114"/>
      <c r="I58" s="114"/>
      <c r="J58" s="114"/>
      <c r="K58" s="114"/>
      <c r="L58" s="114"/>
      <c r="M58" s="114"/>
      <c r="N58" s="114"/>
      <c r="O58" s="83"/>
      <c r="P58" s="83"/>
      <c r="Q58" s="84"/>
      <c r="R58" s="83"/>
      <c r="S58" s="84"/>
      <c r="T58" s="83"/>
    </row>
    <row r="59" spans="1:40" x14ac:dyDescent="0.25">
      <c r="A59" s="110"/>
      <c r="B59" s="115"/>
      <c r="C59" s="134"/>
      <c r="E59" s="112"/>
      <c r="F59" s="112"/>
      <c r="G59" s="112"/>
      <c r="H59" s="114"/>
      <c r="I59" s="114"/>
      <c r="J59" s="114"/>
      <c r="K59" s="114"/>
      <c r="L59" s="114"/>
      <c r="M59" s="114"/>
      <c r="N59" s="114"/>
      <c r="O59" s="83"/>
      <c r="P59" s="83"/>
      <c r="Q59" s="84"/>
      <c r="R59" s="83"/>
      <c r="S59" s="84"/>
      <c r="T59" s="83"/>
    </row>
    <row r="60" spans="1:40" x14ac:dyDescent="0.25">
      <c r="A60" s="110"/>
      <c r="B60" s="115"/>
      <c r="C60" s="134"/>
      <c r="E60" s="112"/>
      <c r="F60" s="112"/>
      <c r="G60" s="112"/>
      <c r="H60" s="114"/>
      <c r="I60" s="114"/>
      <c r="J60" s="114"/>
      <c r="K60" s="114"/>
      <c r="L60" s="114"/>
      <c r="M60" s="114"/>
      <c r="N60" s="114"/>
      <c r="O60" s="83"/>
      <c r="P60" s="83"/>
      <c r="Q60" s="84"/>
      <c r="R60" s="83"/>
      <c r="S60" s="84"/>
      <c r="T60" s="83"/>
    </row>
    <row r="61" spans="1:40" x14ac:dyDescent="0.25">
      <c r="A61" s="110"/>
      <c r="B61" s="115"/>
      <c r="C61" s="134"/>
      <c r="E61" s="112"/>
      <c r="F61" s="112"/>
      <c r="G61" s="112"/>
      <c r="H61" s="114"/>
      <c r="I61" s="114"/>
      <c r="J61" s="114"/>
      <c r="K61" s="114"/>
      <c r="L61" s="114"/>
      <c r="M61" s="114"/>
      <c r="N61" s="114"/>
      <c r="O61" s="83"/>
      <c r="P61" s="83"/>
      <c r="Q61" s="84"/>
      <c r="R61" s="83"/>
      <c r="S61" s="84"/>
      <c r="T61" s="83"/>
    </row>
    <row r="62" spans="1:40" x14ac:dyDescent="0.25">
      <c r="A62" s="110"/>
      <c r="B62" s="115"/>
      <c r="C62" s="134"/>
      <c r="E62" s="112"/>
      <c r="F62" s="112"/>
      <c r="G62" s="112"/>
      <c r="H62" s="114"/>
      <c r="I62" s="114"/>
      <c r="J62" s="114"/>
      <c r="K62" s="114"/>
      <c r="L62" s="114"/>
      <c r="M62" s="114"/>
      <c r="N62" s="114"/>
      <c r="O62" s="83"/>
      <c r="P62" s="83"/>
      <c r="Q62" s="84"/>
      <c r="R62" s="83"/>
      <c r="S62" s="84"/>
      <c r="T62" s="83"/>
    </row>
    <row r="63" spans="1:40" x14ac:dyDescent="0.25">
      <c r="A63" s="110"/>
      <c r="B63" s="115"/>
      <c r="C63" s="134"/>
      <c r="E63" s="112"/>
      <c r="F63" s="112"/>
      <c r="G63" s="112"/>
      <c r="H63" s="114"/>
      <c r="I63" s="114"/>
      <c r="J63" s="114"/>
      <c r="K63" s="114"/>
      <c r="L63" s="114"/>
      <c r="M63" s="114"/>
      <c r="N63" s="114"/>
      <c r="O63" s="83"/>
      <c r="P63" s="83"/>
      <c r="Q63" s="84"/>
      <c r="R63" s="83"/>
      <c r="S63" s="84"/>
      <c r="T63" s="83"/>
    </row>
    <row r="64" spans="1:40" x14ac:dyDescent="0.25">
      <c r="A64" s="110"/>
      <c r="B64" s="115"/>
      <c r="C64" s="134"/>
      <c r="E64" s="112"/>
      <c r="F64" s="112"/>
      <c r="G64" s="112"/>
      <c r="H64" s="114"/>
      <c r="I64" s="114"/>
      <c r="J64" s="114"/>
      <c r="K64" s="114"/>
      <c r="L64" s="114"/>
      <c r="M64" s="114"/>
      <c r="N64" s="114"/>
      <c r="O64" s="83"/>
      <c r="P64" s="83"/>
      <c r="Q64" s="84"/>
      <c r="R64" s="83"/>
      <c r="S64" s="84"/>
      <c r="T64" s="83"/>
    </row>
    <row r="65" spans="1:20" x14ac:dyDescent="0.25">
      <c r="A65" s="110"/>
      <c r="B65" s="115"/>
      <c r="C65" s="134"/>
      <c r="E65" s="112"/>
      <c r="F65" s="112"/>
      <c r="G65" s="112"/>
      <c r="H65" s="114"/>
      <c r="I65" s="114"/>
      <c r="J65" s="114"/>
      <c r="K65" s="114"/>
      <c r="L65" s="114"/>
      <c r="M65" s="114"/>
      <c r="N65" s="114"/>
      <c r="O65" s="83"/>
      <c r="P65" s="83"/>
      <c r="Q65" s="84"/>
      <c r="R65" s="83"/>
      <c r="S65" s="84"/>
      <c r="T65" s="83"/>
    </row>
    <row r="66" spans="1:20" x14ac:dyDescent="0.25">
      <c r="A66" s="110"/>
      <c r="B66" s="115"/>
      <c r="C66" s="134"/>
      <c r="E66" s="112"/>
      <c r="F66" s="112"/>
      <c r="G66" s="112"/>
      <c r="H66" s="114"/>
      <c r="I66" s="114"/>
      <c r="J66" s="114"/>
      <c r="K66" s="114"/>
      <c r="L66" s="114"/>
      <c r="M66" s="114"/>
      <c r="N66" s="114"/>
      <c r="O66" s="83"/>
      <c r="P66" s="83"/>
      <c r="Q66" s="84"/>
      <c r="R66" s="83"/>
      <c r="S66" s="84"/>
      <c r="T66" s="83"/>
    </row>
    <row r="67" spans="1:20" x14ac:dyDescent="0.25">
      <c r="A67" s="116"/>
      <c r="E67" s="79"/>
      <c r="F67" s="79"/>
      <c r="G67" s="79"/>
      <c r="H67" s="114"/>
      <c r="I67" s="114"/>
      <c r="J67" s="114"/>
      <c r="K67" s="114"/>
      <c r="L67" s="114"/>
      <c r="M67" s="114"/>
      <c r="N67" s="114"/>
      <c r="O67" s="83"/>
      <c r="P67" s="83"/>
      <c r="Q67" s="84"/>
      <c r="R67" s="83"/>
      <c r="S67" s="84"/>
      <c r="T67" s="83"/>
    </row>
    <row r="68" spans="1:20" x14ac:dyDescent="0.25">
      <c r="A68" s="110"/>
      <c r="B68" s="115"/>
      <c r="C68" s="134"/>
      <c r="E68" s="112"/>
      <c r="F68" s="112"/>
      <c r="G68" s="112"/>
      <c r="H68" s="114"/>
      <c r="I68" s="114"/>
      <c r="J68" s="114"/>
      <c r="K68" s="114"/>
      <c r="L68" s="114"/>
      <c r="M68" s="114"/>
      <c r="N68" s="114"/>
      <c r="O68" s="83"/>
      <c r="P68" s="83"/>
      <c r="Q68" s="84"/>
      <c r="R68" s="83"/>
      <c r="S68" s="84"/>
      <c r="T68" s="83"/>
    </row>
    <row r="69" spans="1:20" x14ac:dyDescent="0.25">
      <c r="B69" s="117"/>
      <c r="C69" s="120"/>
      <c r="D69" s="118"/>
      <c r="E69" s="111"/>
      <c r="F69" s="111"/>
      <c r="G69" s="111"/>
      <c r="H69" s="111"/>
      <c r="I69" s="111"/>
      <c r="J69" s="111"/>
      <c r="K69" s="111"/>
      <c r="L69" s="114"/>
      <c r="M69" s="114"/>
      <c r="N69" s="114"/>
      <c r="O69" s="114"/>
      <c r="P69" s="83"/>
      <c r="Q69" s="84"/>
      <c r="R69" s="83"/>
      <c r="S69" s="84"/>
      <c r="T69" s="83"/>
    </row>
    <row r="70" spans="1:20" x14ac:dyDescent="0.25">
      <c r="B70" s="117"/>
      <c r="C70" s="120"/>
      <c r="D70" s="118"/>
      <c r="E70" s="111"/>
      <c r="F70" s="111"/>
      <c r="G70" s="111"/>
      <c r="H70" s="111"/>
      <c r="I70" s="111"/>
      <c r="J70" s="111"/>
      <c r="K70" s="111"/>
      <c r="L70" s="114"/>
      <c r="M70" s="114"/>
      <c r="N70" s="114"/>
      <c r="O70" s="114"/>
      <c r="P70" s="83"/>
      <c r="Q70" s="84"/>
      <c r="R70" s="83"/>
      <c r="S70" s="84"/>
      <c r="T70" s="83"/>
    </row>
    <row r="71" spans="1:20" x14ac:dyDescent="0.25">
      <c r="B71" s="117"/>
      <c r="C71" s="120"/>
      <c r="D71" s="118"/>
      <c r="E71" s="111"/>
      <c r="F71" s="111"/>
      <c r="G71" s="111"/>
      <c r="H71" s="111"/>
      <c r="I71" s="111"/>
      <c r="J71" s="111"/>
      <c r="K71" s="111"/>
      <c r="L71" s="114"/>
      <c r="M71" s="114"/>
      <c r="N71" s="114"/>
      <c r="O71" s="114"/>
      <c r="P71" s="83"/>
      <c r="Q71" s="84"/>
      <c r="R71" s="83"/>
      <c r="S71" s="84"/>
      <c r="T71" s="83"/>
    </row>
    <row r="72" spans="1:20" x14ac:dyDescent="0.25">
      <c r="B72" s="117"/>
      <c r="C72" s="120"/>
      <c r="D72" s="118"/>
      <c r="E72" s="111"/>
      <c r="F72" s="111"/>
      <c r="G72" s="111"/>
      <c r="H72" s="111"/>
      <c r="I72" s="111"/>
      <c r="J72" s="111"/>
      <c r="K72" s="111"/>
      <c r="L72" s="114"/>
      <c r="M72" s="114"/>
      <c r="N72" s="114"/>
      <c r="O72" s="114"/>
      <c r="P72" s="83"/>
      <c r="Q72" s="84"/>
      <c r="R72" s="83"/>
      <c r="S72" s="84"/>
      <c r="T72" s="83"/>
    </row>
    <row r="73" spans="1:20" x14ac:dyDescent="0.25">
      <c r="B73" s="117"/>
      <c r="C73" s="120"/>
      <c r="D73" s="118"/>
      <c r="E73" s="111"/>
      <c r="F73" s="111"/>
      <c r="G73" s="111"/>
      <c r="H73" s="111"/>
      <c r="I73" s="111"/>
      <c r="J73" s="111"/>
      <c r="K73" s="111"/>
      <c r="L73" s="114"/>
      <c r="M73" s="114"/>
      <c r="N73" s="114"/>
      <c r="O73" s="114"/>
      <c r="P73" s="83"/>
      <c r="Q73" s="84"/>
      <c r="R73" s="83"/>
      <c r="S73" s="84"/>
      <c r="T73" s="83"/>
    </row>
    <row r="74" spans="1:20" x14ac:dyDescent="0.25">
      <c r="B74" s="117"/>
      <c r="C74" s="120"/>
      <c r="D74" s="118"/>
      <c r="E74" s="111"/>
      <c r="F74" s="111"/>
      <c r="G74" s="111"/>
      <c r="H74" s="111"/>
      <c r="I74" s="111"/>
      <c r="J74" s="111"/>
      <c r="K74" s="111"/>
      <c r="L74" s="114"/>
      <c r="M74" s="114"/>
      <c r="N74" s="114"/>
      <c r="O74" s="114"/>
      <c r="P74" s="83"/>
      <c r="Q74" s="84"/>
      <c r="R74" s="83"/>
      <c r="S74" s="84"/>
      <c r="T74" s="83"/>
    </row>
    <row r="75" spans="1:20" x14ac:dyDescent="0.25">
      <c r="B75" s="117"/>
      <c r="C75" s="120"/>
      <c r="D75" s="118"/>
      <c r="E75" s="111"/>
      <c r="F75" s="111"/>
      <c r="G75" s="111"/>
      <c r="H75" s="111"/>
      <c r="I75" s="111"/>
      <c r="J75" s="111"/>
      <c r="K75" s="111"/>
      <c r="L75" s="114"/>
      <c r="M75" s="114"/>
      <c r="N75" s="114"/>
      <c r="O75" s="114"/>
      <c r="P75" s="83"/>
      <c r="Q75" s="84"/>
      <c r="R75" s="83"/>
      <c r="S75" s="84"/>
      <c r="T75" s="83"/>
    </row>
    <row r="76" spans="1:20" x14ac:dyDescent="0.25">
      <c r="B76" s="117"/>
      <c r="C76" s="120"/>
      <c r="D76" s="118"/>
      <c r="E76" s="111"/>
      <c r="F76" s="111"/>
      <c r="G76" s="111"/>
      <c r="H76" s="111"/>
      <c r="I76" s="111"/>
      <c r="J76" s="111"/>
      <c r="K76" s="111"/>
      <c r="L76" s="114"/>
      <c r="M76" s="114"/>
      <c r="N76" s="114"/>
      <c r="O76" s="114"/>
      <c r="P76" s="83"/>
      <c r="Q76" s="84"/>
      <c r="R76" s="83"/>
      <c r="S76" s="84"/>
      <c r="T76" s="83"/>
    </row>
    <row r="77" spans="1:20" x14ac:dyDescent="0.25">
      <c r="B77" s="117"/>
      <c r="C77" s="120"/>
      <c r="D77" s="118"/>
      <c r="E77" s="111"/>
      <c r="F77" s="111"/>
      <c r="G77" s="111"/>
      <c r="H77" s="111"/>
      <c r="I77" s="111"/>
      <c r="J77" s="111"/>
      <c r="K77" s="111"/>
      <c r="L77" s="114"/>
      <c r="M77" s="114"/>
      <c r="N77" s="114"/>
      <c r="O77" s="114"/>
      <c r="P77" s="83"/>
      <c r="Q77" s="84"/>
      <c r="R77" s="83"/>
      <c r="S77" s="84"/>
      <c r="T77" s="83"/>
    </row>
    <row r="78" spans="1:20" x14ac:dyDescent="0.25">
      <c r="B78" s="117"/>
      <c r="C78" s="120"/>
      <c r="D78" s="118"/>
      <c r="E78" s="111"/>
      <c r="F78" s="111"/>
      <c r="G78" s="111"/>
      <c r="H78" s="111"/>
      <c r="I78" s="111"/>
      <c r="J78" s="111"/>
      <c r="K78" s="111"/>
      <c r="L78" s="114"/>
      <c r="M78" s="114"/>
      <c r="N78" s="114"/>
      <c r="O78" s="114"/>
      <c r="P78" s="83"/>
      <c r="Q78" s="84"/>
      <c r="R78" s="83"/>
      <c r="S78" s="84"/>
      <c r="T78" s="83"/>
    </row>
    <row r="79" spans="1:20" x14ac:dyDescent="0.25">
      <c r="B79" s="117"/>
      <c r="C79" s="120"/>
      <c r="D79" s="118"/>
      <c r="E79" s="111"/>
      <c r="F79" s="111"/>
      <c r="G79" s="111"/>
      <c r="H79" s="111"/>
      <c r="I79" s="111"/>
      <c r="J79" s="111"/>
      <c r="K79" s="111"/>
      <c r="L79" s="114"/>
      <c r="M79" s="114"/>
      <c r="N79" s="114"/>
      <c r="O79" s="114"/>
      <c r="P79" s="83"/>
      <c r="Q79" s="84"/>
      <c r="R79" s="83"/>
      <c r="S79" s="84"/>
      <c r="T79" s="83"/>
    </row>
    <row r="80" spans="1:20" x14ac:dyDescent="0.25">
      <c r="B80" s="117"/>
      <c r="C80" s="120"/>
      <c r="D80" s="118"/>
      <c r="E80" s="111"/>
      <c r="F80" s="111"/>
      <c r="G80" s="111"/>
      <c r="H80" s="111"/>
      <c r="I80" s="111"/>
      <c r="J80" s="111"/>
      <c r="K80" s="111"/>
      <c r="L80" s="114"/>
      <c r="M80" s="114"/>
      <c r="N80" s="114"/>
      <c r="O80" s="114"/>
      <c r="P80" s="83"/>
      <c r="Q80" s="84"/>
      <c r="R80" s="83"/>
      <c r="S80" s="84"/>
      <c r="T80" s="83"/>
    </row>
    <row r="81" spans="2:20" ht="13.8" thickBot="1" x14ac:dyDescent="0.3">
      <c r="B81" s="117"/>
      <c r="C81" s="120"/>
      <c r="D81" s="121"/>
      <c r="E81" s="111"/>
      <c r="F81" s="111"/>
      <c r="G81" s="111"/>
      <c r="H81" s="114"/>
      <c r="I81" s="114"/>
      <c r="J81" s="114"/>
      <c r="K81" s="114"/>
      <c r="L81" s="114"/>
      <c r="M81" s="114"/>
      <c r="N81" s="114"/>
      <c r="O81" s="114"/>
      <c r="P81" s="83"/>
      <c r="Q81" s="84"/>
      <c r="R81" s="83"/>
      <c r="S81" s="84"/>
      <c r="T81" s="83"/>
    </row>
    <row r="82" spans="2:20" x14ac:dyDescent="0.25">
      <c r="B82" s="117"/>
      <c r="C82" s="120"/>
      <c r="D82" s="122"/>
      <c r="E82" s="111"/>
      <c r="F82" s="111"/>
      <c r="G82" s="111"/>
      <c r="H82" s="114"/>
      <c r="I82" s="114"/>
      <c r="J82" s="114"/>
      <c r="K82" s="114"/>
      <c r="L82" s="114"/>
      <c r="M82" s="114"/>
      <c r="N82" s="114"/>
      <c r="O82" s="114"/>
      <c r="P82" s="83"/>
      <c r="Q82" s="84"/>
      <c r="R82" s="83"/>
      <c r="S82" s="84"/>
      <c r="T82" s="83"/>
    </row>
    <row r="83" spans="2:20" ht="13.8" thickBot="1" x14ac:dyDescent="0.3">
      <c r="B83" s="117"/>
      <c r="C83" s="120"/>
      <c r="D83" s="123"/>
      <c r="E83" s="111"/>
      <c r="F83" s="111"/>
      <c r="G83" s="111"/>
      <c r="H83" s="114"/>
      <c r="I83" s="114"/>
      <c r="J83" s="114"/>
      <c r="K83" s="114"/>
      <c r="L83" s="114"/>
      <c r="M83" s="114"/>
      <c r="N83" s="114"/>
      <c r="O83" s="114"/>
      <c r="P83" s="83"/>
      <c r="Q83" s="84"/>
      <c r="R83" s="83"/>
      <c r="S83" s="84"/>
      <c r="T83" s="83"/>
    </row>
    <row r="84" spans="2:20" ht="13.8" thickBot="1" x14ac:dyDescent="0.3">
      <c r="B84" s="124"/>
      <c r="C84" s="125"/>
      <c r="D84" s="123"/>
      <c r="E84" s="111"/>
      <c r="F84" s="111"/>
      <c r="G84" s="111"/>
      <c r="H84" s="114"/>
      <c r="I84" s="114"/>
      <c r="J84" s="114"/>
      <c r="K84" s="114"/>
      <c r="L84" s="114"/>
      <c r="M84" s="114"/>
      <c r="N84" s="114"/>
      <c r="O84" s="114"/>
      <c r="P84" s="83"/>
      <c r="Q84" s="84"/>
      <c r="R84" s="83"/>
      <c r="S84" s="84"/>
      <c r="T84" s="83"/>
    </row>
    <row r="85" spans="2:20" x14ac:dyDescent="0.25">
      <c r="B85" s="124"/>
      <c r="C85" s="125"/>
      <c r="D85" s="126"/>
      <c r="E85" s="111"/>
      <c r="F85" s="111"/>
      <c r="G85" s="111"/>
      <c r="H85" s="83"/>
      <c r="I85" s="83"/>
      <c r="J85" s="83"/>
      <c r="K85" s="83"/>
      <c r="L85" s="83"/>
      <c r="M85" s="83"/>
      <c r="N85" s="83"/>
      <c r="O85" s="83"/>
      <c r="P85" s="83"/>
      <c r="Q85" s="84"/>
      <c r="R85" s="83"/>
      <c r="S85" s="84"/>
      <c r="T85" s="83"/>
    </row>
    <row r="86" spans="2:20" x14ac:dyDescent="0.25">
      <c r="B86" s="124"/>
      <c r="C86" s="125"/>
      <c r="D86" s="126"/>
      <c r="E86" s="111"/>
      <c r="F86" s="111"/>
      <c r="G86" s="111"/>
      <c r="H86" s="83"/>
      <c r="I86" s="83"/>
      <c r="J86" s="83"/>
      <c r="K86" s="83"/>
      <c r="L86" s="83"/>
      <c r="M86" s="83"/>
      <c r="N86" s="83"/>
      <c r="O86" s="83"/>
      <c r="P86" s="83"/>
      <c r="Q86" s="84"/>
      <c r="R86" s="83"/>
      <c r="S86" s="84"/>
      <c r="T86" s="83"/>
    </row>
    <row r="87" spans="2:20" x14ac:dyDescent="0.25">
      <c r="B87" s="124"/>
      <c r="C87" s="125"/>
      <c r="D87" s="126"/>
      <c r="E87" s="111"/>
      <c r="F87" s="111"/>
      <c r="G87" s="111"/>
      <c r="H87" s="83"/>
      <c r="I87" s="83"/>
      <c r="J87" s="83"/>
      <c r="K87" s="83"/>
      <c r="L87" s="83"/>
      <c r="M87" s="83"/>
      <c r="N87" s="83"/>
      <c r="O87" s="83"/>
      <c r="P87" s="83"/>
      <c r="Q87" s="84"/>
      <c r="R87" s="83"/>
      <c r="S87" s="84"/>
      <c r="T87" s="83"/>
    </row>
    <row r="88" spans="2:20" x14ac:dyDescent="0.25">
      <c r="B88" s="124"/>
      <c r="C88" s="125"/>
      <c r="D88" s="126"/>
      <c r="E88" s="111"/>
      <c r="F88" s="111"/>
      <c r="G88" s="111"/>
      <c r="H88" s="83"/>
      <c r="I88" s="83"/>
      <c r="J88" s="83"/>
      <c r="K88" s="83"/>
      <c r="L88" s="83"/>
      <c r="M88" s="83"/>
      <c r="N88" s="83"/>
      <c r="O88" s="83"/>
      <c r="P88" s="83"/>
      <c r="Q88" s="84"/>
      <c r="R88" s="83"/>
      <c r="S88" s="84"/>
      <c r="T88" s="83"/>
    </row>
    <row r="89" spans="2:20" x14ac:dyDescent="0.25">
      <c r="B89" s="124"/>
      <c r="C89" s="125"/>
      <c r="D89" s="126"/>
      <c r="E89" s="111"/>
      <c r="F89" s="111"/>
      <c r="G89" s="111"/>
      <c r="H89" s="83"/>
      <c r="I89" s="83"/>
      <c r="J89" s="83"/>
      <c r="K89" s="83"/>
      <c r="L89" s="83"/>
      <c r="M89" s="83"/>
      <c r="N89" s="83"/>
      <c r="O89" s="83"/>
      <c r="P89" s="83"/>
      <c r="Q89" s="84"/>
      <c r="R89" s="83"/>
      <c r="S89" s="84"/>
      <c r="T89" s="83"/>
    </row>
    <row r="90" spans="2:20" x14ac:dyDescent="0.25">
      <c r="B90" s="124"/>
      <c r="C90" s="125"/>
      <c r="D90" s="126"/>
      <c r="E90" s="111"/>
      <c r="F90" s="111"/>
      <c r="G90" s="111"/>
      <c r="L90" s="83"/>
      <c r="M90" s="83"/>
      <c r="N90" s="83"/>
      <c r="O90" s="83"/>
      <c r="P90" s="83"/>
      <c r="Q90" s="84"/>
      <c r="R90" s="83"/>
      <c r="S90" s="84"/>
      <c r="T90" s="83"/>
    </row>
    <row r="91" spans="2:20" x14ac:dyDescent="0.25">
      <c r="B91" s="124"/>
      <c r="C91" s="125"/>
      <c r="D91" s="126"/>
      <c r="E91" s="111"/>
      <c r="F91" s="111"/>
      <c r="G91" s="111"/>
      <c r="H91" s="83"/>
      <c r="I91" s="83"/>
      <c r="J91" s="83"/>
      <c r="K91" s="83"/>
      <c r="L91" s="83"/>
      <c r="M91" s="83"/>
      <c r="N91" s="83"/>
      <c r="O91" s="83"/>
      <c r="P91" s="83"/>
      <c r="Q91" s="84"/>
      <c r="R91" s="83"/>
      <c r="S91" s="84"/>
      <c r="T91" s="83"/>
    </row>
    <row r="92" spans="2:20" x14ac:dyDescent="0.25">
      <c r="B92" s="124"/>
      <c r="C92" s="125"/>
      <c r="D92" s="126"/>
      <c r="E92" s="111"/>
      <c r="F92" s="111"/>
      <c r="G92" s="111"/>
      <c r="H92" s="83"/>
      <c r="I92" s="83"/>
      <c r="J92" s="83"/>
      <c r="K92" s="83"/>
      <c r="L92" s="83"/>
      <c r="M92" s="83"/>
      <c r="N92" s="83"/>
      <c r="O92" s="83"/>
      <c r="P92" s="83"/>
      <c r="Q92" s="84"/>
      <c r="R92" s="83"/>
      <c r="S92" s="84"/>
      <c r="T92" s="83"/>
    </row>
    <row r="93" spans="2:20" x14ac:dyDescent="0.25">
      <c r="B93" s="124"/>
      <c r="C93" s="125"/>
      <c r="D93" s="126"/>
      <c r="E93" s="111"/>
      <c r="F93" s="111"/>
      <c r="G93" s="111"/>
      <c r="H93" s="83"/>
      <c r="I93" s="83"/>
      <c r="J93" s="83"/>
      <c r="K93" s="83"/>
      <c r="L93" s="83"/>
      <c r="M93" s="83"/>
      <c r="N93" s="83"/>
      <c r="O93" s="83"/>
      <c r="P93" s="83"/>
      <c r="Q93" s="84"/>
      <c r="R93" s="83"/>
      <c r="S93" s="84"/>
      <c r="T93" s="83"/>
    </row>
    <row r="94" spans="2:20" x14ac:dyDescent="0.25">
      <c r="B94" s="124"/>
      <c r="C94" s="125"/>
      <c r="D94" s="126"/>
      <c r="E94" s="111"/>
      <c r="F94" s="111"/>
      <c r="G94" s="111"/>
      <c r="H94" s="83"/>
      <c r="I94" s="83"/>
      <c r="J94" s="83"/>
      <c r="K94" s="83"/>
      <c r="L94" s="83"/>
      <c r="M94" s="83"/>
      <c r="N94" s="83"/>
      <c r="O94" s="83"/>
      <c r="P94" s="83"/>
      <c r="Q94" s="84"/>
      <c r="R94" s="83"/>
      <c r="S94" s="84"/>
      <c r="T94" s="83"/>
    </row>
    <row r="95" spans="2:20" x14ac:dyDescent="0.25">
      <c r="B95" s="124"/>
      <c r="C95" s="125"/>
      <c r="D95" s="126"/>
      <c r="E95" s="111"/>
      <c r="F95" s="111"/>
      <c r="G95" s="111"/>
      <c r="H95" s="83"/>
      <c r="I95" s="83"/>
      <c r="J95" s="83"/>
      <c r="K95" s="83"/>
      <c r="L95" s="83"/>
      <c r="M95" s="83"/>
      <c r="N95" s="83"/>
      <c r="O95" s="83"/>
      <c r="P95" s="83"/>
      <c r="Q95" s="84"/>
      <c r="R95" s="83"/>
      <c r="S95" s="84"/>
      <c r="T95" s="83"/>
    </row>
    <row r="96" spans="2:20" x14ac:dyDescent="0.25">
      <c r="B96" s="124"/>
      <c r="C96" s="125"/>
      <c r="D96" s="126"/>
      <c r="E96" s="111"/>
      <c r="F96" s="111"/>
      <c r="G96" s="111"/>
      <c r="H96" s="83"/>
      <c r="I96" s="83"/>
      <c r="J96" s="83"/>
      <c r="K96" s="83"/>
      <c r="L96" s="83"/>
      <c r="M96" s="83"/>
      <c r="N96" s="83"/>
      <c r="O96" s="83"/>
      <c r="P96" s="83"/>
      <c r="Q96" s="84"/>
      <c r="R96" s="83"/>
      <c r="S96" s="84"/>
      <c r="T96" s="83"/>
    </row>
    <row r="97" spans="2:20" x14ac:dyDescent="0.25">
      <c r="B97" s="124"/>
      <c r="C97" s="125"/>
      <c r="D97" s="126"/>
      <c r="E97" s="111"/>
      <c r="F97" s="111"/>
      <c r="G97" s="111"/>
      <c r="H97" s="83"/>
      <c r="I97" s="83"/>
      <c r="J97" s="83"/>
      <c r="K97" s="83"/>
      <c r="L97" s="83"/>
      <c r="M97" s="83"/>
      <c r="N97" s="83"/>
      <c r="O97" s="83"/>
      <c r="P97" s="83"/>
      <c r="Q97" s="84"/>
      <c r="R97" s="83"/>
      <c r="S97" s="84"/>
      <c r="T97" s="83"/>
    </row>
    <row r="98" spans="2:20" x14ac:dyDescent="0.25">
      <c r="B98" s="124"/>
      <c r="C98" s="125"/>
      <c r="D98" s="126"/>
      <c r="E98" s="111"/>
      <c r="F98" s="111"/>
      <c r="G98" s="111"/>
      <c r="H98" s="83"/>
      <c r="I98" s="83"/>
      <c r="J98" s="83"/>
      <c r="K98" s="83"/>
      <c r="L98" s="83"/>
      <c r="M98" s="83"/>
      <c r="N98" s="83"/>
      <c r="O98" s="83"/>
      <c r="P98" s="83"/>
      <c r="Q98" s="84"/>
      <c r="R98" s="83"/>
      <c r="S98" s="84"/>
      <c r="T98" s="83"/>
    </row>
    <row r="99" spans="2:20" x14ac:dyDescent="0.25">
      <c r="B99" s="124"/>
      <c r="C99" s="125"/>
      <c r="D99" s="126"/>
      <c r="E99" s="111"/>
      <c r="F99" s="111"/>
      <c r="G99" s="111"/>
      <c r="H99" s="83"/>
      <c r="I99" s="83"/>
      <c r="J99" s="83"/>
      <c r="K99" s="83"/>
      <c r="L99" s="83"/>
      <c r="M99" s="83"/>
      <c r="N99" s="83"/>
      <c r="O99" s="83"/>
      <c r="P99" s="83"/>
      <c r="Q99" s="84"/>
      <c r="R99" s="83"/>
      <c r="S99" s="84"/>
      <c r="T99" s="83"/>
    </row>
    <row r="100" spans="2:20" x14ac:dyDescent="0.25">
      <c r="B100" s="124"/>
      <c r="C100" s="125"/>
      <c r="D100" s="126"/>
      <c r="E100" s="111"/>
      <c r="F100" s="111"/>
      <c r="G100" s="111"/>
      <c r="H100" s="83"/>
      <c r="I100" s="83"/>
      <c r="J100" s="83"/>
      <c r="K100" s="83"/>
      <c r="L100" s="83"/>
      <c r="M100" s="83"/>
      <c r="N100" s="83"/>
      <c r="O100" s="83"/>
      <c r="P100" s="83"/>
      <c r="Q100" s="84"/>
      <c r="R100" s="83"/>
      <c r="S100" s="84"/>
      <c r="T100" s="83"/>
    </row>
    <row r="101" spans="2:20" x14ac:dyDescent="0.25">
      <c r="B101" s="124"/>
      <c r="C101" s="125"/>
      <c r="D101" s="126"/>
      <c r="E101" s="111"/>
      <c r="F101" s="111"/>
      <c r="G101" s="111"/>
      <c r="H101" s="83"/>
      <c r="I101" s="83"/>
      <c r="J101" s="83"/>
      <c r="K101" s="83"/>
      <c r="L101" s="83"/>
      <c r="M101" s="83"/>
      <c r="N101" s="83"/>
      <c r="O101" s="83"/>
      <c r="P101" s="83"/>
      <c r="Q101" s="84"/>
      <c r="R101" s="83"/>
      <c r="S101" s="84"/>
      <c r="T101" s="83"/>
    </row>
    <row r="102" spans="2:20" x14ac:dyDescent="0.25">
      <c r="B102" s="124"/>
      <c r="C102" s="125"/>
      <c r="D102" s="126"/>
      <c r="E102" s="111"/>
      <c r="F102" s="111"/>
      <c r="G102" s="111"/>
      <c r="H102" s="83"/>
      <c r="I102" s="83"/>
      <c r="J102" s="83"/>
      <c r="K102" s="83"/>
      <c r="L102" s="83"/>
      <c r="M102" s="83"/>
      <c r="N102" s="83"/>
      <c r="O102" s="83"/>
      <c r="P102" s="83"/>
      <c r="Q102" s="84"/>
      <c r="R102" s="83"/>
      <c r="S102" s="84"/>
      <c r="T102" s="83"/>
    </row>
    <row r="103" spans="2:20" x14ac:dyDescent="0.25">
      <c r="B103" s="124"/>
      <c r="C103" s="125"/>
      <c r="D103" s="126"/>
      <c r="E103" s="111"/>
      <c r="F103" s="111"/>
      <c r="G103" s="111"/>
      <c r="H103" s="83"/>
      <c r="I103" s="83"/>
      <c r="J103" s="83"/>
      <c r="K103" s="83"/>
      <c r="L103" s="83"/>
      <c r="M103" s="83"/>
      <c r="N103" s="83"/>
      <c r="O103" s="83"/>
      <c r="P103" s="83"/>
      <c r="Q103" s="84"/>
      <c r="R103" s="83"/>
      <c r="S103" s="84"/>
      <c r="T103" s="83"/>
    </row>
    <row r="104" spans="2:20" x14ac:dyDescent="0.25">
      <c r="B104" s="124"/>
      <c r="C104" s="125"/>
      <c r="D104" s="126"/>
      <c r="E104" s="111"/>
      <c r="F104" s="111"/>
      <c r="G104" s="111"/>
      <c r="H104" s="83"/>
      <c r="I104" s="83"/>
      <c r="J104" s="83"/>
      <c r="K104" s="83"/>
      <c r="L104" s="83"/>
      <c r="M104" s="83"/>
      <c r="N104" s="83"/>
      <c r="O104" s="83"/>
      <c r="P104" s="83"/>
      <c r="Q104" s="84"/>
      <c r="R104" s="83"/>
      <c r="S104" s="84"/>
      <c r="T104" s="83"/>
    </row>
    <row r="105" spans="2:20" x14ac:dyDescent="0.25">
      <c r="B105" s="124"/>
      <c r="C105" s="125"/>
      <c r="D105" s="126"/>
      <c r="E105" s="111"/>
      <c r="F105" s="111"/>
      <c r="G105" s="111"/>
      <c r="H105" s="83"/>
      <c r="I105" s="83"/>
      <c r="J105" s="83"/>
      <c r="K105" s="83"/>
      <c r="L105" s="83"/>
      <c r="M105" s="83"/>
      <c r="N105" s="83"/>
      <c r="O105" s="83"/>
      <c r="P105" s="83"/>
      <c r="Q105" s="84"/>
      <c r="R105" s="83"/>
      <c r="S105" s="84"/>
      <c r="T105" s="83"/>
    </row>
    <row r="106" spans="2:20" x14ac:dyDescent="0.25">
      <c r="B106" s="124"/>
      <c r="C106" s="125"/>
      <c r="D106" s="126"/>
      <c r="E106" s="111"/>
      <c r="F106" s="111"/>
      <c r="G106" s="111"/>
      <c r="H106" s="83"/>
      <c r="I106" s="83"/>
      <c r="J106" s="83"/>
      <c r="K106" s="83"/>
      <c r="L106" s="83"/>
      <c r="M106" s="83"/>
      <c r="N106" s="83"/>
      <c r="O106" s="83"/>
      <c r="P106" s="83"/>
      <c r="Q106" s="84"/>
      <c r="R106" s="83"/>
      <c r="S106" s="84"/>
      <c r="T106" s="83"/>
    </row>
    <row r="107" spans="2:20" x14ac:dyDescent="0.25">
      <c r="B107" s="124"/>
      <c r="C107" s="125"/>
      <c r="D107" s="126"/>
      <c r="E107" s="111"/>
      <c r="F107" s="111"/>
      <c r="G107" s="111"/>
      <c r="H107" s="83"/>
      <c r="I107" s="83"/>
      <c r="J107" s="83"/>
      <c r="K107" s="83"/>
      <c r="L107" s="83"/>
      <c r="M107" s="83"/>
      <c r="N107" s="83"/>
      <c r="O107" s="83"/>
      <c r="P107" s="83"/>
      <c r="Q107" s="84"/>
      <c r="R107" s="83"/>
      <c r="S107" s="84"/>
      <c r="T107" s="83"/>
    </row>
    <row r="108" spans="2:20" x14ac:dyDescent="0.25">
      <c r="B108" s="124"/>
      <c r="C108" s="125"/>
      <c r="D108" s="126"/>
      <c r="E108" s="111"/>
      <c r="F108" s="111"/>
      <c r="G108" s="111"/>
      <c r="H108" s="83"/>
      <c r="I108" s="83"/>
      <c r="J108" s="83"/>
      <c r="K108" s="83"/>
      <c r="L108" s="83"/>
      <c r="M108" s="83"/>
      <c r="N108" s="83"/>
      <c r="O108" s="83"/>
      <c r="P108" s="83"/>
      <c r="Q108" s="84"/>
      <c r="R108" s="83"/>
      <c r="S108" s="84"/>
      <c r="T108" s="83"/>
    </row>
    <row r="109" spans="2:20" x14ac:dyDescent="0.25">
      <c r="B109" s="124"/>
      <c r="C109" s="125"/>
      <c r="D109" s="126"/>
      <c r="E109" s="111"/>
      <c r="F109" s="111"/>
      <c r="G109" s="111"/>
      <c r="H109" s="83"/>
      <c r="I109" s="83"/>
      <c r="J109" s="83"/>
      <c r="K109" s="83"/>
      <c r="L109" s="83"/>
      <c r="M109" s="83"/>
      <c r="N109" s="83"/>
      <c r="O109" s="83"/>
      <c r="P109" s="83"/>
      <c r="Q109" s="84"/>
      <c r="R109" s="83"/>
      <c r="S109" s="84"/>
      <c r="T109" s="83"/>
    </row>
    <row r="110" spans="2:20" x14ac:dyDescent="0.25">
      <c r="B110" s="124"/>
      <c r="C110" s="125"/>
      <c r="D110" s="126"/>
      <c r="E110" s="111"/>
      <c r="F110" s="111"/>
      <c r="G110" s="111"/>
      <c r="H110" s="83"/>
      <c r="I110" s="83"/>
      <c r="J110" s="83"/>
      <c r="K110" s="83"/>
      <c r="L110" s="83"/>
      <c r="M110" s="83"/>
      <c r="N110" s="83"/>
      <c r="O110" s="83"/>
      <c r="P110" s="83"/>
      <c r="Q110" s="84"/>
      <c r="R110" s="83"/>
      <c r="S110" s="84"/>
      <c r="T110" s="83"/>
    </row>
    <row r="111" spans="2:20" x14ac:dyDescent="0.25">
      <c r="B111" s="124"/>
      <c r="C111" s="125"/>
      <c r="D111" s="126"/>
      <c r="E111" s="111"/>
      <c r="F111" s="111"/>
      <c r="G111" s="111"/>
      <c r="H111" s="83"/>
      <c r="I111" s="83"/>
      <c r="J111" s="83"/>
      <c r="K111" s="83"/>
      <c r="L111" s="83"/>
      <c r="M111" s="83"/>
      <c r="N111" s="83"/>
      <c r="O111" s="83"/>
      <c r="P111" s="83"/>
      <c r="Q111" s="84"/>
      <c r="R111" s="83"/>
      <c r="S111" s="84"/>
      <c r="T111" s="83"/>
    </row>
    <row r="112" spans="2:20" x14ac:dyDescent="0.25">
      <c r="B112" s="124"/>
      <c r="C112" s="125"/>
      <c r="D112" s="126"/>
      <c r="E112" s="111"/>
      <c r="F112" s="111"/>
      <c r="G112" s="111"/>
      <c r="H112" s="83"/>
      <c r="I112" s="83"/>
      <c r="J112" s="83"/>
      <c r="K112" s="83"/>
      <c r="L112" s="83"/>
      <c r="M112" s="83"/>
      <c r="N112" s="83"/>
      <c r="O112" s="83"/>
      <c r="P112" s="83"/>
      <c r="Q112" s="84"/>
      <c r="R112" s="83"/>
      <c r="S112" s="84"/>
      <c r="T112" s="83"/>
    </row>
    <row r="113" spans="2:20" x14ac:dyDescent="0.25">
      <c r="B113" s="124"/>
      <c r="C113" s="125"/>
      <c r="D113" s="126"/>
      <c r="E113" s="111"/>
      <c r="F113" s="111"/>
      <c r="G113" s="111"/>
      <c r="H113" s="83"/>
      <c r="I113" s="83"/>
      <c r="J113" s="83"/>
      <c r="K113" s="83"/>
      <c r="L113" s="83"/>
      <c r="M113" s="83"/>
      <c r="N113" s="83"/>
      <c r="O113" s="83"/>
      <c r="P113" s="83"/>
      <c r="Q113" s="84"/>
      <c r="R113" s="83"/>
      <c r="S113" s="84"/>
      <c r="T113" s="83"/>
    </row>
    <row r="114" spans="2:20" x14ac:dyDescent="0.25">
      <c r="B114" s="124"/>
      <c r="C114" s="125"/>
      <c r="D114" s="126"/>
      <c r="E114" s="111"/>
      <c r="F114" s="111"/>
      <c r="G114" s="111"/>
      <c r="H114" s="83"/>
      <c r="I114" s="83"/>
      <c r="J114" s="83"/>
      <c r="K114" s="83"/>
      <c r="L114" s="83"/>
      <c r="M114" s="83"/>
      <c r="N114" s="83"/>
      <c r="O114" s="83"/>
      <c r="P114" s="83"/>
      <c r="Q114" s="84"/>
      <c r="R114" s="83"/>
      <c r="S114" s="84"/>
      <c r="T114" s="83"/>
    </row>
    <row r="115" spans="2:20" x14ac:dyDescent="0.25">
      <c r="B115" s="127"/>
      <c r="C115" s="135"/>
      <c r="D115" s="126"/>
      <c r="E115" s="111"/>
      <c r="F115" s="111"/>
      <c r="G115" s="111"/>
      <c r="H115" s="83"/>
      <c r="I115" s="83"/>
      <c r="J115" s="83"/>
      <c r="K115" s="83"/>
      <c r="L115" s="83"/>
      <c r="M115" s="83"/>
      <c r="N115" s="83"/>
      <c r="O115" s="83"/>
      <c r="P115" s="83"/>
      <c r="Q115" s="84"/>
      <c r="R115" s="83"/>
      <c r="S115" s="84"/>
      <c r="T115" s="83"/>
    </row>
    <row r="116" spans="2:20" x14ac:dyDescent="0.25">
      <c r="B116" s="127"/>
      <c r="C116" s="135"/>
      <c r="D116" s="126"/>
      <c r="E116" s="111"/>
      <c r="F116" s="111"/>
      <c r="G116" s="111"/>
      <c r="H116" s="83"/>
      <c r="I116" s="83"/>
      <c r="J116" s="83"/>
      <c r="K116" s="83"/>
      <c r="L116" s="83"/>
      <c r="M116" s="83"/>
      <c r="N116" s="83"/>
      <c r="O116" s="83"/>
      <c r="P116" s="83"/>
      <c r="Q116" s="84"/>
      <c r="R116" s="83"/>
      <c r="S116" s="84"/>
      <c r="T116" s="83"/>
    </row>
    <row r="117" spans="2:20" x14ac:dyDescent="0.25">
      <c r="B117" s="127"/>
      <c r="C117" s="135"/>
      <c r="D117" s="126"/>
      <c r="E117" s="111"/>
      <c r="F117" s="111"/>
      <c r="G117" s="111"/>
      <c r="H117" s="83"/>
      <c r="I117" s="83"/>
      <c r="J117" s="83"/>
      <c r="K117" s="83"/>
      <c r="L117" s="83"/>
      <c r="M117" s="83"/>
      <c r="N117" s="83"/>
      <c r="O117" s="83"/>
      <c r="P117" s="83"/>
      <c r="Q117" s="84"/>
      <c r="R117" s="83"/>
      <c r="S117" s="84"/>
      <c r="T117" s="83"/>
    </row>
    <row r="118" spans="2:20" x14ac:dyDescent="0.25">
      <c r="B118" s="127"/>
      <c r="C118" s="135"/>
      <c r="D118" s="126"/>
      <c r="E118" s="111"/>
      <c r="F118" s="111"/>
      <c r="G118" s="111"/>
      <c r="H118" s="83"/>
      <c r="I118" s="83"/>
      <c r="J118" s="83"/>
      <c r="K118" s="83"/>
      <c r="L118" s="83"/>
      <c r="M118" s="83"/>
      <c r="N118" s="83"/>
      <c r="O118" s="83"/>
      <c r="P118" s="83"/>
      <c r="Q118" s="84"/>
      <c r="R118" s="83"/>
      <c r="S118" s="84"/>
      <c r="T118" s="83"/>
    </row>
    <row r="119" spans="2:20" x14ac:dyDescent="0.25">
      <c r="B119" s="127"/>
      <c r="C119" s="135"/>
      <c r="D119" s="126"/>
      <c r="E119" s="111"/>
      <c r="F119" s="111"/>
      <c r="G119" s="111"/>
      <c r="H119" s="83"/>
      <c r="I119" s="83"/>
      <c r="J119" s="83"/>
      <c r="K119" s="83"/>
      <c r="L119" s="83"/>
      <c r="M119" s="83"/>
      <c r="N119" s="83"/>
      <c r="O119" s="83"/>
      <c r="P119" s="83"/>
      <c r="Q119" s="84"/>
      <c r="R119" s="83"/>
      <c r="S119" s="84"/>
      <c r="T119" s="83"/>
    </row>
    <row r="120" spans="2:20" x14ac:dyDescent="0.25">
      <c r="B120" s="127"/>
      <c r="C120" s="135"/>
      <c r="D120" s="126"/>
      <c r="E120" s="111"/>
      <c r="F120" s="111"/>
      <c r="G120" s="111"/>
      <c r="H120" s="83"/>
      <c r="I120" s="83"/>
      <c r="J120" s="83"/>
      <c r="K120" s="83"/>
      <c r="L120" s="83"/>
      <c r="M120" s="83"/>
      <c r="N120" s="83"/>
      <c r="O120" s="83"/>
      <c r="P120" s="83"/>
      <c r="Q120" s="84"/>
      <c r="R120" s="83"/>
      <c r="S120" s="84"/>
      <c r="T120" s="83"/>
    </row>
    <row r="121" spans="2:20" x14ac:dyDescent="0.25">
      <c r="B121" s="127"/>
      <c r="C121" s="135"/>
      <c r="D121" s="126"/>
      <c r="E121" s="111"/>
      <c r="F121" s="111"/>
      <c r="G121" s="111"/>
      <c r="H121" s="83"/>
      <c r="I121" s="83"/>
      <c r="J121" s="83"/>
      <c r="K121" s="83"/>
      <c r="L121" s="83"/>
      <c r="M121" s="83"/>
      <c r="N121" s="83"/>
      <c r="O121" s="83"/>
      <c r="P121" s="83"/>
      <c r="Q121" s="84"/>
      <c r="R121" s="83"/>
      <c r="S121" s="84"/>
      <c r="T121" s="83"/>
    </row>
    <row r="122" spans="2:20" x14ac:dyDescent="0.25">
      <c r="B122" s="127"/>
      <c r="C122" s="135"/>
      <c r="D122" s="126"/>
      <c r="E122" s="111"/>
      <c r="F122" s="111"/>
      <c r="G122" s="111"/>
      <c r="H122" s="83"/>
      <c r="I122" s="83"/>
      <c r="J122" s="83"/>
      <c r="K122" s="83"/>
      <c r="L122" s="83"/>
      <c r="M122" s="83"/>
      <c r="N122" s="83"/>
      <c r="O122" s="83"/>
      <c r="P122" s="83"/>
      <c r="Q122" s="84"/>
      <c r="R122" s="83"/>
      <c r="S122" s="84"/>
      <c r="T122" s="83"/>
    </row>
    <row r="123" spans="2:20" x14ac:dyDescent="0.25">
      <c r="B123" s="127"/>
      <c r="C123" s="135"/>
      <c r="D123" s="126"/>
      <c r="E123" s="111"/>
      <c r="F123" s="111"/>
      <c r="G123" s="111"/>
      <c r="H123" s="83"/>
      <c r="I123" s="83"/>
      <c r="J123" s="83"/>
      <c r="K123" s="83"/>
      <c r="L123" s="83"/>
      <c r="M123" s="83"/>
      <c r="N123" s="83"/>
      <c r="O123" s="83"/>
      <c r="P123" s="83"/>
      <c r="Q123" s="84"/>
      <c r="R123" s="83"/>
      <c r="S123" s="84"/>
      <c r="T123" s="83"/>
    </row>
    <row r="124" spans="2:20" x14ac:dyDescent="0.25">
      <c r="B124" s="127"/>
      <c r="C124" s="135"/>
      <c r="D124" s="126"/>
      <c r="E124" s="111"/>
      <c r="F124" s="111"/>
      <c r="G124" s="111"/>
      <c r="H124" s="83"/>
      <c r="I124" s="83"/>
      <c r="J124" s="83"/>
      <c r="K124" s="83"/>
      <c r="L124" s="83"/>
      <c r="M124" s="83"/>
      <c r="N124" s="83"/>
      <c r="O124" s="83"/>
      <c r="P124" s="83"/>
      <c r="Q124" s="84"/>
      <c r="R124" s="83"/>
      <c r="S124" s="84"/>
      <c r="T124" s="83"/>
    </row>
    <row r="125" spans="2:20" x14ac:dyDescent="0.25">
      <c r="B125" s="127"/>
      <c r="C125" s="135"/>
      <c r="D125" s="126"/>
      <c r="E125" s="111"/>
      <c r="F125" s="111"/>
      <c r="G125" s="111"/>
      <c r="H125" s="83"/>
      <c r="I125" s="83"/>
      <c r="J125" s="83"/>
      <c r="K125" s="83"/>
      <c r="L125" s="83"/>
      <c r="M125" s="83"/>
      <c r="N125" s="83"/>
      <c r="O125" s="83"/>
      <c r="P125" s="83"/>
      <c r="Q125" s="84"/>
      <c r="R125" s="83"/>
      <c r="S125" s="84"/>
      <c r="T125" s="83"/>
    </row>
    <row r="126" spans="2:20" x14ac:dyDescent="0.25">
      <c r="B126" s="127"/>
      <c r="C126" s="135"/>
      <c r="D126" s="126"/>
      <c r="E126" s="111"/>
      <c r="F126" s="111"/>
      <c r="G126" s="111"/>
      <c r="H126" s="83"/>
      <c r="I126" s="83"/>
      <c r="J126" s="83"/>
      <c r="K126" s="83"/>
      <c r="L126" s="83"/>
      <c r="M126" s="83"/>
      <c r="N126" s="83"/>
      <c r="O126" s="83"/>
      <c r="P126" s="83"/>
      <c r="Q126" s="84"/>
      <c r="R126" s="83"/>
      <c r="S126" s="84"/>
      <c r="T126" s="83"/>
    </row>
    <row r="127" spans="2:20" x14ac:dyDescent="0.25">
      <c r="B127" s="127"/>
      <c r="C127" s="135"/>
      <c r="D127" s="126"/>
      <c r="E127" s="111"/>
      <c r="F127" s="111"/>
      <c r="G127" s="111"/>
      <c r="H127" s="83"/>
      <c r="I127" s="83"/>
      <c r="J127" s="83"/>
      <c r="K127" s="83"/>
      <c r="L127" s="83"/>
      <c r="M127" s="83"/>
      <c r="N127" s="83"/>
      <c r="O127" s="83"/>
      <c r="P127" s="83"/>
      <c r="Q127" s="84"/>
      <c r="R127" s="83"/>
      <c r="S127" s="84"/>
      <c r="T127" s="83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365"/>
  <sheetViews>
    <sheetView workbookViewId="0">
      <pane xSplit="3" ySplit="5" topLeftCell="D6" activePane="bottomRight" state="frozen"/>
      <selection pane="topRight" activeCell="C1" sqref="C1"/>
      <selection pane="bottomLeft" activeCell="A6" sqref="A6"/>
      <selection pane="bottomRight" activeCell="D3" sqref="D3:BL365"/>
    </sheetView>
  </sheetViews>
  <sheetFormatPr defaultRowHeight="13.2" x14ac:dyDescent="0.25"/>
  <cols>
    <col min="1" max="2" width="9.109375" style="25" customWidth="1"/>
    <col min="3" max="3" width="11.5546875" style="27" customWidth="1"/>
    <col min="4" max="5" width="9.109375" style="26" customWidth="1"/>
    <col min="6" max="6" width="11.44140625" style="26" customWidth="1"/>
    <col min="7" max="7" width="10.5546875" style="26" customWidth="1"/>
    <col min="8" max="9" width="9.109375" style="26" customWidth="1"/>
    <col min="10" max="10" width="13.109375" style="26" customWidth="1"/>
    <col min="11" max="11" width="13" style="26" customWidth="1"/>
    <col min="12" max="12" width="10.33203125" style="26" customWidth="1"/>
    <col min="13" max="13" width="9.6640625" style="26" customWidth="1"/>
    <col min="14" max="14" width="11.88671875" style="26" customWidth="1"/>
    <col min="15" max="15" width="10.109375" style="26" customWidth="1"/>
    <col min="16" max="16" width="11.33203125" style="25" customWidth="1"/>
    <col min="17" max="17" width="11.109375" style="25" customWidth="1"/>
    <col min="18" max="18" width="9" style="25" customWidth="1"/>
    <col min="19" max="19" width="11.33203125" style="25" customWidth="1"/>
    <col min="20" max="20" width="9.44140625" style="25" customWidth="1"/>
    <col min="21" max="21" width="14.33203125" style="25" customWidth="1"/>
    <col min="22" max="22" width="10.88671875" style="25" customWidth="1"/>
    <col min="23" max="23" width="9.109375" style="25" customWidth="1"/>
    <col min="24" max="24" width="13.109375" style="25" customWidth="1"/>
    <col min="25" max="101" width="9.109375" style="25" customWidth="1"/>
  </cols>
  <sheetData>
    <row r="1" spans="1:62" x14ac:dyDescent="0.25">
      <c r="D1" s="26" t="str">
        <f>D3</f>
        <v>NG</v>
      </c>
      <c r="E1" s="26" t="str">
        <f t="shared" ref="E1:BE1" si="0">E3</f>
        <v>NG</v>
      </c>
      <c r="F1" s="26" t="str">
        <f t="shared" si="0"/>
        <v>INTNS</v>
      </c>
      <c r="G1" s="26" t="str">
        <f t="shared" si="0"/>
        <v>IF-ANR/OK</v>
      </c>
      <c r="H1" s="26" t="str">
        <f t="shared" si="0"/>
        <v>IF-NGPL/MIDCON</v>
      </c>
      <c r="I1" s="26" t="str">
        <f t="shared" si="0"/>
        <v>IF-NNG/DEMARCAT</v>
      </c>
      <c r="J1" s="26" t="str">
        <f t="shared" si="0"/>
        <v>IF-NNG/TOK</v>
      </c>
      <c r="K1" s="26" t="str">
        <f t="shared" si="0"/>
        <v>IF-NNG/VENT</v>
      </c>
      <c r="L1" s="26" t="str">
        <f t="shared" si="0"/>
        <v>IF-NGPL/LA</v>
      </c>
      <c r="M1" s="26" t="str">
        <f t="shared" si="0"/>
        <v>IF-NORAM/EAST</v>
      </c>
      <c r="N1" s="26" t="str">
        <f t="shared" si="0"/>
        <v>IF-ONG/OKLAHOMA</v>
      </c>
      <c r="O1" s="26" t="str">
        <f t="shared" si="0"/>
        <v>IF-PAN/TX/OK</v>
      </c>
      <c r="P1" s="26" t="str">
        <f t="shared" si="0"/>
        <v>IF-WNG/TOK</v>
      </c>
      <c r="Q1" s="26" t="str">
        <f t="shared" si="0"/>
        <v>IF-TRUNKL/FLDZN</v>
      </c>
      <c r="R1" s="26" t="str">
        <f t="shared" si="0"/>
        <v>IF-TRUNKL/LA</v>
      </c>
      <c r="S1" s="26" t="str">
        <f t="shared" si="0"/>
        <v>MICH_CG-GD</v>
      </c>
      <c r="T1" s="26" t="str">
        <f t="shared" si="0"/>
        <v>ML7/CG</v>
      </c>
      <c r="U1" s="26" t="str">
        <f t="shared" si="0"/>
        <v>NGI/CHI. GATE</v>
      </c>
      <c r="V1" s="26" t="str">
        <f t="shared" si="0"/>
        <v>NGI-PGE/CG</v>
      </c>
      <c r="W1" s="26" t="str">
        <f t="shared" si="0"/>
        <v>IF-CGT/APPALAC</v>
      </c>
      <c r="X1" s="26" t="str">
        <f t="shared" si="0"/>
        <v>IF-CNG/APPALACH</v>
      </c>
      <c r="Y1" s="26" t="str">
        <f t="shared" si="0"/>
        <v>IF-COLGULF/LA</v>
      </c>
      <c r="Z1" s="26" t="str">
        <f t="shared" si="0"/>
        <v>IF-FGT/Z1</v>
      </c>
      <c r="AA1" s="26" t="str">
        <f t="shared" si="0"/>
        <v>IF-FGT/Z2</v>
      </c>
      <c r="AB1" s="26" t="str">
        <f t="shared" si="0"/>
        <v>IF-FGT/Z3</v>
      </c>
      <c r="AC1" s="26" t="str">
        <f t="shared" si="0"/>
        <v>IF-HEHUB</v>
      </c>
      <c r="AD1" s="26" t="str">
        <f t="shared" si="0"/>
        <v>IF-SONAT/LA</v>
      </c>
      <c r="AE1" s="26" t="str">
        <f t="shared" si="0"/>
        <v>IF-TENN/LA</v>
      </c>
      <c r="AF1" s="26" t="str">
        <f t="shared" si="0"/>
        <v>IF-TETCO/ELA</v>
      </c>
      <c r="AG1" s="26" t="str">
        <f t="shared" si="0"/>
        <v>IF-TETCO/WLA</v>
      </c>
      <c r="AH1" s="26" t="str">
        <f t="shared" si="0"/>
        <v>IF-TGT/Z1</v>
      </c>
      <c r="AI1" s="26" t="str">
        <f t="shared" si="0"/>
        <v>IF-TRANSCO/Z1</v>
      </c>
      <c r="AJ1" s="26" t="str">
        <f t="shared" si="0"/>
        <v>IF-TRUNKL/TX</v>
      </c>
      <c r="AK1" s="26" t="str">
        <f t="shared" si="0"/>
        <v>IF-TRANSCO/Z2</v>
      </c>
      <c r="AL1" s="26" t="str">
        <f t="shared" si="0"/>
        <v>IF-TRANSCO/Z3</v>
      </c>
      <c r="AM1" s="26" t="str">
        <f t="shared" si="0"/>
        <v>IF-TRANSCO/Z6</v>
      </c>
      <c r="AN1" s="26" t="str">
        <f t="shared" si="0"/>
        <v>IF-HPL/SHPCHAN</v>
      </c>
      <c r="AO1" s="26" t="str">
        <f t="shared" si="0"/>
        <v>IF-CIG/RKYMTN</v>
      </c>
      <c r="AP1" s="26" t="str">
        <f t="shared" si="0"/>
        <v>IF-ELPO/PERMIAN</v>
      </c>
      <c r="AQ1" s="26" t="str">
        <f t="shared" si="0"/>
        <v>IF-ELPO/SJ</v>
      </c>
      <c r="AR1" s="26" t="str">
        <f t="shared" si="0"/>
        <v>IF-NTHWST/CANBR</v>
      </c>
      <c r="AS1" s="26" t="str">
        <f t="shared" si="0"/>
        <v>IF-NWPL_ROCKY_M</v>
      </c>
      <c r="AT1" s="26" t="str">
        <f t="shared" si="0"/>
        <v>IF-QUESTAR</v>
      </c>
      <c r="AU1" s="26" t="str">
        <f t="shared" si="0"/>
        <v>NGI-SOCAL</v>
      </c>
      <c r="AV1" s="26" t="str">
        <f t="shared" si="0"/>
        <v>DJ/BASIN/CIG</v>
      </c>
      <c r="AW1" s="26" t="str">
        <f t="shared" si="0"/>
        <v>IF-VALERO/TX</v>
      </c>
      <c r="AX1" s="26" t="str">
        <f t="shared" si="0"/>
        <v>IF-WAHA-TX</v>
      </c>
      <c r="AY1" s="26" t="str">
        <f t="shared" si="0"/>
        <v>IF-TETCO/STX</v>
      </c>
      <c r="AZ1" s="26" t="str">
        <f t="shared" si="0"/>
        <v>IF-ANR/LA</v>
      </c>
      <c r="BA1" s="26" t="str">
        <f t="shared" si="0"/>
        <v>IF-TENN/TX</v>
      </c>
      <c r="BB1" s="26" t="str">
        <f t="shared" si="0"/>
        <v>IF-TGT/ZSL</v>
      </c>
      <c r="BC1" s="26" t="str">
        <f t="shared" si="0"/>
        <v>IF-NGPLTXOK</v>
      </c>
      <c r="BD1" s="26" t="str">
        <f t="shared" si="0"/>
        <v>IF-KATY</v>
      </c>
      <c r="BE1" s="26" t="str">
        <f t="shared" si="0"/>
        <v>IF-TENN/LA_OFF</v>
      </c>
      <c r="BF1" s="26" t="str">
        <f>BF3</f>
        <v>NGI-MALIN</v>
      </c>
      <c r="BG1" s="26" t="str">
        <f>BG3</f>
        <v>GDM-DAWN</v>
      </c>
      <c r="BH1" s="26" t="str">
        <f>BH3</f>
        <v>ANR/ML7-GDM</v>
      </c>
      <c r="BI1" s="26" t="str">
        <f>BI3</f>
        <v>MICH/CONS</v>
      </c>
      <c r="BJ1" s="26" t="str">
        <f>BJ3</f>
        <v>IF-TETCO/M3</v>
      </c>
    </row>
    <row r="2" spans="1:62" x14ac:dyDescent="0.25">
      <c r="D2" s="26">
        <v>2</v>
      </c>
      <c r="E2" s="26">
        <f>D2+1</f>
        <v>3</v>
      </c>
      <c r="F2" s="26">
        <f t="shared" ref="F2:BJ2" si="1">E2+1</f>
        <v>4</v>
      </c>
      <c r="G2" s="26">
        <f t="shared" si="1"/>
        <v>5</v>
      </c>
      <c r="H2" s="26">
        <f t="shared" si="1"/>
        <v>6</v>
      </c>
      <c r="I2" s="26">
        <f t="shared" si="1"/>
        <v>7</v>
      </c>
      <c r="J2" s="26">
        <f t="shared" si="1"/>
        <v>8</v>
      </c>
      <c r="K2" s="26">
        <f t="shared" si="1"/>
        <v>9</v>
      </c>
      <c r="L2" s="26">
        <f t="shared" si="1"/>
        <v>10</v>
      </c>
      <c r="M2" s="26">
        <f t="shared" si="1"/>
        <v>11</v>
      </c>
      <c r="N2" s="26">
        <f t="shared" si="1"/>
        <v>12</v>
      </c>
      <c r="O2" s="26">
        <f t="shared" si="1"/>
        <v>13</v>
      </c>
      <c r="P2" s="26">
        <f t="shared" si="1"/>
        <v>14</v>
      </c>
      <c r="Q2" s="26">
        <f t="shared" si="1"/>
        <v>15</v>
      </c>
      <c r="R2" s="26">
        <f t="shared" si="1"/>
        <v>16</v>
      </c>
      <c r="S2" s="26">
        <f t="shared" si="1"/>
        <v>17</v>
      </c>
      <c r="T2" s="26">
        <f t="shared" si="1"/>
        <v>18</v>
      </c>
      <c r="U2" s="26">
        <f t="shared" si="1"/>
        <v>19</v>
      </c>
      <c r="V2" s="26">
        <f t="shared" si="1"/>
        <v>20</v>
      </c>
      <c r="W2" s="26">
        <f t="shared" si="1"/>
        <v>21</v>
      </c>
      <c r="X2" s="26">
        <f t="shared" si="1"/>
        <v>22</v>
      </c>
      <c r="Y2" s="26">
        <f t="shared" si="1"/>
        <v>23</v>
      </c>
      <c r="Z2" s="26">
        <f t="shared" si="1"/>
        <v>24</v>
      </c>
      <c r="AA2" s="26">
        <f t="shared" si="1"/>
        <v>25</v>
      </c>
      <c r="AB2" s="26">
        <f t="shared" si="1"/>
        <v>26</v>
      </c>
      <c r="AC2" s="26">
        <f t="shared" si="1"/>
        <v>27</v>
      </c>
      <c r="AD2" s="26">
        <f t="shared" si="1"/>
        <v>28</v>
      </c>
      <c r="AE2" s="26">
        <f t="shared" si="1"/>
        <v>29</v>
      </c>
      <c r="AF2" s="26">
        <f t="shared" si="1"/>
        <v>30</v>
      </c>
      <c r="AG2" s="26">
        <f t="shared" si="1"/>
        <v>31</v>
      </c>
      <c r="AH2" s="26">
        <f t="shared" si="1"/>
        <v>32</v>
      </c>
      <c r="AI2" s="26">
        <f t="shared" si="1"/>
        <v>33</v>
      </c>
      <c r="AJ2" s="26">
        <f t="shared" si="1"/>
        <v>34</v>
      </c>
      <c r="AK2" s="26">
        <f t="shared" si="1"/>
        <v>35</v>
      </c>
      <c r="AL2" s="26">
        <f t="shared" si="1"/>
        <v>36</v>
      </c>
      <c r="AM2" s="26">
        <f t="shared" si="1"/>
        <v>37</v>
      </c>
      <c r="AN2" s="26">
        <f t="shared" si="1"/>
        <v>38</v>
      </c>
      <c r="AO2" s="26">
        <f t="shared" si="1"/>
        <v>39</v>
      </c>
      <c r="AP2" s="26">
        <f t="shared" si="1"/>
        <v>40</v>
      </c>
      <c r="AQ2" s="26">
        <f t="shared" si="1"/>
        <v>41</v>
      </c>
      <c r="AR2" s="26">
        <f t="shared" si="1"/>
        <v>42</v>
      </c>
      <c r="AS2" s="26">
        <f t="shared" si="1"/>
        <v>43</v>
      </c>
      <c r="AT2" s="26">
        <f t="shared" si="1"/>
        <v>44</v>
      </c>
      <c r="AU2" s="26">
        <f t="shared" si="1"/>
        <v>45</v>
      </c>
      <c r="AV2" s="26">
        <f t="shared" si="1"/>
        <v>46</v>
      </c>
      <c r="AW2" s="26">
        <f t="shared" si="1"/>
        <v>47</v>
      </c>
      <c r="AX2" s="26">
        <f t="shared" si="1"/>
        <v>48</v>
      </c>
      <c r="AY2" s="26">
        <f t="shared" si="1"/>
        <v>49</v>
      </c>
      <c r="AZ2" s="26">
        <f t="shared" si="1"/>
        <v>50</v>
      </c>
      <c r="BA2" s="26">
        <f t="shared" si="1"/>
        <v>51</v>
      </c>
      <c r="BB2" s="26">
        <f t="shared" si="1"/>
        <v>52</v>
      </c>
      <c r="BC2" s="26">
        <f t="shared" si="1"/>
        <v>53</v>
      </c>
      <c r="BD2" s="26">
        <f t="shared" si="1"/>
        <v>54</v>
      </c>
      <c r="BE2" s="26">
        <f t="shared" si="1"/>
        <v>55</v>
      </c>
      <c r="BF2" s="26">
        <f t="shared" si="1"/>
        <v>56</v>
      </c>
      <c r="BG2" s="26">
        <f t="shared" si="1"/>
        <v>57</v>
      </c>
      <c r="BH2" s="26">
        <f t="shared" si="1"/>
        <v>58</v>
      </c>
      <c r="BI2" s="26">
        <f t="shared" si="1"/>
        <v>59</v>
      </c>
      <c r="BJ2" s="26">
        <f t="shared" si="1"/>
        <v>60</v>
      </c>
    </row>
    <row r="3" spans="1:62" x14ac:dyDescent="0.25">
      <c r="C3" s="28" t="s">
        <v>8</v>
      </c>
      <c r="D3" s="26" t="s">
        <v>9</v>
      </c>
      <c r="E3" s="26" t="s">
        <v>9</v>
      </c>
      <c r="F3" s="26" t="s">
        <v>114</v>
      </c>
      <c r="G3" s="26" t="s">
        <v>62</v>
      </c>
      <c r="H3" s="26" t="s">
        <v>63</v>
      </c>
      <c r="I3" s="26" t="s">
        <v>64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5" t="s">
        <v>71</v>
      </c>
      <c r="Q3" s="25" t="s">
        <v>72</v>
      </c>
      <c r="R3" s="25" t="s">
        <v>73</v>
      </c>
      <c r="S3" s="25" t="s">
        <v>74</v>
      </c>
      <c r="T3" s="25" t="s">
        <v>75</v>
      </c>
      <c r="U3" s="25" t="s">
        <v>76</v>
      </c>
      <c r="V3" s="25" t="s">
        <v>77</v>
      </c>
      <c r="W3" s="178" t="s">
        <v>78</v>
      </c>
      <c r="X3" s="178" t="s">
        <v>79</v>
      </c>
      <c r="Y3" s="178" t="s">
        <v>80</v>
      </c>
      <c r="Z3" s="178" t="s">
        <v>81</v>
      </c>
      <c r="AA3" s="178" t="s">
        <v>82</v>
      </c>
      <c r="AB3" s="178" t="s">
        <v>83</v>
      </c>
      <c r="AC3" s="178" t="s">
        <v>84</v>
      </c>
      <c r="AD3" s="178" t="s">
        <v>85</v>
      </c>
      <c r="AE3" s="178" t="s">
        <v>86</v>
      </c>
      <c r="AF3" s="178" t="s">
        <v>87</v>
      </c>
      <c r="AG3" s="179" t="s">
        <v>88</v>
      </c>
      <c r="AH3" s="178" t="s">
        <v>89</v>
      </c>
      <c r="AI3" s="180" t="s">
        <v>90</v>
      </c>
      <c r="AJ3" s="180" t="s">
        <v>91</v>
      </c>
      <c r="AK3" s="29" t="s">
        <v>92</v>
      </c>
      <c r="AL3" s="25" t="s">
        <v>93</v>
      </c>
      <c r="AM3" s="25" t="s">
        <v>94</v>
      </c>
      <c r="AN3" s="25" t="s">
        <v>95</v>
      </c>
      <c r="AO3" s="25" t="s">
        <v>96</v>
      </c>
      <c r="AP3" s="25" t="s">
        <v>97</v>
      </c>
      <c r="AQ3" s="25" t="s">
        <v>98</v>
      </c>
      <c r="AR3" s="25" t="s">
        <v>99</v>
      </c>
      <c r="AS3" s="25" t="s">
        <v>100</v>
      </c>
      <c r="AT3" s="25" t="s">
        <v>101</v>
      </c>
      <c r="AU3" s="25" t="s">
        <v>102</v>
      </c>
      <c r="AV3" s="25" t="s">
        <v>103</v>
      </c>
      <c r="AW3" s="25" t="s">
        <v>104</v>
      </c>
      <c r="AX3" s="25" t="s">
        <v>211</v>
      </c>
      <c r="AY3" s="25" t="s">
        <v>106</v>
      </c>
      <c r="AZ3" s="25" t="s">
        <v>107</v>
      </c>
      <c r="BA3" s="25" t="s">
        <v>108</v>
      </c>
      <c r="BB3" s="25" t="s">
        <v>109</v>
      </c>
      <c r="BC3" s="25" t="s">
        <v>110</v>
      </c>
      <c r="BD3" s="25" t="s">
        <v>111</v>
      </c>
      <c r="BE3" s="25" t="s">
        <v>112</v>
      </c>
      <c r="BF3" s="25" t="s">
        <v>183</v>
      </c>
      <c r="BG3" s="25" t="s">
        <v>212</v>
      </c>
      <c r="BH3" s="25" t="s">
        <v>221</v>
      </c>
      <c r="BI3" s="25" t="s">
        <v>213</v>
      </c>
      <c r="BJ3" s="25" t="s">
        <v>177</v>
      </c>
    </row>
    <row r="4" spans="1:62" x14ac:dyDescent="0.25">
      <c r="C4" s="28" t="s">
        <v>10</v>
      </c>
      <c r="D4" s="26" t="s">
        <v>11</v>
      </c>
      <c r="E4" s="26" t="s">
        <v>12</v>
      </c>
      <c r="F4" s="26" t="s">
        <v>13</v>
      </c>
      <c r="G4" s="26" t="s">
        <v>11</v>
      </c>
      <c r="H4" s="26" t="s">
        <v>11</v>
      </c>
      <c r="I4" s="26" t="s">
        <v>11</v>
      </c>
      <c r="J4" s="26" t="s">
        <v>11</v>
      </c>
      <c r="K4" s="26" t="s">
        <v>11</v>
      </c>
      <c r="L4" s="26" t="s">
        <v>11</v>
      </c>
      <c r="M4" s="26" t="s">
        <v>11</v>
      </c>
      <c r="N4" s="26" t="s">
        <v>11</v>
      </c>
      <c r="O4" s="26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11</v>
      </c>
      <c r="U4" s="25" t="s">
        <v>11</v>
      </c>
      <c r="V4" s="25" t="s">
        <v>11</v>
      </c>
      <c r="W4" s="178" t="s">
        <v>11</v>
      </c>
      <c r="X4" s="178" t="s">
        <v>11</v>
      </c>
      <c r="Y4" s="178" t="s">
        <v>11</v>
      </c>
      <c r="Z4" s="178" t="s">
        <v>11</v>
      </c>
      <c r="AA4" s="178" t="s">
        <v>11</v>
      </c>
      <c r="AB4" s="178" t="s">
        <v>11</v>
      </c>
      <c r="AC4" s="178" t="s">
        <v>11</v>
      </c>
      <c r="AD4" s="178" t="s">
        <v>11</v>
      </c>
      <c r="AE4" s="178" t="s">
        <v>11</v>
      </c>
      <c r="AF4" s="178" t="s">
        <v>11</v>
      </c>
      <c r="AG4" s="179" t="s">
        <v>11</v>
      </c>
      <c r="AH4" s="178" t="s">
        <v>11</v>
      </c>
      <c r="AI4" s="180" t="s">
        <v>11</v>
      </c>
      <c r="AJ4" s="180" t="s">
        <v>11</v>
      </c>
      <c r="AK4" s="29" t="s">
        <v>11</v>
      </c>
      <c r="AL4" s="25" t="s">
        <v>11</v>
      </c>
      <c r="AM4" s="25" t="s">
        <v>11</v>
      </c>
      <c r="AN4" s="25" t="s">
        <v>11</v>
      </c>
      <c r="AO4" s="25" t="s">
        <v>11</v>
      </c>
      <c r="AP4" s="25" t="s">
        <v>11</v>
      </c>
      <c r="AQ4" s="25" t="s">
        <v>11</v>
      </c>
      <c r="AR4" s="25" t="s">
        <v>11</v>
      </c>
      <c r="AS4" s="25" t="s">
        <v>11</v>
      </c>
      <c r="AT4" s="25" t="s">
        <v>11</v>
      </c>
      <c r="AU4" s="25" t="s">
        <v>11</v>
      </c>
      <c r="AV4" s="25" t="s">
        <v>11</v>
      </c>
      <c r="AW4" s="25" t="s">
        <v>11</v>
      </c>
      <c r="AX4" s="25" t="s">
        <v>11</v>
      </c>
      <c r="AY4" s="25" t="s">
        <v>11</v>
      </c>
      <c r="AZ4" s="25" t="s">
        <v>11</v>
      </c>
      <c r="BA4" s="25" t="s">
        <v>11</v>
      </c>
      <c r="BB4" s="25" t="s">
        <v>11</v>
      </c>
      <c r="BC4" s="25" t="s">
        <v>11</v>
      </c>
      <c r="BD4" s="25" t="s">
        <v>11</v>
      </c>
      <c r="BE4" s="25" t="s">
        <v>11</v>
      </c>
      <c r="BF4" s="25" t="s">
        <v>11</v>
      </c>
      <c r="BG4" s="25" t="s">
        <v>11</v>
      </c>
      <c r="BH4" s="25" t="s">
        <v>11</v>
      </c>
      <c r="BI4" s="25" t="s">
        <v>11</v>
      </c>
      <c r="BJ4" s="25" t="s">
        <v>11</v>
      </c>
    </row>
    <row r="5" spans="1:62" x14ac:dyDescent="0.25">
      <c r="C5" s="28" t="s">
        <v>16</v>
      </c>
      <c r="D5" s="26" t="s">
        <v>14</v>
      </c>
      <c r="E5" s="26" t="s">
        <v>14</v>
      </c>
      <c r="F5" s="26" t="s">
        <v>15</v>
      </c>
      <c r="G5" s="26" t="s">
        <v>113</v>
      </c>
      <c r="H5" s="26" t="s">
        <v>113</v>
      </c>
      <c r="I5" s="26" t="s">
        <v>113</v>
      </c>
      <c r="J5" s="26" t="s">
        <v>113</v>
      </c>
      <c r="K5" s="26" t="s">
        <v>113</v>
      </c>
      <c r="L5" s="26" t="s">
        <v>113</v>
      </c>
      <c r="M5" s="26" t="s">
        <v>113</v>
      </c>
      <c r="N5" s="26" t="s">
        <v>113</v>
      </c>
      <c r="O5" s="26" t="s">
        <v>113</v>
      </c>
      <c r="P5" s="25" t="s">
        <v>113</v>
      </c>
      <c r="Q5" s="25" t="s">
        <v>113</v>
      </c>
      <c r="R5" s="25" t="s">
        <v>113</v>
      </c>
      <c r="S5" s="25" t="s">
        <v>113</v>
      </c>
      <c r="T5" s="25" t="s">
        <v>113</v>
      </c>
      <c r="U5" s="25" t="s">
        <v>113</v>
      </c>
      <c r="V5" s="25" t="s">
        <v>113</v>
      </c>
      <c r="W5" s="178" t="s">
        <v>113</v>
      </c>
      <c r="X5" s="178" t="s">
        <v>113</v>
      </c>
      <c r="Y5" s="178" t="s">
        <v>113</v>
      </c>
      <c r="Z5" s="178" t="s">
        <v>113</v>
      </c>
      <c r="AA5" s="178" t="s">
        <v>113</v>
      </c>
      <c r="AB5" s="178" t="s">
        <v>113</v>
      </c>
      <c r="AC5" s="178" t="s">
        <v>113</v>
      </c>
      <c r="AD5" s="178" t="s">
        <v>113</v>
      </c>
      <c r="AE5" s="178" t="s">
        <v>113</v>
      </c>
      <c r="AF5" s="178" t="s">
        <v>113</v>
      </c>
      <c r="AG5" s="179" t="s">
        <v>113</v>
      </c>
      <c r="AH5" s="178" t="s">
        <v>113</v>
      </c>
      <c r="AI5" s="180" t="s">
        <v>113</v>
      </c>
      <c r="AJ5" s="180" t="s">
        <v>113</v>
      </c>
      <c r="AK5" s="29" t="s">
        <v>113</v>
      </c>
      <c r="AL5" s="25" t="s">
        <v>113</v>
      </c>
      <c r="AM5" s="25" t="s">
        <v>113</v>
      </c>
      <c r="AN5" s="25" t="s">
        <v>113</v>
      </c>
      <c r="AO5" s="25" t="s">
        <v>113</v>
      </c>
      <c r="AP5" s="25" t="s">
        <v>113</v>
      </c>
      <c r="AQ5" s="25" t="s">
        <v>113</v>
      </c>
      <c r="AR5" s="25" t="s">
        <v>113</v>
      </c>
      <c r="AS5" s="25" t="s">
        <v>113</v>
      </c>
      <c r="AT5" s="25" t="s">
        <v>113</v>
      </c>
      <c r="AU5" s="25" t="s">
        <v>113</v>
      </c>
      <c r="AV5" s="25" t="s">
        <v>113</v>
      </c>
      <c r="AW5" s="25" t="s">
        <v>113</v>
      </c>
      <c r="AX5" s="25" t="s">
        <v>113</v>
      </c>
      <c r="AY5" s="25" t="s">
        <v>113</v>
      </c>
      <c r="AZ5" s="25" t="s">
        <v>113</v>
      </c>
      <c r="BA5" s="25" t="s">
        <v>113</v>
      </c>
      <c r="BB5" s="25" t="s">
        <v>113</v>
      </c>
      <c r="BC5" s="25" t="s">
        <v>113</v>
      </c>
      <c r="BD5" s="25" t="s">
        <v>113</v>
      </c>
      <c r="BE5" s="25" t="s">
        <v>113</v>
      </c>
      <c r="BF5" s="25" t="s">
        <v>113</v>
      </c>
      <c r="BG5" s="25" t="s">
        <v>113</v>
      </c>
      <c r="BH5" s="25" t="s">
        <v>113</v>
      </c>
      <c r="BI5" s="25" t="s">
        <v>113</v>
      </c>
      <c r="BJ5" s="25" t="s">
        <v>113</v>
      </c>
    </row>
    <row r="6" spans="1:62" x14ac:dyDescent="0.25">
      <c r="A6" s="26" t="e">
        <f>#REF!-B6</f>
        <v>#REF!</v>
      </c>
      <c r="B6" s="26">
        <v>4.3540000000000001</v>
      </c>
      <c r="C6" s="145">
        <v>36831</v>
      </c>
      <c r="D6" s="26">
        <v>5.5080000000000009</v>
      </c>
      <c r="E6" s="26">
        <v>0.5</v>
      </c>
      <c r="F6" s="26">
        <v>6.7910289826999995E-2</v>
      </c>
      <c r="G6" s="26">
        <v>-0.1075</v>
      </c>
      <c r="H6" s="26">
        <v>-0.13500000000000001</v>
      </c>
      <c r="I6" s="26">
        <v>2.5000000000000001E-3</v>
      </c>
      <c r="J6" s="26">
        <v>-0.1275</v>
      </c>
      <c r="K6" s="26">
        <v>1.2500000000000001E-2</v>
      </c>
      <c r="L6" s="26">
        <v>-6.5000000000000002E-2</v>
      </c>
      <c r="M6" s="26">
        <v>-9.5000000000000001E-2</v>
      </c>
      <c r="N6" s="26">
        <v>-9.7500000000000003E-2</v>
      </c>
      <c r="O6" s="26">
        <v>-0.1075</v>
      </c>
      <c r="P6" s="25">
        <v>-0.1075</v>
      </c>
      <c r="Q6" s="25">
        <v>-9.7500000000000003E-2</v>
      </c>
      <c r="R6" s="25">
        <v>-6.7500000000000004E-2</v>
      </c>
      <c r="S6" s="25">
        <v>0.255</v>
      </c>
      <c r="T6" s="25">
        <v>0.255</v>
      </c>
      <c r="U6" s="25">
        <v>0.14499999999999999</v>
      </c>
      <c r="V6" s="25">
        <v>0.46500000000000002</v>
      </c>
      <c r="W6" s="178">
        <v>0.28999999999999998</v>
      </c>
      <c r="X6" s="178">
        <v>0.42499999999999999</v>
      </c>
      <c r="Y6" s="178">
        <v>-0.03</v>
      </c>
      <c r="Z6" s="178">
        <v>-4.4999999999999998E-2</v>
      </c>
      <c r="AA6" s="178">
        <v>-1.2500000000000001E-2</v>
      </c>
      <c r="AB6" s="178">
        <v>-4.7500000000000001E-2</v>
      </c>
      <c r="AC6" s="178">
        <v>0</v>
      </c>
      <c r="AD6" s="178">
        <v>-2.75E-2</v>
      </c>
      <c r="AE6" s="178">
        <v>-7.2499999999999995E-2</v>
      </c>
      <c r="AF6" s="178">
        <v>-6.25E-2</v>
      </c>
      <c r="AG6" s="179">
        <v>-8.5000000000000006E-2</v>
      </c>
      <c r="AH6" s="178">
        <v>-0.02</v>
      </c>
      <c r="AI6" s="180">
        <v>-8.5000000000000006E-2</v>
      </c>
      <c r="AJ6" s="180">
        <v>-0.1275</v>
      </c>
      <c r="AK6" s="29">
        <v>-0.03</v>
      </c>
      <c r="AL6" s="25">
        <v>0.01</v>
      </c>
      <c r="AM6" s="25">
        <v>0.72499999999999998</v>
      </c>
      <c r="AN6" s="25">
        <v>-0.02</v>
      </c>
      <c r="AO6" s="25">
        <v>-0.61499999999999999</v>
      </c>
      <c r="AP6" s="25">
        <v>-0.13750000000000001</v>
      </c>
      <c r="AQ6" s="25">
        <v>-0.43</v>
      </c>
      <c r="AR6" s="25">
        <v>-0.09</v>
      </c>
      <c r="AS6" s="25">
        <v>-0.55000000000000004</v>
      </c>
      <c r="AT6" s="25">
        <v>-0.61499999999999999</v>
      </c>
      <c r="AU6" s="25">
        <v>0.22500000000000001</v>
      </c>
      <c r="AV6" s="25">
        <v>-0.61499999999999999</v>
      </c>
      <c r="AW6" s="25">
        <v>-0.14000000000000001</v>
      </c>
      <c r="AX6" s="25">
        <v>-9.5000000000000001E-2</v>
      </c>
      <c r="AY6" s="25">
        <v>-0.14000000000000001</v>
      </c>
      <c r="AZ6" s="25">
        <v>-7.2499999999999995E-2</v>
      </c>
      <c r="BA6" s="25">
        <v>-0.125</v>
      </c>
      <c r="BB6" s="25">
        <v>-2.5000000000000001E-2</v>
      </c>
      <c r="BC6" s="25">
        <v>-7.7499999999999999E-2</v>
      </c>
      <c r="BD6" s="25">
        <v>-0.05</v>
      </c>
      <c r="BE6" s="25">
        <v>-7.2499999999999995E-2</v>
      </c>
      <c r="BF6" s="25">
        <v>0.19</v>
      </c>
      <c r="BG6" s="25">
        <v>0.32</v>
      </c>
      <c r="BH6" s="25">
        <v>0.29499999999999998</v>
      </c>
      <c r="BI6" s="25">
        <v>0.255</v>
      </c>
      <c r="BJ6" s="25">
        <v>0.59</v>
      </c>
    </row>
    <row r="7" spans="1:62" x14ac:dyDescent="0.25">
      <c r="A7" s="26" t="e">
        <f>#REF!-B7</f>
        <v>#REF!</v>
      </c>
      <c r="B7" s="26">
        <v>4.34</v>
      </c>
      <c r="C7" s="145">
        <f t="shared" ref="C7:C70" si="2">EOMONTH(C6,0)+1</f>
        <v>36861</v>
      </c>
      <c r="D7" s="26">
        <v>5.5990000000000002</v>
      </c>
      <c r="E7" s="26">
        <v>0.5575</v>
      </c>
      <c r="F7" s="26">
        <v>6.8072990494705027E-2</v>
      </c>
      <c r="G7" s="26">
        <v>-0.1125</v>
      </c>
      <c r="H7" s="26">
        <v>-0.14000000000000001</v>
      </c>
      <c r="I7" s="26">
        <v>5.0000000000000001E-3</v>
      </c>
      <c r="J7" s="26">
        <v>-0.13250000000000001</v>
      </c>
      <c r="K7" s="26">
        <v>2.2499999999999999E-2</v>
      </c>
      <c r="L7" s="26">
        <v>-7.0000000000000007E-2</v>
      </c>
      <c r="M7" s="26">
        <v>-0.1</v>
      </c>
      <c r="N7" s="26">
        <v>-0.10249999999999999</v>
      </c>
      <c r="O7" s="26">
        <v>-0.1125</v>
      </c>
      <c r="P7" s="25">
        <v>-0.1125</v>
      </c>
      <c r="Q7" s="25">
        <v>-0.1</v>
      </c>
      <c r="R7" s="25">
        <v>-7.0000000000000007E-2</v>
      </c>
      <c r="S7" s="25">
        <v>0.255</v>
      </c>
      <c r="T7" s="25">
        <v>0.255</v>
      </c>
      <c r="U7" s="25">
        <v>0.14000000000000001</v>
      </c>
      <c r="V7" s="25">
        <v>0.435</v>
      </c>
      <c r="W7" s="178">
        <v>0.28999999999999998</v>
      </c>
      <c r="X7" s="178">
        <v>0.5</v>
      </c>
      <c r="Y7" s="178">
        <v>-2.75E-2</v>
      </c>
      <c r="Z7" s="178">
        <v>-4.2500000000000003E-2</v>
      </c>
      <c r="AA7" s="178">
        <v>-0.01</v>
      </c>
      <c r="AB7" s="178">
        <v>-4.4999999999999998E-2</v>
      </c>
      <c r="AC7" s="178">
        <v>2.5000000000000001E-3</v>
      </c>
      <c r="AD7" s="178">
        <v>-2.75E-2</v>
      </c>
      <c r="AE7" s="178">
        <v>-6.7500000000000004E-2</v>
      </c>
      <c r="AF7" s="178">
        <v>-0.06</v>
      </c>
      <c r="AG7" s="179">
        <v>-8.2500000000000004E-2</v>
      </c>
      <c r="AH7" s="178">
        <v>-0.02</v>
      </c>
      <c r="AI7" s="180">
        <v>-7.7499999999999999E-2</v>
      </c>
      <c r="AJ7" s="180">
        <v>-0.13</v>
      </c>
      <c r="AK7" s="29">
        <v>-2.75E-2</v>
      </c>
      <c r="AL7" s="25">
        <v>1.4999999999999999E-2</v>
      </c>
      <c r="AM7" s="25">
        <v>1.42</v>
      </c>
      <c r="AN7" s="25">
        <v>-0.05</v>
      </c>
      <c r="AO7" s="25">
        <v>-0.46</v>
      </c>
      <c r="AP7" s="25">
        <v>-0.13750000000000001</v>
      </c>
      <c r="AQ7" s="25">
        <v>-0.29499999999999998</v>
      </c>
      <c r="AR7" s="25">
        <v>0.4</v>
      </c>
      <c r="AS7" s="25">
        <v>-0.39500000000000002</v>
      </c>
      <c r="AT7" s="25">
        <v>-0.46</v>
      </c>
      <c r="AU7" s="25">
        <v>0.19500000000000001</v>
      </c>
      <c r="AV7" s="25">
        <v>-0.46</v>
      </c>
      <c r="AW7" s="25">
        <v>-0.15</v>
      </c>
      <c r="AX7" s="25">
        <v>-0.08</v>
      </c>
      <c r="AY7" s="25">
        <v>-0.15</v>
      </c>
      <c r="AZ7" s="25">
        <v>-7.4999999999999997E-2</v>
      </c>
      <c r="BA7" s="25">
        <v>-0.13</v>
      </c>
      <c r="BB7" s="25">
        <v>-2.5000000000000001E-2</v>
      </c>
      <c r="BC7" s="25">
        <v>-0.08</v>
      </c>
      <c r="BD7" s="25">
        <v>-8.5000000000000006E-2</v>
      </c>
      <c r="BE7" s="25">
        <v>-6.7500000000000004E-2</v>
      </c>
      <c r="BF7" s="25">
        <v>0.255</v>
      </c>
      <c r="BG7" s="25">
        <v>0.28000000000000003</v>
      </c>
      <c r="BH7" s="25">
        <v>0.29499999999999998</v>
      </c>
      <c r="BI7" s="25">
        <v>0.255</v>
      </c>
      <c r="BJ7" s="25">
        <v>1.04</v>
      </c>
    </row>
    <row r="8" spans="1:62" x14ac:dyDescent="0.25">
      <c r="A8" s="26" t="e">
        <f>#REF!-B8</f>
        <v>#REF!</v>
      </c>
      <c r="B8" s="26">
        <v>4.32</v>
      </c>
      <c r="C8" s="145">
        <f t="shared" si="2"/>
        <v>36892</v>
      </c>
      <c r="D8" s="26">
        <v>5.5110000000000001</v>
      </c>
      <c r="E8" s="26">
        <v>0.61499999999999999</v>
      </c>
      <c r="F8" s="26">
        <v>6.9105661664927015E-2</v>
      </c>
      <c r="G8" s="26">
        <v>-0.11749999999999999</v>
      </c>
      <c r="H8" s="26">
        <v>-0.14499999999999999</v>
      </c>
      <c r="I8" s="26">
        <v>7.4999999999999997E-3</v>
      </c>
      <c r="J8" s="26">
        <v>-0.13750000000000001</v>
      </c>
      <c r="K8" s="26">
        <v>0.03</v>
      </c>
      <c r="L8" s="26">
        <v>-6.7500000000000004E-2</v>
      </c>
      <c r="M8" s="26">
        <v>-0.105</v>
      </c>
      <c r="N8" s="26">
        <v>-0.1075</v>
      </c>
      <c r="O8" s="26">
        <v>-0.11749999999999999</v>
      </c>
      <c r="P8" s="25">
        <v>-0.11749999999999999</v>
      </c>
      <c r="Q8" s="25">
        <v>-0.10125000000000001</v>
      </c>
      <c r="R8" s="25">
        <v>-6.7500000000000004E-2</v>
      </c>
      <c r="S8" s="25">
        <v>0.27</v>
      </c>
      <c r="T8" s="25">
        <v>0.27</v>
      </c>
      <c r="U8" s="25">
        <v>0.18</v>
      </c>
      <c r="V8" s="25">
        <v>0.44750000000000001</v>
      </c>
      <c r="W8" s="178">
        <v>0.32</v>
      </c>
      <c r="X8" s="178">
        <v>0.55000000000000004</v>
      </c>
      <c r="Y8" s="178">
        <v>-2.75E-2</v>
      </c>
      <c r="Z8" s="178">
        <v>-4.2500000000000003E-2</v>
      </c>
      <c r="AA8" s="178">
        <v>-0.01</v>
      </c>
      <c r="AB8" s="178">
        <v>-4.4999999999999998E-2</v>
      </c>
      <c r="AC8" s="178">
        <v>2.5000000000000001E-3</v>
      </c>
      <c r="AD8" s="178">
        <v>-2.75E-2</v>
      </c>
      <c r="AE8" s="178">
        <v>-6.7500000000000004E-2</v>
      </c>
      <c r="AF8" s="178">
        <v>-0.06</v>
      </c>
      <c r="AG8" s="179">
        <v>-8.2500000000000004E-2</v>
      </c>
      <c r="AH8" s="178">
        <v>-0.02</v>
      </c>
      <c r="AI8" s="180">
        <v>-7.7499999999999999E-2</v>
      </c>
      <c r="AJ8" s="180">
        <v>-0.13500000000000001</v>
      </c>
      <c r="AK8" s="29">
        <v>-2.75E-2</v>
      </c>
      <c r="AL8" s="25">
        <v>1.4999999999999999E-2</v>
      </c>
      <c r="AM8" s="25">
        <v>2.25</v>
      </c>
      <c r="AN8" s="25">
        <v>-0.06</v>
      </c>
      <c r="AO8" s="25">
        <v>-0.40749999999999997</v>
      </c>
      <c r="AP8" s="25">
        <v>-0.13750000000000001</v>
      </c>
      <c r="AQ8" s="25">
        <v>-0.24</v>
      </c>
      <c r="AR8" s="25">
        <v>0.42</v>
      </c>
      <c r="AS8" s="25">
        <v>-0.34250000000000003</v>
      </c>
      <c r="AT8" s="25">
        <v>-0.40749999999999997</v>
      </c>
      <c r="AU8" s="25">
        <v>0.20749999999999999</v>
      </c>
      <c r="AV8" s="25">
        <v>-0.40749999999999997</v>
      </c>
      <c r="AW8" s="25">
        <v>-0.15</v>
      </c>
      <c r="AX8" s="25">
        <v>-7.0000000000000007E-2</v>
      </c>
      <c r="AY8" s="25">
        <v>-0.15</v>
      </c>
      <c r="AZ8" s="25">
        <v>-7.2499999999999995E-2</v>
      </c>
      <c r="BA8" s="25">
        <v>-0.14499999999999999</v>
      </c>
      <c r="BB8" s="25">
        <v>-2.5000000000000001E-2</v>
      </c>
      <c r="BC8" s="25">
        <v>-8.5000000000000006E-2</v>
      </c>
      <c r="BD8" s="25">
        <v>-9.5000000000000001E-2</v>
      </c>
      <c r="BE8" s="25">
        <v>-6.7500000000000004E-2</v>
      </c>
      <c r="BF8" s="25">
        <v>0.26500000000000001</v>
      </c>
      <c r="BG8" s="25">
        <v>0.3</v>
      </c>
      <c r="BH8" s="25">
        <v>0.31</v>
      </c>
      <c r="BI8" s="25">
        <v>0.27</v>
      </c>
      <c r="BJ8" s="25">
        <v>1.24</v>
      </c>
    </row>
    <row r="9" spans="1:62" x14ac:dyDescent="0.25">
      <c r="A9" s="26" t="e">
        <f>#REF!-B9</f>
        <v>#REF!</v>
      </c>
      <c r="B9" s="26">
        <v>4.335</v>
      </c>
      <c r="C9" s="145">
        <f t="shared" si="2"/>
        <v>36923</v>
      </c>
      <c r="D9" s="26">
        <v>5.3010000000000002</v>
      </c>
      <c r="E9" s="26">
        <v>0.61499999999999999</v>
      </c>
      <c r="F9" s="26">
        <v>6.9309377444934012E-2</v>
      </c>
      <c r="G9" s="26">
        <v>-0.1125</v>
      </c>
      <c r="H9" s="26">
        <v>-0.14000000000000001</v>
      </c>
      <c r="I9" s="26">
        <v>0.01</v>
      </c>
      <c r="J9" s="26">
        <v>-0.13250000000000001</v>
      </c>
      <c r="K9" s="26">
        <v>4.2500000000000003E-2</v>
      </c>
      <c r="L9" s="26">
        <v>-6.5000000000000002E-2</v>
      </c>
      <c r="M9" s="26">
        <v>-0.1</v>
      </c>
      <c r="N9" s="26">
        <v>-0.10249999999999999</v>
      </c>
      <c r="O9" s="26">
        <v>-0.1125</v>
      </c>
      <c r="P9" s="25">
        <v>-0.1125</v>
      </c>
      <c r="Q9" s="25">
        <v>-9.7500000000000003E-2</v>
      </c>
      <c r="R9" s="25">
        <v>-6.5000000000000002E-2</v>
      </c>
      <c r="S9" s="25">
        <v>0.28499999999999998</v>
      </c>
      <c r="T9" s="25">
        <v>0.28499999999999998</v>
      </c>
      <c r="U9" s="25">
        <v>0.17499999999999999</v>
      </c>
      <c r="V9" s="25">
        <v>0.39750000000000002</v>
      </c>
      <c r="W9" s="178">
        <v>0.32</v>
      </c>
      <c r="X9" s="178">
        <v>0.55000000000000004</v>
      </c>
      <c r="Y9" s="178">
        <v>-2.75E-2</v>
      </c>
      <c r="Z9" s="178">
        <v>-4.2500000000000003E-2</v>
      </c>
      <c r="AA9" s="178">
        <v>-0.01</v>
      </c>
      <c r="AB9" s="178">
        <v>-4.4999999999999998E-2</v>
      </c>
      <c r="AC9" s="178">
        <v>2.5000000000000001E-3</v>
      </c>
      <c r="AD9" s="178">
        <v>-2.75E-2</v>
      </c>
      <c r="AE9" s="178">
        <v>-6.7500000000000004E-2</v>
      </c>
      <c r="AF9" s="178">
        <v>-0.06</v>
      </c>
      <c r="AG9" s="179">
        <v>-8.2500000000000004E-2</v>
      </c>
      <c r="AH9" s="178">
        <v>-0.02</v>
      </c>
      <c r="AI9" s="180">
        <v>-7.7499999999999999E-2</v>
      </c>
      <c r="AJ9" s="180">
        <v>-0.13</v>
      </c>
      <c r="AK9" s="29">
        <v>-2.75E-2</v>
      </c>
      <c r="AL9" s="25">
        <v>1.4999999999999999E-2</v>
      </c>
      <c r="AM9" s="25">
        <v>2.2400000000000002</v>
      </c>
      <c r="AN9" s="25">
        <v>-4.2500000000000003E-2</v>
      </c>
      <c r="AO9" s="25">
        <v>-0.42249999999999999</v>
      </c>
      <c r="AP9" s="25">
        <v>-0.13750000000000001</v>
      </c>
      <c r="AQ9" s="25">
        <v>-0.24</v>
      </c>
      <c r="AR9" s="25">
        <v>0.28000000000000003</v>
      </c>
      <c r="AS9" s="25">
        <v>-0.35749999999999998</v>
      </c>
      <c r="AT9" s="25">
        <v>-0.42249999999999999</v>
      </c>
      <c r="AU9" s="25">
        <v>0.1575</v>
      </c>
      <c r="AV9" s="25">
        <v>-0.42249999999999999</v>
      </c>
      <c r="AW9" s="25">
        <v>-0.14749999999999999</v>
      </c>
      <c r="AX9" s="25">
        <v>-0.09</v>
      </c>
      <c r="AY9" s="25">
        <v>-0.14749999999999999</v>
      </c>
      <c r="AZ9" s="25">
        <v>-7.0000000000000007E-2</v>
      </c>
      <c r="BA9" s="25">
        <v>-0.125</v>
      </c>
      <c r="BB9" s="25">
        <v>-2.5000000000000001E-2</v>
      </c>
      <c r="BC9" s="25">
        <v>-0.08</v>
      </c>
      <c r="BD9" s="25">
        <v>-7.7499999999999999E-2</v>
      </c>
      <c r="BE9" s="25">
        <v>-6.7500000000000004E-2</v>
      </c>
      <c r="BF9" s="25">
        <v>0.27750000000000002</v>
      </c>
      <c r="BG9" s="25">
        <v>0.35</v>
      </c>
      <c r="BH9" s="25">
        <v>0.32500000000000001</v>
      </c>
      <c r="BI9" s="25">
        <v>0.28499999999999998</v>
      </c>
      <c r="BJ9" s="25">
        <v>1.24</v>
      </c>
    </row>
    <row r="10" spans="1:62" x14ac:dyDescent="0.25">
      <c r="A10" s="26" t="e">
        <f>#REF!-B10</f>
        <v>#REF!</v>
      </c>
      <c r="B10" s="26">
        <v>4.4340000000000002</v>
      </c>
      <c r="C10" s="145">
        <f t="shared" si="2"/>
        <v>36951</v>
      </c>
      <c r="D10" s="26">
        <v>5.0579999999999998</v>
      </c>
      <c r="E10" s="26">
        <v>0.56499999999999995</v>
      </c>
      <c r="F10" s="26">
        <v>6.8979786635393017E-2</v>
      </c>
      <c r="G10" s="26">
        <v>-0.1125</v>
      </c>
      <c r="H10" s="26">
        <v>-0.14000000000000001</v>
      </c>
      <c r="I10" s="26">
        <v>1.2500000000000001E-2</v>
      </c>
      <c r="J10" s="26">
        <v>-0.13250000000000001</v>
      </c>
      <c r="K10" s="26">
        <v>4.2500000000000003E-2</v>
      </c>
      <c r="L10" s="26">
        <v>-6.25E-2</v>
      </c>
      <c r="M10" s="26">
        <v>-0.1</v>
      </c>
      <c r="N10" s="26">
        <v>-0.10249999999999999</v>
      </c>
      <c r="O10" s="26">
        <v>-0.1125</v>
      </c>
      <c r="P10" s="25">
        <v>-0.1125</v>
      </c>
      <c r="Q10" s="25">
        <v>-9.5000000000000001E-2</v>
      </c>
      <c r="R10" s="25">
        <v>-6.25E-2</v>
      </c>
      <c r="S10" s="25">
        <v>0.28499999999999998</v>
      </c>
      <c r="T10" s="25">
        <v>0.28499999999999998</v>
      </c>
      <c r="U10" s="25">
        <v>0.17499999999999999</v>
      </c>
      <c r="V10" s="25">
        <v>0.32250000000000001</v>
      </c>
      <c r="W10" s="178">
        <v>0.3</v>
      </c>
      <c r="X10" s="178">
        <v>0.47</v>
      </c>
      <c r="Y10" s="178">
        <v>-2.75E-2</v>
      </c>
      <c r="Z10" s="178">
        <v>-4.2500000000000003E-2</v>
      </c>
      <c r="AA10" s="178">
        <v>-0.01</v>
      </c>
      <c r="AB10" s="178">
        <v>-4.4999999999999998E-2</v>
      </c>
      <c r="AC10" s="178">
        <v>2.5000000000000001E-3</v>
      </c>
      <c r="AD10" s="178">
        <v>-2.75E-2</v>
      </c>
      <c r="AE10" s="178">
        <v>-6.7500000000000004E-2</v>
      </c>
      <c r="AF10" s="178">
        <v>-0.06</v>
      </c>
      <c r="AG10" s="179">
        <v>-8.2500000000000004E-2</v>
      </c>
      <c r="AH10" s="178">
        <v>-0.02</v>
      </c>
      <c r="AI10" s="180">
        <v>-7.7499999999999999E-2</v>
      </c>
      <c r="AJ10" s="180">
        <v>-0.1275</v>
      </c>
      <c r="AK10" s="29">
        <v>-2.75E-2</v>
      </c>
      <c r="AL10" s="25">
        <v>1.4999999999999999E-2</v>
      </c>
      <c r="AM10" s="25">
        <v>1.0900000000000001</v>
      </c>
      <c r="AN10" s="25">
        <v>-2.5000000000000001E-2</v>
      </c>
      <c r="AO10" s="25">
        <v>-0.4425</v>
      </c>
      <c r="AP10" s="25">
        <v>-0.14000000000000001</v>
      </c>
      <c r="AQ10" s="25">
        <v>-0.28999999999999998</v>
      </c>
      <c r="AR10" s="25">
        <v>-0.26</v>
      </c>
      <c r="AS10" s="25">
        <v>-0.3775</v>
      </c>
      <c r="AT10" s="25">
        <v>-0.4425</v>
      </c>
      <c r="AU10" s="25">
        <v>8.2500000000000004E-2</v>
      </c>
      <c r="AV10" s="25">
        <v>-0.4425</v>
      </c>
      <c r="AW10" s="25">
        <v>-0.13</v>
      </c>
      <c r="AX10" s="25">
        <v>-0.11</v>
      </c>
      <c r="AY10" s="25">
        <v>-0.13</v>
      </c>
      <c r="AZ10" s="25">
        <v>-6.7500000000000004E-2</v>
      </c>
      <c r="BA10" s="25">
        <v>-0.1125</v>
      </c>
      <c r="BB10" s="25">
        <v>-2.5000000000000001E-2</v>
      </c>
      <c r="BC10" s="25">
        <v>-7.7499999999999999E-2</v>
      </c>
      <c r="BD10" s="25">
        <v>-0.06</v>
      </c>
      <c r="BE10" s="25">
        <v>-6.7500000000000004E-2</v>
      </c>
      <c r="BF10" s="25">
        <v>-0.01</v>
      </c>
      <c r="BG10" s="25">
        <v>0.35</v>
      </c>
      <c r="BH10" s="25">
        <v>0.32500000000000001</v>
      </c>
      <c r="BI10" s="25">
        <v>0.28499999999999998</v>
      </c>
      <c r="BJ10" s="25">
        <v>1.04</v>
      </c>
    </row>
    <row r="11" spans="1:62" x14ac:dyDescent="0.25">
      <c r="A11" s="26" t="e">
        <f>#REF!-B11</f>
        <v>#REF!</v>
      </c>
      <c r="B11" s="26">
        <v>4.5330000000000004</v>
      </c>
      <c r="C11" s="145">
        <f t="shared" si="2"/>
        <v>36982</v>
      </c>
      <c r="D11" s="26">
        <v>4.7949999999999999</v>
      </c>
      <c r="E11" s="26">
        <v>0.44500000000000001</v>
      </c>
      <c r="F11" s="26">
        <v>6.8660331219909013E-2</v>
      </c>
      <c r="G11" s="26">
        <v>-0.13</v>
      </c>
      <c r="H11" s="26">
        <v>-0.16</v>
      </c>
      <c r="I11" s="26">
        <v>-0.09</v>
      </c>
      <c r="J11" s="26">
        <v>-0.17499999999999999</v>
      </c>
      <c r="K11" s="26">
        <v>-9.5000000000000001E-2</v>
      </c>
      <c r="L11" s="26">
        <v>-0.06</v>
      </c>
      <c r="M11" s="26">
        <v>-0.09</v>
      </c>
      <c r="N11" s="26">
        <v>-0.1</v>
      </c>
      <c r="O11" s="26">
        <v>-0.13</v>
      </c>
      <c r="P11" s="25">
        <v>-0.13</v>
      </c>
      <c r="Q11" s="25">
        <v>-8.7499999999999994E-2</v>
      </c>
      <c r="R11" s="25">
        <v>-6.7500000000000004E-2</v>
      </c>
      <c r="S11" s="25">
        <v>0.17</v>
      </c>
      <c r="T11" s="25">
        <v>0.17</v>
      </c>
      <c r="U11" s="25">
        <v>8.2500000000000004E-2</v>
      </c>
      <c r="V11" s="25">
        <v>9.2499999999999999E-2</v>
      </c>
      <c r="W11" s="178">
        <v>0.23</v>
      </c>
      <c r="X11" s="178">
        <v>0.28000000000000003</v>
      </c>
      <c r="Y11" s="178">
        <v>-2.5000000000000001E-2</v>
      </c>
      <c r="Z11" s="178">
        <v>-3.2500000000000001E-2</v>
      </c>
      <c r="AA11" s="178">
        <v>5.0000000000000001E-3</v>
      </c>
      <c r="AB11" s="178">
        <v>-2.5000000000000001E-2</v>
      </c>
      <c r="AC11" s="178">
        <v>5.0000000000000001E-3</v>
      </c>
      <c r="AD11" s="178">
        <v>-1.4999999999999999E-2</v>
      </c>
      <c r="AE11" s="178">
        <v>-6.5000000000000002E-2</v>
      </c>
      <c r="AF11" s="178">
        <v>-5.5E-2</v>
      </c>
      <c r="AG11" s="179">
        <v>-7.7499999999999999E-2</v>
      </c>
      <c r="AH11" s="178">
        <v>-2.2499999999999999E-2</v>
      </c>
      <c r="AI11" s="180">
        <v>-7.8E-2</v>
      </c>
      <c r="AJ11" s="180">
        <v>-0.1075</v>
      </c>
      <c r="AK11" s="29">
        <v>-3.2500000000000001E-2</v>
      </c>
      <c r="AL11" s="25">
        <v>7.4999999999999997E-3</v>
      </c>
      <c r="AM11" s="25">
        <v>0.53</v>
      </c>
      <c r="AN11" s="25">
        <v>0.01</v>
      </c>
      <c r="AO11" s="25">
        <v>-0.61250000000000004</v>
      </c>
      <c r="AP11" s="25">
        <v>-0.13500000000000001</v>
      </c>
      <c r="AQ11" s="25">
        <v>-0.36249999999999999</v>
      </c>
      <c r="AR11" s="25">
        <v>-0.375</v>
      </c>
      <c r="AS11" s="25">
        <v>-0.54749999999999999</v>
      </c>
      <c r="AT11" s="25">
        <v>-0.61250000000000004</v>
      </c>
      <c r="AU11" s="25">
        <v>1.2500000000000001E-2</v>
      </c>
      <c r="AV11" s="25">
        <v>-0.61250000000000004</v>
      </c>
      <c r="AW11" s="25">
        <v>-0.12</v>
      </c>
      <c r="AX11" s="25">
        <v>-0.11</v>
      </c>
      <c r="AY11" s="25">
        <v>-0.12</v>
      </c>
      <c r="AZ11" s="25">
        <v>-6.7500000000000004E-2</v>
      </c>
      <c r="BA11" s="25">
        <v>-0.105</v>
      </c>
      <c r="BB11" s="25">
        <v>-2.75E-2</v>
      </c>
      <c r="BC11" s="25">
        <v>-7.2499999999999995E-2</v>
      </c>
      <c r="BD11" s="25">
        <v>-2.5000000000000001E-2</v>
      </c>
      <c r="BE11" s="25">
        <v>-6.5000000000000002E-2</v>
      </c>
      <c r="BF11" s="25">
        <v>0.18</v>
      </c>
      <c r="BG11" s="25">
        <v>0.19</v>
      </c>
      <c r="BH11" s="25">
        <v>0.20749999999999999</v>
      </c>
      <c r="BI11" s="25">
        <v>0.17</v>
      </c>
      <c r="BJ11" s="25">
        <v>0.41</v>
      </c>
    </row>
    <row r="12" spans="1:62" x14ac:dyDescent="0.25">
      <c r="A12" s="26" t="e">
        <f>#REF!-B12</f>
        <v>#REF!</v>
      </c>
      <c r="B12" s="26">
        <v>4.5410000000000004</v>
      </c>
      <c r="C12" s="145">
        <f t="shared" si="2"/>
        <v>37012</v>
      </c>
      <c r="D12" s="26">
        <v>4.6900000000000004</v>
      </c>
      <c r="E12" s="26">
        <v>0.39750000000000002</v>
      </c>
      <c r="F12" s="26">
        <v>6.8423538768242004E-2</v>
      </c>
      <c r="G12" s="26">
        <v>-0.125</v>
      </c>
      <c r="H12" s="26">
        <v>-0.14499999999999999</v>
      </c>
      <c r="I12" s="26">
        <v>-8.5000000000000006E-2</v>
      </c>
      <c r="J12" s="26">
        <v>-0.16500000000000001</v>
      </c>
      <c r="K12" s="26">
        <v>-0.09</v>
      </c>
      <c r="L12" s="26">
        <v>-0.06</v>
      </c>
      <c r="M12" s="26">
        <v>-8.5000000000000006E-2</v>
      </c>
      <c r="N12" s="26">
        <v>-9.5000000000000001E-2</v>
      </c>
      <c r="O12" s="26">
        <v>-0.125</v>
      </c>
      <c r="P12" s="25">
        <v>-0.125</v>
      </c>
      <c r="Q12" s="25">
        <v>-8.7499999999999994E-2</v>
      </c>
      <c r="R12" s="25">
        <v>-6.7500000000000004E-2</v>
      </c>
      <c r="S12" s="25">
        <v>0.16</v>
      </c>
      <c r="T12" s="25">
        <v>0.16</v>
      </c>
      <c r="U12" s="25">
        <v>6.7500000000000004E-2</v>
      </c>
      <c r="V12" s="25">
        <v>0.17249999999999999</v>
      </c>
      <c r="W12" s="178">
        <v>0.21</v>
      </c>
      <c r="X12" s="178">
        <v>0.25</v>
      </c>
      <c r="Y12" s="178">
        <v>-2.5000000000000001E-2</v>
      </c>
      <c r="Z12" s="178">
        <v>-3.2750000000000001E-2</v>
      </c>
      <c r="AA12" s="178">
        <v>4.7500000000000007E-3</v>
      </c>
      <c r="AB12" s="178">
        <v>-2.5249999999999998E-2</v>
      </c>
      <c r="AC12" s="178">
        <v>5.0000000000000001E-3</v>
      </c>
      <c r="AD12" s="178">
        <v>-1.4999999999999999E-2</v>
      </c>
      <c r="AE12" s="178">
        <v>-6.5000000000000002E-2</v>
      </c>
      <c r="AF12" s="178">
        <v>-5.5E-2</v>
      </c>
      <c r="AG12" s="179">
        <v>-7.7499999999999999E-2</v>
      </c>
      <c r="AH12" s="178">
        <v>-2.2499999999999999E-2</v>
      </c>
      <c r="AI12" s="180">
        <v>-7.8E-2</v>
      </c>
      <c r="AJ12" s="180">
        <v>-0.1075</v>
      </c>
      <c r="AK12" s="29">
        <v>-3.2500000000000001E-2</v>
      </c>
      <c r="AL12" s="25">
        <v>7.4999999999999997E-3</v>
      </c>
      <c r="AM12" s="25">
        <v>0.41499999999999998</v>
      </c>
      <c r="AN12" s="25">
        <v>1.2500000000000001E-2</v>
      </c>
      <c r="AO12" s="25">
        <v>-0.61250000000000004</v>
      </c>
      <c r="AP12" s="25">
        <v>-0.13500000000000001</v>
      </c>
      <c r="AQ12" s="25">
        <v>-0.36249999999999999</v>
      </c>
      <c r="AR12" s="25">
        <v>-0.375</v>
      </c>
      <c r="AS12" s="25">
        <v>-0.54749999999999999</v>
      </c>
      <c r="AT12" s="25">
        <v>-0.61250000000000004</v>
      </c>
      <c r="AU12" s="25">
        <v>9.2499999999999999E-2</v>
      </c>
      <c r="AV12" s="25">
        <v>-0.61250000000000004</v>
      </c>
      <c r="AW12" s="25">
        <v>-0.11749999999999999</v>
      </c>
      <c r="AX12" s="25">
        <v>-0.1</v>
      </c>
      <c r="AY12" s="25">
        <v>-0.11749999999999999</v>
      </c>
      <c r="AZ12" s="25">
        <v>-6.7500000000000004E-2</v>
      </c>
      <c r="BA12" s="25">
        <v>-9.7500000000000003E-2</v>
      </c>
      <c r="BB12" s="25">
        <v>-2.75E-2</v>
      </c>
      <c r="BC12" s="25">
        <v>-7.2499999999999995E-2</v>
      </c>
      <c r="BD12" s="25">
        <v>-2.2499999999999999E-2</v>
      </c>
      <c r="BE12" s="25">
        <v>-6.5000000000000002E-2</v>
      </c>
      <c r="BF12" s="25">
        <v>0.18</v>
      </c>
      <c r="BG12" s="25">
        <v>0.19</v>
      </c>
      <c r="BH12" s="25">
        <v>0.19500000000000001</v>
      </c>
      <c r="BI12" s="25">
        <v>0.16</v>
      </c>
      <c r="BJ12" s="25">
        <v>0.36499999999999999</v>
      </c>
    </row>
    <row r="13" spans="1:62" x14ac:dyDescent="0.25">
      <c r="A13" s="26" t="e">
        <f>#REF!-B13</f>
        <v>#REF!</v>
      </c>
      <c r="B13" s="26">
        <v>4.3210000000000006</v>
      </c>
      <c r="C13" s="145">
        <f t="shared" si="2"/>
        <v>37043</v>
      </c>
      <c r="D13" s="26">
        <v>4.67</v>
      </c>
      <c r="E13" s="26">
        <v>0.39</v>
      </c>
      <c r="F13" s="26">
        <v>6.8178853254346028E-2</v>
      </c>
      <c r="G13" s="26">
        <v>-0.12</v>
      </c>
      <c r="H13" s="26">
        <v>-0.14000000000000001</v>
      </c>
      <c r="I13" s="26">
        <v>-0.08</v>
      </c>
      <c r="J13" s="26">
        <v>-0.14499999999999999</v>
      </c>
      <c r="K13" s="26">
        <v>-8.5000000000000006E-2</v>
      </c>
      <c r="L13" s="26">
        <v>-0.06</v>
      </c>
      <c r="M13" s="26">
        <v>-0.08</v>
      </c>
      <c r="N13" s="26">
        <v>-0.09</v>
      </c>
      <c r="O13" s="26">
        <v>-0.12</v>
      </c>
      <c r="P13" s="25">
        <v>-0.12</v>
      </c>
      <c r="Q13" s="25">
        <v>-8.7499999999999994E-2</v>
      </c>
      <c r="R13" s="25">
        <v>-6.7500000000000004E-2</v>
      </c>
      <c r="S13" s="25">
        <v>0.15</v>
      </c>
      <c r="T13" s="25">
        <v>0.15</v>
      </c>
      <c r="U13" s="25">
        <v>5.7500000000000002E-2</v>
      </c>
      <c r="V13" s="25">
        <v>0.3175</v>
      </c>
      <c r="W13" s="178">
        <v>0.22</v>
      </c>
      <c r="X13" s="178">
        <v>0.26</v>
      </c>
      <c r="Y13" s="178">
        <v>-2.5000000000000001E-2</v>
      </c>
      <c r="Z13" s="178">
        <v>-3.2750000000000001E-2</v>
      </c>
      <c r="AA13" s="178">
        <v>4.7500000000000007E-3</v>
      </c>
      <c r="AB13" s="178">
        <v>-2.5249999999999998E-2</v>
      </c>
      <c r="AC13" s="178">
        <v>5.0000000000000001E-3</v>
      </c>
      <c r="AD13" s="178">
        <v>-1.4999999999999999E-2</v>
      </c>
      <c r="AE13" s="178">
        <v>-6.5000000000000002E-2</v>
      </c>
      <c r="AF13" s="178">
        <v>-5.5E-2</v>
      </c>
      <c r="AG13" s="179">
        <v>-7.7499999999999999E-2</v>
      </c>
      <c r="AH13" s="178">
        <v>-2.2499999999999999E-2</v>
      </c>
      <c r="AI13" s="180">
        <v>-9.4E-2</v>
      </c>
      <c r="AJ13" s="180">
        <v>-0.1075</v>
      </c>
      <c r="AK13" s="29">
        <v>-3.2500000000000001E-2</v>
      </c>
      <c r="AL13" s="25">
        <v>7.4999999999999997E-3</v>
      </c>
      <c r="AM13" s="25">
        <v>0.40500000000000003</v>
      </c>
      <c r="AN13" s="25">
        <v>2.2499999999999999E-2</v>
      </c>
      <c r="AO13" s="25">
        <v>-0.61250000000000004</v>
      </c>
      <c r="AP13" s="25">
        <v>-0.13500000000000001</v>
      </c>
      <c r="AQ13" s="25">
        <v>-0.36249999999999999</v>
      </c>
      <c r="AR13" s="25">
        <v>-0.375</v>
      </c>
      <c r="AS13" s="25">
        <v>-0.54749999999999999</v>
      </c>
      <c r="AT13" s="25">
        <v>-0.61250000000000004</v>
      </c>
      <c r="AU13" s="25">
        <v>0.23749999999999999</v>
      </c>
      <c r="AV13" s="25">
        <v>-0.61250000000000004</v>
      </c>
      <c r="AW13" s="25">
        <v>-0.11</v>
      </c>
      <c r="AX13" s="25">
        <v>-0.08</v>
      </c>
      <c r="AY13" s="25">
        <v>-0.11</v>
      </c>
      <c r="AZ13" s="25">
        <v>-6.7500000000000004E-2</v>
      </c>
      <c r="BA13" s="25">
        <v>-9.5000000000000001E-2</v>
      </c>
      <c r="BB13" s="25">
        <v>-2.75E-2</v>
      </c>
      <c r="BC13" s="25">
        <v>-7.2499999999999995E-2</v>
      </c>
      <c r="BD13" s="25">
        <v>-1.2500000000000001E-2</v>
      </c>
      <c r="BE13" s="25">
        <v>-6.5000000000000002E-2</v>
      </c>
      <c r="BF13" s="25">
        <v>0.18</v>
      </c>
      <c r="BG13" s="25">
        <v>0.19</v>
      </c>
      <c r="BH13" s="25">
        <v>0.19</v>
      </c>
      <c r="BI13" s="25">
        <v>0.15</v>
      </c>
      <c r="BJ13" s="25">
        <v>0.36499999999999999</v>
      </c>
    </row>
    <row r="14" spans="1:62" x14ac:dyDescent="0.25">
      <c r="A14" s="26" t="e">
        <f>#REF!-B14</f>
        <v>#REF!</v>
      </c>
      <c r="B14" s="26">
        <v>4.101</v>
      </c>
      <c r="C14" s="145">
        <f t="shared" si="2"/>
        <v>37073</v>
      </c>
      <c r="D14" s="26">
        <v>4.6500000000000004</v>
      </c>
      <c r="E14" s="26">
        <v>0.39</v>
      </c>
      <c r="F14" s="26">
        <v>6.7968845436110023E-2</v>
      </c>
      <c r="G14" s="26">
        <v>-0.12</v>
      </c>
      <c r="H14" s="26">
        <v>-0.14000000000000001</v>
      </c>
      <c r="I14" s="26">
        <v>-0.08</v>
      </c>
      <c r="J14" s="26">
        <v>-0.105</v>
      </c>
      <c r="K14" s="26">
        <v>-8.5000000000000006E-2</v>
      </c>
      <c r="L14" s="26">
        <v>-0.06</v>
      </c>
      <c r="M14" s="26">
        <v>-0.08</v>
      </c>
      <c r="N14" s="26">
        <v>-0.09</v>
      </c>
      <c r="O14" s="26">
        <v>-0.12</v>
      </c>
      <c r="P14" s="25">
        <v>-0.12</v>
      </c>
      <c r="Q14" s="25">
        <v>-8.7499999999999994E-2</v>
      </c>
      <c r="R14" s="25">
        <v>-6.7500000000000004E-2</v>
      </c>
      <c r="S14" s="25">
        <v>0.15</v>
      </c>
      <c r="T14" s="25">
        <v>0.15</v>
      </c>
      <c r="U14" s="25">
        <v>5.2499999999999998E-2</v>
      </c>
      <c r="V14" s="25">
        <v>0.6875</v>
      </c>
      <c r="W14" s="178">
        <v>0.22</v>
      </c>
      <c r="X14" s="178">
        <v>0.28000000000000003</v>
      </c>
      <c r="Y14" s="178">
        <v>-2.5000000000000001E-2</v>
      </c>
      <c r="Z14" s="178">
        <v>-3.2750000000000001E-2</v>
      </c>
      <c r="AA14" s="178">
        <v>4.7500000000000007E-3</v>
      </c>
      <c r="AB14" s="178">
        <v>-2.5249999999999998E-2</v>
      </c>
      <c r="AC14" s="178">
        <v>5.0000000000000001E-3</v>
      </c>
      <c r="AD14" s="178">
        <v>-1.4999999999999999E-2</v>
      </c>
      <c r="AE14" s="178">
        <v>-6.5000000000000002E-2</v>
      </c>
      <c r="AF14" s="178">
        <v>-5.5E-2</v>
      </c>
      <c r="AG14" s="179">
        <v>-7.7499999999999999E-2</v>
      </c>
      <c r="AH14" s="178">
        <v>-2.2499999999999999E-2</v>
      </c>
      <c r="AI14" s="180">
        <v>-8.7000000000000008E-2</v>
      </c>
      <c r="AJ14" s="180">
        <v>-0.1075</v>
      </c>
      <c r="AK14" s="29">
        <v>-3.2500000000000001E-2</v>
      </c>
      <c r="AL14" s="25">
        <v>7.4999999999999997E-3</v>
      </c>
      <c r="AM14" s="25">
        <v>0.47</v>
      </c>
      <c r="AN14" s="25">
        <v>2.75E-2</v>
      </c>
      <c r="AO14" s="25">
        <v>-0.72</v>
      </c>
      <c r="AP14" s="25">
        <v>-0.13500000000000001</v>
      </c>
      <c r="AQ14" s="25">
        <v>-0.34749999999999998</v>
      </c>
      <c r="AR14" s="25">
        <v>-0.375</v>
      </c>
      <c r="AS14" s="25">
        <v>-0.65500000000000003</v>
      </c>
      <c r="AT14" s="25">
        <v>-0.72</v>
      </c>
      <c r="AU14" s="25">
        <v>0.65749999999999997</v>
      </c>
      <c r="AV14" s="25">
        <v>-0.72</v>
      </c>
      <c r="AW14" s="25">
        <v>-0.11749999999999999</v>
      </c>
      <c r="AX14" s="25">
        <v>-0.04</v>
      </c>
      <c r="AY14" s="25">
        <v>-0.11749999999999999</v>
      </c>
      <c r="AZ14" s="25">
        <v>-6.7500000000000004E-2</v>
      </c>
      <c r="BA14" s="25">
        <v>-0.09</v>
      </c>
      <c r="BB14" s="25">
        <v>-2.75E-2</v>
      </c>
      <c r="BC14" s="25">
        <v>-7.2499999999999995E-2</v>
      </c>
      <c r="BD14" s="25">
        <v>-7.4999999999999997E-3</v>
      </c>
      <c r="BE14" s="25">
        <v>-6.5000000000000002E-2</v>
      </c>
      <c r="BF14" s="25">
        <v>0.18</v>
      </c>
      <c r="BG14" s="25">
        <v>0.19</v>
      </c>
      <c r="BH14" s="25">
        <v>0.1825</v>
      </c>
      <c r="BI14" s="25">
        <v>0.15</v>
      </c>
      <c r="BJ14" s="25">
        <v>0.3775</v>
      </c>
    </row>
    <row r="15" spans="1:62" x14ac:dyDescent="0.25">
      <c r="A15" s="26" t="e">
        <f>#REF!-B15</f>
        <v>#REF!</v>
      </c>
      <c r="B15" s="26">
        <v>3.8610000000000002</v>
      </c>
      <c r="C15" s="145">
        <f t="shared" si="2"/>
        <v>37104</v>
      </c>
      <c r="D15" s="26">
        <v>4.6500000000000004</v>
      </c>
      <c r="E15" s="26">
        <v>0.39</v>
      </c>
      <c r="F15" s="26">
        <v>6.7801871192309029E-2</v>
      </c>
      <c r="G15" s="26">
        <v>-0.12</v>
      </c>
      <c r="H15" s="26">
        <v>-0.14000000000000001</v>
      </c>
      <c r="I15" s="26">
        <v>-0.08</v>
      </c>
      <c r="J15" s="26">
        <v>-7.4999999999999997E-2</v>
      </c>
      <c r="K15" s="26">
        <v>-8.5000000000000006E-2</v>
      </c>
      <c r="L15" s="26">
        <v>-0.06</v>
      </c>
      <c r="M15" s="26">
        <v>-0.08</v>
      </c>
      <c r="N15" s="26">
        <v>-0.09</v>
      </c>
      <c r="O15" s="26">
        <v>-0.12</v>
      </c>
      <c r="P15" s="25">
        <v>-0.12</v>
      </c>
      <c r="Q15" s="25">
        <v>-8.7499999999999994E-2</v>
      </c>
      <c r="R15" s="25">
        <v>-6.7500000000000004E-2</v>
      </c>
      <c r="S15" s="25">
        <v>0.16500000000000001</v>
      </c>
      <c r="T15" s="25">
        <v>0.16500000000000001</v>
      </c>
      <c r="U15" s="25">
        <v>6.25E-2</v>
      </c>
      <c r="V15" s="25">
        <v>0.72250000000000003</v>
      </c>
      <c r="W15" s="178">
        <v>0.22</v>
      </c>
      <c r="X15" s="178">
        <v>0.28000000000000003</v>
      </c>
      <c r="Y15" s="178">
        <v>-2.5000000000000001E-2</v>
      </c>
      <c r="Z15" s="178">
        <v>-3.2750000000000001E-2</v>
      </c>
      <c r="AA15" s="178">
        <v>4.7500000000000007E-3</v>
      </c>
      <c r="AB15" s="178">
        <v>-2.5249999999999998E-2</v>
      </c>
      <c r="AC15" s="178">
        <v>5.0000000000000001E-3</v>
      </c>
      <c r="AD15" s="178">
        <v>-1.4999999999999999E-2</v>
      </c>
      <c r="AE15" s="178">
        <v>-6.5000000000000002E-2</v>
      </c>
      <c r="AF15" s="178">
        <v>-5.5E-2</v>
      </c>
      <c r="AG15" s="179">
        <v>-7.7499999999999999E-2</v>
      </c>
      <c r="AH15" s="178">
        <v>-2.2499999999999999E-2</v>
      </c>
      <c r="AI15" s="180">
        <v>-6.8000000000000005E-2</v>
      </c>
      <c r="AJ15" s="180">
        <v>-0.1075</v>
      </c>
      <c r="AK15" s="29">
        <v>-3.2500000000000001E-2</v>
      </c>
      <c r="AL15" s="25">
        <v>7.4999999999999997E-3</v>
      </c>
      <c r="AM15" s="25">
        <v>0.47</v>
      </c>
      <c r="AN15" s="25">
        <v>0.03</v>
      </c>
      <c r="AO15" s="25">
        <v>-0.72</v>
      </c>
      <c r="AP15" s="25">
        <v>-0.13500000000000001</v>
      </c>
      <c r="AQ15" s="25">
        <v>-0.34749999999999998</v>
      </c>
      <c r="AR15" s="25">
        <v>-0.375</v>
      </c>
      <c r="AS15" s="25">
        <v>-0.65500000000000003</v>
      </c>
      <c r="AT15" s="25">
        <v>-0.72</v>
      </c>
      <c r="AU15" s="25">
        <v>0.6925</v>
      </c>
      <c r="AV15" s="25">
        <v>-0.72</v>
      </c>
      <c r="AW15" s="25">
        <v>-0.105</v>
      </c>
      <c r="AX15" s="25">
        <v>-0.01</v>
      </c>
      <c r="AY15" s="25">
        <v>-0.105</v>
      </c>
      <c r="AZ15" s="25">
        <v>-6.7500000000000004E-2</v>
      </c>
      <c r="BA15" s="25">
        <v>-0.09</v>
      </c>
      <c r="BB15" s="25">
        <v>-2.75E-2</v>
      </c>
      <c r="BC15" s="25">
        <v>-7.2499999999999995E-2</v>
      </c>
      <c r="BD15" s="25">
        <v>-5.0000000000000001E-3</v>
      </c>
      <c r="BE15" s="25">
        <v>-6.5000000000000002E-2</v>
      </c>
      <c r="BF15" s="25">
        <v>0.18</v>
      </c>
      <c r="BG15" s="25">
        <v>0.19</v>
      </c>
      <c r="BH15" s="25">
        <v>0.18</v>
      </c>
      <c r="BI15" s="25">
        <v>0.16500000000000001</v>
      </c>
      <c r="BJ15" s="25">
        <v>0.3775</v>
      </c>
    </row>
    <row r="16" spans="1:62" x14ac:dyDescent="0.25">
      <c r="A16" s="26" t="e">
        <f>#REF!-B16</f>
        <v>#REF!</v>
      </c>
      <c r="B16" s="26">
        <v>3.7349999999999999</v>
      </c>
      <c r="C16" s="145">
        <f t="shared" si="2"/>
        <v>37135</v>
      </c>
      <c r="D16" s="26">
        <v>4.6399999999999997</v>
      </c>
      <c r="E16" s="26">
        <v>0.39250000000000002</v>
      </c>
      <c r="F16" s="26">
        <v>6.7634896957736015E-2</v>
      </c>
      <c r="G16" s="26">
        <v>-0.115</v>
      </c>
      <c r="H16" s="26">
        <v>-0.13500000000000001</v>
      </c>
      <c r="I16" s="26">
        <v>-7.4999999999999997E-2</v>
      </c>
      <c r="J16" s="26">
        <v>-9.5000000000000001E-2</v>
      </c>
      <c r="K16" s="26">
        <v>-0.08</v>
      </c>
      <c r="L16" s="26">
        <v>-0.06</v>
      </c>
      <c r="M16" s="26">
        <v>-7.4999999999999997E-2</v>
      </c>
      <c r="N16" s="26">
        <v>-8.5000000000000006E-2</v>
      </c>
      <c r="O16" s="26">
        <v>-0.115</v>
      </c>
      <c r="P16" s="25">
        <v>-0.115</v>
      </c>
      <c r="Q16" s="25">
        <v>-8.7499999999999994E-2</v>
      </c>
      <c r="R16" s="25">
        <v>-6.7500000000000004E-2</v>
      </c>
      <c r="S16" s="25">
        <v>0.17499999999999999</v>
      </c>
      <c r="T16" s="25">
        <v>0.17499999999999999</v>
      </c>
      <c r="U16" s="25">
        <v>6.7500000000000004E-2</v>
      </c>
      <c r="V16" s="25">
        <v>0.70250000000000001</v>
      </c>
      <c r="W16" s="178">
        <v>0.21</v>
      </c>
      <c r="X16" s="178">
        <v>0.26</v>
      </c>
      <c r="Y16" s="178">
        <v>-2.5000000000000001E-2</v>
      </c>
      <c r="Z16" s="178">
        <v>-3.2750000000000001E-2</v>
      </c>
      <c r="AA16" s="178">
        <v>4.7500000000000007E-3</v>
      </c>
      <c r="AB16" s="178">
        <v>-2.5249999999999998E-2</v>
      </c>
      <c r="AC16" s="178">
        <v>5.0000000000000001E-3</v>
      </c>
      <c r="AD16" s="178">
        <v>-1.4999999999999999E-2</v>
      </c>
      <c r="AE16" s="178">
        <v>-6.5000000000000002E-2</v>
      </c>
      <c r="AF16" s="178">
        <v>-5.5E-2</v>
      </c>
      <c r="AG16" s="179">
        <v>-7.7499999999999999E-2</v>
      </c>
      <c r="AH16" s="178">
        <v>-2.2499999999999999E-2</v>
      </c>
      <c r="AI16" s="180">
        <v>-6.6000000000000003E-2</v>
      </c>
      <c r="AJ16" s="180">
        <v>-0.1075</v>
      </c>
      <c r="AK16" s="29">
        <v>-3.2500000000000001E-2</v>
      </c>
      <c r="AL16" s="25">
        <v>7.4999999999999997E-3</v>
      </c>
      <c r="AM16" s="25">
        <v>0.40500000000000003</v>
      </c>
      <c r="AN16" s="25">
        <v>2.75E-2</v>
      </c>
      <c r="AO16" s="25">
        <v>-0.72</v>
      </c>
      <c r="AP16" s="25">
        <v>-0.13500000000000001</v>
      </c>
      <c r="AQ16" s="25">
        <v>-0.34749999999999998</v>
      </c>
      <c r="AR16" s="25">
        <v>-0.375</v>
      </c>
      <c r="AS16" s="25">
        <v>-0.65500000000000003</v>
      </c>
      <c r="AT16" s="25">
        <v>-0.72</v>
      </c>
      <c r="AU16" s="25">
        <v>0.67249999999999999</v>
      </c>
      <c r="AV16" s="25">
        <v>-0.72</v>
      </c>
      <c r="AW16" s="25">
        <v>-0.11</v>
      </c>
      <c r="AX16" s="25">
        <v>-0.03</v>
      </c>
      <c r="AY16" s="25">
        <v>-0.11</v>
      </c>
      <c r="AZ16" s="25">
        <v>-6.7500000000000004E-2</v>
      </c>
      <c r="BA16" s="25">
        <v>-0.105</v>
      </c>
      <c r="BB16" s="25">
        <v>-2.75E-2</v>
      </c>
      <c r="BC16" s="25">
        <v>-7.2499999999999995E-2</v>
      </c>
      <c r="BD16" s="25">
        <v>-7.4999999999999997E-3</v>
      </c>
      <c r="BE16" s="25">
        <v>-6.5000000000000002E-2</v>
      </c>
      <c r="BF16" s="25">
        <v>0.18</v>
      </c>
      <c r="BG16" s="25">
        <v>0.19</v>
      </c>
      <c r="BH16" s="25">
        <v>0.18</v>
      </c>
      <c r="BI16" s="25">
        <v>0.17499999999999999</v>
      </c>
      <c r="BJ16" s="25">
        <v>0.3775</v>
      </c>
    </row>
    <row r="17" spans="1:62" x14ac:dyDescent="0.25">
      <c r="A17" s="26" t="e">
        <f>#REF!-B17</f>
        <v>#REF!</v>
      </c>
      <c r="B17" s="26">
        <v>3.71</v>
      </c>
      <c r="C17" s="145">
        <f t="shared" si="2"/>
        <v>37165</v>
      </c>
      <c r="D17" s="26">
        <v>4.6449999999999996</v>
      </c>
      <c r="E17" s="26">
        <v>0.4</v>
      </c>
      <c r="F17" s="26">
        <v>6.7495051666686026E-2</v>
      </c>
      <c r="G17" s="26">
        <v>-0.11</v>
      </c>
      <c r="H17" s="26">
        <v>-0.13</v>
      </c>
      <c r="I17" s="26">
        <v>-7.0000000000000007E-2</v>
      </c>
      <c r="J17" s="26">
        <v>-0.16500000000000001</v>
      </c>
      <c r="K17" s="26">
        <v>-7.4999999999999997E-2</v>
      </c>
      <c r="L17" s="26">
        <v>-0.06</v>
      </c>
      <c r="M17" s="26">
        <v>-7.0000000000000007E-2</v>
      </c>
      <c r="N17" s="26">
        <v>-0.08</v>
      </c>
      <c r="O17" s="26">
        <v>-0.11</v>
      </c>
      <c r="P17" s="25">
        <v>-0.11</v>
      </c>
      <c r="Q17" s="25">
        <v>-8.7499999999999994E-2</v>
      </c>
      <c r="R17" s="25">
        <v>-6.7500000000000004E-2</v>
      </c>
      <c r="S17" s="25">
        <v>0.18</v>
      </c>
      <c r="T17" s="25">
        <v>0.18</v>
      </c>
      <c r="U17" s="25">
        <v>0.08</v>
      </c>
      <c r="V17" s="25">
        <v>0.30499999999999999</v>
      </c>
      <c r="W17" s="178">
        <v>0.23</v>
      </c>
      <c r="X17" s="178">
        <v>0.28000000000000003</v>
      </c>
      <c r="Y17" s="178">
        <v>-2.5000000000000001E-2</v>
      </c>
      <c r="Z17" s="178">
        <v>-3.2750000000000001E-2</v>
      </c>
      <c r="AA17" s="178">
        <v>4.7500000000000007E-3</v>
      </c>
      <c r="AB17" s="178">
        <v>-2.5249999999999998E-2</v>
      </c>
      <c r="AC17" s="178">
        <v>5.0000000000000001E-3</v>
      </c>
      <c r="AD17" s="178">
        <v>-1.4999999999999999E-2</v>
      </c>
      <c r="AE17" s="178">
        <v>-6.5000000000000002E-2</v>
      </c>
      <c r="AF17" s="178">
        <v>-5.5E-2</v>
      </c>
      <c r="AG17" s="179">
        <v>-7.7499999999999999E-2</v>
      </c>
      <c r="AH17" s="178">
        <v>-2.2499999999999999E-2</v>
      </c>
      <c r="AI17" s="180">
        <v>-0.11</v>
      </c>
      <c r="AJ17" s="180">
        <v>-0.1075</v>
      </c>
      <c r="AK17" s="29">
        <v>-3.2500000000000001E-2</v>
      </c>
      <c r="AL17" s="25">
        <v>7.4999999999999997E-3</v>
      </c>
      <c r="AM17" s="25">
        <v>0.46</v>
      </c>
      <c r="AN17" s="25">
        <v>0.01</v>
      </c>
      <c r="AO17" s="25">
        <v>-0.64749999999999996</v>
      </c>
      <c r="AP17" s="25">
        <v>-0.13500000000000001</v>
      </c>
      <c r="AQ17" s="25">
        <v>-0.34250000000000003</v>
      </c>
      <c r="AR17" s="25">
        <v>-0.375</v>
      </c>
      <c r="AS17" s="25">
        <v>-0.58250000000000002</v>
      </c>
      <c r="AT17" s="25">
        <v>-0.64749999999999996</v>
      </c>
      <c r="AU17" s="25">
        <v>0.27500000000000002</v>
      </c>
      <c r="AV17" s="25">
        <v>-0.64749999999999996</v>
      </c>
      <c r="AW17" s="25">
        <v>-0.12</v>
      </c>
      <c r="AX17" s="25">
        <v>-0.1</v>
      </c>
      <c r="AY17" s="25">
        <v>-0.12</v>
      </c>
      <c r="AZ17" s="25">
        <v>-6.7500000000000004E-2</v>
      </c>
      <c r="BA17" s="25">
        <v>-0.1075</v>
      </c>
      <c r="BB17" s="25">
        <v>-2.75E-2</v>
      </c>
      <c r="BC17" s="25">
        <v>-7.2499999999999995E-2</v>
      </c>
      <c r="BD17" s="25">
        <v>-2.5000000000000001E-2</v>
      </c>
      <c r="BE17" s="25">
        <v>-6.5000000000000002E-2</v>
      </c>
      <c r="BF17" s="25">
        <v>0.18</v>
      </c>
      <c r="BG17" s="25">
        <v>0.19</v>
      </c>
      <c r="BH17" s="25">
        <v>0.19500000000000001</v>
      </c>
      <c r="BI17" s="25">
        <v>0.18</v>
      </c>
      <c r="BJ17" s="25">
        <v>0.38</v>
      </c>
    </row>
    <row r="18" spans="1:62" x14ac:dyDescent="0.25">
      <c r="A18" s="26" t="e">
        <f>#REF!-B18</f>
        <v>#REF!</v>
      </c>
      <c r="B18" s="26">
        <v>3.71</v>
      </c>
      <c r="C18" s="145">
        <f t="shared" si="2"/>
        <v>37196</v>
      </c>
      <c r="D18" s="26">
        <v>4.774</v>
      </c>
      <c r="E18" s="26">
        <v>0.40749999999999997</v>
      </c>
      <c r="F18" s="26">
        <v>6.7386024174300008E-2</v>
      </c>
      <c r="G18" s="26">
        <v>-0.1275</v>
      </c>
      <c r="H18" s="26">
        <v>-0.14499999999999999</v>
      </c>
      <c r="I18" s="26">
        <v>-3.5000000000000003E-2</v>
      </c>
      <c r="J18" s="26">
        <v>-0.14749999999999999</v>
      </c>
      <c r="K18" s="26">
        <v>0</v>
      </c>
      <c r="L18" s="26">
        <v>-7.7499999999999999E-2</v>
      </c>
      <c r="M18" s="26">
        <v>-8.7499999999999994E-2</v>
      </c>
      <c r="N18" s="26">
        <v>-9.7500000000000003E-2</v>
      </c>
      <c r="O18" s="26">
        <v>-0.1275</v>
      </c>
      <c r="P18" s="25">
        <v>-0.1275</v>
      </c>
      <c r="Q18" s="25">
        <v>-0.11125</v>
      </c>
      <c r="R18" s="25">
        <v>-7.0000000000000007E-2</v>
      </c>
      <c r="S18" s="25">
        <v>0.21</v>
      </c>
      <c r="T18" s="25">
        <v>0.21</v>
      </c>
      <c r="U18" s="25">
        <v>0.12</v>
      </c>
      <c r="V18" s="25">
        <v>0.45500000000000002</v>
      </c>
      <c r="W18" s="178">
        <v>0.33</v>
      </c>
      <c r="X18" s="178">
        <v>0.44</v>
      </c>
      <c r="Y18" s="178">
        <v>-2.8000000000000004E-2</v>
      </c>
      <c r="Z18" s="178">
        <v>-4.4999999999999998E-2</v>
      </c>
      <c r="AA18" s="178">
        <v>-0.01</v>
      </c>
      <c r="AB18" s="178">
        <v>-0.04</v>
      </c>
      <c r="AC18" s="178">
        <v>0</v>
      </c>
      <c r="AD18" s="178">
        <v>-2.5000000000000001E-2</v>
      </c>
      <c r="AE18" s="178">
        <v>-6.7500000000000004E-2</v>
      </c>
      <c r="AF18" s="178">
        <v>-6.25E-2</v>
      </c>
      <c r="AG18" s="179">
        <v>-8.5000000000000006E-2</v>
      </c>
      <c r="AH18" s="178">
        <v>-1.9000000000000003E-2</v>
      </c>
      <c r="AI18" s="180">
        <v>-0.09</v>
      </c>
      <c r="AJ18" s="180">
        <v>-0.1525</v>
      </c>
      <c r="AK18" s="29">
        <v>-2.75E-2</v>
      </c>
      <c r="AL18" s="25">
        <v>1.2500000000000001E-2</v>
      </c>
      <c r="AM18" s="25">
        <v>0.96</v>
      </c>
      <c r="AN18" s="25">
        <v>-3.7499999999999999E-2</v>
      </c>
      <c r="AO18" s="25">
        <v>-0.36</v>
      </c>
      <c r="AP18" s="25">
        <v>-0.14000000000000001</v>
      </c>
      <c r="AQ18" s="25">
        <v>-0.23749999999999999</v>
      </c>
      <c r="AR18" s="25">
        <v>0.125</v>
      </c>
      <c r="AS18" s="25">
        <v>-0.31</v>
      </c>
      <c r="AT18" s="25">
        <v>-0.36</v>
      </c>
      <c r="AU18" s="25">
        <v>0.26</v>
      </c>
      <c r="AV18" s="25">
        <v>-0.36</v>
      </c>
      <c r="AW18" s="25">
        <v>-0.13500000000000001</v>
      </c>
      <c r="AX18" s="25">
        <v>-0.125</v>
      </c>
      <c r="AY18" s="25">
        <v>-0.13500000000000001</v>
      </c>
      <c r="AZ18" s="25">
        <v>-7.0000000000000007E-2</v>
      </c>
      <c r="BA18" s="25">
        <v>-0.1225</v>
      </c>
      <c r="BB18" s="25">
        <v>-2.4E-2</v>
      </c>
      <c r="BC18" s="25">
        <v>-0.10249999999999999</v>
      </c>
      <c r="BD18" s="25">
        <v>-7.2499999999999995E-2</v>
      </c>
      <c r="BE18" s="25">
        <v>-6.7500000000000004E-2</v>
      </c>
      <c r="BF18" s="25">
        <v>0.23</v>
      </c>
      <c r="BG18" s="25">
        <v>0.28999999999999998</v>
      </c>
      <c r="BH18" s="25">
        <v>0.25</v>
      </c>
      <c r="BI18" s="25">
        <v>0.21</v>
      </c>
      <c r="BJ18" s="25">
        <v>0.68</v>
      </c>
    </row>
    <row r="19" spans="1:62" x14ac:dyDescent="0.25">
      <c r="A19" s="26" t="e">
        <f>#REF!-B19</f>
        <v>#REF!</v>
      </c>
      <c r="B19" s="26">
        <v>3.72</v>
      </c>
      <c r="C19" s="145">
        <f t="shared" si="2"/>
        <v>37226</v>
      </c>
      <c r="D19" s="26">
        <v>4.8899999999999997</v>
      </c>
      <c r="E19" s="26">
        <v>0.41</v>
      </c>
      <c r="F19" s="26">
        <v>6.7280513701545003E-2</v>
      </c>
      <c r="G19" s="26">
        <v>-0.13</v>
      </c>
      <c r="H19" s="26">
        <v>-0.14749999999999999</v>
      </c>
      <c r="I19" s="26">
        <v>-1.4999999999999999E-2</v>
      </c>
      <c r="J19" s="26">
        <v>-0.15</v>
      </c>
      <c r="K19" s="26">
        <v>0.02</v>
      </c>
      <c r="L19" s="26">
        <v>-7.7499999999999999E-2</v>
      </c>
      <c r="M19" s="26">
        <v>-0.09</v>
      </c>
      <c r="N19" s="26">
        <v>-0.1</v>
      </c>
      <c r="O19" s="26">
        <v>-0.13</v>
      </c>
      <c r="P19" s="25">
        <v>-0.13</v>
      </c>
      <c r="Q19" s="25">
        <v>-0.11125</v>
      </c>
      <c r="R19" s="25">
        <v>-7.0000000000000007E-2</v>
      </c>
      <c r="S19" s="25">
        <v>0.215</v>
      </c>
      <c r="T19" s="25">
        <v>0.215</v>
      </c>
      <c r="U19" s="25">
        <v>0.14000000000000001</v>
      </c>
      <c r="V19" s="25">
        <v>0.45500000000000002</v>
      </c>
      <c r="W19" s="178">
        <v>0.35499999999999998</v>
      </c>
      <c r="X19" s="178">
        <v>0.52</v>
      </c>
      <c r="Y19" s="178">
        <v>-2.5500000000000002E-2</v>
      </c>
      <c r="Z19" s="178">
        <v>-4.4999999999999998E-2</v>
      </c>
      <c r="AA19" s="178">
        <v>-0.01</v>
      </c>
      <c r="AB19" s="178">
        <v>-0.04</v>
      </c>
      <c r="AC19" s="178">
        <v>2.5000000000000001E-3</v>
      </c>
      <c r="AD19" s="178">
        <v>-2.5000000000000001E-2</v>
      </c>
      <c r="AE19" s="178">
        <v>-6.7500000000000004E-2</v>
      </c>
      <c r="AF19" s="178">
        <v>-0.06</v>
      </c>
      <c r="AG19" s="179">
        <v>-8.2500000000000004E-2</v>
      </c>
      <c r="AH19" s="178">
        <v>-1.9000000000000003E-2</v>
      </c>
      <c r="AI19" s="180">
        <v>-8.2500000000000004E-2</v>
      </c>
      <c r="AJ19" s="180">
        <v>-0.1525</v>
      </c>
      <c r="AK19" s="29">
        <v>-2.2499999999999999E-2</v>
      </c>
      <c r="AL19" s="25">
        <v>1.2500000000000001E-2</v>
      </c>
      <c r="AM19" s="25">
        <v>1.4</v>
      </c>
      <c r="AN19" s="25">
        <v>-0.06</v>
      </c>
      <c r="AO19" s="25">
        <v>-0.36</v>
      </c>
      <c r="AP19" s="25">
        <v>-0.13500000000000001</v>
      </c>
      <c r="AQ19" s="25">
        <v>-0.23749999999999999</v>
      </c>
      <c r="AR19" s="25">
        <v>0.23</v>
      </c>
      <c r="AS19" s="25">
        <v>-0.31</v>
      </c>
      <c r="AT19" s="25">
        <v>-0.36</v>
      </c>
      <c r="AU19" s="25">
        <v>0.26</v>
      </c>
      <c r="AV19" s="25">
        <v>-0.36</v>
      </c>
      <c r="AW19" s="25">
        <v>-0.14499999999999999</v>
      </c>
      <c r="AX19" s="25">
        <v>-0.125</v>
      </c>
      <c r="AY19" s="25">
        <v>-0.14499999999999999</v>
      </c>
      <c r="AZ19" s="25">
        <v>-7.0000000000000007E-2</v>
      </c>
      <c r="BA19" s="25">
        <v>-0.1275</v>
      </c>
      <c r="BB19" s="25">
        <v>-2.4E-2</v>
      </c>
      <c r="BC19" s="25">
        <v>-0.10249999999999999</v>
      </c>
      <c r="BD19" s="25">
        <v>-9.5000000000000001E-2</v>
      </c>
      <c r="BE19" s="25">
        <v>-6.7500000000000004E-2</v>
      </c>
      <c r="BF19" s="25">
        <v>0.23</v>
      </c>
      <c r="BG19" s="25">
        <v>0.24</v>
      </c>
      <c r="BH19" s="25">
        <v>0.255</v>
      </c>
      <c r="BI19" s="25">
        <v>0.215</v>
      </c>
      <c r="BJ19" s="25">
        <v>1.01</v>
      </c>
    </row>
    <row r="20" spans="1:62" x14ac:dyDescent="0.25">
      <c r="A20" s="26" t="e">
        <f>#REF!-B20</f>
        <v>#REF!</v>
      </c>
      <c r="B20" s="26">
        <v>3.7149999999999999</v>
      </c>
      <c r="C20" s="145">
        <f t="shared" si="2"/>
        <v>37257</v>
      </c>
      <c r="D20" s="26">
        <v>4.87</v>
      </c>
      <c r="E20" s="26">
        <v>0.41499999999999998</v>
      </c>
      <c r="F20" s="26">
        <v>6.7210917417546021E-2</v>
      </c>
      <c r="G20" s="26">
        <v>-0.13250000000000001</v>
      </c>
      <c r="H20" s="26">
        <v>-0.15</v>
      </c>
      <c r="I20" s="26">
        <v>-2.5000000000000001E-3</v>
      </c>
      <c r="J20" s="26">
        <v>-0.1525</v>
      </c>
      <c r="K20" s="26">
        <v>3.2500000000000001E-2</v>
      </c>
      <c r="L20" s="26">
        <v>-7.7499999999999999E-2</v>
      </c>
      <c r="M20" s="26">
        <v>-9.2499999999999999E-2</v>
      </c>
      <c r="N20" s="26">
        <v>-0.10249999999999999</v>
      </c>
      <c r="O20" s="26">
        <v>-0.13250000000000001</v>
      </c>
      <c r="P20" s="25">
        <v>-0.13250000000000001</v>
      </c>
      <c r="Q20" s="25">
        <v>-0.11125</v>
      </c>
      <c r="R20" s="25">
        <v>-7.0000000000000007E-2</v>
      </c>
      <c r="S20" s="25">
        <v>0.23</v>
      </c>
      <c r="T20" s="25">
        <v>0.23</v>
      </c>
      <c r="U20" s="25">
        <v>0.155</v>
      </c>
      <c r="V20" s="25">
        <v>0.45500000000000002</v>
      </c>
      <c r="W20" s="178">
        <v>0.36499999999999999</v>
      </c>
      <c r="X20" s="178">
        <v>0.59</v>
      </c>
      <c r="Y20" s="178">
        <v>-2.5500000000000002E-2</v>
      </c>
      <c r="Z20" s="178">
        <v>-4.4999999999999998E-2</v>
      </c>
      <c r="AA20" s="178">
        <v>-0.01</v>
      </c>
      <c r="AB20" s="178">
        <v>-0.04</v>
      </c>
      <c r="AC20" s="178">
        <v>2.5000000000000001E-3</v>
      </c>
      <c r="AD20" s="178">
        <v>-2.5000000000000001E-2</v>
      </c>
      <c r="AE20" s="178">
        <v>-6.7500000000000004E-2</v>
      </c>
      <c r="AF20" s="178">
        <v>-0.06</v>
      </c>
      <c r="AG20" s="179">
        <v>-8.2500000000000004E-2</v>
      </c>
      <c r="AH20" s="178">
        <v>-1.9000000000000003E-2</v>
      </c>
      <c r="AI20" s="180">
        <v>-8.2500000000000004E-2</v>
      </c>
      <c r="AJ20" s="180">
        <v>-0.1525</v>
      </c>
      <c r="AK20" s="29">
        <v>-2.5500000000000002E-2</v>
      </c>
      <c r="AL20" s="25">
        <v>1.2500000000000001E-2</v>
      </c>
      <c r="AM20" s="25">
        <v>1.64</v>
      </c>
      <c r="AN20" s="25">
        <v>-6.25E-2</v>
      </c>
      <c r="AO20" s="25">
        <v>-0.36</v>
      </c>
      <c r="AP20" s="25">
        <v>-0.13500000000000001</v>
      </c>
      <c r="AQ20" s="25">
        <v>-0.23749999999999999</v>
      </c>
      <c r="AR20" s="25">
        <v>0.24</v>
      </c>
      <c r="AS20" s="25">
        <v>-0.31</v>
      </c>
      <c r="AT20" s="25">
        <v>-0.36</v>
      </c>
      <c r="AU20" s="25">
        <v>0.26</v>
      </c>
      <c r="AV20" s="25">
        <v>-0.36</v>
      </c>
      <c r="AW20" s="25">
        <v>-0.14499999999999999</v>
      </c>
      <c r="AX20" s="25">
        <v>-0.125</v>
      </c>
      <c r="AY20" s="25">
        <v>-0.14499999999999999</v>
      </c>
      <c r="AZ20" s="25">
        <v>-7.0000000000000007E-2</v>
      </c>
      <c r="BA20" s="25">
        <v>-0.14249999999999999</v>
      </c>
      <c r="BB20" s="25">
        <v>-2.4E-2</v>
      </c>
      <c r="BC20" s="25">
        <v>-0.10249999999999999</v>
      </c>
      <c r="BD20" s="25">
        <v>-9.7500000000000003E-2</v>
      </c>
      <c r="BE20" s="25">
        <v>-6.7500000000000004E-2</v>
      </c>
      <c r="BF20" s="25">
        <v>0.23</v>
      </c>
      <c r="BG20" s="25">
        <v>0.28999999999999998</v>
      </c>
      <c r="BH20" s="25">
        <v>0.27</v>
      </c>
      <c r="BI20" s="25">
        <v>0.23</v>
      </c>
      <c r="BJ20" s="25">
        <v>1.23</v>
      </c>
    </row>
    <row r="21" spans="1:62" x14ac:dyDescent="0.25">
      <c r="A21" s="26" t="e">
        <f>#REF!-B21</f>
        <v>#REF!</v>
      </c>
      <c r="B21" s="26">
        <v>3.7349999999999999</v>
      </c>
      <c r="C21" s="145">
        <f t="shared" si="2"/>
        <v>37288</v>
      </c>
      <c r="D21" s="26">
        <v>4.665</v>
      </c>
      <c r="E21" s="26">
        <v>0.40500000000000003</v>
      </c>
      <c r="F21" s="26">
        <v>6.7195918181784026E-2</v>
      </c>
      <c r="G21" s="26">
        <v>-0.13500000000000001</v>
      </c>
      <c r="H21" s="26">
        <v>-0.1525</v>
      </c>
      <c r="I21" s="26">
        <v>2.5000000000000001E-3</v>
      </c>
      <c r="J21" s="26">
        <v>-0.155</v>
      </c>
      <c r="K21" s="26">
        <v>3.7499999999999999E-2</v>
      </c>
      <c r="L21" s="26">
        <v>-7.7499999999999999E-2</v>
      </c>
      <c r="M21" s="26">
        <v>-9.5000000000000001E-2</v>
      </c>
      <c r="N21" s="26">
        <v>-0.105</v>
      </c>
      <c r="O21" s="26">
        <v>-0.13500000000000001</v>
      </c>
      <c r="P21" s="25">
        <v>-0.13500000000000001</v>
      </c>
      <c r="Q21" s="25">
        <v>-0.11125</v>
      </c>
      <c r="R21" s="25">
        <v>-7.0000000000000007E-2</v>
      </c>
      <c r="S21" s="25">
        <v>0.26500000000000001</v>
      </c>
      <c r="T21" s="25">
        <v>0.26500000000000001</v>
      </c>
      <c r="U21" s="25">
        <v>0.14000000000000001</v>
      </c>
      <c r="V21" s="25">
        <v>0.45500000000000002</v>
      </c>
      <c r="W21" s="178">
        <v>0.36499999999999999</v>
      </c>
      <c r="X21" s="178">
        <v>0.55000000000000004</v>
      </c>
      <c r="Y21" s="178">
        <v>-2.5500000000000002E-2</v>
      </c>
      <c r="Z21" s="178">
        <v>-4.4999999999999998E-2</v>
      </c>
      <c r="AA21" s="178">
        <v>-0.01</v>
      </c>
      <c r="AB21" s="178">
        <v>-0.04</v>
      </c>
      <c r="AC21" s="178">
        <v>2.5000000000000001E-3</v>
      </c>
      <c r="AD21" s="178">
        <v>-2.5000000000000001E-2</v>
      </c>
      <c r="AE21" s="178">
        <v>-6.7500000000000004E-2</v>
      </c>
      <c r="AF21" s="178">
        <v>-0.06</v>
      </c>
      <c r="AG21" s="179">
        <v>-8.2500000000000004E-2</v>
      </c>
      <c r="AH21" s="178">
        <v>-1.9000000000000003E-2</v>
      </c>
      <c r="AI21" s="180">
        <v>-8.2500000000000004E-2</v>
      </c>
      <c r="AJ21" s="180">
        <v>-0.1525</v>
      </c>
      <c r="AK21" s="29">
        <v>-2.5500000000000002E-2</v>
      </c>
      <c r="AL21" s="25">
        <v>1.2500000000000001E-2</v>
      </c>
      <c r="AM21" s="25">
        <v>1.64</v>
      </c>
      <c r="AN21" s="25">
        <v>-4.4999999999999998E-2</v>
      </c>
      <c r="AO21" s="25">
        <v>-0.36</v>
      </c>
      <c r="AP21" s="25">
        <v>-0.13500000000000001</v>
      </c>
      <c r="AQ21" s="25">
        <v>-0.23749999999999999</v>
      </c>
      <c r="AR21" s="25">
        <v>0.14499999999999999</v>
      </c>
      <c r="AS21" s="25">
        <v>-0.31</v>
      </c>
      <c r="AT21" s="25">
        <v>-0.36</v>
      </c>
      <c r="AU21" s="25">
        <v>0.26</v>
      </c>
      <c r="AV21" s="25">
        <v>-0.36</v>
      </c>
      <c r="AW21" s="25">
        <v>-0.14249999999999999</v>
      </c>
      <c r="AX21" s="25">
        <v>-0.125</v>
      </c>
      <c r="AY21" s="25">
        <v>-0.14249999999999999</v>
      </c>
      <c r="AZ21" s="25">
        <v>-7.0000000000000007E-2</v>
      </c>
      <c r="BA21" s="25">
        <v>-0.1225</v>
      </c>
      <c r="BB21" s="25">
        <v>-2.4E-2</v>
      </c>
      <c r="BC21" s="25">
        <v>-0.10249999999999999</v>
      </c>
      <c r="BD21" s="25">
        <v>-0.08</v>
      </c>
      <c r="BE21" s="25">
        <v>-6.7500000000000004E-2</v>
      </c>
      <c r="BF21" s="25">
        <v>0.23</v>
      </c>
      <c r="BG21" s="25">
        <v>0.34</v>
      </c>
      <c r="BH21" s="25">
        <v>0.30499999999999999</v>
      </c>
      <c r="BI21" s="25">
        <v>0.26500000000000001</v>
      </c>
      <c r="BJ21" s="25">
        <v>1.23</v>
      </c>
    </row>
    <row r="22" spans="1:62" x14ac:dyDescent="0.25">
      <c r="A22" s="26" t="e">
        <f>#REF!-B22</f>
        <v>#REF!</v>
      </c>
      <c r="B22" s="26">
        <v>3.835</v>
      </c>
      <c r="C22" s="145">
        <f t="shared" si="2"/>
        <v>37316</v>
      </c>
      <c r="D22" s="26">
        <v>4.45</v>
      </c>
      <c r="E22" s="26">
        <v>0.36749999999999999</v>
      </c>
      <c r="F22" s="26">
        <v>6.718237048503102E-2</v>
      </c>
      <c r="G22" s="26">
        <v>-0.13750000000000001</v>
      </c>
      <c r="H22" s="26">
        <v>-0.155</v>
      </c>
      <c r="I22" s="26">
        <v>0</v>
      </c>
      <c r="J22" s="26">
        <v>-0.1575</v>
      </c>
      <c r="K22" s="26">
        <v>3.5000000000000003E-2</v>
      </c>
      <c r="L22" s="26">
        <v>-7.7499999999999999E-2</v>
      </c>
      <c r="M22" s="26">
        <v>-9.7500000000000003E-2</v>
      </c>
      <c r="N22" s="26">
        <v>-0.1075</v>
      </c>
      <c r="O22" s="26">
        <v>-0.13750000000000001</v>
      </c>
      <c r="P22" s="25">
        <v>-0.13750000000000001</v>
      </c>
      <c r="Q22" s="25">
        <v>-0.11125</v>
      </c>
      <c r="R22" s="25">
        <v>-7.0000000000000007E-2</v>
      </c>
      <c r="S22" s="25">
        <v>0.26500000000000001</v>
      </c>
      <c r="T22" s="25">
        <v>0.26500000000000001</v>
      </c>
      <c r="U22" s="25">
        <v>0.13500000000000001</v>
      </c>
      <c r="V22" s="25">
        <v>0.45500000000000002</v>
      </c>
      <c r="W22" s="178">
        <v>0.33500000000000002</v>
      </c>
      <c r="X22" s="178">
        <v>0.5</v>
      </c>
      <c r="Y22" s="178">
        <v>-2.5500000000000002E-2</v>
      </c>
      <c r="Z22" s="178">
        <v>-4.4999999999999998E-2</v>
      </c>
      <c r="AA22" s="178">
        <v>-0.01</v>
      </c>
      <c r="AB22" s="178">
        <v>-0.04</v>
      </c>
      <c r="AC22" s="178">
        <v>2.5000000000000001E-3</v>
      </c>
      <c r="AD22" s="178">
        <v>-2.5000000000000001E-2</v>
      </c>
      <c r="AE22" s="178">
        <v>-6.7500000000000004E-2</v>
      </c>
      <c r="AF22" s="178">
        <v>-0.06</v>
      </c>
      <c r="AG22" s="179">
        <v>-8.2500000000000004E-2</v>
      </c>
      <c r="AH22" s="178">
        <v>-1.9000000000000003E-2</v>
      </c>
      <c r="AI22" s="180">
        <v>-8.2500000000000004E-2</v>
      </c>
      <c r="AJ22" s="180">
        <v>-0.1525</v>
      </c>
      <c r="AK22" s="29">
        <v>-2.5500000000000002E-2</v>
      </c>
      <c r="AL22" s="25">
        <v>1.2500000000000001E-2</v>
      </c>
      <c r="AM22" s="25">
        <v>0.96</v>
      </c>
      <c r="AN22" s="25">
        <v>-3.2500000000000001E-2</v>
      </c>
      <c r="AO22" s="25">
        <v>-0.36</v>
      </c>
      <c r="AP22" s="25">
        <v>-0.14000000000000001</v>
      </c>
      <c r="AQ22" s="25">
        <v>-0.23749999999999999</v>
      </c>
      <c r="AR22" s="25">
        <v>-6.5000000000000002E-2</v>
      </c>
      <c r="AS22" s="25">
        <v>-0.31</v>
      </c>
      <c r="AT22" s="25">
        <v>-0.36</v>
      </c>
      <c r="AU22" s="25">
        <v>0.26</v>
      </c>
      <c r="AV22" s="25">
        <v>-0.36</v>
      </c>
      <c r="AW22" s="25">
        <v>-0.125</v>
      </c>
      <c r="AX22" s="25">
        <v>-0.125</v>
      </c>
      <c r="AY22" s="25">
        <v>-0.125</v>
      </c>
      <c r="AZ22" s="25">
        <v>-7.0000000000000007E-2</v>
      </c>
      <c r="BA22" s="25">
        <v>-0.11</v>
      </c>
      <c r="BB22" s="25">
        <v>-2.4E-2</v>
      </c>
      <c r="BC22" s="25">
        <v>-0.10249999999999999</v>
      </c>
      <c r="BD22" s="25">
        <v>-6.7500000000000004E-2</v>
      </c>
      <c r="BE22" s="25">
        <v>-6.7500000000000004E-2</v>
      </c>
      <c r="BF22" s="25">
        <v>0.23</v>
      </c>
      <c r="BG22" s="25">
        <v>0.34</v>
      </c>
      <c r="BH22" s="25">
        <v>0.30499999999999999</v>
      </c>
      <c r="BI22" s="25">
        <v>0.26500000000000001</v>
      </c>
      <c r="BJ22" s="25">
        <v>0.85</v>
      </c>
    </row>
    <row r="23" spans="1:62" x14ac:dyDescent="0.25">
      <c r="A23" s="26" t="e">
        <f>#REF!-B23</f>
        <v>#REF!</v>
      </c>
      <c r="B23" s="26">
        <v>3.93</v>
      </c>
      <c r="C23" s="145">
        <f t="shared" si="2"/>
        <v>37347</v>
      </c>
      <c r="D23" s="26">
        <v>4.22</v>
      </c>
      <c r="E23" s="26">
        <v>0.3175</v>
      </c>
      <c r="F23" s="26">
        <v>6.7154701987139034E-2</v>
      </c>
      <c r="G23" s="26">
        <v>-0.13250000000000001</v>
      </c>
      <c r="H23" s="26">
        <v>-0.15</v>
      </c>
      <c r="I23" s="26">
        <v>-0.08</v>
      </c>
      <c r="J23" s="26">
        <v>-0.19750000000000001</v>
      </c>
      <c r="K23" s="26">
        <v>-0.06</v>
      </c>
      <c r="L23" s="26">
        <v>-0.06</v>
      </c>
      <c r="M23" s="26">
        <v>-9.2499999999999999E-2</v>
      </c>
      <c r="N23" s="26">
        <v>-0.10249999999999999</v>
      </c>
      <c r="O23" s="26">
        <v>-0.13250000000000001</v>
      </c>
      <c r="P23" s="25">
        <v>-0.13250000000000001</v>
      </c>
      <c r="Q23" s="25">
        <v>-7.4999999999999997E-2</v>
      </c>
      <c r="R23" s="25">
        <v>-0.06</v>
      </c>
      <c r="S23" s="25">
        <v>0.17</v>
      </c>
      <c r="T23" s="25">
        <v>0.17</v>
      </c>
      <c r="U23" s="25">
        <v>8.2500000000000004E-2</v>
      </c>
      <c r="V23" s="25">
        <v>0.48499999999999999</v>
      </c>
      <c r="W23" s="178">
        <v>0.20499999999999999</v>
      </c>
      <c r="X23" s="178">
        <v>0.25</v>
      </c>
      <c r="Y23" s="178">
        <v>-2.5000000000000001E-2</v>
      </c>
      <c r="Z23" s="178">
        <v>-0.03</v>
      </c>
      <c r="AA23" s="178">
        <v>5.0000000000000001E-3</v>
      </c>
      <c r="AB23" s="178">
        <v>-0.02</v>
      </c>
      <c r="AC23" s="178">
        <v>6.0000000000000001E-3</v>
      </c>
      <c r="AD23" s="178">
        <v>-1.4999999999999999E-2</v>
      </c>
      <c r="AE23" s="178">
        <v>-6.5000000000000002E-2</v>
      </c>
      <c r="AF23" s="178">
        <v>-5.5E-2</v>
      </c>
      <c r="AG23" s="179">
        <v>-7.7499999999999999E-2</v>
      </c>
      <c r="AH23" s="178">
        <v>-2.1499999999999998E-2</v>
      </c>
      <c r="AI23" s="180">
        <v>-7.8E-2</v>
      </c>
      <c r="AJ23" s="180">
        <v>-0.09</v>
      </c>
      <c r="AK23" s="29">
        <v>-3.0500000000000003E-2</v>
      </c>
      <c r="AL23" s="25">
        <v>8.5000000000000006E-3</v>
      </c>
      <c r="AM23" s="25">
        <v>0.45</v>
      </c>
      <c r="AN23" s="25">
        <v>1.4999999999999999E-2</v>
      </c>
      <c r="AO23" s="25">
        <v>-0.62</v>
      </c>
      <c r="AP23" s="25">
        <v>-0.1275</v>
      </c>
      <c r="AQ23" s="25">
        <v>-0.23499999999999999</v>
      </c>
      <c r="AR23" s="25">
        <v>-0.35</v>
      </c>
      <c r="AS23" s="25">
        <v>-0.56999999999999995</v>
      </c>
      <c r="AT23" s="25">
        <v>-0.62</v>
      </c>
      <c r="AU23" s="25">
        <v>0.38500000000000001</v>
      </c>
      <c r="AV23" s="25">
        <v>-0.62</v>
      </c>
      <c r="AW23" s="25">
        <v>-0.115</v>
      </c>
      <c r="AX23" s="25">
        <v>-0.115</v>
      </c>
      <c r="AY23" s="25">
        <v>-0.115</v>
      </c>
      <c r="AZ23" s="25">
        <v>-0.06</v>
      </c>
      <c r="BA23" s="25">
        <v>-0.10249999999999999</v>
      </c>
      <c r="BB23" s="25">
        <v>-2.6499999999999999E-2</v>
      </c>
      <c r="BC23" s="25">
        <v>-6.5000000000000002E-2</v>
      </c>
      <c r="BD23" s="25">
        <v>-0.02</v>
      </c>
      <c r="BE23" s="25">
        <v>-6.5000000000000002E-2</v>
      </c>
      <c r="BF23" s="25">
        <v>0.19</v>
      </c>
      <c r="BG23" s="25">
        <v>0.18</v>
      </c>
      <c r="BH23" s="25">
        <v>0.19750000000000001</v>
      </c>
      <c r="BI23" s="25">
        <v>0.17</v>
      </c>
      <c r="BJ23" s="25">
        <v>0.38250000000000001</v>
      </c>
    </row>
    <row r="24" spans="1:62" x14ac:dyDescent="0.25">
      <c r="A24" s="26" t="e">
        <f>#REF!-B24</f>
        <v>#REF!</v>
      </c>
      <c r="B24" s="26">
        <v>3.9430000000000001</v>
      </c>
      <c r="C24" s="145">
        <f t="shared" si="2"/>
        <v>37377</v>
      </c>
      <c r="D24" s="26">
        <v>4.1470000000000002</v>
      </c>
      <c r="E24" s="26">
        <v>0.30499999999999999</v>
      </c>
      <c r="F24" s="26">
        <v>6.7109170785683001E-2</v>
      </c>
      <c r="G24" s="26">
        <v>-0.13250000000000001</v>
      </c>
      <c r="H24" s="26">
        <v>-0.15</v>
      </c>
      <c r="I24" s="26">
        <v>-9.5000000000000001E-2</v>
      </c>
      <c r="J24" s="26">
        <v>-0.19750000000000001</v>
      </c>
      <c r="K24" s="26">
        <v>-7.4999999999999997E-2</v>
      </c>
      <c r="L24" s="26">
        <v>-0.06</v>
      </c>
      <c r="M24" s="26">
        <v>-9.2499999999999999E-2</v>
      </c>
      <c r="N24" s="26">
        <v>-0.10249999999999999</v>
      </c>
      <c r="O24" s="26">
        <v>-0.13250000000000001</v>
      </c>
      <c r="P24" s="25">
        <v>-0.13250000000000001</v>
      </c>
      <c r="Q24" s="25">
        <v>-7.4999999999999997E-2</v>
      </c>
      <c r="R24" s="25">
        <v>-0.06</v>
      </c>
      <c r="S24" s="25">
        <v>0.16</v>
      </c>
      <c r="T24" s="25">
        <v>0.16</v>
      </c>
      <c r="U24" s="25">
        <v>7.2499999999999995E-2</v>
      </c>
      <c r="V24" s="25">
        <v>0.48499999999999999</v>
      </c>
      <c r="W24" s="178">
        <v>0.1925</v>
      </c>
      <c r="X24" s="178">
        <v>0.20250000000000001</v>
      </c>
      <c r="Y24" s="178">
        <v>-2.5000000000000001E-2</v>
      </c>
      <c r="Z24" s="178">
        <v>-3.0249999999999999E-2</v>
      </c>
      <c r="AA24" s="178">
        <v>4.7500000000000007E-3</v>
      </c>
      <c r="AB24" s="178">
        <v>-2.0250000000000001E-2</v>
      </c>
      <c r="AC24" s="178">
        <v>6.0000000000000001E-3</v>
      </c>
      <c r="AD24" s="178">
        <v>-1.4999999999999999E-2</v>
      </c>
      <c r="AE24" s="178">
        <v>-6.5000000000000002E-2</v>
      </c>
      <c r="AF24" s="178">
        <v>-5.5E-2</v>
      </c>
      <c r="AG24" s="179">
        <v>-7.7499999999999999E-2</v>
      </c>
      <c r="AH24" s="178">
        <v>-2.1499999999999998E-2</v>
      </c>
      <c r="AI24" s="180">
        <v>-7.8E-2</v>
      </c>
      <c r="AJ24" s="180">
        <v>-0.09</v>
      </c>
      <c r="AK24" s="29">
        <v>-3.0500000000000003E-2</v>
      </c>
      <c r="AL24" s="25">
        <v>8.5000000000000006E-3</v>
      </c>
      <c r="AM24" s="25">
        <v>0.41499999999999998</v>
      </c>
      <c r="AN24" s="25">
        <v>1.4999999999999999E-2</v>
      </c>
      <c r="AO24" s="25">
        <v>-0.62</v>
      </c>
      <c r="AP24" s="25">
        <v>-0.1275</v>
      </c>
      <c r="AQ24" s="25">
        <v>-0.23499999999999999</v>
      </c>
      <c r="AR24" s="25">
        <v>-0.35</v>
      </c>
      <c r="AS24" s="25">
        <v>-0.56999999999999995</v>
      </c>
      <c r="AT24" s="25">
        <v>-0.62</v>
      </c>
      <c r="AU24" s="25">
        <v>0.38500000000000001</v>
      </c>
      <c r="AV24" s="25">
        <v>-0.62</v>
      </c>
      <c r="AW24" s="25">
        <v>-0.1125</v>
      </c>
      <c r="AX24" s="25">
        <v>-9.5000000000000001E-2</v>
      </c>
      <c r="AY24" s="25">
        <v>-0.1125</v>
      </c>
      <c r="AZ24" s="25">
        <v>-0.06</v>
      </c>
      <c r="BA24" s="25">
        <v>-9.7500000000000003E-2</v>
      </c>
      <c r="BB24" s="25">
        <v>-2.6499999999999999E-2</v>
      </c>
      <c r="BC24" s="25">
        <v>-6.5000000000000002E-2</v>
      </c>
      <c r="BD24" s="25">
        <v>-0.02</v>
      </c>
      <c r="BE24" s="25">
        <v>-6.5000000000000002E-2</v>
      </c>
      <c r="BF24" s="25">
        <v>0.19</v>
      </c>
      <c r="BG24" s="25">
        <v>0.18</v>
      </c>
      <c r="BH24" s="25">
        <v>0.1875</v>
      </c>
      <c r="BI24" s="25">
        <v>0.16</v>
      </c>
      <c r="BJ24" s="25">
        <v>0.32</v>
      </c>
    </row>
    <row r="25" spans="1:62" x14ac:dyDescent="0.25">
      <c r="A25" s="26" t="e">
        <f>#REF!-B25</f>
        <v>#REF!</v>
      </c>
      <c r="B25" s="26">
        <v>3.8060000000000005</v>
      </c>
      <c r="C25" s="145">
        <f t="shared" si="2"/>
        <v>37408</v>
      </c>
      <c r="D25" s="26">
        <v>4.1269999999999998</v>
      </c>
      <c r="E25" s="26">
        <v>0.30499999999999999</v>
      </c>
      <c r="F25" s="26">
        <v>6.7062121878233016E-2</v>
      </c>
      <c r="G25" s="26">
        <v>-0.13250000000000001</v>
      </c>
      <c r="H25" s="26">
        <v>-0.15</v>
      </c>
      <c r="I25" s="26">
        <v>-0.105</v>
      </c>
      <c r="J25" s="26">
        <v>-0.19750000000000001</v>
      </c>
      <c r="K25" s="26">
        <v>-8.5000000000000006E-2</v>
      </c>
      <c r="L25" s="26">
        <v>-0.06</v>
      </c>
      <c r="M25" s="26">
        <v>-9.2499999999999999E-2</v>
      </c>
      <c r="N25" s="26">
        <v>-0.10249999999999999</v>
      </c>
      <c r="O25" s="26">
        <v>-0.13250000000000001</v>
      </c>
      <c r="P25" s="25">
        <v>-0.13250000000000001</v>
      </c>
      <c r="Q25" s="25">
        <v>-7.2499999999999995E-2</v>
      </c>
      <c r="R25" s="25">
        <v>-0.06</v>
      </c>
      <c r="S25" s="25">
        <v>0.155</v>
      </c>
      <c r="T25" s="25">
        <v>0.155</v>
      </c>
      <c r="U25" s="25">
        <v>6.7500000000000004E-2</v>
      </c>
      <c r="V25" s="25">
        <v>0.48499999999999999</v>
      </c>
      <c r="W25" s="178">
        <v>0.1925</v>
      </c>
      <c r="X25" s="178">
        <v>0.20250000000000001</v>
      </c>
      <c r="Y25" s="178">
        <v>-2.5000000000000001E-2</v>
      </c>
      <c r="Z25" s="178">
        <v>-3.0249999999999999E-2</v>
      </c>
      <c r="AA25" s="178">
        <v>4.7500000000000007E-3</v>
      </c>
      <c r="AB25" s="178">
        <v>-2.0250000000000001E-2</v>
      </c>
      <c r="AC25" s="178">
        <v>6.0000000000000001E-3</v>
      </c>
      <c r="AD25" s="178">
        <v>-1.4999999999999999E-2</v>
      </c>
      <c r="AE25" s="178">
        <v>-6.5000000000000002E-2</v>
      </c>
      <c r="AF25" s="178">
        <v>-5.5E-2</v>
      </c>
      <c r="AG25" s="179">
        <v>-7.7499999999999999E-2</v>
      </c>
      <c r="AH25" s="178">
        <v>-2.1499999999999998E-2</v>
      </c>
      <c r="AI25" s="180">
        <v>-9.4E-2</v>
      </c>
      <c r="AJ25" s="180">
        <v>-8.5000000000000006E-2</v>
      </c>
      <c r="AK25" s="29">
        <v>-3.0500000000000003E-2</v>
      </c>
      <c r="AL25" s="25">
        <v>8.5000000000000006E-3</v>
      </c>
      <c r="AM25" s="25">
        <v>0.40500000000000003</v>
      </c>
      <c r="AN25" s="25">
        <v>0.02</v>
      </c>
      <c r="AO25" s="25">
        <v>-0.62</v>
      </c>
      <c r="AP25" s="25">
        <v>-0.1275</v>
      </c>
      <c r="AQ25" s="25">
        <v>-0.23499999999999999</v>
      </c>
      <c r="AR25" s="25">
        <v>-0.35</v>
      </c>
      <c r="AS25" s="25">
        <v>-0.56999999999999995</v>
      </c>
      <c r="AT25" s="25">
        <v>-0.62</v>
      </c>
      <c r="AU25" s="25">
        <v>0.38500000000000001</v>
      </c>
      <c r="AV25" s="25">
        <v>-0.62</v>
      </c>
      <c r="AW25" s="25">
        <v>-0.105</v>
      </c>
      <c r="AX25" s="25">
        <v>-9.5000000000000001E-2</v>
      </c>
      <c r="AY25" s="25">
        <v>-0.105</v>
      </c>
      <c r="AZ25" s="25">
        <v>-0.06</v>
      </c>
      <c r="BA25" s="25">
        <v>-9.2499999999999999E-2</v>
      </c>
      <c r="BB25" s="25">
        <v>-2.6499999999999999E-2</v>
      </c>
      <c r="BC25" s="25">
        <v>-6.5000000000000002E-2</v>
      </c>
      <c r="BD25" s="25">
        <v>-1.4999999999999999E-2</v>
      </c>
      <c r="BE25" s="25">
        <v>-6.5000000000000002E-2</v>
      </c>
      <c r="BF25" s="25">
        <v>0.19</v>
      </c>
      <c r="BG25" s="25">
        <v>0.18</v>
      </c>
      <c r="BH25" s="25">
        <v>0.1825</v>
      </c>
      <c r="BI25" s="25">
        <v>0.155</v>
      </c>
      <c r="BJ25" s="25">
        <v>0.32</v>
      </c>
    </row>
    <row r="26" spans="1:62" x14ac:dyDescent="0.25">
      <c r="A26" s="26" t="e">
        <f>#REF!-B26</f>
        <v>#REF!</v>
      </c>
      <c r="B26" s="26">
        <v>3.6360000000000001</v>
      </c>
      <c r="C26" s="145">
        <f t="shared" si="2"/>
        <v>37438</v>
      </c>
      <c r="D26" s="26">
        <v>4.1349999999999998</v>
      </c>
      <c r="E26" s="26">
        <v>0.30499999999999999</v>
      </c>
      <c r="F26" s="26">
        <v>6.7026404688942012E-2</v>
      </c>
      <c r="G26" s="26">
        <v>-0.13250000000000001</v>
      </c>
      <c r="H26" s="26">
        <v>-0.15</v>
      </c>
      <c r="I26" s="26">
        <v>-0.105</v>
      </c>
      <c r="J26" s="26">
        <v>-0.2175</v>
      </c>
      <c r="K26" s="26">
        <v>-8.5000000000000006E-2</v>
      </c>
      <c r="L26" s="26">
        <v>-0.06</v>
      </c>
      <c r="M26" s="26">
        <v>-9.2499999999999999E-2</v>
      </c>
      <c r="N26" s="26">
        <v>-0.10249999999999999</v>
      </c>
      <c r="O26" s="26">
        <v>-0.13250000000000001</v>
      </c>
      <c r="P26" s="25">
        <v>-0.13250000000000001</v>
      </c>
      <c r="Q26" s="25">
        <v>-7.1249999999999994E-2</v>
      </c>
      <c r="R26" s="25">
        <v>-0.06</v>
      </c>
      <c r="S26" s="25">
        <v>0.14499999999999999</v>
      </c>
      <c r="T26" s="25">
        <v>0.14499999999999999</v>
      </c>
      <c r="U26" s="25">
        <v>5.7500000000000002E-2</v>
      </c>
      <c r="V26" s="25">
        <v>0.48499999999999999</v>
      </c>
      <c r="W26" s="178">
        <v>0.1925</v>
      </c>
      <c r="X26" s="178">
        <v>0.215</v>
      </c>
      <c r="Y26" s="178">
        <v>-2.5000000000000001E-2</v>
      </c>
      <c r="Z26" s="178">
        <v>-3.0249999999999999E-2</v>
      </c>
      <c r="AA26" s="178">
        <v>4.7500000000000007E-3</v>
      </c>
      <c r="AB26" s="178">
        <v>-2.0250000000000001E-2</v>
      </c>
      <c r="AC26" s="178">
        <v>6.0000000000000001E-3</v>
      </c>
      <c r="AD26" s="178">
        <v>-1.4999999999999999E-2</v>
      </c>
      <c r="AE26" s="178">
        <v>-6.5000000000000002E-2</v>
      </c>
      <c r="AF26" s="178">
        <v>-5.5E-2</v>
      </c>
      <c r="AG26" s="179">
        <v>-7.7499999999999999E-2</v>
      </c>
      <c r="AH26" s="178">
        <v>-2.1499999999999998E-2</v>
      </c>
      <c r="AI26" s="180">
        <v>-8.7000000000000008E-2</v>
      </c>
      <c r="AJ26" s="180">
        <v>-8.2500000000000004E-2</v>
      </c>
      <c r="AK26" s="29">
        <v>-3.0500000000000003E-2</v>
      </c>
      <c r="AL26" s="25">
        <v>8.5000000000000006E-3</v>
      </c>
      <c r="AM26" s="25">
        <v>0.44</v>
      </c>
      <c r="AN26" s="25">
        <v>2.2499999999999999E-2</v>
      </c>
      <c r="AO26" s="25">
        <v>-0.62</v>
      </c>
      <c r="AP26" s="25">
        <v>-0.1275</v>
      </c>
      <c r="AQ26" s="25">
        <v>-0.23499999999999999</v>
      </c>
      <c r="AR26" s="25">
        <v>-0.35</v>
      </c>
      <c r="AS26" s="25">
        <v>-0.56999999999999995</v>
      </c>
      <c r="AT26" s="25">
        <v>-0.62</v>
      </c>
      <c r="AU26" s="25">
        <v>0.38500000000000001</v>
      </c>
      <c r="AV26" s="25">
        <v>-0.62</v>
      </c>
      <c r="AW26" s="25">
        <v>-0.1125</v>
      </c>
      <c r="AX26" s="25">
        <v>-9.5000000000000001E-2</v>
      </c>
      <c r="AY26" s="25">
        <v>-0.1125</v>
      </c>
      <c r="AZ26" s="25">
        <v>-0.06</v>
      </c>
      <c r="BA26" s="25">
        <v>-8.7499999999999994E-2</v>
      </c>
      <c r="BB26" s="25">
        <v>-2.6499999999999999E-2</v>
      </c>
      <c r="BC26" s="25">
        <v>-6.5000000000000002E-2</v>
      </c>
      <c r="BD26" s="25">
        <v>-1.2500000000000001E-2</v>
      </c>
      <c r="BE26" s="25">
        <v>-6.5000000000000002E-2</v>
      </c>
      <c r="BF26" s="25">
        <v>0.19</v>
      </c>
      <c r="BG26" s="25">
        <v>0.18</v>
      </c>
      <c r="BH26" s="25">
        <v>0.17249999999999999</v>
      </c>
      <c r="BI26" s="25">
        <v>0.14499999999999999</v>
      </c>
      <c r="BJ26" s="25">
        <v>0.33250000000000002</v>
      </c>
    </row>
    <row r="27" spans="1:62" x14ac:dyDescent="0.25">
      <c r="A27" s="26" t="e">
        <f>#REF!-B27</f>
        <v>#REF!</v>
      </c>
      <c r="B27" s="26">
        <v>3.48</v>
      </c>
      <c r="C27" s="145">
        <f t="shared" si="2"/>
        <v>37469</v>
      </c>
      <c r="D27" s="26">
        <v>4.1449999999999996</v>
      </c>
      <c r="E27" s="26">
        <v>0.30499999999999999</v>
      </c>
      <c r="F27" s="26">
        <v>6.700563728235201E-2</v>
      </c>
      <c r="G27" s="26">
        <v>-0.13250000000000001</v>
      </c>
      <c r="H27" s="26">
        <v>-0.15</v>
      </c>
      <c r="I27" s="26">
        <v>-0.105</v>
      </c>
      <c r="J27" s="26">
        <v>-0.2175</v>
      </c>
      <c r="K27" s="26">
        <v>-8.5000000000000006E-2</v>
      </c>
      <c r="L27" s="26">
        <v>-0.06</v>
      </c>
      <c r="M27" s="26">
        <v>-9.2499999999999999E-2</v>
      </c>
      <c r="N27" s="26">
        <v>-0.10249999999999999</v>
      </c>
      <c r="O27" s="26">
        <v>-0.13250000000000001</v>
      </c>
      <c r="P27" s="25">
        <v>-0.13250000000000001</v>
      </c>
      <c r="Q27" s="25">
        <v>-7.0000000000000007E-2</v>
      </c>
      <c r="R27" s="25">
        <v>-0.06</v>
      </c>
      <c r="S27" s="25">
        <v>0.14499999999999999</v>
      </c>
      <c r="T27" s="25">
        <v>0.14499999999999999</v>
      </c>
      <c r="U27" s="25">
        <v>5.5E-2</v>
      </c>
      <c r="V27" s="25">
        <v>0.48499999999999999</v>
      </c>
      <c r="W27" s="178">
        <v>0.1925</v>
      </c>
      <c r="X27" s="178">
        <v>0.215</v>
      </c>
      <c r="Y27" s="178">
        <v>-2.5000000000000001E-2</v>
      </c>
      <c r="Z27" s="178">
        <v>-3.0249999999999999E-2</v>
      </c>
      <c r="AA27" s="178">
        <v>4.7500000000000007E-3</v>
      </c>
      <c r="AB27" s="178">
        <v>-2.0250000000000001E-2</v>
      </c>
      <c r="AC27" s="178">
        <v>6.0000000000000001E-3</v>
      </c>
      <c r="AD27" s="178">
        <v>-1.4999999999999999E-2</v>
      </c>
      <c r="AE27" s="178">
        <v>-6.5000000000000002E-2</v>
      </c>
      <c r="AF27" s="178">
        <v>-5.5E-2</v>
      </c>
      <c r="AG27" s="179">
        <v>-7.7499999999999999E-2</v>
      </c>
      <c r="AH27" s="178">
        <v>-2.1499999999999998E-2</v>
      </c>
      <c r="AI27" s="180">
        <v>-6.8000000000000005E-2</v>
      </c>
      <c r="AJ27" s="180">
        <v>-0.08</v>
      </c>
      <c r="AK27" s="29">
        <v>-3.0500000000000003E-2</v>
      </c>
      <c r="AL27" s="25">
        <v>8.5000000000000006E-3</v>
      </c>
      <c r="AM27" s="25">
        <v>0.505</v>
      </c>
      <c r="AN27" s="25">
        <v>2.5000000000000001E-2</v>
      </c>
      <c r="AO27" s="25">
        <v>-0.62</v>
      </c>
      <c r="AP27" s="25">
        <v>-0.1275</v>
      </c>
      <c r="AQ27" s="25">
        <v>-0.23499999999999999</v>
      </c>
      <c r="AR27" s="25">
        <v>-0.35</v>
      </c>
      <c r="AS27" s="25">
        <v>-0.56999999999999995</v>
      </c>
      <c r="AT27" s="25">
        <v>-0.62</v>
      </c>
      <c r="AU27" s="25">
        <v>0.38500000000000001</v>
      </c>
      <c r="AV27" s="25">
        <v>-0.62</v>
      </c>
      <c r="AW27" s="25">
        <v>-0.1</v>
      </c>
      <c r="AX27" s="25">
        <v>-9.5000000000000001E-2</v>
      </c>
      <c r="AY27" s="25">
        <v>-0.1</v>
      </c>
      <c r="AZ27" s="25">
        <v>-0.06</v>
      </c>
      <c r="BA27" s="25">
        <v>-8.7499999999999994E-2</v>
      </c>
      <c r="BB27" s="25">
        <v>-2.6499999999999999E-2</v>
      </c>
      <c r="BC27" s="25">
        <v>-6.5000000000000002E-2</v>
      </c>
      <c r="BD27" s="25">
        <v>-0.01</v>
      </c>
      <c r="BE27" s="25">
        <v>-6.5000000000000002E-2</v>
      </c>
      <c r="BF27" s="25">
        <v>0.19</v>
      </c>
      <c r="BG27" s="25">
        <v>0.18</v>
      </c>
      <c r="BH27" s="25">
        <v>0.17</v>
      </c>
      <c r="BI27" s="25">
        <v>0.14499999999999999</v>
      </c>
      <c r="BJ27" s="25">
        <v>0.33250000000000002</v>
      </c>
    </row>
    <row r="28" spans="1:62" x14ac:dyDescent="0.25">
      <c r="A28" s="26" t="e">
        <f>#REF!-B28</f>
        <v>#REF!</v>
      </c>
      <c r="B28" s="26">
        <v>3.41</v>
      </c>
      <c r="C28" s="145">
        <f t="shared" si="2"/>
        <v>37500</v>
      </c>
      <c r="D28" s="26">
        <v>4.16</v>
      </c>
      <c r="E28" s="26">
        <v>0.30499999999999999</v>
      </c>
      <c r="F28" s="26">
        <v>6.6984869875904018E-2</v>
      </c>
      <c r="G28" s="26">
        <v>-0.13250000000000001</v>
      </c>
      <c r="H28" s="26">
        <v>-0.15</v>
      </c>
      <c r="I28" s="26">
        <v>-9.5000000000000001E-2</v>
      </c>
      <c r="J28" s="26">
        <v>-0.2175</v>
      </c>
      <c r="K28" s="26">
        <v>-7.4999999999999997E-2</v>
      </c>
      <c r="L28" s="26">
        <v>-0.06</v>
      </c>
      <c r="M28" s="26">
        <v>-9.2499999999999999E-2</v>
      </c>
      <c r="N28" s="26">
        <v>-0.10249999999999999</v>
      </c>
      <c r="O28" s="26">
        <v>-0.13250000000000001</v>
      </c>
      <c r="P28" s="25">
        <v>-0.13250000000000001</v>
      </c>
      <c r="Q28" s="25">
        <v>-7.3749999999999996E-2</v>
      </c>
      <c r="R28" s="25">
        <v>-0.06</v>
      </c>
      <c r="S28" s="25">
        <v>0.14000000000000001</v>
      </c>
      <c r="T28" s="25">
        <v>0.14000000000000001</v>
      </c>
      <c r="U28" s="25">
        <v>5.2499999999999998E-2</v>
      </c>
      <c r="V28" s="25">
        <v>0.48499999999999999</v>
      </c>
      <c r="W28" s="178">
        <v>0.1925</v>
      </c>
      <c r="X28" s="178">
        <v>0.19500000000000001</v>
      </c>
      <c r="Y28" s="178">
        <v>-2.5000000000000001E-2</v>
      </c>
      <c r="Z28" s="178">
        <v>-3.0249999999999999E-2</v>
      </c>
      <c r="AA28" s="178">
        <v>4.7500000000000007E-3</v>
      </c>
      <c r="AB28" s="178">
        <v>-2.0250000000000001E-2</v>
      </c>
      <c r="AC28" s="178">
        <v>6.0000000000000001E-3</v>
      </c>
      <c r="AD28" s="178">
        <v>-1.4999999999999999E-2</v>
      </c>
      <c r="AE28" s="178">
        <v>-6.5000000000000002E-2</v>
      </c>
      <c r="AF28" s="178">
        <v>-5.5E-2</v>
      </c>
      <c r="AG28" s="179">
        <v>-7.7499999999999999E-2</v>
      </c>
      <c r="AH28" s="178">
        <v>-2.1499999999999998E-2</v>
      </c>
      <c r="AI28" s="180">
        <v>-6.6000000000000003E-2</v>
      </c>
      <c r="AJ28" s="180">
        <v>-8.7499999999999994E-2</v>
      </c>
      <c r="AK28" s="29">
        <v>-3.0500000000000003E-2</v>
      </c>
      <c r="AL28" s="25">
        <v>8.5000000000000006E-3</v>
      </c>
      <c r="AM28" s="25">
        <v>0.40500000000000003</v>
      </c>
      <c r="AN28" s="25">
        <v>1.7500000000000002E-2</v>
      </c>
      <c r="AO28" s="25">
        <v>-0.62</v>
      </c>
      <c r="AP28" s="25">
        <v>-0.1275</v>
      </c>
      <c r="AQ28" s="25">
        <v>-0.23499999999999999</v>
      </c>
      <c r="AR28" s="25">
        <v>-0.35</v>
      </c>
      <c r="AS28" s="25">
        <v>-0.56999999999999995</v>
      </c>
      <c r="AT28" s="25">
        <v>-0.62</v>
      </c>
      <c r="AU28" s="25">
        <v>0.38500000000000001</v>
      </c>
      <c r="AV28" s="25">
        <v>-0.62</v>
      </c>
      <c r="AW28" s="25">
        <v>-0.105</v>
      </c>
      <c r="AX28" s="25">
        <v>-9.5000000000000001E-2</v>
      </c>
      <c r="AY28" s="25">
        <v>-0.105</v>
      </c>
      <c r="AZ28" s="25">
        <v>-0.06</v>
      </c>
      <c r="BA28" s="25">
        <v>-0.10249999999999999</v>
      </c>
      <c r="BB28" s="25">
        <v>-2.6499999999999999E-2</v>
      </c>
      <c r="BC28" s="25">
        <v>-6.5000000000000002E-2</v>
      </c>
      <c r="BD28" s="25">
        <v>-1.7500000000000002E-2</v>
      </c>
      <c r="BE28" s="25">
        <v>-6.5000000000000002E-2</v>
      </c>
      <c r="BF28" s="25">
        <v>0.19</v>
      </c>
      <c r="BG28" s="25">
        <v>0.18</v>
      </c>
      <c r="BH28" s="25">
        <v>0.16750000000000001</v>
      </c>
      <c r="BI28" s="25">
        <v>0.14000000000000001</v>
      </c>
      <c r="BJ28" s="25">
        <v>0.32250000000000001</v>
      </c>
    </row>
    <row r="29" spans="1:62" x14ac:dyDescent="0.25">
      <c r="A29" s="26" t="e">
        <f>#REF!-B29</f>
        <v>#REF!</v>
      </c>
      <c r="B29" s="26">
        <v>3.375</v>
      </c>
      <c r="C29" s="145">
        <f t="shared" si="2"/>
        <v>37530</v>
      </c>
      <c r="D29" s="26">
        <v>4.16</v>
      </c>
      <c r="E29" s="26">
        <v>0.3125</v>
      </c>
      <c r="F29" s="26">
        <v>6.6970040815954021E-2</v>
      </c>
      <c r="G29" s="26">
        <v>-0.13250000000000001</v>
      </c>
      <c r="H29" s="26">
        <v>-0.15</v>
      </c>
      <c r="I29" s="26">
        <v>-0.08</v>
      </c>
      <c r="J29" s="26">
        <v>-0.2175</v>
      </c>
      <c r="K29" s="26">
        <v>-0.06</v>
      </c>
      <c r="L29" s="26">
        <v>-0.06</v>
      </c>
      <c r="M29" s="26">
        <v>-9.2499999999999999E-2</v>
      </c>
      <c r="N29" s="26">
        <v>-0.10249999999999999</v>
      </c>
      <c r="O29" s="26">
        <v>-0.13250000000000001</v>
      </c>
      <c r="P29" s="25">
        <v>-0.13250000000000001</v>
      </c>
      <c r="Q29" s="25">
        <v>-7.8750000000000001E-2</v>
      </c>
      <c r="R29" s="25">
        <v>-0.06</v>
      </c>
      <c r="S29" s="25">
        <v>0.16</v>
      </c>
      <c r="T29" s="25">
        <v>0.16</v>
      </c>
      <c r="U29" s="25">
        <v>6.7500000000000004E-2</v>
      </c>
      <c r="V29" s="25">
        <v>0.48499999999999999</v>
      </c>
      <c r="W29" s="178">
        <v>0.19750000000000001</v>
      </c>
      <c r="X29" s="178">
        <v>0.215</v>
      </c>
      <c r="Y29" s="178">
        <v>-2.5000000000000001E-2</v>
      </c>
      <c r="Z29" s="178">
        <v>-3.0249999999999999E-2</v>
      </c>
      <c r="AA29" s="178">
        <v>4.7500000000000007E-3</v>
      </c>
      <c r="AB29" s="178">
        <v>-2.0250000000000001E-2</v>
      </c>
      <c r="AC29" s="178">
        <v>6.0000000000000001E-3</v>
      </c>
      <c r="AD29" s="178">
        <v>-1.4999999999999999E-2</v>
      </c>
      <c r="AE29" s="178">
        <v>-6.5000000000000002E-2</v>
      </c>
      <c r="AF29" s="178">
        <v>-5.5E-2</v>
      </c>
      <c r="AG29" s="179">
        <v>-7.7499999999999999E-2</v>
      </c>
      <c r="AH29" s="178">
        <v>-2.1499999999999998E-2</v>
      </c>
      <c r="AI29" s="180">
        <v>-0.11</v>
      </c>
      <c r="AJ29" s="180">
        <v>-9.7500000000000003E-2</v>
      </c>
      <c r="AK29" s="29">
        <v>-3.0500000000000003E-2</v>
      </c>
      <c r="AL29" s="25">
        <v>8.5000000000000006E-3</v>
      </c>
      <c r="AM29" s="25">
        <v>0.46</v>
      </c>
      <c r="AN29" s="25">
        <v>7.4999999999999997E-3</v>
      </c>
      <c r="AO29" s="25">
        <v>-0.62</v>
      </c>
      <c r="AP29" s="25">
        <v>-0.1275</v>
      </c>
      <c r="AQ29" s="25">
        <v>-0.23499999999999999</v>
      </c>
      <c r="AR29" s="25">
        <v>-0.35</v>
      </c>
      <c r="AS29" s="25">
        <v>-0.56999999999999995</v>
      </c>
      <c r="AT29" s="25">
        <v>-0.62</v>
      </c>
      <c r="AU29" s="25">
        <v>0.38500000000000001</v>
      </c>
      <c r="AV29" s="25">
        <v>-0.62</v>
      </c>
      <c r="AW29" s="25">
        <v>-0.115</v>
      </c>
      <c r="AX29" s="25">
        <v>-9.5000000000000001E-2</v>
      </c>
      <c r="AY29" s="25">
        <v>-0.115</v>
      </c>
      <c r="AZ29" s="25">
        <v>-0.06</v>
      </c>
      <c r="BA29" s="25">
        <v>-0.105</v>
      </c>
      <c r="BB29" s="25">
        <v>-2.6499999999999999E-2</v>
      </c>
      <c r="BC29" s="25">
        <v>-6.5000000000000002E-2</v>
      </c>
      <c r="BD29" s="25">
        <v>-2.75E-2</v>
      </c>
      <c r="BE29" s="25">
        <v>-6.5000000000000002E-2</v>
      </c>
      <c r="BF29" s="25">
        <v>0.19</v>
      </c>
      <c r="BG29" s="25">
        <v>0.18</v>
      </c>
      <c r="BH29" s="25">
        <v>0.1825</v>
      </c>
      <c r="BI29" s="25">
        <v>0.16</v>
      </c>
      <c r="BJ29" s="25">
        <v>0.33500000000000002</v>
      </c>
    </row>
    <row r="30" spans="1:62" x14ac:dyDescent="0.25">
      <c r="A30" s="26" t="e">
        <f>#REF!-B30</f>
        <v>#REF!</v>
      </c>
      <c r="B30" s="26">
        <v>3.3650000000000002</v>
      </c>
      <c r="C30" s="145">
        <f t="shared" si="2"/>
        <v>37561</v>
      </c>
      <c r="D30" s="26">
        <v>4.2930000000000001</v>
      </c>
      <c r="E30" s="26">
        <v>0.3175</v>
      </c>
      <c r="F30" s="26">
        <v>6.6962272595738004E-2</v>
      </c>
      <c r="G30" s="26">
        <v>-0.125</v>
      </c>
      <c r="H30" s="26">
        <v>-0.14249999999999999</v>
      </c>
      <c r="I30" s="26">
        <v>-2.5000000000000001E-2</v>
      </c>
      <c r="J30" s="26">
        <v>-0.21</v>
      </c>
      <c r="K30" s="26">
        <v>-5.0000000000000001E-3</v>
      </c>
      <c r="L30" s="26">
        <v>-0.06</v>
      </c>
      <c r="M30" s="26">
        <v>-9.5000000000000001E-2</v>
      </c>
      <c r="N30" s="26">
        <v>-9.5000000000000001E-2</v>
      </c>
      <c r="O30" s="26">
        <v>-0.125</v>
      </c>
      <c r="P30" s="25">
        <v>-0.125</v>
      </c>
      <c r="Q30" s="25">
        <v>-0.10375</v>
      </c>
      <c r="R30" s="25">
        <v>-7.0000000000000007E-2</v>
      </c>
      <c r="S30" s="25">
        <v>0.20749999999999999</v>
      </c>
      <c r="T30" s="25">
        <v>0.20749999999999999</v>
      </c>
      <c r="U30" s="25">
        <v>0.1125</v>
      </c>
      <c r="V30" s="25">
        <v>0.40500000000000003</v>
      </c>
      <c r="W30" s="178">
        <v>0.29749999999999999</v>
      </c>
      <c r="X30" s="178">
        <v>0.315</v>
      </c>
      <c r="Y30" s="178">
        <v>-2.8000000000000004E-2</v>
      </c>
      <c r="Z30" s="178">
        <v>-0.05</v>
      </c>
      <c r="AA30" s="178">
        <v>-1.2500000000000001E-2</v>
      </c>
      <c r="AB30" s="178">
        <v>-0.04</v>
      </c>
      <c r="AC30" s="178">
        <v>1E-3</v>
      </c>
      <c r="AD30" s="178">
        <v>-2.3000000000000003E-2</v>
      </c>
      <c r="AE30" s="178">
        <v>-6.7500000000000004E-2</v>
      </c>
      <c r="AF30" s="178">
        <v>-6.25E-2</v>
      </c>
      <c r="AG30" s="179">
        <v>-8.5000000000000006E-2</v>
      </c>
      <c r="AH30" s="178">
        <v>-1.8000000000000002E-2</v>
      </c>
      <c r="AI30" s="180">
        <v>-8.8000000000000009E-2</v>
      </c>
      <c r="AJ30" s="180">
        <v>-0.13750000000000001</v>
      </c>
      <c r="AK30" s="29">
        <v>-2.5500000000000002E-2</v>
      </c>
      <c r="AL30" s="25">
        <v>1.2500000000000001E-2</v>
      </c>
      <c r="AM30" s="25">
        <v>0.77</v>
      </c>
      <c r="AN30" s="25">
        <v>-3.2500000000000001E-2</v>
      </c>
      <c r="AO30" s="25">
        <v>-0.33500000000000002</v>
      </c>
      <c r="AP30" s="25">
        <v>-0.14000000000000001</v>
      </c>
      <c r="AQ30" s="25">
        <v>-0.19</v>
      </c>
      <c r="AR30" s="25">
        <v>0.02</v>
      </c>
      <c r="AS30" s="25">
        <v>-0.28499999999999998</v>
      </c>
      <c r="AT30" s="25">
        <v>-0.33500000000000002</v>
      </c>
      <c r="AU30" s="25">
        <v>0.25</v>
      </c>
      <c r="AV30" s="25">
        <v>-0.33500000000000002</v>
      </c>
      <c r="AW30" s="25">
        <v>-0.13250000000000001</v>
      </c>
      <c r="AX30" s="25">
        <v>-0.1225</v>
      </c>
      <c r="AY30" s="25">
        <v>-0.13250000000000001</v>
      </c>
      <c r="AZ30" s="25">
        <v>-0.06</v>
      </c>
      <c r="BA30" s="25">
        <v>-0.12</v>
      </c>
      <c r="BB30" s="25">
        <v>-2.3000000000000003E-2</v>
      </c>
      <c r="BC30" s="25">
        <v>-0.08</v>
      </c>
      <c r="BD30" s="25">
        <v>-6.7500000000000004E-2</v>
      </c>
      <c r="BE30" s="25">
        <v>-6.7500000000000004E-2</v>
      </c>
      <c r="BF30" s="25">
        <v>7.0000000000000007E-2</v>
      </c>
      <c r="BG30" s="25">
        <v>0.28000000000000003</v>
      </c>
      <c r="BH30" s="25">
        <v>0.2525</v>
      </c>
      <c r="BI30" s="25">
        <v>0.20749999999999999</v>
      </c>
      <c r="BJ30" s="25">
        <v>0.71</v>
      </c>
    </row>
    <row r="31" spans="1:62" x14ac:dyDescent="0.25">
      <c r="A31" s="26" t="e">
        <f>#REF!-B31</f>
        <v>#REF!</v>
      </c>
      <c r="B31" s="26">
        <v>3.36</v>
      </c>
      <c r="C31" s="145">
        <f t="shared" si="2"/>
        <v>37591</v>
      </c>
      <c r="D31" s="26">
        <v>4.391</v>
      </c>
      <c r="E31" s="26">
        <v>0.3175</v>
      </c>
      <c r="F31" s="26">
        <v>6.6954754963290009E-2</v>
      </c>
      <c r="G31" s="26">
        <v>-0.1275</v>
      </c>
      <c r="H31" s="26">
        <v>-0.14499999999999999</v>
      </c>
      <c r="I31" s="26">
        <v>-1.7500000000000002E-2</v>
      </c>
      <c r="J31" s="26">
        <v>-0.21249999999999999</v>
      </c>
      <c r="K31" s="26">
        <v>2.5000000000000001E-3</v>
      </c>
      <c r="L31" s="26">
        <v>-0.06</v>
      </c>
      <c r="M31" s="26">
        <v>-9.7500000000000003E-2</v>
      </c>
      <c r="N31" s="26">
        <v>-9.7500000000000003E-2</v>
      </c>
      <c r="O31" s="26">
        <v>-0.1275</v>
      </c>
      <c r="P31" s="25">
        <v>-0.1275</v>
      </c>
      <c r="Q31" s="25">
        <v>-0.115</v>
      </c>
      <c r="R31" s="25">
        <v>-7.0000000000000007E-2</v>
      </c>
      <c r="S31" s="25">
        <v>0.2475</v>
      </c>
      <c r="T31" s="25">
        <v>0.2475</v>
      </c>
      <c r="U31" s="25">
        <v>0.1525</v>
      </c>
      <c r="V31" s="25">
        <v>0.40500000000000003</v>
      </c>
      <c r="W31" s="178">
        <v>0.33500000000000002</v>
      </c>
      <c r="X31" s="178">
        <v>0.39500000000000002</v>
      </c>
      <c r="Y31" s="178">
        <v>-2.8000000000000004E-2</v>
      </c>
      <c r="Z31" s="178">
        <v>-4.2500000000000003E-2</v>
      </c>
      <c r="AA31" s="178">
        <v>-1.2500000000000001E-2</v>
      </c>
      <c r="AB31" s="178">
        <v>-0.04</v>
      </c>
      <c r="AC31" s="178">
        <v>3.5000000000000005E-3</v>
      </c>
      <c r="AD31" s="178">
        <v>-2.3000000000000003E-2</v>
      </c>
      <c r="AE31" s="178">
        <v>-6.7500000000000004E-2</v>
      </c>
      <c r="AF31" s="178">
        <v>-0.06</v>
      </c>
      <c r="AG31" s="179">
        <v>-8.2500000000000004E-2</v>
      </c>
      <c r="AH31" s="178">
        <v>-1.8000000000000002E-2</v>
      </c>
      <c r="AI31" s="180">
        <v>-8.0500000000000002E-2</v>
      </c>
      <c r="AJ31" s="180">
        <v>-0.16</v>
      </c>
      <c r="AK31" s="29">
        <v>-2.0499999999999997E-2</v>
      </c>
      <c r="AL31" s="25">
        <v>1.2500000000000001E-2</v>
      </c>
      <c r="AM31" s="25">
        <v>1.18</v>
      </c>
      <c r="AN31" s="25">
        <v>-5.5E-2</v>
      </c>
      <c r="AO31" s="25">
        <v>-0.33500000000000002</v>
      </c>
      <c r="AP31" s="25">
        <v>-0.13500000000000001</v>
      </c>
      <c r="AQ31" s="25">
        <v>-0.19</v>
      </c>
      <c r="AR31" s="25">
        <v>0.08</v>
      </c>
      <c r="AS31" s="25">
        <v>-0.28499999999999998</v>
      </c>
      <c r="AT31" s="25">
        <v>-0.33500000000000002</v>
      </c>
      <c r="AU31" s="25">
        <v>0.25</v>
      </c>
      <c r="AV31" s="25">
        <v>-0.33500000000000002</v>
      </c>
      <c r="AW31" s="25">
        <v>-0.14249999999999999</v>
      </c>
      <c r="AX31" s="25">
        <v>-0.1225</v>
      </c>
      <c r="AY31" s="25">
        <v>-0.14249999999999999</v>
      </c>
      <c r="AZ31" s="25">
        <v>-0.06</v>
      </c>
      <c r="BA31" s="25">
        <v>-0.125</v>
      </c>
      <c r="BB31" s="25">
        <v>-2.3000000000000003E-2</v>
      </c>
      <c r="BC31" s="25">
        <v>-0.08</v>
      </c>
      <c r="BD31" s="25">
        <v>-0.09</v>
      </c>
      <c r="BE31" s="25">
        <v>-6.7500000000000004E-2</v>
      </c>
      <c r="BF31" s="25">
        <v>7.0000000000000007E-2</v>
      </c>
      <c r="BG31" s="25">
        <v>0.23</v>
      </c>
      <c r="BH31" s="25">
        <v>0.29249999999999998</v>
      </c>
      <c r="BI31" s="25">
        <v>0.2475</v>
      </c>
      <c r="BJ31" s="25">
        <v>1.02</v>
      </c>
    </row>
    <row r="32" spans="1:62" x14ac:dyDescent="0.25">
      <c r="A32" s="26" t="e">
        <f>#REF!-B32</f>
        <v>#REF!</v>
      </c>
      <c r="B32" s="26">
        <v>3.35</v>
      </c>
      <c r="C32" s="145">
        <f t="shared" si="2"/>
        <v>37622</v>
      </c>
      <c r="D32" s="26">
        <v>4.4160000000000004</v>
      </c>
      <c r="E32" s="26">
        <v>0.315</v>
      </c>
      <c r="F32" s="26">
        <v>6.6961437138174998E-2</v>
      </c>
      <c r="G32" s="26">
        <v>-0.13</v>
      </c>
      <c r="H32" s="26">
        <v>-0.14749999999999999</v>
      </c>
      <c r="I32" s="26">
        <v>-2.5000000000000001E-3</v>
      </c>
      <c r="J32" s="26">
        <v>-0.19500000000000001</v>
      </c>
      <c r="K32" s="26">
        <v>1.7500000000000002E-2</v>
      </c>
      <c r="L32" s="26">
        <v>-0.06</v>
      </c>
      <c r="M32" s="26">
        <v>-0.1</v>
      </c>
      <c r="N32" s="26">
        <v>-0.1</v>
      </c>
      <c r="O32" s="26">
        <v>-0.13</v>
      </c>
      <c r="P32" s="25">
        <v>-0.13</v>
      </c>
      <c r="Q32" s="25">
        <v>-0.11625000000000001</v>
      </c>
      <c r="R32" s="25">
        <v>-7.0000000000000007E-2</v>
      </c>
      <c r="S32" s="25">
        <v>0.26</v>
      </c>
      <c r="T32" s="25">
        <v>0.26</v>
      </c>
      <c r="U32" s="25">
        <v>0.16500000000000001</v>
      </c>
      <c r="V32" s="25">
        <v>0.40500000000000003</v>
      </c>
      <c r="W32" s="178">
        <v>0.34</v>
      </c>
      <c r="X32" s="178">
        <v>0.46500000000000002</v>
      </c>
      <c r="Y32" s="178">
        <v>-2.5500000000000002E-2</v>
      </c>
      <c r="Z32" s="178">
        <v>-4.2500000000000003E-2</v>
      </c>
      <c r="AA32" s="178">
        <v>-1.2500000000000001E-2</v>
      </c>
      <c r="AB32" s="178">
        <v>-0.04</v>
      </c>
      <c r="AC32" s="178">
        <v>5.0000000000000001E-3</v>
      </c>
      <c r="AD32" s="178">
        <v>-2.5000000000000001E-2</v>
      </c>
      <c r="AE32" s="178">
        <v>-6.7500000000000004E-2</v>
      </c>
      <c r="AF32" s="178">
        <v>-0.06</v>
      </c>
      <c r="AG32" s="179">
        <v>-8.2500000000000004E-2</v>
      </c>
      <c r="AH32" s="178">
        <v>-1.8000000000000002E-2</v>
      </c>
      <c r="AI32" s="180">
        <v>-8.0500000000000002E-2</v>
      </c>
      <c r="AJ32" s="180">
        <v>-0.16250000000000001</v>
      </c>
      <c r="AK32" s="29">
        <v>-2.35E-2</v>
      </c>
      <c r="AL32" s="25">
        <v>1.2500000000000001E-2</v>
      </c>
      <c r="AM32" s="25">
        <v>1.5</v>
      </c>
      <c r="AN32" s="25">
        <v>-5.7500000000000002E-2</v>
      </c>
      <c r="AO32" s="25">
        <v>-0.33500000000000002</v>
      </c>
      <c r="AP32" s="25">
        <v>-0.13500000000000001</v>
      </c>
      <c r="AQ32" s="25">
        <v>-0.19</v>
      </c>
      <c r="AR32" s="25">
        <v>0.16</v>
      </c>
      <c r="AS32" s="25">
        <v>-0.28499999999999998</v>
      </c>
      <c r="AT32" s="25">
        <v>-0.33500000000000002</v>
      </c>
      <c r="AU32" s="25">
        <v>0.25</v>
      </c>
      <c r="AV32" s="25">
        <v>-0.33500000000000002</v>
      </c>
      <c r="AW32" s="25">
        <v>-0.14249999999999999</v>
      </c>
      <c r="AX32" s="25">
        <v>-0.1225</v>
      </c>
      <c r="AY32" s="25">
        <v>-0.14249999999999999</v>
      </c>
      <c r="AZ32" s="25">
        <v>-0.06</v>
      </c>
      <c r="BA32" s="25">
        <v>-0.14000000000000001</v>
      </c>
      <c r="BB32" s="25">
        <v>-2.3000000000000003E-2</v>
      </c>
      <c r="BC32" s="25">
        <v>-0.08</v>
      </c>
      <c r="BD32" s="25">
        <v>-9.2499999999999999E-2</v>
      </c>
      <c r="BE32" s="25">
        <v>-6.7500000000000004E-2</v>
      </c>
      <c r="BF32" s="25">
        <v>7.0000000000000007E-2</v>
      </c>
      <c r="BG32" s="25">
        <v>0.28000000000000003</v>
      </c>
      <c r="BH32" s="25">
        <v>0.30499999999999999</v>
      </c>
      <c r="BI32" s="25">
        <v>0.26</v>
      </c>
      <c r="BJ32" s="25">
        <v>1.2</v>
      </c>
    </row>
    <row r="33" spans="1:62" x14ac:dyDescent="0.25">
      <c r="A33" s="26" t="e">
        <f>#REF!-B33</f>
        <v>#REF!</v>
      </c>
      <c r="B33" s="26">
        <v>3.3680000000000003</v>
      </c>
      <c r="C33" s="145">
        <f t="shared" si="2"/>
        <v>37653</v>
      </c>
      <c r="D33" s="26">
        <v>4.2610000000000001</v>
      </c>
      <c r="E33" s="26">
        <v>0.3125</v>
      </c>
      <c r="F33" s="26">
        <v>6.6985666221496029E-2</v>
      </c>
      <c r="G33" s="26">
        <v>-0.13250000000000001</v>
      </c>
      <c r="H33" s="26">
        <v>-0.15</v>
      </c>
      <c r="I33" s="26">
        <v>-2.5000000000000001E-3</v>
      </c>
      <c r="J33" s="26">
        <v>-0.19750000000000001</v>
      </c>
      <c r="K33" s="26">
        <v>1.7500000000000002E-2</v>
      </c>
      <c r="L33" s="26">
        <v>-0.06</v>
      </c>
      <c r="M33" s="26">
        <v>-0.10249999999999999</v>
      </c>
      <c r="N33" s="26">
        <v>-0.10249999999999999</v>
      </c>
      <c r="O33" s="26">
        <v>-0.13250000000000001</v>
      </c>
      <c r="P33" s="25">
        <v>-0.13250000000000001</v>
      </c>
      <c r="Q33" s="25">
        <v>-0.1075</v>
      </c>
      <c r="R33" s="25">
        <v>-7.0000000000000007E-2</v>
      </c>
      <c r="S33" s="25">
        <v>0.23749999999999999</v>
      </c>
      <c r="T33" s="25">
        <v>0.23749999999999999</v>
      </c>
      <c r="U33" s="25">
        <v>0.14249999999999999</v>
      </c>
      <c r="V33" s="25">
        <v>0.40500000000000003</v>
      </c>
      <c r="W33" s="178">
        <v>0.33</v>
      </c>
      <c r="X33" s="178">
        <v>0.435</v>
      </c>
      <c r="Y33" s="178">
        <v>-2.5500000000000002E-2</v>
      </c>
      <c r="Z33" s="178">
        <v>-4.2500000000000003E-2</v>
      </c>
      <c r="AA33" s="178">
        <v>-1.2500000000000001E-2</v>
      </c>
      <c r="AB33" s="178">
        <v>-0.04</v>
      </c>
      <c r="AC33" s="178">
        <v>5.0000000000000001E-3</v>
      </c>
      <c r="AD33" s="178">
        <v>-2.5000000000000001E-2</v>
      </c>
      <c r="AE33" s="178">
        <v>-6.7500000000000004E-2</v>
      </c>
      <c r="AF33" s="178">
        <v>-0.06</v>
      </c>
      <c r="AG33" s="179">
        <v>-8.2500000000000004E-2</v>
      </c>
      <c r="AH33" s="178">
        <v>-1.8000000000000002E-2</v>
      </c>
      <c r="AI33" s="180">
        <v>-8.0500000000000002E-2</v>
      </c>
      <c r="AJ33" s="180">
        <v>-0.14499999999999999</v>
      </c>
      <c r="AK33" s="29">
        <v>-2.35E-2</v>
      </c>
      <c r="AL33" s="25">
        <v>1.2500000000000001E-2</v>
      </c>
      <c r="AM33" s="25">
        <v>1.45</v>
      </c>
      <c r="AN33" s="25">
        <v>-0.04</v>
      </c>
      <c r="AO33" s="25">
        <v>-0.33500000000000002</v>
      </c>
      <c r="AP33" s="25">
        <v>-0.13500000000000001</v>
      </c>
      <c r="AQ33" s="25">
        <v>-0.19</v>
      </c>
      <c r="AR33" s="25">
        <v>0.02</v>
      </c>
      <c r="AS33" s="25">
        <v>-0.28499999999999998</v>
      </c>
      <c r="AT33" s="25">
        <v>-0.33500000000000002</v>
      </c>
      <c r="AU33" s="25">
        <v>0.25</v>
      </c>
      <c r="AV33" s="25">
        <v>-0.33500000000000002</v>
      </c>
      <c r="AW33" s="25">
        <v>-0.14000000000000001</v>
      </c>
      <c r="AX33" s="25">
        <v>-0.1225</v>
      </c>
      <c r="AY33" s="25">
        <v>-0.14000000000000001</v>
      </c>
      <c r="AZ33" s="25">
        <v>-0.06</v>
      </c>
      <c r="BA33" s="25">
        <v>-0.12</v>
      </c>
      <c r="BB33" s="25">
        <v>-2.3000000000000003E-2</v>
      </c>
      <c r="BC33" s="25">
        <v>-0.08</v>
      </c>
      <c r="BD33" s="25">
        <v>-7.4999999999999997E-2</v>
      </c>
      <c r="BE33" s="25">
        <v>-6.7500000000000004E-2</v>
      </c>
      <c r="BF33" s="25">
        <v>7.0000000000000007E-2</v>
      </c>
      <c r="BG33" s="25">
        <v>0.33</v>
      </c>
      <c r="BH33" s="25">
        <v>0.28249999999999997</v>
      </c>
      <c r="BI33" s="25">
        <v>0.23749999999999999</v>
      </c>
      <c r="BJ33" s="25">
        <v>1.2</v>
      </c>
    </row>
    <row r="34" spans="1:62" x14ac:dyDescent="0.25">
      <c r="A34" s="26" t="e">
        <f>#REF!-B34</f>
        <v>#REF!</v>
      </c>
      <c r="B34" s="26">
        <v>3.48</v>
      </c>
      <c r="C34" s="145">
        <f t="shared" si="2"/>
        <v>37681</v>
      </c>
      <c r="D34" s="26">
        <v>4.0790000000000006</v>
      </c>
      <c r="E34" s="26">
        <v>0.3</v>
      </c>
      <c r="F34" s="26">
        <v>6.7007550554985015E-2</v>
      </c>
      <c r="G34" s="26">
        <v>-0.13500000000000001</v>
      </c>
      <c r="H34" s="26">
        <v>-0.1525</v>
      </c>
      <c r="I34" s="26">
        <v>-2.5000000000000001E-3</v>
      </c>
      <c r="J34" s="26">
        <v>-0.2</v>
      </c>
      <c r="K34" s="26">
        <v>1.7500000000000002E-2</v>
      </c>
      <c r="L34" s="26">
        <v>-0.06</v>
      </c>
      <c r="M34" s="26">
        <v>-0.105</v>
      </c>
      <c r="N34" s="26">
        <v>-0.105</v>
      </c>
      <c r="O34" s="26">
        <v>-0.13500000000000001</v>
      </c>
      <c r="P34" s="25">
        <v>-0.13500000000000001</v>
      </c>
      <c r="Q34" s="25">
        <v>-0.10125000000000001</v>
      </c>
      <c r="R34" s="25">
        <v>-7.0000000000000007E-2</v>
      </c>
      <c r="S34" s="25">
        <v>0.23499999999999999</v>
      </c>
      <c r="T34" s="25">
        <v>0.23499999999999999</v>
      </c>
      <c r="U34" s="25">
        <v>0.14000000000000001</v>
      </c>
      <c r="V34" s="25">
        <v>0.40500000000000003</v>
      </c>
      <c r="W34" s="178">
        <v>0.29749999999999999</v>
      </c>
      <c r="X34" s="178">
        <v>0.39</v>
      </c>
      <c r="Y34" s="178">
        <v>-2.5500000000000002E-2</v>
      </c>
      <c r="Z34" s="178">
        <v>-4.2500000000000003E-2</v>
      </c>
      <c r="AA34" s="178">
        <v>-1.2500000000000001E-2</v>
      </c>
      <c r="AB34" s="178">
        <v>-0.04</v>
      </c>
      <c r="AC34" s="178">
        <v>5.0000000000000001E-3</v>
      </c>
      <c r="AD34" s="178">
        <v>-2.5000000000000001E-2</v>
      </c>
      <c r="AE34" s="178">
        <v>-6.7500000000000004E-2</v>
      </c>
      <c r="AF34" s="178">
        <v>-0.06</v>
      </c>
      <c r="AG34" s="179">
        <v>-8.2500000000000004E-2</v>
      </c>
      <c r="AH34" s="178">
        <v>-1.8000000000000002E-2</v>
      </c>
      <c r="AI34" s="180">
        <v>-8.0500000000000002E-2</v>
      </c>
      <c r="AJ34" s="180">
        <v>-0.13250000000000001</v>
      </c>
      <c r="AK34" s="29">
        <v>-2.35E-2</v>
      </c>
      <c r="AL34" s="25">
        <v>1.2500000000000001E-2</v>
      </c>
      <c r="AM34" s="25">
        <v>0.85</v>
      </c>
      <c r="AN34" s="25">
        <v>-2.75E-2</v>
      </c>
      <c r="AO34" s="25">
        <v>-0.33500000000000002</v>
      </c>
      <c r="AP34" s="25">
        <v>-0.14000000000000001</v>
      </c>
      <c r="AQ34" s="25">
        <v>-0.19</v>
      </c>
      <c r="AR34" s="25">
        <v>-0.18</v>
      </c>
      <c r="AS34" s="25">
        <v>-0.28499999999999998</v>
      </c>
      <c r="AT34" s="25">
        <v>-0.33500000000000002</v>
      </c>
      <c r="AU34" s="25">
        <v>0.25</v>
      </c>
      <c r="AV34" s="25">
        <v>-0.33500000000000002</v>
      </c>
      <c r="AW34" s="25">
        <v>-0.125</v>
      </c>
      <c r="AX34" s="25">
        <v>-0.1225</v>
      </c>
      <c r="AY34" s="25">
        <v>-0.125</v>
      </c>
      <c r="AZ34" s="25">
        <v>-0.06</v>
      </c>
      <c r="BA34" s="25">
        <v>-0.1075</v>
      </c>
      <c r="BB34" s="25">
        <v>-2.3000000000000003E-2</v>
      </c>
      <c r="BC34" s="25">
        <v>-0.08</v>
      </c>
      <c r="BD34" s="25">
        <v>-6.25E-2</v>
      </c>
      <c r="BE34" s="25">
        <v>-6.7500000000000004E-2</v>
      </c>
      <c r="BF34" s="25">
        <v>7.0000000000000007E-2</v>
      </c>
      <c r="BG34" s="25">
        <v>0.33</v>
      </c>
      <c r="BH34" s="25">
        <v>0.28000000000000003</v>
      </c>
      <c r="BI34" s="25">
        <v>0.23499999999999999</v>
      </c>
      <c r="BJ34" s="25">
        <v>0.87</v>
      </c>
    </row>
    <row r="35" spans="1:62" x14ac:dyDescent="0.25">
      <c r="A35" s="26" t="e">
        <f>#REF!-B35</f>
        <v>#REF!</v>
      </c>
      <c r="B35" s="26">
        <v>3.5890000000000004</v>
      </c>
      <c r="C35" s="145">
        <f t="shared" si="2"/>
        <v>37712</v>
      </c>
      <c r="D35" s="26">
        <v>3.887</v>
      </c>
      <c r="E35" s="26">
        <v>0.28249999999999997</v>
      </c>
      <c r="F35" s="26">
        <v>6.7022813744333012E-2</v>
      </c>
      <c r="G35" s="26">
        <v>-0.185</v>
      </c>
      <c r="H35" s="26">
        <v>-0.20250000000000001</v>
      </c>
      <c r="I35" s="26">
        <v>-8.5000000000000006E-2</v>
      </c>
      <c r="J35" s="26">
        <v>-0.25</v>
      </c>
      <c r="K35" s="26">
        <v>-6.5000000000000002E-2</v>
      </c>
      <c r="L35" s="26">
        <v>-5.7500000000000002E-2</v>
      </c>
      <c r="M35" s="26">
        <v>-0.155</v>
      </c>
      <c r="N35" s="26">
        <v>-0.155</v>
      </c>
      <c r="O35" s="26">
        <v>-0.185</v>
      </c>
      <c r="P35" s="25">
        <v>-0.185</v>
      </c>
      <c r="Q35" s="25">
        <v>-7.8750000000000001E-2</v>
      </c>
      <c r="R35" s="25">
        <v>-6.7500000000000004E-2</v>
      </c>
      <c r="S35" s="25">
        <v>0.18</v>
      </c>
      <c r="T35" s="25">
        <v>0.18</v>
      </c>
      <c r="U35" s="25">
        <v>8.5000000000000006E-2</v>
      </c>
      <c r="V35" s="25">
        <v>0.435</v>
      </c>
      <c r="W35" s="178">
        <v>0.20499999999999999</v>
      </c>
      <c r="X35" s="178">
        <v>0.25</v>
      </c>
      <c r="Y35" s="178">
        <v>-2.5000000000000001E-2</v>
      </c>
      <c r="Z35" s="178">
        <v>-2.75E-2</v>
      </c>
      <c r="AA35" s="178">
        <v>5.0000000000000001E-3</v>
      </c>
      <c r="AB35" s="178">
        <v>-0.02</v>
      </c>
      <c r="AC35" s="178">
        <v>5.0000000000000001E-3</v>
      </c>
      <c r="AD35" s="178">
        <v>-1.4999999999999999E-2</v>
      </c>
      <c r="AE35" s="178">
        <v>-6.5000000000000002E-2</v>
      </c>
      <c r="AF35" s="178">
        <v>-5.7500000000000002E-2</v>
      </c>
      <c r="AG35" s="179">
        <v>-0.08</v>
      </c>
      <c r="AH35" s="178">
        <v>-2.0499999999999997E-2</v>
      </c>
      <c r="AI35" s="180">
        <v>-7.6000000000000012E-2</v>
      </c>
      <c r="AJ35" s="180">
        <v>-0.09</v>
      </c>
      <c r="AK35" s="29">
        <v>-2.8500000000000001E-2</v>
      </c>
      <c r="AL35" s="25">
        <v>8.5000000000000006E-3</v>
      </c>
      <c r="AM35" s="25">
        <v>0.45</v>
      </c>
      <c r="AN35" s="25">
        <v>1.4999999999999999E-2</v>
      </c>
      <c r="AO35" s="25">
        <v>-0.4</v>
      </c>
      <c r="AP35" s="25">
        <v>-0.125</v>
      </c>
      <c r="AQ35" s="25">
        <v>-0.19500000000000001</v>
      </c>
      <c r="AR35" s="25">
        <v>-0.34</v>
      </c>
      <c r="AS35" s="25">
        <v>-0.35</v>
      </c>
      <c r="AT35" s="25">
        <v>-0.4</v>
      </c>
      <c r="AU35" s="25">
        <v>0.28000000000000003</v>
      </c>
      <c r="AV35" s="25">
        <v>-0.4</v>
      </c>
      <c r="AW35" s="25">
        <v>-0.1125</v>
      </c>
      <c r="AX35" s="25">
        <v>-0.1125</v>
      </c>
      <c r="AY35" s="25">
        <v>-0.1125</v>
      </c>
      <c r="AZ35" s="25">
        <v>-5.7500000000000002E-2</v>
      </c>
      <c r="BA35" s="25">
        <v>-0.1</v>
      </c>
      <c r="BB35" s="25">
        <v>-2.5500000000000002E-2</v>
      </c>
      <c r="BC35" s="25">
        <v>-6.25E-2</v>
      </c>
      <c r="BD35" s="25">
        <v>-0.02</v>
      </c>
      <c r="BE35" s="25">
        <v>-6.5000000000000002E-2</v>
      </c>
      <c r="BF35" s="25">
        <v>0.12</v>
      </c>
      <c r="BG35" s="25">
        <v>0.18</v>
      </c>
      <c r="BH35" s="25">
        <v>0.21</v>
      </c>
      <c r="BI35" s="25">
        <v>0.18</v>
      </c>
      <c r="BJ35" s="25">
        <v>0.36499999999999999</v>
      </c>
    </row>
    <row r="36" spans="1:62" x14ac:dyDescent="0.25">
      <c r="A36" s="26" t="e">
        <f>#REF!-B36</f>
        <v>#REF!</v>
      </c>
      <c r="B36" s="26">
        <v>3.6080000000000001</v>
      </c>
      <c r="C36" s="145">
        <f t="shared" si="2"/>
        <v>37742</v>
      </c>
      <c r="D36" s="26">
        <v>3.8410000000000002</v>
      </c>
      <c r="E36" s="26">
        <v>0.27750000000000002</v>
      </c>
      <c r="F36" s="26">
        <v>6.702568117120801E-2</v>
      </c>
      <c r="G36" s="26">
        <v>-0.185</v>
      </c>
      <c r="H36" s="26">
        <v>-0.20250000000000001</v>
      </c>
      <c r="I36" s="26">
        <v>-0.1</v>
      </c>
      <c r="J36" s="26">
        <v>-0.25</v>
      </c>
      <c r="K36" s="26">
        <v>-0.08</v>
      </c>
      <c r="L36" s="26">
        <v>-5.7500000000000002E-2</v>
      </c>
      <c r="M36" s="26">
        <v>-0.155</v>
      </c>
      <c r="N36" s="26">
        <v>-0.155</v>
      </c>
      <c r="O36" s="26">
        <v>-0.185</v>
      </c>
      <c r="P36" s="25">
        <v>-0.185</v>
      </c>
      <c r="Q36" s="25">
        <v>-7.8750000000000001E-2</v>
      </c>
      <c r="R36" s="25">
        <v>-6.7500000000000004E-2</v>
      </c>
      <c r="S36" s="25">
        <v>0.17</v>
      </c>
      <c r="T36" s="25">
        <v>0.17</v>
      </c>
      <c r="U36" s="25">
        <v>7.4999999999999997E-2</v>
      </c>
      <c r="V36" s="25">
        <v>0.435</v>
      </c>
      <c r="W36" s="178">
        <v>0.1925</v>
      </c>
      <c r="X36" s="178">
        <v>0.20250000000000001</v>
      </c>
      <c r="Y36" s="178">
        <v>-2.5000000000000001E-2</v>
      </c>
      <c r="Z36" s="178">
        <v>-2.775E-2</v>
      </c>
      <c r="AA36" s="178">
        <v>4.7500000000000007E-3</v>
      </c>
      <c r="AB36" s="178">
        <v>-2.0250000000000001E-2</v>
      </c>
      <c r="AC36" s="178">
        <v>5.0000000000000001E-3</v>
      </c>
      <c r="AD36" s="178">
        <v>-1.4999999999999999E-2</v>
      </c>
      <c r="AE36" s="178">
        <v>-6.5000000000000002E-2</v>
      </c>
      <c r="AF36" s="178">
        <v>-5.7500000000000002E-2</v>
      </c>
      <c r="AG36" s="179">
        <v>-0.08</v>
      </c>
      <c r="AH36" s="178">
        <v>-2.0499999999999997E-2</v>
      </c>
      <c r="AI36" s="180">
        <v>-7.6000000000000012E-2</v>
      </c>
      <c r="AJ36" s="180">
        <v>-0.09</v>
      </c>
      <c r="AK36" s="29">
        <v>-2.8500000000000001E-2</v>
      </c>
      <c r="AL36" s="25">
        <v>8.5000000000000006E-3</v>
      </c>
      <c r="AM36" s="25">
        <v>0.41499999999999998</v>
      </c>
      <c r="AN36" s="25">
        <v>1.4999999999999999E-2</v>
      </c>
      <c r="AO36" s="25">
        <v>-0.4</v>
      </c>
      <c r="AP36" s="25">
        <v>-0.125</v>
      </c>
      <c r="AQ36" s="25">
        <v>-0.19500000000000001</v>
      </c>
      <c r="AR36" s="25">
        <v>-0.34</v>
      </c>
      <c r="AS36" s="25">
        <v>-0.35</v>
      </c>
      <c r="AT36" s="25">
        <v>-0.4</v>
      </c>
      <c r="AU36" s="25">
        <v>0.28000000000000003</v>
      </c>
      <c r="AV36" s="25">
        <v>-0.4</v>
      </c>
      <c r="AW36" s="25">
        <v>-0.11</v>
      </c>
      <c r="AX36" s="25">
        <v>-9.2499999999999999E-2</v>
      </c>
      <c r="AY36" s="25">
        <v>-0.11</v>
      </c>
      <c r="AZ36" s="25">
        <v>-5.7500000000000002E-2</v>
      </c>
      <c r="BA36" s="25">
        <v>-9.5000000000000001E-2</v>
      </c>
      <c r="BB36" s="25">
        <v>-2.5500000000000002E-2</v>
      </c>
      <c r="BC36" s="25">
        <v>-6.25E-2</v>
      </c>
      <c r="BD36" s="25">
        <v>-0.02</v>
      </c>
      <c r="BE36" s="25">
        <v>-6.5000000000000002E-2</v>
      </c>
      <c r="BF36" s="25">
        <v>0.12</v>
      </c>
      <c r="BG36" s="25">
        <v>0.18</v>
      </c>
      <c r="BH36" s="25">
        <v>0.2</v>
      </c>
      <c r="BI36" s="25">
        <v>0.17</v>
      </c>
      <c r="BJ36" s="25">
        <v>0.29749999999999999</v>
      </c>
    </row>
    <row r="37" spans="1:62" x14ac:dyDescent="0.25">
      <c r="A37" s="26" t="e">
        <f>#REF!-B37</f>
        <v>#REF!</v>
      </c>
      <c r="B37" s="26">
        <v>3.4780000000000002</v>
      </c>
      <c r="C37" s="145">
        <f t="shared" si="2"/>
        <v>37773</v>
      </c>
      <c r="D37" s="26">
        <v>3.85</v>
      </c>
      <c r="E37" s="26">
        <v>0.27500000000000002</v>
      </c>
      <c r="F37" s="26">
        <v>6.7028644178983021E-2</v>
      </c>
      <c r="G37" s="26">
        <v>-0.185</v>
      </c>
      <c r="H37" s="26">
        <v>-0.20250000000000001</v>
      </c>
      <c r="I37" s="26">
        <v>-0.11</v>
      </c>
      <c r="J37" s="26">
        <v>-0.25</v>
      </c>
      <c r="K37" s="26">
        <v>-0.09</v>
      </c>
      <c r="L37" s="26">
        <v>-5.7500000000000002E-2</v>
      </c>
      <c r="M37" s="26">
        <v>-0.155</v>
      </c>
      <c r="N37" s="26">
        <v>-0.155</v>
      </c>
      <c r="O37" s="26">
        <v>-0.185</v>
      </c>
      <c r="P37" s="25">
        <v>-0.185</v>
      </c>
      <c r="Q37" s="25">
        <v>-7.6249999999999998E-2</v>
      </c>
      <c r="R37" s="25">
        <v>-6.7500000000000004E-2</v>
      </c>
      <c r="S37" s="25">
        <v>0.16500000000000001</v>
      </c>
      <c r="T37" s="25">
        <v>0.16500000000000001</v>
      </c>
      <c r="U37" s="25">
        <v>7.0000000000000007E-2</v>
      </c>
      <c r="V37" s="25">
        <v>0.435</v>
      </c>
      <c r="W37" s="178">
        <v>0.1925</v>
      </c>
      <c r="X37" s="178">
        <v>0.20250000000000001</v>
      </c>
      <c r="Y37" s="178">
        <v>-2.5000000000000001E-2</v>
      </c>
      <c r="Z37" s="178">
        <v>-2.775E-2</v>
      </c>
      <c r="AA37" s="178">
        <v>4.7500000000000007E-3</v>
      </c>
      <c r="AB37" s="178">
        <v>-2.0250000000000001E-2</v>
      </c>
      <c r="AC37" s="178">
        <v>5.0000000000000001E-3</v>
      </c>
      <c r="AD37" s="178">
        <v>-1.4999999999999999E-2</v>
      </c>
      <c r="AE37" s="178">
        <v>-6.5000000000000002E-2</v>
      </c>
      <c r="AF37" s="178">
        <v>-5.7500000000000002E-2</v>
      </c>
      <c r="AG37" s="179">
        <v>-0.08</v>
      </c>
      <c r="AH37" s="178">
        <v>-2.0499999999999997E-2</v>
      </c>
      <c r="AI37" s="180">
        <v>-9.2000000000000012E-2</v>
      </c>
      <c r="AJ37" s="180">
        <v>-8.5000000000000006E-2</v>
      </c>
      <c r="AK37" s="29">
        <v>-2.8500000000000001E-2</v>
      </c>
      <c r="AL37" s="25">
        <v>8.5000000000000006E-3</v>
      </c>
      <c r="AM37" s="25">
        <v>0.40500000000000003</v>
      </c>
      <c r="AN37" s="25">
        <v>0.02</v>
      </c>
      <c r="AO37" s="25">
        <v>-0.4</v>
      </c>
      <c r="AP37" s="25">
        <v>-0.125</v>
      </c>
      <c r="AQ37" s="25">
        <v>-0.19500000000000001</v>
      </c>
      <c r="AR37" s="25">
        <v>-0.34</v>
      </c>
      <c r="AS37" s="25">
        <v>-0.35</v>
      </c>
      <c r="AT37" s="25">
        <v>-0.4</v>
      </c>
      <c r="AU37" s="25">
        <v>0.28000000000000003</v>
      </c>
      <c r="AV37" s="25">
        <v>-0.4</v>
      </c>
      <c r="AW37" s="25">
        <v>-0.10249999999999999</v>
      </c>
      <c r="AX37" s="25">
        <v>-9.2499999999999999E-2</v>
      </c>
      <c r="AY37" s="25">
        <v>-0.10249999999999999</v>
      </c>
      <c r="AZ37" s="25">
        <v>-5.7500000000000002E-2</v>
      </c>
      <c r="BA37" s="25">
        <v>-0.09</v>
      </c>
      <c r="BB37" s="25">
        <v>-2.5500000000000002E-2</v>
      </c>
      <c r="BC37" s="25">
        <v>-6.25E-2</v>
      </c>
      <c r="BD37" s="25">
        <v>-1.4999999999999999E-2</v>
      </c>
      <c r="BE37" s="25">
        <v>-6.5000000000000002E-2</v>
      </c>
      <c r="BF37" s="25">
        <v>0.12</v>
      </c>
      <c r="BG37" s="25">
        <v>0.18</v>
      </c>
      <c r="BH37" s="25">
        <v>0.19500000000000001</v>
      </c>
      <c r="BI37" s="25">
        <v>0.16500000000000001</v>
      </c>
      <c r="BJ37" s="25">
        <v>0.29749999999999999</v>
      </c>
    </row>
    <row r="38" spans="1:62" x14ac:dyDescent="0.25">
      <c r="A38" s="26" t="e">
        <f>#REF!-B38</f>
        <v>#REF!</v>
      </c>
      <c r="B38" s="26">
        <v>3.3230000000000004</v>
      </c>
      <c r="C38" s="145">
        <f t="shared" si="2"/>
        <v>37803</v>
      </c>
      <c r="D38" s="26">
        <v>3.8580000000000001</v>
      </c>
      <c r="E38" s="26">
        <v>0.27500000000000002</v>
      </c>
      <c r="F38" s="26">
        <v>6.703397730408199E-2</v>
      </c>
      <c r="G38" s="26">
        <v>-0.185</v>
      </c>
      <c r="H38" s="26">
        <v>-0.20250000000000001</v>
      </c>
      <c r="I38" s="26">
        <v>-0.11</v>
      </c>
      <c r="J38" s="26">
        <v>-0.27</v>
      </c>
      <c r="K38" s="26">
        <v>-0.09</v>
      </c>
      <c r="L38" s="26">
        <v>-5.7500000000000002E-2</v>
      </c>
      <c r="M38" s="26">
        <v>-0.155</v>
      </c>
      <c r="N38" s="26">
        <v>-0.155</v>
      </c>
      <c r="O38" s="26">
        <v>-0.185</v>
      </c>
      <c r="P38" s="25">
        <v>-0.185</v>
      </c>
      <c r="Q38" s="25">
        <v>-7.4999999999999997E-2</v>
      </c>
      <c r="R38" s="25">
        <v>-6.7500000000000004E-2</v>
      </c>
      <c r="S38" s="25">
        <v>0.155</v>
      </c>
      <c r="T38" s="25">
        <v>0.155</v>
      </c>
      <c r="U38" s="25">
        <v>0.06</v>
      </c>
      <c r="V38" s="25">
        <v>0.435</v>
      </c>
      <c r="W38" s="178">
        <v>0.1925</v>
      </c>
      <c r="X38" s="178">
        <v>0.215</v>
      </c>
      <c r="Y38" s="178">
        <v>-2.5000000000000001E-2</v>
      </c>
      <c r="Z38" s="178">
        <v>-2.775E-2</v>
      </c>
      <c r="AA38" s="178">
        <v>4.7500000000000007E-3</v>
      </c>
      <c r="AB38" s="178">
        <v>-2.0250000000000001E-2</v>
      </c>
      <c r="AC38" s="178">
        <v>5.0000000000000001E-3</v>
      </c>
      <c r="AD38" s="178">
        <v>-1.4999999999999999E-2</v>
      </c>
      <c r="AE38" s="178">
        <v>-6.5000000000000002E-2</v>
      </c>
      <c r="AF38" s="178">
        <v>-5.7500000000000002E-2</v>
      </c>
      <c r="AG38" s="179">
        <v>-0.08</v>
      </c>
      <c r="AH38" s="178">
        <v>-2.0499999999999997E-2</v>
      </c>
      <c r="AI38" s="180">
        <v>-8.5000000000000006E-2</v>
      </c>
      <c r="AJ38" s="180">
        <v>-8.2500000000000004E-2</v>
      </c>
      <c r="AK38" s="29">
        <v>-2.8500000000000001E-2</v>
      </c>
      <c r="AL38" s="25">
        <v>8.5000000000000006E-3</v>
      </c>
      <c r="AM38" s="25">
        <v>0.44</v>
      </c>
      <c r="AN38" s="25">
        <v>2.2499999999999999E-2</v>
      </c>
      <c r="AO38" s="25">
        <v>-0.4</v>
      </c>
      <c r="AP38" s="25">
        <v>-0.125</v>
      </c>
      <c r="AQ38" s="25">
        <v>-0.19500000000000001</v>
      </c>
      <c r="AR38" s="25">
        <v>-0.34</v>
      </c>
      <c r="AS38" s="25">
        <v>-0.35</v>
      </c>
      <c r="AT38" s="25">
        <v>-0.4</v>
      </c>
      <c r="AU38" s="25">
        <v>0.28000000000000003</v>
      </c>
      <c r="AV38" s="25">
        <v>-0.4</v>
      </c>
      <c r="AW38" s="25">
        <v>-0.11</v>
      </c>
      <c r="AX38" s="25">
        <v>-9.2499999999999999E-2</v>
      </c>
      <c r="AY38" s="25">
        <v>-0.11</v>
      </c>
      <c r="AZ38" s="25">
        <v>-5.7500000000000002E-2</v>
      </c>
      <c r="BA38" s="25">
        <v>-8.5000000000000006E-2</v>
      </c>
      <c r="BB38" s="25">
        <v>-2.5500000000000002E-2</v>
      </c>
      <c r="BC38" s="25">
        <v>-6.25E-2</v>
      </c>
      <c r="BD38" s="25">
        <v>-1.2500000000000001E-2</v>
      </c>
      <c r="BE38" s="25">
        <v>-6.5000000000000002E-2</v>
      </c>
      <c r="BF38" s="25">
        <v>0.12</v>
      </c>
      <c r="BG38" s="25">
        <v>0.18</v>
      </c>
      <c r="BH38" s="25">
        <v>0.185</v>
      </c>
      <c r="BI38" s="25">
        <v>0.155</v>
      </c>
      <c r="BJ38" s="25">
        <v>0.31</v>
      </c>
    </row>
    <row r="39" spans="1:62" x14ac:dyDescent="0.25">
      <c r="A39" s="26" t="e">
        <f>#REF!-B39</f>
        <v>#REF!</v>
      </c>
      <c r="B39" s="26">
        <v>3.1680000000000001</v>
      </c>
      <c r="C39" s="145">
        <f t="shared" si="2"/>
        <v>37834</v>
      </c>
      <c r="D39" s="26">
        <v>3.86</v>
      </c>
      <c r="E39" s="26">
        <v>0.27500000000000002</v>
      </c>
      <c r="F39" s="26">
        <v>6.7043031177898019E-2</v>
      </c>
      <c r="G39" s="26">
        <v>-0.185</v>
      </c>
      <c r="H39" s="26">
        <v>-0.20250000000000001</v>
      </c>
      <c r="I39" s="26">
        <v>-0.11</v>
      </c>
      <c r="J39" s="26">
        <v>-0.27</v>
      </c>
      <c r="K39" s="26">
        <v>-0.09</v>
      </c>
      <c r="L39" s="26">
        <v>-5.7500000000000002E-2</v>
      </c>
      <c r="M39" s="26">
        <v>-0.155</v>
      </c>
      <c r="N39" s="26">
        <v>-0.155</v>
      </c>
      <c r="O39" s="26">
        <v>-0.185</v>
      </c>
      <c r="P39" s="25">
        <v>-0.185</v>
      </c>
      <c r="Q39" s="25">
        <v>-7.3749999999999996E-2</v>
      </c>
      <c r="R39" s="25">
        <v>-6.7500000000000004E-2</v>
      </c>
      <c r="S39" s="25">
        <v>0.1525</v>
      </c>
      <c r="T39" s="25">
        <v>0.1525</v>
      </c>
      <c r="U39" s="25">
        <v>5.7500000000000002E-2</v>
      </c>
      <c r="V39" s="25">
        <v>0.435</v>
      </c>
      <c r="W39" s="178">
        <v>0.1925</v>
      </c>
      <c r="X39" s="178">
        <v>0.215</v>
      </c>
      <c r="Y39" s="178">
        <v>-2.5000000000000001E-2</v>
      </c>
      <c r="Z39" s="178">
        <v>-2.775E-2</v>
      </c>
      <c r="AA39" s="178">
        <v>4.7500000000000007E-3</v>
      </c>
      <c r="AB39" s="178">
        <v>-2.0250000000000001E-2</v>
      </c>
      <c r="AC39" s="178">
        <v>5.0000000000000001E-3</v>
      </c>
      <c r="AD39" s="178">
        <v>-1.4999999999999999E-2</v>
      </c>
      <c r="AE39" s="178">
        <v>-6.5000000000000002E-2</v>
      </c>
      <c r="AF39" s="178">
        <v>-5.7500000000000002E-2</v>
      </c>
      <c r="AG39" s="179">
        <v>-0.08</v>
      </c>
      <c r="AH39" s="178">
        <v>-2.0499999999999997E-2</v>
      </c>
      <c r="AI39" s="180">
        <v>-6.6000000000000003E-2</v>
      </c>
      <c r="AJ39" s="180">
        <v>-0.08</v>
      </c>
      <c r="AK39" s="29">
        <v>-2.8500000000000001E-2</v>
      </c>
      <c r="AL39" s="25">
        <v>8.5000000000000006E-3</v>
      </c>
      <c r="AM39" s="25">
        <v>0.505</v>
      </c>
      <c r="AN39" s="25">
        <v>2.5000000000000001E-2</v>
      </c>
      <c r="AO39" s="25">
        <v>-0.4</v>
      </c>
      <c r="AP39" s="25">
        <v>-0.125</v>
      </c>
      <c r="AQ39" s="25">
        <v>-0.19500000000000001</v>
      </c>
      <c r="AR39" s="25">
        <v>-0.34</v>
      </c>
      <c r="AS39" s="25">
        <v>-0.35</v>
      </c>
      <c r="AT39" s="25">
        <v>-0.4</v>
      </c>
      <c r="AU39" s="25">
        <v>0.28000000000000003</v>
      </c>
      <c r="AV39" s="25">
        <v>-0.4</v>
      </c>
      <c r="AW39" s="25">
        <v>-9.7500000000000003E-2</v>
      </c>
      <c r="AX39" s="25">
        <v>-9.2499999999999999E-2</v>
      </c>
      <c r="AY39" s="25">
        <v>-9.7500000000000003E-2</v>
      </c>
      <c r="AZ39" s="25">
        <v>-5.7500000000000002E-2</v>
      </c>
      <c r="BA39" s="25">
        <v>-8.5000000000000006E-2</v>
      </c>
      <c r="BB39" s="25">
        <v>-2.5500000000000002E-2</v>
      </c>
      <c r="BC39" s="25">
        <v>-6.25E-2</v>
      </c>
      <c r="BD39" s="25">
        <v>-0.01</v>
      </c>
      <c r="BE39" s="25">
        <v>-6.5000000000000002E-2</v>
      </c>
      <c r="BF39" s="25">
        <v>0.12</v>
      </c>
      <c r="BG39" s="25">
        <v>0.18</v>
      </c>
      <c r="BH39" s="25">
        <v>0.1825</v>
      </c>
      <c r="BI39" s="25">
        <v>0.1525</v>
      </c>
      <c r="BJ39" s="25">
        <v>0.31</v>
      </c>
    </row>
    <row r="40" spans="1:62" x14ac:dyDescent="0.25">
      <c r="A40" s="26" t="e">
        <f>#REF!-B40</f>
        <v>#REF!</v>
      </c>
      <c r="B40" s="26">
        <v>3.14</v>
      </c>
      <c r="C40" s="145">
        <f t="shared" si="2"/>
        <v>37865</v>
      </c>
      <c r="D40" s="26">
        <v>3.85</v>
      </c>
      <c r="E40" s="26">
        <v>0.27500000000000002</v>
      </c>
      <c r="F40" s="26">
        <v>6.7052085051740026E-2</v>
      </c>
      <c r="G40" s="26">
        <v>-0.185</v>
      </c>
      <c r="H40" s="26">
        <v>-0.20250000000000001</v>
      </c>
      <c r="I40" s="26">
        <v>-0.1</v>
      </c>
      <c r="J40" s="26">
        <v>-0.27</v>
      </c>
      <c r="K40" s="26">
        <v>-0.08</v>
      </c>
      <c r="L40" s="26">
        <v>-5.7500000000000002E-2</v>
      </c>
      <c r="M40" s="26">
        <v>-0.155</v>
      </c>
      <c r="N40" s="26">
        <v>-0.155</v>
      </c>
      <c r="O40" s="26">
        <v>-0.185</v>
      </c>
      <c r="P40" s="25">
        <v>-0.185</v>
      </c>
      <c r="Q40" s="25">
        <v>-7.7499999999999999E-2</v>
      </c>
      <c r="R40" s="25">
        <v>-6.7500000000000004E-2</v>
      </c>
      <c r="S40" s="25">
        <v>0.15</v>
      </c>
      <c r="T40" s="25">
        <v>0.15</v>
      </c>
      <c r="U40" s="25">
        <v>5.5E-2</v>
      </c>
      <c r="V40" s="25">
        <v>0.435</v>
      </c>
      <c r="W40" s="178">
        <v>0.1925</v>
      </c>
      <c r="X40" s="178">
        <v>0.19500000000000001</v>
      </c>
      <c r="Y40" s="178">
        <v>-2.5000000000000001E-2</v>
      </c>
      <c r="Z40" s="178">
        <v>-2.775E-2</v>
      </c>
      <c r="AA40" s="178">
        <v>4.7500000000000007E-3</v>
      </c>
      <c r="AB40" s="178">
        <v>-2.0250000000000001E-2</v>
      </c>
      <c r="AC40" s="178">
        <v>5.0000000000000001E-3</v>
      </c>
      <c r="AD40" s="178">
        <v>-1.4999999999999999E-2</v>
      </c>
      <c r="AE40" s="178">
        <v>-6.5000000000000002E-2</v>
      </c>
      <c r="AF40" s="178">
        <v>-5.7500000000000002E-2</v>
      </c>
      <c r="AG40" s="179">
        <v>-0.08</v>
      </c>
      <c r="AH40" s="178">
        <v>-2.0499999999999997E-2</v>
      </c>
      <c r="AI40" s="180">
        <v>-6.4000000000000001E-2</v>
      </c>
      <c r="AJ40" s="180">
        <v>-8.7499999999999994E-2</v>
      </c>
      <c r="AK40" s="29">
        <v>-2.8500000000000001E-2</v>
      </c>
      <c r="AL40" s="25">
        <v>8.5000000000000006E-3</v>
      </c>
      <c r="AM40" s="25">
        <v>0.40500000000000003</v>
      </c>
      <c r="AN40" s="25">
        <v>1.7500000000000002E-2</v>
      </c>
      <c r="AO40" s="25">
        <v>-0.4</v>
      </c>
      <c r="AP40" s="25">
        <v>-0.125</v>
      </c>
      <c r="AQ40" s="25">
        <v>-0.19500000000000001</v>
      </c>
      <c r="AR40" s="25">
        <v>-0.34</v>
      </c>
      <c r="AS40" s="25">
        <v>-0.35</v>
      </c>
      <c r="AT40" s="25">
        <v>-0.4</v>
      </c>
      <c r="AU40" s="25">
        <v>0.28000000000000003</v>
      </c>
      <c r="AV40" s="25">
        <v>-0.4</v>
      </c>
      <c r="AW40" s="25">
        <v>-0.10249999999999999</v>
      </c>
      <c r="AX40" s="25">
        <v>-9.2499999999999999E-2</v>
      </c>
      <c r="AY40" s="25">
        <v>-0.10249999999999999</v>
      </c>
      <c r="AZ40" s="25">
        <v>-5.7500000000000002E-2</v>
      </c>
      <c r="BA40" s="25">
        <v>-0.1</v>
      </c>
      <c r="BB40" s="25">
        <v>-2.5500000000000002E-2</v>
      </c>
      <c r="BC40" s="25">
        <v>-6.25E-2</v>
      </c>
      <c r="BD40" s="25">
        <v>-1.7500000000000002E-2</v>
      </c>
      <c r="BE40" s="25">
        <v>-6.5000000000000002E-2</v>
      </c>
      <c r="BF40" s="25">
        <v>0.12</v>
      </c>
      <c r="BG40" s="25">
        <v>0.18</v>
      </c>
      <c r="BH40" s="25">
        <v>0.18</v>
      </c>
      <c r="BI40" s="25">
        <v>0.15</v>
      </c>
      <c r="BJ40" s="25">
        <v>0.3</v>
      </c>
    </row>
    <row r="41" spans="1:62" x14ac:dyDescent="0.25">
      <c r="A41" s="26" t="e">
        <f>#REF!-B41</f>
        <v>#REF!</v>
      </c>
      <c r="B41" s="26">
        <v>3.12</v>
      </c>
      <c r="C41" s="145">
        <f t="shared" si="2"/>
        <v>37895</v>
      </c>
      <c r="D41" s="26">
        <v>3.8450000000000002</v>
      </c>
      <c r="E41" s="26">
        <v>0.27500000000000002</v>
      </c>
      <c r="F41" s="26">
        <v>6.7063079859774014E-2</v>
      </c>
      <c r="G41" s="26">
        <v>-0.185</v>
      </c>
      <c r="H41" s="26">
        <v>-0.20250000000000001</v>
      </c>
      <c r="I41" s="26">
        <v>-8.5000000000000006E-2</v>
      </c>
      <c r="J41" s="26">
        <v>-0.27</v>
      </c>
      <c r="K41" s="26">
        <v>-6.5000000000000002E-2</v>
      </c>
      <c r="L41" s="26">
        <v>-5.7500000000000002E-2</v>
      </c>
      <c r="M41" s="26">
        <v>-0.155</v>
      </c>
      <c r="N41" s="26">
        <v>-0.155</v>
      </c>
      <c r="O41" s="26">
        <v>-0.185</v>
      </c>
      <c r="P41" s="25">
        <v>-0.185</v>
      </c>
      <c r="Q41" s="25">
        <v>-8.2500000000000004E-2</v>
      </c>
      <c r="R41" s="25">
        <v>-6.7500000000000004E-2</v>
      </c>
      <c r="S41" s="25">
        <v>0.16500000000000001</v>
      </c>
      <c r="T41" s="25">
        <v>0.16500000000000001</v>
      </c>
      <c r="U41" s="25">
        <v>7.0000000000000007E-2</v>
      </c>
      <c r="V41" s="25">
        <v>0.435</v>
      </c>
      <c r="W41" s="178">
        <v>0.19750000000000001</v>
      </c>
      <c r="X41" s="178">
        <v>0.215</v>
      </c>
      <c r="Y41" s="178">
        <v>-2.5000000000000001E-2</v>
      </c>
      <c r="Z41" s="178">
        <v>-2.775E-2</v>
      </c>
      <c r="AA41" s="178">
        <v>4.7500000000000007E-3</v>
      </c>
      <c r="AB41" s="178">
        <v>-2.0250000000000001E-2</v>
      </c>
      <c r="AC41" s="178">
        <v>5.0000000000000001E-3</v>
      </c>
      <c r="AD41" s="178">
        <v>-1.4999999999999999E-2</v>
      </c>
      <c r="AE41" s="178">
        <v>-6.5000000000000002E-2</v>
      </c>
      <c r="AF41" s="178">
        <v>-5.7500000000000002E-2</v>
      </c>
      <c r="AG41" s="179">
        <v>-0.08</v>
      </c>
      <c r="AH41" s="178">
        <v>-2.0499999999999997E-2</v>
      </c>
      <c r="AI41" s="180">
        <v>-0.10800000000000001</v>
      </c>
      <c r="AJ41" s="180">
        <v>-9.7500000000000003E-2</v>
      </c>
      <c r="AK41" s="29">
        <v>-2.8500000000000001E-2</v>
      </c>
      <c r="AL41" s="25">
        <v>8.5000000000000006E-3</v>
      </c>
      <c r="AM41" s="25">
        <v>0.46</v>
      </c>
      <c r="AN41" s="25">
        <v>7.4999999999999997E-3</v>
      </c>
      <c r="AO41" s="25">
        <v>-0.4</v>
      </c>
      <c r="AP41" s="25">
        <v>-0.125</v>
      </c>
      <c r="AQ41" s="25">
        <v>-0.19500000000000001</v>
      </c>
      <c r="AR41" s="25">
        <v>-0.34</v>
      </c>
      <c r="AS41" s="25">
        <v>-0.35</v>
      </c>
      <c r="AT41" s="25">
        <v>-0.4</v>
      </c>
      <c r="AU41" s="25">
        <v>0.28000000000000003</v>
      </c>
      <c r="AV41" s="25">
        <v>-0.4</v>
      </c>
      <c r="AW41" s="25">
        <v>-0.1125</v>
      </c>
      <c r="AX41" s="25">
        <v>-9.2499999999999999E-2</v>
      </c>
      <c r="AY41" s="25">
        <v>-0.1125</v>
      </c>
      <c r="AZ41" s="25">
        <v>-5.7500000000000002E-2</v>
      </c>
      <c r="BA41" s="25">
        <v>-0.10249999999999999</v>
      </c>
      <c r="BB41" s="25">
        <v>-2.5500000000000002E-2</v>
      </c>
      <c r="BC41" s="25">
        <v>-6.25E-2</v>
      </c>
      <c r="BD41" s="25">
        <v>-2.75E-2</v>
      </c>
      <c r="BE41" s="25">
        <v>-6.5000000000000002E-2</v>
      </c>
      <c r="BF41" s="25">
        <v>0.12</v>
      </c>
      <c r="BG41" s="25">
        <v>0.18</v>
      </c>
      <c r="BH41" s="25">
        <v>0.19500000000000001</v>
      </c>
      <c r="BI41" s="25">
        <v>0.16500000000000001</v>
      </c>
      <c r="BJ41" s="25">
        <v>0.37253000000000003</v>
      </c>
    </row>
    <row r="42" spans="1:62" x14ac:dyDescent="0.25">
      <c r="A42" s="26" t="e">
        <f>#REF!-B42</f>
        <v>#REF!</v>
      </c>
      <c r="B42" s="26">
        <v>3.1850000000000001</v>
      </c>
      <c r="C42" s="145">
        <f t="shared" si="2"/>
        <v>37926</v>
      </c>
      <c r="D42" s="26">
        <v>3.9830000000000001</v>
      </c>
      <c r="E42" s="26">
        <v>0.28249999999999997</v>
      </c>
      <c r="F42" s="26">
        <v>6.7077245364551022E-2</v>
      </c>
      <c r="G42" s="26">
        <v>-0.19</v>
      </c>
      <c r="H42" s="26">
        <v>-0.20499999999999999</v>
      </c>
      <c r="I42" s="26">
        <v>-0.04</v>
      </c>
      <c r="J42" s="26">
        <v>-0.27500000000000002</v>
      </c>
      <c r="K42" s="26">
        <v>-0.02</v>
      </c>
      <c r="L42" s="26">
        <v>-0.06</v>
      </c>
      <c r="M42" s="26">
        <v>-0.16</v>
      </c>
      <c r="N42" s="26">
        <v>-0.16</v>
      </c>
      <c r="O42" s="26">
        <v>-0.19</v>
      </c>
      <c r="P42" s="25">
        <v>-0.19</v>
      </c>
      <c r="Q42" s="25">
        <v>-9.6250000000000002E-2</v>
      </c>
      <c r="R42" s="25">
        <v>-7.0000000000000007E-2</v>
      </c>
      <c r="S42" s="25">
        <v>0.20250000000000001</v>
      </c>
      <c r="T42" s="25">
        <v>0.20250000000000001</v>
      </c>
      <c r="U42" s="25">
        <v>0.1075</v>
      </c>
      <c r="V42" s="25">
        <v>0.33500000000000002</v>
      </c>
      <c r="W42" s="178">
        <v>0.29749999999999999</v>
      </c>
      <c r="X42" s="178">
        <v>0.315</v>
      </c>
      <c r="Y42" s="178">
        <v>-2.8000000000000004E-2</v>
      </c>
      <c r="Z42" s="178">
        <v>-4.4999999999999998E-2</v>
      </c>
      <c r="AA42" s="178">
        <v>-1.4499999999999999E-2</v>
      </c>
      <c r="AB42" s="178">
        <v>-3.4500000000000003E-2</v>
      </c>
      <c r="AC42" s="178">
        <v>5.0000000000000001E-3</v>
      </c>
      <c r="AD42" s="178">
        <v>-2.1000000000000001E-2</v>
      </c>
      <c r="AE42" s="178">
        <v>-6.7500000000000004E-2</v>
      </c>
      <c r="AF42" s="178">
        <v>-6.25E-2</v>
      </c>
      <c r="AG42" s="179">
        <v>-8.5000000000000006E-2</v>
      </c>
      <c r="AH42" s="178">
        <v>-1.7000000000000001E-2</v>
      </c>
      <c r="AI42" s="180">
        <v>-8.5999999999999993E-2</v>
      </c>
      <c r="AJ42" s="180">
        <v>-0.1225</v>
      </c>
      <c r="AK42" s="29">
        <v>-2.35E-2</v>
      </c>
      <c r="AL42" s="25">
        <v>1.2500000000000001E-2</v>
      </c>
      <c r="AM42" s="25">
        <v>0.875</v>
      </c>
      <c r="AN42" s="25">
        <v>-3.2500000000000001E-2</v>
      </c>
      <c r="AO42" s="25">
        <v>-0.32</v>
      </c>
      <c r="AP42" s="25">
        <v>-0.13750000000000001</v>
      </c>
      <c r="AQ42" s="25">
        <v>-0.17499999999999999</v>
      </c>
      <c r="AR42" s="25">
        <v>0.02</v>
      </c>
      <c r="AS42" s="25">
        <v>-0.27</v>
      </c>
      <c r="AT42" s="25">
        <v>-0.32</v>
      </c>
      <c r="AU42" s="25">
        <v>0.18</v>
      </c>
      <c r="AV42" s="25">
        <v>-0.32</v>
      </c>
      <c r="AW42" s="25">
        <v>-0.13250000000000001</v>
      </c>
      <c r="AX42" s="25">
        <v>-0.12</v>
      </c>
      <c r="AY42" s="25">
        <v>-0.13250000000000001</v>
      </c>
      <c r="AZ42" s="25">
        <v>-0.06</v>
      </c>
      <c r="BA42" s="25">
        <v>-0.11749999999999999</v>
      </c>
      <c r="BB42" s="25">
        <v>-2.2000000000000002E-2</v>
      </c>
      <c r="BC42" s="25">
        <v>-0.08</v>
      </c>
      <c r="BD42" s="25">
        <v>-6.7500000000000004E-2</v>
      </c>
      <c r="BE42" s="25">
        <v>-6.7500000000000004E-2</v>
      </c>
      <c r="BF42" s="25">
        <v>0.13</v>
      </c>
      <c r="BG42" s="25">
        <v>0.28000000000000003</v>
      </c>
      <c r="BH42" s="25">
        <v>0.2475</v>
      </c>
      <c r="BI42" s="25">
        <v>0.20250000000000001</v>
      </c>
      <c r="BJ42" s="25">
        <v>0.65500000000000003</v>
      </c>
    </row>
    <row r="43" spans="1:62" x14ac:dyDescent="0.25">
      <c r="A43" s="26" t="e">
        <f>#REF!-B43</f>
        <v>#REF!</v>
      </c>
      <c r="B43" s="26">
        <v>3.18</v>
      </c>
      <c r="C43" s="145">
        <f t="shared" si="2"/>
        <v>37956</v>
      </c>
      <c r="D43" s="26">
        <v>4.101</v>
      </c>
      <c r="E43" s="26">
        <v>0.28749999999999998</v>
      </c>
      <c r="F43" s="26">
        <v>6.7090953917624013E-2</v>
      </c>
      <c r="G43" s="26">
        <v>-0.19750000000000001</v>
      </c>
      <c r="H43" s="26">
        <v>-0.21249999999999999</v>
      </c>
      <c r="I43" s="26">
        <v>-3.2500000000000001E-2</v>
      </c>
      <c r="J43" s="26">
        <v>-0.28249999999999997</v>
      </c>
      <c r="K43" s="26">
        <v>-1.2500000000000001E-2</v>
      </c>
      <c r="L43" s="26">
        <v>-0.06</v>
      </c>
      <c r="M43" s="26">
        <v>-0.16750000000000001</v>
      </c>
      <c r="N43" s="26">
        <v>-0.16750000000000001</v>
      </c>
      <c r="O43" s="26">
        <v>-0.19750000000000001</v>
      </c>
      <c r="P43" s="25">
        <v>-0.19750000000000001</v>
      </c>
      <c r="Q43" s="25">
        <v>-0.1075</v>
      </c>
      <c r="R43" s="25">
        <v>-7.0000000000000007E-2</v>
      </c>
      <c r="S43" s="25">
        <v>0.24249999999999999</v>
      </c>
      <c r="T43" s="25">
        <v>0.24249999999999999</v>
      </c>
      <c r="U43" s="25">
        <v>0.14749999999999999</v>
      </c>
      <c r="V43" s="25">
        <v>0.33500000000000002</v>
      </c>
      <c r="W43" s="178">
        <v>0.33500000000000002</v>
      </c>
      <c r="X43" s="178">
        <v>0.39500000000000002</v>
      </c>
      <c r="Y43" s="178">
        <v>-2.8000000000000004E-2</v>
      </c>
      <c r="Z43" s="178">
        <v>-3.7499999999999999E-2</v>
      </c>
      <c r="AA43" s="178">
        <v>-1.4499999999999999E-2</v>
      </c>
      <c r="AB43" s="178">
        <v>-3.4500000000000003E-2</v>
      </c>
      <c r="AC43" s="178">
        <v>5.0000000000000001E-3</v>
      </c>
      <c r="AD43" s="178">
        <v>-2.1000000000000001E-2</v>
      </c>
      <c r="AE43" s="178">
        <v>-6.7500000000000004E-2</v>
      </c>
      <c r="AF43" s="178">
        <v>-0.06</v>
      </c>
      <c r="AG43" s="179">
        <v>-8.2500000000000004E-2</v>
      </c>
      <c r="AH43" s="178">
        <v>-1.7000000000000001E-2</v>
      </c>
      <c r="AI43" s="180">
        <v>-7.85E-2</v>
      </c>
      <c r="AJ43" s="180">
        <v>-0.14499999999999999</v>
      </c>
      <c r="AK43" s="29">
        <v>-1.8500000000000003E-2</v>
      </c>
      <c r="AL43" s="25">
        <v>1.2500000000000001E-2</v>
      </c>
      <c r="AM43" s="25">
        <v>1.29</v>
      </c>
      <c r="AN43" s="25">
        <v>-5.5E-2</v>
      </c>
      <c r="AO43" s="25">
        <v>-0.32</v>
      </c>
      <c r="AP43" s="25">
        <v>-0.13250000000000001</v>
      </c>
      <c r="AQ43" s="25">
        <v>-0.17499999999999999</v>
      </c>
      <c r="AR43" s="25">
        <v>0.08</v>
      </c>
      <c r="AS43" s="25">
        <v>-0.27</v>
      </c>
      <c r="AT43" s="25">
        <v>-0.32</v>
      </c>
      <c r="AU43" s="25">
        <v>0.18</v>
      </c>
      <c r="AV43" s="25">
        <v>-0.32</v>
      </c>
      <c r="AW43" s="25">
        <v>-0.14000000000000001</v>
      </c>
      <c r="AX43" s="25">
        <v>-0.12</v>
      </c>
      <c r="AY43" s="25">
        <v>-0.14000000000000001</v>
      </c>
      <c r="AZ43" s="25">
        <v>-0.06</v>
      </c>
      <c r="BA43" s="25">
        <v>-0.1225</v>
      </c>
      <c r="BB43" s="25">
        <v>-2.2000000000000002E-2</v>
      </c>
      <c r="BC43" s="25">
        <v>-0.08</v>
      </c>
      <c r="BD43" s="25">
        <v>-0.09</v>
      </c>
      <c r="BE43" s="25">
        <v>-6.7500000000000004E-2</v>
      </c>
      <c r="BF43" s="25">
        <v>0.13</v>
      </c>
      <c r="BG43" s="25">
        <v>0.23</v>
      </c>
      <c r="BH43" s="25">
        <v>0.28749999999999998</v>
      </c>
      <c r="BI43" s="25">
        <v>0.24249999999999999</v>
      </c>
      <c r="BJ43" s="25">
        <v>1.02</v>
      </c>
    </row>
    <row r="44" spans="1:62" x14ac:dyDescent="0.25">
      <c r="A44" s="26" t="e">
        <f>#REF!-B44</f>
        <v>#REF!</v>
      </c>
      <c r="B44" s="26">
        <v>3.17</v>
      </c>
      <c r="C44" s="145">
        <f t="shared" si="2"/>
        <v>37987</v>
      </c>
      <c r="D44" s="26">
        <v>4.141</v>
      </c>
      <c r="E44" s="26">
        <v>0.3</v>
      </c>
      <c r="F44" s="26">
        <v>6.7114237261102022E-2</v>
      </c>
      <c r="G44" s="26">
        <v>-0.2</v>
      </c>
      <c r="H44" s="26">
        <v>-0.215</v>
      </c>
      <c r="I44" s="26">
        <v>-1.7500000000000002E-2</v>
      </c>
      <c r="J44" s="26">
        <v>-0.26500000000000001</v>
      </c>
      <c r="K44" s="26">
        <v>2.5000000000000001E-3</v>
      </c>
      <c r="L44" s="26">
        <v>-0.06</v>
      </c>
      <c r="M44" s="26">
        <v>-0.17</v>
      </c>
      <c r="N44" s="26">
        <v>-0.17</v>
      </c>
      <c r="O44" s="26">
        <v>-0.2</v>
      </c>
      <c r="P44" s="25">
        <v>-0.2</v>
      </c>
      <c r="Q44" s="25">
        <v>-0.10875</v>
      </c>
      <c r="R44" s="25">
        <v>-7.0000000000000007E-2</v>
      </c>
      <c r="S44" s="25">
        <v>0.27750000000000002</v>
      </c>
      <c r="T44" s="25">
        <v>0.27750000000000002</v>
      </c>
      <c r="U44" s="25">
        <v>0.1825</v>
      </c>
      <c r="V44" s="25">
        <v>0.33500000000000002</v>
      </c>
      <c r="W44" s="178">
        <v>0.34</v>
      </c>
      <c r="X44" s="178">
        <v>0.46500000000000002</v>
      </c>
      <c r="Y44" s="178">
        <v>-2.8000000000000004E-2</v>
      </c>
      <c r="Z44" s="178">
        <v>-3.7499999999999999E-2</v>
      </c>
      <c r="AA44" s="178">
        <v>-1.4499999999999999E-2</v>
      </c>
      <c r="AB44" s="178">
        <v>-3.4500000000000003E-2</v>
      </c>
      <c r="AC44" s="178">
        <v>5.0000000000000001E-3</v>
      </c>
      <c r="AD44" s="178">
        <v>-2.5000000000000001E-2</v>
      </c>
      <c r="AE44" s="178">
        <v>-6.7500000000000004E-2</v>
      </c>
      <c r="AF44" s="178">
        <v>-5.7999999999999996E-2</v>
      </c>
      <c r="AG44" s="179">
        <v>-8.0500000000000002E-2</v>
      </c>
      <c r="AH44" s="178">
        <v>-1.7000000000000001E-2</v>
      </c>
      <c r="AI44" s="180">
        <v>-7.9000000000000001E-2</v>
      </c>
      <c r="AJ44" s="180">
        <v>-0.14749999999999999</v>
      </c>
      <c r="AK44" s="29">
        <v>-2.1499999999999998E-2</v>
      </c>
      <c r="AL44" s="25">
        <v>1.2500000000000001E-2</v>
      </c>
      <c r="AM44" s="25">
        <v>1.615</v>
      </c>
      <c r="AN44" s="25">
        <v>-5.7500000000000002E-2</v>
      </c>
      <c r="AO44" s="25">
        <v>-0.32</v>
      </c>
      <c r="AP44" s="25">
        <v>-0.13250000000000001</v>
      </c>
      <c r="AQ44" s="25">
        <v>-0.17499999999999999</v>
      </c>
      <c r="AR44" s="25">
        <v>0.16</v>
      </c>
      <c r="AS44" s="25">
        <v>-0.27</v>
      </c>
      <c r="AT44" s="25">
        <v>-0.32</v>
      </c>
      <c r="AU44" s="25">
        <v>0.18</v>
      </c>
      <c r="AV44" s="25">
        <v>-0.32</v>
      </c>
      <c r="AW44" s="25">
        <v>-0.14000000000000001</v>
      </c>
      <c r="AX44" s="25">
        <v>-0.12</v>
      </c>
      <c r="AY44" s="25">
        <v>-0.14000000000000001</v>
      </c>
      <c r="AZ44" s="25">
        <v>-0.06</v>
      </c>
      <c r="BA44" s="25">
        <v>-0.13750000000000001</v>
      </c>
      <c r="BB44" s="25">
        <v>-2.2000000000000002E-2</v>
      </c>
      <c r="BC44" s="25">
        <v>-0.08</v>
      </c>
      <c r="BD44" s="25">
        <v>-9.2499999999999999E-2</v>
      </c>
      <c r="BE44" s="25">
        <v>-6.7500000000000004E-2</v>
      </c>
      <c r="BF44" s="25">
        <v>0.13</v>
      </c>
      <c r="BG44" s="25">
        <v>0.28000000000000003</v>
      </c>
      <c r="BH44" s="25">
        <v>0.32250000000000001</v>
      </c>
      <c r="BI44" s="25">
        <v>0.27750000000000002</v>
      </c>
      <c r="BJ44" s="25">
        <v>1.2350000000000001</v>
      </c>
    </row>
    <row r="45" spans="1:62" x14ac:dyDescent="0.25">
      <c r="A45" s="26" t="e">
        <f>#REF!-B45</f>
        <v>#REF!</v>
      </c>
      <c r="B45" s="26">
        <v>3.1880000000000002</v>
      </c>
      <c r="C45" s="145">
        <f t="shared" si="2"/>
        <v>38018</v>
      </c>
      <c r="D45" s="26">
        <v>4.0010000000000003</v>
      </c>
      <c r="E45" s="26">
        <v>0.28999999999999998</v>
      </c>
      <c r="F45" s="26">
        <v>6.7147246299340019E-2</v>
      </c>
      <c r="G45" s="26">
        <v>-0.20250000000000001</v>
      </c>
      <c r="H45" s="26">
        <v>-0.2175</v>
      </c>
      <c r="I45" s="26">
        <v>-1.7500000000000002E-2</v>
      </c>
      <c r="J45" s="26">
        <v>-0.26750000000000002</v>
      </c>
      <c r="K45" s="26">
        <v>2.5000000000000001E-3</v>
      </c>
      <c r="L45" s="26">
        <v>-0.06</v>
      </c>
      <c r="M45" s="26">
        <v>-0.17249999999999999</v>
      </c>
      <c r="N45" s="26">
        <v>-0.17249999999999999</v>
      </c>
      <c r="O45" s="26">
        <v>-0.20250000000000001</v>
      </c>
      <c r="P45" s="25">
        <v>-0.20250000000000001</v>
      </c>
      <c r="Q45" s="25">
        <v>-0.1</v>
      </c>
      <c r="R45" s="25">
        <v>-7.0000000000000007E-2</v>
      </c>
      <c r="S45" s="25">
        <v>0.2525</v>
      </c>
      <c r="T45" s="25">
        <v>0.2525</v>
      </c>
      <c r="U45" s="25">
        <v>0.1575</v>
      </c>
      <c r="V45" s="25">
        <v>0.33500000000000002</v>
      </c>
      <c r="W45" s="178">
        <v>0.33</v>
      </c>
      <c r="X45" s="178">
        <v>0.435</v>
      </c>
      <c r="Y45" s="178">
        <v>-2.8000000000000004E-2</v>
      </c>
      <c r="Z45" s="178">
        <v>-3.7499999999999999E-2</v>
      </c>
      <c r="AA45" s="178">
        <v>-1.4499999999999999E-2</v>
      </c>
      <c r="AB45" s="178">
        <v>-3.4500000000000003E-2</v>
      </c>
      <c r="AC45" s="178">
        <v>5.0000000000000001E-3</v>
      </c>
      <c r="AD45" s="178">
        <v>-2.5000000000000001E-2</v>
      </c>
      <c r="AE45" s="178">
        <v>-6.7500000000000004E-2</v>
      </c>
      <c r="AF45" s="178">
        <v>-5.7999999999999996E-2</v>
      </c>
      <c r="AG45" s="179">
        <v>-8.0500000000000002E-2</v>
      </c>
      <c r="AH45" s="178">
        <v>-1.7000000000000001E-2</v>
      </c>
      <c r="AI45" s="180">
        <v>-7.9000000000000001E-2</v>
      </c>
      <c r="AJ45" s="180">
        <v>-0.13</v>
      </c>
      <c r="AK45" s="29">
        <v>-2.1499999999999998E-2</v>
      </c>
      <c r="AL45" s="25">
        <v>1.2500000000000001E-2</v>
      </c>
      <c r="AM45" s="25">
        <v>1.5649999999999999</v>
      </c>
      <c r="AN45" s="25">
        <v>-0.04</v>
      </c>
      <c r="AO45" s="25">
        <v>-0.32</v>
      </c>
      <c r="AP45" s="25">
        <v>-0.13250000000000001</v>
      </c>
      <c r="AQ45" s="25">
        <v>-0.17499999999999999</v>
      </c>
      <c r="AR45" s="25">
        <v>0.02</v>
      </c>
      <c r="AS45" s="25">
        <v>-0.27</v>
      </c>
      <c r="AT45" s="25">
        <v>-0.32</v>
      </c>
      <c r="AU45" s="25">
        <v>0.18</v>
      </c>
      <c r="AV45" s="25">
        <v>-0.32</v>
      </c>
      <c r="AW45" s="25">
        <v>-0.13750000000000001</v>
      </c>
      <c r="AX45" s="25">
        <v>-0.12</v>
      </c>
      <c r="AY45" s="25">
        <v>-0.13750000000000001</v>
      </c>
      <c r="AZ45" s="25">
        <v>-0.06</v>
      </c>
      <c r="BA45" s="25">
        <v>-0.11749999999999999</v>
      </c>
      <c r="BB45" s="25">
        <v>-2.2000000000000002E-2</v>
      </c>
      <c r="BC45" s="25">
        <v>-0.08</v>
      </c>
      <c r="BD45" s="25">
        <v>-7.4999999999999997E-2</v>
      </c>
      <c r="BE45" s="25">
        <v>-6.7500000000000004E-2</v>
      </c>
      <c r="BF45" s="25">
        <v>0.13</v>
      </c>
      <c r="BG45" s="25">
        <v>0.33</v>
      </c>
      <c r="BH45" s="25">
        <v>0.29749999999999999</v>
      </c>
      <c r="BI45" s="25">
        <v>0.2525</v>
      </c>
      <c r="BJ45" s="25">
        <v>1.2350000000000001</v>
      </c>
    </row>
    <row r="46" spans="1:62" x14ac:dyDescent="0.25">
      <c r="A46" s="26" t="e">
        <f>#REF!-B46</f>
        <v>#REF!</v>
      </c>
      <c r="B46" s="26">
        <v>3.3</v>
      </c>
      <c r="C46" s="145">
        <f t="shared" si="2"/>
        <v>38047</v>
      </c>
      <c r="D46" s="26">
        <v>3.8490000000000006</v>
      </c>
      <c r="E46" s="26">
        <v>0.28999999999999998</v>
      </c>
      <c r="F46" s="26">
        <v>6.7178125722534995E-2</v>
      </c>
      <c r="G46" s="26">
        <v>-0.20499999999999999</v>
      </c>
      <c r="H46" s="26">
        <v>-0.22</v>
      </c>
      <c r="I46" s="26">
        <v>-1.7500000000000002E-2</v>
      </c>
      <c r="J46" s="26">
        <v>-0.27</v>
      </c>
      <c r="K46" s="26">
        <v>2.5000000000000001E-3</v>
      </c>
      <c r="L46" s="26">
        <v>-0.06</v>
      </c>
      <c r="M46" s="26">
        <v>-0.17499999999999999</v>
      </c>
      <c r="N46" s="26">
        <v>-0.17499999999999999</v>
      </c>
      <c r="O46" s="26">
        <v>-0.20499999999999999</v>
      </c>
      <c r="P46" s="25">
        <v>-0.20499999999999999</v>
      </c>
      <c r="Q46" s="25">
        <v>-9.375E-2</v>
      </c>
      <c r="R46" s="25">
        <v>-7.0000000000000007E-2</v>
      </c>
      <c r="S46" s="25">
        <v>0.25</v>
      </c>
      <c r="T46" s="25">
        <v>0.25</v>
      </c>
      <c r="U46" s="25">
        <v>0.155</v>
      </c>
      <c r="V46" s="25">
        <v>0.33500000000000002</v>
      </c>
      <c r="W46" s="178">
        <v>0.29749999999999999</v>
      </c>
      <c r="X46" s="178">
        <v>0.39</v>
      </c>
      <c r="Y46" s="178">
        <v>-2.8000000000000004E-2</v>
      </c>
      <c r="Z46" s="178">
        <v>-3.7499999999999999E-2</v>
      </c>
      <c r="AA46" s="178">
        <v>-1.4499999999999999E-2</v>
      </c>
      <c r="AB46" s="178">
        <v>-3.4500000000000003E-2</v>
      </c>
      <c r="AC46" s="178">
        <v>5.0000000000000001E-3</v>
      </c>
      <c r="AD46" s="178">
        <v>-2.5000000000000001E-2</v>
      </c>
      <c r="AE46" s="178">
        <v>-6.7500000000000004E-2</v>
      </c>
      <c r="AF46" s="178">
        <v>-5.7999999999999996E-2</v>
      </c>
      <c r="AG46" s="179">
        <v>-8.0500000000000002E-2</v>
      </c>
      <c r="AH46" s="178">
        <v>-1.7000000000000001E-2</v>
      </c>
      <c r="AI46" s="180">
        <v>-7.85E-2</v>
      </c>
      <c r="AJ46" s="180">
        <v>-0.11749999999999999</v>
      </c>
      <c r="AK46" s="29">
        <v>-2.1499999999999998E-2</v>
      </c>
      <c r="AL46" s="25">
        <v>1.2500000000000001E-2</v>
      </c>
      <c r="AM46" s="25">
        <v>0.95499999999999996</v>
      </c>
      <c r="AN46" s="25">
        <v>-2.75E-2</v>
      </c>
      <c r="AO46" s="25">
        <v>-0.32</v>
      </c>
      <c r="AP46" s="25">
        <v>-0.13750000000000001</v>
      </c>
      <c r="AQ46" s="25">
        <v>-0.17499999999999999</v>
      </c>
      <c r="AR46" s="25">
        <v>-0.18</v>
      </c>
      <c r="AS46" s="25">
        <v>-0.27</v>
      </c>
      <c r="AT46" s="25">
        <v>-0.32</v>
      </c>
      <c r="AU46" s="25">
        <v>0.18</v>
      </c>
      <c r="AV46" s="25">
        <v>-0.32</v>
      </c>
      <c r="AW46" s="25">
        <v>-0.1225</v>
      </c>
      <c r="AX46" s="25">
        <v>-0.12</v>
      </c>
      <c r="AY46" s="25">
        <v>-0.1225</v>
      </c>
      <c r="AZ46" s="25">
        <v>-0.06</v>
      </c>
      <c r="BA46" s="25">
        <v>-0.105</v>
      </c>
      <c r="BB46" s="25">
        <v>-2.2000000000000002E-2</v>
      </c>
      <c r="BC46" s="25">
        <v>-0.08</v>
      </c>
      <c r="BD46" s="25">
        <v>-6.25E-2</v>
      </c>
      <c r="BE46" s="25">
        <v>-6.7500000000000004E-2</v>
      </c>
      <c r="BF46" s="25">
        <v>0.13</v>
      </c>
      <c r="BG46" s="25">
        <v>0.33</v>
      </c>
      <c r="BH46" s="25">
        <v>0.29499999999999998</v>
      </c>
      <c r="BI46" s="25">
        <v>0.25</v>
      </c>
      <c r="BJ46" s="25">
        <v>0.9</v>
      </c>
    </row>
    <row r="47" spans="1:62" x14ac:dyDescent="0.25">
      <c r="A47" s="26" t="e">
        <f>#REF!-B47</f>
        <v>#REF!</v>
      </c>
      <c r="B47" s="26">
        <v>3.4090000000000003</v>
      </c>
      <c r="C47" s="145">
        <f t="shared" si="2"/>
        <v>38078</v>
      </c>
      <c r="D47" s="26">
        <v>3.6970000000000001</v>
      </c>
      <c r="E47" s="26">
        <v>0.27250000000000002</v>
      </c>
      <c r="F47" s="26">
        <v>6.720393639415001E-2</v>
      </c>
      <c r="G47" s="26">
        <v>-0.19500000000000001</v>
      </c>
      <c r="H47" s="26">
        <v>-0.21</v>
      </c>
      <c r="I47" s="26">
        <v>-0.105</v>
      </c>
      <c r="J47" s="26">
        <v>-0.26</v>
      </c>
      <c r="K47" s="26">
        <v>-8.5000000000000006E-2</v>
      </c>
      <c r="L47" s="26">
        <v>-5.7500000000000002E-2</v>
      </c>
      <c r="M47" s="26">
        <v>-0.16500000000000001</v>
      </c>
      <c r="N47" s="26">
        <v>-0.16500000000000001</v>
      </c>
      <c r="O47" s="26">
        <v>-0.19500000000000001</v>
      </c>
      <c r="P47" s="25">
        <v>-0.19500000000000001</v>
      </c>
      <c r="Q47" s="25">
        <v>-7.1249999999999994E-2</v>
      </c>
      <c r="R47" s="25">
        <v>-6.7500000000000004E-2</v>
      </c>
      <c r="S47" s="25">
        <v>0.16750000000000001</v>
      </c>
      <c r="T47" s="25">
        <v>0.16750000000000001</v>
      </c>
      <c r="U47" s="25">
        <v>7.2499999999999995E-2</v>
      </c>
      <c r="V47" s="25">
        <v>0.21</v>
      </c>
      <c r="W47" s="178">
        <v>0.20499999999999999</v>
      </c>
      <c r="X47" s="178">
        <v>0.25</v>
      </c>
      <c r="Y47" s="178">
        <v>-2.75E-2</v>
      </c>
      <c r="Z47" s="178">
        <v>-2.5000000000000001E-2</v>
      </c>
      <c r="AA47" s="178">
        <v>4.0000000000000001E-3</v>
      </c>
      <c r="AB47" s="178">
        <v>-1.3500000000000002E-2</v>
      </c>
      <c r="AC47" s="178">
        <v>5.0000000000000001E-3</v>
      </c>
      <c r="AD47" s="178">
        <v>-1.4999999999999999E-2</v>
      </c>
      <c r="AE47" s="178">
        <v>-6.5000000000000002E-2</v>
      </c>
      <c r="AF47" s="178">
        <v>-5.5500000000000001E-2</v>
      </c>
      <c r="AG47" s="179">
        <v>-7.8E-2</v>
      </c>
      <c r="AH47" s="178">
        <v>-1.95E-2</v>
      </c>
      <c r="AI47" s="180">
        <v>-7.400000000000001E-2</v>
      </c>
      <c r="AJ47" s="180">
        <v>-7.4999999999999997E-2</v>
      </c>
      <c r="AK47" s="29">
        <v>-2.6499999999999999E-2</v>
      </c>
      <c r="AL47" s="25">
        <v>8.5000000000000006E-3</v>
      </c>
      <c r="AM47" s="25">
        <v>0.45</v>
      </c>
      <c r="AN47" s="25">
        <v>1.4999999999999999E-2</v>
      </c>
      <c r="AO47" s="25">
        <v>-0.39500000000000002</v>
      </c>
      <c r="AP47" s="25">
        <v>-0.1225</v>
      </c>
      <c r="AQ47" s="25">
        <v>-0.17499999999999999</v>
      </c>
      <c r="AR47" s="25">
        <v>-0.33</v>
      </c>
      <c r="AS47" s="25">
        <v>-0.34499999999999997</v>
      </c>
      <c r="AT47" s="25">
        <v>-0.39500000000000002</v>
      </c>
      <c r="AU47" s="25">
        <v>0.31</v>
      </c>
      <c r="AV47" s="25">
        <v>-0.39500000000000002</v>
      </c>
      <c r="AW47" s="25">
        <v>-0.1125</v>
      </c>
      <c r="AX47" s="25">
        <v>-0.11</v>
      </c>
      <c r="AY47" s="25">
        <v>-0.1125</v>
      </c>
      <c r="AZ47" s="25">
        <v>-5.7500000000000002E-2</v>
      </c>
      <c r="BA47" s="25">
        <v>-9.7500000000000003E-2</v>
      </c>
      <c r="BB47" s="25">
        <v>-2.4500000000000001E-2</v>
      </c>
      <c r="BC47" s="25">
        <v>-6.25E-2</v>
      </c>
      <c r="BD47" s="25">
        <v>-0.02</v>
      </c>
      <c r="BE47" s="25">
        <v>-6.5000000000000002E-2</v>
      </c>
      <c r="BF47" s="25">
        <v>0.12</v>
      </c>
      <c r="BG47" s="25">
        <v>0.18</v>
      </c>
      <c r="BH47" s="25">
        <v>0.19750000000000001</v>
      </c>
      <c r="BI47" s="25">
        <v>0.16750000000000001</v>
      </c>
      <c r="BJ47" s="25">
        <v>0.36499999999999999</v>
      </c>
    </row>
    <row r="48" spans="1:62" x14ac:dyDescent="0.25">
      <c r="A48" s="26" t="e">
        <f>#REF!-B48</f>
        <v>#REF!</v>
      </c>
      <c r="B48" s="26">
        <v>3.5449999999999999</v>
      </c>
      <c r="C48" s="145">
        <f t="shared" si="2"/>
        <v>38108</v>
      </c>
      <c r="D48" s="26">
        <v>3.6810000000000005</v>
      </c>
      <c r="E48" s="26">
        <v>0.27250000000000002</v>
      </c>
      <c r="F48" s="26">
        <v>6.7221483890901004E-2</v>
      </c>
      <c r="G48" s="26">
        <v>-0.19500000000000001</v>
      </c>
      <c r="H48" s="26">
        <v>-0.21</v>
      </c>
      <c r="I48" s="26">
        <v>-0.12</v>
      </c>
      <c r="J48" s="26">
        <v>-0.26</v>
      </c>
      <c r="K48" s="26">
        <v>-0.1</v>
      </c>
      <c r="L48" s="26">
        <v>-5.7500000000000002E-2</v>
      </c>
      <c r="M48" s="26">
        <v>-0.16500000000000001</v>
      </c>
      <c r="N48" s="26">
        <v>-0.16500000000000001</v>
      </c>
      <c r="O48" s="26">
        <v>-0.19500000000000001</v>
      </c>
      <c r="P48" s="25">
        <v>-0.19500000000000001</v>
      </c>
      <c r="Q48" s="25">
        <v>-7.1249999999999994E-2</v>
      </c>
      <c r="R48" s="25">
        <v>-6.7500000000000004E-2</v>
      </c>
      <c r="S48" s="25">
        <v>0.1575</v>
      </c>
      <c r="T48" s="25">
        <v>0.1575</v>
      </c>
      <c r="U48" s="25">
        <v>6.25E-2</v>
      </c>
      <c r="V48" s="25">
        <v>0.21</v>
      </c>
      <c r="W48" s="178">
        <v>0.1925</v>
      </c>
      <c r="X48" s="178">
        <v>0.20250000000000001</v>
      </c>
      <c r="Y48" s="178">
        <v>-2.75E-2</v>
      </c>
      <c r="Z48" s="178">
        <v>-2.5249999999999998E-2</v>
      </c>
      <c r="AA48" s="178">
        <v>3.7499999999999999E-3</v>
      </c>
      <c r="AB48" s="178">
        <v>-1.375E-2</v>
      </c>
      <c r="AC48" s="178">
        <v>5.0000000000000001E-3</v>
      </c>
      <c r="AD48" s="178">
        <v>-1.4999999999999999E-2</v>
      </c>
      <c r="AE48" s="178">
        <v>-6.5000000000000002E-2</v>
      </c>
      <c r="AF48" s="178">
        <v>-5.5500000000000001E-2</v>
      </c>
      <c r="AG48" s="179">
        <v>-7.8E-2</v>
      </c>
      <c r="AH48" s="178">
        <v>-1.95E-2</v>
      </c>
      <c r="AI48" s="180">
        <v>-7.400000000000001E-2</v>
      </c>
      <c r="AJ48" s="180">
        <v>-7.4999999999999997E-2</v>
      </c>
      <c r="AK48" s="29">
        <v>-2.6499999999999999E-2</v>
      </c>
      <c r="AL48" s="25">
        <v>8.5000000000000006E-3</v>
      </c>
      <c r="AM48" s="25">
        <v>0.41499999999999998</v>
      </c>
      <c r="AN48" s="25">
        <v>1.4999999999999999E-2</v>
      </c>
      <c r="AO48" s="25">
        <v>-0.39500000000000002</v>
      </c>
      <c r="AP48" s="25">
        <v>-0.1225</v>
      </c>
      <c r="AQ48" s="25">
        <v>-0.17499999999999999</v>
      </c>
      <c r="AR48" s="25">
        <v>-0.33</v>
      </c>
      <c r="AS48" s="25">
        <v>-0.34499999999999997</v>
      </c>
      <c r="AT48" s="25">
        <v>-0.39500000000000002</v>
      </c>
      <c r="AU48" s="25">
        <v>0.31</v>
      </c>
      <c r="AV48" s="25">
        <v>-0.39500000000000002</v>
      </c>
      <c r="AW48" s="25">
        <v>-0.11</v>
      </c>
      <c r="AX48" s="25">
        <v>-0.09</v>
      </c>
      <c r="AY48" s="25">
        <v>-0.11</v>
      </c>
      <c r="AZ48" s="25">
        <v>-5.7500000000000002E-2</v>
      </c>
      <c r="BA48" s="25">
        <v>-9.2499999999999999E-2</v>
      </c>
      <c r="BB48" s="25">
        <v>-2.4500000000000001E-2</v>
      </c>
      <c r="BC48" s="25">
        <v>-6.25E-2</v>
      </c>
      <c r="BD48" s="25">
        <v>-0.02</v>
      </c>
      <c r="BE48" s="25">
        <v>-6.5000000000000002E-2</v>
      </c>
      <c r="BF48" s="25">
        <v>0.12</v>
      </c>
      <c r="BG48" s="25">
        <v>0.18</v>
      </c>
      <c r="BH48" s="25">
        <v>0.1875</v>
      </c>
      <c r="BI48" s="25">
        <v>0.1575</v>
      </c>
      <c r="BJ48" s="25">
        <v>0.29749999999999999</v>
      </c>
    </row>
    <row r="49" spans="1:62" x14ac:dyDescent="0.25">
      <c r="A49" s="26" t="e">
        <f>#REF!-B49</f>
        <v>#REF!</v>
      </c>
      <c r="B49" s="26">
        <v>3.4220000000000002</v>
      </c>
      <c r="C49" s="145">
        <f t="shared" si="2"/>
        <v>38139</v>
      </c>
      <c r="D49" s="26">
        <v>3.71</v>
      </c>
      <c r="E49" s="26">
        <v>0.27250000000000002</v>
      </c>
      <c r="F49" s="26">
        <v>6.7239616304318003E-2</v>
      </c>
      <c r="G49" s="26">
        <v>-0.19500000000000001</v>
      </c>
      <c r="H49" s="26">
        <v>-0.21</v>
      </c>
      <c r="I49" s="26">
        <v>-0.13</v>
      </c>
      <c r="J49" s="26">
        <v>-0.26</v>
      </c>
      <c r="K49" s="26">
        <v>-0.11</v>
      </c>
      <c r="L49" s="26">
        <v>-5.7500000000000002E-2</v>
      </c>
      <c r="M49" s="26">
        <v>-0.16500000000000001</v>
      </c>
      <c r="N49" s="26">
        <v>-0.16500000000000001</v>
      </c>
      <c r="O49" s="26">
        <v>-0.19500000000000001</v>
      </c>
      <c r="P49" s="25">
        <v>-0.19500000000000001</v>
      </c>
      <c r="Q49" s="25">
        <v>-6.8750000000000006E-2</v>
      </c>
      <c r="R49" s="25">
        <v>-6.7500000000000004E-2</v>
      </c>
      <c r="S49" s="25">
        <v>0.1525</v>
      </c>
      <c r="T49" s="25">
        <v>0.1525</v>
      </c>
      <c r="U49" s="25">
        <v>5.7500000000000002E-2</v>
      </c>
      <c r="V49" s="25">
        <v>0.21</v>
      </c>
      <c r="W49" s="178">
        <v>0.1925</v>
      </c>
      <c r="X49" s="178">
        <v>0.20250000000000001</v>
      </c>
      <c r="Y49" s="178">
        <v>-2.75E-2</v>
      </c>
      <c r="Z49" s="178">
        <v>-2.5249999999999998E-2</v>
      </c>
      <c r="AA49" s="178">
        <v>3.7499999999999999E-3</v>
      </c>
      <c r="AB49" s="178">
        <v>-1.375E-2</v>
      </c>
      <c r="AC49" s="178">
        <v>5.0000000000000001E-3</v>
      </c>
      <c r="AD49" s="178">
        <v>-1.4999999999999999E-2</v>
      </c>
      <c r="AE49" s="178">
        <v>-6.5000000000000002E-2</v>
      </c>
      <c r="AF49" s="178">
        <v>-5.5500000000000001E-2</v>
      </c>
      <c r="AG49" s="179">
        <v>-7.8E-2</v>
      </c>
      <c r="AH49" s="178">
        <v>-1.95E-2</v>
      </c>
      <c r="AI49" s="180">
        <v>-0.09</v>
      </c>
      <c r="AJ49" s="180">
        <v>-7.0000000000000007E-2</v>
      </c>
      <c r="AK49" s="29">
        <v>-2.6499999999999999E-2</v>
      </c>
      <c r="AL49" s="25">
        <v>8.5000000000000006E-3</v>
      </c>
      <c r="AM49" s="25">
        <v>0.40500000000000003</v>
      </c>
      <c r="AN49" s="25">
        <v>0.02</v>
      </c>
      <c r="AO49" s="25">
        <v>-0.39500000000000002</v>
      </c>
      <c r="AP49" s="25">
        <v>-0.1225</v>
      </c>
      <c r="AQ49" s="25">
        <v>-0.17499999999999999</v>
      </c>
      <c r="AR49" s="25">
        <v>-0.33</v>
      </c>
      <c r="AS49" s="25">
        <v>-0.34499999999999997</v>
      </c>
      <c r="AT49" s="25">
        <v>-0.39500000000000002</v>
      </c>
      <c r="AU49" s="25">
        <v>0.31</v>
      </c>
      <c r="AV49" s="25">
        <v>-0.39500000000000002</v>
      </c>
      <c r="AW49" s="25">
        <v>-0.10249999999999999</v>
      </c>
      <c r="AX49" s="25">
        <v>-0.09</v>
      </c>
      <c r="AY49" s="25">
        <v>-0.10249999999999999</v>
      </c>
      <c r="AZ49" s="25">
        <v>-5.7500000000000002E-2</v>
      </c>
      <c r="BA49" s="25">
        <v>-8.7499999999999994E-2</v>
      </c>
      <c r="BB49" s="25">
        <v>-2.4500000000000001E-2</v>
      </c>
      <c r="BC49" s="25">
        <v>-6.25E-2</v>
      </c>
      <c r="BD49" s="25">
        <v>-1.4999999999999999E-2</v>
      </c>
      <c r="BE49" s="25">
        <v>-6.5000000000000002E-2</v>
      </c>
      <c r="BF49" s="25">
        <v>0.12</v>
      </c>
      <c r="BG49" s="25">
        <v>0.18</v>
      </c>
      <c r="BH49" s="25">
        <v>0.1825</v>
      </c>
      <c r="BI49" s="25">
        <v>0.1525</v>
      </c>
      <c r="BJ49" s="25">
        <v>0.29749999999999999</v>
      </c>
    </row>
    <row r="50" spans="1:62" x14ac:dyDescent="0.25">
      <c r="A50" s="26" t="e">
        <f>#REF!-B50</f>
        <v>#REF!</v>
      </c>
      <c r="B50" s="26">
        <v>3.2669999999999999</v>
      </c>
      <c r="C50" s="145">
        <f t="shared" si="2"/>
        <v>38169</v>
      </c>
      <c r="D50" s="26">
        <v>3.738</v>
      </c>
      <c r="E50" s="26">
        <v>0.27</v>
      </c>
      <c r="F50" s="26">
        <v>6.7258810033214017E-2</v>
      </c>
      <c r="G50" s="26">
        <v>-0.19500000000000001</v>
      </c>
      <c r="H50" s="26">
        <v>-0.21</v>
      </c>
      <c r="I50" s="26">
        <v>-0.13</v>
      </c>
      <c r="J50" s="26">
        <v>-0.28000000000000003</v>
      </c>
      <c r="K50" s="26">
        <v>-0.11</v>
      </c>
      <c r="L50" s="26">
        <v>-5.7500000000000002E-2</v>
      </c>
      <c r="M50" s="26">
        <v>-0.16500000000000001</v>
      </c>
      <c r="N50" s="26">
        <v>-0.16500000000000001</v>
      </c>
      <c r="O50" s="26">
        <v>-0.19500000000000001</v>
      </c>
      <c r="P50" s="25">
        <v>-0.19500000000000001</v>
      </c>
      <c r="Q50" s="25">
        <v>-6.7500000000000004E-2</v>
      </c>
      <c r="R50" s="25">
        <v>-6.7500000000000004E-2</v>
      </c>
      <c r="S50" s="25">
        <v>0.14249999999999999</v>
      </c>
      <c r="T50" s="25">
        <v>0.14249999999999999</v>
      </c>
      <c r="U50" s="25">
        <v>4.7500000000000001E-2</v>
      </c>
      <c r="V50" s="25">
        <v>0.21</v>
      </c>
      <c r="W50" s="178">
        <v>0.1925</v>
      </c>
      <c r="X50" s="178">
        <v>0.215</v>
      </c>
      <c r="Y50" s="178">
        <v>-2.75E-2</v>
      </c>
      <c r="Z50" s="178">
        <v>-2.5249999999999998E-2</v>
      </c>
      <c r="AA50" s="178">
        <v>3.7499999999999999E-3</v>
      </c>
      <c r="AB50" s="178">
        <v>-1.375E-2</v>
      </c>
      <c r="AC50" s="178">
        <v>5.0000000000000001E-3</v>
      </c>
      <c r="AD50" s="178">
        <v>-1.4999999999999999E-2</v>
      </c>
      <c r="AE50" s="178">
        <v>-6.5000000000000002E-2</v>
      </c>
      <c r="AF50" s="178">
        <v>-5.5500000000000001E-2</v>
      </c>
      <c r="AG50" s="179">
        <v>-7.8E-2</v>
      </c>
      <c r="AH50" s="178">
        <v>-1.95E-2</v>
      </c>
      <c r="AI50" s="180">
        <v>-8.3000000000000004E-2</v>
      </c>
      <c r="AJ50" s="180">
        <v>-6.7500000000000004E-2</v>
      </c>
      <c r="AK50" s="29">
        <v>-2.6499999999999999E-2</v>
      </c>
      <c r="AL50" s="25">
        <v>8.5000000000000006E-3</v>
      </c>
      <c r="AM50" s="25">
        <v>0.44</v>
      </c>
      <c r="AN50" s="25">
        <v>2.2499999999999999E-2</v>
      </c>
      <c r="AO50" s="25">
        <v>-0.39500000000000002</v>
      </c>
      <c r="AP50" s="25">
        <v>-0.1225</v>
      </c>
      <c r="AQ50" s="25">
        <v>-0.17499999999999999</v>
      </c>
      <c r="AR50" s="25">
        <v>-0.33</v>
      </c>
      <c r="AS50" s="25">
        <v>-0.34499999999999997</v>
      </c>
      <c r="AT50" s="25">
        <v>-0.39500000000000002</v>
      </c>
      <c r="AU50" s="25">
        <v>0.31</v>
      </c>
      <c r="AV50" s="25">
        <v>-0.39500000000000002</v>
      </c>
      <c r="AW50" s="25">
        <v>-0.11</v>
      </c>
      <c r="AX50" s="25">
        <v>-0.09</v>
      </c>
      <c r="AY50" s="25">
        <v>-0.11</v>
      </c>
      <c r="AZ50" s="25">
        <v>-5.7500000000000002E-2</v>
      </c>
      <c r="BA50" s="25">
        <v>-8.2500000000000004E-2</v>
      </c>
      <c r="BB50" s="25">
        <v>-2.4500000000000001E-2</v>
      </c>
      <c r="BC50" s="25">
        <v>-6.25E-2</v>
      </c>
      <c r="BD50" s="25">
        <v>-1.2500000000000001E-2</v>
      </c>
      <c r="BE50" s="25">
        <v>-6.5000000000000002E-2</v>
      </c>
      <c r="BF50" s="25">
        <v>0.12</v>
      </c>
      <c r="BG50" s="25">
        <v>0.18</v>
      </c>
      <c r="BH50" s="25">
        <v>0.17249999999999999</v>
      </c>
      <c r="BI50" s="25">
        <v>0.14249999999999999</v>
      </c>
      <c r="BJ50" s="25">
        <v>0.31</v>
      </c>
    </row>
    <row r="51" spans="1:62" x14ac:dyDescent="0.25">
      <c r="A51" s="26" t="e">
        <f>#REF!-B51</f>
        <v>#REF!</v>
      </c>
      <c r="B51" s="26">
        <v>3.1150000000000002</v>
      </c>
      <c r="C51" s="145">
        <f t="shared" si="2"/>
        <v>38200</v>
      </c>
      <c r="D51" s="26">
        <v>3.76</v>
      </c>
      <c r="E51" s="26">
        <v>0.27</v>
      </c>
      <c r="F51" s="26">
        <v>6.7280453138038016E-2</v>
      </c>
      <c r="G51" s="26">
        <v>-0.19500000000000001</v>
      </c>
      <c r="H51" s="26">
        <v>-0.21</v>
      </c>
      <c r="I51" s="26">
        <v>-0.13</v>
      </c>
      <c r="J51" s="26">
        <v>-0.28000000000000003</v>
      </c>
      <c r="K51" s="26">
        <v>-0.11</v>
      </c>
      <c r="L51" s="26">
        <v>-5.7500000000000002E-2</v>
      </c>
      <c r="M51" s="26">
        <v>-0.16500000000000001</v>
      </c>
      <c r="N51" s="26">
        <v>-0.16500000000000001</v>
      </c>
      <c r="O51" s="26">
        <v>-0.19500000000000001</v>
      </c>
      <c r="P51" s="25">
        <v>-0.19500000000000001</v>
      </c>
      <c r="Q51" s="25">
        <v>-6.6250000000000003E-2</v>
      </c>
      <c r="R51" s="25">
        <v>-6.7500000000000004E-2</v>
      </c>
      <c r="S51" s="25">
        <v>0.14000000000000001</v>
      </c>
      <c r="T51" s="25">
        <v>0.14000000000000001</v>
      </c>
      <c r="U51" s="25">
        <v>4.4999999999999998E-2</v>
      </c>
      <c r="V51" s="25">
        <v>0.21</v>
      </c>
      <c r="W51" s="178">
        <v>0.1925</v>
      </c>
      <c r="X51" s="178">
        <v>0.215</v>
      </c>
      <c r="Y51" s="178">
        <v>-2.75E-2</v>
      </c>
      <c r="Z51" s="178">
        <v>-2.5249999999999998E-2</v>
      </c>
      <c r="AA51" s="178">
        <v>3.7499999999999999E-3</v>
      </c>
      <c r="AB51" s="178">
        <v>-1.375E-2</v>
      </c>
      <c r="AC51" s="178">
        <v>5.0000000000000001E-3</v>
      </c>
      <c r="AD51" s="178">
        <v>-1.4999999999999999E-2</v>
      </c>
      <c r="AE51" s="178">
        <v>-6.5000000000000002E-2</v>
      </c>
      <c r="AF51" s="178">
        <v>-5.5500000000000001E-2</v>
      </c>
      <c r="AG51" s="179">
        <v>-7.8E-2</v>
      </c>
      <c r="AH51" s="178">
        <v>-1.95E-2</v>
      </c>
      <c r="AI51" s="180">
        <v>-6.4000000000000001E-2</v>
      </c>
      <c r="AJ51" s="180">
        <v>-6.5000000000000002E-2</v>
      </c>
      <c r="AK51" s="29">
        <v>-2.6499999999999999E-2</v>
      </c>
      <c r="AL51" s="25">
        <v>8.5000000000000006E-3</v>
      </c>
      <c r="AM51" s="25">
        <v>0.505</v>
      </c>
      <c r="AN51" s="25">
        <v>2.5000000000000001E-2</v>
      </c>
      <c r="AO51" s="25">
        <v>-0.39500000000000002</v>
      </c>
      <c r="AP51" s="25">
        <v>-0.1225</v>
      </c>
      <c r="AQ51" s="25">
        <v>-0.17499999999999999</v>
      </c>
      <c r="AR51" s="25">
        <v>-0.33</v>
      </c>
      <c r="AS51" s="25">
        <v>-0.34499999999999997</v>
      </c>
      <c r="AT51" s="25">
        <v>-0.39500000000000002</v>
      </c>
      <c r="AU51" s="25">
        <v>0.31</v>
      </c>
      <c r="AV51" s="25">
        <v>-0.39500000000000002</v>
      </c>
      <c r="AW51" s="25">
        <v>-9.7500000000000003E-2</v>
      </c>
      <c r="AX51" s="25">
        <v>-0.09</v>
      </c>
      <c r="AY51" s="25">
        <v>-9.7500000000000003E-2</v>
      </c>
      <c r="AZ51" s="25">
        <v>-5.7500000000000002E-2</v>
      </c>
      <c r="BA51" s="25">
        <v>-8.2500000000000004E-2</v>
      </c>
      <c r="BB51" s="25">
        <v>-2.4500000000000001E-2</v>
      </c>
      <c r="BC51" s="25">
        <v>-6.25E-2</v>
      </c>
      <c r="BD51" s="25">
        <v>-0.01</v>
      </c>
      <c r="BE51" s="25">
        <v>-6.5000000000000002E-2</v>
      </c>
      <c r="BF51" s="25">
        <v>0.12</v>
      </c>
      <c r="BG51" s="25">
        <v>0.18</v>
      </c>
      <c r="BH51" s="25">
        <v>0.17</v>
      </c>
      <c r="BI51" s="25">
        <v>0.14000000000000001</v>
      </c>
      <c r="BJ51" s="25">
        <v>0.31</v>
      </c>
    </row>
    <row r="52" spans="1:62" x14ac:dyDescent="0.25">
      <c r="A52" s="26" t="e">
        <f>#REF!-B52</f>
        <v>#REF!</v>
      </c>
      <c r="B52" s="26">
        <v>3.0880000000000001</v>
      </c>
      <c r="C52" s="145">
        <f t="shared" si="2"/>
        <v>38231</v>
      </c>
      <c r="D52" s="26">
        <v>3.78</v>
      </c>
      <c r="E52" s="26">
        <v>0.27</v>
      </c>
      <c r="F52" s="26">
        <v>6.7302096243017001E-2</v>
      </c>
      <c r="G52" s="26">
        <v>-0.19500000000000001</v>
      </c>
      <c r="H52" s="26">
        <v>-0.21</v>
      </c>
      <c r="I52" s="26">
        <v>-0.12</v>
      </c>
      <c r="J52" s="26">
        <v>-0.28000000000000003</v>
      </c>
      <c r="K52" s="26">
        <v>-0.1</v>
      </c>
      <c r="L52" s="26">
        <v>-5.7500000000000002E-2</v>
      </c>
      <c r="M52" s="26">
        <v>-0.16500000000000001</v>
      </c>
      <c r="N52" s="26">
        <v>-0.16500000000000001</v>
      </c>
      <c r="O52" s="26">
        <v>-0.19500000000000001</v>
      </c>
      <c r="P52" s="25">
        <v>-0.19500000000000001</v>
      </c>
      <c r="Q52" s="25">
        <v>-7.0000000000000007E-2</v>
      </c>
      <c r="R52" s="25">
        <v>-6.7500000000000004E-2</v>
      </c>
      <c r="S52" s="25">
        <v>0.13750000000000001</v>
      </c>
      <c r="T52" s="25">
        <v>0.13750000000000001</v>
      </c>
      <c r="U52" s="25">
        <v>4.2500000000000003E-2</v>
      </c>
      <c r="V52" s="25">
        <v>0.21</v>
      </c>
      <c r="W52" s="178">
        <v>0.1925</v>
      </c>
      <c r="X52" s="178">
        <v>0.19500000000000001</v>
      </c>
      <c r="Y52" s="178">
        <v>-2.75E-2</v>
      </c>
      <c r="Z52" s="178">
        <v>-2.5249999999999998E-2</v>
      </c>
      <c r="AA52" s="178">
        <v>3.7499999999999999E-3</v>
      </c>
      <c r="AB52" s="178">
        <v>-1.375E-2</v>
      </c>
      <c r="AC52" s="178">
        <v>5.0000000000000001E-3</v>
      </c>
      <c r="AD52" s="178">
        <v>-1.4999999999999999E-2</v>
      </c>
      <c r="AE52" s="178">
        <v>-6.5000000000000002E-2</v>
      </c>
      <c r="AF52" s="178">
        <v>-5.5500000000000001E-2</v>
      </c>
      <c r="AG52" s="179">
        <v>-7.8E-2</v>
      </c>
      <c r="AH52" s="178">
        <v>-1.95E-2</v>
      </c>
      <c r="AI52" s="180">
        <v>-6.2000000000000006E-2</v>
      </c>
      <c r="AJ52" s="180">
        <v>-7.2499999999999995E-2</v>
      </c>
      <c r="AK52" s="29">
        <v>-2.6499999999999999E-2</v>
      </c>
      <c r="AL52" s="25">
        <v>8.5000000000000006E-3</v>
      </c>
      <c r="AM52" s="25">
        <v>0.40500000000000003</v>
      </c>
      <c r="AN52" s="25">
        <v>1.7500000000000002E-2</v>
      </c>
      <c r="AO52" s="25">
        <v>-0.39500000000000002</v>
      </c>
      <c r="AP52" s="25">
        <v>-0.1225</v>
      </c>
      <c r="AQ52" s="25">
        <v>-0.17499999999999999</v>
      </c>
      <c r="AR52" s="25">
        <v>-0.33</v>
      </c>
      <c r="AS52" s="25">
        <v>-0.34499999999999997</v>
      </c>
      <c r="AT52" s="25">
        <v>-0.39500000000000002</v>
      </c>
      <c r="AU52" s="25">
        <v>0.31</v>
      </c>
      <c r="AV52" s="25">
        <v>-0.39500000000000002</v>
      </c>
      <c r="AW52" s="25">
        <v>-0.10249999999999999</v>
      </c>
      <c r="AX52" s="25">
        <v>-0.09</v>
      </c>
      <c r="AY52" s="25">
        <v>-0.10249999999999999</v>
      </c>
      <c r="AZ52" s="25">
        <v>-5.7500000000000002E-2</v>
      </c>
      <c r="BA52" s="25">
        <v>-9.7500000000000003E-2</v>
      </c>
      <c r="BB52" s="25">
        <v>-2.4500000000000001E-2</v>
      </c>
      <c r="BC52" s="25">
        <v>-6.25E-2</v>
      </c>
      <c r="BD52" s="25">
        <v>-1.7500000000000002E-2</v>
      </c>
      <c r="BE52" s="25">
        <v>-6.5000000000000002E-2</v>
      </c>
      <c r="BF52" s="25">
        <v>0.12</v>
      </c>
      <c r="BG52" s="25">
        <v>0.18</v>
      </c>
      <c r="BH52" s="25">
        <v>0.16750000000000001</v>
      </c>
      <c r="BI52" s="25">
        <v>0.13750000000000001</v>
      </c>
      <c r="BJ52" s="25">
        <v>0.3</v>
      </c>
    </row>
    <row r="53" spans="1:62" x14ac:dyDescent="0.25">
      <c r="A53" s="26" t="e">
        <f>#REF!-B53</f>
        <v>#REF!</v>
      </c>
      <c r="B53" s="26">
        <v>3.0690000000000004</v>
      </c>
      <c r="C53" s="145">
        <f t="shared" si="2"/>
        <v>38261</v>
      </c>
      <c r="D53" s="26">
        <v>3.7949999999999999</v>
      </c>
      <c r="E53" s="26">
        <v>0.27</v>
      </c>
      <c r="F53" s="26">
        <v>6.7324451147970005E-2</v>
      </c>
      <c r="G53" s="26">
        <v>-0.19500000000000001</v>
      </c>
      <c r="H53" s="26">
        <v>-0.21</v>
      </c>
      <c r="I53" s="26">
        <v>-0.105</v>
      </c>
      <c r="J53" s="26">
        <v>-0.28000000000000003</v>
      </c>
      <c r="K53" s="26">
        <v>-8.5000000000000006E-2</v>
      </c>
      <c r="L53" s="26">
        <v>-5.7500000000000002E-2</v>
      </c>
      <c r="M53" s="26">
        <v>-0.16500000000000001</v>
      </c>
      <c r="N53" s="26">
        <v>-0.16500000000000001</v>
      </c>
      <c r="O53" s="26">
        <v>-0.19500000000000001</v>
      </c>
      <c r="P53" s="25">
        <v>-0.19500000000000001</v>
      </c>
      <c r="Q53" s="25">
        <v>-7.4999999999999997E-2</v>
      </c>
      <c r="R53" s="25">
        <v>-6.7500000000000004E-2</v>
      </c>
      <c r="S53" s="25">
        <v>0.1525</v>
      </c>
      <c r="T53" s="25">
        <v>0.1525</v>
      </c>
      <c r="U53" s="25">
        <v>5.7500000000000002E-2</v>
      </c>
      <c r="V53" s="25">
        <v>0.21</v>
      </c>
      <c r="W53" s="178">
        <v>0.19750000000000001</v>
      </c>
      <c r="X53" s="178">
        <v>0.215</v>
      </c>
      <c r="Y53" s="178">
        <v>-2.75E-2</v>
      </c>
      <c r="Z53" s="178">
        <v>-2.5249999999999998E-2</v>
      </c>
      <c r="AA53" s="178">
        <v>3.7499999999999999E-3</v>
      </c>
      <c r="AB53" s="178">
        <v>-1.375E-2</v>
      </c>
      <c r="AC53" s="178">
        <v>5.0000000000000001E-3</v>
      </c>
      <c r="AD53" s="178">
        <v>-1.4999999999999999E-2</v>
      </c>
      <c r="AE53" s="178">
        <v>-6.5000000000000002E-2</v>
      </c>
      <c r="AF53" s="178">
        <v>-5.5500000000000001E-2</v>
      </c>
      <c r="AG53" s="179">
        <v>-7.8E-2</v>
      </c>
      <c r="AH53" s="178">
        <v>-1.95E-2</v>
      </c>
      <c r="AI53" s="180">
        <v>-0.106</v>
      </c>
      <c r="AJ53" s="180">
        <v>-8.2500000000000004E-2</v>
      </c>
      <c r="AK53" s="29">
        <v>-2.6499999999999999E-2</v>
      </c>
      <c r="AL53" s="25">
        <v>8.5000000000000006E-3</v>
      </c>
      <c r="AM53" s="25">
        <v>0.46</v>
      </c>
      <c r="AN53" s="25">
        <v>7.4999999999999997E-3</v>
      </c>
      <c r="AO53" s="25">
        <v>-0.39500000000000002</v>
      </c>
      <c r="AP53" s="25">
        <v>-0.1225</v>
      </c>
      <c r="AQ53" s="25">
        <v>-0.17499999999999999</v>
      </c>
      <c r="AR53" s="25">
        <v>-0.33</v>
      </c>
      <c r="AS53" s="25">
        <v>-0.34499999999999997</v>
      </c>
      <c r="AT53" s="25">
        <v>-0.39500000000000002</v>
      </c>
      <c r="AU53" s="25">
        <v>0.31</v>
      </c>
      <c r="AV53" s="25">
        <v>-0.39500000000000002</v>
      </c>
      <c r="AW53" s="25">
        <v>-0.1125</v>
      </c>
      <c r="AX53" s="25">
        <v>-0.09</v>
      </c>
      <c r="AY53" s="25">
        <v>-0.1125</v>
      </c>
      <c r="AZ53" s="25">
        <v>-5.7500000000000002E-2</v>
      </c>
      <c r="BA53" s="25">
        <v>-0.1</v>
      </c>
      <c r="BB53" s="25">
        <v>-2.4500000000000001E-2</v>
      </c>
      <c r="BC53" s="25">
        <v>-6.25E-2</v>
      </c>
      <c r="BD53" s="25">
        <v>-2.75E-2</v>
      </c>
      <c r="BE53" s="25">
        <v>-6.5000000000000002E-2</v>
      </c>
      <c r="BF53" s="25">
        <v>0.12</v>
      </c>
      <c r="BG53" s="25">
        <v>0.18</v>
      </c>
      <c r="BH53" s="25">
        <v>0.1825</v>
      </c>
      <c r="BI53" s="25">
        <v>0.1525</v>
      </c>
      <c r="BJ53" s="25">
        <v>0.37253000000000003</v>
      </c>
    </row>
    <row r="54" spans="1:62" x14ac:dyDescent="0.25">
      <c r="A54" s="26" t="e">
        <f>#REF!-B54</f>
        <v>#REF!</v>
      </c>
      <c r="B54" s="26">
        <v>3.1340000000000003</v>
      </c>
      <c r="C54" s="145">
        <f t="shared" si="2"/>
        <v>38292</v>
      </c>
      <c r="D54" s="26">
        <v>3.9330000000000003</v>
      </c>
      <c r="E54" s="26">
        <v>0.27250000000000002</v>
      </c>
      <c r="F54" s="26">
        <v>6.7348908463566004E-2</v>
      </c>
      <c r="G54" s="26">
        <v>-0.19</v>
      </c>
      <c r="H54" s="26">
        <v>-0.20499999999999999</v>
      </c>
      <c r="I54" s="26">
        <v>-4.4999999999999998E-2</v>
      </c>
      <c r="J54" s="26">
        <v>-0.27500000000000002</v>
      </c>
      <c r="K54" s="26">
        <v>-2.5000000000000001E-2</v>
      </c>
      <c r="L54" s="26">
        <v>-5.2499999999999998E-2</v>
      </c>
      <c r="M54" s="26">
        <v>-0.16</v>
      </c>
      <c r="N54" s="26">
        <v>-0.16</v>
      </c>
      <c r="O54" s="26">
        <v>-0.19</v>
      </c>
      <c r="P54" s="25">
        <v>-0.19</v>
      </c>
      <c r="Q54" s="25">
        <v>-8.7499999999999994E-2</v>
      </c>
      <c r="R54" s="25">
        <v>-5.2499999999999998E-2</v>
      </c>
      <c r="S54" s="25">
        <v>0.20250000000000001</v>
      </c>
      <c r="T54" s="25">
        <v>0.20250000000000001</v>
      </c>
      <c r="U54" s="25">
        <v>0.1075</v>
      </c>
      <c r="V54" s="25">
        <v>0.04</v>
      </c>
      <c r="W54" s="178">
        <v>0.27250000000000002</v>
      </c>
      <c r="X54" s="178">
        <v>0.315</v>
      </c>
      <c r="Y54" s="178">
        <v>-3.0500000000000003E-2</v>
      </c>
      <c r="Z54" s="178">
        <v>-4.2500000000000003E-2</v>
      </c>
      <c r="AA54" s="178">
        <v>-1.3500000000000002E-2</v>
      </c>
      <c r="AB54" s="178">
        <v>-3.1000000000000003E-2</v>
      </c>
      <c r="AC54" s="178">
        <v>5.0000000000000001E-3</v>
      </c>
      <c r="AD54" s="178">
        <v>-2.1000000000000001E-2</v>
      </c>
      <c r="AE54" s="178">
        <v>-6.7500000000000004E-2</v>
      </c>
      <c r="AF54" s="178">
        <v>-6.0499999999999998E-2</v>
      </c>
      <c r="AG54" s="179">
        <v>-8.3000000000000004E-2</v>
      </c>
      <c r="AH54" s="178">
        <v>-1.6E-2</v>
      </c>
      <c r="AI54" s="180">
        <v>-8.4000000000000005E-2</v>
      </c>
      <c r="AJ54" s="180">
        <v>-0.1225</v>
      </c>
      <c r="AK54" s="29">
        <v>-2.1499999999999998E-2</v>
      </c>
      <c r="AL54" s="25">
        <v>1.2500000000000001E-2</v>
      </c>
      <c r="AM54" s="25">
        <v>0.88</v>
      </c>
      <c r="AN54" s="25">
        <v>-3.2500000000000001E-2</v>
      </c>
      <c r="AO54" s="25">
        <v>-0.31</v>
      </c>
      <c r="AP54" s="25">
        <v>-0.13500000000000001</v>
      </c>
      <c r="AQ54" s="25">
        <v>-0.17</v>
      </c>
      <c r="AR54" s="25">
        <v>0</v>
      </c>
      <c r="AS54" s="25">
        <v>-0.26</v>
      </c>
      <c r="AT54" s="25">
        <v>-0.31</v>
      </c>
      <c r="AU54" s="25">
        <v>0.14000000000000001</v>
      </c>
      <c r="AV54" s="25">
        <v>-0.31</v>
      </c>
      <c r="AW54" s="25">
        <v>-0.13250000000000001</v>
      </c>
      <c r="AX54" s="25">
        <v>-0.11749999999999999</v>
      </c>
      <c r="AY54" s="25">
        <v>-0.13250000000000001</v>
      </c>
      <c r="AZ54" s="25">
        <v>-5.2499999999999998E-2</v>
      </c>
      <c r="BA54" s="25">
        <v>-0.115</v>
      </c>
      <c r="BB54" s="25">
        <v>-2.1000000000000001E-2</v>
      </c>
      <c r="BC54" s="25">
        <v>-7.2499999999999995E-2</v>
      </c>
      <c r="BD54" s="25">
        <v>-6.7500000000000004E-2</v>
      </c>
      <c r="BE54" s="25">
        <v>-6.7500000000000004E-2</v>
      </c>
      <c r="BF54" s="25">
        <v>0.09</v>
      </c>
      <c r="BG54" s="25">
        <v>0.28000000000000003</v>
      </c>
      <c r="BH54" s="25">
        <v>0.2475</v>
      </c>
      <c r="BI54" s="25">
        <v>0.20250000000000001</v>
      </c>
      <c r="BJ54" s="25">
        <v>0.65500000000000003</v>
      </c>
    </row>
    <row r="55" spans="1:62" x14ac:dyDescent="0.25">
      <c r="A55" s="26" t="e">
        <f>#REF!-B55</f>
        <v>#REF!</v>
      </c>
      <c r="B55" s="26">
        <v>3.1290000000000004</v>
      </c>
      <c r="C55" s="145">
        <f t="shared" si="2"/>
        <v>38322</v>
      </c>
      <c r="D55" s="26">
        <v>4.0510000000000002</v>
      </c>
      <c r="E55" s="26">
        <v>0.27500000000000002</v>
      </c>
      <c r="F55" s="26">
        <v>6.7372576833686013E-2</v>
      </c>
      <c r="G55" s="26">
        <v>-0.19750000000000001</v>
      </c>
      <c r="H55" s="26">
        <v>-0.21249999999999999</v>
      </c>
      <c r="I55" s="26">
        <v>-3.7499999999999999E-2</v>
      </c>
      <c r="J55" s="26">
        <v>-0.28249999999999997</v>
      </c>
      <c r="K55" s="26">
        <v>-1.7500000000000002E-2</v>
      </c>
      <c r="L55" s="26">
        <v>-5.2499999999999998E-2</v>
      </c>
      <c r="M55" s="26">
        <v>-0.16750000000000001</v>
      </c>
      <c r="N55" s="26">
        <v>-0.16750000000000001</v>
      </c>
      <c r="O55" s="26">
        <v>-0.19750000000000001</v>
      </c>
      <c r="P55" s="25">
        <v>-0.19750000000000001</v>
      </c>
      <c r="Q55" s="25">
        <v>-9.8750000000000004E-2</v>
      </c>
      <c r="R55" s="25">
        <v>-5.2499999999999998E-2</v>
      </c>
      <c r="S55" s="25">
        <v>0.24249999999999999</v>
      </c>
      <c r="T55" s="25">
        <v>0.24249999999999999</v>
      </c>
      <c r="U55" s="25">
        <v>0.14749999999999999</v>
      </c>
      <c r="V55" s="25">
        <v>0.04</v>
      </c>
      <c r="W55" s="178">
        <v>0.3075</v>
      </c>
      <c r="X55" s="178">
        <v>0.39500000000000002</v>
      </c>
      <c r="Y55" s="178">
        <v>-3.0500000000000003E-2</v>
      </c>
      <c r="Z55" s="178">
        <v>-3.5000000000000003E-2</v>
      </c>
      <c r="AA55" s="178">
        <v>-1.3500000000000002E-2</v>
      </c>
      <c r="AB55" s="178">
        <v>-3.1000000000000003E-2</v>
      </c>
      <c r="AC55" s="178">
        <v>5.0000000000000001E-3</v>
      </c>
      <c r="AD55" s="178">
        <v>-2.1000000000000001E-2</v>
      </c>
      <c r="AE55" s="178">
        <v>-6.7500000000000004E-2</v>
      </c>
      <c r="AF55" s="178">
        <v>-5.7999999999999996E-2</v>
      </c>
      <c r="AG55" s="179">
        <v>-8.0500000000000002E-2</v>
      </c>
      <c r="AH55" s="178">
        <v>-1.6E-2</v>
      </c>
      <c r="AI55" s="180">
        <v>-7.6499999999999999E-2</v>
      </c>
      <c r="AJ55" s="180">
        <v>-0.14499999999999999</v>
      </c>
      <c r="AK55" s="29">
        <v>-1.6500000000000001E-2</v>
      </c>
      <c r="AL55" s="25">
        <v>1.2500000000000001E-2</v>
      </c>
      <c r="AM55" s="25">
        <v>1.3</v>
      </c>
      <c r="AN55" s="25">
        <v>-5.5E-2</v>
      </c>
      <c r="AO55" s="25">
        <v>-0.31</v>
      </c>
      <c r="AP55" s="25">
        <v>-0.13</v>
      </c>
      <c r="AQ55" s="25">
        <v>-0.17</v>
      </c>
      <c r="AR55" s="25">
        <v>0.06</v>
      </c>
      <c r="AS55" s="25">
        <v>-0.26</v>
      </c>
      <c r="AT55" s="25">
        <v>-0.31</v>
      </c>
      <c r="AU55" s="25">
        <v>0.14000000000000001</v>
      </c>
      <c r="AV55" s="25">
        <v>-0.31</v>
      </c>
      <c r="AW55" s="25">
        <v>-0.13750000000000001</v>
      </c>
      <c r="AX55" s="25">
        <v>-0.11749999999999999</v>
      </c>
      <c r="AY55" s="25">
        <v>-0.13750000000000001</v>
      </c>
      <c r="AZ55" s="25">
        <v>-5.2499999999999998E-2</v>
      </c>
      <c r="BA55" s="25">
        <v>-0.12</v>
      </c>
      <c r="BB55" s="25">
        <v>-2.1000000000000001E-2</v>
      </c>
      <c r="BC55" s="25">
        <v>-7.2499999999999995E-2</v>
      </c>
      <c r="BD55" s="25">
        <v>-0.09</v>
      </c>
      <c r="BE55" s="25">
        <v>-6.7500000000000004E-2</v>
      </c>
      <c r="BF55" s="25">
        <v>0.09</v>
      </c>
      <c r="BG55" s="25">
        <v>0.23</v>
      </c>
      <c r="BH55" s="25">
        <v>0.28749999999999998</v>
      </c>
      <c r="BI55" s="25">
        <v>0.24249999999999999</v>
      </c>
      <c r="BJ55" s="25">
        <v>1.02</v>
      </c>
    </row>
    <row r="56" spans="1:62" x14ac:dyDescent="0.25">
      <c r="A56" s="26" t="e">
        <f>#REF!-B56</f>
        <v>#REF!</v>
      </c>
      <c r="B56" s="26">
        <v>3.1180000000000003</v>
      </c>
      <c r="C56" s="145">
        <f t="shared" si="2"/>
        <v>38353</v>
      </c>
      <c r="D56" s="26">
        <v>4.1029999999999998</v>
      </c>
      <c r="E56" s="26">
        <v>0.28000000000000003</v>
      </c>
      <c r="F56" s="26">
        <v>6.7426183759436015E-2</v>
      </c>
      <c r="G56" s="26">
        <v>-0.2</v>
      </c>
      <c r="H56" s="26">
        <v>-0.215</v>
      </c>
      <c r="I56" s="26">
        <v>-2.2499999999999999E-2</v>
      </c>
      <c r="J56" s="26">
        <v>-0.26500000000000001</v>
      </c>
      <c r="K56" s="26">
        <v>-2.5000000000000001E-3</v>
      </c>
      <c r="L56" s="26">
        <v>-5.2499999999999998E-2</v>
      </c>
      <c r="M56" s="26">
        <v>-0.17</v>
      </c>
      <c r="N56" s="26">
        <v>-0.17</v>
      </c>
      <c r="O56" s="26">
        <v>-0.2</v>
      </c>
      <c r="P56" s="25">
        <v>-0.2</v>
      </c>
      <c r="Q56" s="25">
        <v>-0.1</v>
      </c>
      <c r="R56" s="25">
        <v>-5.2499999999999998E-2</v>
      </c>
      <c r="S56" s="25">
        <v>0.27750000000000002</v>
      </c>
      <c r="T56" s="25">
        <v>0.27750000000000002</v>
      </c>
      <c r="U56" s="25">
        <v>0.1825</v>
      </c>
      <c r="V56" s="25">
        <v>0.04</v>
      </c>
      <c r="W56" s="178">
        <v>0.3125</v>
      </c>
      <c r="X56" s="178">
        <v>0.46500000000000002</v>
      </c>
      <c r="Y56" s="178">
        <v>-2.8000000000000004E-2</v>
      </c>
      <c r="Z56" s="178">
        <v>-3.5000000000000003E-2</v>
      </c>
      <c r="AA56" s="178">
        <v>-1.3500000000000002E-2</v>
      </c>
      <c r="AB56" s="178">
        <v>-3.1000000000000003E-2</v>
      </c>
      <c r="AC56" s="178">
        <v>5.0000000000000001E-3</v>
      </c>
      <c r="AD56" s="178">
        <v>-2.5000000000000001E-2</v>
      </c>
      <c r="AE56" s="178">
        <v>-6.7500000000000004E-2</v>
      </c>
      <c r="AF56" s="178">
        <v>-5.6000000000000008E-2</v>
      </c>
      <c r="AG56" s="179">
        <v>-7.85E-2</v>
      </c>
      <c r="AH56" s="178">
        <v>-1.6E-2</v>
      </c>
      <c r="AI56" s="180">
        <v>-7.6999999999999999E-2</v>
      </c>
      <c r="AJ56" s="180">
        <v>-0.14749999999999999</v>
      </c>
      <c r="AK56" s="29">
        <v>-1.95E-2</v>
      </c>
      <c r="AL56" s="25">
        <v>1.2500000000000001E-2</v>
      </c>
      <c r="AM56" s="25">
        <v>1.63</v>
      </c>
      <c r="AN56" s="25">
        <v>-5.7500000000000002E-2</v>
      </c>
      <c r="AO56" s="25">
        <v>-0.31</v>
      </c>
      <c r="AP56" s="25">
        <v>-0.13</v>
      </c>
      <c r="AQ56" s="25">
        <v>-0.17</v>
      </c>
      <c r="AR56" s="25">
        <v>0.13</v>
      </c>
      <c r="AS56" s="25">
        <v>-0.26</v>
      </c>
      <c r="AT56" s="25">
        <v>-0.31</v>
      </c>
      <c r="AU56" s="25">
        <v>0.14000000000000001</v>
      </c>
      <c r="AV56" s="25">
        <v>-0.31</v>
      </c>
      <c r="AW56" s="25">
        <v>-0.13750000000000001</v>
      </c>
      <c r="AX56" s="25">
        <v>-0.11749999999999999</v>
      </c>
      <c r="AY56" s="25">
        <v>-0.13750000000000001</v>
      </c>
      <c r="AZ56" s="25">
        <v>-5.2499999999999998E-2</v>
      </c>
      <c r="BA56" s="25">
        <v>-0.13550000000000001</v>
      </c>
      <c r="BB56" s="25">
        <v>-2.1000000000000001E-2</v>
      </c>
      <c r="BC56" s="25">
        <v>-7.2499999999999995E-2</v>
      </c>
      <c r="BD56" s="25">
        <v>-9.2499999999999999E-2</v>
      </c>
      <c r="BE56" s="25">
        <v>-6.7500000000000004E-2</v>
      </c>
      <c r="BF56" s="25">
        <v>0.09</v>
      </c>
      <c r="BG56" s="25">
        <v>0.28000000000000003</v>
      </c>
      <c r="BH56" s="25">
        <v>0.32250000000000001</v>
      </c>
      <c r="BI56" s="25">
        <v>0.27750000000000002</v>
      </c>
      <c r="BJ56" s="25">
        <v>1.2350000000000001</v>
      </c>
    </row>
    <row r="57" spans="1:62" x14ac:dyDescent="0.25">
      <c r="A57" s="26" t="e">
        <f>#REF!-B57</f>
        <v>#REF!</v>
      </c>
      <c r="B57" s="26">
        <v>3.1349999999999998</v>
      </c>
      <c r="C57" s="145">
        <f t="shared" si="2"/>
        <v>38384</v>
      </c>
      <c r="D57" s="26">
        <v>3.9670000000000001</v>
      </c>
      <c r="E57" s="26">
        <v>0.26750000000000002</v>
      </c>
      <c r="F57" s="26">
        <v>6.7503796247758027E-2</v>
      </c>
      <c r="G57" s="26">
        <v>-0.20250000000000001</v>
      </c>
      <c r="H57" s="26">
        <v>-0.2175</v>
      </c>
      <c r="I57" s="26">
        <v>-2.2499999999999999E-2</v>
      </c>
      <c r="J57" s="26">
        <v>-0.26750000000000002</v>
      </c>
      <c r="K57" s="26">
        <v>-2.5000000000000001E-3</v>
      </c>
      <c r="L57" s="26">
        <v>-5.2499999999999998E-2</v>
      </c>
      <c r="M57" s="26">
        <v>-0.17249999999999999</v>
      </c>
      <c r="N57" s="26">
        <v>-0.17249999999999999</v>
      </c>
      <c r="O57" s="26">
        <v>-0.20250000000000001</v>
      </c>
      <c r="P57" s="25">
        <v>-0.20250000000000001</v>
      </c>
      <c r="Q57" s="25">
        <v>-9.1249999999999998E-2</v>
      </c>
      <c r="R57" s="25">
        <v>-5.2499999999999998E-2</v>
      </c>
      <c r="S57" s="25">
        <v>0.25750000000000001</v>
      </c>
      <c r="T57" s="25">
        <v>0.25750000000000001</v>
      </c>
      <c r="U57" s="25">
        <v>0.16250000000000001</v>
      </c>
      <c r="V57" s="25">
        <v>0.04</v>
      </c>
      <c r="W57" s="178">
        <v>0.3125</v>
      </c>
      <c r="X57" s="178">
        <v>0.435</v>
      </c>
      <c r="Y57" s="178">
        <v>-2.8000000000000004E-2</v>
      </c>
      <c r="Z57" s="178">
        <v>-3.5000000000000003E-2</v>
      </c>
      <c r="AA57" s="178">
        <v>-1.3500000000000002E-2</v>
      </c>
      <c r="AB57" s="178">
        <v>-3.1000000000000003E-2</v>
      </c>
      <c r="AC57" s="178">
        <v>5.0000000000000001E-3</v>
      </c>
      <c r="AD57" s="178">
        <v>-2.5000000000000001E-2</v>
      </c>
      <c r="AE57" s="178">
        <v>-6.7500000000000004E-2</v>
      </c>
      <c r="AF57" s="178">
        <v>-5.6000000000000008E-2</v>
      </c>
      <c r="AG57" s="179">
        <v>-7.85E-2</v>
      </c>
      <c r="AH57" s="178">
        <v>-1.6E-2</v>
      </c>
      <c r="AI57" s="180">
        <v>-7.6999999999999999E-2</v>
      </c>
      <c r="AJ57" s="180">
        <v>-0.13</v>
      </c>
      <c r="AK57" s="29">
        <v>-1.95E-2</v>
      </c>
      <c r="AL57" s="25">
        <v>1.2500000000000001E-2</v>
      </c>
      <c r="AM57" s="25">
        <v>1.58</v>
      </c>
      <c r="AN57" s="25">
        <v>-0.04</v>
      </c>
      <c r="AO57" s="25">
        <v>-0.31</v>
      </c>
      <c r="AP57" s="25">
        <v>-0.13</v>
      </c>
      <c r="AQ57" s="25">
        <v>-0.17</v>
      </c>
      <c r="AR57" s="25">
        <v>0</v>
      </c>
      <c r="AS57" s="25">
        <v>-0.26</v>
      </c>
      <c r="AT57" s="25">
        <v>-0.31</v>
      </c>
      <c r="AU57" s="25">
        <v>0.14000000000000001</v>
      </c>
      <c r="AV57" s="25">
        <v>-0.31</v>
      </c>
      <c r="AW57" s="25">
        <v>-0.13500000000000001</v>
      </c>
      <c r="AX57" s="25">
        <v>-0.11749999999999999</v>
      </c>
      <c r="AY57" s="25">
        <v>-0.13500000000000001</v>
      </c>
      <c r="AZ57" s="25">
        <v>-5.2499999999999998E-2</v>
      </c>
      <c r="BA57" s="25">
        <v>-0.11550000000000001</v>
      </c>
      <c r="BB57" s="25">
        <v>-2.1000000000000001E-2</v>
      </c>
      <c r="BC57" s="25">
        <v>-7.2499999999999995E-2</v>
      </c>
      <c r="BD57" s="25">
        <v>-7.4999999999999997E-2</v>
      </c>
      <c r="BE57" s="25">
        <v>-6.7500000000000004E-2</v>
      </c>
      <c r="BF57" s="25">
        <v>0.09</v>
      </c>
      <c r="BG57" s="25">
        <v>0.33</v>
      </c>
      <c r="BH57" s="25">
        <v>0.30249999999999999</v>
      </c>
      <c r="BI57" s="25">
        <v>0.25750000000000001</v>
      </c>
      <c r="BJ57" s="25">
        <v>1.2350000000000001</v>
      </c>
    </row>
    <row r="58" spans="1:62" x14ac:dyDescent="0.25">
      <c r="A58" s="26" t="e">
        <f>#REF!-B58</f>
        <v>#REF!</v>
      </c>
      <c r="B58" s="26">
        <v>3.242</v>
      </c>
      <c r="C58" s="145">
        <f t="shared" si="2"/>
        <v>38412</v>
      </c>
      <c r="D58" s="26">
        <v>3.8180000000000001</v>
      </c>
      <c r="E58" s="26">
        <v>0.26</v>
      </c>
      <c r="F58" s="26">
        <v>6.7573897851825993E-2</v>
      </c>
      <c r="G58" s="26">
        <v>-0.20499999999999999</v>
      </c>
      <c r="H58" s="26">
        <v>-0.22</v>
      </c>
      <c r="I58" s="26">
        <v>-2.2499999999999999E-2</v>
      </c>
      <c r="J58" s="26">
        <v>-0.27</v>
      </c>
      <c r="K58" s="26">
        <v>-2.5000000000000001E-3</v>
      </c>
      <c r="L58" s="26">
        <v>-5.2499999999999998E-2</v>
      </c>
      <c r="M58" s="26">
        <v>-0.17499999999999999</v>
      </c>
      <c r="N58" s="26">
        <v>-0.17499999999999999</v>
      </c>
      <c r="O58" s="26">
        <v>-0.20499999999999999</v>
      </c>
      <c r="P58" s="25">
        <v>-0.20499999999999999</v>
      </c>
      <c r="Q58" s="25">
        <v>-8.5000000000000006E-2</v>
      </c>
      <c r="R58" s="25">
        <v>-5.2499999999999998E-2</v>
      </c>
      <c r="S58" s="25">
        <v>0.25750000000000001</v>
      </c>
      <c r="T58" s="25">
        <v>0.25750000000000001</v>
      </c>
      <c r="U58" s="25">
        <v>0.16250000000000001</v>
      </c>
      <c r="V58" s="25">
        <v>0.04</v>
      </c>
      <c r="W58" s="178">
        <v>0.27</v>
      </c>
      <c r="X58" s="178">
        <v>0.39</v>
      </c>
      <c r="Y58" s="178">
        <v>-2.8000000000000004E-2</v>
      </c>
      <c r="Z58" s="178">
        <v>-3.5000000000000003E-2</v>
      </c>
      <c r="AA58" s="178">
        <v>-1.3500000000000002E-2</v>
      </c>
      <c r="AB58" s="178">
        <v>-3.1000000000000003E-2</v>
      </c>
      <c r="AC58" s="178">
        <v>5.0000000000000001E-3</v>
      </c>
      <c r="AD58" s="178">
        <v>-2.5000000000000001E-2</v>
      </c>
      <c r="AE58" s="178">
        <v>-6.7500000000000004E-2</v>
      </c>
      <c r="AF58" s="178">
        <v>-5.6000000000000008E-2</v>
      </c>
      <c r="AG58" s="179">
        <v>-7.85E-2</v>
      </c>
      <c r="AH58" s="178">
        <v>-1.6E-2</v>
      </c>
      <c r="AI58" s="180">
        <v>-7.6499999999999999E-2</v>
      </c>
      <c r="AJ58" s="180">
        <v>-0.11749999999999999</v>
      </c>
      <c r="AK58" s="29">
        <v>-1.95E-2</v>
      </c>
      <c r="AL58" s="25">
        <v>1.2500000000000001E-2</v>
      </c>
      <c r="AM58" s="25">
        <v>0.96</v>
      </c>
      <c r="AN58" s="25">
        <v>-2.75E-2</v>
      </c>
      <c r="AO58" s="25">
        <v>-0.31</v>
      </c>
      <c r="AP58" s="25">
        <v>-0.13500000000000001</v>
      </c>
      <c r="AQ58" s="25">
        <v>-0.17</v>
      </c>
      <c r="AR58" s="25">
        <v>-0.18</v>
      </c>
      <c r="AS58" s="25">
        <v>-0.26</v>
      </c>
      <c r="AT58" s="25">
        <v>-0.31</v>
      </c>
      <c r="AU58" s="25">
        <v>0.14000000000000001</v>
      </c>
      <c r="AV58" s="25">
        <v>-0.31</v>
      </c>
      <c r="AW58" s="25">
        <v>-0.12</v>
      </c>
      <c r="AX58" s="25">
        <v>-0.11749999999999999</v>
      </c>
      <c r="AY58" s="25">
        <v>-0.12</v>
      </c>
      <c r="AZ58" s="25">
        <v>-5.2499999999999998E-2</v>
      </c>
      <c r="BA58" s="25">
        <v>-0.10300000000000001</v>
      </c>
      <c r="BB58" s="25">
        <v>-2.1000000000000001E-2</v>
      </c>
      <c r="BC58" s="25">
        <v>-7.2499999999999995E-2</v>
      </c>
      <c r="BD58" s="25">
        <v>-6.25E-2</v>
      </c>
      <c r="BE58" s="25">
        <v>-6.7500000000000004E-2</v>
      </c>
      <c r="BF58" s="25">
        <v>0.09</v>
      </c>
      <c r="BG58" s="25">
        <v>0.33</v>
      </c>
      <c r="BH58" s="25">
        <v>0.30249999999999999</v>
      </c>
      <c r="BI58" s="25">
        <v>0.25750000000000001</v>
      </c>
      <c r="BJ58" s="25">
        <v>0.9</v>
      </c>
    </row>
    <row r="59" spans="1:62" x14ac:dyDescent="0.25">
      <c r="A59" s="26" t="e">
        <f>#REF!-B59</f>
        <v>#REF!</v>
      </c>
      <c r="B59" s="26">
        <v>3.3480000000000003</v>
      </c>
      <c r="C59" s="145">
        <f t="shared" si="2"/>
        <v>38443</v>
      </c>
      <c r="D59" s="26">
        <v>3.6690000000000005</v>
      </c>
      <c r="E59" s="26">
        <v>0.245</v>
      </c>
      <c r="F59" s="26">
        <v>6.7651510343943025E-2</v>
      </c>
      <c r="G59" s="26">
        <v>-0.19500000000000001</v>
      </c>
      <c r="H59" s="26">
        <v>-0.21</v>
      </c>
      <c r="I59" s="26">
        <v>-0.11</v>
      </c>
      <c r="J59" s="26">
        <v>-0.26</v>
      </c>
      <c r="K59" s="26">
        <v>-0.09</v>
      </c>
      <c r="L59" s="26">
        <v>-5.5E-2</v>
      </c>
      <c r="M59" s="26">
        <v>-0.16500000000000001</v>
      </c>
      <c r="N59" s="26">
        <v>-0.16500000000000001</v>
      </c>
      <c r="O59" s="26">
        <v>-0.19500000000000001</v>
      </c>
      <c r="P59" s="25">
        <v>-0.19500000000000001</v>
      </c>
      <c r="Q59" s="25">
        <v>-6.5000000000000002E-2</v>
      </c>
      <c r="R59" s="25">
        <v>-5.5E-2</v>
      </c>
      <c r="S59" s="25">
        <v>0.16250000000000001</v>
      </c>
      <c r="T59" s="25">
        <v>0.16250000000000001</v>
      </c>
      <c r="U59" s="25">
        <v>6.7500000000000004E-2</v>
      </c>
      <c r="V59" s="25">
        <v>0.215</v>
      </c>
      <c r="W59" s="178">
        <v>0.20499999999999999</v>
      </c>
      <c r="X59" s="178">
        <v>0.25</v>
      </c>
      <c r="Y59" s="178">
        <v>-2.75E-2</v>
      </c>
      <c r="Z59" s="178">
        <v>-2.5000000000000001E-2</v>
      </c>
      <c r="AA59" s="178">
        <v>5.0000000000000001E-3</v>
      </c>
      <c r="AB59" s="178">
        <v>-1.2500000000000001E-2</v>
      </c>
      <c r="AC59" s="178">
        <v>5.0000000000000001E-3</v>
      </c>
      <c r="AD59" s="178">
        <v>-1.4999999999999999E-2</v>
      </c>
      <c r="AE59" s="178">
        <v>-6.5000000000000002E-2</v>
      </c>
      <c r="AF59" s="178">
        <v>-5.3500000000000006E-2</v>
      </c>
      <c r="AG59" s="179">
        <v>-7.6000000000000012E-2</v>
      </c>
      <c r="AH59" s="178">
        <v>-1.8500000000000003E-2</v>
      </c>
      <c r="AI59" s="180">
        <v>-7.2000000000000008E-2</v>
      </c>
      <c r="AJ59" s="180">
        <v>-7.4999999999999997E-2</v>
      </c>
      <c r="AK59" s="29">
        <v>-2.4500000000000001E-2</v>
      </c>
      <c r="AL59" s="25">
        <v>8.5000000000000006E-3</v>
      </c>
      <c r="AM59" s="25">
        <v>0.45</v>
      </c>
      <c r="AN59" s="25">
        <v>1.4999999999999999E-2</v>
      </c>
      <c r="AO59" s="25">
        <v>-0.38500000000000001</v>
      </c>
      <c r="AP59" s="25">
        <v>-0.12</v>
      </c>
      <c r="AQ59" s="25">
        <v>-0.17</v>
      </c>
      <c r="AR59" s="25">
        <v>-0.28999999999999998</v>
      </c>
      <c r="AS59" s="25">
        <v>-0.33500000000000002</v>
      </c>
      <c r="AT59" s="25">
        <v>-0.38500000000000001</v>
      </c>
      <c r="AU59" s="25">
        <v>0.315</v>
      </c>
      <c r="AV59" s="25">
        <v>-0.38500000000000001</v>
      </c>
      <c r="AW59" s="25">
        <v>-0.11050000000000001</v>
      </c>
      <c r="AX59" s="25">
        <v>-0.11749999999999999</v>
      </c>
      <c r="AY59" s="25">
        <v>-0.11050000000000001</v>
      </c>
      <c r="AZ59" s="25">
        <v>-5.5E-2</v>
      </c>
      <c r="BA59" s="25">
        <v>-9.5500000000000015E-2</v>
      </c>
      <c r="BB59" s="25">
        <v>-2.35E-2</v>
      </c>
      <c r="BC59" s="25">
        <v>-0.06</v>
      </c>
      <c r="BD59" s="25">
        <v>-0.02</v>
      </c>
      <c r="BE59" s="25">
        <v>-6.5000000000000002E-2</v>
      </c>
      <c r="BF59" s="25">
        <v>0.12</v>
      </c>
      <c r="BG59" s="25">
        <v>0.18</v>
      </c>
      <c r="BH59" s="25">
        <v>0.1925</v>
      </c>
      <c r="BI59" s="25">
        <v>0.16250000000000001</v>
      </c>
      <c r="BJ59" s="25">
        <v>0.36499999999999999</v>
      </c>
    </row>
    <row r="60" spans="1:62" x14ac:dyDescent="0.25">
      <c r="A60" s="26" t="e">
        <f>#REF!-B60</f>
        <v>#REF!</v>
      </c>
      <c r="B60" s="26">
        <v>3.5369999999999999</v>
      </c>
      <c r="C60" s="145">
        <f t="shared" si="2"/>
        <v>38473</v>
      </c>
      <c r="D60" s="26">
        <v>3.6540000000000004</v>
      </c>
      <c r="E60" s="26">
        <v>0.24249999999999999</v>
      </c>
      <c r="F60" s="26">
        <v>6.7726619209179995E-2</v>
      </c>
      <c r="G60" s="26">
        <v>-0.19500000000000001</v>
      </c>
      <c r="H60" s="26">
        <v>-0.21</v>
      </c>
      <c r="I60" s="26">
        <v>-0.125</v>
      </c>
      <c r="J60" s="26">
        <v>-0.26</v>
      </c>
      <c r="K60" s="26">
        <v>-0.105</v>
      </c>
      <c r="L60" s="26">
        <v>-5.5E-2</v>
      </c>
      <c r="M60" s="26">
        <v>-0.16500000000000001</v>
      </c>
      <c r="N60" s="26">
        <v>-0.16500000000000001</v>
      </c>
      <c r="O60" s="26">
        <v>-0.19500000000000001</v>
      </c>
      <c r="P60" s="25">
        <v>-0.19500000000000001</v>
      </c>
      <c r="Q60" s="25">
        <v>-6.5000000000000002E-2</v>
      </c>
      <c r="R60" s="25">
        <v>-5.5E-2</v>
      </c>
      <c r="S60" s="25">
        <v>0.17249999999999999</v>
      </c>
      <c r="T60" s="25">
        <v>0.17249999999999999</v>
      </c>
      <c r="U60" s="25">
        <v>7.7499999999999999E-2</v>
      </c>
      <c r="V60" s="25">
        <v>0.215</v>
      </c>
      <c r="W60" s="178">
        <v>0.1925</v>
      </c>
      <c r="X60" s="178">
        <v>0.20250000000000001</v>
      </c>
      <c r="Y60" s="178">
        <v>-2.75E-2</v>
      </c>
      <c r="Z60" s="178">
        <v>-2.5249999999999998E-2</v>
      </c>
      <c r="AA60" s="178">
        <v>4.7500000000000007E-3</v>
      </c>
      <c r="AB60" s="178">
        <v>-1.2750000000000001E-2</v>
      </c>
      <c r="AC60" s="178">
        <v>5.0000000000000001E-3</v>
      </c>
      <c r="AD60" s="178">
        <v>-1.4999999999999999E-2</v>
      </c>
      <c r="AE60" s="178">
        <v>-6.5000000000000002E-2</v>
      </c>
      <c r="AF60" s="178">
        <v>-5.3500000000000006E-2</v>
      </c>
      <c r="AG60" s="179">
        <v>-7.6000000000000012E-2</v>
      </c>
      <c r="AH60" s="178">
        <v>-1.8500000000000003E-2</v>
      </c>
      <c r="AI60" s="180">
        <v>-7.2000000000000008E-2</v>
      </c>
      <c r="AJ60" s="180">
        <v>-7.4999999999999997E-2</v>
      </c>
      <c r="AK60" s="29">
        <v>-2.4500000000000001E-2</v>
      </c>
      <c r="AL60" s="25">
        <v>8.5000000000000006E-3</v>
      </c>
      <c r="AM60" s="25">
        <v>0.41499999999999998</v>
      </c>
      <c r="AN60" s="25">
        <v>1.4999999999999999E-2</v>
      </c>
      <c r="AO60" s="25">
        <v>-0.38500000000000001</v>
      </c>
      <c r="AP60" s="25">
        <v>-0.12</v>
      </c>
      <c r="AQ60" s="25">
        <v>-0.17</v>
      </c>
      <c r="AR60" s="25">
        <v>-0.28999999999999998</v>
      </c>
      <c r="AS60" s="25">
        <v>-0.33500000000000002</v>
      </c>
      <c r="AT60" s="25">
        <v>-0.38500000000000001</v>
      </c>
      <c r="AU60" s="25">
        <v>0.315</v>
      </c>
      <c r="AV60" s="25">
        <v>-0.38500000000000001</v>
      </c>
      <c r="AW60" s="25">
        <v>-0.10800000000000001</v>
      </c>
      <c r="AX60" s="25">
        <v>-0.11749999999999999</v>
      </c>
      <c r="AY60" s="25">
        <v>-0.10800000000000001</v>
      </c>
      <c r="AZ60" s="25">
        <v>-5.5E-2</v>
      </c>
      <c r="BA60" s="25">
        <v>-9.0500000000000011E-2</v>
      </c>
      <c r="BB60" s="25">
        <v>-2.35E-2</v>
      </c>
      <c r="BC60" s="25">
        <v>-0.06</v>
      </c>
      <c r="BD60" s="25">
        <v>-0.02</v>
      </c>
      <c r="BE60" s="25">
        <v>-6.5000000000000002E-2</v>
      </c>
      <c r="BF60" s="25">
        <v>0.12</v>
      </c>
      <c r="BG60" s="25">
        <v>0.18</v>
      </c>
      <c r="BH60" s="25">
        <v>0.20250000000000001</v>
      </c>
      <c r="BI60" s="25">
        <v>0.17249999999999999</v>
      </c>
      <c r="BJ60" s="25">
        <v>0.29749999999999999</v>
      </c>
    </row>
    <row r="61" spans="1:62" x14ac:dyDescent="0.25">
      <c r="A61" s="26" t="e">
        <f>#REF!-B61</f>
        <v>#REF!</v>
      </c>
      <c r="B61" s="26">
        <v>3.4180000000000001</v>
      </c>
      <c r="C61" s="145">
        <f t="shared" si="2"/>
        <v>38504</v>
      </c>
      <c r="D61" s="26">
        <v>3.6840000000000006</v>
      </c>
      <c r="E61" s="26">
        <v>0.24249999999999999</v>
      </c>
      <c r="F61" s="26">
        <v>6.7804231705220014E-2</v>
      </c>
      <c r="G61" s="26">
        <v>-0.19500000000000001</v>
      </c>
      <c r="H61" s="26">
        <v>-0.21</v>
      </c>
      <c r="I61" s="26">
        <v>-0.13500000000000001</v>
      </c>
      <c r="J61" s="26">
        <v>-0.26</v>
      </c>
      <c r="K61" s="26">
        <v>-0.115</v>
      </c>
      <c r="L61" s="26">
        <v>-5.5E-2</v>
      </c>
      <c r="M61" s="26">
        <v>-0.16500000000000001</v>
      </c>
      <c r="N61" s="26">
        <v>-0.16500000000000001</v>
      </c>
      <c r="O61" s="26">
        <v>-0.19500000000000001</v>
      </c>
      <c r="P61" s="25">
        <v>-0.19500000000000001</v>
      </c>
      <c r="Q61" s="25">
        <v>-6.25E-2</v>
      </c>
      <c r="R61" s="25">
        <v>-5.5E-2</v>
      </c>
      <c r="S61" s="25">
        <v>0.16750000000000001</v>
      </c>
      <c r="T61" s="25">
        <v>0.16750000000000001</v>
      </c>
      <c r="U61" s="25">
        <v>7.2499999999999995E-2</v>
      </c>
      <c r="V61" s="25">
        <v>0.215</v>
      </c>
      <c r="W61" s="178">
        <v>0.1925</v>
      </c>
      <c r="X61" s="178">
        <v>0.20250000000000001</v>
      </c>
      <c r="Y61" s="178">
        <v>-2.75E-2</v>
      </c>
      <c r="Z61" s="178">
        <v>-2.5249999999999998E-2</v>
      </c>
      <c r="AA61" s="178">
        <v>4.7500000000000007E-3</v>
      </c>
      <c r="AB61" s="178">
        <v>-1.2750000000000001E-2</v>
      </c>
      <c r="AC61" s="178">
        <v>5.0000000000000001E-3</v>
      </c>
      <c r="AD61" s="178">
        <v>-1.4999999999999999E-2</v>
      </c>
      <c r="AE61" s="178">
        <v>-6.5000000000000002E-2</v>
      </c>
      <c r="AF61" s="178">
        <v>-5.3500000000000006E-2</v>
      </c>
      <c r="AG61" s="179">
        <v>-7.6000000000000012E-2</v>
      </c>
      <c r="AH61" s="178">
        <v>-1.8500000000000003E-2</v>
      </c>
      <c r="AI61" s="180">
        <v>-8.8000000000000009E-2</v>
      </c>
      <c r="AJ61" s="180">
        <v>-7.0000000000000007E-2</v>
      </c>
      <c r="AK61" s="29">
        <v>-2.4500000000000001E-2</v>
      </c>
      <c r="AL61" s="25">
        <v>8.5000000000000006E-3</v>
      </c>
      <c r="AM61" s="25">
        <v>0.40500000000000003</v>
      </c>
      <c r="AN61" s="25">
        <v>0.02</v>
      </c>
      <c r="AO61" s="25">
        <v>-0.38500000000000001</v>
      </c>
      <c r="AP61" s="25">
        <v>-0.12</v>
      </c>
      <c r="AQ61" s="25">
        <v>-0.17</v>
      </c>
      <c r="AR61" s="25">
        <v>-0.28999999999999998</v>
      </c>
      <c r="AS61" s="25">
        <v>-0.33500000000000002</v>
      </c>
      <c r="AT61" s="25">
        <v>-0.38500000000000001</v>
      </c>
      <c r="AU61" s="25">
        <v>0.315</v>
      </c>
      <c r="AV61" s="25">
        <v>-0.38500000000000001</v>
      </c>
      <c r="AW61" s="25">
        <v>-0.10050000000000001</v>
      </c>
      <c r="AX61" s="25">
        <v>-8.7499999999999994E-2</v>
      </c>
      <c r="AY61" s="25">
        <v>-0.10050000000000001</v>
      </c>
      <c r="AZ61" s="25">
        <v>-5.5E-2</v>
      </c>
      <c r="BA61" s="25">
        <v>-8.5500000000000007E-2</v>
      </c>
      <c r="BB61" s="25">
        <v>-2.35E-2</v>
      </c>
      <c r="BC61" s="25">
        <v>-0.06</v>
      </c>
      <c r="BD61" s="25">
        <v>-1.4999999999999999E-2</v>
      </c>
      <c r="BE61" s="25">
        <v>-6.5000000000000002E-2</v>
      </c>
      <c r="BF61" s="25">
        <v>0.12</v>
      </c>
      <c r="BG61" s="25">
        <v>0.18</v>
      </c>
      <c r="BH61" s="25">
        <v>0.19750000000000001</v>
      </c>
      <c r="BI61" s="25">
        <v>0.16750000000000001</v>
      </c>
      <c r="BJ61" s="25">
        <v>0.29749999999999999</v>
      </c>
    </row>
    <row r="62" spans="1:62" x14ac:dyDescent="0.25">
      <c r="A62" s="26" t="e">
        <f>#REF!-B62</f>
        <v>#REF!</v>
      </c>
      <c r="B62" s="26">
        <v>3.2660000000000005</v>
      </c>
      <c r="C62" s="145">
        <f t="shared" si="2"/>
        <v>38534</v>
      </c>
      <c r="D62" s="26">
        <v>3.7119999999999997</v>
      </c>
      <c r="E62" s="26">
        <v>0.24249999999999999</v>
      </c>
      <c r="F62" s="26">
        <v>6.787934057425403E-2</v>
      </c>
      <c r="G62" s="26">
        <v>-0.19500000000000001</v>
      </c>
      <c r="H62" s="26">
        <v>-0.21</v>
      </c>
      <c r="I62" s="26">
        <v>-0.13500000000000001</v>
      </c>
      <c r="J62" s="26">
        <v>-0.28000000000000003</v>
      </c>
      <c r="K62" s="26">
        <v>-0.115</v>
      </c>
      <c r="L62" s="26">
        <v>-5.5E-2</v>
      </c>
      <c r="M62" s="26">
        <v>-0.16500000000000001</v>
      </c>
      <c r="N62" s="26">
        <v>-0.16500000000000001</v>
      </c>
      <c r="O62" s="26">
        <v>-0.19500000000000001</v>
      </c>
      <c r="P62" s="25">
        <v>-0.19500000000000001</v>
      </c>
      <c r="Q62" s="25">
        <v>-6.1249999999999999E-2</v>
      </c>
      <c r="R62" s="25">
        <v>-5.5E-2</v>
      </c>
      <c r="S62" s="25">
        <v>0.1575</v>
      </c>
      <c r="T62" s="25">
        <v>0.1575</v>
      </c>
      <c r="U62" s="25">
        <v>6.25E-2</v>
      </c>
      <c r="V62" s="25">
        <v>0.215</v>
      </c>
      <c r="W62" s="178">
        <v>0.1925</v>
      </c>
      <c r="X62" s="178">
        <v>0.215</v>
      </c>
      <c r="Y62" s="178">
        <v>-2.75E-2</v>
      </c>
      <c r="Z62" s="178">
        <v>-2.5249999999999998E-2</v>
      </c>
      <c r="AA62" s="178">
        <v>4.7500000000000007E-3</v>
      </c>
      <c r="AB62" s="178">
        <v>-1.2750000000000001E-2</v>
      </c>
      <c r="AC62" s="178">
        <v>5.0000000000000001E-3</v>
      </c>
      <c r="AD62" s="178">
        <v>-1.4999999999999999E-2</v>
      </c>
      <c r="AE62" s="178">
        <v>-6.5000000000000002E-2</v>
      </c>
      <c r="AF62" s="178">
        <v>-5.3500000000000006E-2</v>
      </c>
      <c r="AG62" s="179">
        <v>-7.6000000000000012E-2</v>
      </c>
      <c r="AH62" s="178">
        <v>-1.8500000000000003E-2</v>
      </c>
      <c r="AI62" s="180">
        <v>-8.1000000000000003E-2</v>
      </c>
      <c r="AJ62" s="180">
        <v>-6.7500000000000004E-2</v>
      </c>
      <c r="AK62" s="29">
        <v>-2.4500000000000001E-2</v>
      </c>
      <c r="AL62" s="25">
        <v>8.5000000000000006E-3</v>
      </c>
      <c r="AM62" s="25">
        <v>0.44</v>
      </c>
      <c r="AN62" s="25">
        <v>2.2499999999999999E-2</v>
      </c>
      <c r="AO62" s="25">
        <v>-0.38500000000000001</v>
      </c>
      <c r="AP62" s="25">
        <v>-0.12</v>
      </c>
      <c r="AQ62" s="25">
        <v>-0.17</v>
      </c>
      <c r="AR62" s="25">
        <v>-0.28999999999999998</v>
      </c>
      <c r="AS62" s="25">
        <v>-0.33500000000000002</v>
      </c>
      <c r="AT62" s="25">
        <v>-0.38500000000000001</v>
      </c>
      <c r="AU62" s="25">
        <v>0.315</v>
      </c>
      <c r="AV62" s="25">
        <v>-0.38500000000000001</v>
      </c>
      <c r="AW62" s="25">
        <v>-0.10800000000000001</v>
      </c>
      <c r="AX62" s="25">
        <v>-8.7499999999999994E-2</v>
      </c>
      <c r="AY62" s="25">
        <v>-0.10800000000000001</v>
      </c>
      <c r="AZ62" s="25">
        <v>-5.5E-2</v>
      </c>
      <c r="BA62" s="25">
        <v>-8.0500000000000002E-2</v>
      </c>
      <c r="BB62" s="25">
        <v>-2.35E-2</v>
      </c>
      <c r="BC62" s="25">
        <v>-0.06</v>
      </c>
      <c r="BD62" s="25">
        <v>-1.2500000000000001E-2</v>
      </c>
      <c r="BE62" s="25">
        <v>-6.5000000000000002E-2</v>
      </c>
      <c r="BF62" s="25">
        <v>0.12</v>
      </c>
      <c r="BG62" s="25">
        <v>0.18</v>
      </c>
      <c r="BH62" s="25">
        <v>0.1875</v>
      </c>
      <c r="BI62" s="25">
        <v>0.1575</v>
      </c>
      <c r="BJ62" s="25">
        <v>0.31</v>
      </c>
    </row>
    <row r="63" spans="1:62" x14ac:dyDescent="0.25">
      <c r="A63" s="26" t="e">
        <f>#REF!-B63</f>
        <v>#REF!</v>
      </c>
      <c r="B63" s="26">
        <v>3.117</v>
      </c>
      <c r="C63" s="145">
        <f t="shared" si="2"/>
        <v>38565</v>
      </c>
      <c r="D63" s="26">
        <v>3.7340000000000004</v>
      </c>
      <c r="E63" s="26">
        <v>0.24249999999999999</v>
      </c>
      <c r="F63" s="26">
        <v>6.7956953074217993E-2</v>
      </c>
      <c r="G63" s="26">
        <v>-0.19500000000000001</v>
      </c>
      <c r="H63" s="26">
        <v>-0.21</v>
      </c>
      <c r="I63" s="26">
        <v>-0.13500000000000001</v>
      </c>
      <c r="J63" s="26">
        <v>-0.28000000000000003</v>
      </c>
      <c r="K63" s="26">
        <v>-0.115</v>
      </c>
      <c r="L63" s="26">
        <v>-5.5E-2</v>
      </c>
      <c r="M63" s="26">
        <v>-0.16500000000000001</v>
      </c>
      <c r="N63" s="26">
        <v>-0.16500000000000001</v>
      </c>
      <c r="O63" s="26">
        <v>-0.19500000000000001</v>
      </c>
      <c r="P63" s="25">
        <v>-0.19500000000000001</v>
      </c>
      <c r="Q63" s="25">
        <v>-0.06</v>
      </c>
      <c r="R63" s="25">
        <v>-5.5E-2</v>
      </c>
      <c r="S63" s="25">
        <v>0.155</v>
      </c>
      <c r="T63" s="25">
        <v>0.155</v>
      </c>
      <c r="U63" s="25">
        <v>0.06</v>
      </c>
      <c r="V63" s="25">
        <v>0.215</v>
      </c>
      <c r="W63" s="178">
        <v>0.1925</v>
      </c>
      <c r="X63" s="178">
        <v>0.215</v>
      </c>
      <c r="Y63" s="178">
        <v>-2.75E-2</v>
      </c>
      <c r="Z63" s="178">
        <v>-2.5249999999999998E-2</v>
      </c>
      <c r="AA63" s="178">
        <v>4.7500000000000007E-3</v>
      </c>
      <c r="AB63" s="178">
        <v>-1.2750000000000001E-2</v>
      </c>
      <c r="AC63" s="178">
        <v>5.0000000000000001E-3</v>
      </c>
      <c r="AD63" s="178">
        <v>-1.4999999999999999E-2</v>
      </c>
      <c r="AE63" s="178">
        <v>-6.5000000000000002E-2</v>
      </c>
      <c r="AF63" s="178">
        <v>-5.3500000000000006E-2</v>
      </c>
      <c r="AG63" s="179">
        <v>-7.6000000000000012E-2</v>
      </c>
      <c r="AH63" s="178">
        <v>-1.8500000000000003E-2</v>
      </c>
      <c r="AI63" s="180">
        <v>-6.2000000000000006E-2</v>
      </c>
      <c r="AJ63" s="180">
        <v>-6.5000000000000002E-2</v>
      </c>
      <c r="AK63" s="29">
        <v>-2.4500000000000001E-2</v>
      </c>
      <c r="AL63" s="25">
        <v>8.5000000000000006E-3</v>
      </c>
      <c r="AM63" s="25">
        <v>0.505</v>
      </c>
      <c r="AN63" s="25">
        <v>2.5000000000000001E-2</v>
      </c>
      <c r="AO63" s="25">
        <v>-0.38500000000000001</v>
      </c>
      <c r="AP63" s="25">
        <v>-0.12</v>
      </c>
      <c r="AQ63" s="25">
        <v>-0.17</v>
      </c>
      <c r="AR63" s="25">
        <v>-0.28999999999999998</v>
      </c>
      <c r="AS63" s="25">
        <v>-0.33500000000000002</v>
      </c>
      <c r="AT63" s="25">
        <v>-0.38500000000000001</v>
      </c>
      <c r="AU63" s="25">
        <v>0.315</v>
      </c>
      <c r="AV63" s="25">
        <v>-0.38500000000000001</v>
      </c>
      <c r="AW63" s="25">
        <v>-9.5500000000000015E-2</v>
      </c>
      <c r="AX63" s="25">
        <v>-8.7499999999999994E-2</v>
      </c>
      <c r="AY63" s="25">
        <v>-9.5500000000000015E-2</v>
      </c>
      <c r="AZ63" s="25">
        <v>-5.5E-2</v>
      </c>
      <c r="BA63" s="25">
        <v>-8.0500000000000002E-2</v>
      </c>
      <c r="BB63" s="25">
        <v>-2.35E-2</v>
      </c>
      <c r="BC63" s="25">
        <v>-0.06</v>
      </c>
      <c r="BD63" s="25">
        <v>-0.01</v>
      </c>
      <c r="BE63" s="25">
        <v>-6.5000000000000002E-2</v>
      </c>
      <c r="BF63" s="25">
        <v>0.12</v>
      </c>
      <c r="BG63" s="25">
        <v>0.18</v>
      </c>
      <c r="BH63" s="25">
        <v>0.185</v>
      </c>
      <c r="BI63" s="25">
        <v>0.155</v>
      </c>
      <c r="BJ63" s="25">
        <v>0.31</v>
      </c>
    </row>
    <row r="64" spans="1:62" x14ac:dyDescent="0.25">
      <c r="A64" s="26" t="e">
        <f>#REF!-B64</f>
        <v>#REF!</v>
      </c>
      <c r="B64" s="26">
        <v>3.0910000000000002</v>
      </c>
      <c r="C64" s="145">
        <f t="shared" si="2"/>
        <v>38596</v>
      </c>
      <c r="D64" s="26">
        <v>3.7530000000000001</v>
      </c>
      <c r="E64" s="26">
        <v>0.24249999999999999</v>
      </c>
      <c r="F64" s="26">
        <v>6.8034565576175016E-2</v>
      </c>
      <c r="G64" s="26">
        <v>-0.19500000000000001</v>
      </c>
      <c r="H64" s="26">
        <v>-0.21</v>
      </c>
      <c r="I64" s="26">
        <v>-0.125</v>
      </c>
      <c r="J64" s="26">
        <v>-0.28000000000000003</v>
      </c>
      <c r="K64" s="26">
        <v>-0.105</v>
      </c>
      <c r="L64" s="26">
        <v>-5.5E-2</v>
      </c>
      <c r="M64" s="26">
        <v>-0.16500000000000001</v>
      </c>
      <c r="N64" s="26">
        <v>-0.16500000000000001</v>
      </c>
      <c r="O64" s="26">
        <v>-0.19500000000000001</v>
      </c>
      <c r="P64" s="25">
        <v>-0.19500000000000001</v>
      </c>
      <c r="Q64" s="25">
        <v>-6.3750000000000001E-2</v>
      </c>
      <c r="R64" s="25">
        <v>-5.5E-2</v>
      </c>
      <c r="S64" s="25">
        <v>0.1525</v>
      </c>
      <c r="T64" s="25">
        <v>0.1525</v>
      </c>
      <c r="U64" s="25">
        <v>5.7500000000000002E-2</v>
      </c>
      <c r="V64" s="25">
        <v>0.215</v>
      </c>
      <c r="W64" s="178">
        <v>0.1925</v>
      </c>
      <c r="X64" s="178">
        <v>0.19500000000000001</v>
      </c>
      <c r="Y64" s="178">
        <v>-2.75E-2</v>
      </c>
      <c r="Z64" s="178">
        <v>-2.5249999999999998E-2</v>
      </c>
      <c r="AA64" s="178">
        <v>4.7500000000000007E-3</v>
      </c>
      <c r="AB64" s="178">
        <v>-1.2750000000000001E-2</v>
      </c>
      <c r="AC64" s="178">
        <v>5.0000000000000001E-3</v>
      </c>
      <c r="AD64" s="178">
        <v>-1.4999999999999999E-2</v>
      </c>
      <c r="AE64" s="178">
        <v>-6.5000000000000002E-2</v>
      </c>
      <c r="AF64" s="178">
        <v>-5.3500000000000006E-2</v>
      </c>
      <c r="AG64" s="179">
        <v>-7.6000000000000012E-2</v>
      </c>
      <c r="AH64" s="178">
        <v>-1.8500000000000003E-2</v>
      </c>
      <c r="AI64" s="180">
        <v>-0.06</v>
      </c>
      <c r="AJ64" s="180">
        <v>-7.2499999999999995E-2</v>
      </c>
      <c r="AK64" s="29">
        <v>-2.4500000000000001E-2</v>
      </c>
      <c r="AL64" s="25">
        <v>8.5000000000000006E-3</v>
      </c>
      <c r="AM64" s="25">
        <v>0.40500000000000003</v>
      </c>
      <c r="AN64" s="25">
        <v>1.7500000000000002E-2</v>
      </c>
      <c r="AO64" s="25">
        <v>-0.38500000000000001</v>
      </c>
      <c r="AP64" s="25">
        <v>-0.12</v>
      </c>
      <c r="AQ64" s="25">
        <v>-0.17</v>
      </c>
      <c r="AR64" s="25">
        <v>-0.28999999999999998</v>
      </c>
      <c r="AS64" s="25">
        <v>-0.33500000000000002</v>
      </c>
      <c r="AT64" s="25">
        <v>-0.38500000000000001</v>
      </c>
      <c r="AU64" s="25">
        <v>0.315</v>
      </c>
      <c r="AV64" s="25">
        <v>-0.38500000000000001</v>
      </c>
      <c r="AW64" s="25">
        <v>-0.10050000000000001</v>
      </c>
      <c r="AX64" s="25">
        <v>-8.7499999999999994E-2</v>
      </c>
      <c r="AY64" s="25">
        <v>-0.10050000000000001</v>
      </c>
      <c r="AZ64" s="25">
        <v>-5.5E-2</v>
      </c>
      <c r="BA64" s="25">
        <v>-9.5500000000000015E-2</v>
      </c>
      <c r="BB64" s="25">
        <v>-2.35E-2</v>
      </c>
      <c r="BC64" s="25">
        <v>-0.06</v>
      </c>
      <c r="BD64" s="25">
        <v>-1.7500000000000002E-2</v>
      </c>
      <c r="BE64" s="25">
        <v>-6.5000000000000002E-2</v>
      </c>
      <c r="BF64" s="25">
        <v>0.12</v>
      </c>
      <c r="BG64" s="25">
        <v>0.18</v>
      </c>
      <c r="BH64" s="25">
        <v>0.1825</v>
      </c>
      <c r="BI64" s="25">
        <v>0.1525</v>
      </c>
      <c r="BJ64" s="25">
        <v>0.3</v>
      </c>
    </row>
    <row r="65" spans="1:62" x14ac:dyDescent="0.25">
      <c r="A65" s="26" t="e">
        <f>#REF!-B65</f>
        <v>#REF!</v>
      </c>
      <c r="B65" s="26">
        <v>3.0730000000000004</v>
      </c>
      <c r="C65" s="145">
        <f t="shared" si="2"/>
        <v>38626</v>
      </c>
      <c r="D65" s="26">
        <v>3.7669999999999999</v>
      </c>
      <c r="E65" s="26">
        <v>0.24249999999999999</v>
      </c>
      <c r="F65" s="26">
        <v>6.8109674450935007E-2</v>
      </c>
      <c r="G65" s="26">
        <v>-0.19500000000000001</v>
      </c>
      <c r="H65" s="26">
        <v>-0.21</v>
      </c>
      <c r="I65" s="26">
        <v>-0.11</v>
      </c>
      <c r="J65" s="26">
        <v>-0.28000000000000003</v>
      </c>
      <c r="K65" s="26">
        <v>-0.09</v>
      </c>
      <c r="L65" s="26">
        <v>-5.5E-2</v>
      </c>
      <c r="M65" s="26">
        <v>-0.16500000000000001</v>
      </c>
      <c r="N65" s="26">
        <v>-0.16500000000000001</v>
      </c>
      <c r="O65" s="26">
        <v>-0.19500000000000001</v>
      </c>
      <c r="P65" s="25">
        <v>-0.19500000000000001</v>
      </c>
      <c r="Q65" s="25">
        <v>-6.8750000000000006E-2</v>
      </c>
      <c r="R65" s="25">
        <v>-5.5E-2</v>
      </c>
      <c r="S65" s="25">
        <v>0.16750000000000001</v>
      </c>
      <c r="T65" s="25">
        <v>0.16750000000000001</v>
      </c>
      <c r="U65" s="25">
        <v>7.2499999999999995E-2</v>
      </c>
      <c r="V65" s="25">
        <v>0.215</v>
      </c>
      <c r="W65" s="178">
        <v>0.19750000000000001</v>
      </c>
      <c r="X65" s="178">
        <v>0.215</v>
      </c>
      <c r="Y65" s="178">
        <v>-2.75E-2</v>
      </c>
      <c r="Z65" s="178">
        <v>-2.5249999999999998E-2</v>
      </c>
      <c r="AA65" s="178">
        <v>4.7500000000000007E-3</v>
      </c>
      <c r="AB65" s="178">
        <v>-1.2750000000000001E-2</v>
      </c>
      <c r="AC65" s="178">
        <v>5.0000000000000001E-3</v>
      </c>
      <c r="AD65" s="178">
        <v>-1.4999999999999999E-2</v>
      </c>
      <c r="AE65" s="178">
        <v>-6.5000000000000002E-2</v>
      </c>
      <c r="AF65" s="178">
        <v>-5.3500000000000006E-2</v>
      </c>
      <c r="AG65" s="179">
        <v>-7.6000000000000012E-2</v>
      </c>
      <c r="AH65" s="178">
        <v>-1.8500000000000003E-2</v>
      </c>
      <c r="AI65" s="180">
        <v>-0.10400000000000001</v>
      </c>
      <c r="AJ65" s="180">
        <v>-8.2500000000000004E-2</v>
      </c>
      <c r="AK65" s="29">
        <v>-2.4500000000000001E-2</v>
      </c>
      <c r="AL65" s="25">
        <v>8.5000000000000006E-3</v>
      </c>
      <c r="AM65" s="25">
        <v>0.46</v>
      </c>
      <c r="AN65" s="25">
        <v>7.4999999999999997E-3</v>
      </c>
      <c r="AO65" s="25">
        <v>-0.38500000000000001</v>
      </c>
      <c r="AP65" s="25">
        <v>-0.12</v>
      </c>
      <c r="AQ65" s="25">
        <v>-0.17</v>
      </c>
      <c r="AR65" s="25">
        <v>-0.28999999999999998</v>
      </c>
      <c r="AS65" s="25">
        <v>-0.33500000000000002</v>
      </c>
      <c r="AT65" s="25">
        <v>-0.38500000000000001</v>
      </c>
      <c r="AU65" s="25">
        <v>0.315</v>
      </c>
      <c r="AV65" s="25">
        <v>-0.38500000000000001</v>
      </c>
      <c r="AW65" s="25">
        <v>-0.11050000000000001</v>
      </c>
      <c r="AX65" s="25">
        <v>-8.7499999999999994E-2</v>
      </c>
      <c r="AY65" s="25">
        <v>-0.11050000000000001</v>
      </c>
      <c r="AZ65" s="25">
        <v>-5.5E-2</v>
      </c>
      <c r="BA65" s="25">
        <v>-9.8000000000000004E-2</v>
      </c>
      <c r="BB65" s="25">
        <v>-2.35E-2</v>
      </c>
      <c r="BC65" s="25">
        <v>-0.06</v>
      </c>
      <c r="BD65" s="25">
        <v>-2.75E-2</v>
      </c>
      <c r="BE65" s="25">
        <v>-6.5000000000000002E-2</v>
      </c>
      <c r="BF65" s="25">
        <v>0.12</v>
      </c>
      <c r="BG65" s="25">
        <v>0.18</v>
      </c>
      <c r="BH65" s="25">
        <v>0.19750000000000001</v>
      </c>
      <c r="BI65" s="25">
        <v>0.16750000000000001</v>
      </c>
      <c r="BJ65" s="25">
        <v>0.37253000000000003</v>
      </c>
    </row>
    <row r="66" spans="1:62" x14ac:dyDescent="0.25">
      <c r="A66" s="26" t="e">
        <f>#REF!-B66</f>
        <v>#REF!</v>
      </c>
      <c r="B66" s="26">
        <v>3.1380000000000003</v>
      </c>
      <c r="C66" s="145">
        <f t="shared" si="2"/>
        <v>38657</v>
      </c>
      <c r="D66" s="26">
        <v>3.9</v>
      </c>
      <c r="E66" s="26">
        <v>0.24249999999999999</v>
      </c>
      <c r="F66" s="26">
        <v>6.8163734881168003E-2</v>
      </c>
      <c r="G66" s="26">
        <v>-0.19</v>
      </c>
      <c r="H66" s="26">
        <v>-0.20499999999999999</v>
      </c>
      <c r="I66" s="26">
        <v>-4.4999999999999998E-2</v>
      </c>
      <c r="J66" s="26">
        <v>-0.27500000000000002</v>
      </c>
      <c r="K66" s="26">
        <v>-2.5000000000000001E-2</v>
      </c>
      <c r="L66" s="26">
        <v>-0.06</v>
      </c>
      <c r="M66" s="26">
        <v>-0.16</v>
      </c>
      <c r="N66" s="26">
        <v>-0.16</v>
      </c>
      <c r="O66" s="26">
        <v>-0.19</v>
      </c>
      <c r="P66" s="25">
        <v>-0.19</v>
      </c>
      <c r="Q66" s="25">
        <v>-9.1249999999999998E-2</v>
      </c>
      <c r="R66" s="25">
        <v>-0.06</v>
      </c>
      <c r="S66" s="25">
        <v>0.22500000000000001</v>
      </c>
      <c r="T66" s="25">
        <v>0.22500000000000001</v>
      </c>
      <c r="U66" s="25">
        <v>0.13</v>
      </c>
      <c r="V66" s="25">
        <v>0.04</v>
      </c>
      <c r="W66" s="178">
        <v>0.27250000000000002</v>
      </c>
      <c r="X66" s="178">
        <v>0.315</v>
      </c>
      <c r="Y66" s="178">
        <v>-3.0500000000000003E-2</v>
      </c>
      <c r="Z66" s="178">
        <v>-4.2500000000000003E-2</v>
      </c>
      <c r="AA66" s="178">
        <v>-1.3500000000000002E-2</v>
      </c>
      <c r="AB66" s="178">
        <v>-3.1000000000000003E-2</v>
      </c>
      <c r="AC66" s="178">
        <v>5.0000000000000001E-3</v>
      </c>
      <c r="AD66" s="178">
        <v>-2.1000000000000001E-2</v>
      </c>
      <c r="AE66" s="178">
        <v>-6.7500000000000004E-2</v>
      </c>
      <c r="AF66" s="178">
        <v>-5.8500000000000003E-2</v>
      </c>
      <c r="AG66" s="179">
        <v>-8.1000000000000003E-2</v>
      </c>
      <c r="AH66" s="178">
        <v>-1.4999999999999999E-2</v>
      </c>
      <c r="AI66" s="180">
        <v>-8.199999999999999E-2</v>
      </c>
      <c r="AJ66" s="180">
        <v>-0.1225</v>
      </c>
      <c r="AK66" s="29">
        <v>-1.95E-2</v>
      </c>
      <c r="AL66" s="25">
        <v>1.3500000000000002E-2</v>
      </c>
      <c r="AM66" s="25">
        <v>0.88500000000000001</v>
      </c>
      <c r="AN66" s="25">
        <v>-3.2500000000000001E-2</v>
      </c>
      <c r="AO66" s="25">
        <v>-0.31</v>
      </c>
      <c r="AP66" s="25">
        <v>-0.13250000000000001</v>
      </c>
      <c r="AQ66" s="25">
        <v>-0.17</v>
      </c>
      <c r="AR66" s="25">
        <v>0</v>
      </c>
      <c r="AS66" s="25">
        <v>-0.26</v>
      </c>
      <c r="AT66" s="25">
        <v>-0.31</v>
      </c>
      <c r="AU66" s="25">
        <v>0.14000000000000001</v>
      </c>
      <c r="AV66" s="25">
        <v>-0.31</v>
      </c>
      <c r="AW66" s="25">
        <v>-0.1305</v>
      </c>
      <c r="AX66" s="25">
        <v>-0.125</v>
      </c>
      <c r="AY66" s="25">
        <v>-0.1305</v>
      </c>
      <c r="AZ66" s="25">
        <v>-0.06</v>
      </c>
      <c r="BA66" s="25">
        <v>-0.113</v>
      </c>
      <c r="BB66" s="25">
        <v>-0.02</v>
      </c>
      <c r="BC66" s="25">
        <v>-0.08</v>
      </c>
      <c r="BD66" s="25">
        <v>-6.7500000000000004E-2</v>
      </c>
      <c r="BE66" s="25">
        <v>-6.7500000000000004E-2</v>
      </c>
      <c r="BF66" s="25">
        <v>0.09</v>
      </c>
      <c r="BG66" s="25">
        <v>0.28000000000000003</v>
      </c>
      <c r="BH66" s="25">
        <v>0.27</v>
      </c>
      <c r="BI66" s="25">
        <v>0.22500000000000001</v>
      </c>
      <c r="BJ66" s="25">
        <v>0.66</v>
      </c>
    </row>
    <row r="67" spans="1:62" x14ac:dyDescent="0.25">
      <c r="A67" s="26" t="e">
        <f>#REF!-B67</f>
        <v>#REF!</v>
      </c>
      <c r="B67" s="26">
        <v>3.133</v>
      </c>
      <c r="C67" s="145">
        <f t="shared" si="2"/>
        <v>38687</v>
      </c>
      <c r="D67" s="26">
        <v>4.0149999999999997</v>
      </c>
      <c r="E67" s="26">
        <v>0.245</v>
      </c>
      <c r="F67" s="26">
        <v>6.8201656270724012E-2</v>
      </c>
      <c r="G67" s="26">
        <v>-0.19750000000000001</v>
      </c>
      <c r="H67" s="26">
        <v>-0.21249999999999999</v>
      </c>
      <c r="I67" s="26">
        <v>-3.7499999999999999E-2</v>
      </c>
      <c r="J67" s="26">
        <v>-0.28249999999999997</v>
      </c>
      <c r="K67" s="26">
        <v>-1.7500000000000002E-2</v>
      </c>
      <c r="L67" s="26">
        <v>-0.06</v>
      </c>
      <c r="M67" s="26">
        <v>-0.16750000000000001</v>
      </c>
      <c r="N67" s="26">
        <v>-0.16750000000000001</v>
      </c>
      <c r="O67" s="26">
        <v>-0.19750000000000001</v>
      </c>
      <c r="P67" s="25">
        <v>-0.19750000000000001</v>
      </c>
      <c r="Q67" s="25">
        <v>-0.10249999999999999</v>
      </c>
      <c r="R67" s="25">
        <v>-0.06</v>
      </c>
      <c r="S67" s="25">
        <v>0.26500000000000001</v>
      </c>
      <c r="T67" s="25">
        <v>0.26500000000000001</v>
      </c>
      <c r="U67" s="25">
        <v>0.17</v>
      </c>
      <c r="V67" s="25">
        <v>0.04</v>
      </c>
      <c r="W67" s="178">
        <v>0.3075</v>
      </c>
      <c r="X67" s="178">
        <v>0.39500000000000002</v>
      </c>
      <c r="Y67" s="178">
        <v>-3.0500000000000003E-2</v>
      </c>
      <c r="Z67" s="178">
        <v>-3.5000000000000003E-2</v>
      </c>
      <c r="AA67" s="178">
        <v>-1.3500000000000002E-2</v>
      </c>
      <c r="AB67" s="178">
        <v>-3.1000000000000003E-2</v>
      </c>
      <c r="AC67" s="178">
        <v>5.0000000000000001E-3</v>
      </c>
      <c r="AD67" s="178">
        <v>-2.1000000000000001E-2</v>
      </c>
      <c r="AE67" s="178">
        <v>-6.7500000000000004E-2</v>
      </c>
      <c r="AF67" s="178">
        <v>-5.6000000000000008E-2</v>
      </c>
      <c r="AG67" s="179">
        <v>-7.85E-2</v>
      </c>
      <c r="AH67" s="178">
        <v>-1.4999999999999999E-2</v>
      </c>
      <c r="AI67" s="180">
        <v>-7.4499999999999997E-2</v>
      </c>
      <c r="AJ67" s="180">
        <v>-0.14499999999999999</v>
      </c>
      <c r="AK67" s="29">
        <v>-1.4499999999999999E-2</v>
      </c>
      <c r="AL67" s="25">
        <v>1.3500000000000002E-2</v>
      </c>
      <c r="AM67" s="25">
        <v>1.31</v>
      </c>
      <c r="AN67" s="25">
        <v>-5.5E-2</v>
      </c>
      <c r="AO67" s="25">
        <v>-0.31</v>
      </c>
      <c r="AP67" s="25">
        <v>-0.1275</v>
      </c>
      <c r="AQ67" s="25">
        <v>-0.17</v>
      </c>
      <c r="AR67" s="25">
        <v>0.06</v>
      </c>
      <c r="AS67" s="25">
        <v>-0.26</v>
      </c>
      <c r="AT67" s="25">
        <v>-0.31</v>
      </c>
      <c r="AU67" s="25">
        <v>0.14000000000000001</v>
      </c>
      <c r="AV67" s="25">
        <v>-0.31</v>
      </c>
      <c r="AW67" s="25">
        <v>-0.13550000000000001</v>
      </c>
      <c r="AX67" s="25">
        <v>-0.125</v>
      </c>
      <c r="AY67" s="25">
        <v>-0.13550000000000001</v>
      </c>
      <c r="AZ67" s="25">
        <v>-0.06</v>
      </c>
      <c r="BA67" s="25">
        <v>-0.11800000000000001</v>
      </c>
      <c r="BB67" s="25">
        <v>-0.02</v>
      </c>
      <c r="BC67" s="25">
        <v>-0.08</v>
      </c>
      <c r="BD67" s="25">
        <v>-0.09</v>
      </c>
      <c r="BE67" s="25">
        <v>-6.7500000000000004E-2</v>
      </c>
      <c r="BF67" s="25">
        <v>0.09</v>
      </c>
      <c r="BG67" s="25">
        <v>0.23</v>
      </c>
      <c r="BH67" s="25">
        <v>0.31</v>
      </c>
      <c r="BI67" s="25">
        <v>0.26500000000000001</v>
      </c>
      <c r="BJ67" s="25">
        <v>1.03</v>
      </c>
    </row>
    <row r="68" spans="1:62" x14ac:dyDescent="0.25">
      <c r="A68" s="26" t="e">
        <f>#REF!-B68</f>
        <v>#REF!</v>
      </c>
      <c r="B68" s="26">
        <v>3.1210000000000004</v>
      </c>
      <c r="C68" s="145">
        <f t="shared" si="2"/>
        <v>38718</v>
      </c>
      <c r="D68" s="26">
        <v>4.1050000000000004</v>
      </c>
      <c r="E68" s="26">
        <v>0.245</v>
      </c>
      <c r="F68" s="26">
        <v>6.8240841707098016E-2</v>
      </c>
      <c r="G68" s="26">
        <v>-0.2</v>
      </c>
      <c r="H68" s="26">
        <v>-0.215</v>
      </c>
      <c r="I68" s="26">
        <v>-2.2499999999999999E-2</v>
      </c>
      <c r="J68" s="26">
        <v>-0.26500000000000001</v>
      </c>
      <c r="K68" s="26">
        <v>-2.5000000000000001E-3</v>
      </c>
      <c r="L68" s="26">
        <v>-0.06</v>
      </c>
      <c r="M68" s="26">
        <v>-0.17</v>
      </c>
      <c r="N68" s="26">
        <v>-0.17</v>
      </c>
      <c r="O68" s="26">
        <v>-0.2</v>
      </c>
      <c r="P68" s="25">
        <v>-0.2</v>
      </c>
      <c r="Q68" s="25">
        <v>-0.10375</v>
      </c>
      <c r="R68" s="25">
        <v>-0.06</v>
      </c>
      <c r="S68" s="25">
        <v>0.31</v>
      </c>
      <c r="T68" s="25">
        <v>0.31</v>
      </c>
      <c r="U68" s="25">
        <v>0.215</v>
      </c>
      <c r="V68" s="25">
        <v>0.04</v>
      </c>
      <c r="W68" s="178">
        <v>0.3125</v>
      </c>
      <c r="X68" s="178">
        <v>0.46500000000000002</v>
      </c>
      <c r="Y68" s="178">
        <v>-2.6000000000000002E-2</v>
      </c>
      <c r="Z68" s="178">
        <v>-3.5000000000000003E-2</v>
      </c>
      <c r="AA68" s="178">
        <v>-1.3500000000000002E-2</v>
      </c>
      <c r="AB68" s="178">
        <v>-3.1000000000000003E-2</v>
      </c>
      <c r="AC68" s="178">
        <v>5.0000000000000001E-3</v>
      </c>
      <c r="AD68" s="178">
        <v>-2.5000000000000001E-2</v>
      </c>
      <c r="AE68" s="178">
        <v>-6.7500000000000004E-2</v>
      </c>
      <c r="AF68" s="178">
        <v>-5.4000000000000006E-2</v>
      </c>
      <c r="AG68" s="179">
        <v>-7.6499999999999999E-2</v>
      </c>
      <c r="AH68" s="178">
        <v>-1.4999999999999999E-2</v>
      </c>
      <c r="AI68" s="180">
        <v>-7.4999999999999997E-2</v>
      </c>
      <c r="AJ68" s="180">
        <v>-0.14749999999999999</v>
      </c>
      <c r="AK68" s="29">
        <v>-1.7500000000000002E-2</v>
      </c>
      <c r="AL68" s="25">
        <v>1.3500000000000002E-2</v>
      </c>
      <c r="AM68" s="25">
        <v>1.645</v>
      </c>
      <c r="AN68" s="25">
        <v>-5.7500000000000002E-2</v>
      </c>
      <c r="AO68" s="25">
        <v>-0.31</v>
      </c>
      <c r="AP68" s="25">
        <v>-0.1275</v>
      </c>
      <c r="AQ68" s="25">
        <v>-0.17</v>
      </c>
      <c r="AR68" s="25">
        <v>0.13</v>
      </c>
      <c r="AS68" s="25">
        <v>-0.26</v>
      </c>
      <c r="AT68" s="25">
        <v>-0.31</v>
      </c>
      <c r="AU68" s="25">
        <v>0.14000000000000001</v>
      </c>
      <c r="AV68" s="25">
        <v>-0.31</v>
      </c>
      <c r="AW68" s="25">
        <v>-0.13550000000000001</v>
      </c>
      <c r="AX68" s="25">
        <v>-0.125</v>
      </c>
      <c r="AY68" s="25">
        <v>-0.13550000000000001</v>
      </c>
      <c r="AZ68" s="25">
        <v>-0.06</v>
      </c>
      <c r="BA68" s="25">
        <v>-0.13350000000000001</v>
      </c>
      <c r="BB68" s="25">
        <v>-0.02</v>
      </c>
      <c r="BC68" s="25">
        <v>-0.08</v>
      </c>
      <c r="BD68" s="25">
        <v>-9.2499999999999999E-2</v>
      </c>
      <c r="BE68" s="25">
        <v>-6.7500000000000004E-2</v>
      </c>
      <c r="BF68" s="25">
        <v>0.09</v>
      </c>
      <c r="BG68" s="25">
        <v>0.28000000000000003</v>
      </c>
      <c r="BH68" s="25">
        <v>0.35499999999999998</v>
      </c>
      <c r="BI68" s="25">
        <v>0.31</v>
      </c>
      <c r="BJ68" s="25">
        <v>1.25</v>
      </c>
    </row>
    <row r="69" spans="1:62" x14ac:dyDescent="0.25">
      <c r="A69" s="26" t="e">
        <f>#REF!-B69</f>
        <v>#REF!</v>
      </c>
      <c r="B69" s="26">
        <v>3.137</v>
      </c>
      <c r="C69" s="145">
        <f t="shared" si="2"/>
        <v>38749</v>
      </c>
      <c r="D69" s="26">
        <v>3.9730000000000003</v>
      </c>
      <c r="E69" s="26">
        <v>0.24249999999999999</v>
      </c>
      <c r="F69" s="26">
        <v>6.8280027143980002E-2</v>
      </c>
      <c r="G69" s="26">
        <v>-0.20250000000000001</v>
      </c>
      <c r="H69" s="26">
        <v>-0.2175</v>
      </c>
      <c r="I69" s="26">
        <v>-2.2499999999999999E-2</v>
      </c>
      <c r="J69" s="26">
        <v>-0.26750000000000002</v>
      </c>
      <c r="K69" s="26">
        <v>-2.5000000000000001E-3</v>
      </c>
      <c r="L69" s="26">
        <v>-0.06</v>
      </c>
      <c r="M69" s="26">
        <v>-0.17249999999999999</v>
      </c>
      <c r="N69" s="26">
        <v>-0.17249999999999999</v>
      </c>
      <c r="O69" s="26">
        <v>-0.20250000000000001</v>
      </c>
      <c r="P69" s="25">
        <v>-0.20250000000000001</v>
      </c>
      <c r="Q69" s="25">
        <v>-9.5000000000000001E-2</v>
      </c>
      <c r="R69" s="25">
        <v>-0.06</v>
      </c>
      <c r="S69" s="25">
        <v>0.28499999999999998</v>
      </c>
      <c r="T69" s="25">
        <v>0.28499999999999998</v>
      </c>
      <c r="U69" s="25">
        <v>0.19</v>
      </c>
      <c r="V69" s="25">
        <v>0.04</v>
      </c>
      <c r="W69" s="178">
        <v>0.3125</v>
      </c>
      <c r="X69" s="178">
        <v>0.435</v>
      </c>
      <c r="Y69" s="178">
        <v>-2.6000000000000002E-2</v>
      </c>
      <c r="Z69" s="178">
        <v>-3.5000000000000003E-2</v>
      </c>
      <c r="AA69" s="178">
        <v>-1.3500000000000002E-2</v>
      </c>
      <c r="AB69" s="178">
        <v>-3.1000000000000003E-2</v>
      </c>
      <c r="AC69" s="178">
        <v>5.0000000000000001E-3</v>
      </c>
      <c r="AD69" s="178">
        <v>-2.5000000000000001E-2</v>
      </c>
      <c r="AE69" s="178">
        <v>-6.7500000000000004E-2</v>
      </c>
      <c r="AF69" s="178">
        <v>-5.4000000000000006E-2</v>
      </c>
      <c r="AG69" s="179">
        <v>-7.6499999999999999E-2</v>
      </c>
      <c r="AH69" s="178">
        <v>-1.4999999999999999E-2</v>
      </c>
      <c r="AI69" s="180">
        <v>-7.4999999999999997E-2</v>
      </c>
      <c r="AJ69" s="180">
        <v>-0.13</v>
      </c>
      <c r="AK69" s="29">
        <v>-1.7500000000000002E-2</v>
      </c>
      <c r="AL69" s="25">
        <v>1.3500000000000002E-2</v>
      </c>
      <c r="AM69" s="25">
        <v>1.595</v>
      </c>
      <c r="AN69" s="25">
        <v>-0.04</v>
      </c>
      <c r="AO69" s="25">
        <v>-0.31</v>
      </c>
      <c r="AP69" s="25">
        <v>-0.1275</v>
      </c>
      <c r="AQ69" s="25">
        <v>-0.17</v>
      </c>
      <c r="AR69" s="25">
        <v>0</v>
      </c>
      <c r="AS69" s="25">
        <v>-0.26</v>
      </c>
      <c r="AT69" s="25">
        <v>-0.31</v>
      </c>
      <c r="AU69" s="25">
        <v>0.14000000000000001</v>
      </c>
      <c r="AV69" s="25">
        <v>-0.31</v>
      </c>
      <c r="AW69" s="25">
        <v>-0.13300000000000001</v>
      </c>
      <c r="AX69" s="25">
        <v>-0.125</v>
      </c>
      <c r="AY69" s="25">
        <v>-0.13300000000000001</v>
      </c>
      <c r="AZ69" s="25">
        <v>-0.06</v>
      </c>
      <c r="BA69" s="25">
        <v>-0.1135</v>
      </c>
      <c r="BB69" s="25">
        <v>-0.02</v>
      </c>
      <c r="BC69" s="25">
        <v>-0.08</v>
      </c>
      <c r="BD69" s="25">
        <v>-7.4999999999999997E-2</v>
      </c>
      <c r="BE69" s="25">
        <v>-6.7500000000000004E-2</v>
      </c>
      <c r="BF69" s="25">
        <v>0.09</v>
      </c>
      <c r="BG69" s="25">
        <v>0.33</v>
      </c>
      <c r="BH69" s="25">
        <v>0.33</v>
      </c>
      <c r="BI69" s="25">
        <v>0.28499999999999998</v>
      </c>
      <c r="BJ69" s="25">
        <v>1.25</v>
      </c>
    </row>
    <row r="70" spans="1:62" x14ac:dyDescent="0.25">
      <c r="A70" s="26" t="e">
        <f>#REF!-B70</f>
        <v>#REF!</v>
      </c>
      <c r="B70" s="26">
        <v>3.2390000000000003</v>
      </c>
      <c r="C70" s="145">
        <f t="shared" si="2"/>
        <v>38777</v>
      </c>
      <c r="D70" s="26">
        <v>3.827</v>
      </c>
      <c r="E70" s="26">
        <v>0.23499999999999999</v>
      </c>
      <c r="F70" s="26">
        <v>6.8315420442246019E-2</v>
      </c>
      <c r="G70" s="26">
        <v>-0.20499999999999999</v>
      </c>
      <c r="H70" s="26">
        <v>-0.22</v>
      </c>
      <c r="I70" s="26">
        <v>-2.2499999999999999E-2</v>
      </c>
      <c r="J70" s="26">
        <v>-0.27</v>
      </c>
      <c r="K70" s="26">
        <v>-2.5000000000000001E-3</v>
      </c>
      <c r="L70" s="26">
        <v>-0.06</v>
      </c>
      <c r="M70" s="26">
        <v>-0.17499999999999999</v>
      </c>
      <c r="N70" s="26">
        <v>-0.17499999999999999</v>
      </c>
      <c r="O70" s="26">
        <v>-0.20499999999999999</v>
      </c>
      <c r="P70" s="25">
        <v>-0.20499999999999999</v>
      </c>
      <c r="Q70" s="25">
        <v>-8.8749999999999996E-2</v>
      </c>
      <c r="R70" s="25">
        <v>-0.06</v>
      </c>
      <c r="S70" s="25">
        <v>0.28249999999999997</v>
      </c>
      <c r="T70" s="25">
        <v>0.28249999999999997</v>
      </c>
      <c r="U70" s="25">
        <v>0.1875</v>
      </c>
      <c r="V70" s="25">
        <v>0.04</v>
      </c>
      <c r="W70" s="178">
        <v>0.27</v>
      </c>
      <c r="X70" s="178">
        <v>0.39</v>
      </c>
      <c r="Y70" s="178">
        <v>-2.6000000000000002E-2</v>
      </c>
      <c r="Z70" s="178">
        <v>-3.5000000000000003E-2</v>
      </c>
      <c r="AA70" s="178">
        <v>5.0000000000000001E-3</v>
      </c>
      <c r="AB70" s="178">
        <v>-1.2500000000000001E-2</v>
      </c>
      <c r="AC70" s="178">
        <v>5.0000000000000001E-3</v>
      </c>
      <c r="AD70" s="178">
        <v>-2.5000000000000001E-2</v>
      </c>
      <c r="AE70" s="178">
        <v>-6.7500000000000004E-2</v>
      </c>
      <c r="AF70" s="178">
        <v>-5.4000000000000006E-2</v>
      </c>
      <c r="AG70" s="179">
        <v>-7.6499999999999999E-2</v>
      </c>
      <c r="AH70" s="178">
        <v>-1.4999999999999999E-2</v>
      </c>
      <c r="AI70" s="180">
        <v>-7.4499999999999997E-2</v>
      </c>
      <c r="AJ70" s="180">
        <v>-0.11749999999999999</v>
      </c>
      <c r="AK70" s="29">
        <v>-1.7500000000000002E-2</v>
      </c>
      <c r="AL70" s="25">
        <v>1.3500000000000002E-2</v>
      </c>
      <c r="AM70" s="25">
        <v>0.96499999999999997</v>
      </c>
      <c r="AN70" s="25">
        <v>-2.75E-2</v>
      </c>
      <c r="AO70" s="25">
        <v>-0.31</v>
      </c>
      <c r="AP70" s="25">
        <v>-0.13250000000000001</v>
      </c>
      <c r="AQ70" s="25">
        <v>-0.17</v>
      </c>
      <c r="AR70" s="25">
        <v>-0.18</v>
      </c>
      <c r="AS70" s="25">
        <v>-0.26</v>
      </c>
      <c r="AT70" s="25">
        <v>-0.31</v>
      </c>
      <c r="AU70" s="25">
        <v>0.14000000000000001</v>
      </c>
      <c r="AV70" s="25">
        <v>-0.31</v>
      </c>
      <c r="AW70" s="25">
        <v>-0.11800000000000001</v>
      </c>
      <c r="AX70" s="25">
        <v>-0.125</v>
      </c>
      <c r="AY70" s="25">
        <v>-0.11800000000000001</v>
      </c>
      <c r="AZ70" s="25">
        <v>-0.06</v>
      </c>
      <c r="BA70" s="25">
        <v>-0.10099999999999999</v>
      </c>
      <c r="BB70" s="25">
        <v>-0.02</v>
      </c>
      <c r="BC70" s="25">
        <v>-0.08</v>
      </c>
      <c r="BD70" s="25">
        <v>-6.25E-2</v>
      </c>
      <c r="BE70" s="25">
        <v>-6.7500000000000004E-2</v>
      </c>
      <c r="BF70" s="25">
        <v>0.09</v>
      </c>
      <c r="BG70" s="25">
        <v>0.33</v>
      </c>
      <c r="BH70" s="25">
        <v>0.32750000000000001</v>
      </c>
      <c r="BI70" s="25">
        <v>0.28249999999999997</v>
      </c>
      <c r="BJ70" s="25">
        <v>0.90500000000000003</v>
      </c>
    </row>
    <row r="71" spans="1:62" x14ac:dyDescent="0.25">
      <c r="A71" s="26" t="e">
        <f>#REF!-B71</f>
        <v>#REF!</v>
      </c>
      <c r="B71" s="26">
        <v>3.3420000000000001</v>
      </c>
      <c r="C71" s="145">
        <f t="shared" ref="C71:C134" si="3">EOMONTH(C70,0)+1</f>
        <v>38808</v>
      </c>
      <c r="D71" s="26">
        <v>3.6810000000000005</v>
      </c>
      <c r="E71" s="26">
        <v>0.23499999999999999</v>
      </c>
      <c r="F71" s="26">
        <v>6.8354605880095023E-2</v>
      </c>
      <c r="G71" s="26">
        <v>-0.19500000000000001</v>
      </c>
      <c r="H71" s="26">
        <v>-0.21</v>
      </c>
      <c r="I71" s="26">
        <v>-0.15</v>
      </c>
      <c r="J71" s="26">
        <v>-0.26</v>
      </c>
      <c r="K71" s="26">
        <v>-0.13</v>
      </c>
      <c r="L71" s="26">
        <v>-5.7500000000000002E-2</v>
      </c>
      <c r="M71" s="26">
        <v>-0.16500000000000001</v>
      </c>
      <c r="N71" s="26">
        <v>-0.16500000000000001</v>
      </c>
      <c r="O71" s="26">
        <v>-0.19500000000000001</v>
      </c>
      <c r="P71" s="25">
        <v>-0.19500000000000001</v>
      </c>
      <c r="Q71" s="25">
        <v>-6.6250000000000003E-2</v>
      </c>
      <c r="R71" s="25">
        <v>-5.7500000000000002E-2</v>
      </c>
      <c r="S71" s="25">
        <v>0.1825</v>
      </c>
      <c r="T71" s="25">
        <v>0.1825</v>
      </c>
      <c r="U71" s="25">
        <v>8.7499999999999994E-2</v>
      </c>
      <c r="V71" s="25">
        <v>0.215</v>
      </c>
      <c r="W71" s="178">
        <v>0.20499999999999999</v>
      </c>
      <c r="X71" s="178">
        <v>0.25</v>
      </c>
      <c r="Y71" s="178">
        <v>-2.5500000000000002E-2</v>
      </c>
      <c r="Z71" s="178">
        <v>-2.5000000000000001E-2</v>
      </c>
      <c r="AA71" s="178">
        <v>4.7500000000000007E-3</v>
      </c>
      <c r="AB71" s="178">
        <v>-1.2750000000000001E-2</v>
      </c>
      <c r="AC71" s="178">
        <v>5.0000000000000001E-3</v>
      </c>
      <c r="AD71" s="178">
        <v>-1.4999999999999999E-2</v>
      </c>
      <c r="AE71" s="178">
        <v>-6.5000000000000002E-2</v>
      </c>
      <c r="AF71" s="178">
        <v>-5.1500000000000004E-2</v>
      </c>
      <c r="AG71" s="179">
        <v>-7.400000000000001E-2</v>
      </c>
      <c r="AH71" s="178">
        <v>-2.2499999999999999E-2</v>
      </c>
      <c r="AI71" s="180">
        <v>-7.0000000000000007E-2</v>
      </c>
      <c r="AJ71" s="180">
        <v>-7.4999999999999997E-2</v>
      </c>
      <c r="AK71" s="29">
        <v>-2.2499999999999999E-2</v>
      </c>
      <c r="AL71" s="25">
        <v>9.0000000000000011E-3</v>
      </c>
      <c r="AM71" s="25">
        <v>0.45</v>
      </c>
      <c r="AN71" s="25">
        <v>1.4999999999999999E-2</v>
      </c>
      <c r="AO71" s="25">
        <v>-0.38500000000000001</v>
      </c>
      <c r="AP71" s="25">
        <v>-0.12</v>
      </c>
      <c r="AQ71" s="25">
        <v>-0.17</v>
      </c>
      <c r="AR71" s="25">
        <v>-0.28999999999999998</v>
      </c>
      <c r="AS71" s="25">
        <v>-0.33500000000000002</v>
      </c>
      <c r="AT71" s="25">
        <v>-0.38500000000000001</v>
      </c>
      <c r="AU71" s="25">
        <v>0.315</v>
      </c>
      <c r="AV71" s="25">
        <v>-0.38500000000000001</v>
      </c>
      <c r="AW71" s="25">
        <v>-0.1085</v>
      </c>
      <c r="AX71" s="25">
        <v>-0.1075</v>
      </c>
      <c r="AY71" s="25">
        <v>-0.1085</v>
      </c>
      <c r="AZ71" s="25">
        <v>-5.7500000000000002E-2</v>
      </c>
      <c r="BA71" s="25">
        <v>-9.35E-2</v>
      </c>
      <c r="BB71" s="25">
        <v>-2.2499999999999999E-2</v>
      </c>
      <c r="BC71" s="25">
        <v>-6.25E-2</v>
      </c>
      <c r="BD71" s="25">
        <v>-0.02</v>
      </c>
      <c r="BE71" s="25">
        <v>-6.5000000000000002E-2</v>
      </c>
      <c r="BF71" s="25">
        <v>0.12</v>
      </c>
      <c r="BG71" s="25">
        <v>0.18</v>
      </c>
      <c r="BH71" s="25">
        <v>0.21249999999999999</v>
      </c>
      <c r="BI71" s="25">
        <v>0.1825</v>
      </c>
      <c r="BJ71" s="25">
        <v>0.36499999999999999</v>
      </c>
    </row>
    <row r="72" spans="1:62" x14ac:dyDescent="0.25">
      <c r="A72" s="26" t="e">
        <f>#REF!-B72</f>
        <v>#REF!</v>
      </c>
      <c r="B72" s="26">
        <v>3.5440000000000005</v>
      </c>
      <c r="C72" s="145">
        <f t="shared" si="3"/>
        <v>38838</v>
      </c>
      <c r="D72" s="26">
        <v>3.6669999999999998</v>
      </c>
      <c r="E72" s="26">
        <v>0.23250000000000001</v>
      </c>
      <c r="F72" s="26">
        <v>6.8392527272046005E-2</v>
      </c>
      <c r="G72" s="26">
        <v>-0.19500000000000001</v>
      </c>
      <c r="H72" s="26">
        <v>-0.21</v>
      </c>
      <c r="I72" s="26">
        <v>-0.16500000000000001</v>
      </c>
      <c r="J72" s="26">
        <v>-0.26</v>
      </c>
      <c r="K72" s="26">
        <v>-0.14499999999999999</v>
      </c>
      <c r="L72" s="26">
        <v>-5.7500000000000002E-2</v>
      </c>
      <c r="M72" s="26">
        <v>-0.16500000000000001</v>
      </c>
      <c r="N72" s="26">
        <v>-0.16500000000000001</v>
      </c>
      <c r="O72" s="26">
        <v>-0.19500000000000001</v>
      </c>
      <c r="P72" s="25">
        <v>-0.19500000000000001</v>
      </c>
      <c r="Q72" s="25">
        <v>-6.6250000000000003E-2</v>
      </c>
      <c r="R72" s="25">
        <v>-5.7500000000000002E-2</v>
      </c>
      <c r="S72" s="25">
        <v>0.1925</v>
      </c>
      <c r="T72" s="25">
        <v>0.1925</v>
      </c>
      <c r="U72" s="25">
        <v>9.7500000000000003E-2</v>
      </c>
      <c r="V72" s="25">
        <v>0.215</v>
      </c>
      <c r="W72" s="178">
        <v>0.1925</v>
      </c>
      <c r="X72" s="178">
        <v>0.20250000000000001</v>
      </c>
      <c r="Y72" s="178">
        <v>-2.5500000000000002E-2</v>
      </c>
      <c r="Z72" s="178">
        <v>-2.5249999999999998E-2</v>
      </c>
      <c r="AA72" s="178">
        <v>4.7500000000000007E-3</v>
      </c>
      <c r="AB72" s="178">
        <v>-1.2750000000000001E-2</v>
      </c>
      <c r="AC72" s="178">
        <v>5.0000000000000001E-3</v>
      </c>
      <c r="AD72" s="178">
        <v>-1.4999999999999999E-2</v>
      </c>
      <c r="AE72" s="178">
        <v>-6.5000000000000002E-2</v>
      </c>
      <c r="AF72" s="178">
        <v>-5.1500000000000004E-2</v>
      </c>
      <c r="AG72" s="179">
        <v>-7.400000000000001E-2</v>
      </c>
      <c r="AH72" s="178">
        <v>-2.2499999999999999E-2</v>
      </c>
      <c r="AI72" s="180">
        <v>-7.0000000000000007E-2</v>
      </c>
      <c r="AJ72" s="180">
        <v>-7.4999999999999997E-2</v>
      </c>
      <c r="AK72" s="29">
        <v>-2.2499999999999999E-2</v>
      </c>
      <c r="AL72" s="25">
        <v>9.0000000000000011E-3</v>
      </c>
      <c r="AM72" s="25">
        <v>0.41499999999999998</v>
      </c>
      <c r="AN72" s="25">
        <v>1.4999999999999999E-2</v>
      </c>
      <c r="AO72" s="25">
        <v>-0.38500000000000001</v>
      </c>
      <c r="AP72" s="25">
        <v>-0.12</v>
      </c>
      <c r="AQ72" s="25">
        <v>-0.17</v>
      </c>
      <c r="AR72" s="25">
        <v>-0.28999999999999998</v>
      </c>
      <c r="AS72" s="25">
        <v>-0.33500000000000002</v>
      </c>
      <c r="AT72" s="25">
        <v>-0.38500000000000001</v>
      </c>
      <c r="AU72" s="25">
        <v>0.315</v>
      </c>
      <c r="AV72" s="25">
        <v>-0.38500000000000001</v>
      </c>
      <c r="AW72" s="25">
        <v>-0.106</v>
      </c>
      <c r="AX72" s="25">
        <v>-8.7499999999999994E-2</v>
      </c>
      <c r="AY72" s="25">
        <v>-0.106</v>
      </c>
      <c r="AZ72" s="25">
        <v>-5.7500000000000002E-2</v>
      </c>
      <c r="BA72" s="25">
        <v>-8.8499999999999995E-2</v>
      </c>
      <c r="BB72" s="25">
        <v>-2.2499999999999999E-2</v>
      </c>
      <c r="BC72" s="25">
        <v>-6.25E-2</v>
      </c>
      <c r="BD72" s="25">
        <v>-0.02</v>
      </c>
      <c r="BE72" s="25">
        <v>-6.5000000000000002E-2</v>
      </c>
      <c r="BF72" s="25">
        <v>0.12</v>
      </c>
      <c r="BG72" s="25">
        <v>0.18</v>
      </c>
      <c r="BH72" s="25">
        <v>0.2225</v>
      </c>
      <c r="BI72" s="25">
        <v>0.1925</v>
      </c>
      <c r="BJ72" s="25">
        <v>0.29749999999999999</v>
      </c>
    </row>
    <row r="73" spans="1:62" x14ac:dyDescent="0.25">
      <c r="A73" s="26" t="e">
        <f>#REF!-B73</f>
        <v>#REF!</v>
      </c>
      <c r="B73" s="26">
        <v>3.4290000000000003</v>
      </c>
      <c r="C73" s="145">
        <f t="shared" si="3"/>
        <v>38869</v>
      </c>
      <c r="D73" s="26">
        <v>3.6980000000000004</v>
      </c>
      <c r="E73" s="26">
        <v>0.23250000000000001</v>
      </c>
      <c r="F73" s="26">
        <v>6.8431712710895015E-2</v>
      </c>
      <c r="G73" s="26">
        <v>-0.19500000000000001</v>
      </c>
      <c r="H73" s="26">
        <v>-0.21</v>
      </c>
      <c r="I73" s="26">
        <v>-0.17499999999999999</v>
      </c>
      <c r="J73" s="26">
        <v>-0.26</v>
      </c>
      <c r="K73" s="26">
        <v>-0.155</v>
      </c>
      <c r="L73" s="26">
        <v>-5.7500000000000002E-2</v>
      </c>
      <c r="M73" s="26">
        <v>-0.16500000000000001</v>
      </c>
      <c r="N73" s="26">
        <v>-0.16500000000000001</v>
      </c>
      <c r="O73" s="26">
        <v>-0.19500000000000001</v>
      </c>
      <c r="P73" s="25">
        <v>-0.19500000000000001</v>
      </c>
      <c r="Q73" s="25">
        <v>-6.3750000000000001E-2</v>
      </c>
      <c r="R73" s="25">
        <v>-5.7500000000000002E-2</v>
      </c>
      <c r="S73" s="25">
        <v>0.1875</v>
      </c>
      <c r="T73" s="25">
        <v>0.1875</v>
      </c>
      <c r="U73" s="25">
        <v>9.2499999999999999E-2</v>
      </c>
      <c r="V73" s="25">
        <v>0.215</v>
      </c>
      <c r="W73" s="178">
        <v>0.1925</v>
      </c>
      <c r="X73" s="178">
        <v>0.20250000000000001</v>
      </c>
      <c r="Y73" s="178">
        <v>-2.5500000000000002E-2</v>
      </c>
      <c r="Z73" s="178">
        <v>-2.5249999999999998E-2</v>
      </c>
      <c r="AA73" s="178">
        <v>4.7500000000000007E-3</v>
      </c>
      <c r="AB73" s="178">
        <v>-1.2750000000000001E-2</v>
      </c>
      <c r="AC73" s="178">
        <v>5.0000000000000001E-3</v>
      </c>
      <c r="AD73" s="178">
        <v>-1.4999999999999999E-2</v>
      </c>
      <c r="AE73" s="178">
        <v>-6.5000000000000002E-2</v>
      </c>
      <c r="AF73" s="178">
        <v>-5.1500000000000004E-2</v>
      </c>
      <c r="AG73" s="179">
        <v>-7.400000000000001E-2</v>
      </c>
      <c r="AH73" s="178">
        <v>-2.2499999999999999E-2</v>
      </c>
      <c r="AI73" s="180">
        <v>-8.5999999999999993E-2</v>
      </c>
      <c r="AJ73" s="180">
        <v>-7.0000000000000007E-2</v>
      </c>
      <c r="AK73" s="29">
        <v>-2.2499999999999999E-2</v>
      </c>
      <c r="AL73" s="25">
        <v>9.0000000000000011E-3</v>
      </c>
      <c r="AM73" s="25">
        <v>0.40500000000000003</v>
      </c>
      <c r="AN73" s="25">
        <v>0.02</v>
      </c>
      <c r="AO73" s="25">
        <v>-0.38500000000000001</v>
      </c>
      <c r="AP73" s="25">
        <v>-0.12</v>
      </c>
      <c r="AQ73" s="25">
        <v>-0.17</v>
      </c>
      <c r="AR73" s="25">
        <v>-0.28999999999999998</v>
      </c>
      <c r="AS73" s="25">
        <v>-0.33500000000000002</v>
      </c>
      <c r="AT73" s="25">
        <v>-0.38500000000000001</v>
      </c>
      <c r="AU73" s="25">
        <v>0.315</v>
      </c>
      <c r="AV73" s="25">
        <v>-0.38500000000000001</v>
      </c>
      <c r="AW73" s="25">
        <v>-9.8500000000000004E-2</v>
      </c>
      <c r="AX73" s="25">
        <v>-8.7499999999999994E-2</v>
      </c>
      <c r="AY73" s="25">
        <v>-9.8500000000000004E-2</v>
      </c>
      <c r="AZ73" s="25">
        <v>-5.7500000000000002E-2</v>
      </c>
      <c r="BA73" s="25">
        <v>-8.3500000000000005E-2</v>
      </c>
      <c r="BB73" s="25">
        <v>-2.2499999999999999E-2</v>
      </c>
      <c r="BC73" s="25">
        <v>-6.25E-2</v>
      </c>
      <c r="BD73" s="25">
        <v>-1.4999999999999999E-2</v>
      </c>
      <c r="BE73" s="25">
        <v>-6.5000000000000002E-2</v>
      </c>
      <c r="BF73" s="25">
        <v>0.12</v>
      </c>
      <c r="BG73" s="25">
        <v>0.18</v>
      </c>
      <c r="BH73" s="25">
        <v>0.2175</v>
      </c>
      <c r="BI73" s="25">
        <v>0.1875</v>
      </c>
      <c r="BJ73" s="25">
        <v>0.29749999999999999</v>
      </c>
    </row>
    <row r="74" spans="1:62" x14ac:dyDescent="0.25">
      <c r="A74" s="26" t="e">
        <f>#REF!-B74</f>
        <v>#REF!</v>
      </c>
      <c r="B74" s="26">
        <v>3.28</v>
      </c>
      <c r="C74" s="145">
        <f t="shared" si="3"/>
        <v>38899</v>
      </c>
      <c r="D74" s="26">
        <v>3.7260000000000004</v>
      </c>
      <c r="E74" s="26">
        <v>0.23250000000000001</v>
      </c>
      <c r="F74" s="26">
        <v>6.8469634103813001E-2</v>
      </c>
      <c r="G74" s="26">
        <v>-0.19500000000000001</v>
      </c>
      <c r="H74" s="26">
        <v>-0.21</v>
      </c>
      <c r="I74" s="26">
        <v>-0.17499999999999999</v>
      </c>
      <c r="J74" s="26">
        <v>-0.28000000000000003</v>
      </c>
      <c r="K74" s="26">
        <v>-0.155</v>
      </c>
      <c r="L74" s="26">
        <v>-5.7500000000000002E-2</v>
      </c>
      <c r="M74" s="26">
        <v>-0.16500000000000001</v>
      </c>
      <c r="N74" s="26">
        <v>-0.16500000000000001</v>
      </c>
      <c r="O74" s="26">
        <v>-0.19500000000000001</v>
      </c>
      <c r="P74" s="25">
        <v>-0.19500000000000001</v>
      </c>
      <c r="Q74" s="25">
        <v>-6.25E-2</v>
      </c>
      <c r="R74" s="25">
        <v>-5.7500000000000002E-2</v>
      </c>
      <c r="S74" s="25">
        <v>0.17749999999999999</v>
      </c>
      <c r="T74" s="25">
        <v>0.17749999999999999</v>
      </c>
      <c r="U74" s="25">
        <v>8.2500000000000004E-2</v>
      </c>
      <c r="V74" s="25">
        <v>0.215</v>
      </c>
      <c r="W74" s="178">
        <v>0.1925</v>
      </c>
      <c r="X74" s="178">
        <v>0.215</v>
      </c>
      <c r="Y74" s="178">
        <v>-2.5500000000000002E-2</v>
      </c>
      <c r="Z74" s="178">
        <v>-2.5249999999999998E-2</v>
      </c>
      <c r="AA74" s="178">
        <v>4.7500000000000007E-3</v>
      </c>
      <c r="AB74" s="178">
        <v>-1.2750000000000001E-2</v>
      </c>
      <c r="AC74" s="178">
        <v>5.0000000000000001E-3</v>
      </c>
      <c r="AD74" s="178">
        <v>-1.4999999999999999E-2</v>
      </c>
      <c r="AE74" s="178">
        <v>-6.5000000000000002E-2</v>
      </c>
      <c r="AF74" s="178">
        <v>-5.1500000000000004E-2</v>
      </c>
      <c r="AG74" s="179">
        <v>-7.400000000000001E-2</v>
      </c>
      <c r="AH74" s="178">
        <v>-2.2499999999999999E-2</v>
      </c>
      <c r="AI74" s="180">
        <v>-7.9000000000000001E-2</v>
      </c>
      <c r="AJ74" s="180">
        <v>-6.7500000000000004E-2</v>
      </c>
      <c r="AK74" s="29">
        <v>-2.2499999999999999E-2</v>
      </c>
      <c r="AL74" s="25">
        <v>9.0000000000000011E-3</v>
      </c>
      <c r="AM74" s="25">
        <v>0.44</v>
      </c>
      <c r="AN74" s="25">
        <v>2.2499999999999999E-2</v>
      </c>
      <c r="AO74" s="25">
        <v>-0.38500000000000001</v>
      </c>
      <c r="AP74" s="25">
        <v>-0.12</v>
      </c>
      <c r="AQ74" s="25">
        <v>-0.17</v>
      </c>
      <c r="AR74" s="25">
        <v>-0.28999999999999998</v>
      </c>
      <c r="AS74" s="25">
        <v>-0.33500000000000002</v>
      </c>
      <c r="AT74" s="25">
        <v>-0.38500000000000001</v>
      </c>
      <c r="AU74" s="25">
        <v>0.315</v>
      </c>
      <c r="AV74" s="25">
        <v>-0.38500000000000001</v>
      </c>
      <c r="AW74" s="25">
        <v>-0.106</v>
      </c>
      <c r="AX74" s="25">
        <v>-8.7499999999999994E-2</v>
      </c>
      <c r="AY74" s="25">
        <v>-0.106</v>
      </c>
      <c r="AZ74" s="25">
        <v>-5.7500000000000002E-2</v>
      </c>
      <c r="BA74" s="25">
        <v>-7.85E-2</v>
      </c>
      <c r="BB74" s="25">
        <v>-2.2499999999999999E-2</v>
      </c>
      <c r="BC74" s="25">
        <v>-6.25E-2</v>
      </c>
      <c r="BD74" s="25">
        <v>-1.2500000000000001E-2</v>
      </c>
      <c r="BE74" s="25">
        <v>-6.5000000000000002E-2</v>
      </c>
      <c r="BF74" s="25">
        <v>0.12</v>
      </c>
      <c r="BG74" s="25">
        <v>0.18</v>
      </c>
      <c r="BH74" s="25">
        <v>0.20749999999999999</v>
      </c>
      <c r="BI74" s="25">
        <v>0.17749999999999999</v>
      </c>
      <c r="BJ74" s="25">
        <v>0.31</v>
      </c>
    </row>
    <row r="75" spans="1:62" x14ac:dyDescent="0.25">
      <c r="A75" s="26" t="e">
        <f>#REF!-B75</f>
        <v>#REF!</v>
      </c>
      <c r="B75" s="26">
        <v>3.1340000000000003</v>
      </c>
      <c r="C75" s="145">
        <f t="shared" si="3"/>
        <v>38930</v>
      </c>
      <c r="D75" s="26">
        <v>3.7480000000000002</v>
      </c>
      <c r="E75" s="26">
        <v>0.23250000000000001</v>
      </c>
      <c r="F75" s="26">
        <v>6.8508819543663016E-2</v>
      </c>
      <c r="G75" s="26">
        <v>-0.19500000000000001</v>
      </c>
      <c r="H75" s="26">
        <v>-0.21</v>
      </c>
      <c r="I75" s="26">
        <v>-0.17499999999999999</v>
      </c>
      <c r="J75" s="26">
        <v>-0.28000000000000003</v>
      </c>
      <c r="K75" s="26">
        <v>-0.155</v>
      </c>
      <c r="L75" s="26">
        <v>-5.7500000000000002E-2</v>
      </c>
      <c r="M75" s="26">
        <v>-0.16500000000000001</v>
      </c>
      <c r="N75" s="26">
        <v>-0.16500000000000001</v>
      </c>
      <c r="O75" s="26">
        <v>-0.19500000000000001</v>
      </c>
      <c r="P75" s="25">
        <v>-0.19500000000000001</v>
      </c>
      <c r="Q75" s="25">
        <v>-6.1249999999999999E-2</v>
      </c>
      <c r="R75" s="25">
        <v>-5.7500000000000002E-2</v>
      </c>
      <c r="S75" s="25">
        <v>0.17499999999999999</v>
      </c>
      <c r="T75" s="25">
        <v>0.17499999999999999</v>
      </c>
      <c r="U75" s="25">
        <v>0.08</v>
      </c>
      <c r="V75" s="25">
        <v>0.215</v>
      </c>
      <c r="W75" s="178">
        <v>0.1925</v>
      </c>
      <c r="X75" s="178">
        <v>0.215</v>
      </c>
      <c r="Y75" s="178">
        <v>-2.5500000000000002E-2</v>
      </c>
      <c r="Z75" s="178">
        <v>-2.5249999999999998E-2</v>
      </c>
      <c r="AA75" s="178">
        <v>4.7500000000000007E-3</v>
      </c>
      <c r="AB75" s="178">
        <v>-1.2750000000000001E-2</v>
      </c>
      <c r="AC75" s="178">
        <v>5.0000000000000001E-3</v>
      </c>
      <c r="AD75" s="178">
        <v>-1.4999999999999999E-2</v>
      </c>
      <c r="AE75" s="178">
        <v>-6.5000000000000002E-2</v>
      </c>
      <c r="AF75" s="178">
        <v>-5.1500000000000004E-2</v>
      </c>
      <c r="AG75" s="179">
        <v>-7.400000000000001E-2</v>
      </c>
      <c r="AH75" s="178">
        <v>-2.2499999999999999E-2</v>
      </c>
      <c r="AI75" s="180">
        <v>-0.06</v>
      </c>
      <c r="AJ75" s="180">
        <v>-6.5000000000000002E-2</v>
      </c>
      <c r="AK75" s="29">
        <v>-2.2499999999999999E-2</v>
      </c>
      <c r="AL75" s="25">
        <v>9.0000000000000011E-3</v>
      </c>
      <c r="AM75" s="25">
        <v>0.505</v>
      </c>
      <c r="AN75" s="25">
        <v>2.5000000000000001E-2</v>
      </c>
      <c r="AO75" s="25">
        <v>-0.38500000000000001</v>
      </c>
      <c r="AP75" s="25">
        <v>-0.12</v>
      </c>
      <c r="AQ75" s="25">
        <v>-0.17</v>
      </c>
      <c r="AR75" s="25">
        <v>-0.28999999999999998</v>
      </c>
      <c r="AS75" s="25">
        <v>-0.33500000000000002</v>
      </c>
      <c r="AT75" s="25">
        <v>-0.38500000000000001</v>
      </c>
      <c r="AU75" s="25">
        <v>0.315</v>
      </c>
      <c r="AV75" s="25">
        <v>-0.38500000000000001</v>
      </c>
      <c r="AW75" s="25">
        <v>-9.35E-2</v>
      </c>
      <c r="AX75" s="25">
        <v>-8.7499999999999994E-2</v>
      </c>
      <c r="AY75" s="25">
        <v>-9.35E-2</v>
      </c>
      <c r="AZ75" s="25">
        <v>-5.7500000000000002E-2</v>
      </c>
      <c r="BA75" s="25">
        <v>-7.85E-2</v>
      </c>
      <c r="BB75" s="25">
        <v>-2.2499999999999999E-2</v>
      </c>
      <c r="BC75" s="25">
        <v>-6.25E-2</v>
      </c>
      <c r="BD75" s="25">
        <v>-0.01</v>
      </c>
      <c r="BE75" s="25">
        <v>-6.5000000000000002E-2</v>
      </c>
      <c r="BF75" s="25">
        <v>0.12</v>
      </c>
      <c r="BG75" s="25">
        <v>0.18</v>
      </c>
      <c r="BH75" s="25">
        <v>0.20499999999999999</v>
      </c>
      <c r="BI75" s="25">
        <v>0.17499999999999999</v>
      </c>
      <c r="BJ75" s="25">
        <v>0.31</v>
      </c>
    </row>
    <row r="76" spans="1:62" x14ac:dyDescent="0.25">
      <c r="A76" s="26" t="e">
        <f>#REF!-B76</f>
        <v>#REF!</v>
      </c>
      <c r="B76" s="26">
        <v>3.1090000000000004</v>
      </c>
      <c r="C76" s="145">
        <f t="shared" si="3"/>
        <v>38961</v>
      </c>
      <c r="D76" s="26">
        <v>3.7660000000000005</v>
      </c>
      <c r="E76" s="26">
        <v>0.23250000000000001</v>
      </c>
      <c r="F76" s="26">
        <v>6.8548004984020014E-2</v>
      </c>
      <c r="G76" s="26">
        <v>-0.19500000000000001</v>
      </c>
      <c r="H76" s="26">
        <v>-0.21</v>
      </c>
      <c r="I76" s="26">
        <v>-0.16500000000000001</v>
      </c>
      <c r="J76" s="26">
        <v>-0.28000000000000003</v>
      </c>
      <c r="K76" s="26">
        <v>-0.14499999999999999</v>
      </c>
      <c r="L76" s="26">
        <v>-5.7500000000000002E-2</v>
      </c>
      <c r="M76" s="26">
        <v>-0.16500000000000001</v>
      </c>
      <c r="N76" s="26">
        <v>-0.16500000000000001</v>
      </c>
      <c r="O76" s="26">
        <v>-0.19500000000000001</v>
      </c>
      <c r="P76" s="25">
        <v>-0.19500000000000001</v>
      </c>
      <c r="Q76" s="25">
        <v>-6.5000000000000002E-2</v>
      </c>
      <c r="R76" s="25">
        <v>-5.7500000000000002E-2</v>
      </c>
      <c r="S76" s="25">
        <v>0.17249999999999999</v>
      </c>
      <c r="T76" s="25">
        <v>0.17249999999999999</v>
      </c>
      <c r="U76" s="25">
        <v>7.7499999999999999E-2</v>
      </c>
      <c r="V76" s="25">
        <v>0.215</v>
      </c>
      <c r="W76" s="178">
        <v>0.1925</v>
      </c>
      <c r="X76" s="178">
        <v>0.19500000000000001</v>
      </c>
      <c r="Y76" s="178">
        <v>-2.5500000000000002E-2</v>
      </c>
      <c r="Z76" s="178">
        <v>-2.5249999999999998E-2</v>
      </c>
      <c r="AA76" s="178">
        <v>4.7500000000000007E-3</v>
      </c>
      <c r="AB76" s="178">
        <v>-1.2750000000000001E-2</v>
      </c>
      <c r="AC76" s="178">
        <v>5.0000000000000001E-3</v>
      </c>
      <c r="AD76" s="178">
        <v>-1.4999999999999999E-2</v>
      </c>
      <c r="AE76" s="178">
        <v>-6.5000000000000002E-2</v>
      </c>
      <c r="AF76" s="178">
        <v>-5.1500000000000004E-2</v>
      </c>
      <c r="AG76" s="179">
        <v>-7.400000000000001E-2</v>
      </c>
      <c r="AH76" s="178">
        <v>-2.2499999999999999E-2</v>
      </c>
      <c r="AI76" s="180">
        <v>-5.7999999999999996E-2</v>
      </c>
      <c r="AJ76" s="180">
        <v>-7.2499999999999995E-2</v>
      </c>
      <c r="AK76" s="29">
        <v>-2.2499999999999999E-2</v>
      </c>
      <c r="AL76" s="25">
        <v>9.0000000000000011E-3</v>
      </c>
      <c r="AM76" s="25">
        <v>0.40500000000000003</v>
      </c>
      <c r="AN76" s="25">
        <v>1.7500000000000002E-2</v>
      </c>
      <c r="AO76" s="25">
        <v>-0.38500000000000001</v>
      </c>
      <c r="AP76" s="25">
        <v>-0.12</v>
      </c>
      <c r="AQ76" s="25">
        <v>-0.17</v>
      </c>
      <c r="AR76" s="25">
        <v>-0.28999999999999998</v>
      </c>
      <c r="AS76" s="25">
        <v>-0.33500000000000002</v>
      </c>
      <c r="AT76" s="25">
        <v>-0.38500000000000001</v>
      </c>
      <c r="AU76" s="25">
        <v>0.315</v>
      </c>
      <c r="AV76" s="25">
        <v>-0.38500000000000001</v>
      </c>
      <c r="AW76" s="25">
        <v>-9.8500000000000004E-2</v>
      </c>
      <c r="AX76" s="25">
        <v>-8.7499999999999994E-2</v>
      </c>
      <c r="AY76" s="25">
        <v>-9.8500000000000004E-2</v>
      </c>
      <c r="AZ76" s="25">
        <v>-5.7500000000000002E-2</v>
      </c>
      <c r="BA76" s="25">
        <v>-9.35E-2</v>
      </c>
      <c r="BB76" s="25">
        <v>-2.2499999999999999E-2</v>
      </c>
      <c r="BC76" s="25">
        <v>-6.25E-2</v>
      </c>
      <c r="BD76" s="25">
        <v>-1.7500000000000002E-2</v>
      </c>
      <c r="BE76" s="25">
        <v>-6.5000000000000002E-2</v>
      </c>
      <c r="BF76" s="25">
        <v>0.12</v>
      </c>
      <c r="BG76" s="25">
        <v>0.18</v>
      </c>
      <c r="BH76" s="25">
        <v>0.20250000000000001</v>
      </c>
      <c r="BI76" s="25">
        <v>0.17249999999999999</v>
      </c>
      <c r="BJ76" s="25">
        <v>0.3</v>
      </c>
    </row>
    <row r="77" spans="1:62" x14ac:dyDescent="0.25">
      <c r="A77" s="26" t="e">
        <f>#REF!-B77</f>
        <v>#REF!</v>
      </c>
      <c r="B77" s="26">
        <v>3.0920000000000001</v>
      </c>
      <c r="C77" s="145">
        <f t="shared" si="3"/>
        <v>38991</v>
      </c>
      <c r="D77" s="26">
        <v>3.7790000000000004</v>
      </c>
      <c r="E77" s="26">
        <v>0.23250000000000001</v>
      </c>
      <c r="F77" s="26">
        <v>6.8585926378397014E-2</v>
      </c>
      <c r="G77" s="26">
        <v>-0.19500000000000001</v>
      </c>
      <c r="H77" s="26">
        <v>-0.21</v>
      </c>
      <c r="I77" s="26">
        <v>-0.15</v>
      </c>
      <c r="J77" s="26">
        <v>-0.28000000000000003</v>
      </c>
      <c r="K77" s="26">
        <v>-0.13</v>
      </c>
      <c r="L77" s="26">
        <v>-5.7500000000000002E-2</v>
      </c>
      <c r="M77" s="26">
        <v>-0.16500000000000001</v>
      </c>
      <c r="N77" s="26">
        <v>-0.16500000000000001</v>
      </c>
      <c r="O77" s="26">
        <v>-0.19500000000000001</v>
      </c>
      <c r="P77" s="25">
        <v>-0.19500000000000001</v>
      </c>
      <c r="Q77" s="25">
        <v>-7.0000000000000007E-2</v>
      </c>
      <c r="R77" s="25">
        <v>-5.7500000000000002E-2</v>
      </c>
      <c r="S77" s="25">
        <v>0.1875</v>
      </c>
      <c r="T77" s="25">
        <v>0.1875</v>
      </c>
      <c r="U77" s="25">
        <v>9.2499999999999999E-2</v>
      </c>
      <c r="V77" s="25">
        <v>0.215</v>
      </c>
      <c r="W77" s="178">
        <v>0.19750000000000001</v>
      </c>
      <c r="X77" s="178">
        <v>0.215</v>
      </c>
      <c r="Y77" s="178">
        <v>-2.5500000000000002E-2</v>
      </c>
      <c r="Z77" s="178">
        <v>-2.5249999999999998E-2</v>
      </c>
      <c r="AA77" s="178">
        <v>-1.3500000000000002E-2</v>
      </c>
      <c r="AB77" s="178">
        <v>-3.1000000000000003E-2</v>
      </c>
      <c r="AC77" s="178">
        <v>5.0000000000000001E-3</v>
      </c>
      <c r="AD77" s="178">
        <v>-1.4999999999999999E-2</v>
      </c>
      <c r="AE77" s="178">
        <v>-6.5000000000000002E-2</v>
      </c>
      <c r="AF77" s="178">
        <v>-5.1500000000000004E-2</v>
      </c>
      <c r="AG77" s="179">
        <v>-7.400000000000001E-2</v>
      </c>
      <c r="AH77" s="178">
        <v>-2.2499999999999999E-2</v>
      </c>
      <c r="AI77" s="180">
        <v>-0.10200000000000001</v>
      </c>
      <c r="AJ77" s="180">
        <v>-8.2500000000000004E-2</v>
      </c>
      <c r="AK77" s="29">
        <v>-2.2499999999999999E-2</v>
      </c>
      <c r="AL77" s="25">
        <v>9.0000000000000011E-3</v>
      </c>
      <c r="AM77" s="25">
        <v>0.46</v>
      </c>
      <c r="AN77" s="25">
        <v>7.4999999999999997E-3</v>
      </c>
      <c r="AO77" s="25">
        <v>-0.38500000000000001</v>
      </c>
      <c r="AP77" s="25">
        <v>-0.12</v>
      </c>
      <c r="AQ77" s="25">
        <v>-0.17</v>
      </c>
      <c r="AR77" s="25">
        <v>-0.28999999999999998</v>
      </c>
      <c r="AS77" s="25">
        <v>-0.33500000000000002</v>
      </c>
      <c r="AT77" s="25">
        <v>-0.38500000000000001</v>
      </c>
      <c r="AU77" s="25">
        <v>0.315</v>
      </c>
      <c r="AV77" s="25">
        <v>-0.38500000000000001</v>
      </c>
      <c r="AW77" s="25">
        <v>-0.1085</v>
      </c>
      <c r="AX77" s="25">
        <v>-8.7499999999999994E-2</v>
      </c>
      <c r="AY77" s="25">
        <v>-0.1085</v>
      </c>
      <c r="AZ77" s="25">
        <v>-5.7500000000000002E-2</v>
      </c>
      <c r="BA77" s="25">
        <v>-9.6000000000000002E-2</v>
      </c>
      <c r="BB77" s="25">
        <v>-2.2499999999999999E-2</v>
      </c>
      <c r="BC77" s="25">
        <v>-6.25E-2</v>
      </c>
      <c r="BD77" s="25">
        <v>-2.75E-2</v>
      </c>
      <c r="BE77" s="25">
        <v>-6.5000000000000002E-2</v>
      </c>
      <c r="BF77" s="25">
        <v>0.12</v>
      </c>
      <c r="BG77" s="25">
        <v>0.18</v>
      </c>
      <c r="BH77" s="25">
        <v>0.2175</v>
      </c>
      <c r="BI77" s="25">
        <v>0.1875</v>
      </c>
      <c r="BJ77" s="25">
        <v>0.37253000000000003</v>
      </c>
    </row>
    <row r="78" spans="1:62" x14ac:dyDescent="0.25">
      <c r="A78" s="26" t="e">
        <f>#REF!-B78</f>
        <v>#REF!</v>
      </c>
      <c r="B78" s="26">
        <v>3.157</v>
      </c>
      <c r="C78" s="145">
        <f t="shared" si="3"/>
        <v>39022</v>
      </c>
      <c r="D78" s="26">
        <v>3.907</v>
      </c>
      <c r="E78" s="26">
        <v>0.23499999999999999</v>
      </c>
      <c r="F78" s="26">
        <v>6.8625111819754017E-2</v>
      </c>
      <c r="G78" s="26">
        <v>-0.19</v>
      </c>
      <c r="H78" s="26">
        <v>-0.20499999999999999</v>
      </c>
      <c r="I78" s="26">
        <v>-0.1125</v>
      </c>
      <c r="J78" s="26">
        <v>-0.27500000000000002</v>
      </c>
      <c r="K78" s="26">
        <v>-9.2499999999999999E-2</v>
      </c>
      <c r="L78" s="26">
        <v>-5.7500000000000002E-2</v>
      </c>
      <c r="M78" s="26">
        <v>-0.16</v>
      </c>
      <c r="N78" s="26">
        <v>-0.16</v>
      </c>
      <c r="O78" s="26">
        <v>-0.19</v>
      </c>
      <c r="P78" s="25">
        <v>-0.19</v>
      </c>
      <c r="Q78" s="25">
        <v>-0.09</v>
      </c>
      <c r="R78" s="25">
        <v>-5.7500000000000002E-2</v>
      </c>
      <c r="S78" s="25">
        <v>0.23</v>
      </c>
      <c r="T78" s="25">
        <v>0.23</v>
      </c>
      <c r="U78" s="25">
        <v>0.13500000000000001</v>
      </c>
      <c r="V78" s="25">
        <v>0.04</v>
      </c>
      <c r="W78" s="178">
        <v>0.27250000000000002</v>
      </c>
      <c r="X78" s="178">
        <v>0.315</v>
      </c>
      <c r="Y78" s="178">
        <v>-2.8500000000000001E-2</v>
      </c>
      <c r="Z78" s="178">
        <v>-0.04</v>
      </c>
      <c r="AA78" s="178">
        <v>-1.2500000000000001E-2</v>
      </c>
      <c r="AB78" s="178">
        <v>-0.03</v>
      </c>
      <c r="AC78" s="178">
        <v>5.0000000000000001E-3</v>
      </c>
      <c r="AD78" s="178">
        <v>-2.1000000000000001E-2</v>
      </c>
      <c r="AE78" s="178">
        <v>-6.7500000000000004E-2</v>
      </c>
      <c r="AF78" s="178">
        <v>-5.6500000000000002E-2</v>
      </c>
      <c r="AG78" s="179">
        <v>-7.9000000000000001E-2</v>
      </c>
      <c r="AH78" s="178">
        <v>-1.4000000000000002E-2</v>
      </c>
      <c r="AI78" s="180">
        <v>-0.08</v>
      </c>
      <c r="AJ78" s="180">
        <v>-0.1225</v>
      </c>
      <c r="AK78" s="29">
        <v>-1.7500000000000002E-2</v>
      </c>
      <c r="AL78" s="25">
        <v>1.4000000000000002E-2</v>
      </c>
      <c r="AM78" s="25">
        <v>0.88500000000000001</v>
      </c>
      <c r="AN78" s="25">
        <v>-3.2500000000000001E-2</v>
      </c>
      <c r="AO78" s="25">
        <v>-0.31</v>
      </c>
      <c r="AP78" s="25">
        <v>-0.13250000000000001</v>
      </c>
      <c r="AQ78" s="25">
        <v>-0.17</v>
      </c>
      <c r="AR78" s="25">
        <v>0</v>
      </c>
      <c r="AS78" s="25">
        <v>-0.26</v>
      </c>
      <c r="AT78" s="25">
        <v>-0.31</v>
      </c>
      <c r="AU78" s="25">
        <v>0.14000000000000001</v>
      </c>
      <c r="AV78" s="25">
        <v>-0.31</v>
      </c>
      <c r="AW78" s="25">
        <v>-0.1285</v>
      </c>
      <c r="AX78" s="25">
        <v>-0.125</v>
      </c>
      <c r="AY78" s="25">
        <v>-0.1285</v>
      </c>
      <c r="AZ78" s="25">
        <v>-5.7500000000000002E-2</v>
      </c>
      <c r="BA78" s="25">
        <v>-0.111</v>
      </c>
      <c r="BB78" s="25">
        <v>-1.9000000000000003E-2</v>
      </c>
      <c r="BC78" s="25">
        <v>-7.7499999999999999E-2</v>
      </c>
      <c r="BD78" s="25">
        <v>-6.7500000000000004E-2</v>
      </c>
      <c r="BE78" s="25">
        <v>-6.7500000000000004E-2</v>
      </c>
      <c r="BF78" s="25">
        <v>0.09</v>
      </c>
      <c r="BG78" s="25">
        <v>0.28000000000000003</v>
      </c>
      <c r="BH78" s="25">
        <v>0.27500000000000002</v>
      </c>
      <c r="BI78" s="25">
        <v>0.23</v>
      </c>
      <c r="BJ78" s="25">
        <v>0.66</v>
      </c>
    </row>
    <row r="79" spans="1:62" x14ac:dyDescent="0.25">
      <c r="A79" s="26" t="e">
        <f>#REF!-B79</f>
        <v>#REF!</v>
      </c>
      <c r="B79" s="26">
        <v>3.1520000000000001</v>
      </c>
      <c r="C79" s="145">
        <f t="shared" si="3"/>
        <v>39052</v>
      </c>
      <c r="D79" s="26">
        <v>4.0190000000000001</v>
      </c>
      <c r="E79" s="26">
        <v>0.245</v>
      </c>
      <c r="F79" s="26">
        <v>6.866303321509902E-2</v>
      </c>
      <c r="G79" s="26">
        <v>-0.19750000000000001</v>
      </c>
      <c r="H79" s="26">
        <v>-0.21249999999999999</v>
      </c>
      <c r="I79" s="26">
        <v>-0.105</v>
      </c>
      <c r="J79" s="26">
        <v>-0.28249999999999997</v>
      </c>
      <c r="K79" s="26">
        <v>-8.5000000000000006E-2</v>
      </c>
      <c r="L79" s="26">
        <v>-5.7500000000000002E-2</v>
      </c>
      <c r="M79" s="26">
        <v>-0.16750000000000001</v>
      </c>
      <c r="N79" s="26">
        <v>-0.16750000000000001</v>
      </c>
      <c r="O79" s="26">
        <v>-0.19750000000000001</v>
      </c>
      <c r="P79" s="25">
        <v>-0.19750000000000001</v>
      </c>
      <c r="Q79" s="25">
        <v>-0.10125000000000001</v>
      </c>
      <c r="R79" s="25">
        <v>-5.7500000000000002E-2</v>
      </c>
      <c r="S79" s="25">
        <v>0.27</v>
      </c>
      <c r="T79" s="25">
        <v>0.27</v>
      </c>
      <c r="U79" s="25">
        <v>0.17499999999999999</v>
      </c>
      <c r="V79" s="25">
        <v>0.04</v>
      </c>
      <c r="W79" s="178">
        <v>0.3075</v>
      </c>
      <c r="X79" s="178">
        <v>0.39500000000000002</v>
      </c>
      <c r="Y79" s="178">
        <v>-2.8500000000000001E-2</v>
      </c>
      <c r="Z79" s="178">
        <v>-3.2500000000000001E-2</v>
      </c>
      <c r="AA79" s="178">
        <v>-1.2500000000000001E-2</v>
      </c>
      <c r="AB79" s="178">
        <v>-0.03</v>
      </c>
      <c r="AC79" s="178">
        <v>5.0000000000000001E-3</v>
      </c>
      <c r="AD79" s="178">
        <v>-2.1000000000000001E-2</v>
      </c>
      <c r="AE79" s="178">
        <v>-6.7500000000000004E-2</v>
      </c>
      <c r="AF79" s="178">
        <v>-5.4000000000000006E-2</v>
      </c>
      <c r="AG79" s="179">
        <v>-7.6499999999999999E-2</v>
      </c>
      <c r="AH79" s="178">
        <v>-1.4000000000000002E-2</v>
      </c>
      <c r="AI79" s="180">
        <v>-7.2499999999999995E-2</v>
      </c>
      <c r="AJ79" s="180">
        <v>-0.14499999999999999</v>
      </c>
      <c r="AK79" s="29">
        <v>-1.2500000000000001E-2</v>
      </c>
      <c r="AL79" s="25">
        <v>1.4000000000000002E-2</v>
      </c>
      <c r="AM79" s="25">
        <v>1.31</v>
      </c>
      <c r="AN79" s="25">
        <v>-5.5E-2</v>
      </c>
      <c r="AO79" s="25">
        <v>-0.31</v>
      </c>
      <c r="AP79" s="25">
        <v>-0.1275</v>
      </c>
      <c r="AQ79" s="25">
        <v>-0.17</v>
      </c>
      <c r="AR79" s="25">
        <v>0.06</v>
      </c>
      <c r="AS79" s="25">
        <v>-0.26</v>
      </c>
      <c r="AT79" s="25">
        <v>-0.31</v>
      </c>
      <c r="AU79" s="25">
        <v>0.14000000000000001</v>
      </c>
      <c r="AV79" s="25">
        <v>-0.31</v>
      </c>
      <c r="AW79" s="25">
        <v>-0.13350000000000001</v>
      </c>
      <c r="AX79" s="25">
        <v>-0.125</v>
      </c>
      <c r="AY79" s="25">
        <v>-0.13350000000000001</v>
      </c>
      <c r="AZ79" s="25">
        <v>-5.7500000000000002E-2</v>
      </c>
      <c r="BA79" s="25">
        <v>-0.11599999999999999</v>
      </c>
      <c r="BB79" s="25">
        <v>-1.9000000000000003E-2</v>
      </c>
      <c r="BC79" s="25">
        <v>-7.7499999999999999E-2</v>
      </c>
      <c r="BD79" s="25">
        <v>-0.09</v>
      </c>
      <c r="BE79" s="25">
        <v>-6.7500000000000004E-2</v>
      </c>
      <c r="BF79" s="25">
        <v>0.09</v>
      </c>
      <c r="BG79" s="25">
        <v>0.23</v>
      </c>
      <c r="BH79" s="25">
        <v>0.315</v>
      </c>
      <c r="BI79" s="25">
        <v>0.27</v>
      </c>
      <c r="BJ79" s="25">
        <v>1.03</v>
      </c>
    </row>
    <row r="80" spans="1:62" x14ac:dyDescent="0.25">
      <c r="A80" s="26" t="e">
        <f>#REF!-B80</f>
        <v>#REF!</v>
      </c>
      <c r="B80" s="26">
        <v>3.1390000000000002</v>
      </c>
      <c r="C80" s="145">
        <f t="shared" si="3"/>
        <v>39083</v>
      </c>
      <c r="D80" s="26">
        <v>4.1219999999999999</v>
      </c>
      <c r="E80" s="26">
        <v>0.2475</v>
      </c>
      <c r="F80" s="26">
        <v>6.8702218657456002E-2</v>
      </c>
      <c r="G80" s="26">
        <v>-0.2</v>
      </c>
      <c r="H80" s="26">
        <v>-0.215</v>
      </c>
      <c r="I80" s="26">
        <v>-0.09</v>
      </c>
      <c r="J80" s="26">
        <v>-0.26500000000000001</v>
      </c>
      <c r="K80" s="26">
        <v>-7.0000000000000007E-2</v>
      </c>
      <c r="L80" s="26">
        <v>-5.7500000000000002E-2</v>
      </c>
      <c r="M80" s="26">
        <v>-0.17</v>
      </c>
      <c r="N80" s="26">
        <v>-0.17</v>
      </c>
      <c r="O80" s="26">
        <v>-0.2</v>
      </c>
      <c r="P80" s="25">
        <v>-0.2</v>
      </c>
      <c r="Q80" s="25">
        <v>-0.10249999999999999</v>
      </c>
      <c r="R80" s="25">
        <v>-5.7500000000000002E-2</v>
      </c>
      <c r="S80" s="25">
        <v>0.315</v>
      </c>
      <c r="T80" s="25">
        <v>0.315</v>
      </c>
      <c r="U80" s="25">
        <v>0.22</v>
      </c>
      <c r="V80" s="25">
        <v>0.04</v>
      </c>
      <c r="W80" s="178">
        <v>0.3125</v>
      </c>
      <c r="X80" s="178">
        <v>0.46500000000000002</v>
      </c>
      <c r="Y80" s="178">
        <v>-2.4E-2</v>
      </c>
      <c r="Z80" s="178">
        <v>-3.2500000000000001E-2</v>
      </c>
      <c r="AA80" s="178">
        <v>-1.2500000000000001E-2</v>
      </c>
      <c r="AB80" s="178">
        <v>-0.03</v>
      </c>
      <c r="AC80" s="178">
        <v>5.0000000000000001E-3</v>
      </c>
      <c r="AD80" s="178">
        <v>-2.5000000000000001E-2</v>
      </c>
      <c r="AE80" s="178">
        <v>-6.7500000000000004E-2</v>
      </c>
      <c r="AF80" s="178">
        <v>-5.2000000000000005E-2</v>
      </c>
      <c r="AG80" s="179">
        <v>-7.4499999999999997E-2</v>
      </c>
      <c r="AH80" s="178">
        <v>-1.4000000000000002E-2</v>
      </c>
      <c r="AI80" s="180">
        <v>-7.2999999999999995E-2</v>
      </c>
      <c r="AJ80" s="180">
        <v>-0.14749999999999999</v>
      </c>
      <c r="AK80" s="29">
        <v>-1.5500000000000002E-2</v>
      </c>
      <c r="AL80" s="25">
        <v>1.4000000000000002E-2</v>
      </c>
      <c r="AM80" s="25">
        <v>1.645</v>
      </c>
      <c r="AN80" s="25">
        <v>-5.7500000000000002E-2</v>
      </c>
      <c r="AO80" s="25">
        <v>-0.31</v>
      </c>
      <c r="AP80" s="25">
        <v>-0.1275</v>
      </c>
      <c r="AQ80" s="25">
        <v>-0.17</v>
      </c>
      <c r="AR80" s="25">
        <v>0.13</v>
      </c>
      <c r="AS80" s="25">
        <v>-0.26</v>
      </c>
      <c r="AT80" s="25">
        <v>-0.31</v>
      </c>
      <c r="AU80" s="25">
        <v>0.14000000000000001</v>
      </c>
      <c r="AV80" s="25">
        <v>-0.31</v>
      </c>
      <c r="AW80" s="25">
        <v>-0.13350000000000001</v>
      </c>
      <c r="AX80" s="25">
        <v>0</v>
      </c>
      <c r="AY80" s="25">
        <v>-0.13350000000000001</v>
      </c>
      <c r="AZ80" s="25">
        <v>-5.7500000000000002E-2</v>
      </c>
      <c r="BA80" s="25">
        <v>-0.13150000000000001</v>
      </c>
      <c r="BB80" s="25">
        <v>-1.9000000000000003E-2</v>
      </c>
      <c r="BC80" s="25">
        <v>-7.7499999999999999E-2</v>
      </c>
      <c r="BD80" s="25">
        <v>-9.2499999999999999E-2</v>
      </c>
      <c r="BE80" s="25">
        <v>-6.7500000000000004E-2</v>
      </c>
      <c r="BF80" s="25">
        <v>0.09</v>
      </c>
      <c r="BG80" s="25">
        <v>0.28000000000000003</v>
      </c>
      <c r="BH80" s="25">
        <v>0.36</v>
      </c>
      <c r="BI80" s="25">
        <v>0.315</v>
      </c>
      <c r="BJ80" s="25">
        <v>1.25</v>
      </c>
    </row>
    <row r="81" spans="1:62" x14ac:dyDescent="0.25">
      <c r="A81" s="26" t="e">
        <f>#REF!-B81</f>
        <v>#REF!</v>
      </c>
      <c r="B81" s="26">
        <v>3.1540000000000004</v>
      </c>
      <c r="C81" s="145">
        <f t="shared" si="3"/>
        <v>39114</v>
      </c>
      <c r="D81" s="26">
        <v>3.9940000000000002</v>
      </c>
      <c r="E81" s="26">
        <v>0.23499999999999999</v>
      </c>
      <c r="F81" s="26">
        <v>6.8741404100320022E-2</v>
      </c>
      <c r="G81" s="26">
        <v>-0.20250000000000001</v>
      </c>
      <c r="H81" s="26">
        <v>-0.2175</v>
      </c>
      <c r="I81" s="26">
        <v>-0.09</v>
      </c>
      <c r="J81" s="26">
        <v>-0.26750000000000002</v>
      </c>
      <c r="K81" s="26">
        <v>-7.0000000000000007E-2</v>
      </c>
      <c r="L81" s="26">
        <v>-5.7500000000000002E-2</v>
      </c>
      <c r="M81" s="26">
        <v>-0.17249999999999999</v>
      </c>
      <c r="N81" s="26">
        <v>-0.17249999999999999</v>
      </c>
      <c r="O81" s="26">
        <v>-0.20250000000000001</v>
      </c>
      <c r="P81" s="25">
        <v>-0.20250000000000001</v>
      </c>
      <c r="Q81" s="25">
        <v>-9.375E-2</v>
      </c>
      <c r="R81" s="25">
        <v>-5.7500000000000002E-2</v>
      </c>
      <c r="S81" s="25">
        <v>0.28999999999999998</v>
      </c>
      <c r="T81" s="25">
        <v>0.28999999999999998</v>
      </c>
      <c r="U81" s="25">
        <v>0.19500000000000001</v>
      </c>
      <c r="V81" s="25">
        <v>0.04</v>
      </c>
      <c r="W81" s="178">
        <v>0.3125</v>
      </c>
      <c r="X81" s="178">
        <v>0.435</v>
      </c>
      <c r="Y81" s="178">
        <v>-2.4E-2</v>
      </c>
      <c r="Z81" s="178">
        <v>-3.2500000000000001E-2</v>
      </c>
      <c r="AA81" s="178">
        <v>-1.2500000000000001E-2</v>
      </c>
      <c r="AB81" s="178">
        <v>-0.03</v>
      </c>
      <c r="AC81" s="178">
        <v>5.0000000000000001E-3</v>
      </c>
      <c r="AD81" s="178">
        <v>-2.5000000000000001E-2</v>
      </c>
      <c r="AE81" s="178">
        <v>-6.7500000000000004E-2</v>
      </c>
      <c r="AF81" s="178">
        <v>-5.2000000000000005E-2</v>
      </c>
      <c r="AG81" s="179">
        <v>-7.4499999999999997E-2</v>
      </c>
      <c r="AH81" s="178">
        <v>-1.4000000000000002E-2</v>
      </c>
      <c r="AI81" s="180">
        <v>-7.2999999999999995E-2</v>
      </c>
      <c r="AJ81" s="180">
        <v>-0.13</v>
      </c>
      <c r="AK81" s="29">
        <v>-1.5500000000000002E-2</v>
      </c>
      <c r="AL81" s="25">
        <v>1.4000000000000002E-2</v>
      </c>
      <c r="AM81" s="25">
        <v>1.595</v>
      </c>
      <c r="AN81" s="25">
        <v>-0.04</v>
      </c>
      <c r="AO81" s="25">
        <v>-0.31</v>
      </c>
      <c r="AP81" s="25">
        <v>-0.1275</v>
      </c>
      <c r="AQ81" s="25">
        <v>-0.17</v>
      </c>
      <c r="AR81" s="25">
        <v>0</v>
      </c>
      <c r="AS81" s="25">
        <v>-0.26</v>
      </c>
      <c r="AT81" s="25">
        <v>-0.31</v>
      </c>
      <c r="AU81" s="25">
        <v>0.14000000000000001</v>
      </c>
      <c r="AV81" s="25">
        <v>-0.31</v>
      </c>
      <c r="AW81" s="25">
        <v>-0.13100000000000001</v>
      </c>
      <c r="AX81" s="25">
        <v>0</v>
      </c>
      <c r="AY81" s="25">
        <v>-0.13100000000000001</v>
      </c>
      <c r="AZ81" s="25">
        <v>-5.7500000000000002E-2</v>
      </c>
      <c r="BA81" s="25">
        <v>-0.1115</v>
      </c>
      <c r="BB81" s="25">
        <v>-1.9000000000000003E-2</v>
      </c>
      <c r="BC81" s="25">
        <v>-7.7499999999999999E-2</v>
      </c>
      <c r="BD81" s="25">
        <v>-7.4999999999999997E-2</v>
      </c>
      <c r="BE81" s="25">
        <v>-6.7500000000000004E-2</v>
      </c>
      <c r="BF81" s="25">
        <v>0.09</v>
      </c>
      <c r="BG81" s="25">
        <v>0.33</v>
      </c>
      <c r="BH81" s="25">
        <v>0.33500000000000002</v>
      </c>
      <c r="BI81" s="25">
        <v>0.28999999999999998</v>
      </c>
      <c r="BJ81" s="25">
        <v>1.25</v>
      </c>
    </row>
    <row r="82" spans="1:62" x14ac:dyDescent="0.25">
      <c r="A82" s="26" t="e">
        <f>#REF!-B82</f>
        <v>#REF!</v>
      </c>
      <c r="B82" s="26">
        <v>3.2510000000000003</v>
      </c>
      <c r="C82" s="145">
        <f t="shared" si="3"/>
        <v>39142</v>
      </c>
      <c r="D82" s="26">
        <v>3.8510000000000004</v>
      </c>
      <c r="E82" s="26">
        <v>0.22500000000000001</v>
      </c>
      <c r="F82" s="26">
        <v>6.8776797404000001E-2</v>
      </c>
      <c r="G82" s="26">
        <v>-0.20499999999999999</v>
      </c>
      <c r="H82" s="26">
        <v>-0.22</v>
      </c>
      <c r="I82" s="26">
        <v>-0.09</v>
      </c>
      <c r="J82" s="26">
        <v>-0.27</v>
      </c>
      <c r="K82" s="26">
        <v>-7.0000000000000007E-2</v>
      </c>
      <c r="L82" s="26">
        <v>-5.7500000000000002E-2</v>
      </c>
      <c r="M82" s="26">
        <v>-0.17499999999999999</v>
      </c>
      <c r="N82" s="26">
        <v>-0.17499999999999999</v>
      </c>
      <c r="O82" s="26">
        <v>-0.20499999999999999</v>
      </c>
      <c r="P82" s="25">
        <v>-0.20499999999999999</v>
      </c>
      <c r="Q82" s="25">
        <v>-8.7499999999999994E-2</v>
      </c>
      <c r="R82" s="25">
        <v>-5.7500000000000002E-2</v>
      </c>
      <c r="S82" s="25">
        <v>0.28749999999999998</v>
      </c>
      <c r="T82" s="25">
        <v>0.28749999999999998</v>
      </c>
      <c r="U82" s="25">
        <v>0.1925</v>
      </c>
      <c r="V82" s="25">
        <v>0.04</v>
      </c>
      <c r="W82" s="178">
        <v>0.27</v>
      </c>
      <c r="X82" s="178">
        <v>0.39</v>
      </c>
      <c r="Y82" s="178">
        <v>-2.4E-2</v>
      </c>
      <c r="Z82" s="178">
        <v>-3.2500000000000001E-2</v>
      </c>
      <c r="AA82" s="178">
        <v>6.0000000000000001E-3</v>
      </c>
      <c r="AB82" s="178">
        <v>-1.1500000000000002E-2</v>
      </c>
      <c r="AC82" s="178">
        <v>5.0000000000000001E-3</v>
      </c>
      <c r="AD82" s="178">
        <v>-2.5000000000000001E-2</v>
      </c>
      <c r="AE82" s="178">
        <v>-6.7500000000000004E-2</v>
      </c>
      <c r="AF82" s="178">
        <v>-5.2000000000000005E-2</v>
      </c>
      <c r="AG82" s="179">
        <v>-7.4499999999999997E-2</v>
      </c>
      <c r="AH82" s="178">
        <v>-1.4000000000000002E-2</v>
      </c>
      <c r="AI82" s="180">
        <v>-7.2499999999999995E-2</v>
      </c>
      <c r="AJ82" s="180">
        <v>-0.11749999999999999</v>
      </c>
      <c r="AK82" s="29">
        <v>-1.5500000000000002E-2</v>
      </c>
      <c r="AL82" s="25">
        <v>1.4000000000000002E-2</v>
      </c>
      <c r="AM82" s="25">
        <v>0.96499999999999997</v>
      </c>
      <c r="AN82" s="25">
        <v>-2.75E-2</v>
      </c>
      <c r="AO82" s="25">
        <v>-0.31</v>
      </c>
      <c r="AP82" s="25">
        <v>-0.13250000000000001</v>
      </c>
      <c r="AQ82" s="25">
        <v>-0.17</v>
      </c>
      <c r="AR82" s="25">
        <v>-0.18</v>
      </c>
      <c r="AS82" s="25">
        <v>-0.26</v>
      </c>
      <c r="AT82" s="25">
        <v>-0.31</v>
      </c>
      <c r="AU82" s="25">
        <v>0.14000000000000001</v>
      </c>
      <c r="AV82" s="25">
        <v>-0.31</v>
      </c>
      <c r="AW82" s="25">
        <v>-0.11599999999999999</v>
      </c>
      <c r="AX82" s="25">
        <v>0</v>
      </c>
      <c r="AY82" s="25">
        <v>-0.11599999999999999</v>
      </c>
      <c r="AZ82" s="25">
        <v>-5.7500000000000002E-2</v>
      </c>
      <c r="BA82" s="25">
        <v>-9.9000000000000005E-2</v>
      </c>
      <c r="BB82" s="25">
        <v>-1.9000000000000003E-2</v>
      </c>
      <c r="BC82" s="25">
        <v>-7.7499999999999999E-2</v>
      </c>
      <c r="BD82" s="25">
        <v>-6.25E-2</v>
      </c>
      <c r="BE82" s="25">
        <v>-6.7500000000000004E-2</v>
      </c>
      <c r="BF82" s="25">
        <v>0.09</v>
      </c>
      <c r="BG82" s="25">
        <v>0.33</v>
      </c>
      <c r="BH82" s="25">
        <v>0.33250000000000002</v>
      </c>
      <c r="BI82" s="25">
        <v>0.28749999999999998</v>
      </c>
      <c r="BJ82" s="25">
        <v>0.90500000000000003</v>
      </c>
    </row>
    <row r="83" spans="1:62" x14ac:dyDescent="0.25">
      <c r="A83" s="26" t="e">
        <f>#REF!-B83</f>
        <v>#REF!</v>
      </c>
      <c r="B83" s="26">
        <v>3.3510000000000004</v>
      </c>
      <c r="C83" s="145">
        <f t="shared" si="3"/>
        <v>39173</v>
      </c>
      <c r="D83" s="26">
        <v>3.7080000000000002</v>
      </c>
      <c r="E83" s="26">
        <v>0.22500000000000001</v>
      </c>
      <c r="F83" s="26">
        <v>6.8815982847822033E-2</v>
      </c>
      <c r="G83" s="26">
        <v>-0.19500000000000001</v>
      </c>
      <c r="H83" s="26">
        <v>-0.21</v>
      </c>
      <c r="I83" s="26">
        <v>-0.17</v>
      </c>
      <c r="J83" s="26">
        <v>-0.26</v>
      </c>
      <c r="K83" s="26">
        <v>-0.15</v>
      </c>
      <c r="L83" s="26">
        <v>-5.5E-2</v>
      </c>
      <c r="M83" s="26">
        <v>-7.4999999999999997E-2</v>
      </c>
      <c r="N83" s="26">
        <v>-0.16500000000000001</v>
      </c>
      <c r="O83" s="26">
        <v>-0.19500000000000001</v>
      </c>
      <c r="P83" s="25">
        <v>-0.19500000000000001</v>
      </c>
      <c r="Q83" s="25">
        <v>-6.5000000000000002E-2</v>
      </c>
      <c r="R83" s="25">
        <v>-5.5E-2</v>
      </c>
      <c r="S83" s="25">
        <v>0.1925</v>
      </c>
      <c r="T83" s="25">
        <v>0.1925</v>
      </c>
      <c r="U83" s="25">
        <v>9.7500000000000003E-2</v>
      </c>
      <c r="V83" s="25">
        <v>0.215</v>
      </c>
      <c r="W83" s="178">
        <v>0.20499999999999999</v>
      </c>
      <c r="X83" s="178">
        <v>0.25</v>
      </c>
      <c r="Y83" s="178">
        <v>-2.35E-2</v>
      </c>
      <c r="Z83" s="178">
        <v>-2.5000000000000001E-2</v>
      </c>
      <c r="AA83" s="178">
        <v>6.0000000000000001E-3</v>
      </c>
      <c r="AB83" s="178">
        <v>-1.1500000000000002E-2</v>
      </c>
      <c r="AC83" s="178">
        <v>5.0000000000000001E-3</v>
      </c>
      <c r="AD83" s="178">
        <v>-1.4999999999999999E-2</v>
      </c>
      <c r="AE83" s="178">
        <v>-6.5000000000000002E-2</v>
      </c>
      <c r="AF83" s="178">
        <v>-4.9500000000000002E-2</v>
      </c>
      <c r="AG83" s="179">
        <v>-7.2000000000000008E-2</v>
      </c>
      <c r="AH83" s="178">
        <v>-2.1499999999999998E-2</v>
      </c>
      <c r="AI83" s="180">
        <v>-6.8000000000000005E-2</v>
      </c>
      <c r="AJ83" s="180">
        <v>-7.4999999999999997E-2</v>
      </c>
      <c r="AK83" s="29">
        <v>-2.0499999999999997E-2</v>
      </c>
      <c r="AL83" s="25">
        <v>9.0000000000000011E-3</v>
      </c>
      <c r="AM83" s="25">
        <v>0.45</v>
      </c>
      <c r="AN83" s="25">
        <v>1.4999999999999999E-2</v>
      </c>
      <c r="AO83" s="25">
        <v>-0.38500000000000001</v>
      </c>
      <c r="AP83" s="25">
        <v>-0.12</v>
      </c>
      <c r="AQ83" s="25">
        <v>-0.17</v>
      </c>
      <c r="AR83" s="25">
        <v>-0.28999999999999998</v>
      </c>
      <c r="AS83" s="25">
        <v>-0.33500000000000002</v>
      </c>
      <c r="AT83" s="25">
        <v>-0.38500000000000001</v>
      </c>
      <c r="AU83" s="25">
        <v>0.315</v>
      </c>
      <c r="AV83" s="25">
        <v>-0.38500000000000001</v>
      </c>
      <c r="AW83" s="25">
        <v>-0.10650000000000001</v>
      </c>
      <c r="AX83" s="25">
        <v>0</v>
      </c>
      <c r="AY83" s="25">
        <v>-0.10650000000000001</v>
      </c>
      <c r="AZ83" s="25">
        <v>-5.5E-2</v>
      </c>
      <c r="BA83" s="25">
        <v>-9.1500000000000012E-2</v>
      </c>
      <c r="BB83" s="25">
        <v>-2.1499999999999998E-2</v>
      </c>
      <c r="BC83" s="25">
        <v>-0.06</v>
      </c>
      <c r="BD83" s="25">
        <v>-0.02</v>
      </c>
      <c r="BE83" s="25">
        <v>-6.5000000000000002E-2</v>
      </c>
      <c r="BF83" s="25">
        <v>0.12</v>
      </c>
      <c r="BG83" s="25">
        <v>0.18</v>
      </c>
      <c r="BH83" s="25">
        <v>0.2225</v>
      </c>
      <c r="BI83" s="25">
        <v>0.1925</v>
      </c>
      <c r="BJ83" s="25">
        <v>0.36499999999999999</v>
      </c>
    </row>
    <row r="84" spans="1:62" x14ac:dyDescent="0.25">
      <c r="A84" s="26" t="e">
        <f>#REF!-B84</f>
        <v>#REF!</v>
      </c>
      <c r="B84" s="26">
        <v>3.5660000000000003</v>
      </c>
      <c r="C84" s="145">
        <f t="shared" si="3"/>
        <v>39203</v>
      </c>
      <c r="D84" s="26">
        <v>3.6949999999999998</v>
      </c>
      <c r="E84" s="26">
        <v>0.22500000000000001</v>
      </c>
      <c r="F84" s="26">
        <v>6.8853904245560996E-2</v>
      </c>
      <c r="G84" s="26">
        <v>-0.19500000000000001</v>
      </c>
      <c r="H84" s="26">
        <v>-0.21</v>
      </c>
      <c r="I84" s="26">
        <v>-0.185</v>
      </c>
      <c r="J84" s="26">
        <v>-0.26</v>
      </c>
      <c r="K84" s="26">
        <v>-0.16500000000000001</v>
      </c>
      <c r="L84" s="26">
        <v>-5.5E-2</v>
      </c>
      <c r="M84" s="26">
        <v>-7.4999999999999997E-2</v>
      </c>
      <c r="N84" s="26">
        <v>-0.16500000000000001</v>
      </c>
      <c r="O84" s="26">
        <v>-0.19500000000000001</v>
      </c>
      <c r="P84" s="25">
        <v>-0.19500000000000001</v>
      </c>
      <c r="Q84" s="25">
        <v>-6.5000000000000002E-2</v>
      </c>
      <c r="R84" s="25">
        <v>-5.5E-2</v>
      </c>
      <c r="S84" s="25">
        <v>0.20250000000000001</v>
      </c>
      <c r="T84" s="25">
        <v>0.20250000000000001</v>
      </c>
      <c r="U84" s="25">
        <v>0.1075</v>
      </c>
      <c r="V84" s="25">
        <v>0.215</v>
      </c>
      <c r="W84" s="178">
        <v>0.1925</v>
      </c>
      <c r="X84" s="178">
        <v>0.20250000000000001</v>
      </c>
      <c r="Y84" s="178">
        <v>-2.35E-2</v>
      </c>
      <c r="Z84" s="178">
        <v>-2.5249999999999998E-2</v>
      </c>
      <c r="AA84" s="178">
        <v>5.7500000000000008E-3</v>
      </c>
      <c r="AB84" s="178">
        <v>-1.175E-2</v>
      </c>
      <c r="AC84" s="178">
        <v>5.0000000000000001E-3</v>
      </c>
      <c r="AD84" s="178">
        <v>-1.4999999999999999E-2</v>
      </c>
      <c r="AE84" s="178">
        <v>-6.5000000000000002E-2</v>
      </c>
      <c r="AF84" s="178">
        <v>-4.9500000000000002E-2</v>
      </c>
      <c r="AG84" s="179">
        <v>-7.2000000000000008E-2</v>
      </c>
      <c r="AH84" s="178">
        <v>-2.1499999999999998E-2</v>
      </c>
      <c r="AI84" s="180">
        <v>-6.8000000000000005E-2</v>
      </c>
      <c r="AJ84" s="180">
        <v>-7.4999999999999997E-2</v>
      </c>
      <c r="AK84" s="29">
        <v>-2.0499999999999997E-2</v>
      </c>
      <c r="AL84" s="25">
        <v>9.0000000000000011E-3</v>
      </c>
      <c r="AM84" s="25">
        <v>0.41499999999999998</v>
      </c>
      <c r="AN84" s="25">
        <v>1.4999999999999999E-2</v>
      </c>
      <c r="AO84" s="25">
        <v>-0.38500000000000001</v>
      </c>
      <c r="AP84" s="25">
        <v>-0.12</v>
      </c>
      <c r="AQ84" s="25">
        <v>-0.17</v>
      </c>
      <c r="AR84" s="25">
        <v>-0.28999999999999998</v>
      </c>
      <c r="AS84" s="25">
        <v>-0.33500000000000002</v>
      </c>
      <c r="AT84" s="25">
        <v>-0.38500000000000001</v>
      </c>
      <c r="AU84" s="25">
        <v>0.315</v>
      </c>
      <c r="AV84" s="25">
        <v>-0.38500000000000001</v>
      </c>
      <c r="AW84" s="25">
        <v>-0.10400000000000001</v>
      </c>
      <c r="AX84" s="25">
        <v>0</v>
      </c>
      <c r="AY84" s="25">
        <v>-0.10400000000000001</v>
      </c>
      <c r="AZ84" s="25">
        <v>-5.5E-2</v>
      </c>
      <c r="BA84" s="25">
        <v>-8.6500000000000007E-2</v>
      </c>
      <c r="BB84" s="25">
        <v>-2.1499999999999998E-2</v>
      </c>
      <c r="BC84" s="25">
        <v>-0.06</v>
      </c>
      <c r="BD84" s="25">
        <v>-0.02</v>
      </c>
      <c r="BE84" s="25">
        <v>-6.5000000000000002E-2</v>
      </c>
      <c r="BF84" s="25">
        <v>0.12</v>
      </c>
      <c r="BG84" s="25">
        <v>0.18</v>
      </c>
      <c r="BH84" s="25">
        <v>0.23250000000000001</v>
      </c>
      <c r="BI84" s="25">
        <v>0.20250000000000001</v>
      </c>
      <c r="BJ84" s="25">
        <v>0.29749999999999999</v>
      </c>
    </row>
    <row r="85" spans="1:62" x14ac:dyDescent="0.25">
      <c r="A85" s="26" t="e">
        <f>#REF!-B85</f>
        <v>#REF!</v>
      </c>
      <c r="B85" s="26">
        <v>3.4550000000000001</v>
      </c>
      <c r="C85" s="145">
        <f t="shared" si="3"/>
        <v>39234</v>
      </c>
      <c r="D85" s="26">
        <v>3.7269999999999999</v>
      </c>
      <c r="E85" s="26">
        <v>0.215</v>
      </c>
      <c r="F85" s="26">
        <v>6.8893089690393025E-2</v>
      </c>
      <c r="G85" s="26">
        <v>-0.19500000000000001</v>
      </c>
      <c r="H85" s="26">
        <v>-0.21</v>
      </c>
      <c r="I85" s="26">
        <v>-0.19500000000000001</v>
      </c>
      <c r="J85" s="26">
        <v>-0.26</v>
      </c>
      <c r="K85" s="26">
        <v>-0.17499999999999999</v>
      </c>
      <c r="L85" s="26">
        <v>-5.5E-2</v>
      </c>
      <c r="M85" s="26">
        <v>-7.4999999999999997E-2</v>
      </c>
      <c r="N85" s="26">
        <v>-0.16500000000000001</v>
      </c>
      <c r="O85" s="26">
        <v>-0.19500000000000001</v>
      </c>
      <c r="P85" s="25">
        <v>-0.19500000000000001</v>
      </c>
      <c r="Q85" s="25">
        <v>-6.25E-2</v>
      </c>
      <c r="R85" s="25">
        <v>-5.5E-2</v>
      </c>
      <c r="S85" s="25">
        <v>0.19750000000000001</v>
      </c>
      <c r="T85" s="25">
        <v>0.19750000000000001</v>
      </c>
      <c r="U85" s="25">
        <v>0.10249999999999999</v>
      </c>
      <c r="V85" s="25">
        <v>0</v>
      </c>
      <c r="W85" s="178">
        <v>0.1925</v>
      </c>
      <c r="X85" s="178">
        <v>0.20250000000000001</v>
      </c>
      <c r="Y85" s="178">
        <v>-2.35E-2</v>
      </c>
      <c r="Z85" s="178">
        <v>-2.5249999999999998E-2</v>
      </c>
      <c r="AA85" s="178">
        <v>5.7500000000000008E-3</v>
      </c>
      <c r="AB85" s="178">
        <v>-1.175E-2</v>
      </c>
      <c r="AC85" s="178">
        <v>5.0000000000000001E-3</v>
      </c>
      <c r="AD85" s="178">
        <v>-1.4999999999999999E-2</v>
      </c>
      <c r="AE85" s="178">
        <v>-6.5000000000000002E-2</v>
      </c>
      <c r="AF85" s="178">
        <v>-4.9500000000000002E-2</v>
      </c>
      <c r="AG85" s="179">
        <v>-7.2000000000000008E-2</v>
      </c>
      <c r="AH85" s="178">
        <v>-2.1499999999999998E-2</v>
      </c>
      <c r="AI85" s="180">
        <v>-8.4000000000000005E-2</v>
      </c>
      <c r="AJ85" s="180">
        <v>-7.0000000000000007E-2</v>
      </c>
      <c r="AK85" s="29">
        <v>-2.0499999999999997E-2</v>
      </c>
      <c r="AL85" s="25">
        <v>9.0000000000000011E-3</v>
      </c>
      <c r="AM85" s="25">
        <v>0.40500000000000003</v>
      </c>
      <c r="AN85" s="25">
        <v>0.02</v>
      </c>
      <c r="AO85" s="25">
        <v>-0.38500000000000001</v>
      </c>
      <c r="AP85" s="25">
        <v>-0.12</v>
      </c>
      <c r="AQ85" s="25">
        <v>-0.17</v>
      </c>
      <c r="AR85" s="25">
        <v>-0.28999999999999998</v>
      </c>
      <c r="AS85" s="25">
        <v>-0.33500000000000002</v>
      </c>
      <c r="AT85" s="25">
        <v>-0.38500000000000001</v>
      </c>
      <c r="AU85" s="25">
        <v>0.315</v>
      </c>
      <c r="AV85" s="25">
        <v>-0.38500000000000001</v>
      </c>
      <c r="AW85" s="25">
        <v>-9.6500000000000002E-2</v>
      </c>
      <c r="AX85" s="25">
        <v>0</v>
      </c>
      <c r="AY85" s="25">
        <v>-9.6500000000000002E-2</v>
      </c>
      <c r="AZ85" s="25">
        <v>-5.5E-2</v>
      </c>
      <c r="BA85" s="25">
        <v>-8.1500000000000003E-2</v>
      </c>
      <c r="BB85" s="25">
        <v>-2.1499999999999998E-2</v>
      </c>
      <c r="BC85" s="25">
        <v>-0.06</v>
      </c>
      <c r="BD85" s="25">
        <v>-1.4999999999999999E-2</v>
      </c>
      <c r="BE85" s="25">
        <v>-6.5000000000000002E-2</v>
      </c>
      <c r="BF85" s="25">
        <v>0.12</v>
      </c>
      <c r="BG85" s="25">
        <v>0.18</v>
      </c>
      <c r="BH85" s="25">
        <v>0.22750000000000001</v>
      </c>
      <c r="BI85" s="25">
        <v>0.19750000000000001</v>
      </c>
      <c r="BJ85" s="25">
        <v>0.29749999999999999</v>
      </c>
    </row>
    <row r="86" spans="1:62" x14ac:dyDescent="0.25">
      <c r="A86" s="26" t="e">
        <f>#REF!-B86</f>
        <v>#REF!</v>
      </c>
      <c r="B86" s="26">
        <v>3.3090000000000006</v>
      </c>
      <c r="C86" s="145">
        <f t="shared" si="3"/>
        <v>39264</v>
      </c>
      <c r="D86" s="26">
        <v>3.7549999999999999</v>
      </c>
      <c r="E86" s="26">
        <v>0.215</v>
      </c>
      <c r="F86" s="26">
        <v>6.8931011089100019E-2</v>
      </c>
      <c r="G86" s="26">
        <v>-0.19500000000000001</v>
      </c>
      <c r="H86" s="26">
        <v>-0.21</v>
      </c>
      <c r="I86" s="26">
        <v>-0.19500000000000001</v>
      </c>
      <c r="J86" s="26">
        <v>-0.28000000000000003</v>
      </c>
      <c r="K86" s="26">
        <v>-0.17499999999999999</v>
      </c>
      <c r="L86" s="26">
        <v>-5.5E-2</v>
      </c>
      <c r="M86" s="26">
        <v>-7.4999999999999997E-2</v>
      </c>
      <c r="N86" s="26">
        <v>-0.16500000000000001</v>
      </c>
      <c r="O86" s="26">
        <v>-0.19500000000000001</v>
      </c>
      <c r="P86" s="25">
        <v>-0.19500000000000001</v>
      </c>
      <c r="Q86" s="25">
        <v>-6.1249999999999999E-2</v>
      </c>
      <c r="R86" s="25">
        <v>-5.5E-2</v>
      </c>
      <c r="S86" s="25">
        <v>0.1875</v>
      </c>
      <c r="T86" s="25">
        <v>0.1875</v>
      </c>
      <c r="U86" s="25">
        <v>9.2499999999999999E-2</v>
      </c>
      <c r="V86" s="25">
        <v>0</v>
      </c>
      <c r="W86" s="178">
        <v>0.1925</v>
      </c>
      <c r="X86" s="178">
        <v>0.215</v>
      </c>
      <c r="Y86" s="178">
        <v>-2.35E-2</v>
      </c>
      <c r="Z86" s="178">
        <v>-2.5249999999999998E-2</v>
      </c>
      <c r="AA86" s="178">
        <v>5.7500000000000008E-3</v>
      </c>
      <c r="AB86" s="178">
        <v>-1.175E-2</v>
      </c>
      <c r="AC86" s="178">
        <v>5.0000000000000001E-3</v>
      </c>
      <c r="AD86" s="178">
        <v>-1.4999999999999999E-2</v>
      </c>
      <c r="AE86" s="178">
        <v>-6.5000000000000002E-2</v>
      </c>
      <c r="AF86" s="178">
        <v>-4.9500000000000002E-2</v>
      </c>
      <c r="AG86" s="179">
        <v>-7.2000000000000008E-2</v>
      </c>
      <c r="AH86" s="178">
        <v>-2.1499999999999998E-2</v>
      </c>
      <c r="AI86" s="180">
        <v>-7.6999999999999999E-2</v>
      </c>
      <c r="AJ86" s="180">
        <v>-6.7500000000000004E-2</v>
      </c>
      <c r="AK86" s="29">
        <v>-2.0499999999999997E-2</v>
      </c>
      <c r="AL86" s="25">
        <v>9.0000000000000011E-3</v>
      </c>
      <c r="AM86" s="25">
        <v>0.44</v>
      </c>
      <c r="AN86" s="25">
        <v>2.2499999999999999E-2</v>
      </c>
      <c r="AO86" s="25">
        <v>-0.38500000000000001</v>
      </c>
      <c r="AP86" s="25">
        <v>-0.12</v>
      </c>
      <c r="AQ86" s="25">
        <v>-0.17</v>
      </c>
      <c r="AR86" s="25">
        <v>-0.28999999999999998</v>
      </c>
      <c r="AS86" s="25">
        <v>-0.33500000000000002</v>
      </c>
      <c r="AT86" s="25">
        <v>-0.38500000000000001</v>
      </c>
      <c r="AU86" s="25">
        <v>0.315</v>
      </c>
      <c r="AV86" s="25">
        <v>-0.38500000000000001</v>
      </c>
      <c r="AW86" s="25">
        <v>-0.10400000000000001</v>
      </c>
      <c r="AX86" s="25">
        <v>0</v>
      </c>
      <c r="AY86" s="25">
        <v>-0.10400000000000001</v>
      </c>
      <c r="AZ86" s="25">
        <v>-5.5E-2</v>
      </c>
      <c r="BA86" s="25">
        <v>-7.6499999999999999E-2</v>
      </c>
      <c r="BB86" s="25">
        <v>-2.1499999999999998E-2</v>
      </c>
      <c r="BC86" s="25">
        <v>-0.06</v>
      </c>
      <c r="BD86" s="25">
        <v>-1.2500000000000001E-2</v>
      </c>
      <c r="BE86" s="25">
        <v>-6.5000000000000002E-2</v>
      </c>
      <c r="BF86" s="25">
        <v>0.12</v>
      </c>
      <c r="BG86" s="25">
        <v>0.18</v>
      </c>
      <c r="BH86" s="25">
        <v>0.2175</v>
      </c>
      <c r="BI86" s="25">
        <v>0.1875</v>
      </c>
      <c r="BJ86" s="25">
        <v>0.31</v>
      </c>
    </row>
    <row r="87" spans="1:62" x14ac:dyDescent="0.25">
      <c r="A87" s="26" t="e">
        <f>#REF!-B87</f>
        <v>#REF!</v>
      </c>
      <c r="B87" s="26">
        <v>3.1660000000000004</v>
      </c>
      <c r="C87" s="145">
        <f t="shared" si="3"/>
        <v>39295</v>
      </c>
      <c r="D87" s="26">
        <v>3.7770000000000001</v>
      </c>
      <c r="E87" s="26">
        <v>0.215</v>
      </c>
      <c r="F87" s="26">
        <v>6.8970196534931014E-2</v>
      </c>
      <c r="G87" s="26">
        <v>-0.19500000000000001</v>
      </c>
      <c r="H87" s="26">
        <v>-0.21</v>
      </c>
      <c r="I87" s="26">
        <v>-0.19500000000000001</v>
      </c>
      <c r="J87" s="26">
        <v>-0.28000000000000003</v>
      </c>
      <c r="K87" s="26">
        <v>-0.17499999999999999</v>
      </c>
      <c r="L87" s="26">
        <v>-5.5E-2</v>
      </c>
      <c r="M87" s="26">
        <v>-7.4999999999999997E-2</v>
      </c>
      <c r="N87" s="26">
        <v>-0.16500000000000001</v>
      </c>
      <c r="O87" s="26">
        <v>-0.19500000000000001</v>
      </c>
      <c r="P87" s="25">
        <v>-0.19500000000000001</v>
      </c>
      <c r="Q87" s="25">
        <v>-0.06</v>
      </c>
      <c r="R87" s="25">
        <v>-5.5E-2</v>
      </c>
      <c r="S87" s="25">
        <v>0.185</v>
      </c>
      <c r="T87" s="25">
        <v>0.185</v>
      </c>
      <c r="U87" s="25">
        <v>0.09</v>
      </c>
      <c r="V87" s="25">
        <v>0</v>
      </c>
      <c r="W87" s="178">
        <v>0.1925</v>
      </c>
      <c r="X87" s="178">
        <v>0.215</v>
      </c>
      <c r="Y87" s="178">
        <v>-2.35E-2</v>
      </c>
      <c r="Z87" s="178">
        <v>-2.5249999999999998E-2</v>
      </c>
      <c r="AA87" s="178">
        <v>5.7500000000000008E-3</v>
      </c>
      <c r="AB87" s="178">
        <v>-1.175E-2</v>
      </c>
      <c r="AC87" s="178">
        <v>5.0000000000000001E-3</v>
      </c>
      <c r="AD87" s="178">
        <v>-1.4999999999999999E-2</v>
      </c>
      <c r="AE87" s="178">
        <v>-6.5000000000000002E-2</v>
      </c>
      <c r="AF87" s="178">
        <v>-4.9500000000000002E-2</v>
      </c>
      <c r="AG87" s="179">
        <v>-7.2000000000000008E-2</v>
      </c>
      <c r="AH87" s="178">
        <v>-2.1499999999999998E-2</v>
      </c>
      <c r="AI87" s="180">
        <v>-5.7999999999999996E-2</v>
      </c>
      <c r="AJ87" s="180">
        <v>-6.5000000000000002E-2</v>
      </c>
      <c r="AK87" s="29">
        <v>-2.0499999999999997E-2</v>
      </c>
      <c r="AL87" s="25">
        <v>9.0000000000000011E-3</v>
      </c>
      <c r="AM87" s="25">
        <v>0.505</v>
      </c>
      <c r="AN87" s="25">
        <v>2.5000000000000001E-2</v>
      </c>
      <c r="AO87" s="25">
        <v>-0.38500000000000001</v>
      </c>
      <c r="AP87" s="25">
        <v>-0.12</v>
      </c>
      <c r="AQ87" s="25">
        <v>-0.17</v>
      </c>
      <c r="AR87" s="25">
        <v>-0.28999999999999998</v>
      </c>
      <c r="AS87" s="25">
        <v>-0.33500000000000002</v>
      </c>
      <c r="AT87" s="25">
        <v>-0.38500000000000001</v>
      </c>
      <c r="AU87" s="25">
        <v>0.315</v>
      </c>
      <c r="AV87" s="25">
        <v>-0.38500000000000001</v>
      </c>
      <c r="AW87" s="25">
        <v>-9.1500000000000012E-2</v>
      </c>
      <c r="AX87" s="25">
        <v>0</v>
      </c>
      <c r="AY87" s="25">
        <v>-9.1500000000000012E-2</v>
      </c>
      <c r="AZ87" s="25">
        <v>-5.5E-2</v>
      </c>
      <c r="BA87" s="25">
        <v>-7.6499999999999999E-2</v>
      </c>
      <c r="BB87" s="25">
        <v>-2.1499999999999998E-2</v>
      </c>
      <c r="BC87" s="25">
        <v>-0.06</v>
      </c>
      <c r="BD87" s="25">
        <v>-0.01</v>
      </c>
      <c r="BE87" s="25">
        <v>-6.5000000000000002E-2</v>
      </c>
      <c r="BF87" s="25">
        <v>0.12</v>
      </c>
      <c r="BG87" s="25">
        <v>0.18</v>
      </c>
      <c r="BH87" s="25">
        <v>0.215</v>
      </c>
      <c r="BI87" s="25">
        <v>0.185</v>
      </c>
      <c r="BJ87" s="25">
        <v>0.31</v>
      </c>
    </row>
    <row r="88" spans="1:62" x14ac:dyDescent="0.25">
      <c r="A88" s="26" t="e">
        <f>#REF!-B88</f>
        <v>#REF!</v>
      </c>
      <c r="B88" s="26">
        <v>3.1419999999999999</v>
      </c>
      <c r="C88" s="145">
        <f t="shared" si="3"/>
        <v>39326</v>
      </c>
      <c r="D88" s="26">
        <v>3.7940000000000005</v>
      </c>
      <c r="E88" s="26">
        <v>0.215</v>
      </c>
      <c r="F88" s="26">
        <v>6.9009381981270018E-2</v>
      </c>
      <c r="G88" s="26">
        <v>-0.19500000000000001</v>
      </c>
      <c r="H88" s="26">
        <v>-0.21</v>
      </c>
      <c r="I88" s="26">
        <v>-0.185</v>
      </c>
      <c r="J88" s="26">
        <v>-0.28000000000000003</v>
      </c>
      <c r="K88" s="26">
        <v>-0.16500000000000001</v>
      </c>
      <c r="L88" s="26">
        <v>-5.5E-2</v>
      </c>
      <c r="M88" s="26">
        <v>-7.4999999999999997E-2</v>
      </c>
      <c r="N88" s="26">
        <v>-0.16500000000000001</v>
      </c>
      <c r="O88" s="26">
        <v>-0.19500000000000001</v>
      </c>
      <c r="P88" s="25">
        <v>-0.19500000000000001</v>
      </c>
      <c r="Q88" s="25">
        <v>-6.3750000000000001E-2</v>
      </c>
      <c r="R88" s="25">
        <v>-5.5E-2</v>
      </c>
      <c r="S88" s="25">
        <v>0.1825</v>
      </c>
      <c r="T88" s="25">
        <v>0.1825</v>
      </c>
      <c r="U88" s="25">
        <v>8.7499999999999994E-2</v>
      </c>
      <c r="V88" s="25">
        <v>0</v>
      </c>
      <c r="W88" s="178">
        <v>0.1925</v>
      </c>
      <c r="X88" s="178">
        <v>0.19500000000000001</v>
      </c>
      <c r="Y88" s="178">
        <v>-2.35E-2</v>
      </c>
      <c r="Z88" s="178">
        <v>-2.5249999999999998E-2</v>
      </c>
      <c r="AA88" s="178">
        <v>5.7500000000000008E-3</v>
      </c>
      <c r="AB88" s="178">
        <v>-1.175E-2</v>
      </c>
      <c r="AC88" s="178">
        <v>5.0000000000000001E-3</v>
      </c>
      <c r="AD88" s="178">
        <v>-1.4999999999999999E-2</v>
      </c>
      <c r="AE88" s="178">
        <v>-6.5000000000000002E-2</v>
      </c>
      <c r="AF88" s="178">
        <v>-4.9500000000000002E-2</v>
      </c>
      <c r="AG88" s="179">
        <v>-7.2000000000000008E-2</v>
      </c>
      <c r="AH88" s="178">
        <v>-2.1499999999999998E-2</v>
      </c>
      <c r="AI88" s="180">
        <v>-5.6000000000000008E-2</v>
      </c>
      <c r="AJ88" s="180">
        <v>-7.2499999999999995E-2</v>
      </c>
      <c r="AK88" s="29">
        <v>-2.0499999999999997E-2</v>
      </c>
      <c r="AL88" s="25">
        <v>9.0000000000000011E-3</v>
      </c>
      <c r="AM88" s="25">
        <v>0.40500000000000003</v>
      </c>
      <c r="AN88" s="25">
        <v>1.7500000000000002E-2</v>
      </c>
      <c r="AO88" s="25">
        <v>-0.38500000000000001</v>
      </c>
      <c r="AP88" s="25">
        <v>-0.12</v>
      </c>
      <c r="AQ88" s="25">
        <v>-0.17</v>
      </c>
      <c r="AR88" s="25">
        <v>-0.28999999999999998</v>
      </c>
      <c r="AS88" s="25">
        <v>-0.33500000000000002</v>
      </c>
      <c r="AT88" s="25">
        <v>-0.38500000000000001</v>
      </c>
      <c r="AU88" s="25">
        <v>0.315</v>
      </c>
      <c r="AV88" s="25">
        <v>-0.38500000000000001</v>
      </c>
      <c r="AW88" s="25">
        <v>-9.6500000000000002E-2</v>
      </c>
      <c r="AX88" s="25">
        <v>0</v>
      </c>
      <c r="AY88" s="25">
        <v>-9.6500000000000002E-2</v>
      </c>
      <c r="AZ88" s="25">
        <v>-5.5E-2</v>
      </c>
      <c r="BA88" s="25">
        <v>-9.1500000000000012E-2</v>
      </c>
      <c r="BB88" s="25">
        <v>-2.1499999999999998E-2</v>
      </c>
      <c r="BC88" s="25">
        <v>-0.06</v>
      </c>
      <c r="BD88" s="25">
        <v>-1.7500000000000002E-2</v>
      </c>
      <c r="BE88" s="25">
        <v>-6.5000000000000002E-2</v>
      </c>
      <c r="BF88" s="25">
        <v>0.12</v>
      </c>
      <c r="BG88" s="25">
        <v>0.18</v>
      </c>
      <c r="BH88" s="25">
        <v>0.21249999999999999</v>
      </c>
      <c r="BI88" s="25">
        <v>0.1825</v>
      </c>
      <c r="BJ88" s="25">
        <v>0.3</v>
      </c>
    </row>
    <row r="89" spans="1:62" x14ac:dyDescent="0.25">
      <c r="A89" s="26" t="e">
        <f>#REF!-B89</f>
        <v>#REF!</v>
      </c>
      <c r="B89" s="26">
        <v>3.1260000000000003</v>
      </c>
      <c r="C89" s="145">
        <f t="shared" si="3"/>
        <v>39356</v>
      </c>
      <c r="D89" s="26">
        <v>3.8060000000000005</v>
      </c>
      <c r="E89" s="26">
        <v>0.20499999999999999</v>
      </c>
      <c r="F89" s="26">
        <v>6.9047303381436012E-2</v>
      </c>
      <c r="G89" s="26">
        <v>-0.19500000000000001</v>
      </c>
      <c r="H89" s="26">
        <v>-0.21</v>
      </c>
      <c r="I89" s="26">
        <v>-0.17</v>
      </c>
      <c r="J89" s="26">
        <v>-0.28000000000000003</v>
      </c>
      <c r="K89" s="26">
        <v>-0.15</v>
      </c>
      <c r="L89" s="26">
        <v>-5.5E-2</v>
      </c>
      <c r="M89" s="26">
        <v>-7.4999999999999997E-2</v>
      </c>
      <c r="N89" s="26">
        <v>-0.16500000000000001</v>
      </c>
      <c r="O89" s="26">
        <v>-0.19500000000000001</v>
      </c>
      <c r="P89" s="25">
        <v>-0.19500000000000001</v>
      </c>
      <c r="Q89" s="25">
        <v>-6.8750000000000006E-2</v>
      </c>
      <c r="R89" s="25">
        <v>-5.5E-2</v>
      </c>
      <c r="S89" s="25">
        <v>0.19750000000000001</v>
      </c>
      <c r="T89" s="25">
        <v>0.19750000000000001</v>
      </c>
      <c r="U89" s="25">
        <v>0.10249999999999999</v>
      </c>
      <c r="V89" s="25">
        <v>0</v>
      </c>
      <c r="W89" s="178">
        <v>0.19750000000000001</v>
      </c>
      <c r="X89" s="178">
        <v>0.215</v>
      </c>
      <c r="Y89" s="178">
        <v>-2.35E-2</v>
      </c>
      <c r="Z89" s="178">
        <v>-2.5249999999999998E-2</v>
      </c>
      <c r="AA89" s="178">
        <v>-1.2500000000000001E-2</v>
      </c>
      <c r="AB89" s="178">
        <v>-0.03</v>
      </c>
      <c r="AC89" s="178">
        <v>5.0000000000000001E-3</v>
      </c>
      <c r="AD89" s="178">
        <v>-1.4999999999999999E-2</v>
      </c>
      <c r="AE89" s="178">
        <v>-6.5000000000000002E-2</v>
      </c>
      <c r="AF89" s="178">
        <v>-4.9500000000000002E-2</v>
      </c>
      <c r="AG89" s="179">
        <v>-7.2000000000000008E-2</v>
      </c>
      <c r="AH89" s="178">
        <v>-2.1499999999999998E-2</v>
      </c>
      <c r="AI89" s="180">
        <v>-0.1</v>
      </c>
      <c r="AJ89" s="180">
        <v>-8.2500000000000004E-2</v>
      </c>
      <c r="AK89" s="29">
        <v>-2.0499999999999997E-2</v>
      </c>
      <c r="AL89" s="25">
        <v>9.0000000000000011E-3</v>
      </c>
      <c r="AM89" s="25">
        <v>0.46</v>
      </c>
      <c r="AN89" s="25">
        <v>7.4999999999999997E-3</v>
      </c>
      <c r="AO89" s="25">
        <v>-0.38500000000000001</v>
      </c>
      <c r="AP89" s="25">
        <v>-0.12</v>
      </c>
      <c r="AQ89" s="25">
        <v>-0.17</v>
      </c>
      <c r="AR89" s="25">
        <v>-0.28999999999999998</v>
      </c>
      <c r="AS89" s="25">
        <v>-0.33500000000000002</v>
      </c>
      <c r="AT89" s="25">
        <v>-0.38500000000000001</v>
      </c>
      <c r="AU89" s="25">
        <v>0.315</v>
      </c>
      <c r="AV89" s="25">
        <v>-0.38500000000000001</v>
      </c>
      <c r="AW89" s="25">
        <v>-0.10650000000000001</v>
      </c>
      <c r="AX89" s="25">
        <v>0</v>
      </c>
      <c r="AY89" s="25">
        <v>-0.10650000000000001</v>
      </c>
      <c r="AZ89" s="25">
        <v>-5.5E-2</v>
      </c>
      <c r="BA89" s="25">
        <v>-9.4E-2</v>
      </c>
      <c r="BB89" s="25">
        <v>-2.1499999999999998E-2</v>
      </c>
      <c r="BC89" s="25">
        <v>-0.06</v>
      </c>
      <c r="BD89" s="25">
        <v>-2.75E-2</v>
      </c>
      <c r="BE89" s="25">
        <v>-6.5000000000000002E-2</v>
      </c>
      <c r="BF89" s="25">
        <v>0.12</v>
      </c>
      <c r="BG89" s="25">
        <v>0.18</v>
      </c>
      <c r="BH89" s="25">
        <v>0.22750000000000001</v>
      </c>
      <c r="BI89" s="25">
        <v>0.19750000000000001</v>
      </c>
      <c r="BJ89" s="25">
        <v>0.37253000000000003</v>
      </c>
    </row>
    <row r="90" spans="1:62" x14ac:dyDescent="0.25">
      <c r="A90" s="26" t="e">
        <f>#REF!-B90</f>
        <v>#REF!</v>
      </c>
      <c r="B90" s="26">
        <v>3.1910000000000003</v>
      </c>
      <c r="C90" s="145">
        <f t="shared" si="3"/>
        <v>39387</v>
      </c>
      <c r="D90" s="26">
        <v>3.9290000000000003</v>
      </c>
      <c r="E90" s="26">
        <v>0.20499999999999999</v>
      </c>
      <c r="F90" s="26">
        <v>6.9081397708176034E-2</v>
      </c>
      <c r="G90" s="26">
        <v>-0.19</v>
      </c>
      <c r="H90" s="26">
        <v>-0.2</v>
      </c>
      <c r="I90" s="26">
        <v>-0.13250000000000001</v>
      </c>
      <c r="J90" s="26">
        <v>-0.27500000000000002</v>
      </c>
      <c r="K90" s="26">
        <v>-0.1125</v>
      </c>
      <c r="L90" s="26">
        <v>-5.5E-2</v>
      </c>
      <c r="M90" s="26">
        <v>-0.09</v>
      </c>
      <c r="N90" s="26">
        <v>-0.16</v>
      </c>
      <c r="O90" s="26">
        <v>-0.19</v>
      </c>
      <c r="P90" s="25">
        <v>-0.19</v>
      </c>
      <c r="Q90" s="25">
        <v>-8.8749999999999996E-2</v>
      </c>
      <c r="R90" s="25">
        <v>-5.5E-2</v>
      </c>
      <c r="S90" s="25">
        <v>0.26</v>
      </c>
      <c r="T90" s="25">
        <v>0.26</v>
      </c>
      <c r="U90" s="25">
        <v>0.16500000000000001</v>
      </c>
      <c r="V90" s="25">
        <v>0</v>
      </c>
      <c r="W90" s="178">
        <v>0.27250000000000002</v>
      </c>
      <c r="X90" s="178">
        <v>0.315</v>
      </c>
      <c r="Y90" s="178">
        <v>-2.6499999999999999E-2</v>
      </c>
      <c r="Z90" s="178">
        <v>-0.04</v>
      </c>
      <c r="AA90" s="178">
        <v>-1.1500000000000002E-2</v>
      </c>
      <c r="AB90" s="178">
        <v>-2.8999999999999998E-2</v>
      </c>
      <c r="AC90" s="178">
        <v>5.0000000000000001E-3</v>
      </c>
      <c r="AD90" s="178">
        <v>-2.1000000000000001E-2</v>
      </c>
      <c r="AE90" s="178">
        <v>-6.7500000000000004E-2</v>
      </c>
      <c r="AF90" s="178">
        <v>-5.45E-2</v>
      </c>
      <c r="AG90" s="179">
        <v>-7.6999999999999999E-2</v>
      </c>
      <c r="AH90" s="178">
        <v>-1.3000000000000001E-2</v>
      </c>
      <c r="AI90" s="180">
        <v>-7.8E-2</v>
      </c>
      <c r="AJ90" s="180">
        <v>-0.1225</v>
      </c>
      <c r="AK90" s="29">
        <v>-1.5500000000000002E-2</v>
      </c>
      <c r="AL90" s="25">
        <v>1.4999999999999999E-2</v>
      </c>
      <c r="AM90" s="25">
        <v>0.88500000000000001</v>
      </c>
      <c r="AN90" s="25">
        <v>-3.2500000000000001E-2</v>
      </c>
      <c r="AO90" s="25">
        <v>-0.31</v>
      </c>
      <c r="AP90" s="25">
        <v>-0.13250000000000001</v>
      </c>
      <c r="AQ90" s="25">
        <v>-0.17</v>
      </c>
      <c r="AR90" s="25">
        <v>0</v>
      </c>
      <c r="AS90" s="25">
        <v>-0.26</v>
      </c>
      <c r="AT90" s="25">
        <v>0</v>
      </c>
      <c r="AU90" s="25">
        <v>0.14000000000000001</v>
      </c>
      <c r="AV90" s="25">
        <v>-0.31</v>
      </c>
      <c r="AW90" s="25">
        <v>-0.1265</v>
      </c>
      <c r="AX90" s="25">
        <v>0</v>
      </c>
      <c r="AY90" s="25">
        <v>-0.1265</v>
      </c>
      <c r="AZ90" s="25">
        <v>-5.5E-2</v>
      </c>
      <c r="BA90" s="25">
        <v>-0.109</v>
      </c>
      <c r="BB90" s="25">
        <v>-1.8000000000000002E-2</v>
      </c>
      <c r="BC90" s="25">
        <v>-7.4999999999999997E-2</v>
      </c>
      <c r="BD90" s="25">
        <v>-6.7500000000000004E-2</v>
      </c>
      <c r="BE90" s="25">
        <v>-6.7500000000000004E-2</v>
      </c>
      <c r="BF90" s="25">
        <v>0.09</v>
      </c>
      <c r="BG90" s="25">
        <v>0.28000000000000003</v>
      </c>
      <c r="BH90" s="25">
        <v>0.30499999999999999</v>
      </c>
      <c r="BI90" s="25">
        <v>0.26</v>
      </c>
      <c r="BJ90" s="25">
        <v>0.66</v>
      </c>
    </row>
    <row r="91" spans="1:62" x14ac:dyDescent="0.25">
      <c r="A91" s="26" t="e">
        <f>#REF!-B91</f>
        <v>#REF!</v>
      </c>
      <c r="B91" s="26">
        <v>3.1860000000000004</v>
      </c>
      <c r="C91" s="145">
        <f t="shared" si="3"/>
        <v>39417</v>
      </c>
      <c r="D91" s="26">
        <v>4.0380000000000003</v>
      </c>
      <c r="E91" s="26">
        <v>0.20499999999999999</v>
      </c>
      <c r="F91" s="26">
        <v>6.9110334778685015E-2</v>
      </c>
      <c r="G91" s="26">
        <v>-0.19750000000000001</v>
      </c>
      <c r="H91" s="26">
        <v>-0.20749999999999999</v>
      </c>
      <c r="I91" s="26">
        <v>-0.125</v>
      </c>
      <c r="J91" s="26">
        <v>-0.28249999999999997</v>
      </c>
      <c r="K91" s="26">
        <v>-0.105</v>
      </c>
      <c r="L91" s="26">
        <v>-5.5E-2</v>
      </c>
      <c r="M91" s="26">
        <v>-0.09</v>
      </c>
      <c r="N91" s="26">
        <v>-0.16750000000000001</v>
      </c>
      <c r="O91" s="26">
        <v>-0.19750000000000001</v>
      </c>
      <c r="P91" s="25">
        <v>-0.19750000000000001</v>
      </c>
      <c r="Q91" s="25">
        <v>-0.1</v>
      </c>
      <c r="R91" s="25">
        <v>-5.5E-2</v>
      </c>
      <c r="S91" s="25">
        <v>0.3</v>
      </c>
      <c r="T91" s="25">
        <v>0.3</v>
      </c>
      <c r="U91" s="25">
        <v>0.20499999999999999</v>
      </c>
      <c r="V91" s="25">
        <v>0</v>
      </c>
      <c r="W91" s="178">
        <v>0.3075</v>
      </c>
      <c r="X91" s="178">
        <v>0.39500000000000002</v>
      </c>
      <c r="Y91" s="178">
        <v>-2.6499999999999999E-2</v>
      </c>
      <c r="Z91" s="178">
        <v>-3.2500000000000001E-2</v>
      </c>
      <c r="AA91" s="178">
        <v>-1.1500000000000002E-2</v>
      </c>
      <c r="AB91" s="178">
        <v>-2.8999999999999998E-2</v>
      </c>
      <c r="AC91" s="178">
        <v>5.0000000000000001E-3</v>
      </c>
      <c r="AD91" s="178">
        <v>-2.1000000000000001E-2</v>
      </c>
      <c r="AE91" s="178">
        <v>-6.7500000000000004E-2</v>
      </c>
      <c r="AF91" s="178">
        <v>-5.2000000000000005E-2</v>
      </c>
      <c r="AG91" s="179">
        <v>-7.4499999999999997E-2</v>
      </c>
      <c r="AH91" s="178">
        <v>-1.3000000000000001E-2</v>
      </c>
      <c r="AI91" s="180">
        <v>-7.0499999999999993E-2</v>
      </c>
      <c r="AJ91" s="180">
        <v>-0.14499999999999999</v>
      </c>
      <c r="AK91" s="29">
        <v>-1.0500000000000001E-2</v>
      </c>
      <c r="AL91" s="25">
        <v>1.4999999999999999E-2</v>
      </c>
      <c r="AM91" s="25">
        <v>1.31</v>
      </c>
      <c r="AN91" s="25">
        <v>-5.5E-2</v>
      </c>
      <c r="AO91" s="25">
        <v>-0.31</v>
      </c>
      <c r="AP91" s="25">
        <v>-0.1275</v>
      </c>
      <c r="AQ91" s="25">
        <v>-0.17</v>
      </c>
      <c r="AR91" s="25">
        <v>0.06</v>
      </c>
      <c r="AS91" s="25">
        <v>-0.26</v>
      </c>
      <c r="AT91" s="25">
        <v>0</v>
      </c>
      <c r="AU91" s="25">
        <v>0.14000000000000001</v>
      </c>
      <c r="AV91" s="25">
        <v>-0.31</v>
      </c>
      <c r="AW91" s="25">
        <v>-0.13150000000000001</v>
      </c>
      <c r="AX91" s="25">
        <v>0</v>
      </c>
      <c r="AY91" s="25">
        <v>-0.13150000000000001</v>
      </c>
      <c r="AZ91" s="25">
        <v>-5.5E-2</v>
      </c>
      <c r="BA91" s="25">
        <v>-0.114</v>
      </c>
      <c r="BB91" s="25">
        <v>-1.8000000000000002E-2</v>
      </c>
      <c r="BC91" s="25">
        <v>-7.4999999999999997E-2</v>
      </c>
      <c r="BD91" s="25">
        <v>-0.09</v>
      </c>
      <c r="BE91" s="25">
        <v>-6.7500000000000004E-2</v>
      </c>
      <c r="BF91" s="25">
        <v>0.09</v>
      </c>
      <c r="BG91" s="25">
        <v>0.23</v>
      </c>
      <c r="BH91" s="25">
        <v>0.34499999999999997</v>
      </c>
      <c r="BI91" s="25">
        <v>0.3</v>
      </c>
      <c r="BJ91" s="25">
        <v>1.03</v>
      </c>
    </row>
    <row r="92" spans="1:62" x14ac:dyDescent="0.25">
      <c r="A92" s="26" t="e">
        <f>#REF!-B92</f>
        <v>#REF!</v>
      </c>
      <c r="B92" s="26">
        <v>3.1720000000000002</v>
      </c>
      <c r="C92" s="145">
        <f t="shared" si="3"/>
        <v>39448</v>
      </c>
      <c r="D92" s="26">
        <v>4.1540000000000008</v>
      </c>
      <c r="E92" s="26">
        <v>0.20499999999999999</v>
      </c>
      <c r="F92" s="26">
        <v>6.9140236418503018E-2</v>
      </c>
      <c r="G92" s="26">
        <v>-0.2</v>
      </c>
      <c r="H92" s="26">
        <v>-0.21</v>
      </c>
      <c r="I92" s="26">
        <v>-0.11</v>
      </c>
      <c r="J92" s="26">
        <v>-0.26500000000000001</v>
      </c>
      <c r="K92" s="26">
        <v>-0.09</v>
      </c>
      <c r="L92" s="26">
        <v>-5.5E-2</v>
      </c>
      <c r="M92" s="26">
        <v>-0.09</v>
      </c>
      <c r="N92" s="26">
        <v>-0.17</v>
      </c>
      <c r="O92" s="26">
        <v>-0.2</v>
      </c>
      <c r="P92" s="25">
        <v>-0.2</v>
      </c>
      <c r="Q92" s="25">
        <v>-0.10125000000000001</v>
      </c>
      <c r="R92" s="25">
        <v>-5.5E-2</v>
      </c>
      <c r="S92" s="25">
        <v>0.35499999999999998</v>
      </c>
      <c r="T92" s="25">
        <v>0.35499999999999998</v>
      </c>
      <c r="U92" s="25">
        <v>0.26</v>
      </c>
      <c r="V92" s="25">
        <v>0</v>
      </c>
      <c r="W92" s="178">
        <v>0.3125</v>
      </c>
      <c r="X92" s="178">
        <v>0.46500000000000002</v>
      </c>
      <c r="Y92" s="178">
        <v>-2.2000000000000002E-2</v>
      </c>
      <c r="Z92" s="178">
        <v>-3.2500000000000001E-2</v>
      </c>
      <c r="AA92" s="178">
        <v>-1.1500000000000002E-2</v>
      </c>
      <c r="AB92" s="178">
        <v>-2.8999999999999998E-2</v>
      </c>
      <c r="AC92" s="178">
        <v>5.0000000000000001E-3</v>
      </c>
      <c r="AD92" s="178">
        <v>-2.5000000000000001E-2</v>
      </c>
      <c r="AE92" s="178">
        <v>-6.7500000000000004E-2</v>
      </c>
      <c r="AF92" s="178">
        <v>-0.05</v>
      </c>
      <c r="AG92" s="179">
        <v>-7.2499999999999995E-2</v>
      </c>
      <c r="AH92" s="178">
        <v>-1.3000000000000001E-2</v>
      </c>
      <c r="AI92" s="180">
        <v>-7.1000000000000008E-2</v>
      </c>
      <c r="AJ92" s="180">
        <v>-0.14749999999999999</v>
      </c>
      <c r="AK92" s="29">
        <v>-1.3500000000000002E-2</v>
      </c>
      <c r="AL92" s="25">
        <v>1.4999999999999999E-2</v>
      </c>
      <c r="AM92" s="25">
        <v>1.645</v>
      </c>
      <c r="AN92" s="25">
        <v>-5.7500000000000002E-2</v>
      </c>
      <c r="AO92" s="25">
        <v>-0.31</v>
      </c>
      <c r="AP92" s="25">
        <v>-0.1275</v>
      </c>
      <c r="AQ92" s="25">
        <v>-0.17</v>
      </c>
      <c r="AR92" s="25">
        <v>0.13</v>
      </c>
      <c r="AS92" s="25">
        <v>-0.26</v>
      </c>
      <c r="AT92" s="25">
        <v>0</v>
      </c>
      <c r="AU92" s="25">
        <v>0.14000000000000001</v>
      </c>
      <c r="AV92" s="25">
        <v>-0.31</v>
      </c>
      <c r="AW92" s="25">
        <v>-0.13150000000000001</v>
      </c>
      <c r="AX92" s="25">
        <v>0</v>
      </c>
      <c r="AY92" s="25">
        <v>-0.13150000000000001</v>
      </c>
      <c r="AZ92" s="25">
        <v>-5.5E-2</v>
      </c>
      <c r="BA92" s="25">
        <v>-0.1295</v>
      </c>
      <c r="BB92" s="25">
        <v>-1.8000000000000002E-2</v>
      </c>
      <c r="BC92" s="25">
        <v>-7.4999999999999997E-2</v>
      </c>
      <c r="BD92" s="25">
        <v>-9.2499999999999999E-2</v>
      </c>
      <c r="BE92" s="25">
        <v>-6.7500000000000004E-2</v>
      </c>
      <c r="BF92" s="25">
        <v>0.09</v>
      </c>
      <c r="BG92" s="25">
        <v>0.28000000000000003</v>
      </c>
      <c r="BH92" s="25">
        <v>0.4</v>
      </c>
      <c r="BI92" s="25">
        <v>0.35499999999999998</v>
      </c>
      <c r="BJ92" s="25">
        <v>1.25</v>
      </c>
    </row>
    <row r="93" spans="1:62" x14ac:dyDescent="0.25">
      <c r="A93" s="26" t="e">
        <f>#REF!-B93</f>
        <v>#REF!</v>
      </c>
      <c r="B93" s="26">
        <v>3.1860000000000004</v>
      </c>
      <c r="C93" s="145">
        <f t="shared" si="3"/>
        <v>39479</v>
      </c>
      <c r="D93" s="26">
        <v>4.03</v>
      </c>
      <c r="E93" s="26">
        <v>0.20499999999999999</v>
      </c>
      <c r="F93" s="26">
        <v>6.9170138058617006E-2</v>
      </c>
      <c r="G93" s="26">
        <v>-0.20250000000000001</v>
      </c>
      <c r="H93" s="26">
        <v>-0.21249999999999999</v>
      </c>
      <c r="I93" s="26">
        <v>-0.11</v>
      </c>
      <c r="J93" s="26">
        <v>-0.26750000000000002</v>
      </c>
      <c r="K93" s="26">
        <v>-0.09</v>
      </c>
      <c r="L93" s="26">
        <v>-5.5E-2</v>
      </c>
      <c r="M93" s="26">
        <v>-0.09</v>
      </c>
      <c r="N93" s="26">
        <v>-0.17249999999999999</v>
      </c>
      <c r="O93" s="26">
        <v>-0.20250000000000001</v>
      </c>
      <c r="P93" s="25">
        <v>-0.20250000000000001</v>
      </c>
      <c r="Q93" s="25">
        <v>-9.2499999999999999E-2</v>
      </c>
      <c r="R93" s="25">
        <v>-5.5E-2</v>
      </c>
      <c r="S93" s="25">
        <v>0.33</v>
      </c>
      <c r="T93" s="25">
        <v>0.33</v>
      </c>
      <c r="U93" s="25">
        <v>0.23499999999999999</v>
      </c>
      <c r="V93" s="25">
        <v>0</v>
      </c>
      <c r="W93" s="178">
        <v>0.3125</v>
      </c>
      <c r="X93" s="178">
        <v>0.435</v>
      </c>
      <c r="Y93" s="178">
        <v>-2.2000000000000002E-2</v>
      </c>
      <c r="Z93" s="178">
        <v>-3.2500000000000001E-2</v>
      </c>
      <c r="AA93" s="178">
        <v>-1.1500000000000002E-2</v>
      </c>
      <c r="AB93" s="178">
        <v>-2.8999999999999998E-2</v>
      </c>
      <c r="AC93" s="178">
        <v>5.0000000000000001E-3</v>
      </c>
      <c r="AD93" s="178">
        <v>-2.5000000000000001E-2</v>
      </c>
      <c r="AE93" s="178">
        <v>-6.7500000000000004E-2</v>
      </c>
      <c r="AF93" s="178">
        <v>-0.05</v>
      </c>
      <c r="AG93" s="179">
        <v>-7.2499999999999995E-2</v>
      </c>
      <c r="AH93" s="178">
        <v>-1.3000000000000001E-2</v>
      </c>
      <c r="AI93" s="180">
        <v>-7.1000000000000008E-2</v>
      </c>
      <c r="AJ93" s="180">
        <v>-0.13</v>
      </c>
      <c r="AK93" s="29">
        <v>-1.3500000000000002E-2</v>
      </c>
      <c r="AL93" s="25">
        <v>1.4999999999999999E-2</v>
      </c>
      <c r="AM93" s="25">
        <v>1.595</v>
      </c>
      <c r="AN93" s="25">
        <v>-0.04</v>
      </c>
      <c r="AO93" s="25">
        <v>-0.31</v>
      </c>
      <c r="AP93" s="25">
        <v>-0.1275</v>
      </c>
      <c r="AQ93" s="25">
        <v>-0.17</v>
      </c>
      <c r="AR93" s="25">
        <v>0</v>
      </c>
      <c r="AS93" s="25">
        <v>-0.26</v>
      </c>
      <c r="AT93" s="25">
        <v>0</v>
      </c>
      <c r="AU93" s="25">
        <v>0.14000000000000001</v>
      </c>
      <c r="AV93" s="25">
        <v>-0.31</v>
      </c>
      <c r="AW93" s="25">
        <v>-0.129</v>
      </c>
      <c r="AX93" s="25">
        <v>0</v>
      </c>
      <c r="AY93" s="25">
        <v>-0.129</v>
      </c>
      <c r="AZ93" s="25">
        <v>-5.5E-2</v>
      </c>
      <c r="BA93" s="25">
        <v>-0.10950000000000001</v>
      </c>
      <c r="BB93" s="25">
        <v>-1.8000000000000002E-2</v>
      </c>
      <c r="BC93" s="25">
        <v>-7.4999999999999997E-2</v>
      </c>
      <c r="BD93" s="25">
        <v>-7.4999999999999997E-2</v>
      </c>
      <c r="BE93" s="25">
        <v>-6.7500000000000004E-2</v>
      </c>
      <c r="BF93" s="25">
        <v>0.09</v>
      </c>
      <c r="BG93" s="25">
        <v>0.33</v>
      </c>
      <c r="BH93" s="25">
        <v>0.375</v>
      </c>
      <c r="BI93" s="25">
        <v>0.33</v>
      </c>
      <c r="BJ93" s="25">
        <v>1.25</v>
      </c>
    </row>
    <row r="94" spans="1:62" x14ac:dyDescent="0.25">
      <c r="A94" s="26" t="e">
        <f>#REF!-B94</f>
        <v>#REF!</v>
      </c>
      <c r="B94" s="26">
        <v>3.278</v>
      </c>
      <c r="C94" s="145">
        <f t="shared" si="3"/>
        <v>39508</v>
      </c>
      <c r="D94" s="26">
        <v>3.89</v>
      </c>
      <c r="E94" s="26">
        <v>0.20499999999999999</v>
      </c>
      <c r="F94" s="26">
        <v>6.9198110560927006E-2</v>
      </c>
      <c r="G94" s="26">
        <v>-0.20499999999999999</v>
      </c>
      <c r="H94" s="26">
        <v>-0.215</v>
      </c>
      <c r="I94" s="26">
        <v>-0.11</v>
      </c>
      <c r="J94" s="26">
        <v>-0.27</v>
      </c>
      <c r="K94" s="26">
        <v>-0.09</v>
      </c>
      <c r="L94" s="26">
        <v>-5.5E-2</v>
      </c>
      <c r="M94" s="26">
        <v>-0.09</v>
      </c>
      <c r="N94" s="26">
        <v>-0.17499999999999999</v>
      </c>
      <c r="O94" s="26">
        <v>-0.20499999999999999</v>
      </c>
      <c r="P94" s="25">
        <v>-0.20499999999999999</v>
      </c>
      <c r="Q94" s="25">
        <v>-8.6249999999999993E-2</v>
      </c>
      <c r="R94" s="25">
        <v>-5.5E-2</v>
      </c>
      <c r="S94" s="25">
        <v>0.32750000000000001</v>
      </c>
      <c r="T94" s="25">
        <v>0.32750000000000001</v>
      </c>
      <c r="U94" s="25">
        <v>0.23250000000000001</v>
      </c>
      <c r="V94" s="25">
        <v>0</v>
      </c>
      <c r="W94" s="178">
        <v>0.27</v>
      </c>
      <c r="X94" s="178">
        <v>0.39</v>
      </c>
      <c r="Y94" s="178">
        <v>-2.2000000000000002E-2</v>
      </c>
      <c r="Z94" s="178">
        <v>-3.2500000000000001E-2</v>
      </c>
      <c r="AA94" s="178">
        <v>7.000000000000001E-3</v>
      </c>
      <c r="AB94" s="178">
        <v>-1.0500000000000001E-2</v>
      </c>
      <c r="AC94" s="178">
        <v>5.0000000000000001E-3</v>
      </c>
      <c r="AD94" s="178">
        <v>-2.5000000000000001E-2</v>
      </c>
      <c r="AE94" s="178">
        <v>-6.7500000000000004E-2</v>
      </c>
      <c r="AF94" s="178">
        <v>-0.05</v>
      </c>
      <c r="AG94" s="179">
        <v>-7.2499999999999995E-2</v>
      </c>
      <c r="AH94" s="178">
        <v>-1.3000000000000001E-2</v>
      </c>
      <c r="AI94" s="180">
        <v>-7.0499999999999993E-2</v>
      </c>
      <c r="AJ94" s="180">
        <v>-0.11749999999999999</v>
      </c>
      <c r="AK94" s="29">
        <v>-1.3500000000000002E-2</v>
      </c>
      <c r="AL94" s="25">
        <v>1.4999999999999999E-2</v>
      </c>
      <c r="AM94" s="25">
        <v>0.96499999999999997</v>
      </c>
      <c r="AN94" s="25">
        <v>-2.75E-2</v>
      </c>
      <c r="AO94" s="25">
        <v>-0.31</v>
      </c>
      <c r="AP94" s="25">
        <v>-0.13250000000000001</v>
      </c>
      <c r="AQ94" s="25">
        <v>-0.17</v>
      </c>
      <c r="AR94" s="25">
        <v>-0.18</v>
      </c>
      <c r="AS94" s="25">
        <v>-0.26</v>
      </c>
      <c r="AT94" s="25">
        <v>0</v>
      </c>
      <c r="AU94" s="25">
        <v>0.14000000000000001</v>
      </c>
      <c r="AV94" s="25">
        <v>-0.31</v>
      </c>
      <c r="AW94" s="25">
        <v>-0.114</v>
      </c>
      <c r="AX94" s="25">
        <v>0</v>
      </c>
      <c r="AY94" s="25">
        <v>-0.114</v>
      </c>
      <c r="AZ94" s="25">
        <v>-5.5E-2</v>
      </c>
      <c r="BA94" s="25">
        <v>-9.7000000000000017E-2</v>
      </c>
      <c r="BB94" s="25">
        <v>-1.8000000000000002E-2</v>
      </c>
      <c r="BC94" s="25">
        <v>-7.4999999999999997E-2</v>
      </c>
      <c r="BD94" s="25">
        <v>-6.25E-2</v>
      </c>
      <c r="BE94" s="25">
        <v>-6.7500000000000004E-2</v>
      </c>
      <c r="BF94" s="25">
        <v>0.09</v>
      </c>
      <c r="BG94" s="25">
        <v>0.33</v>
      </c>
      <c r="BH94" s="25">
        <v>0.3725</v>
      </c>
      <c r="BI94" s="25">
        <v>0.32750000000000001</v>
      </c>
      <c r="BJ94" s="25">
        <v>0.90500000000000003</v>
      </c>
    </row>
    <row r="95" spans="1:62" x14ac:dyDescent="0.25">
      <c r="A95" s="26" t="e">
        <f>#REF!-B95</f>
        <v>#REF!</v>
      </c>
      <c r="B95" s="26">
        <v>3.375</v>
      </c>
      <c r="C95" s="145">
        <f t="shared" si="3"/>
        <v>39539</v>
      </c>
      <c r="D95" s="26">
        <v>3.75</v>
      </c>
      <c r="E95" s="26">
        <v>0.20499999999999999</v>
      </c>
      <c r="F95" s="26">
        <v>6.9228012201613023E-2</v>
      </c>
      <c r="G95" s="26">
        <v>-0.19500000000000001</v>
      </c>
      <c r="H95" s="26">
        <v>-0.20499999999999999</v>
      </c>
      <c r="I95" s="26">
        <v>-0.19</v>
      </c>
      <c r="J95" s="26">
        <v>-0.26</v>
      </c>
      <c r="K95" s="26">
        <v>-0.17</v>
      </c>
      <c r="L95" s="26">
        <v>-5.2499999999999998E-2</v>
      </c>
      <c r="M95" s="26">
        <v>-7.2499999999999995E-2</v>
      </c>
      <c r="N95" s="26">
        <v>-0.16500000000000001</v>
      </c>
      <c r="O95" s="26">
        <v>-0.19500000000000001</v>
      </c>
      <c r="P95" s="25">
        <v>-0.19500000000000001</v>
      </c>
      <c r="Q95" s="25">
        <v>-6.3750000000000001E-2</v>
      </c>
      <c r="R95" s="25">
        <v>-5.2499999999999998E-2</v>
      </c>
      <c r="S95" s="25">
        <v>0.23250000000000001</v>
      </c>
      <c r="T95" s="25">
        <v>0.23250000000000001</v>
      </c>
      <c r="U95" s="25">
        <v>0.13750000000000001</v>
      </c>
      <c r="V95" s="25">
        <v>0</v>
      </c>
      <c r="W95" s="178">
        <v>0.20499999999999999</v>
      </c>
      <c r="X95" s="178">
        <v>0.25</v>
      </c>
      <c r="Y95" s="178">
        <v>-2.1499999999999998E-2</v>
      </c>
      <c r="Z95" s="178">
        <v>-2.5000000000000001E-2</v>
      </c>
      <c r="AA95" s="178">
        <v>7.000000000000001E-3</v>
      </c>
      <c r="AB95" s="178">
        <v>-1.0500000000000001E-2</v>
      </c>
      <c r="AC95" s="178">
        <v>5.0000000000000001E-3</v>
      </c>
      <c r="AD95" s="178">
        <v>-1.4999999999999999E-2</v>
      </c>
      <c r="AE95" s="178">
        <v>-6.5000000000000002E-2</v>
      </c>
      <c r="AF95" s="178">
        <v>-4.7500000000000001E-2</v>
      </c>
      <c r="AG95" s="179">
        <v>-7.0000000000000007E-2</v>
      </c>
      <c r="AH95" s="178">
        <v>-2.0499999999999997E-2</v>
      </c>
      <c r="AI95" s="180">
        <v>-6.6000000000000003E-2</v>
      </c>
      <c r="AJ95" s="180">
        <v>-7.4999999999999997E-2</v>
      </c>
      <c r="AK95" s="29">
        <v>-1.8500000000000003E-2</v>
      </c>
      <c r="AL95" s="25">
        <v>9.0000000000000011E-3</v>
      </c>
      <c r="AM95" s="25">
        <v>0.45</v>
      </c>
      <c r="AN95" s="25">
        <v>1.4999999999999999E-2</v>
      </c>
      <c r="AO95" s="25">
        <v>-0.38500000000000001</v>
      </c>
      <c r="AP95" s="25">
        <v>-0.12</v>
      </c>
      <c r="AQ95" s="25">
        <v>-0.17</v>
      </c>
      <c r="AR95" s="25">
        <v>-0.28999999999999998</v>
      </c>
      <c r="AS95" s="25">
        <v>-0.33500000000000002</v>
      </c>
      <c r="AT95" s="25">
        <v>0</v>
      </c>
      <c r="AU95" s="25">
        <v>0.315</v>
      </c>
      <c r="AV95" s="25">
        <v>-0.38500000000000001</v>
      </c>
      <c r="AW95" s="25">
        <v>-0.10450000000000001</v>
      </c>
      <c r="AX95" s="25">
        <v>0</v>
      </c>
      <c r="AY95" s="25">
        <v>-0.10450000000000001</v>
      </c>
      <c r="AZ95" s="25">
        <v>-5.2499999999999998E-2</v>
      </c>
      <c r="BA95" s="25">
        <v>-8.950000000000001E-2</v>
      </c>
      <c r="BB95" s="25">
        <v>-2.0499999999999997E-2</v>
      </c>
      <c r="BC95" s="25">
        <v>-5.7500000000000002E-2</v>
      </c>
      <c r="BD95" s="25">
        <v>-0.02</v>
      </c>
      <c r="BE95" s="25">
        <v>-6.5000000000000002E-2</v>
      </c>
      <c r="BF95" s="25">
        <v>0.12</v>
      </c>
      <c r="BG95" s="25">
        <v>0.18</v>
      </c>
      <c r="BH95" s="25">
        <v>0.26250000000000001</v>
      </c>
      <c r="BI95" s="25">
        <v>0.23250000000000001</v>
      </c>
      <c r="BJ95" s="25">
        <v>0.36499999999999999</v>
      </c>
    </row>
    <row r="96" spans="1:62" x14ac:dyDescent="0.25">
      <c r="A96" s="26" t="e">
        <f>#REF!-B96</f>
        <v>#REF!</v>
      </c>
      <c r="B96" s="26">
        <v>3.6030000000000002</v>
      </c>
      <c r="C96" s="145">
        <f t="shared" si="3"/>
        <v>39569</v>
      </c>
      <c r="D96" s="26">
        <v>3.738</v>
      </c>
      <c r="E96" s="26">
        <v>0.20499999999999999</v>
      </c>
      <c r="F96" s="26">
        <v>6.9256949273527019E-2</v>
      </c>
      <c r="G96" s="26">
        <v>-0.19500000000000001</v>
      </c>
      <c r="H96" s="26">
        <v>-0.20499999999999999</v>
      </c>
      <c r="I96" s="26">
        <v>-0.20499999999999999</v>
      </c>
      <c r="J96" s="26">
        <v>-0.26</v>
      </c>
      <c r="K96" s="26">
        <v>-0.185</v>
      </c>
      <c r="L96" s="26">
        <v>-5.2499999999999998E-2</v>
      </c>
      <c r="M96" s="26">
        <v>-7.2499999999999995E-2</v>
      </c>
      <c r="N96" s="26">
        <v>-0.16500000000000001</v>
      </c>
      <c r="O96" s="26">
        <v>-0.19500000000000001</v>
      </c>
      <c r="P96" s="25">
        <v>-0.19500000000000001</v>
      </c>
      <c r="Q96" s="25">
        <v>-6.3750000000000001E-2</v>
      </c>
      <c r="R96" s="25">
        <v>-5.2499999999999998E-2</v>
      </c>
      <c r="S96" s="25">
        <v>0.24249999999999999</v>
      </c>
      <c r="T96" s="25">
        <v>0.24249999999999999</v>
      </c>
      <c r="U96" s="25">
        <v>0.14749999999999999</v>
      </c>
      <c r="V96" s="25">
        <v>0</v>
      </c>
      <c r="W96" s="178">
        <v>0.1925</v>
      </c>
      <c r="X96" s="178">
        <v>0.20250000000000001</v>
      </c>
      <c r="Y96" s="178">
        <v>-2.1499999999999998E-2</v>
      </c>
      <c r="Z96" s="178">
        <v>-2.5249999999999998E-2</v>
      </c>
      <c r="AA96" s="178">
        <v>6.7500000000000008E-3</v>
      </c>
      <c r="AB96" s="178">
        <v>-1.0749999999999999E-2</v>
      </c>
      <c r="AC96" s="178">
        <v>5.0000000000000001E-3</v>
      </c>
      <c r="AD96" s="178">
        <v>-1.4999999999999999E-2</v>
      </c>
      <c r="AE96" s="178">
        <v>-6.5000000000000002E-2</v>
      </c>
      <c r="AF96" s="178">
        <v>-4.7500000000000001E-2</v>
      </c>
      <c r="AG96" s="179">
        <v>-7.0000000000000007E-2</v>
      </c>
      <c r="AH96" s="178">
        <v>-2.0499999999999997E-2</v>
      </c>
      <c r="AI96" s="180">
        <v>-6.6000000000000003E-2</v>
      </c>
      <c r="AJ96" s="180">
        <v>-7.4999999999999997E-2</v>
      </c>
      <c r="AK96" s="29">
        <v>-1.8500000000000003E-2</v>
      </c>
      <c r="AL96" s="25">
        <v>9.0000000000000011E-3</v>
      </c>
      <c r="AM96" s="25">
        <v>0.41499999999999998</v>
      </c>
      <c r="AN96" s="25">
        <v>1.4999999999999999E-2</v>
      </c>
      <c r="AO96" s="25">
        <v>-0.38500000000000001</v>
      </c>
      <c r="AP96" s="25">
        <v>-0.12</v>
      </c>
      <c r="AQ96" s="25">
        <v>-0.17</v>
      </c>
      <c r="AR96" s="25">
        <v>-0.28999999999999998</v>
      </c>
      <c r="AS96" s="25">
        <v>-0.33500000000000002</v>
      </c>
      <c r="AT96" s="25">
        <v>0</v>
      </c>
      <c r="AU96" s="25">
        <v>0.315</v>
      </c>
      <c r="AV96" s="25">
        <v>-0.38500000000000001</v>
      </c>
      <c r="AW96" s="25">
        <v>-0.10200000000000001</v>
      </c>
      <c r="AX96" s="25">
        <v>0</v>
      </c>
      <c r="AY96" s="25">
        <v>-0.10200000000000001</v>
      </c>
      <c r="AZ96" s="25">
        <v>-5.2499999999999998E-2</v>
      </c>
      <c r="BA96" s="25">
        <v>-8.4499999999999992E-2</v>
      </c>
      <c r="BB96" s="25">
        <v>-2.0499999999999997E-2</v>
      </c>
      <c r="BC96" s="25">
        <v>-5.7500000000000002E-2</v>
      </c>
      <c r="BD96" s="25">
        <v>-0.02</v>
      </c>
      <c r="BE96" s="25">
        <v>-6.5000000000000002E-2</v>
      </c>
      <c r="BF96" s="25">
        <v>0.12</v>
      </c>
      <c r="BG96" s="25">
        <v>0.18</v>
      </c>
      <c r="BH96" s="25">
        <v>0.27250000000000002</v>
      </c>
      <c r="BI96" s="25">
        <v>0.24249999999999999</v>
      </c>
      <c r="BJ96" s="25">
        <v>0.29749999999999999</v>
      </c>
    </row>
    <row r="97" spans="1:62" x14ac:dyDescent="0.25">
      <c r="A97" s="26" t="e">
        <f>#REF!-B97</f>
        <v>#REF!</v>
      </c>
      <c r="B97" s="26">
        <v>3.4960000000000004</v>
      </c>
      <c r="C97" s="145">
        <f t="shared" si="3"/>
        <v>39600</v>
      </c>
      <c r="D97" s="26">
        <v>3.7710000000000004</v>
      </c>
      <c r="E97" s="26">
        <v>0.20499999999999999</v>
      </c>
      <c r="F97" s="26">
        <v>6.9286850914795015E-2</v>
      </c>
      <c r="G97" s="26">
        <v>-0.19500000000000001</v>
      </c>
      <c r="H97" s="26">
        <v>-0.20499999999999999</v>
      </c>
      <c r="I97" s="26">
        <v>-0.215</v>
      </c>
      <c r="J97" s="26">
        <v>-0.26</v>
      </c>
      <c r="K97" s="26">
        <v>-0.19500000000000001</v>
      </c>
      <c r="L97" s="26">
        <v>-5.2499999999999998E-2</v>
      </c>
      <c r="M97" s="26">
        <v>-7.2499999999999995E-2</v>
      </c>
      <c r="N97" s="26">
        <v>-0.16500000000000001</v>
      </c>
      <c r="O97" s="26">
        <v>-0.19500000000000001</v>
      </c>
      <c r="P97" s="25">
        <v>-0.19500000000000001</v>
      </c>
      <c r="Q97" s="25">
        <v>-6.1249999999999999E-2</v>
      </c>
      <c r="R97" s="25">
        <v>-5.2499999999999998E-2</v>
      </c>
      <c r="S97" s="25">
        <v>0.23749999999999999</v>
      </c>
      <c r="T97" s="25">
        <v>0.23749999999999999</v>
      </c>
      <c r="U97" s="25">
        <v>0.14249999999999999</v>
      </c>
      <c r="V97" s="25">
        <v>0</v>
      </c>
      <c r="W97" s="178">
        <v>0.1925</v>
      </c>
      <c r="X97" s="178">
        <v>0.20250000000000001</v>
      </c>
      <c r="Y97" s="178">
        <v>-2.1499999999999998E-2</v>
      </c>
      <c r="Z97" s="178">
        <v>-2.5249999999999998E-2</v>
      </c>
      <c r="AA97" s="178">
        <v>6.7500000000000008E-3</v>
      </c>
      <c r="AB97" s="178">
        <v>-1.0749999999999999E-2</v>
      </c>
      <c r="AC97" s="178">
        <v>5.0000000000000001E-3</v>
      </c>
      <c r="AD97" s="178">
        <v>-1.4999999999999999E-2</v>
      </c>
      <c r="AE97" s="178">
        <v>-6.5000000000000002E-2</v>
      </c>
      <c r="AF97" s="178">
        <v>-4.7500000000000001E-2</v>
      </c>
      <c r="AG97" s="179">
        <v>-7.0000000000000007E-2</v>
      </c>
      <c r="AH97" s="178">
        <v>-2.0499999999999997E-2</v>
      </c>
      <c r="AI97" s="180">
        <v>-8.199999999999999E-2</v>
      </c>
      <c r="AJ97" s="180">
        <v>-7.0000000000000007E-2</v>
      </c>
      <c r="AK97" s="29">
        <v>-1.8500000000000003E-2</v>
      </c>
      <c r="AL97" s="25">
        <v>9.0000000000000011E-3</v>
      </c>
      <c r="AM97" s="25">
        <v>0.40500000000000003</v>
      </c>
      <c r="AN97" s="25">
        <v>0.02</v>
      </c>
      <c r="AO97" s="25">
        <v>-0.38500000000000001</v>
      </c>
      <c r="AP97" s="25">
        <v>-0.12</v>
      </c>
      <c r="AQ97" s="25">
        <v>-0.17</v>
      </c>
      <c r="AR97" s="25">
        <v>-0.28999999999999998</v>
      </c>
      <c r="AS97" s="25">
        <v>-0.33500000000000002</v>
      </c>
      <c r="AT97" s="25">
        <v>0</v>
      </c>
      <c r="AU97" s="25">
        <v>0.315</v>
      </c>
      <c r="AV97" s="25">
        <v>-0.38500000000000001</v>
      </c>
      <c r="AW97" s="25">
        <v>-9.4500000000000015E-2</v>
      </c>
      <c r="AX97" s="25">
        <v>0</v>
      </c>
      <c r="AY97" s="25">
        <v>-9.4500000000000015E-2</v>
      </c>
      <c r="AZ97" s="25">
        <v>-5.2499999999999998E-2</v>
      </c>
      <c r="BA97" s="25">
        <v>-7.9500000000000001E-2</v>
      </c>
      <c r="BB97" s="25">
        <v>-2.0499999999999997E-2</v>
      </c>
      <c r="BC97" s="25">
        <v>-5.7500000000000002E-2</v>
      </c>
      <c r="BD97" s="25">
        <v>-1.4999999999999999E-2</v>
      </c>
      <c r="BE97" s="25">
        <v>-6.5000000000000002E-2</v>
      </c>
      <c r="BF97" s="25">
        <v>0.12</v>
      </c>
      <c r="BG97" s="25">
        <v>0.18</v>
      </c>
      <c r="BH97" s="25">
        <v>0.26750000000000002</v>
      </c>
      <c r="BI97" s="25">
        <v>0.23749999999999999</v>
      </c>
      <c r="BJ97" s="25">
        <v>0.29749999999999999</v>
      </c>
    </row>
    <row r="98" spans="1:62" x14ac:dyDescent="0.25">
      <c r="A98" s="26" t="e">
        <f>#REF!-B98</f>
        <v>#REF!</v>
      </c>
      <c r="B98" s="26">
        <v>3.3530000000000002</v>
      </c>
      <c r="C98" s="145">
        <f t="shared" si="3"/>
        <v>39630</v>
      </c>
      <c r="D98" s="26">
        <v>3.7990000000000004</v>
      </c>
      <c r="E98" s="26">
        <v>0.185</v>
      </c>
      <c r="F98" s="26">
        <v>6.9315787987271019E-2</v>
      </c>
      <c r="G98" s="26">
        <v>-0.19500000000000001</v>
      </c>
      <c r="H98" s="26">
        <v>-0.20499999999999999</v>
      </c>
      <c r="I98" s="26">
        <v>-0.215</v>
      </c>
      <c r="J98" s="26">
        <v>-0.28000000000000003</v>
      </c>
      <c r="K98" s="26">
        <v>-0.19500000000000001</v>
      </c>
      <c r="L98" s="26">
        <v>-5.2499999999999998E-2</v>
      </c>
      <c r="M98" s="26">
        <v>-7.2499999999999995E-2</v>
      </c>
      <c r="N98" s="26">
        <v>-0.16500000000000001</v>
      </c>
      <c r="O98" s="26">
        <v>-0.19500000000000001</v>
      </c>
      <c r="P98" s="25">
        <v>-0.19500000000000001</v>
      </c>
      <c r="Q98" s="25">
        <v>-0.06</v>
      </c>
      <c r="R98" s="25">
        <v>-5.2499999999999998E-2</v>
      </c>
      <c r="S98" s="25">
        <v>0.22750000000000001</v>
      </c>
      <c r="T98" s="25">
        <v>0.22750000000000001</v>
      </c>
      <c r="U98" s="25">
        <v>0.13250000000000001</v>
      </c>
      <c r="V98" s="25">
        <v>0</v>
      </c>
      <c r="W98" s="178">
        <v>0.1925</v>
      </c>
      <c r="X98" s="178">
        <v>0.215</v>
      </c>
      <c r="Y98" s="178">
        <v>-2.1499999999999998E-2</v>
      </c>
      <c r="Z98" s="178">
        <v>-2.5249999999999998E-2</v>
      </c>
      <c r="AA98" s="178">
        <v>6.7500000000000008E-3</v>
      </c>
      <c r="AB98" s="178">
        <v>-1.0749999999999999E-2</v>
      </c>
      <c r="AC98" s="178">
        <v>5.0000000000000001E-3</v>
      </c>
      <c r="AD98" s="178">
        <v>-1.4999999999999999E-2</v>
      </c>
      <c r="AE98" s="178">
        <v>-6.5000000000000002E-2</v>
      </c>
      <c r="AF98" s="178">
        <v>-4.7500000000000001E-2</v>
      </c>
      <c r="AG98" s="179">
        <v>-7.0000000000000007E-2</v>
      </c>
      <c r="AH98" s="178">
        <v>-2.0499999999999997E-2</v>
      </c>
      <c r="AI98" s="180">
        <v>-7.4999999999999997E-2</v>
      </c>
      <c r="AJ98" s="180">
        <v>-6.7500000000000004E-2</v>
      </c>
      <c r="AK98" s="29">
        <v>-1.8500000000000003E-2</v>
      </c>
      <c r="AL98" s="25">
        <v>9.0000000000000011E-3</v>
      </c>
      <c r="AM98" s="25">
        <v>0.44</v>
      </c>
      <c r="AN98" s="25">
        <v>2.2499999999999999E-2</v>
      </c>
      <c r="AO98" s="25">
        <v>-0.38500000000000001</v>
      </c>
      <c r="AP98" s="25">
        <v>-0.12</v>
      </c>
      <c r="AQ98" s="25">
        <v>-0.17</v>
      </c>
      <c r="AR98" s="25">
        <v>-0.28999999999999998</v>
      </c>
      <c r="AS98" s="25">
        <v>-0.33500000000000002</v>
      </c>
      <c r="AT98" s="25">
        <v>0</v>
      </c>
      <c r="AU98" s="25">
        <v>0.315</v>
      </c>
      <c r="AV98" s="25">
        <v>-0.38500000000000001</v>
      </c>
      <c r="AW98" s="25">
        <v>-0.10200000000000001</v>
      </c>
      <c r="AX98" s="25">
        <v>0</v>
      </c>
      <c r="AY98" s="25">
        <v>-0.10200000000000001</v>
      </c>
      <c r="AZ98" s="25">
        <v>-5.2499999999999998E-2</v>
      </c>
      <c r="BA98" s="25">
        <v>-7.4499999999999997E-2</v>
      </c>
      <c r="BB98" s="25">
        <v>-2.0499999999999997E-2</v>
      </c>
      <c r="BC98" s="25">
        <v>-5.7500000000000002E-2</v>
      </c>
      <c r="BD98" s="25">
        <v>-1.2500000000000001E-2</v>
      </c>
      <c r="BE98" s="25">
        <v>-6.5000000000000002E-2</v>
      </c>
      <c r="BF98" s="25">
        <v>0.12</v>
      </c>
      <c r="BG98" s="25">
        <v>0.18</v>
      </c>
      <c r="BH98" s="25">
        <v>0.25750000000000001</v>
      </c>
      <c r="BI98" s="25">
        <v>0.22750000000000001</v>
      </c>
      <c r="BJ98" s="25">
        <v>0.31</v>
      </c>
    </row>
    <row r="99" spans="1:62" x14ac:dyDescent="0.25">
      <c r="A99" s="26" t="e">
        <f>#REF!-B99</f>
        <v>#REF!</v>
      </c>
      <c r="B99" s="26">
        <v>3.2130000000000001</v>
      </c>
      <c r="C99" s="145">
        <f t="shared" si="3"/>
        <v>39661</v>
      </c>
      <c r="D99" s="26">
        <v>3.8210000000000002</v>
      </c>
      <c r="E99" s="26">
        <v>0.185</v>
      </c>
      <c r="F99" s="26">
        <v>6.9345689629121007E-2</v>
      </c>
      <c r="G99" s="26">
        <v>-0.19500000000000001</v>
      </c>
      <c r="H99" s="26">
        <v>-0.20499999999999999</v>
      </c>
      <c r="I99" s="26">
        <v>-0.215</v>
      </c>
      <c r="J99" s="26">
        <v>-0.28000000000000003</v>
      </c>
      <c r="K99" s="26">
        <v>-0.19500000000000001</v>
      </c>
      <c r="L99" s="26">
        <v>-5.2499999999999998E-2</v>
      </c>
      <c r="M99" s="26">
        <v>-7.2499999999999995E-2</v>
      </c>
      <c r="N99" s="26">
        <v>-0.16500000000000001</v>
      </c>
      <c r="O99" s="26">
        <v>-0.19500000000000001</v>
      </c>
      <c r="P99" s="25">
        <v>-0.19500000000000001</v>
      </c>
      <c r="Q99" s="25">
        <v>-5.8749999999999997E-2</v>
      </c>
      <c r="R99" s="25">
        <v>-5.2499999999999998E-2</v>
      </c>
      <c r="S99" s="25">
        <v>0.22500000000000001</v>
      </c>
      <c r="T99" s="25">
        <v>0.22500000000000001</v>
      </c>
      <c r="U99" s="25">
        <v>0.13</v>
      </c>
      <c r="V99" s="25">
        <v>0</v>
      </c>
      <c r="W99" s="178">
        <v>0.1925</v>
      </c>
      <c r="X99" s="178">
        <v>0.215</v>
      </c>
      <c r="Y99" s="178">
        <v>-2.1499999999999998E-2</v>
      </c>
      <c r="Z99" s="178">
        <v>-2.5249999999999998E-2</v>
      </c>
      <c r="AA99" s="178">
        <v>6.7500000000000008E-3</v>
      </c>
      <c r="AB99" s="178">
        <v>-1.0749999999999999E-2</v>
      </c>
      <c r="AC99" s="178">
        <v>5.0000000000000001E-3</v>
      </c>
      <c r="AD99" s="178">
        <v>-1.4999999999999999E-2</v>
      </c>
      <c r="AE99" s="178">
        <v>-6.5000000000000002E-2</v>
      </c>
      <c r="AF99" s="178">
        <v>-4.7500000000000001E-2</v>
      </c>
      <c r="AG99" s="179">
        <v>-7.0000000000000007E-2</v>
      </c>
      <c r="AH99" s="178">
        <v>-2.0499999999999997E-2</v>
      </c>
      <c r="AI99" s="180">
        <v>-5.6000000000000008E-2</v>
      </c>
      <c r="AJ99" s="180">
        <v>-6.5000000000000002E-2</v>
      </c>
      <c r="AK99" s="29">
        <v>-1.8500000000000003E-2</v>
      </c>
      <c r="AL99" s="25">
        <v>9.0000000000000011E-3</v>
      </c>
      <c r="AM99" s="25">
        <v>0.505</v>
      </c>
      <c r="AN99" s="25">
        <v>2.5000000000000001E-2</v>
      </c>
      <c r="AO99" s="25">
        <v>-0.38500000000000001</v>
      </c>
      <c r="AP99" s="25">
        <v>-0.12</v>
      </c>
      <c r="AQ99" s="25">
        <v>-0.17</v>
      </c>
      <c r="AR99" s="25">
        <v>-0.28999999999999998</v>
      </c>
      <c r="AS99" s="25">
        <v>-0.33500000000000002</v>
      </c>
      <c r="AT99" s="25">
        <v>0</v>
      </c>
      <c r="AU99" s="25">
        <v>0.315</v>
      </c>
      <c r="AV99" s="25">
        <v>-0.38500000000000001</v>
      </c>
      <c r="AW99" s="25">
        <v>-8.950000000000001E-2</v>
      </c>
      <c r="AX99" s="25">
        <v>0</v>
      </c>
      <c r="AY99" s="25">
        <v>-8.950000000000001E-2</v>
      </c>
      <c r="AZ99" s="25">
        <v>-5.2499999999999998E-2</v>
      </c>
      <c r="BA99" s="25">
        <v>-7.4499999999999997E-2</v>
      </c>
      <c r="BB99" s="25">
        <v>-2.0499999999999997E-2</v>
      </c>
      <c r="BC99" s="25">
        <v>-5.7500000000000002E-2</v>
      </c>
      <c r="BD99" s="25">
        <v>-0.01</v>
      </c>
      <c r="BE99" s="25">
        <v>-6.5000000000000002E-2</v>
      </c>
      <c r="BF99" s="25">
        <v>0.12</v>
      </c>
      <c r="BG99" s="25">
        <v>0.18</v>
      </c>
      <c r="BH99" s="25">
        <v>0.255</v>
      </c>
      <c r="BI99" s="25">
        <v>0.22500000000000001</v>
      </c>
      <c r="BJ99" s="25">
        <v>0.31</v>
      </c>
    </row>
    <row r="100" spans="1:62" x14ac:dyDescent="0.25">
      <c r="A100" s="26" t="e">
        <f>#REF!-B100</f>
        <v>#REF!</v>
      </c>
      <c r="B100" s="26">
        <v>3.19</v>
      </c>
      <c r="C100" s="145">
        <f t="shared" si="3"/>
        <v>39692</v>
      </c>
      <c r="D100" s="26">
        <v>3.8369999999999997</v>
      </c>
      <c r="E100" s="26">
        <v>0.185</v>
      </c>
      <c r="F100" s="26">
        <v>6.9375591271267009E-2</v>
      </c>
      <c r="G100" s="26">
        <v>-0.19500000000000001</v>
      </c>
      <c r="H100" s="26">
        <v>-0.20499999999999999</v>
      </c>
      <c r="I100" s="26">
        <v>-0.20499999999999999</v>
      </c>
      <c r="J100" s="26">
        <v>-0.28000000000000003</v>
      </c>
      <c r="K100" s="26">
        <v>-0.185</v>
      </c>
      <c r="L100" s="26">
        <v>-5.2499999999999998E-2</v>
      </c>
      <c r="M100" s="26">
        <v>-7.2499999999999995E-2</v>
      </c>
      <c r="N100" s="26">
        <v>-0.16500000000000001</v>
      </c>
      <c r="O100" s="26">
        <v>-0.19500000000000001</v>
      </c>
      <c r="P100" s="25">
        <v>-0.19500000000000001</v>
      </c>
      <c r="Q100" s="25">
        <v>-6.25E-2</v>
      </c>
      <c r="R100" s="25">
        <v>-5.2499999999999998E-2</v>
      </c>
      <c r="S100" s="25">
        <v>0.2225</v>
      </c>
      <c r="T100" s="25">
        <v>0.2225</v>
      </c>
      <c r="U100" s="25">
        <v>0.1275</v>
      </c>
      <c r="V100" s="25">
        <v>0</v>
      </c>
      <c r="W100" s="178">
        <v>0.1925</v>
      </c>
      <c r="X100" s="178">
        <v>0.19500000000000001</v>
      </c>
      <c r="Y100" s="178">
        <v>-2.1499999999999998E-2</v>
      </c>
      <c r="Z100" s="178">
        <v>-2.5249999999999998E-2</v>
      </c>
      <c r="AA100" s="178">
        <v>6.7500000000000008E-3</v>
      </c>
      <c r="AB100" s="178">
        <v>-1.0749999999999999E-2</v>
      </c>
      <c r="AC100" s="178">
        <v>5.0000000000000001E-3</v>
      </c>
      <c r="AD100" s="178">
        <v>-1.4999999999999999E-2</v>
      </c>
      <c r="AE100" s="178">
        <v>-6.5000000000000002E-2</v>
      </c>
      <c r="AF100" s="178">
        <v>-4.7500000000000001E-2</v>
      </c>
      <c r="AG100" s="179">
        <v>-7.0000000000000007E-2</v>
      </c>
      <c r="AH100" s="178">
        <v>-2.0499999999999997E-2</v>
      </c>
      <c r="AI100" s="180">
        <v>-5.4000000000000006E-2</v>
      </c>
      <c r="AJ100" s="180">
        <v>-7.2499999999999995E-2</v>
      </c>
      <c r="AK100" s="29">
        <v>-1.8500000000000003E-2</v>
      </c>
      <c r="AL100" s="25">
        <v>9.0000000000000011E-3</v>
      </c>
      <c r="AM100" s="25">
        <v>0.40500000000000003</v>
      </c>
      <c r="AN100" s="25">
        <v>1.7500000000000002E-2</v>
      </c>
      <c r="AO100" s="25">
        <v>-0.38500000000000001</v>
      </c>
      <c r="AP100" s="25">
        <v>-0.12</v>
      </c>
      <c r="AQ100" s="25">
        <v>-0.17</v>
      </c>
      <c r="AR100" s="25">
        <v>-0.28999999999999998</v>
      </c>
      <c r="AS100" s="25">
        <v>-0.33500000000000002</v>
      </c>
      <c r="AT100" s="25">
        <v>0</v>
      </c>
      <c r="AU100" s="25">
        <v>0.315</v>
      </c>
      <c r="AV100" s="25">
        <v>-0.38500000000000001</v>
      </c>
      <c r="AW100" s="25">
        <v>-9.4500000000000015E-2</v>
      </c>
      <c r="AX100" s="25">
        <v>0</v>
      </c>
      <c r="AY100" s="25">
        <v>-9.4500000000000015E-2</v>
      </c>
      <c r="AZ100" s="25">
        <v>-5.2499999999999998E-2</v>
      </c>
      <c r="BA100" s="25">
        <v>-8.950000000000001E-2</v>
      </c>
      <c r="BB100" s="25">
        <v>-2.0499999999999997E-2</v>
      </c>
      <c r="BC100" s="25">
        <v>-5.7500000000000002E-2</v>
      </c>
      <c r="BD100" s="25">
        <v>-1.7500000000000002E-2</v>
      </c>
      <c r="BE100" s="25">
        <v>-6.5000000000000002E-2</v>
      </c>
      <c r="BF100" s="25">
        <v>0.12</v>
      </c>
      <c r="BG100" s="25">
        <v>0.18</v>
      </c>
      <c r="BH100" s="25">
        <v>0.2525</v>
      </c>
      <c r="BI100" s="25">
        <v>0.2225</v>
      </c>
      <c r="BJ100" s="25">
        <v>0.3</v>
      </c>
    </row>
    <row r="101" spans="1:62" x14ac:dyDescent="0.25">
      <c r="A101" s="26" t="e">
        <f>#REF!-B101</f>
        <v>#REF!</v>
      </c>
      <c r="B101" s="26">
        <v>3.1749999999999998</v>
      </c>
      <c r="C101" s="145">
        <f t="shared" si="3"/>
        <v>39722</v>
      </c>
      <c r="D101" s="26">
        <v>3.8480000000000003</v>
      </c>
      <c r="E101" s="26">
        <v>0.185</v>
      </c>
      <c r="F101" s="26">
        <v>6.9404528344593E-2</v>
      </c>
      <c r="G101" s="26">
        <v>-0.19500000000000001</v>
      </c>
      <c r="H101" s="26">
        <v>-0.20499999999999999</v>
      </c>
      <c r="I101" s="26">
        <v>-0.19</v>
      </c>
      <c r="J101" s="26">
        <v>-0.28000000000000003</v>
      </c>
      <c r="K101" s="26">
        <v>-0.17</v>
      </c>
      <c r="L101" s="26">
        <v>-5.2499999999999998E-2</v>
      </c>
      <c r="M101" s="26">
        <v>-7.2499999999999995E-2</v>
      </c>
      <c r="N101" s="26">
        <v>-0.16500000000000001</v>
      </c>
      <c r="O101" s="26">
        <v>-0.19500000000000001</v>
      </c>
      <c r="P101" s="25">
        <v>-0.19500000000000001</v>
      </c>
      <c r="Q101" s="25">
        <v>-6.7500000000000004E-2</v>
      </c>
      <c r="R101" s="25">
        <v>-5.2499999999999998E-2</v>
      </c>
      <c r="S101" s="25">
        <v>0.23749999999999999</v>
      </c>
      <c r="T101" s="25">
        <v>0.23749999999999999</v>
      </c>
      <c r="U101" s="25">
        <v>0.14249999999999999</v>
      </c>
      <c r="V101" s="25">
        <v>0</v>
      </c>
      <c r="W101" s="178">
        <v>0.19750000000000001</v>
      </c>
      <c r="X101" s="178">
        <v>0.215</v>
      </c>
      <c r="Y101" s="178">
        <v>-2.1499999999999998E-2</v>
      </c>
      <c r="Z101" s="178">
        <v>-2.5249999999999998E-2</v>
      </c>
      <c r="AA101" s="178">
        <v>-1.1500000000000002E-2</v>
      </c>
      <c r="AB101" s="178">
        <v>-2.8999999999999998E-2</v>
      </c>
      <c r="AC101" s="178">
        <v>5.0000000000000001E-3</v>
      </c>
      <c r="AD101" s="178">
        <v>-1.4999999999999999E-2</v>
      </c>
      <c r="AE101" s="178">
        <v>-6.5000000000000002E-2</v>
      </c>
      <c r="AF101" s="178">
        <v>-4.7500000000000001E-2</v>
      </c>
      <c r="AG101" s="179">
        <v>-7.0000000000000007E-2</v>
      </c>
      <c r="AH101" s="178">
        <v>-2.0499999999999997E-2</v>
      </c>
      <c r="AI101" s="180">
        <v>-9.8000000000000004E-2</v>
      </c>
      <c r="AJ101" s="180">
        <v>-8.2500000000000004E-2</v>
      </c>
      <c r="AK101" s="29">
        <v>-1.8500000000000003E-2</v>
      </c>
      <c r="AL101" s="25">
        <v>9.0000000000000011E-3</v>
      </c>
      <c r="AM101" s="25">
        <v>0.46</v>
      </c>
      <c r="AN101" s="25">
        <v>7.4999999999999997E-3</v>
      </c>
      <c r="AO101" s="25">
        <v>-0.38500000000000001</v>
      </c>
      <c r="AP101" s="25">
        <v>-0.12</v>
      </c>
      <c r="AQ101" s="25">
        <v>-0.17</v>
      </c>
      <c r="AR101" s="25">
        <v>-0.28999999999999998</v>
      </c>
      <c r="AS101" s="25">
        <v>-0.33500000000000002</v>
      </c>
      <c r="AT101" s="25">
        <v>0</v>
      </c>
      <c r="AU101" s="25">
        <v>0.315</v>
      </c>
      <c r="AV101" s="25">
        <v>-0.38500000000000001</v>
      </c>
      <c r="AW101" s="25">
        <v>-0.10450000000000001</v>
      </c>
      <c r="AX101" s="25">
        <v>0</v>
      </c>
      <c r="AY101" s="25">
        <v>-0.10450000000000001</v>
      </c>
      <c r="AZ101" s="25">
        <v>-5.2499999999999998E-2</v>
      </c>
      <c r="BA101" s="25">
        <v>-9.2000000000000012E-2</v>
      </c>
      <c r="BB101" s="25">
        <v>-2.0499999999999997E-2</v>
      </c>
      <c r="BC101" s="25">
        <v>-5.7500000000000002E-2</v>
      </c>
      <c r="BD101" s="25">
        <v>-2.75E-2</v>
      </c>
      <c r="BE101" s="25">
        <v>-6.5000000000000002E-2</v>
      </c>
      <c r="BF101" s="25">
        <v>0.12</v>
      </c>
      <c r="BG101" s="25">
        <v>0.18</v>
      </c>
      <c r="BH101" s="25">
        <v>0.26750000000000002</v>
      </c>
      <c r="BI101" s="25">
        <v>0.23749999999999999</v>
      </c>
      <c r="BJ101" s="25">
        <v>0.37253000000000003</v>
      </c>
    </row>
    <row r="102" spans="1:62" x14ac:dyDescent="0.25">
      <c r="A102" s="26" t="e">
        <f>#REF!-B102</f>
        <v>#REF!</v>
      </c>
      <c r="B102" s="26">
        <v>3.24</v>
      </c>
      <c r="C102" s="145">
        <f t="shared" si="3"/>
        <v>39753</v>
      </c>
      <c r="D102" s="26">
        <v>3.9660000000000002</v>
      </c>
      <c r="E102" s="26">
        <v>0.185</v>
      </c>
      <c r="F102" s="26">
        <v>6.9434429987320009E-2</v>
      </c>
      <c r="G102" s="26">
        <v>-0.19</v>
      </c>
      <c r="H102" s="26">
        <v>-0.19500000000000001</v>
      </c>
      <c r="I102" s="26">
        <v>-0.1525</v>
      </c>
      <c r="J102" s="26">
        <v>-0.27500000000000002</v>
      </c>
      <c r="K102" s="26">
        <v>-0.13250000000000001</v>
      </c>
      <c r="L102" s="26">
        <v>-5.2499999999999998E-2</v>
      </c>
      <c r="M102" s="26">
        <v>-8.7499999999999994E-2</v>
      </c>
      <c r="N102" s="26">
        <v>-0.16</v>
      </c>
      <c r="O102" s="26">
        <v>-0.19</v>
      </c>
      <c r="P102" s="25">
        <v>-0.19</v>
      </c>
      <c r="Q102" s="25">
        <v>-8.7499999999999994E-2</v>
      </c>
      <c r="R102" s="25">
        <v>-5.2499999999999998E-2</v>
      </c>
      <c r="S102" s="25">
        <v>0.3</v>
      </c>
      <c r="T102" s="25">
        <v>0.3</v>
      </c>
      <c r="U102" s="25">
        <v>0.20499999999999999</v>
      </c>
      <c r="V102" s="25">
        <v>0</v>
      </c>
      <c r="W102" s="178">
        <v>0.27250000000000002</v>
      </c>
      <c r="X102" s="178">
        <v>0.315</v>
      </c>
      <c r="Y102" s="178">
        <v>-2.4500000000000001E-2</v>
      </c>
      <c r="Z102" s="178">
        <v>-0.04</v>
      </c>
      <c r="AA102" s="178">
        <v>-1.0500000000000001E-2</v>
      </c>
      <c r="AB102" s="178">
        <v>-3.0500000000000003E-2</v>
      </c>
      <c r="AC102" s="178">
        <v>5.0000000000000001E-3</v>
      </c>
      <c r="AD102" s="178">
        <v>-2.1000000000000001E-2</v>
      </c>
      <c r="AE102" s="178">
        <v>-6.7500000000000004E-2</v>
      </c>
      <c r="AF102" s="178">
        <v>-5.2499999999999998E-2</v>
      </c>
      <c r="AG102" s="179">
        <v>-7.4999999999999997E-2</v>
      </c>
      <c r="AH102" s="178">
        <v>-1.2E-2</v>
      </c>
      <c r="AI102" s="180">
        <v>-7.6000000000000012E-2</v>
      </c>
      <c r="AJ102" s="180">
        <v>-0.1225</v>
      </c>
      <c r="AK102" s="29">
        <v>-1.3500000000000002E-2</v>
      </c>
      <c r="AL102" s="25">
        <v>1.6E-2</v>
      </c>
      <c r="AM102" s="25">
        <v>0.88500000000000001</v>
      </c>
      <c r="AN102" s="25">
        <v>-3.2500000000000001E-2</v>
      </c>
      <c r="AO102" s="25">
        <v>-0.31</v>
      </c>
      <c r="AP102" s="25">
        <v>-0.13250000000000001</v>
      </c>
      <c r="AQ102" s="25">
        <v>-0.17</v>
      </c>
      <c r="AR102" s="25">
        <v>0</v>
      </c>
      <c r="AS102" s="25">
        <v>-0.26</v>
      </c>
      <c r="AT102" s="25">
        <v>0</v>
      </c>
      <c r="AU102" s="25">
        <v>0.14000000000000001</v>
      </c>
      <c r="AV102" s="25">
        <v>-0.31</v>
      </c>
      <c r="AW102" s="25">
        <v>-0.12450000000000001</v>
      </c>
      <c r="AX102" s="25">
        <v>0</v>
      </c>
      <c r="AY102" s="25">
        <v>-0.12450000000000001</v>
      </c>
      <c r="AZ102" s="25">
        <v>-5.2499999999999998E-2</v>
      </c>
      <c r="BA102" s="25">
        <v>-0.10700000000000001</v>
      </c>
      <c r="BB102" s="25">
        <v>-1.7000000000000001E-2</v>
      </c>
      <c r="BC102" s="25">
        <v>-7.2499999999999995E-2</v>
      </c>
      <c r="BD102" s="25">
        <v>-6.7500000000000004E-2</v>
      </c>
      <c r="BE102" s="25">
        <v>-6.7500000000000004E-2</v>
      </c>
      <c r="BF102" s="25">
        <v>0.09</v>
      </c>
      <c r="BG102" s="25">
        <v>0.28000000000000003</v>
      </c>
      <c r="BH102" s="25">
        <v>0.34499999999999997</v>
      </c>
      <c r="BI102" s="25">
        <v>0.3</v>
      </c>
      <c r="BJ102" s="25">
        <v>0.66</v>
      </c>
    </row>
    <row r="103" spans="1:62" x14ac:dyDescent="0.25">
      <c r="A103" s="26" t="e">
        <f>#REF!-B103</f>
        <v>#REF!</v>
      </c>
      <c r="B103" s="26">
        <v>3.2349999999999999</v>
      </c>
      <c r="C103" s="145">
        <f t="shared" si="3"/>
        <v>39783</v>
      </c>
      <c r="D103" s="26">
        <v>4.0720000000000001</v>
      </c>
      <c r="E103" s="26">
        <v>0.185</v>
      </c>
      <c r="F103" s="26">
        <v>6.9463367061209008E-2</v>
      </c>
      <c r="G103" s="26">
        <v>-0.19750000000000001</v>
      </c>
      <c r="H103" s="26">
        <v>-0.20250000000000001</v>
      </c>
      <c r="I103" s="26">
        <v>-0.14499999999999999</v>
      </c>
      <c r="J103" s="26">
        <v>-0.28249999999999997</v>
      </c>
      <c r="K103" s="26">
        <v>-0.125</v>
      </c>
      <c r="L103" s="26">
        <v>-5.2499999999999998E-2</v>
      </c>
      <c r="M103" s="26">
        <v>-8.7499999999999994E-2</v>
      </c>
      <c r="N103" s="26">
        <v>-0.16750000000000001</v>
      </c>
      <c r="O103" s="26">
        <v>-0.19750000000000001</v>
      </c>
      <c r="P103" s="25">
        <v>-0.19750000000000001</v>
      </c>
      <c r="Q103" s="25">
        <v>-9.8750000000000004E-2</v>
      </c>
      <c r="R103" s="25">
        <v>-5.2499999999999998E-2</v>
      </c>
      <c r="S103" s="25">
        <v>0.34</v>
      </c>
      <c r="T103" s="25">
        <v>0.34</v>
      </c>
      <c r="U103" s="25">
        <v>0.245</v>
      </c>
      <c r="V103" s="25">
        <v>0</v>
      </c>
      <c r="W103" s="178">
        <v>0.3075</v>
      </c>
      <c r="X103" s="178">
        <v>0.39500000000000002</v>
      </c>
      <c r="Y103" s="178">
        <v>-2.4500000000000001E-2</v>
      </c>
      <c r="Z103" s="178">
        <v>-3.2500000000000001E-2</v>
      </c>
      <c r="AA103" s="178">
        <v>-1.0500000000000001E-2</v>
      </c>
      <c r="AB103" s="178">
        <v>-3.0500000000000003E-2</v>
      </c>
      <c r="AC103" s="178">
        <v>5.0000000000000001E-3</v>
      </c>
      <c r="AD103" s="178">
        <v>-2.1000000000000001E-2</v>
      </c>
      <c r="AE103" s="178">
        <v>-6.7500000000000004E-2</v>
      </c>
      <c r="AF103" s="178">
        <v>-0.05</v>
      </c>
      <c r="AG103" s="179">
        <v>-7.2499999999999995E-2</v>
      </c>
      <c r="AH103" s="178">
        <v>-1.2E-2</v>
      </c>
      <c r="AI103" s="180">
        <v>-6.8500000000000005E-2</v>
      </c>
      <c r="AJ103" s="180">
        <v>-0.14499999999999999</v>
      </c>
      <c r="AK103" s="29">
        <v>-8.5000000000000006E-3</v>
      </c>
      <c r="AL103" s="25">
        <v>1.6E-2</v>
      </c>
      <c r="AM103" s="25">
        <v>1.31</v>
      </c>
      <c r="AN103" s="25">
        <v>-5.5E-2</v>
      </c>
      <c r="AO103" s="25">
        <v>-0.31</v>
      </c>
      <c r="AP103" s="25">
        <v>-0.1275</v>
      </c>
      <c r="AQ103" s="25">
        <v>-0.17</v>
      </c>
      <c r="AR103" s="25">
        <v>0.06</v>
      </c>
      <c r="AS103" s="25">
        <v>-0.26</v>
      </c>
      <c r="AT103" s="25">
        <v>0</v>
      </c>
      <c r="AU103" s="25">
        <v>0.14000000000000001</v>
      </c>
      <c r="AV103" s="25">
        <v>-0.31</v>
      </c>
      <c r="AW103" s="25">
        <v>-0.1295</v>
      </c>
      <c r="AX103" s="25">
        <v>0</v>
      </c>
      <c r="AY103" s="25">
        <v>-0.1295</v>
      </c>
      <c r="AZ103" s="25">
        <v>-5.2499999999999998E-2</v>
      </c>
      <c r="BA103" s="25">
        <v>-0.11200000000000002</v>
      </c>
      <c r="BB103" s="25">
        <v>-1.7000000000000001E-2</v>
      </c>
      <c r="BC103" s="25">
        <v>-7.2499999999999995E-2</v>
      </c>
      <c r="BD103" s="25">
        <v>-0.09</v>
      </c>
      <c r="BE103" s="25">
        <v>-6.7500000000000004E-2</v>
      </c>
      <c r="BF103" s="25">
        <v>0.09</v>
      </c>
      <c r="BG103" s="25">
        <v>0.23</v>
      </c>
      <c r="BH103" s="25">
        <v>0.38500000000000001</v>
      </c>
      <c r="BI103" s="25">
        <v>0.34</v>
      </c>
      <c r="BJ103" s="25">
        <v>1.03</v>
      </c>
    </row>
    <row r="104" spans="1:62" x14ac:dyDescent="0.25">
      <c r="A104" s="26" t="e">
        <f>#REF!-B104</f>
        <v>#REF!</v>
      </c>
      <c r="B104" s="26">
        <v>3.22</v>
      </c>
      <c r="C104" s="145">
        <f t="shared" si="3"/>
        <v>39814</v>
      </c>
      <c r="D104" s="26">
        <v>4.2010000000000005</v>
      </c>
      <c r="E104" s="26">
        <v>0.185</v>
      </c>
      <c r="F104" s="26">
        <v>6.9493268704519023E-2</v>
      </c>
      <c r="G104" s="26">
        <v>-0.2</v>
      </c>
      <c r="H104" s="26">
        <v>-0.20499999999999999</v>
      </c>
      <c r="I104" s="26">
        <v>-0.13</v>
      </c>
      <c r="J104" s="26">
        <v>-0.26500000000000001</v>
      </c>
      <c r="K104" s="26">
        <v>-0.11</v>
      </c>
      <c r="L104" s="26">
        <v>-5.2499999999999998E-2</v>
      </c>
      <c r="M104" s="26">
        <v>-8.7499999999999994E-2</v>
      </c>
      <c r="N104" s="26">
        <v>-0.17</v>
      </c>
      <c r="O104" s="26">
        <v>-0.2</v>
      </c>
      <c r="P104" s="25">
        <v>-0.2</v>
      </c>
      <c r="Q104" s="25">
        <v>-0.1</v>
      </c>
      <c r="R104" s="25">
        <v>-5.2499999999999998E-2</v>
      </c>
      <c r="S104" s="25">
        <v>0.40500000000000003</v>
      </c>
      <c r="T104" s="25">
        <v>0.40500000000000003</v>
      </c>
      <c r="U104" s="25">
        <v>0.31</v>
      </c>
      <c r="V104" s="25">
        <v>0</v>
      </c>
      <c r="W104" s="178">
        <v>0.3125</v>
      </c>
      <c r="X104" s="178">
        <v>0.46500000000000002</v>
      </c>
      <c r="Y104" s="178">
        <v>-0.02</v>
      </c>
      <c r="Z104" s="178">
        <v>-3.2500000000000001E-2</v>
      </c>
      <c r="AA104" s="178">
        <v>-1.0500000000000001E-2</v>
      </c>
      <c r="AB104" s="178">
        <v>-3.0500000000000003E-2</v>
      </c>
      <c r="AC104" s="178">
        <v>5.0000000000000001E-3</v>
      </c>
      <c r="AD104" s="178">
        <v>-2.5000000000000001E-2</v>
      </c>
      <c r="AE104" s="178">
        <v>-6.7500000000000004E-2</v>
      </c>
      <c r="AF104" s="178">
        <v>-4.8000000000000001E-2</v>
      </c>
      <c r="AG104" s="179">
        <v>-7.0499999999999993E-2</v>
      </c>
      <c r="AH104" s="178">
        <v>-1.2E-2</v>
      </c>
      <c r="AI104" s="180">
        <v>-6.9000000000000006E-2</v>
      </c>
      <c r="AJ104" s="180">
        <v>-0.14749999999999999</v>
      </c>
      <c r="AK104" s="29">
        <v>-1.1500000000000002E-2</v>
      </c>
      <c r="AL104" s="25">
        <v>1.6E-2</v>
      </c>
      <c r="AM104" s="25">
        <v>1.645</v>
      </c>
      <c r="AN104" s="25">
        <v>-5.7500000000000002E-2</v>
      </c>
      <c r="AO104" s="25">
        <v>-0.31</v>
      </c>
      <c r="AP104" s="25">
        <v>-0.1275</v>
      </c>
      <c r="AQ104" s="25">
        <v>-0.17</v>
      </c>
      <c r="AR104" s="25">
        <v>0.13</v>
      </c>
      <c r="AS104" s="25">
        <v>-0.26</v>
      </c>
      <c r="AT104" s="25">
        <v>0</v>
      </c>
      <c r="AU104" s="25">
        <v>0.14000000000000001</v>
      </c>
      <c r="AV104" s="25">
        <v>-0.31</v>
      </c>
      <c r="AW104" s="25">
        <v>-0.1295</v>
      </c>
      <c r="AX104" s="25">
        <v>0</v>
      </c>
      <c r="AY104" s="25">
        <v>-0.1295</v>
      </c>
      <c r="AZ104" s="25">
        <v>-5.2499999999999998E-2</v>
      </c>
      <c r="BA104" s="25">
        <v>-0.1275</v>
      </c>
      <c r="BB104" s="25">
        <v>-1.7000000000000001E-2</v>
      </c>
      <c r="BC104" s="25">
        <v>-7.2499999999999995E-2</v>
      </c>
      <c r="BD104" s="25">
        <v>-9.2499999999999999E-2</v>
      </c>
      <c r="BE104" s="25">
        <v>-6.7500000000000004E-2</v>
      </c>
      <c r="BF104" s="25">
        <v>0.09</v>
      </c>
      <c r="BG104" s="25">
        <v>0.28000000000000003</v>
      </c>
      <c r="BH104" s="25">
        <v>0.45</v>
      </c>
      <c r="BI104" s="25">
        <v>0.40500000000000003</v>
      </c>
      <c r="BJ104" s="25">
        <v>1.25</v>
      </c>
    </row>
    <row r="105" spans="1:62" x14ac:dyDescent="0.25">
      <c r="A105" s="26" t="e">
        <f>#REF!-B105</f>
        <v>#REF!</v>
      </c>
      <c r="B105" s="26">
        <v>3.2330000000000001</v>
      </c>
      <c r="C105" s="145">
        <f t="shared" si="3"/>
        <v>39845</v>
      </c>
      <c r="D105" s="26">
        <v>4.0810000000000004</v>
      </c>
      <c r="E105" s="26">
        <v>0.185</v>
      </c>
      <c r="F105" s="26">
        <v>6.9523170348124025E-2</v>
      </c>
      <c r="G105" s="26">
        <v>-0.20250000000000001</v>
      </c>
      <c r="H105" s="26">
        <v>-0.20749999999999999</v>
      </c>
      <c r="I105" s="26">
        <v>-0.13</v>
      </c>
      <c r="J105" s="26">
        <v>-0.26750000000000002</v>
      </c>
      <c r="K105" s="26">
        <v>-0.11</v>
      </c>
      <c r="L105" s="26">
        <v>-5.2499999999999998E-2</v>
      </c>
      <c r="M105" s="26">
        <v>-8.7499999999999994E-2</v>
      </c>
      <c r="N105" s="26">
        <v>-0.17249999999999999</v>
      </c>
      <c r="O105" s="26">
        <v>-0.20250000000000001</v>
      </c>
      <c r="P105" s="25">
        <v>-0.20250000000000001</v>
      </c>
      <c r="Q105" s="25">
        <v>-9.1249999999999998E-2</v>
      </c>
      <c r="R105" s="25">
        <v>-5.2499999999999998E-2</v>
      </c>
      <c r="S105" s="25">
        <v>0.38</v>
      </c>
      <c r="T105" s="25">
        <v>0.38</v>
      </c>
      <c r="U105" s="25">
        <v>0.28499999999999998</v>
      </c>
      <c r="V105" s="25">
        <v>0</v>
      </c>
      <c r="W105" s="178">
        <v>0.3125</v>
      </c>
      <c r="X105" s="178">
        <v>0.435</v>
      </c>
      <c r="Y105" s="178">
        <v>-0.02</v>
      </c>
      <c r="Z105" s="178">
        <v>-3.2500000000000001E-2</v>
      </c>
      <c r="AA105" s="178">
        <v>-1.0500000000000001E-2</v>
      </c>
      <c r="AB105" s="178">
        <v>-3.0500000000000003E-2</v>
      </c>
      <c r="AC105" s="178">
        <v>5.0000000000000001E-3</v>
      </c>
      <c r="AD105" s="178">
        <v>-2.5000000000000001E-2</v>
      </c>
      <c r="AE105" s="178">
        <v>-6.7500000000000004E-2</v>
      </c>
      <c r="AF105" s="178">
        <v>-4.8000000000000001E-2</v>
      </c>
      <c r="AG105" s="179">
        <v>-7.0499999999999993E-2</v>
      </c>
      <c r="AH105" s="178">
        <v>-1.2E-2</v>
      </c>
      <c r="AI105" s="180">
        <v>-6.9000000000000006E-2</v>
      </c>
      <c r="AJ105" s="180">
        <v>-0.13</v>
      </c>
      <c r="AK105" s="29">
        <v>-1.1500000000000002E-2</v>
      </c>
      <c r="AL105" s="25">
        <v>1.6E-2</v>
      </c>
      <c r="AM105" s="25">
        <v>1.595</v>
      </c>
      <c r="AN105" s="25">
        <v>-0.04</v>
      </c>
      <c r="AO105" s="25">
        <v>-0.31</v>
      </c>
      <c r="AP105" s="25">
        <v>-0.1275</v>
      </c>
      <c r="AQ105" s="25">
        <v>-0.17</v>
      </c>
      <c r="AR105" s="25">
        <v>0</v>
      </c>
      <c r="AS105" s="25">
        <v>-0.26</v>
      </c>
      <c r="AT105" s="25">
        <v>0</v>
      </c>
      <c r="AU105" s="25">
        <v>0.14000000000000001</v>
      </c>
      <c r="AV105" s="25">
        <v>-0.31</v>
      </c>
      <c r="AW105" s="25">
        <v>-0.127</v>
      </c>
      <c r="AX105" s="25">
        <v>0</v>
      </c>
      <c r="AY105" s="25">
        <v>-0.127</v>
      </c>
      <c r="AZ105" s="25">
        <v>-5.2499999999999998E-2</v>
      </c>
      <c r="BA105" s="25">
        <v>-0.1075</v>
      </c>
      <c r="BB105" s="25">
        <v>-1.7000000000000001E-2</v>
      </c>
      <c r="BC105" s="25">
        <v>-7.2499999999999995E-2</v>
      </c>
      <c r="BD105" s="25">
        <v>-7.4999999999999997E-2</v>
      </c>
      <c r="BE105" s="25">
        <v>-6.7500000000000004E-2</v>
      </c>
      <c r="BF105" s="25">
        <v>0.09</v>
      </c>
      <c r="BG105" s="25">
        <v>0.33</v>
      </c>
      <c r="BH105" s="25">
        <v>0.42499999999999999</v>
      </c>
      <c r="BI105" s="25">
        <v>0.38</v>
      </c>
      <c r="BJ105" s="25">
        <v>1.25</v>
      </c>
    </row>
    <row r="106" spans="1:62" x14ac:dyDescent="0.25">
      <c r="A106" s="26" t="e">
        <f>#REF!-B106</f>
        <v>#REF!</v>
      </c>
      <c r="B106" s="26">
        <v>3.32</v>
      </c>
      <c r="C106" s="145">
        <f t="shared" si="3"/>
        <v>39873</v>
      </c>
      <c r="D106" s="26">
        <v>3.9440000000000004</v>
      </c>
      <c r="E106" s="26">
        <v>0.17499999999999999</v>
      </c>
      <c r="F106" s="26">
        <v>6.9550178284537995E-2</v>
      </c>
      <c r="G106" s="26">
        <v>-0.20499999999999999</v>
      </c>
      <c r="H106" s="26">
        <v>-0.21</v>
      </c>
      <c r="I106" s="26">
        <v>-0.13</v>
      </c>
      <c r="J106" s="26">
        <v>-0.27</v>
      </c>
      <c r="K106" s="26">
        <v>-0.11</v>
      </c>
      <c r="L106" s="26">
        <v>-5.2499999999999998E-2</v>
      </c>
      <c r="M106" s="26">
        <v>-8.7499999999999994E-2</v>
      </c>
      <c r="N106" s="26">
        <v>-0.17499999999999999</v>
      </c>
      <c r="O106" s="26">
        <v>-0.20499999999999999</v>
      </c>
      <c r="P106" s="25">
        <v>-0.20499999999999999</v>
      </c>
      <c r="Q106" s="25">
        <v>-8.5000000000000006E-2</v>
      </c>
      <c r="R106" s="25">
        <v>-5.2499999999999998E-2</v>
      </c>
      <c r="S106" s="25">
        <v>0.3775</v>
      </c>
      <c r="T106" s="25">
        <v>0.3775</v>
      </c>
      <c r="U106" s="25">
        <v>0.28249999999999997</v>
      </c>
      <c r="V106" s="25">
        <v>0</v>
      </c>
      <c r="W106" s="178">
        <v>0.27</v>
      </c>
      <c r="X106" s="178">
        <v>0.39</v>
      </c>
      <c r="Y106" s="178">
        <v>-0.02</v>
      </c>
      <c r="Z106" s="178">
        <v>-3.2500000000000001E-2</v>
      </c>
      <c r="AA106" s="178">
        <v>8.0000000000000002E-3</v>
      </c>
      <c r="AB106" s="178">
        <v>-1.2E-2</v>
      </c>
      <c r="AC106" s="178">
        <v>5.0000000000000001E-3</v>
      </c>
      <c r="AD106" s="178">
        <v>-2.5000000000000001E-2</v>
      </c>
      <c r="AE106" s="178">
        <v>-6.7500000000000004E-2</v>
      </c>
      <c r="AF106" s="178">
        <v>-4.8000000000000001E-2</v>
      </c>
      <c r="AG106" s="179">
        <v>-7.0499999999999993E-2</v>
      </c>
      <c r="AH106" s="178">
        <v>-1.2E-2</v>
      </c>
      <c r="AI106" s="180">
        <v>-6.8500000000000005E-2</v>
      </c>
      <c r="AJ106" s="180">
        <v>-0.11749999999999999</v>
      </c>
      <c r="AK106" s="29">
        <v>-1.1500000000000002E-2</v>
      </c>
      <c r="AL106" s="25">
        <v>1.6E-2</v>
      </c>
      <c r="AM106" s="25">
        <v>0.96499999999999997</v>
      </c>
      <c r="AN106" s="25">
        <v>-2.75E-2</v>
      </c>
      <c r="AO106" s="25">
        <v>-0.31</v>
      </c>
      <c r="AP106" s="25">
        <v>-0.13250000000000001</v>
      </c>
      <c r="AQ106" s="25">
        <v>-0.17</v>
      </c>
      <c r="AR106" s="25">
        <v>-0.18</v>
      </c>
      <c r="AS106" s="25">
        <v>-0.26</v>
      </c>
      <c r="AT106" s="25">
        <v>0</v>
      </c>
      <c r="AU106" s="25">
        <v>0.14000000000000001</v>
      </c>
      <c r="AV106" s="25">
        <v>-0.31</v>
      </c>
      <c r="AW106" s="25">
        <v>-0.11200000000000002</v>
      </c>
      <c r="AX106" s="25">
        <v>0</v>
      </c>
      <c r="AY106" s="25">
        <v>-0.11200000000000002</v>
      </c>
      <c r="AZ106" s="25">
        <v>-5.2499999999999998E-2</v>
      </c>
      <c r="BA106" s="25">
        <v>-9.5000000000000001E-2</v>
      </c>
      <c r="BB106" s="25">
        <v>-1.7000000000000001E-2</v>
      </c>
      <c r="BC106" s="25">
        <v>-7.2499999999999995E-2</v>
      </c>
      <c r="BD106" s="25">
        <v>-6.25E-2</v>
      </c>
      <c r="BE106" s="25">
        <v>-6.7500000000000004E-2</v>
      </c>
      <c r="BF106" s="25">
        <v>0.09</v>
      </c>
      <c r="BG106" s="25">
        <v>0.33</v>
      </c>
      <c r="BH106" s="25">
        <v>0.42249999999999999</v>
      </c>
      <c r="BI106" s="25">
        <v>0.3775</v>
      </c>
      <c r="BJ106" s="25">
        <v>0.90500000000000003</v>
      </c>
    </row>
    <row r="107" spans="1:62" x14ac:dyDescent="0.25">
      <c r="A107" s="26" t="e">
        <f>#REF!-B107</f>
        <v>#REF!</v>
      </c>
      <c r="B107" s="26">
        <v>3.4140000000000006</v>
      </c>
      <c r="C107" s="145">
        <f t="shared" si="3"/>
        <v>39904</v>
      </c>
      <c r="D107" s="26">
        <v>3.8069999999999999</v>
      </c>
      <c r="E107" s="26">
        <v>0.17499999999999999</v>
      </c>
      <c r="F107" s="26">
        <v>6.9580079928707017E-2</v>
      </c>
      <c r="G107" s="26">
        <v>-0.19500000000000001</v>
      </c>
      <c r="H107" s="26">
        <v>-0.2</v>
      </c>
      <c r="I107" s="26">
        <v>-0.17499999999999999</v>
      </c>
      <c r="J107" s="26">
        <v>-0.26</v>
      </c>
      <c r="K107" s="26">
        <v>-0.155</v>
      </c>
      <c r="L107" s="26">
        <v>-0.05</v>
      </c>
      <c r="M107" s="26">
        <v>-7.0000000000000007E-2</v>
      </c>
      <c r="N107" s="26">
        <v>-0.16500000000000001</v>
      </c>
      <c r="O107" s="26">
        <v>-0.19500000000000001</v>
      </c>
      <c r="P107" s="25">
        <v>-0.19500000000000001</v>
      </c>
      <c r="Q107" s="25">
        <v>-6.25E-2</v>
      </c>
      <c r="R107" s="25">
        <v>-0.05</v>
      </c>
      <c r="S107" s="25">
        <v>0.28249999999999997</v>
      </c>
      <c r="T107" s="25">
        <v>0.28249999999999997</v>
      </c>
      <c r="U107" s="25">
        <v>0.1875</v>
      </c>
      <c r="V107" s="25">
        <v>0</v>
      </c>
      <c r="W107" s="178">
        <v>0.20499999999999999</v>
      </c>
      <c r="X107" s="178">
        <v>0.25</v>
      </c>
      <c r="Y107" s="178">
        <v>-1.95E-2</v>
      </c>
      <c r="Z107" s="178">
        <v>-2.5000000000000001E-2</v>
      </c>
      <c r="AA107" s="178">
        <v>8.0000000000000002E-3</v>
      </c>
      <c r="AB107" s="178">
        <v>-1.2E-2</v>
      </c>
      <c r="AC107" s="178">
        <v>5.0000000000000001E-3</v>
      </c>
      <c r="AD107" s="178">
        <v>-1.4999999999999999E-2</v>
      </c>
      <c r="AE107" s="178">
        <v>-6.5000000000000002E-2</v>
      </c>
      <c r="AF107" s="178">
        <v>-4.5499999999999999E-2</v>
      </c>
      <c r="AG107" s="179">
        <v>-6.8000000000000005E-2</v>
      </c>
      <c r="AH107" s="178">
        <v>-1.95E-2</v>
      </c>
      <c r="AI107" s="180">
        <v>-6.4000000000000001E-2</v>
      </c>
      <c r="AJ107" s="180">
        <v>-7.4999999999999997E-2</v>
      </c>
      <c r="AK107" s="29">
        <v>-1.6500000000000001E-2</v>
      </c>
      <c r="AL107" s="25">
        <v>9.0000000000000011E-3</v>
      </c>
      <c r="AM107" s="25">
        <v>0.45</v>
      </c>
      <c r="AN107" s="25">
        <v>1.4999999999999999E-2</v>
      </c>
      <c r="AO107" s="25">
        <v>-0.38500000000000001</v>
      </c>
      <c r="AP107" s="25">
        <v>-0.12</v>
      </c>
      <c r="AQ107" s="25">
        <v>-0.17</v>
      </c>
      <c r="AR107" s="25">
        <v>-0.28999999999999998</v>
      </c>
      <c r="AS107" s="25">
        <v>-0.33500000000000002</v>
      </c>
      <c r="AT107" s="25">
        <v>0</v>
      </c>
      <c r="AU107" s="25">
        <v>0.315</v>
      </c>
      <c r="AV107" s="25">
        <v>-0.38500000000000001</v>
      </c>
      <c r="AW107" s="25">
        <v>-0.10249999999999999</v>
      </c>
      <c r="AX107" s="25">
        <v>0</v>
      </c>
      <c r="AY107" s="25">
        <v>-0.10249999999999999</v>
      </c>
      <c r="AZ107" s="25">
        <v>-0.05</v>
      </c>
      <c r="BA107" s="25">
        <v>-8.7499999999999994E-2</v>
      </c>
      <c r="BB107" s="25">
        <v>-1.95E-2</v>
      </c>
      <c r="BC107" s="25">
        <v>-5.5E-2</v>
      </c>
      <c r="BD107" s="25">
        <v>-0.02</v>
      </c>
      <c r="BE107" s="25">
        <v>-6.5000000000000002E-2</v>
      </c>
      <c r="BF107" s="25">
        <v>7.4999999999999997E-2</v>
      </c>
      <c r="BG107" s="25">
        <v>0.18</v>
      </c>
      <c r="BH107" s="25">
        <v>0.3125</v>
      </c>
      <c r="BI107" s="25">
        <v>0.28249999999999997</v>
      </c>
      <c r="BJ107" s="25">
        <v>0.36499999999999999</v>
      </c>
    </row>
    <row r="108" spans="1:62" x14ac:dyDescent="0.25">
      <c r="A108" s="26" t="e">
        <f>#REF!-B108</f>
        <v>#REF!</v>
      </c>
      <c r="B108" s="26">
        <v>3.6549999999999998</v>
      </c>
      <c r="C108" s="145">
        <f t="shared" si="3"/>
        <v>39934</v>
      </c>
      <c r="D108" s="26">
        <v>3.7960000000000003</v>
      </c>
      <c r="E108" s="26">
        <v>0.17499999999999999</v>
      </c>
      <c r="F108" s="26">
        <v>6.9609017003989013E-2</v>
      </c>
      <c r="G108" s="26">
        <v>-0.19500000000000001</v>
      </c>
      <c r="H108" s="26">
        <v>-0.2</v>
      </c>
      <c r="I108" s="26">
        <v>-0.20499999999999999</v>
      </c>
      <c r="J108" s="26">
        <v>-0.26</v>
      </c>
      <c r="K108" s="26">
        <v>-0.17</v>
      </c>
      <c r="L108" s="26">
        <v>-0.05</v>
      </c>
      <c r="M108" s="26">
        <v>-7.0000000000000007E-2</v>
      </c>
      <c r="N108" s="26">
        <v>-0.16500000000000001</v>
      </c>
      <c r="O108" s="26">
        <v>-0.19500000000000001</v>
      </c>
      <c r="P108" s="25">
        <v>-0.19500000000000001</v>
      </c>
      <c r="Q108" s="25">
        <v>-6.25E-2</v>
      </c>
      <c r="R108" s="25">
        <v>-0.05</v>
      </c>
      <c r="S108" s="25">
        <v>0.29249999999999998</v>
      </c>
      <c r="T108" s="25">
        <v>0.29249999999999998</v>
      </c>
      <c r="U108" s="25">
        <v>0.19750000000000001</v>
      </c>
      <c r="V108" s="25">
        <v>0</v>
      </c>
      <c r="W108" s="178">
        <v>0.1925</v>
      </c>
      <c r="X108" s="178">
        <v>0.20250000000000001</v>
      </c>
      <c r="Y108" s="178">
        <v>-1.95E-2</v>
      </c>
      <c r="Z108" s="178">
        <v>-2.5249999999999998E-2</v>
      </c>
      <c r="AA108" s="178">
        <v>7.7500000000000008E-3</v>
      </c>
      <c r="AB108" s="178">
        <v>-1.225E-2</v>
      </c>
      <c r="AC108" s="178">
        <v>5.0000000000000001E-3</v>
      </c>
      <c r="AD108" s="178">
        <v>-1.4999999999999999E-2</v>
      </c>
      <c r="AE108" s="178">
        <v>-6.5000000000000002E-2</v>
      </c>
      <c r="AF108" s="178">
        <v>-4.5499999999999999E-2</v>
      </c>
      <c r="AG108" s="179">
        <v>-6.8000000000000005E-2</v>
      </c>
      <c r="AH108" s="178">
        <v>-1.95E-2</v>
      </c>
      <c r="AI108" s="180">
        <v>-6.4000000000000001E-2</v>
      </c>
      <c r="AJ108" s="180">
        <v>-7.4999999999999997E-2</v>
      </c>
      <c r="AK108" s="29">
        <v>-1.6500000000000001E-2</v>
      </c>
      <c r="AL108" s="25">
        <v>9.0000000000000011E-3</v>
      </c>
      <c r="AM108" s="25">
        <v>0.41499999999999998</v>
      </c>
      <c r="AN108" s="25">
        <v>1.4999999999999999E-2</v>
      </c>
      <c r="AO108" s="25">
        <v>-0.38500000000000001</v>
      </c>
      <c r="AP108" s="25">
        <v>-0.12</v>
      </c>
      <c r="AQ108" s="25">
        <v>-0.17</v>
      </c>
      <c r="AR108" s="25">
        <v>-0.28999999999999998</v>
      </c>
      <c r="AS108" s="25">
        <v>-0.33500000000000002</v>
      </c>
      <c r="AT108" s="25">
        <v>0</v>
      </c>
      <c r="AU108" s="25">
        <v>0.315</v>
      </c>
      <c r="AV108" s="25">
        <v>-0.38500000000000001</v>
      </c>
      <c r="AW108" s="25">
        <v>-0.1</v>
      </c>
      <c r="AX108" s="25">
        <v>0</v>
      </c>
      <c r="AY108" s="25">
        <v>-0.1</v>
      </c>
      <c r="AZ108" s="25">
        <v>-0.05</v>
      </c>
      <c r="BA108" s="25">
        <v>-8.2500000000000004E-2</v>
      </c>
      <c r="BB108" s="25">
        <v>-1.95E-2</v>
      </c>
      <c r="BC108" s="25">
        <v>-5.5E-2</v>
      </c>
      <c r="BD108" s="25">
        <v>-0.02</v>
      </c>
      <c r="BE108" s="25">
        <v>-6.5000000000000002E-2</v>
      </c>
      <c r="BF108" s="25">
        <v>7.4999999999999997E-2</v>
      </c>
      <c r="BG108" s="25">
        <v>0.18</v>
      </c>
      <c r="BH108" s="25">
        <v>0.32250000000000001</v>
      </c>
      <c r="BI108" s="25">
        <v>0.29249999999999998</v>
      </c>
      <c r="BJ108" s="25">
        <v>0.29749999999999999</v>
      </c>
    </row>
    <row r="109" spans="1:62" x14ac:dyDescent="0.25">
      <c r="A109" s="26" t="e">
        <f>#REF!-B109</f>
        <v>#REF!</v>
      </c>
      <c r="B109" s="26">
        <v>3.552</v>
      </c>
      <c r="C109" s="145">
        <f t="shared" si="3"/>
        <v>39965</v>
      </c>
      <c r="D109" s="26">
        <v>3.83</v>
      </c>
      <c r="E109" s="26">
        <v>0.17499999999999999</v>
      </c>
      <c r="F109" s="26">
        <v>6.9638918648740014E-2</v>
      </c>
      <c r="G109" s="26">
        <v>-0.19500000000000001</v>
      </c>
      <c r="H109" s="26">
        <v>-0.2</v>
      </c>
      <c r="I109" s="26">
        <v>-0.215</v>
      </c>
      <c r="J109" s="26">
        <v>-0.26</v>
      </c>
      <c r="K109" s="26">
        <v>-0.18</v>
      </c>
      <c r="L109" s="26">
        <v>-0.05</v>
      </c>
      <c r="M109" s="26">
        <v>-7.0000000000000007E-2</v>
      </c>
      <c r="N109" s="26">
        <v>-0.16500000000000001</v>
      </c>
      <c r="O109" s="26">
        <v>-0.19500000000000001</v>
      </c>
      <c r="P109" s="25">
        <v>-0.19500000000000001</v>
      </c>
      <c r="Q109" s="25">
        <v>-0.06</v>
      </c>
      <c r="R109" s="25">
        <v>-0.05</v>
      </c>
      <c r="S109" s="25">
        <v>0.28749999999999998</v>
      </c>
      <c r="T109" s="25">
        <v>0.28749999999999998</v>
      </c>
      <c r="U109" s="25">
        <v>0.1925</v>
      </c>
      <c r="V109" s="25">
        <v>0</v>
      </c>
      <c r="W109" s="178">
        <v>0.1925</v>
      </c>
      <c r="X109" s="178">
        <v>0.20250000000000001</v>
      </c>
      <c r="Y109" s="178">
        <v>-1.95E-2</v>
      </c>
      <c r="Z109" s="178">
        <v>-2.5249999999999998E-2</v>
      </c>
      <c r="AA109" s="178">
        <v>7.7500000000000008E-3</v>
      </c>
      <c r="AB109" s="178">
        <v>-1.225E-2</v>
      </c>
      <c r="AC109" s="178">
        <v>5.0000000000000001E-3</v>
      </c>
      <c r="AD109" s="178">
        <v>-1.4999999999999999E-2</v>
      </c>
      <c r="AE109" s="178">
        <v>-6.5000000000000002E-2</v>
      </c>
      <c r="AF109" s="178">
        <v>-4.5499999999999999E-2</v>
      </c>
      <c r="AG109" s="179">
        <v>-6.8000000000000005E-2</v>
      </c>
      <c r="AH109" s="178">
        <v>-1.95E-2</v>
      </c>
      <c r="AI109" s="180">
        <v>-0.08</v>
      </c>
      <c r="AJ109" s="180">
        <v>-7.0000000000000007E-2</v>
      </c>
      <c r="AK109" s="29">
        <v>-1.6500000000000001E-2</v>
      </c>
      <c r="AL109" s="25">
        <v>9.0000000000000011E-3</v>
      </c>
      <c r="AM109" s="25">
        <v>0.40500000000000003</v>
      </c>
      <c r="AN109" s="25">
        <v>0.02</v>
      </c>
      <c r="AO109" s="25">
        <v>-0.38500000000000001</v>
      </c>
      <c r="AP109" s="25">
        <v>-0.12</v>
      </c>
      <c r="AQ109" s="25">
        <v>-0.17</v>
      </c>
      <c r="AR109" s="25">
        <v>-0.28999999999999998</v>
      </c>
      <c r="AS109" s="25">
        <v>-0.33500000000000002</v>
      </c>
      <c r="AT109" s="25">
        <v>0</v>
      </c>
      <c r="AU109" s="25">
        <v>0.315</v>
      </c>
      <c r="AV109" s="25">
        <v>-0.38500000000000001</v>
      </c>
      <c r="AW109" s="25">
        <v>-9.2499999999999999E-2</v>
      </c>
      <c r="AX109" s="25">
        <v>0</v>
      </c>
      <c r="AY109" s="25">
        <v>-9.2499999999999999E-2</v>
      </c>
      <c r="AZ109" s="25">
        <v>-0.05</v>
      </c>
      <c r="BA109" s="25">
        <v>-7.7499999999999999E-2</v>
      </c>
      <c r="BB109" s="25">
        <v>-1.95E-2</v>
      </c>
      <c r="BC109" s="25">
        <v>-5.5E-2</v>
      </c>
      <c r="BD109" s="25">
        <v>-1.4999999999999999E-2</v>
      </c>
      <c r="BE109" s="25">
        <v>-6.5000000000000002E-2</v>
      </c>
      <c r="BF109" s="25">
        <v>7.4999999999999997E-2</v>
      </c>
      <c r="BG109" s="25">
        <v>0.18</v>
      </c>
      <c r="BH109" s="25">
        <v>0.3175</v>
      </c>
      <c r="BI109" s="25">
        <v>0.28749999999999998</v>
      </c>
      <c r="BJ109" s="25">
        <v>0.29749999999999999</v>
      </c>
    </row>
    <row r="110" spans="1:62" x14ac:dyDescent="0.25">
      <c r="A110" s="26" t="e">
        <f>#REF!-B110</f>
        <v>#REF!</v>
      </c>
      <c r="B110" s="26">
        <v>3.4119999999999999</v>
      </c>
      <c r="C110" s="145">
        <f t="shared" si="3"/>
        <v>39995</v>
      </c>
      <c r="D110" s="26">
        <v>3.8580000000000001</v>
      </c>
      <c r="E110" s="26">
        <v>0.17499999999999999</v>
      </c>
      <c r="F110" s="26">
        <v>6.9667855724585018E-2</v>
      </c>
      <c r="G110" s="26">
        <v>-0.19500000000000001</v>
      </c>
      <c r="H110" s="26">
        <v>-0.2</v>
      </c>
      <c r="I110" s="26">
        <v>-0.215</v>
      </c>
      <c r="J110" s="26">
        <v>-0.28000000000000003</v>
      </c>
      <c r="K110" s="26">
        <v>-0.18</v>
      </c>
      <c r="L110" s="26">
        <v>-0.05</v>
      </c>
      <c r="M110" s="26">
        <v>-7.0000000000000007E-2</v>
      </c>
      <c r="N110" s="26">
        <v>-0.16500000000000001</v>
      </c>
      <c r="O110" s="26">
        <v>-0.19500000000000001</v>
      </c>
      <c r="P110" s="25">
        <v>-0.19500000000000001</v>
      </c>
      <c r="Q110" s="25">
        <v>-5.8749999999999997E-2</v>
      </c>
      <c r="R110" s="25">
        <v>-0.05</v>
      </c>
      <c r="S110" s="25">
        <v>0.27750000000000002</v>
      </c>
      <c r="T110" s="25">
        <v>0.27750000000000002</v>
      </c>
      <c r="U110" s="25">
        <v>0.1825</v>
      </c>
      <c r="V110" s="25">
        <v>0</v>
      </c>
      <c r="W110" s="178">
        <v>0.1925</v>
      </c>
      <c r="X110" s="178">
        <v>0.215</v>
      </c>
      <c r="Y110" s="178">
        <v>-1.95E-2</v>
      </c>
      <c r="Z110" s="178">
        <v>-2.5249999999999998E-2</v>
      </c>
      <c r="AA110" s="178">
        <v>7.7500000000000008E-3</v>
      </c>
      <c r="AB110" s="178">
        <v>-1.225E-2</v>
      </c>
      <c r="AC110" s="178">
        <v>5.0000000000000001E-3</v>
      </c>
      <c r="AD110" s="178">
        <v>-1.4999999999999999E-2</v>
      </c>
      <c r="AE110" s="178">
        <v>-6.5000000000000002E-2</v>
      </c>
      <c r="AF110" s="178">
        <v>-4.5499999999999999E-2</v>
      </c>
      <c r="AG110" s="179">
        <v>-6.8000000000000005E-2</v>
      </c>
      <c r="AH110" s="178">
        <v>-1.95E-2</v>
      </c>
      <c r="AI110" s="180">
        <v>-7.2999999999999995E-2</v>
      </c>
      <c r="AJ110" s="180">
        <v>-6.7500000000000004E-2</v>
      </c>
      <c r="AK110" s="29">
        <v>-1.6500000000000001E-2</v>
      </c>
      <c r="AL110" s="25">
        <v>9.0000000000000011E-3</v>
      </c>
      <c r="AM110" s="25">
        <v>0.44</v>
      </c>
      <c r="AN110" s="25">
        <v>2.2499999999999999E-2</v>
      </c>
      <c r="AO110" s="25">
        <v>-0.38500000000000001</v>
      </c>
      <c r="AP110" s="25">
        <v>-0.12</v>
      </c>
      <c r="AQ110" s="25">
        <v>-0.17</v>
      </c>
      <c r="AR110" s="25">
        <v>-0.28999999999999998</v>
      </c>
      <c r="AS110" s="25">
        <v>-0.33500000000000002</v>
      </c>
      <c r="AT110" s="25">
        <v>0</v>
      </c>
      <c r="AU110" s="25">
        <v>0.315</v>
      </c>
      <c r="AV110" s="25">
        <v>-0.38500000000000001</v>
      </c>
      <c r="AW110" s="25">
        <v>-0.1</v>
      </c>
      <c r="AX110" s="25">
        <v>0</v>
      </c>
      <c r="AY110" s="25">
        <v>-0.1</v>
      </c>
      <c r="AZ110" s="25">
        <v>-0.05</v>
      </c>
      <c r="BA110" s="25">
        <v>-7.2499999999999995E-2</v>
      </c>
      <c r="BB110" s="25">
        <v>-1.95E-2</v>
      </c>
      <c r="BC110" s="25">
        <v>-5.5E-2</v>
      </c>
      <c r="BD110" s="25">
        <v>-1.2500000000000001E-2</v>
      </c>
      <c r="BE110" s="25">
        <v>-6.5000000000000002E-2</v>
      </c>
      <c r="BF110" s="25">
        <v>7.4999999999999997E-2</v>
      </c>
      <c r="BG110" s="25">
        <v>0.18</v>
      </c>
      <c r="BH110" s="25">
        <v>0.3075</v>
      </c>
      <c r="BI110" s="25">
        <v>0.27750000000000002</v>
      </c>
      <c r="BJ110" s="25">
        <v>0.31</v>
      </c>
    </row>
    <row r="111" spans="1:62" x14ac:dyDescent="0.25">
      <c r="A111" s="26" t="e">
        <f>#REF!-B111</f>
        <v>#REF!</v>
      </c>
      <c r="B111" s="26">
        <v>3.2749999999999999</v>
      </c>
      <c r="C111" s="145">
        <f t="shared" si="3"/>
        <v>40026</v>
      </c>
      <c r="D111" s="26">
        <v>3.88</v>
      </c>
      <c r="E111" s="26">
        <v>0.17499999999999999</v>
      </c>
      <c r="F111" s="26">
        <v>6.9697757369917013E-2</v>
      </c>
      <c r="G111" s="26">
        <v>-0.19500000000000001</v>
      </c>
      <c r="H111" s="26">
        <v>-0.2</v>
      </c>
      <c r="I111" s="26">
        <v>-0.215</v>
      </c>
      <c r="J111" s="26">
        <v>-0.28000000000000003</v>
      </c>
      <c r="K111" s="26">
        <v>-0.18</v>
      </c>
      <c r="L111" s="26">
        <v>-0.05</v>
      </c>
      <c r="M111" s="26">
        <v>-7.0000000000000007E-2</v>
      </c>
      <c r="N111" s="26">
        <v>-0.16500000000000001</v>
      </c>
      <c r="O111" s="26">
        <v>-0.19500000000000001</v>
      </c>
      <c r="P111" s="25">
        <v>-0.19500000000000001</v>
      </c>
      <c r="Q111" s="25">
        <v>-5.7500000000000002E-2</v>
      </c>
      <c r="R111" s="25">
        <v>-0.05</v>
      </c>
      <c r="S111" s="25">
        <v>0.27500000000000002</v>
      </c>
      <c r="T111" s="25">
        <v>0.27500000000000002</v>
      </c>
      <c r="U111" s="25">
        <v>0.18</v>
      </c>
      <c r="V111" s="25">
        <v>0</v>
      </c>
      <c r="W111" s="178">
        <v>0.1925</v>
      </c>
      <c r="X111" s="178">
        <v>0.215</v>
      </c>
      <c r="Y111" s="178">
        <v>-1.95E-2</v>
      </c>
      <c r="Z111" s="178">
        <v>-2.5249999999999998E-2</v>
      </c>
      <c r="AA111" s="178">
        <v>7.7500000000000008E-3</v>
      </c>
      <c r="AB111" s="178">
        <v>-1.225E-2</v>
      </c>
      <c r="AC111" s="178">
        <v>5.0000000000000001E-3</v>
      </c>
      <c r="AD111" s="178">
        <v>-1.4999999999999999E-2</v>
      </c>
      <c r="AE111" s="178">
        <v>-6.5000000000000002E-2</v>
      </c>
      <c r="AF111" s="178">
        <v>-4.5499999999999999E-2</v>
      </c>
      <c r="AG111" s="179">
        <v>-6.8000000000000005E-2</v>
      </c>
      <c r="AH111" s="178">
        <v>-1.95E-2</v>
      </c>
      <c r="AI111" s="180">
        <v>-5.4000000000000006E-2</v>
      </c>
      <c r="AJ111" s="180">
        <v>-6.5000000000000002E-2</v>
      </c>
      <c r="AK111" s="29">
        <v>-1.6500000000000001E-2</v>
      </c>
      <c r="AL111" s="25">
        <v>9.0000000000000011E-3</v>
      </c>
      <c r="AM111" s="25">
        <v>0.505</v>
      </c>
      <c r="AN111" s="25">
        <v>2.5000000000000001E-2</v>
      </c>
      <c r="AO111" s="25">
        <v>-0.38500000000000001</v>
      </c>
      <c r="AP111" s="25">
        <v>-0.12</v>
      </c>
      <c r="AQ111" s="25">
        <v>-0.17</v>
      </c>
      <c r="AR111" s="25">
        <v>-0.28999999999999998</v>
      </c>
      <c r="AS111" s="25">
        <v>-0.33500000000000002</v>
      </c>
      <c r="AT111" s="25">
        <v>0</v>
      </c>
      <c r="AU111" s="25">
        <v>0.315</v>
      </c>
      <c r="AV111" s="25">
        <v>-0.38500000000000001</v>
      </c>
      <c r="AW111" s="25">
        <v>-8.7499999999999994E-2</v>
      </c>
      <c r="AX111" s="25">
        <v>0</v>
      </c>
      <c r="AY111" s="25">
        <v>-8.7499999999999994E-2</v>
      </c>
      <c r="AZ111" s="25">
        <v>-0.05</v>
      </c>
      <c r="BA111" s="25">
        <v>-7.2499999999999995E-2</v>
      </c>
      <c r="BB111" s="25">
        <v>-1.95E-2</v>
      </c>
      <c r="BC111" s="25">
        <v>-5.5E-2</v>
      </c>
      <c r="BD111" s="25">
        <v>-0.01</v>
      </c>
      <c r="BE111" s="25">
        <v>-6.5000000000000002E-2</v>
      </c>
      <c r="BF111" s="25">
        <v>7.4999999999999997E-2</v>
      </c>
      <c r="BG111" s="25">
        <v>0.18</v>
      </c>
      <c r="BH111" s="25">
        <v>0.30499999999999999</v>
      </c>
      <c r="BI111" s="25">
        <v>0.27500000000000002</v>
      </c>
      <c r="BJ111" s="25">
        <v>0.31</v>
      </c>
    </row>
    <row r="112" spans="1:62" x14ac:dyDescent="0.25">
      <c r="A112" s="26" t="e">
        <f>#REF!-B112</f>
        <v>#REF!</v>
      </c>
      <c r="B112" s="26">
        <v>3.2530000000000001</v>
      </c>
      <c r="C112" s="145">
        <f t="shared" si="3"/>
        <v>40057</v>
      </c>
      <c r="D112" s="26">
        <v>3.895</v>
      </c>
      <c r="E112" s="26">
        <v>0.17499999999999999</v>
      </c>
      <c r="F112" s="26">
        <v>6.9727659015545007E-2</v>
      </c>
      <c r="G112" s="26">
        <v>-0.19500000000000001</v>
      </c>
      <c r="H112" s="26">
        <v>-0.2</v>
      </c>
      <c r="I112" s="26">
        <v>-0.20499999999999999</v>
      </c>
      <c r="J112" s="26">
        <v>-0.28000000000000003</v>
      </c>
      <c r="K112" s="26">
        <v>-0.17</v>
      </c>
      <c r="L112" s="26">
        <v>-0.05</v>
      </c>
      <c r="M112" s="26">
        <v>-7.0000000000000007E-2</v>
      </c>
      <c r="N112" s="26">
        <v>-0.16500000000000001</v>
      </c>
      <c r="O112" s="26">
        <v>-0.19500000000000001</v>
      </c>
      <c r="P112" s="25">
        <v>-0.19500000000000001</v>
      </c>
      <c r="Q112" s="25">
        <v>-6.1249999999999999E-2</v>
      </c>
      <c r="R112" s="25">
        <v>-0.05</v>
      </c>
      <c r="S112" s="25">
        <v>0.27250000000000002</v>
      </c>
      <c r="T112" s="25">
        <v>0.27250000000000002</v>
      </c>
      <c r="U112" s="25">
        <v>0.17749999999999999</v>
      </c>
      <c r="V112" s="25">
        <v>0</v>
      </c>
      <c r="W112" s="178">
        <v>0.1925</v>
      </c>
      <c r="X112" s="178">
        <v>0.19500000000000001</v>
      </c>
      <c r="Y112" s="178">
        <v>-1.95E-2</v>
      </c>
      <c r="Z112" s="178">
        <v>-2.5249999999999998E-2</v>
      </c>
      <c r="AA112" s="178">
        <v>7.7500000000000008E-3</v>
      </c>
      <c r="AB112" s="178">
        <v>-1.225E-2</v>
      </c>
      <c r="AC112" s="178">
        <v>5.0000000000000001E-3</v>
      </c>
      <c r="AD112" s="178">
        <v>-1.4999999999999999E-2</v>
      </c>
      <c r="AE112" s="178">
        <v>-6.5000000000000002E-2</v>
      </c>
      <c r="AF112" s="178">
        <v>-4.5499999999999999E-2</v>
      </c>
      <c r="AG112" s="179">
        <v>-6.8000000000000005E-2</v>
      </c>
      <c r="AH112" s="178">
        <v>-1.95E-2</v>
      </c>
      <c r="AI112" s="180">
        <v>-5.2000000000000005E-2</v>
      </c>
      <c r="AJ112" s="180">
        <v>-7.2499999999999995E-2</v>
      </c>
      <c r="AK112" s="29">
        <v>-1.6500000000000001E-2</v>
      </c>
      <c r="AL112" s="25">
        <v>9.0000000000000011E-3</v>
      </c>
      <c r="AM112" s="25">
        <v>0.40500000000000003</v>
      </c>
      <c r="AN112" s="25">
        <v>1.7500000000000002E-2</v>
      </c>
      <c r="AO112" s="25">
        <v>-0.38500000000000001</v>
      </c>
      <c r="AP112" s="25">
        <v>-0.12</v>
      </c>
      <c r="AQ112" s="25">
        <v>-0.17</v>
      </c>
      <c r="AR112" s="25">
        <v>-0.28999999999999998</v>
      </c>
      <c r="AS112" s="25">
        <v>-0.33500000000000002</v>
      </c>
      <c r="AT112" s="25">
        <v>0</v>
      </c>
      <c r="AU112" s="25">
        <v>0.315</v>
      </c>
      <c r="AV112" s="25">
        <v>-0.38500000000000001</v>
      </c>
      <c r="AW112" s="25">
        <v>-9.2499999999999999E-2</v>
      </c>
      <c r="AX112" s="25">
        <v>0</v>
      </c>
      <c r="AY112" s="25">
        <v>-9.2499999999999999E-2</v>
      </c>
      <c r="AZ112" s="25">
        <v>-0.05</v>
      </c>
      <c r="BA112" s="25">
        <v>-8.7499999999999994E-2</v>
      </c>
      <c r="BB112" s="25">
        <v>-1.95E-2</v>
      </c>
      <c r="BC112" s="25">
        <v>-5.5E-2</v>
      </c>
      <c r="BD112" s="25">
        <v>-1.7500000000000002E-2</v>
      </c>
      <c r="BE112" s="25">
        <v>-6.5000000000000002E-2</v>
      </c>
      <c r="BF112" s="25">
        <v>7.4999999999999997E-2</v>
      </c>
      <c r="BG112" s="25">
        <v>0.18</v>
      </c>
      <c r="BH112" s="25">
        <v>0.30249999999999999</v>
      </c>
      <c r="BI112" s="25">
        <v>0.27250000000000002</v>
      </c>
      <c r="BJ112" s="25">
        <v>0.3</v>
      </c>
    </row>
    <row r="113" spans="1:62" x14ac:dyDescent="0.25">
      <c r="A113" s="26" t="e">
        <f>#REF!-B113</f>
        <v>#REF!</v>
      </c>
      <c r="B113" s="26">
        <v>3.2390000000000003</v>
      </c>
      <c r="C113" s="145">
        <f t="shared" si="3"/>
        <v>40087</v>
      </c>
      <c r="D113" s="26">
        <v>3.9049999999999998</v>
      </c>
      <c r="E113" s="26">
        <v>0.17499999999999999</v>
      </c>
      <c r="F113" s="26">
        <v>6.9756596092240011E-2</v>
      </c>
      <c r="G113" s="26">
        <v>-0.19500000000000001</v>
      </c>
      <c r="H113" s="26">
        <v>-0.2</v>
      </c>
      <c r="I113" s="26">
        <v>-0.19</v>
      </c>
      <c r="J113" s="26">
        <v>-0.28000000000000003</v>
      </c>
      <c r="K113" s="26">
        <v>-0.155</v>
      </c>
      <c r="L113" s="26">
        <v>-0.05</v>
      </c>
      <c r="M113" s="26">
        <v>-7.0000000000000007E-2</v>
      </c>
      <c r="N113" s="26">
        <v>-0.16500000000000001</v>
      </c>
      <c r="O113" s="26">
        <v>-0.19500000000000001</v>
      </c>
      <c r="P113" s="25">
        <v>-0.19500000000000001</v>
      </c>
      <c r="Q113" s="25">
        <v>-6.6250000000000003E-2</v>
      </c>
      <c r="R113" s="25">
        <v>-0.05</v>
      </c>
      <c r="S113" s="25">
        <v>0.28749999999999998</v>
      </c>
      <c r="T113" s="25">
        <v>0.28749999999999998</v>
      </c>
      <c r="U113" s="25">
        <v>0.1925</v>
      </c>
      <c r="V113" s="25">
        <v>0</v>
      </c>
      <c r="W113" s="178">
        <v>0.19750000000000001</v>
      </c>
      <c r="X113" s="178">
        <v>0.215</v>
      </c>
      <c r="Y113" s="178">
        <v>-1.95E-2</v>
      </c>
      <c r="Z113" s="178">
        <v>-2.5249999999999998E-2</v>
      </c>
      <c r="AA113" s="178">
        <v>-1.0500000000000001E-2</v>
      </c>
      <c r="AB113" s="178">
        <v>-3.0500000000000003E-2</v>
      </c>
      <c r="AC113" s="178">
        <v>5.0000000000000001E-3</v>
      </c>
      <c r="AD113" s="178">
        <v>-1.4999999999999999E-2</v>
      </c>
      <c r="AE113" s="178">
        <v>-6.5000000000000002E-2</v>
      </c>
      <c r="AF113" s="178">
        <v>-4.5499999999999999E-2</v>
      </c>
      <c r="AG113" s="179">
        <v>-6.8000000000000005E-2</v>
      </c>
      <c r="AH113" s="178">
        <v>-1.95E-2</v>
      </c>
      <c r="AI113" s="180">
        <v>-9.6000000000000002E-2</v>
      </c>
      <c r="AJ113" s="180">
        <v>-8.2500000000000004E-2</v>
      </c>
      <c r="AK113" s="29">
        <v>-1.6500000000000001E-2</v>
      </c>
      <c r="AL113" s="25">
        <v>9.0000000000000011E-3</v>
      </c>
      <c r="AM113" s="25">
        <v>0.46</v>
      </c>
      <c r="AN113" s="25">
        <v>7.4999999999999997E-3</v>
      </c>
      <c r="AO113" s="25">
        <v>-0.38500000000000001</v>
      </c>
      <c r="AP113" s="25">
        <v>-0.12</v>
      </c>
      <c r="AQ113" s="25">
        <v>-0.17</v>
      </c>
      <c r="AR113" s="25">
        <v>-0.28999999999999998</v>
      </c>
      <c r="AS113" s="25">
        <v>-0.33500000000000002</v>
      </c>
      <c r="AT113" s="25">
        <v>0</v>
      </c>
      <c r="AU113" s="25">
        <v>0.315</v>
      </c>
      <c r="AV113" s="25">
        <v>-0.38500000000000001</v>
      </c>
      <c r="AW113" s="25">
        <v>-0.10249999999999999</v>
      </c>
      <c r="AX113" s="25">
        <v>0</v>
      </c>
      <c r="AY113" s="25">
        <v>-0.10249999999999999</v>
      </c>
      <c r="AZ113" s="25">
        <v>-0.05</v>
      </c>
      <c r="BA113" s="25">
        <v>-0.09</v>
      </c>
      <c r="BB113" s="25">
        <v>-1.95E-2</v>
      </c>
      <c r="BC113" s="25">
        <v>-5.5E-2</v>
      </c>
      <c r="BD113" s="25">
        <v>-2.75E-2</v>
      </c>
      <c r="BE113" s="25">
        <v>-6.5000000000000002E-2</v>
      </c>
      <c r="BF113" s="25">
        <v>7.4999999999999997E-2</v>
      </c>
      <c r="BG113" s="25">
        <v>0.18</v>
      </c>
      <c r="BH113" s="25">
        <v>0.3175</v>
      </c>
      <c r="BI113" s="25">
        <v>0.28749999999999998</v>
      </c>
      <c r="BJ113" s="25">
        <v>0.37253000000000003</v>
      </c>
    </row>
    <row r="114" spans="1:62" x14ac:dyDescent="0.25">
      <c r="A114" s="26" t="e">
        <f>#REF!-B114</f>
        <v>#REF!</v>
      </c>
      <c r="B114" s="26">
        <v>3.3040000000000003</v>
      </c>
      <c r="C114" s="145">
        <f t="shared" si="3"/>
        <v>40118</v>
      </c>
      <c r="D114" s="26">
        <v>4.0179999999999998</v>
      </c>
      <c r="E114" s="26">
        <v>0.17499999999999999</v>
      </c>
      <c r="F114" s="26">
        <v>6.9786497738449013E-2</v>
      </c>
      <c r="G114" s="26">
        <v>-0.19</v>
      </c>
      <c r="H114" s="26">
        <v>-0.19500000000000001</v>
      </c>
      <c r="I114" s="26">
        <v>-0.1525</v>
      </c>
      <c r="J114" s="26">
        <v>-0.27500000000000002</v>
      </c>
      <c r="K114" s="26">
        <v>-0.11749999999999999</v>
      </c>
      <c r="L114" s="26">
        <v>-4.9500000000000002E-2</v>
      </c>
      <c r="M114" s="26">
        <v>-8.4499999999999992E-2</v>
      </c>
      <c r="N114" s="26">
        <v>-0.16</v>
      </c>
      <c r="O114" s="26">
        <v>-0.19</v>
      </c>
      <c r="P114" s="25">
        <v>-0.19</v>
      </c>
      <c r="Q114" s="25">
        <v>-8.5999999999999993E-2</v>
      </c>
      <c r="R114" s="25">
        <v>-4.9500000000000002E-2</v>
      </c>
      <c r="S114" s="25">
        <v>0.35</v>
      </c>
      <c r="T114" s="25">
        <v>0.35</v>
      </c>
      <c r="U114" s="25">
        <v>0.255</v>
      </c>
      <c r="V114" s="25">
        <v>0</v>
      </c>
      <c r="W114" s="178">
        <v>0.27250000000000002</v>
      </c>
      <c r="X114" s="178">
        <v>0.315</v>
      </c>
      <c r="Y114" s="178">
        <v>-2.2499999999999999E-2</v>
      </c>
      <c r="Z114" s="178">
        <v>-3.85E-2</v>
      </c>
      <c r="AA114" s="178">
        <v>-9.5000000000000015E-3</v>
      </c>
      <c r="AB114" s="178">
        <v>-2.7000000000000003E-2</v>
      </c>
      <c r="AC114" s="178">
        <v>5.0000000000000001E-3</v>
      </c>
      <c r="AD114" s="178">
        <v>-2.1000000000000001E-2</v>
      </c>
      <c r="AE114" s="178">
        <v>-6.7500000000000004E-2</v>
      </c>
      <c r="AF114" s="178">
        <v>-5.0499999999999996E-2</v>
      </c>
      <c r="AG114" s="179">
        <v>-7.2999999999999995E-2</v>
      </c>
      <c r="AH114" s="178">
        <v>-1.1000000000000001E-2</v>
      </c>
      <c r="AI114" s="180">
        <v>-7.400000000000001E-2</v>
      </c>
      <c r="AJ114" s="180">
        <v>-0.1225</v>
      </c>
      <c r="AK114" s="29">
        <v>-1.1500000000000002E-2</v>
      </c>
      <c r="AL114" s="25">
        <v>1.6E-2</v>
      </c>
      <c r="AM114" s="25">
        <v>0.88500000000000001</v>
      </c>
      <c r="AN114" s="25">
        <v>-3.2500000000000001E-2</v>
      </c>
      <c r="AO114" s="25">
        <v>-0.31</v>
      </c>
      <c r="AP114" s="25">
        <v>-0.13250000000000001</v>
      </c>
      <c r="AQ114" s="25">
        <v>-0.17</v>
      </c>
      <c r="AR114" s="25">
        <v>0</v>
      </c>
      <c r="AS114" s="25">
        <v>-0.26</v>
      </c>
      <c r="AT114" s="25">
        <v>0</v>
      </c>
      <c r="AU114" s="25">
        <v>0.14000000000000001</v>
      </c>
      <c r="AV114" s="25">
        <v>-0.31</v>
      </c>
      <c r="AW114" s="25">
        <v>-0.1225</v>
      </c>
      <c r="AX114" s="25">
        <v>0</v>
      </c>
      <c r="AY114" s="25">
        <v>-0.1225</v>
      </c>
      <c r="AZ114" s="25">
        <v>-4.9500000000000002E-2</v>
      </c>
      <c r="BA114" s="25">
        <v>-0.105</v>
      </c>
      <c r="BB114" s="25">
        <v>-1.6E-2</v>
      </c>
      <c r="BC114" s="25">
        <v>-6.9500000000000006E-2</v>
      </c>
      <c r="BD114" s="25">
        <v>-6.7500000000000004E-2</v>
      </c>
      <c r="BE114" s="25">
        <v>-6.7500000000000004E-2</v>
      </c>
      <c r="BF114" s="25">
        <v>0.09</v>
      </c>
      <c r="BG114" s="25">
        <v>0.28000000000000003</v>
      </c>
      <c r="BH114" s="25">
        <v>0.39500000000000002</v>
      </c>
      <c r="BI114" s="25">
        <v>0.35</v>
      </c>
      <c r="BJ114" s="25">
        <v>0.66</v>
      </c>
    </row>
    <row r="115" spans="1:62" x14ac:dyDescent="0.25">
      <c r="A115" s="26" t="e">
        <f>#REF!-B115</f>
        <v>#REF!</v>
      </c>
      <c r="B115" s="26">
        <v>3.2990000000000004</v>
      </c>
      <c r="C115" s="145">
        <f t="shared" si="3"/>
        <v>40148</v>
      </c>
      <c r="D115" s="26">
        <v>4.1210000000000004</v>
      </c>
      <c r="E115" s="26">
        <v>0.17499999999999999</v>
      </c>
      <c r="F115" s="26">
        <v>6.9815434815708011E-2</v>
      </c>
      <c r="G115" s="26">
        <v>-0.19750000000000001</v>
      </c>
      <c r="H115" s="26">
        <v>-0.20250000000000001</v>
      </c>
      <c r="I115" s="26">
        <v>-0.14499999999999999</v>
      </c>
      <c r="J115" s="26">
        <v>-0.28249999999999997</v>
      </c>
      <c r="K115" s="26">
        <v>-0.11</v>
      </c>
      <c r="L115" s="26">
        <v>-4.9500000000000002E-2</v>
      </c>
      <c r="M115" s="26">
        <v>-8.4499999999999992E-2</v>
      </c>
      <c r="N115" s="26">
        <v>-0.16750000000000001</v>
      </c>
      <c r="O115" s="26">
        <v>-0.19750000000000001</v>
      </c>
      <c r="P115" s="25">
        <v>-0.19750000000000001</v>
      </c>
      <c r="Q115" s="25">
        <v>-9.7250000000000003E-2</v>
      </c>
      <c r="R115" s="25">
        <v>-4.9500000000000002E-2</v>
      </c>
      <c r="S115" s="25">
        <v>0.39</v>
      </c>
      <c r="T115" s="25">
        <v>0.39</v>
      </c>
      <c r="U115" s="25">
        <v>0.29499999999999998</v>
      </c>
      <c r="V115" s="25">
        <v>0</v>
      </c>
      <c r="W115" s="178">
        <v>0.3075</v>
      </c>
      <c r="X115" s="178">
        <v>0.39500000000000002</v>
      </c>
      <c r="Y115" s="178">
        <v>-2.2499999999999999E-2</v>
      </c>
      <c r="Z115" s="178">
        <v>-3.1000000000000003E-2</v>
      </c>
      <c r="AA115" s="178">
        <v>-9.5000000000000015E-3</v>
      </c>
      <c r="AB115" s="178">
        <v>-2.7000000000000003E-2</v>
      </c>
      <c r="AC115" s="178">
        <v>5.0000000000000001E-3</v>
      </c>
      <c r="AD115" s="178">
        <v>-2.1000000000000001E-2</v>
      </c>
      <c r="AE115" s="178">
        <v>-6.7500000000000004E-2</v>
      </c>
      <c r="AF115" s="178">
        <v>-4.8000000000000001E-2</v>
      </c>
      <c r="AG115" s="179">
        <v>-7.0499999999999993E-2</v>
      </c>
      <c r="AH115" s="178">
        <v>-1.1000000000000001E-2</v>
      </c>
      <c r="AI115" s="180">
        <v>-6.6500000000000004E-2</v>
      </c>
      <c r="AJ115" s="180">
        <v>-0.14499999999999999</v>
      </c>
      <c r="AK115" s="29">
        <v>-6.5000000000000006E-3</v>
      </c>
      <c r="AL115" s="25">
        <v>1.6E-2</v>
      </c>
      <c r="AM115" s="25">
        <v>1.31</v>
      </c>
      <c r="AN115" s="25">
        <v>-5.5E-2</v>
      </c>
      <c r="AO115" s="25">
        <v>-0.31</v>
      </c>
      <c r="AP115" s="25">
        <v>-0.1275</v>
      </c>
      <c r="AQ115" s="25">
        <v>-0.17</v>
      </c>
      <c r="AR115" s="25">
        <v>0.06</v>
      </c>
      <c r="AS115" s="25">
        <v>-0.26</v>
      </c>
      <c r="AT115" s="25">
        <v>0</v>
      </c>
      <c r="AU115" s="25">
        <v>0.14000000000000001</v>
      </c>
      <c r="AV115" s="25">
        <v>-0.31</v>
      </c>
      <c r="AW115" s="25">
        <v>-0.1275</v>
      </c>
      <c r="AX115" s="25">
        <v>0</v>
      </c>
      <c r="AY115" s="25">
        <v>-0.1275</v>
      </c>
      <c r="AZ115" s="25">
        <v>-4.9500000000000002E-2</v>
      </c>
      <c r="BA115" s="25">
        <v>-0.11</v>
      </c>
      <c r="BB115" s="25">
        <v>-1.6E-2</v>
      </c>
      <c r="BC115" s="25">
        <v>-6.9500000000000006E-2</v>
      </c>
      <c r="BD115" s="25">
        <v>-0.09</v>
      </c>
      <c r="BE115" s="25">
        <v>-6.7500000000000004E-2</v>
      </c>
      <c r="BF115" s="25">
        <v>0.09</v>
      </c>
      <c r="BG115" s="25">
        <v>0.23</v>
      </c>
      <c r="BH115" s="25">
        <v>0.435</v>
      </c>
      <c r="BI115" s="25">
        <v>0.39</v>
      </c>
      <c r="BJ115" s="25">
        <v>1.03</v>
      </c>
    </row>
    <row r="116" spans="1:62" x14ac:dyDescent="0.25">
      <c r="A116" s="26" t="e">
        <f>#REF!-B116</f>
        <v>#REF!</v>
      </c>
      <c r="B116" s="26">
        <v>3.2830000000000004</v>
      </c>
      <c r="C116" s="145">
        <f t="shared" si="3"/>
        <v>40179</v>
      </c>
      <c r="D116" s="26">
        <v>4.258</v>
      </c>
      <c r="E116" s="26">
        <v>0.17499999999999999</v>
      </c>
      <c r="F116" s="26">
        <v>6.9845336462499019E-2</v>
      </c>
      <c r="G116" s="26">
        <v>-0.2</v>
      </c>
      <c r="H116" s="26">
        <v>-0.20499999999999999</v>
      </c>
      <c r="I116" s="26">
        <v>-0.13</v>
      </c>
      <c r="J116" s="26">
        <v>-0.26500000000000001</v>
      </c>
      <c r="K116" s="26">
        <v>-9.5000000000000001E-2</v>
      </c>
      <c r="L116" s="26">
        <v>-4.9500000000000002E-2</v>
      </c>
      <c r="M116" s="26">
        <v>-8.4499999999999992E-2</v>
      </c>
      <c r="N116" s="26">
        <v>-0.17</v>
      </c>
      <c r="O116" s="26">
        <v>-0.2</v>
      </c>
      <c r="P116" s="25">
        <v>-0.2</v>
      </c>
      <c r="Q116" s="25">
        <v>-9.8500000000000004E-2</v>
      </c>
      <c r="R116" s="25">
        <v>-4.9500000000000002E-2</v>
      </c>
      <c r="S116" s="25">
        <v>0.4</v>
      </c>
      <c r="T116" s="25">
        <v>0.4</v>
      </c>
      <c r="U116" s="25">
        <v>0.30499999999999999</v>
      </c>
      <c r="V116" s="25">
        <v>0</v>
      </c>
      <c r="W116" s="178">
        <v>0.3125</v>
      </c>
      <c r="X116" s="178">
        <v>0.46500000000000002</v>
      </c>
      <c r="Y116" s="178">
        <v>-1.8000000000000002E-2</v>
      </c>
      <c r="Z116" s="178">
        <v>-3.1000000000000003E-2</v>
      </c>
      <c r="AA116" s="178">
        <v>-9.5000000000000015E-3</v>
      </c>
      <c r="AB116" s="178">
        <v>-2.7000000000000003E-2</v>
      </c>
      <c r="AC116" s="178">
        <v>5.0000000000000001E-3</v>
      </c>
      <c r="AD116" s="178">
        <v>-2.5000000000000001E-2</v>
      </c>
      <c r="AE116" s="178">
        <v>-6.7500000000000004E-2</v>
      </c>
      <c r="AF116" s="178">
        <v>-4.6000000000000006E-2</v>
      </c>
      <c r="AG116" s="179">
        <v>-6.8500000000000005E-2</v>
      </c>
      <c r="AH116" s="178">
        <v>-1.1000000000000001E-2</v>
      </c>
      <c r="AI116" s="180">
        <v>-6.7000000000000004E-2</v>
      </c>
      <c r="AJ116" s="180">
        <v>-0.14749999999999999</v>
      </c>
      <c r="AK116" s="29">
        <v>-9.4999990000000003E-3</v>
      </c>
      <c r="AL116" s="25">
        <v>1.6E-2</v>
      </c>
      <c r="AM116" s="25">
        <v>1.645</v>
      </c>
      <c r="AN116" s="25">
        <v>-5.7500000000000002E-2</v>
      </c>
      <c r="AO116" s="25">
        <v>-0.31</v>
      </c>
      <c r="AP116" s="25">
        <v>-0.1275</v>
      </c>
      <c r="AQ116" s="25">
        <v>-0.17</v>
      </c>
      <c r="AR116" s="25">
        <v>0.13</v>
      </c>
      <c r="AS116" s="25">
        <v>-0.26</v>
      </c>
      <c r="AT116" s="25">
        <v>0</v>
      </c>
      <c r="AU116" s="25">
        <v>0.14000000000000001</v>
      </c>
      <c r="AV116" s="25">
        <v>-0.31</v>
      </c>
      <c r="AW116" s="25">
        <v>-0.1275</v>
      </c>
      <c r="AX116" s="25">
        <v>0</v>
      </c>
      <c r="AY116" s="25">
        <v>-0.1275</v>
      </c>
      <c r="AZ116" s="25">
        <v>-4.9500000000000002E-2</v>
      </c>
      <c r="BA116" s="25">
        <v>-0.1255</v>
      </c>
      <c r="BB116" s="25">
        <v>-1.6E-2</v>
      </c>
      <c r="BC116" s="25">
        <v>-6.9500000000000006E-2</v>
      </c>
      <c r="BD116" s="25">
        <v>-9.2499999999999999E-2</v>
      </c>
      <c r="BE116" s="25">
        <v>-6.7500000000000004E-2</v>
      </c>
      <c r="BF116" s="25">
        <v>-0.17</v>
      </c>
      <c r="BG116" s="25">
        <v>0.28000000000000003</v>
      </c>
      <c r="BH116" s="25">
        <v>0.44500000000000001</v>
      </c>
      <c r="BI116" s="25">
        <v>0.4</v>
      </c>
      <c r="BJ116" s="25">
        <v>1.25</v>
      </c>
    </row>
    <row r="117" spans="1:62" x14ac:dyDescent="0.25">
      <c r="A117" s="26" t="e">
        <f>#REF!-B117</f>
        <v>#REF!</v>
      </c>
      <c r="B117" s="26">
        <v>3.2949999999999999</v>
      </c>
      <c r="C117" s="145">
        <f t="shared" si="3"/>
        <v>40210</v>
      </c>
      <c r="D117" s="26">
        <v>4.1420000000000003</v>
      </c>
      <c r="E117" s="26">
        <v>0.17499999999999999</v>
      </c>
      <c r="F117" s="26">
        <v>6.9875238109586027E-2</v>
      </c>
      <c r="G117" s="26">
        <v>-0.20250000000000001</v>
      </c>
      <c r="H117" s="26">
        <v>-0.20749999999999999</v>
      </c>
      <c r="I117" s="26">
        <v>-0.13</v>
      </c>
      <c r="J117" s="26">
        <v>-0.26750000000000002</v>
      </c>
      <c r="K117" s="26">
        <v>-9.5000000000000001E-2</v>
      </c>
      <c r="L117" s="26">
        <v>-4.9500000000000002E-2</v>
      </c>
      <c r="M117" s="26">
        <v>-8.4499999999999992E-2</v>
      </c>
      <c r="N117" s="26">
        <v>-0.17249999999999999</v>
      </c>
      <c r="O117" s="26">
        <v>-0.20250000000000001</v>
      </c>
      <c r="P117" s="25">
        <v>-0.20250000000000001</v>
      </c>
      <c r="Q117" s="25">
        <v>-8.9749999999999996E-2</v>
      </c>
      <c r="R117" s="25">
        <v>-4.9500000000000002E-2</v>
      </c>
      <c r="S117" s="25">
        <v>0.375</v>
      </c>
      <c r="T117" s="25">
        <v>0.375</v>
      </c>
      <c r="U117" s="25">
        <v>0.28000000000000003</v>
      </c>
      <c r="V117" s="25">
        <v>0</v>
      </c>
      <c r="W117" s="178">
        <v>0.3125</v>
      </c>
      <c r="X117" s="178">
        <v>0.435</v>
      </c>
      <c r="Y117" s="178">
        <v>-1.8000000000000002E-2</v>
      </c>
      <c r="Z117" s="178">
        <v>-3.1000000000000003E-2</v>
      </c>
      <c r="AA117" s="178">
        <v>-9.5000000000000015E-3</v>
      </c>
      <c r="AB117" s="178">
        <v>-2.7000000000000003E-2</v>
      </c>
      <c r="AC117" s="178">
        <v>5.0000000000000001E-3</v>
      </c>
      <c r="AD117" s="178">
        <v>-2.5000000000000001E-2</v>
      </c>
      <c r="AE117" s="178">
        <v>-6.7500000000000004E-2</v>
      </c>
      <c r="AF117" s="178">
        <v>-4.6000000000000006E-2</v>
      </c>
      <c r="AG117" s="179">
        <v>-6.8500000000000005E-2</v>
      </c>
      <c r="AH117" s="178">
        <v>-1.1000000000000001E-2</v>
      </c>
      <c r="AI117" s="180">
        <v>-6.7000000000000004E-2</v>
      </c>
      <c r="AJ117" s="180">
        <v>-0.13</v>
      </c>
      <c r="AK117" s="29">
        <v>-9.4999990000000003E-3</v>
      </c>
      <c r="AL117" s="25">
        <v>1.6E-2</v>
      </c>
      <c r="AM117" s="25">
        <v>1.595</v>
      </c>
      <c r="AN117" s="25">
        <v>-0.04</v>
      </c>
      <c r="AO117" s="25">
        <v>-0.31</v>
      </c>
      <c r="AP117" s="25">
        <v>-0.1275</v>
      </c>
      <c r="AQ117" s="25">
        <v>-0.17</v>
      </c>
      <c r="AR117" s="25">
        <v>0</v>
      </c>
      <c r="AS117" s="25">
        <v>-0.26</v>
      </c>
      <c r="AT117" s="25">
        <v>0</v>
      </c>
      <c r="AU117" s="25">
        <v>0.14000000000000001</v>
      </c>
      <c r="AV117" s="25">
        <v>-0.31</v>
      </c>
      <c r="AW117" s="25">
        <v>-0.125</v>
      </c>
      <c r="AX117" s="25">
        <v>0</v>
      </c>
      <c r="AY117" s="25">
        <v>-0.125</v>
      </c>
      <c r="AZ117" s="25">
        <v>-4.9500000000000002E-2</v>
      </c>
      <c r="BA117" s="25">
        <v>-0.10550000000000001</v>
      </c>
      <c r="BB117" s="25">
        <v>-1.6E-2</v>
      </c>
      <c r="BC117" s="25">
        <v>-6.9500000000000006E-2</v>
      </c>
      <c r="BD117" s="25">
        <v>-7.4999999999999997E-2</v>
      </c>
      <c r="BE117" s="25">
        <v>-6.7500000000000004E-2</v>
      </c>
      <c r="BF117" s="25">
        <v>-0.17</v>
      </c>
      <c r="BG117" s="25">
        <v>0.33</v>
      </c>
      <c r="BH117" s="25">
        <v>0.42</v>
      </c>
      <c r="BI117" s="25">
        <v>0.375</v>
      </c>
      <c r="BJ117" s="25">
        <v>1.25</v>
      </c>
    </row>
    <row r="118" spans="1:62" x14ac:dyDescent="0.25">
      <c r="A118" s="26" t="e">
        <f>#REF!-B118</f>
        <v>#REF!</v>
      </c>
      <c r="B118" s="26">
        <v>3.3769999999999998</v>
      </c>
      <c r="C118" s="145">
        <f t="shared" si="3"/>
        <v>40238</v>
      </c>
      <c r="D118" s="26">
        <v>4.008</v>
      </c>
      <c r="E118" s="26">
        <v>0.17</v>
      </c>
      <c r="F118" s="26">
        <v>6.9902246049144023E-2</v>
      </c>
      <c r="G118" s="26">
        <v>-0.20499999999999999</v>
      </c>
      <c r="H118" s="26">
        <v>-0.21</v>
      </c>
      <c r="I118" s="26">
        <v>-0.13</v>
      </c>
      <c r="J118" s="26">
        <v>-0.27</v>
      </c>
      <c r="K118" s="26">
        <v>-9.5000000000000001E-2</v>
      </c>
      <c r="L118" s="26">
        <v>-4.9500000000000002E-2</v>
      </c>
      <c r="M118" s="26">
        <v>-8.4499999999999992E-2</v>
      </c>
      <c r="N118" s="26">
        <v>-0.17499999999999999</v>
      </c>
      <c r="O118" s="26">
        <v>-0.20499999999999999</v>
      </c>
      <c r="P118" s="25">
        <v>-0.20499999999999999</v>
      </c>
      <c r="Q118" s="25">
        <v>-8.3500000000000005E-2</v>
      </c>
      <c r="R118" s="25">
        <v>-4.9500000000000002E-2</v>
      </c>
      <c r="S118" s="25">
        <v>0.37300000000000005</v>
      </c>
      <c r="T118" s="25">
        <v>0.37300000000000005</v>
      </c>
      <c r="U118" s="25">
        <v>0.27800000000000002</v>
      </c>
      <c r="V118" s="25">
        <v>0</v>
      </c>
      <c r="W118" s="178">
        <v>0.27</v>
      </c>
      <c r="X118" s="178">
        <v>0.39</v>
      </c>
      <c r="Y118" s="178">
        <v>-1.8000000000000002E-2</v>
      </c>
      <c r="Z118" s="178">
        <v>-3.1000000000000003E-2</v>
      </c>
      <c r="AA118" s="178">
        <v>9.0000000000000011E-3</v>
      </c>
      <c r="AB118" s="178">
        <v>-8.5000000000000006E-3</v>
      </c>
      <c r="AC118" s="178">
        <v>5.0000000000000001E-3</v>
      </c>
      <c r="AD118" s="178">
        <v>-2.5000000000000001E-2</v>
      </c>
      <c r="AE118" s="178">
        <v>-6.7500000000000004E-2</v>
      </c>
      <c r="AF118" s="178">
        <v>-4.6000000000000006E-2</v>
      </c>
      <c r="AG118" s="179">
        <v>-6.8500000000000005E-2</v>
      </c>
      <c r="AH118" s="178">
        <v>-1.1000000000000001E-2</v>
      </c>
      <c r="AI118" s="180">
        <v>-6.6500000000000004E-2</v>
      </c>
      <c r="AJ118" s="180">
        <v>-0.11749999999999999</v>
      </c>
      <c r="AK118" s="29">
        <v>-9.4999990000000003E-3</v>
      </c>
      <c r="AL118" s="25">
        <v>1.6E-2</v>
      </c>
      <c r="AM118" s="25">
        <v>0.96499999999999997</v>
      </c>
      <c r="AN118" s="25">
        <v>-2.75E-2</v>
      </c>
      <c r="AO118" s="25">
        <v>-0.31</v>
      </c>
      <c r="AP118" s="25">
        <v>-0.13250000000000001</v>
      </c>
      <c r="AQ118" s="25">
        <v>-0.17</v>
      </c>
      <c r="AR118" s="25">
        <v>-0.18</v>
      </c>
      <c r="AS118" s="25">
        <v>-0.26</v>
      </c>
      <c r="AT118" s="25">
        <v>0</v>
      </c>
      <c r="AU118" s="25">
        <v>0.14000000000000001</v>
      </c>
      <c r="AV118" s="25">
        <v>-0.31</v>
      </c>
      <c r="AW118" s="25">
        <v>-0.11</v>
      </c>
      <c r="AX118" s="25">
        <v>0</v>
      </c>
      <c r="AY118" s="25">
        <v>-0.11</v>
      </c>
      <c r="AZ118" s="25">
        <v>-4.9500000000000002E-2</v>
      </c>
      <c r="BA118" s="25">
        <v>-9.3000000000000013E-2</v>
      </c>
      <c r="BB118" s="25">
        <v>-1.6E-2</v>
      </c>
      <c r="BC118" s="25">
        <v>-6.9500000000000006E-2</v>
      </c>
      <c r="BD118" s="25">
        <v>-6.25E-2</v>
      </c>
      <c r="BE118" s="25">
        <v>-6.7500000000000004E-2</v>
      </c>
      <c r="BF118" s="25">
        <v>-0.17</v>
      </c>
      <c r="BG118" s="25">
        <v>0.33</v>
      </c>
      <c r="BH118" s="25">
        <v>0.41800000000000004</v>
      </c>
      <c r="BI118" s="25">
        <v>0.37300000000000005</v>
      </c>
      <c r="BJ118" s="25">
        <v>0.90500000000000003</v>
      </c>
    </row>
    <row r="119" spans="1:62" x14ac:dyDescent="0.25">
      <c r="A119" s="26" t="e">
        <f>#REF!-B119</f>
        <v>#REF!</v>
      </c>
      <c r="B119" s="26">
        <v>3.468</v>
      </c>
      <c r="C119" s="145">
        <f t="shared" si="3"/>
        <v>40269</v>
      </c>
      <c r="D119" s="26">
        <v>3.8740000000000006</v>
      </c>
      <c r="E119" s="26">
        <v>0.17</v>
      </c>
      <c r="F119" s="26">
        <v>6.9932147696794025E-2</v>
      </c>
      <c r="G119" s="26">
        <v>-0.19500000000000001</v>
      </c>
      <c r="H119" s="26">
        <v>-0.2</v>
      </c>
      <c r="I119" s="26">
        <v>-0.17499999999999999</v>
      </c>
      <c r="J119" s="26">
        <v>-0.26</v>
      </c>
      <c r="K119" s="26">
        <v>-0.14000000000000001</v>
      </c>
      <c r="L119" s="26">
        <v>-4.7E-2</v>
      </c>
      <c r="M119" s="26">
        <v>-6.7000000000000004E-2</v>
      </c>
      <c r="N119" s="26">
        <v>-0.16500000000000001</v>
      </c>
      <c r="O119" s="26">
        <v>-0.19500000000000001</v>
      </c>
      <c r="P119" s="25">
        <v>-0.19500000000000001</v>
      </c>
      <c r="Q119" s="25">
        <v>-6.1000000000000006E-2</v>
      </c>
      <c r="R119" s="25">
        <v>-4.7E-2</v>
      </c>
      <c r="S119" s="25">
        <v>0.27800000000000002</v>
      </c>
      <c r="T119" s="25">
        <v>0.27800000000000002</v>
      </c>
      <c r="U119" s="25">
        <v>0.18300000000000002</v>
      </c>
      <c r="V119" s="25">
        <v>0</v>
      </c>
      <c r="W119" s="178">
        <v>0.20499999999999999</v>
      </c>
      <c r="X119" s="178">
        <v>0.25</v>
      </c>
      <c r="Y119" s="178">
        <v>-1.7500000000000002E-2</v>
      </c>
      <c r="Z119" s="178">
        <v>-2.35E-2</v>
      </c>
      <c r="AA119" s="178">
        <v>9.0000000000000011E-3</v>
      </c>
      <c r="AB119" s="178">
        <v>-8.5000000000000006E-3</v>
      </c>
      <c r="AC119" s="178">
        <v>5.0000000000000001E-3</v>
      </c>
      <c r="AD119" s="178">
        <v>-1.4999999999999999E-2</v>
      </c>
      <c r="AE119" s="178">
        <v>-6.5000000000000002E-2</v>
      </c>
      <c r="AF119" s="178">
        <v>-4.3500000000000004E-2</v>
      </c>
      <c r="AG119" s="179">
        <v>-6.6000000000000003E-2</v>
      </c>
      <c r="AH119" s="178">
        <v>-1.8500000000000003E-2</v>
      </c>
      <c r="AI119" s="180">
        <v>-6.2000000000000006E-2</v>
      </c>
      <c r="AJ119" s="180">
        <v>-7.4999999999999997E-2</v>
      </c>
      <c r="AK119" s="29">
        <v>-1.4499999999999999E-2</v>
      </c>
      <c r="AL119" s="25">
        <v>9.0000000000000011E-3</v>
      </c>
      <c r="AM119" s="25">
        <v>0.45</v>
      </c>
      <c r="AN119" s="25">
        <v>1.4999999999999999E-2</v>
      </c>
      <c r="AO119" s="25">
        <v>-0.38500000000000001</v>
      </c>
      <c r="AP119" s="25">
        <v>-0.12</v>
      </c>
      <c r="AQ119" s="25">
        <v>-0.17</v>
      </c>
      <c r="AR119" s="25">
        <v>-0.28999999999999998</v>
      </c>
      <c r="AS119" s="25">
        <v>-0.33500000000000002</v>
      </c>
      <c r="AT119" s="25">
        <v>0</v>
      </c>
      <c r="AU119" s="25">
        <v>0.315</v>
      </c>
      <c r="AV119" s="25">
        <v>-0.38500000000000001</v>
      </c>
      <c r="AW119" s="25">
        <v>-0.10050000000000001</v>
      </c>
      <c r="AX119" s="25">
        <v>0</v>
      </c>
      <c r="AY119" s="25">
        <v>-0.10050000000000001</v>
      </c>
      <c r="AZ119" s="25">
        <v>-4.7E-2</v>
      </c>
      <c r="BA119" s="25">
        <v>-8.5500000000000007E-2</v>
      </c>
      <c r="BB119" s="25">
        <v>-1.8500000000000003E-2</v>
      </c>
      <c r="BC119" s="25">
        <v>-5.2000000000000005E-2</v>
      </c>
      <c r="BD119" s="25">
        <v>-0.02</v>
      </c>
      <c r="BE119" s="25">
        <v>-6.5000000000000002E-2</v>
      </c>
      <c r="BF119" s="25">
        <v>-0.17</v>
      </c>
      <c r="BG119" s="25">
        <v>0.18</v>
      </c>
      <c r="BH119" s="25">
        <v>0.308</v>
      </c>
      <c r="BI119" s="25">
        <v>0.27800000000000002</v>
      </c>
      <c r="BJ119" s="25">
        <v>0.36499999999999999</v>
      </c>
    </row>
    <row r="120" spans="1:62" x14ac:dyDescent="0.25">
      <c r="A120" s="26" t="e">
        <f>#REF!-B120</f>
        <v>#REF!</v>
      </c>
      <c r="B120" s="26">
        <v>3.722</v>
      </c>
      <c r="C120" s="145">
        <f t="shared" si="3"/>
        <v>40299</v>
      </c>
      <c r="D120" s="26">
        <v>3.8640000000000003</v>
      </c>
      <c r="E120" s="26">
        <v>0.17</v>
      </c>
      <c r="F120" s="26">
        <v>6.9961084775446034E-2</v>
      </c>
      <c r="G120" s="26">
        <v>-0.19500000000000001</v>
      </c>
      <c r="H120" s="26">
        <v>-0.2</v>
      </c>
      <c r="I120" s="26">
        <v>-0.20499999999999999</v>
      </c>
      <c r="J120" s="26">
        <v>-0.26</v>
      </c>
      <c r="K120" s="26">
        <v>-0.155</v>
      </c>
      <c r="L120" s="26">
        <v>-4.7E-2</v>
      </c>
      <c r="M120" s="26">
        <v>-6.7000000000000004E-2</v>
      </c>
      <c r="N120" s="26">
        <v>-0.16500000000000001</v>
      </c>
      <c r="O120" s="26">
        <v>-0.19500000000000001</v>
      </c>
      <c r="P120" s="25">
        <v>-0.19500000000000001</v>
      </c>
      <c r="Q120" s="25">
        <v>-6.1000000000000006E-2</v>
      </c>
      <c r="R120" s="25">
        <v>-4.7E-2</v>
      </c>
      <c r="S120" s="25">
        <v>0.28800000000000003</v>
      </c>
      <c r="T120" s="25">
        <v>0.28800000000000003</v>
      </c>
      <c r="U120" s="25">
        <v>0.193</v>
      </c>
      <c r="V120" s="25">
        <v>0</v>
      </c>
      <c r="W120" s="178">
        <v>0.1925</v>
      </c>
      <c r="X120" s="178">
        <v>0.20250000000000001</v>
      </c>
      <c r="Y120" s="178">
        <v>-1.7500000000000002E-2</v>
      </c>
      <c r="Z120" s="178">
        <v>-2.375E-2</v>
      </c>
      <c r="AA120" s="178">
        <v>8.7500000000000008E-3</v>
      </c>
      <c r="AB120" s="178">
        <v>-8.7500000000000008E-3</v>
      </c>
      <c r="AC120" s="178">
        <v>5.0000000000000001E-3</v>
      </c>
      <c r="AD120" s="178">
        <v>-1.4999999999999999E-2</v>
      </c>
      <c r="AE120" s="178">
        <v>-6.5000000000000002E-2</v>
      </c>
      <c r="AF120" s="178">
        <v>-4.3500000000000004E-2</v>
      </c>
      <c r="AG120" s="179">
        <v>-6.6000000000000003E-2</v>
      </c>
      <c r="AH120" s="178">
        <v>-1.8500000000000003E-2</v>
      </c>
      <c r="AI120" s="180">
        <v>-6.2000000000000006E-2</v>
      </c>
      <c r="AJ120" s="180">
        <v>-7.4999999999999997E-2</v>
      </c>
      <c r="AK120" s="29">
        <v>-1.4499999999999999E-2</v>
      </c>
      <c r="AL120" s="25">
        <v>9.0000000000000011E-3</v>
      </c>
      <c r="AM120" s="25">
        <v>0.41499999999999998</v>
      </c>
      <c r="AN120" s="25">
        <v>1.4999999999999999E-2</v>
      </c>
      <c r="AO120" s="25">
        <v>-0.38500000000000001</v>
      </c>
      <c r="AP120" s="25">
        <v>-0.12</v>
      </c>
      <c r="AQ120" s="25">
        <v>-0.17</v>
      </c>
      <c r="AR120" s="25">
        <v>-0.28999999999999998</v>
      </c>
      <c r="AS120" s="25">
        <v>-0.33500000000000002</v>
      </c>
      <c r="AT120" s="25">
        <v>0</v>
      </c>
      <c r="AU120" s="25">
        <v>0.315</v>
      </c>
      <c r="AV120" s="25">
        <v>-0.38500000000000001</v>
      </c>
      <c r="AW120" s="25">
        <v>-9.8000000000000004E-2</v>
      </c>
      <c r="AX120" s="25">
        <v>0</v>
      </c>
      <c r="AY120" s="25">
        <v>-9.8000000000000004E-2</v>
      </c>
      <c r="AZ120" s="25">
        <v>-4.7E-2</v>
      </c>
      <c r="BA120" s="25">
        <v>-8.0500000000000002E-2</v>
      </c>
      <c r="BB120" s="25">
        <v>-1.8500000000000003E-2</v>
      </c>
      <c r="BC120" s="25">
        <v>-5.2000000000000005E-2</v>
      </c>
      <c r="BD120" s="25">
        <v>-0.02</v>
      </c>
      <c r="BE120" s="25">
        <v>-6.5000000000000002E-2</v>
      </c>
      <c r="BF120" s="25">
        <v>-0.17</v>
      </c>
      <c r="BG120" s="25">
        <v>0.18</v>
      </c>
      <c r="BH120" s="25">
        <v>0.318</v>
      </c>
      <c r="BI120" s="25">
        <v>0.28800000000000003</v>
      </c>
      <c r="BJ120" s="25">
        <v>0.29749999999999999</v>
      </c>
    </row>
    <row r="121" spans="1:62" x14ac:dyDescent="0.25">
      <c r="A121" s="26" t="e">
        <f>#REF!-B121</f>
        <v>#REF!</v>
      </c>
      <c r="B121" s="26">
        <v>3.6230000000000002</v>
      </c>
      <c r="C121" s="145">
        <f t="shared" si="3"/>
        <v>40330</v>
      </c>
      <c r="D121" s="26">
        <v>3.8990000000000005</v>
      </c>
      <c r="E121" s="26">
        <v>0.17</v>
      </c>
      <c r="F121" s="26">
        <v>6.9990986423677015E-2</v>
      </c>
      <c r="G121" s="26">
        <v>-0.19500000000000001</v>
      </c>
      <c r="H121" s="26">
        <v>-0.2</v>
      </c>
      <c r="I121" s="26">
        <v>-0.215</v>
      </c>
      <c r="J121" s="26">
        <v>-0.26</v>
      </c>
      <c r="K121" s="26">
        <v>-0.16500000000000001</v>
      </c>
      <c r="L121" s="26">
        <v>-4.7E-2</v>
      </c>
      <c r="M121" s="26">
        <v>-6.7000000000000004E-2</v>
      </c>
      <c r="N121" s="26">
        <v>-0.16500000000000001</v>
      </c>
      <c r="O121" s="26">
        <v>-0.19500000000000001</v>
      </c>
      <c r="P121" s="25">
        <v>-0.19500000000000001</v>
      </c>
      <c r="Q121" s="25">
        <v>-5.8500000000000003E-2</v>
      </c>
      <c r="R121" s="25">
        <v>-4.7E-2</v>
      </c>
      <c r="S121" s="25">
        <v>0.28300000000000003</v>
      </c>
      <c r="T121" s="25">
        <v>0.28300000000000003</v>
      </c>
      <c r="U121" s="25">
        <v>0.188</v>
      </c>
      <c r="V121" s="25">
        <v>0</v>
      </c>
      <c r="W121" s="178">
        <v>0.1925</v>
      </c>
      <c r="X121" s="178">
        <v>0.20250000000000001</v>
      </c>
      <c r="Y121" s="178">
        <v>-1.7500000000000002E-2</v>
      </c>
      <c r="Z121" s="178">
        <v>-2.375E-2</v>
      </c>
      <c r="AA121" s="178">
        <v>8.7500000000000008E-3</v>
      </c>
      <c r="AB121" s="178">
        <v>-8.7500000000000008E-3</v>
      </c>
      <c r="AC121" s="178">
        <v>5.0000000000000001E-3</v>
      </c>
      <c r="AD121" s="178">
        <v>-1.4999999999999999E-2</v>
      </c>
      <c r="AE121" s="178">
        <v>-6.5000000000000002E-2</v>
      </c>
      <c r="AF121" s="178">
        <v>-4.3500000000000004E-2</v>
      </c>
      <c r="AG121" s="179">
        <v>-6.6000000000000003E-2</v>
      </c>
      <c r="AH121" s="178">
        <v>-1.8500000000000003E-2</v>
      </c>
      <c r="AI121" s="180">
        <v>-7.8E-2</v>
      </c>
      <c r="AJ121" s="180">
        <v>-7.0000000000000007E-2</v>
      </c>
      <c r="AK121" s="29">
        <v>-1.4499999999999999E-2</v>
      </c>
      <c r="AL121" s="25">
        <v>9.0000000000000011E-3</v>
      </c>
      <c r="AM121" s="25">
        <v>0.40500000000000003</v>
      </c>
      <c r="AN121" s="25">
        <v>0.02</v>
      </c>
      <c r="AO121" s="25">
        <v>-0.38500000000000001</v>
      </c>
      <c r="AP121" s="25">
        <v>-0.12</v>
      </c>
      <c r="AQ121" s="25">
        <v>-0.17</v>
      </c>
      <c r="AR121" s="25">
        <v>-0.28999999999999998</v>
      </c>
      <c r="AS121" s="25">
        <v>-0.33500000000000002</v>
      </c>
      <c r="AT121" s="25">
        <v>0</v>
      </c>
      <c r="AU121" s="25">
        <v>0.315</v>
      </c>
      <c r="AV121" s="25">
        <v>-0.38500000000000001</v>
      </c>
      <c r="AW121" s="25">
        <v>-9.0500000000000011E-2</v>
      </c>
      <c r="AX121" s="25">
        <v>0</v>
      </c>
      <c r="AY121" s="25">
        <v>-9.0500000000000011E-2</v>
      </c>
      <c r="AZ121" s="25">
        <v>-4.7E-2</v>
      </c>
      <c r="BA121" s="25">
        <v>-7.5499999999999998E-2</v>
      </c>
      <c r="BB121" s="25">
        <v>-1.8500000000000003E-2</v>
      </c>
      <c r="BC121" s="25">
        <v>-5.2000000000000005E-2</v>
      </c>
      <c r="BD121" s="25">
        <v>-1.4999999999999999E-2</v>
      </c>
      <c r="BE121" s="25">
        <v>-6.5000000000000002E-2</v>
      </c>
      <c r="BF121" s="25">
        <v>-0.17</v>
      </c>
      <c r="BG121" s="25">
        <v>0.18</v>
      </c>
      <c r="BH121" s="25">
        <v>0.313</v>
      </c>
      <c r="BI121" s="25">
        <v>0.28300000000000003</v>
      </c>
      <c r="BJ121" s="25">
        <v>0.29749999999999999</v>
      </c>
    </row>
    <row r="122" spans="1:62" x14ac:dyDescent="0.25">
      <c r="A122" s="26" t="e">
        <f>#REF!-B122</f>
        <v>#REF!</v>
      </c>
      <c r="B122" s="26">
        <v>3.4860000000000002</v>
      </c>
      <c r="C122" s="145">
        <f t="shared" si="3"/>
        <v>40360</v>
      </c>
      <c r="D122" s="26">
        <v>3.927</v>
      </c>
      <c r="E122" s="26">
        <v>0.17</v>
      </c>
      <c r="F122" s="26">
        <v>7.0019923502892004E-2</v>
      </c>
      <c r="G122" s="26">
        <v>-0.19500000000000001</v>
      </c>
      <c r="H122" s="26">
        <v>-0.2</v>
      </c>
      <c r="I122" s="26">
        <v>-0.215</v>
      </c>
      <c r="J122" s="26">
        <v>-0.28000000000000003</v>
      </c>
      <c r="K122" s="26">
        <v>-0.16500000000000001</v>
      </c>
      <c r="L122" s="26">
        <v>-4.7E-2</v>
      </c>
      <c r="M122" s="26">
        <v>-6.7000000000000004E-2</v>
      </c>
      <c r="N122" s="26">
        <v>-0.16500000000000001</v>
      </c>
      <c r="O122" s="26">
        <v>-0.19500000000000001</v>
      </c>
      <c r="P122" s="25">
        <v>-0.19500000000000001</v>
      </c>
      <c r="Q122" s="25">
        <v>-5.7250000000000009E-2</v>
      </c>
      <c r="R122" s="25">
        <v>-4.7E-2</v>
      </c>
      <c r="S122" s="25">
        <v>0.27300000000000002</v>
      </c>
      <c r="T122" s="25">
        <v>0.27300000000000002</v>
      </c>
      <c r="U122" s="25">
        <v>0.17800000000000002</v>
      </c>
      <c r="V122" s="25">
        <v>0</v>
      </c>
      <c r="W122" s="178">
        <v>0.1925</v>
      </c>
      <c r="X122" s="178">
        <v>0.215</v>
      </c>
      <c r="Y122" s="178">
        <v>-1.7500000000000002E-2</v>
      </c>
      <c r="Z122" s="178">
        <v>-2.375E-2</v>
      </c>
      <c r="AA122" s="178">
        <v>8.7500000000000008E-3</v>
      </c>
      <c r="AB122" s="178">
        <v>-8.7500000000000008E-3</v>
      </c>
      <c r="AC122" s="178">
        <v>5.0000000000000001E-3</v>
      </c>
      <c r="AD122" s="178">
        <v>-1.4999999999999999E-2</v>
      </c>
      <c r="AE122" s="178">
        <v>-6.5000000000000002E-2</v>
      </c>
      <c r="AF122" s="178">
        <v>-4.3500000000000004E-2</v>
      </c>
      <c r="AG122" s="179">
        <v>-6.6000000000000003E-2</v>
      </c>
      <c r="AH122" s="178">
        <v>-1.8500000000000003E-2</v>
      </c>
      <c r="AI122" s="180">
        <v>-7.1000000000000008E-2</v>
      </c>
      <c r="AJ122" s="180">
        <v>-6.7500000000000004E-2</v>
      </c>
      <c r="AK122" s="29">
        <v>-1.4499999999999999E-2</v>
      </c>
      <c r="AL122" s="25">
        <v>9.0000000000000011E-3</v>
      </c>
      <c r="AM122" s="25">
        <v>0.44</v>
      </c>
      <c r="AN122" s="25">
        <v>2.2499999999999999E-2</v>
      </c>
      <c r="AO122" s="25">
        <v>-0.38500000000000001</v>
      </c>
      <c r="AP122" s="25">
        <v>-0.12</v>
      </c>
      <c r="AQ122" s="25">
        <v>-0.17</v>
      </c>
      <c r="AR122" s="25">
        <v>-0.28999999999999998</v>
      </c>
      <c r="AS122" s="25">
        <v>-0.33500000000000002</v>
      </c>
      <c r="AT122" s="25">
        <v>0</v>
      </c>
      <c r="AU122" s="25">
        <v>0.315</v>
      </c>
      <c r="AV122" s="25">
        <v>-0.38500000000000001</v>
      </c>
      <c r="AW122" s="25">
        <v>-9.8000000000000004E-2</v>
      </c>
      <c r="AX122" s="25">
        <v>0</v>
      </c>
      <c r="AY122" s="25">
        <v>-9.8000000000000004E-2</v>
      </c>
      <c r="AZ122" s="25">
        <v>-4.7E-2</v>
      </c>
      <c r="BA122" s="25">
        <v>-7.0499999999999993E-2</v>
      </c>
      <c r="BB122" s="25">
        <v>-1.8500000000000003E-2</v>
      </c>
      <c r="BC122" s="25">
        <v>-5.2000000000000005E-2</v>
      </c>
      <c r="BD122" s="25">
        <v>-1.2500000000000001E-2</v>
      </c>
      <c r="BE122" s="25">
        <v>-6.5000000000000002E-2</v>
      </c>
      <c r="BF122" s="25">
        <v>-0.17</v>
      </c>
      <c r="BG122" s="25">
        <v>0.18</v>
      </c>
      <c r="BH122" s="25">
        <v>0.30299999999999999</v>
      </c>
      <c r="BI122" s="25">
        <v>0.27300000000000002</v>
      </c>
      <c r="BJ122" s="25">
        <v>0.31</v>
      </c>
    </row>
    <row r="123" spans="1:62" x14ac:dyDescent="0.25">
      <c r="A123" s="26" t="e">
        <f>#REF!-B123</f>
        <v>#REF!</v>
      </c>
      <c r="B123" s="26">
        <v>3.3519999999999999</v>
      </c>
      <c r="C123" s="145">
        <f t="shared" si="3"/>
        <v>40391</v>
      </c>
      <c r="D123" s="26">
        <v>3.9490000000000003</v>
      </c>
      <c r="E123" s="26">
        <v>0.17</v>
      </c>
      <c r="F123" s="26">
        <v>7.0049825151705006E-2</v>
      </c>
      <c r="G123" s="26">
        <v>-0.19500000000000001</v>
      </c>
      <c r="H123" s="26">
        <v>-0.2</v>
      </c>
      <c r="I123" s="26">
        <v>-0.215</v>
      </c>
      <c r="J123" s="26">
        <v>-0.28000000000000003</v>
      </c>
      <c r="K123" s="26">
        <v>-0.16500000000000001</v>
      </c>
      <c r="L123" s="26">
        <v>-4.7E-2</v>
      </c>
      <c r="M123" s="26">
        <v>-6.7000000000000004E-2</v>
      </c>
      <c r="N123" s="26">
        <v>-0.16500000000000001</v>
      </c>
      <c r="O123" s="26">
        <v>-0.19500000000000001</v>
      </c>
      <c r="P123" s="25">
        <v>-0.19500000000000001</v>
      </c>
      <c r="Q123" s="25">
        <v>-5.6000000000000008E-2</v>
      </c>
      <c r="R123" s="25">
        <v>-4.7E-2</v>
      </c>
      <c r="S123" s="25">
        <v>0.27</v>
      </c>
      <c r="T123" s="25">
        <v>0.27</v>
      </c>
      <c r="U123" s="25">
        <v>0.17499999999999999</v>
      </c>
      <c r="V123" s="25">
        <v>0</v>
      </c>
      <c r="W123" s="178">
        <v>0.1925</v>
      </c>
      <c r="X123" s="178">
        <v>0.215</v>
      </c>
      <c r="Y123" s="178">
        <v>-1.7500000000000002E-2</v>
      </c>
      <c r="Z123" s="178">
        <v>-2.375E-2</v>
      </c>
      <c r="AA123" s="178">
        <v>8.7500000000000008E-3</v>
      </c>
      <c r="AB123" s="178">
        <v>-8.7500000000000008E-3</v>
      </c>
      <c r="AC123" s="178">
        <v>5.0000000000000001E-3</v>
      </c>
      <c r="AD123" s="178">
        <v>-1.4999999999999999E-2</v>
      </c>
      <c r="AE123" s="178">
        <v>-6.5000000000000002E-2</v>
      </c>
      <c r="AF123" s="178">
        <v>-4.3500000000000004E-2</v>
      </c>
      <c r="AG123" s="179">
        <v>-6.6000000000000003E-2</v>
      </c>
      <c r="AH123" s="178">
        <v>-1.8500000000000003E-2</v>
      </c>
      <c r="AI123" s="180">
        <v>-5.2000000000000005E-2</v>
      </c>
      <c r="AJ123" s="180">
        <v>-6.5000000000000002E-2</v>
      </c>
      <c r="AK123" s="29">
        <v>-1.4499999999999999E-2</v>
      </c>
      <c r="AL123" s="25">
        <v>9.0000000000000011E-3</v>
      </c>
      <c r="AM123" s="25">
        <v>0.505</v>
      </c>
      <c r="AN123" s="25">
        <v>2.5000000000000001E-2</v>
      </c>
      <c r="AO123" s="25">
        <v>-0.38500000000000001</v>
      </c>
      <c r="AP123" s="25">
        <v>-0.12</v>
      </c>
      <c r="AQ123" s="25">
        <v>-0.17</v>
      </c>
      <c r="AR123" s="25">
        <v>-0.28999999999999998</v>
      </c>
      <c r="AS123" s="25">
        <v>-0.33500000000000002</v>
      </c>
      <c r="AT123" s="25">
        <v>0</v>
      </c>
      <c r="AU123" s="25">
        <v>0.315</v>
      </c>
      <c r="AV123" s="25">
        <v>-0.38500000000000001</v>
      </c>
      <c r="AW123" s="25">
        <v>-8.5500000000000007E-2</v>
      </c>
      <c r="AX123" s="25">
        <v>0</v>
      </c>
      <c r="AY123" s="25">
        <v>-8.5500000000000007E-2</v>
      </c>
      <c r="AZ123" s="25">
        <v>-4.7E-2</v>
      </c>
      <c r="BA123" s="25">
        <v>-7.0499999999999993E-2</v>
      </c>
      <c r="BB123" s="25">
        <v>-1.8500000000000003E-2</v>
      </c>
      <c r="BC123" s="25">
        <v>-5.2000000000000005E-2</v>
      </c>
      <c r="BD123" s="25">
        <v>-0.01</v>
      </c>
      <c r="BE123" s="25">
        <v>-6.5000000000000002E-2</v>
      </c>
      <c r="BF123" s="25">
        <v>-0.17</v>
      </c>
      <c r="BG123" s="25">
        <v>0.18</v>
      </c>
      <c r="BH123" s="25">
        <v>0.3</v>
      </c>
      <c r="BI123" s="25">
        <v>0.27</v>
      </c>
      <c r="BJ123" s="25">
        <v>0.31</v>
      </c>
    </row>
    <row r="124" spans="1:62" x14ac:dyDescent="0.25">
      <c r="A124" s="26" t="e">
        <f>#REF!-B124</f>
        <v>#REF!</v>
      </c>
      <c r="B124" s="26">
        <v>3.3310000000000004</v>
      </c>
      <c r="C124" s="145">
        <f t="shared" si="3"/>
        <v>40422</v>
      </c>
      <c r="D124" s="26">
        <v>3.9630000000000001</v>
      </c>
      <c r="E124" s="26">
        <v>0.17</v>
      </c>
      <c r="F124" s="26">
        <v>7.0079726800814021E-2</v>
      </c>
      <c r="G124" s="26">
        <v>-0.19500000000000001</v>
      </c>
      <c r="H124" s="26">
        <v>-0.2</v>
      </c>
      <c r="I124" s="26">
        <v>-0.20499999999999999</v>
      </c>
      <c r="J124" s="26">
        <v>-0.28000000000000003</v>
      </c>
      <c r="K124" s="26">
        <v>-0.155</v>
      </c>
      <c r="L124" s="26">
        <v>-4.7E-2</v>
      </c>
      <c r="M124" s="26">
        <v>-6.7000000000000004E-2</v>
      </c>
      <c r="N124" s="26">
        <v>-0.16500000000000001</v>
      </c>
      <c r="O124" s="26">
        <v>-0.19500000000000001</v>
      </c>
      <c r="P124" s="25">
        <v>-0.19500000000000001</v>
      </c>
      <c r="Q124" s="25">
        <v>-5.9750000000000004E-2</v>
      </c>
      <c r="R124" s="25">
        <v>-4.7E-2</v>
      </c>
      <c r="S124" s="25">
        <v>0.26800000000000002</v>
      </c>
      <c r="T124" s="25">
        <v>0.26800000000000002</v>
      </c>
      <c r="U124" s="25">
        <v>0.17300000000000001</v>
      </c>
      <c r="V124" s="25">
        <v>0</v>
      </c>
      <c r="W124" s="178">
        <v>0.1925</v>
      </c>
      <c r="X124" s="178">
        <v>0.19500000000000001</v>
      </c>
      <c r="Y124" s="178">
        <v>-1.7500000000000002E-2</v>
      </c>
      <c r="Z124" s="178">
        <v>-2.375E-2</v>
      </c>
      <c r="AA124" s="178">
        <v>8.7500000000000008E-3</v>
      </c>
      <c r="AB124" s="178">
        <v>-8.7500000000000008E-3</v>
      </c>
      <c r="AC124" s="178">
        <v>5.0000000000000001E-3</v>
      </c>
      <c r="AD124" s="178">
        <v>-1.4999999999999999E-2</v>
      </c>
      <c r="AE124" s="178">
        <v>-6.5000000000000002E-2</v>
      </c>
      <c r="AF124" s="178">
        <v>-4.3500000000000004E-2</v>
      </c>
      <c r="AG124" s="179">
        <v>-6.6000000000000003E-2</v>
      </c>
      <c r="AH124" s="178">
        <v>-1.8500000000000003E-2</v>
      </c>
      <c r="AI124" s="180">
        <v>-0.05</v>
      </c>
      <c r="AJ124" s="180">
        <v>-7.2499999999999995E-2</v>
      </c>
      <c r="AK124" s="29">
        <v>-1.4499999999999999E-2</v>
      </c>
      <c r="AL124" s="25">
        <v>9.0000000000000011E-3</v>
      </c>
      <c r="AM124" s="25">
        <v>0.40500000000000003</v>
      </c>
      <c r="AN124" s="25">
        <v>1.7500000000000002E-2</v>
      </c>
      <c r="AO124" s="25">
        <v>-0.38500000000000001</v>
      </c>
      <c r="AP124" s="25">
        <v>-0.12</v>
      </c>
      <c r="AQ124" s="25">
        <v>-0.17</v>
      </c>
      <c r="AR124" s="25">
        <v>-0.28999999999999998</v>
      </c>
      <c r="AS124" s="25">
        <v>-0.33500000000000002</v>
      </c>
      <c r="AT124" s="25">
        <v>0</v>
      </c>
      <c r="AU124" s="25">
        <v>0.315</v>
      </c>
      <c r="AV124" s="25">
        <v>-0.38500000000000001</v>
      </c>
      <c r="AW124" s="25">
        <v>-9.0500000000000011E-2</v>
      </c>
      <c r="AX124" s="25">
        <v>0</v>
      </c>
      <c r="AY124" s="25">
        <v>-9.0500000000000011E-2</v>
      </c>
      <c r="AZ124" s="25">
        <v>-4.7E-2</v>
      </c>
      <c r="BA124" s="25">
        <v>-8.5500000000000007E-2</v>
      </c>
      <c r="BB124" s="25">
        <v>-1.8500000000000003E-2</v>
      </c>
      <c r="BC124" s="25">
        <v>-5.2000000000000005E-2</v>
      </c>
      <c r="BD124" s="25">
        <v>-1.7500000000000002E-2</v>
      </c>
      <c r="BE124" s="25">
        <v>-6.5000000000000002E-2</v>
      </c>
      <c r="BF124" s="25">
        <v>-0.17</v>
      </c>
      <c r="BG124" s="25">
        <v>0.18</v>
      </c>
      <c r="BH124" s="25">
        <v>0.29799999999999999</v>
      </c>
      <c r="BI124" s="25">
        <v>0.26800000000000002</v>
      </c>
      <c r="BJ124" s="25">
        <v>0.3</v>
      </c>
    </row>
    <row r="125" spans="1:62" x14ac:dyDescent="0.25">
      <c r="A125" s="26" t="e">
        <f>#REF!-B125</f>
        <v>#REF!</v>
      </c>
      <c r="B125" s="26">
        <v>3.3180000000000001</v>
      </c>
      <c r="C125" s="145">
        <f t="shared" si="3"/>
        <v>40452</v>
      </c>
      <c r="D125" s="26">
        <v>3.972</v>
      </c>
      <c r="E125" s="26">
        <v>0.17</v>
      </c>
      <c r="F125" s="26">
        <v>7.0108663880878011E-2</v>
      </c>
      <c r="G125" s="26">
        <v>-0.19500000000000001</v>
      </c>
      <c r="H125" s="26">
        <v>-0.2</v>
      </c>
      <c r="I125" s="26">
        <v>-0.19</v>
      </c>
      <c r="J125" s="26">
        <v>-0.28000000000000003</v>
      </c>
      <c r="K125" s="26">
        <v>-0.14000000000000001</v>
      </c>
      <c r="L125" s="26">
        <v>-4.7E-2</v>
      </c>
      <c r="M125" s="26">
        <v>-6.7000000000000004E-2</v>
      </c>
      <c r="N125" s="26">
        <v>-0.16500000000000001</v>
      </c>
      <c r="O125" s="26">
        <v>-0.19500000000000001</v>
      </c>
      <c r="P125" s="25">
        <v>-0.19500000000000001</v>
      </c>
      <c r="Q125" s="25">
        <v>-6.4750000000000002E-2</v>
      </c>
      <c r="R125" s="25">
        <v>-4.7E-2</v>
      </c>
      <c r="S125" s="25">
        <v>0.28300000000000003</v>
      </c>
      <c r="T125" s="25">
        <v>0.28300000000000003</v>
      </c>
      <c r="U125" s="25">
        <v>0.188</v>
      </c>
      <c r="V125" s="25">
        <v>0</v>
      </c>
      <c r="W125" s="178">
        <v>0.19750000000000001</v>
      </c>
      <c r="X125" s="178">
        <v>0.215</v>
      </c>
      <c r="Y125" s="178">
        <v>-1.7500000000000002E-2</v>
      </c>
      <c r="Z125" s="178">
        <v>-2.375E-2</v>
      </c>
      <c r="AA125" s="178">
        <v>-9.5000000000000015E-3</v>
      </c>
      <c r="AB125" s="178">
        <v>-2.7000000000000003E-2</v>
      </c>
      <c r="AC125" s="178">
        <v>5.0000000000000001E-3</v>
      </c>
      <c r="AD125" s="178">
        <v>-1.4999999999999999E-2</v>
      </c>
      <c r="AE125" s="178">
        <v>-6.5000000000000002E-2</v>
      </c>
      <c r="AF125" s="178">
        <v>-4.3500000000000004E-2</v>
      </c>
      <c r="AG125" s="179">
        <v>-6.6000000000000003E-2</v>
      </c>
      <c r="AH125" s="178">
        <v>-1.8500000000000003E-2</v>
      </c>
      <c r="AI125" s="180">
        <v>-9.4E-2</v>
      </c>
      <c r="AJ125" s="180">
        <v>-8.2500000000000004E-2</v>
      </c>
      <c r="AK125" s="29">
        <v>-1.4499999999999999E-2</v>
      </c>
      <c r="AL125" s="25">
        <v>9.0000000000000011E-3</v>
      </c>
      <c r="AM125" s="25">
        <v>0.46</v>
      </c>
      <c r="AN125" s="25">
        <v>7.4999999999999997E-3</v>
      </c>
      <c r="AO125" s="25">
        <v>-0.38500000000000001</v>
      </c>
      <c r="AP125" s="25">
        <v>-0.12</v>
      </c>
      <c r="AQ125" s="25">
        <v>-0.17</v>
      </c>
      <c r="AR125" s="25">
        <v>-0.28999999999999998</v>
      </c>
      <c r="AS125" s="25">
        <v>-0.33500000000000002</v>
      </c>
      <c r="AT125" s="25">
        <v>0</v>
      </c>
      <c r="AU125" s="25">
        <v>0.315</v>
      </c>
      <c r="AV125" s="25">
        <v>-0.38500000000000001</v>
      </c>
      <c r="AW125" s="25">
        <v>-0.10050000000000001</v>
      </c>
      <c r="AX125" s="25">
        <v>0</v>
      </c>
      <c r="AY125" s="25">
        <v>-0.10050000000000001</v>
      </c>
      <c r="AZ125" s="25">
        <v>-4.7E-2</v>
      </c>
      <c r="BA125" s="25">
        <v>-8.8000000000000009E-2</v>
      </c>
      <c r="BB125" s="25">
        <v>-1.8500000000000003E-2</v>
      </c>
      <c r="BC125" s="25">
        <v>-5.2000000000000005E-2</v>
      </c>
      <c r="BD125" s="25">
        <v>-2.75E-2</v>
      </c>
      <c r="BE125" s="25">
        <v>-6.5000000000000002E-2</v>
      </c>
      <c r="BF125" s="25">
        <v>-0.17</v>
      </c>
      <c r="BG125" s="25">
        <v>0.18</v>
      </c>
      <c r="BH125" s="25">
        <v>0.313</v>
      </c>
      <c r="BI125" s="25">
        <v>0.28300000000000003</v>
      </c>
      <c r="BJ125" s="25">
        <v>0.37253000000000003</v>
      </c>
    </row>
    <row r="126" spans="1:62" x14ac:dyDescent="0.25">
      <c r="A126" s="26" t="e">
        <f>#REF!-B126</f>
        <v>#REF!</v>
      </c>
      <c r="B126" s="26">
        <v>3.383</v>
      </c>
      <c r="C126" s="145">
        <f t="shared" si="3"/>
        <v>40483</v>
      </c>
      <c r="D126" s="26">
        <v>4.08</v>
      </c>
      <c r="E126" s="26">
        <v>0.17</v>
      </c>
      <c r="F126" s="26">
        <v>7.0126899255555999E-2</v>
      </c>
      <c r="G126" s="26">
        <v>-0.19</v>
      </c>
      <c r="H126" s="26">
        <v>-0.19500000000000001</v>
      </c>
      <c r="I126" s="26">
        <v>-0.1525</v>
      </c>
      <c r="J126" s="26">
        <v>-0.27500000000000002</v>
      </c>
      <c r="K126" s="26">
        <v>-0.10249999999999999</v>
      </c>
      <c r="L126" s="26">
        <v>-4.6500000000000007E-2</v>
      </c>
      <c r="M126" s="26">
        <v>-8.1500000000000003E-2</v>
      </c>
      <c r="N126" s="26">
        <v>-0.16</v>
      </c>
      <c r="O126" s="26">
        <v>-0.19</v>
      </c>
      <c r="P126" s="25">
        <v>-0.19</v>
      </c>
      <c r="Q126" s="25">
        <v>-8.4499999999999992E-2</v>
      </c>
      <c r="R126" s="25">
        <v>-4.6500000000000007E-2</v>
      </c>
      <c r="S126" s="25">
        <v>0.34499999999999997</v>
      </c>
      <c r="T126" s="25">
        <v>0.34499999999999997</v>
      </c>
      <c r="U126" s="25">
        <v>0.25</v>
      </c>
      <c r="V126" s="25">
        <v>0</v>
      </c>
      <c r="W126" s="178">
        <v>0.27250000000000002</v>
      </c>
      <c r="X126" s="178">
        <v>0.315</v>
      </c>
      <c r="Y126" s="178">
        <v>-2.0499999999999997E-2</v>
      </c>
      <c r="Z126" s="178">
        <v>-3.7000000000000005E-2</v>
      </c>
      <c r="AA126" s="178">
        <v>-8.5000000000000006E-3</v>
      </c>
      <c r="AB126" s="178">
        <v>-2.6000000000000002E-2</v>
      </c>
      <c r="AC126" s="178">
        <v>5.0000000000000001E-3</v>
      </c>
      <c r="AD126" s="178">
        <v>-2.1000000000000001E-2</v>
      </c>
      <c r="AE126" s="178">
        <v>-6.7500000000000004E-2</v>
      </c>
      <c r="AF126" s="178">
        <v>-4.8500000000000008E-2</v>
      </c>
      <c r="AG126" s="179">
        <v>-7.1000000000000008E-2</v>
      </c>
      <c r="AH126" s="178">
        <v>-9.999998999999999E-3</v>
      </c>
      <c r="AI126" s="180">
        <v>-7.2000000000000008E-2</v>
      </c>
      <c r="AJ126" s="180">
        <v>-0.1225</v>
      </c>
      <c r="AK126" s="29">
        <v>-9.4999990000000003E-3</v>
      </c>
      <c r="AL126" s="25">
        <v>1.6E-2</v>
      </c>
      <c r="AM126" s="25">
        <v>0.88500000000000001</v>
      </c>
      <c r="AN126" s="25">
        <v>-3.2500000000000001E-2</v>
      </c>
      <c r="AO126" s="25">
        <v>-0.31</v>
      </c>
      <c r="AP126" s="25">
        <v>-0.13250000000000001</v>
      </c>
      <c r="AQ126" s="25">
        <v>-0.17</v>
      </c>
      <c r="AR126" s="25">
        <v>0</v>
      </c>
      <c r="AS126" s="25">
        <v>-0.26</v>
      </c>
      <c r="AT126" s="25">
        <v>0</v>
      </c>
      <c r="AU126" s="25">
        <v>0.14000000000000001</v>
      </c>
      <c r="AV126" s="25">
        <v>-0.31</v>
      </c>
      <c r="AW126" s="25">
        <v>-0.12050000000000001</v>
      </c>
      <c r="AX126" s="25">
        <v>0</v>
      </c>
      <c r="AY126" s="25">
        <v>-0.12050000000000001</v>
      </c>
      <c r="AZ126" s="25">
        <v>-4.6500000000000007E-2</v>
      </c>
      <c r="BA126" s="25">
        <v>-0.10300000000000001</v>
      </c>
      <c r="BB126" s="25">
        <v>-1.4999999999999999E-2</v>
      </c>
      <c r="BC126" s="25">
        <v>-6.6500000000000004E-2</v>
      </c>
      <c r="BD126" s="25">
        <v>-6.7500000000000004E-2</v>
      </c>
      <c r="BE126" s="25">
        <v>-6.7500000000000004E-2</v>
      </c>
      <c r="BF126" s="25">
        <v>-0.17</v>
      </c>
      <c r="BG126" s="25">
        <v>0.28000000000000003</v>
      </c>
      <c r="BH126" s="25">
        <v>0.39</v>
      </c>
      <c r="BI126" s="25">
        <v>0.34499999999999997</v>
      </c>
      <c r="BJ126" s="25">
        <v>0.66</v>
      </c>
    </row>
    <row r="127" spans="1:62" x14ac:dyDescent="0.25">
      <c r="A127" s="26" t="e">
        <f>#REF!-B127</f>
        <v>#REF!</v>
      </c>
      <c r="B127" s="26">
        <v>3.3780000000000001</v>
      </c>
      <c r="C127" s="145">
        <f t="shared" si="3"/>
        <v>40513</v>
      </c>
      <c r="D127" s="26">
        <v>4.18</v>
      </c>
      <c r="E127" s="26">
        <v>0.17</v>
      </c>
      <c r="F127" s="26">
        <v>7.0137415901757996E-2</v>
      </c>
      <c r="G127" s="26">
        <v>-0.19750000000000001</v>
      </c>
      <c r="H127" s="26">
        <v>-0.20250000000000001</v>
      </c>
      <c r="I127" s="26">
        <v>-0.14499999999999999</v>
      </c>
      <c r="J127" s="26">
        <v>-0.28249999999999997</v>
      </c>
      <c r="K127" s="26">
        <v>-9.5000000000000001E-2</v>
      </c>
      <c r="L127" s="26">
        <v>-4.6500000000000007E-2</v>
      </c>
      <c r="M127" s="26">
        <v>-8.1500000000000003E-2</v>
      </c>
      <c r="N127" s="26">
        <v>-0.16750000000000001</v>
      </c>
      <c r="O127" s="26">
        <v>-0.19750000000000001</v>
      </c>
      <c r="P127" s="25">
        <v>-0.19750000000000001</v>
      </c>
      <c r="Q127" s="25">
        <v>-9.5750000000000016E-2</v>
      </c>
      <c r="R127" s="25">
        <v>-4.6500000000000007E-2</v>
      </c>
      <c r="S127" s="25">
        <v>0.38500000000000001</v>
      </c>
      <c r="T127" s="25">
        <v>0.38500000000000001</v>
      </c>
      <c r="U127" s="25">
        <v>0.28999999999999998</v>
      </c>
      <c r="V127" s="25">
        <v>0</v>
      </c>
      <c r="W127" s="178">
        <v>0.3075</v>
      </c>
      <c r="X127" s="178">
        <v>0.39500000000000002</v>
      </c>
      <c r="Y127" s="178">
        <v>-2.0499999999999997E-2</v>
      </c>
      <c r="Z127" s="178">
        <v>-2.9500000000000002E-2</v>
      </c>
      <c r="AA127" s="178">
        <v>-8.5000000000000006E-3</v>
      </c>
      <c r="AB127" s="178">
        <v>-2.6000000000000002E-2</v>
      </c>
      <c r="AC127" s="178">
        <v>5.0000000000000001E-3</v>
      </c>
      <c r="AD127" s="178">
        <v>-2.1000000000000001E-2</v>
      </c>
      <c r="AE127" s="178">
        <v>-6.7500000000000004E-2</v>
      </c>
      <c r="AF127" s="178">
        <v>-4.6000000000000006E-2</v>
      </c>
      <c r="AG127" s="179">
        <v>-6.8500000000000005E-2</v>
      </c>
      <c r="AH127" s="178">
        <v>-9.999998999999999E-3</v>
      </c>
      <c r="AI127" s="180">
        <v>-6.4500000000000002E-2</v>
      </c>
      <c r="AJ127" s="180">
        <v>-0.14499999999999999</v>
      </c>
      <c r="AK127" s="29">
        <v>-4.5000000000000005E-3</v>
      </c>
      <c r="AL127" s="25">
        <v>1.6E-2</v>
      </c>
      <c r="AM127" s="25">
        <v>1.31</v>
      </c>
      <c r="AN127" s="25">
        <v>-5.5E-2</v>
      </c>
      <c r="AO127" s="25">
        <v>-0.31</v>
      </c>
      <c r="AP127" s="25">
        <v>-0.1275</v>
      </c>
      <c r="AQ127" s="25">
        <v>-0.17</v>
      </c>
      <c r="AR127" s="25">
        <v>0.06</v>
      </c>
      <c r="AS127" s="25">
        <v>-0.26</v>
      </c>
      <c r="AT127" s="25">
        <v>0</v>
      </c>
      <c r="AU127" s="25">
        <v>0.14000000000000001</v>
      </c>
      <c r="AV127" s="25">
        <v>-0.31</v>
      </c>
      <c r="AW127" s="25">
        <v>-0.1255</v>
      </c>
      <c r="AX127" s="25">
        <v>0</v>
      </c>
      <c r="AY127" s="25">
        <v>-0.1255</v>
      </c>
      <c r="AZ127" s="25">
        <v>-4.6500000000000007E-2</v>
      </c>
      <c r="BA127" s="25">
        <v>-0.10800000000000001</v>
      </c>
      <c r="BB127" s="25">
        <v>-1.4999999999999999E-2</v>
      </c>
      <c r="BC127" s="25">
        <v>-6.6500000000000004E-2</v>
      </c>
      <c r="BD127" s="25">
        <v>-0.09</v>
      </c>
      <c r="BE127" s="25">
        <v>-6.7500000000000004E-2</v>
      </c>
      <c r="BF127" s="25">
        <v>-0.17</v>
      </c>
      <c r="BG127" s="25">
        <v>0.23</v>
      </c>
      <c r="BH127" s="25">
        <v>0.43</v>
      </c>
      <c r="BI127" s="25">
        <v>0.38500000000000001</v>
      </c>
      <c r="BJ127" s="25">
        <v>1.03</v>
      </c>
    </row>
    <row r="128" spans="1:62" x14ac:dyDescent="0.25">
      <c r="A128" s="26" t="e">
        <f>#REF!-B128</f>
        <v>#REF!</v>
      </c>
      <c r="B128" s="26">
        <v>3.3610000000000002</v>
      </c>
      <c r="C128" s="145">
        <f t="shared" si="3"/>
        <v>40544</v>
      </c>
      <c r="D128" s="26">
        <v>4.3250000000000002</v>
      </c>
      <c r="E128" s="26">
        <v>0.17</v>
      </c>
      <c r="F128" s="26">
        <v>7.0148283102871009E-2</v>
      </c>
      <c r="G128" s="26">
        <v>-0.2</v>
      </c>
      <c r="H128" s="26">
        <v>-0.20499999999999999</v>
      </c>
      <c r="I128" s="26">
        <v>-0.13</v>
      </c>
      <c r="J128" s="26">
        <v>-0.26500000000000001</v>
      </c>
      <c r="K128" s="26">
        <v>-0.08</v>
      </c>
      <c r="L128" s="26">
        <v>-4.6500000000000007E-2</v>
      </c>
      <c r="M128" s="26">
        <v>-8.1500000000000003E-2</v>
      </c>
      <c r="N128" s="26">
        <v>-0.17</v>
      </c>
      <c r="O128" s="26">
        <v>-0.2</v>
      </c>
      <c r="P128" s="25">
        <v>-0.2</v>
      </c>
      <c r="Q128" s="25">
        <v>-9.7000000000000017E-2</v>
      </c>
      <c r="R128" s="25">
        <v>-4.6500000000000007E-2</v>
      </c>
      <c r="S128" s="25">
        <v>0.39500000000000002</v>
      </c>
      <c r="T128" s="25">
        <v>0.39500000000000002</v>
      </c>
      <c r="U128" s="25">
        <v>0.3</v>
      </c>
      <c r="V128" s="25">
        <v>0</v>
      </c>
      <c r="W128" s="178">
        <v>0.3125</v>
      </c>
      <c r="X128" s="178">
        <v>0.46500000000000002</v>
      </c>
      <c r="Y128" s="178">
        <v>-1.6E-2</v>
      </c>
      <c r="Z128" s="178">
        <v>-2.9500000000000002E-2</v>
      </c>
      <c r="AA128" s="178">
        <v>-8.5000000000000006E-3</v>
      </c>
      <c r="AB128" s="178">
        <v>-2.35E-2</v>
      </c>
      <c r="AC128" s="178">
        <v>5.0000000000000001E-3</v>
      </c>
      <c r="AD128" s="178">
        <v>-2.5000000000000001E-2</v>
      </c>
      <c r="AE128" s="178">
        <v>-6.7500000000000004E-2</v>
      </c>
      <c r="AF128" s="178">
        <v>-4.4000000000000004E-2</v>
      </c>
      <c r="AG128" s="179">
        <v>-6.6500000000000004E-2</v>
      </c>
      <c r="AH128" s="178">
        <v>-9.999998999999999E-3</v>
      </c>
      <c r="AI128" s="180">
        <v>-6.5000000000000002E-2</v>
      </c>
      <c r="AJ128" s="180">
        <v>-0.14749999999999999</v>
      </c>
      <c r="AK128" s="29">
        <v>-7.499999000000002E-3</v>
      </c>
      <c r="AL128" s="25">
        <v>1.6E-2</v>
      </c>
      <c r="AM128" s="25">
        <v>1.645</v>
      </c>
      <c r="AN128" s="25">
        <v>-5.7500000000000002E-2</v>
      </c>
      <c r="AO128" s="25">
        <v>-0.31</v>
      </c>
      <c r="AP128" s="25">
        <v>-0.1275</v>
      </c>
      <c r="AQ128" s="25">
        <v>-0.17</v>
      </c>
      <c r="AR128" s="25">
        <v>0.13</v>
      </c>
      <c r="AS128" s="25">
        <v>-0.26</v>
      </c>
      <c r="AT128" s="25">
        <v>0</v>
      </c>
      <c r="AU128" s="25">
        <v>0.14000000000000001</v>
      </c>
      <c r="AV128" s="25">
        <v>-0.31</v>
      </c>
      <c r="AW128" s="25">
        <v>-0.1255</v>
      </c>
      <c r="AX128" s="25">
        <v>0</v>
      </c>
      <c r="AY128" s="25">
        <v>-0.1255</v>
      </c>
      <c r="AZ128" s="25">
        <v>-4.6500000000000007E-2</v>
      </c>
      <c r="BA128" s="25">
        <v>-0.1235</v>
      </c>
      <c r="BB128" s="25">
        <v>-1.4999999999999999E-2</v>
      </c>
      <c r="BC128" s="25">
        <v>-6.6500000000000004E-2</v>
      </c>
      <c r="BD128" s="25">
        <v>-9.2499999999999999E-2</v>
      </c>
      <c r="BE128" s="25">
        <v>-6.7500000000000004E-2</v>
      </c>
      <c r="BF128" s="25">
        <v>-0.17</v>
      </c>
      <c r="BG128" s="25">
        <v>0.28000000000000003</v>
      </c>
      <c r="BH128" s="25">
        <v>0.44</v>
      </c>
      <c r="BI128" s="25">
        <v>0.39500000000000002</v>
      </c>
      <c r="BJ128" s="25">
        <v>1.25</v>
      </c>
    </row>
    <row r="129" spans="1:62" x14ac:dyDescent="0.25">
      <c r="A129" s="26" t="e">
        <f>#REF!-B129</f>
        <v>#REF!</v>
      </c>
      <c r="B129" s="26">
        <v>3.3719999999999999</v>
      </c>
      <c r="C129" s="145">
        <f t="shared" si="3"/>
        <v>40575</v>
      </c>
      <c r="D129" s="26">
        <v>4.2130000000000001</v>
      </c>
      <c r="E129" s="26">
        <v>0.17</v>
      </c>
      <c r="F129" s="26">
        <v>7.0159150304024018E-2</v>
      </c>
      <c r="G129" s="26">
        <v>-0.20250000000000001</v>
      </c>
      <c r="H129" s="26">
        <v>-0.20749999999999999</v>
      </c>
      <c r="I129" s="26">
        <v>-0.13</v>
      </c>
      <c r="J129" s="26">
        <v>-0.26750000000000002</v>
      </c>
      <c r="K129" s="26">
        <v>-0.08</v>
      </c>
      <c r="L129" s="26">
        <v>-4.6500000000000007E-2</v>
      </c>
      <c r="M129" s="26">
        <v>-8.1500000000000003E-2</v>
      </c>
      <c r="N129" s="26">
        <v>-0.17249999999999999</v>
      </c>
      <c r="O129" s="26">
        <v>-0.20250000000000001</v>
      </c>
      <c r="P129" s="25">
        <v>-0.20250000000000001</v>
      </c>
      <c r="Q129" s="25">
        <v>-8.8250000000000009E-2</v>
      </c>
      <c r="R129" s="25">
        <v>-4.6500000000000007E-2</v>
      </c>
      <c r="S129" s="25">
        <v>0.37</v>
      </c>
      <c r="T129" s="25">
        <v>0.37</v>
      </c>
      <c r="U129" s="25">
        <v>0.27500000000000002</v>
      </c>
      <c r="V129" s="25">
        <v>0</v>
      </c>
      <c r="W129" s="178">
        <v>0.3125</v>
      </c>
      <c r="X129" s="178">
        <v>0.435</v>
      </c>
      <c r="Y129" s="178">
        <v>-1.6E-2</v>
      </c>
      <c r="Z129" s="178">
        <v>-2.9500000000000002E-2</v>
      </c>
      <c r="AA129" s="178">
        <v>-8.5000000000000006E-3</v>
      </c>
      <c r="AB129" s="178">
        <v>-2.35E-2</v>
      </c>
      <c r="AC129" s="178">
        <v>5.0000000000000001E-3</v>
      </c>
      <c r="AD129" s="178">
        <v>-2.5000000000000001E-2</v>
      </c>
      <c r="AE129" s="178">
        <v>-6.7500000000000004E-2</v>
      </c>
      <c r="AF129" s="178">
        <v>-4.4000000000000004E-2</v>
      </c>
      <c r="AG129" s="179">
        <v>-6.6500000000000004E-2</v>
      </c>
      <c r="AH129" s="178">
        <v>-9.999998999999999E-3</v>
      </c>
      <c r="AI129" s="180">
        <v>-6.5000000000000002E-2</v>
      </c>
      <c r="AJ129" s="180">
        <v>-0.13</v>
      </c>
      <c r="AK129" s="29">
        <v>-7.499999000000002E-3</v>
      </c>
      <c r="AL129" s="25">
        <v>1.6E-2</v>
      </c>
      <c r="AM129" s="25">
        <v>1.595</v>
      </c>
      <c r="AN129" s="25">
        <v>-0.04</v>
      </c>
      <c r="AO129" s="25">
        <v>-0.31</v>
      </c>
      <c r="AP129" s="25">
        <v>-0.1275</v>
      </c>
      <c r="AQ129" s="25">
        <v>-0.17</v>
      </c>
      <c r="AR129" s="25">
        <v>0</v>
      </c>
      <c r="AS129" s="25">
        <v>-0.26</v>
      </c>
      <c r="AT129" s="25">
        <v>0</v>
      </c>
      <c r="AU129" s="25">
        <v>0.14000000000000001</v>
      </c>
      <c r="AV129" s="25">
        <v>-0.31</v>
      </c>
      <c r="AW129" s="25">
        <v>-0.12300000000000001</v>
      </c>
      <c r="AX129" s="25">
        <v>0</v>
      </c>
      <c r="AY129" s="25">
        <v>-0.12300000000000001</v>
      </c>
      <c r="AZ129" s="25">
        <v>-4.6500000000000007E-2</v>
      </c>
      <c r="BA129" s="25">
        <v>-0.10349999999999999</v>
      </c>
      <c r="BB129" s="25">
        <v>-1.4999999999999999E-2</v>
      </c>
      <c r="BC129" s="25">
        <v>-6.6500000000000004E-2</v>
      </c>
      <c r="BD129" s="25">
        <v>-7.4999999999999997E-2</v>
      </c>
      <c r="BE129" s="25">
        <v>-6.7500000000000004E-2</v>
      </c>
      <c r="BF129" s="25">
        <v>-0.17</v>
      </c>
      <c r="BG129" s="25">
        <v>0.33</v>
      </c>
      <c r="BH129" s="25">
        <v>0.41499999999999998</v>
      </c>
      <c r="BI129" s="25">
        <v>0.37</v>
      </c>
      <c r="BJ129" s="25">
        <v>1.25</v>
      </c>
    </row>
    <row r="130" spans="1:62" x14ac:dyDescent="0.25">
      <c r="A130" s="26" t="e">
        <f>#REF!-B130</f>
        <v>#REF!</v>
      </c>
      <c r="B130" s="26">
        <v>3.4490000000000003</v>
      </c>
      <c r="C130" s="145">
        <f t="shared" si="3"/>
        <v>40603</v>
      </c>
      <c r="D130" s="26">
        <v>4.0819999999999999</v>
      </c>
      <c r="E130" s="26">
        <v>0.16</v>
      </c>
      <c r="F130" s="26">
        <v>7.0168965840582007E-2</v>
      </c>
      <c r="G130" s="26">
        <v>-0.20499999999999999</v>
      </c>
      <c r="H130" s="26">
        <v>-0.21</v>
      </c>
      <c r="I130" s="26">
        <v>-0.13</v>
      </c>
      <c r="J130" s="26">
        <v>-0.27</v>
      </c>
      <c r="K130" s="26">
        <v>-0.08</v>
      </c>
      <c r="L130" s="26">
        <v>-4.6500000000000007E-2</v>
      </c>
      <c r="M130" s="26">
        <v>-8.1500000000000003E-2</v>
      </c>
      <c r="N130" s="26">
        <v>-0.17499999999999999</v>
      </c>
      <c r="O130" s="26">
        <v>-0.20499999999999999</v>
      </c>
      <c r="P130" s="25">
        <v>-0.20499999999999999</v>
      </c>
      <c r="Q130" s="25">
        <v>-8.199999999999999E-2</v>
      </c>
      <c r="R130" s="25">
        <v>-4.6500000000000007E-2</v>
      </c>
      <c r="S130" s="25">
        <v>0.36800000000000005</v>
      </c>
      <c r="T130" s="25">
        <v>0.36800000000000005</v>
      </c>
      <c r="U130" s="25">
        <v>0.27300000000000002</v>
      </c>
      <c r="V130" s="25">
        <v>0</v>
      </c>
      <c r="W130" s="178">
        <v>0.27</v>
      </c>
      <c r="X130" s="178">
        <v>0.39</v>
      </c>
      <c r="Y130" s="178">
        <v>-1.6E-2</v>
      </c>
      <c r="Z130" s="178">
        <v>-2.9500000000000002E-2</v>
      </c>
      <c r="AA130" s="178">
        <v>0.01</v>
      </c>
      <c r="AB130" s="178">
        <v>-5.0000000000000001E-3</v>
      </c>
      <c r="AC130" s="178">
        <v>5.0000000000000001E-3</v>
      </c>
      <c r="AD130" s="178">
        <v>-2.5000000000000001E-2</v>
      </c>
      <c r="AE130" s="178">
        <v>-6.7500000000000004E-2</v>
      </c>
      <c r="AF130" s="178">
        <v>-4.4000000000000004E-2</v>
      </c>
      <c r="AG130" s="179">
        <v>-6.6500000000000004E-2</v>
      </c>
      <c r="AH130" s="178">
        <v>-9.999998999999999E-3</v>
      </c>
      <c r="AI130" s="180">
        <v>-6.4500000000000002E-2</v>
      </c>
      <c r="AJ130" s="180">
        <v>-0.11749999999999999</v>
      </c>
      <c r="AK130" s="29">
        <v>-7.499999000000002E-3</v>
      </c>
      <c r="AL130" s="25">
        <v>1.6E-2</v>
      </c>
      <c r="AM130" s="25">
        <v>0.96499999999999997</v>
      </c>
      <c r="AN130" s="25">
        <v>-2.75E-2</v>
      </c>
      <c r="AO130" s="25">
        <v>-0.31</v>
      </c>
      <c r="AP130" s="25">
        <v>-0.13250000000000001</v>
      </c>
      <c r="AQ130" s="25">
        <v>-0.17</v>
      </c>
      <c r="AR130" s="25">
        <v>-0.18</v>
      </c>
      <c r="AS130" s="25">
        <v>-0.26</v>
      </c>
      <c r="AT130" s="25">
        <v>0</v>
      </c>
      <c r="AU130" s="25">
        <v>0.14000000000000001</v>
      </c>
      <c r="AV130" s="25">
        <v>-0.31</v>
      </c>
      <c r="AW130" s="25">
        <v>-0.10800000000000001</v>
      </c>
      <c r="AX130" s="25">
        <v>0</v>
      </c>
      <c r="AY130" s="25">
        <v>-0.10800000000000001</v>
      </c>
      <c r="AZ130" s="25">
        <v>-4.6500000000000007E-2</v>
      </c>
      <c r="BA130" s="25">
        <v>-9.0999999999999998E-2</v>
      </c>
      <c r="BB130" s="25">
        <v>-1.4999999999999999E-2</v>
      </c>
      <c r="BC130" s="25">
        <v>-6.6500000000000004E-2</v>
      </c>
      <c r="BD130" s="25">
        <v>-6.25E-2</v>
      </c>
      <c r="BE130" s="25">
        <v>-6.7500000000000004E-2</v>
      </c>
      <c r="BF130" s="25">
        <v>-0.17</v>
      </c>
      <c r="BG130" s="25">
        <v>0.33</v>
      </c>
      <c r="BH130" s="25">
        <v>0.41300000000000003</v>
      </c>
      <c r="BI130" s="25">
        <v>0.36800000000000005</v>
      </c>
      <c r="BJ130" s="25">
        <v>0.90500000000000003</v>
      </c>
    </row>
    <row r="131" spans="1:62" x14ac:dyDescent="0.25">
      <c r="A131" s="26" t="e">
        <f>#REF!-B131</f>
        <v>#REF!</v>
      </c>
      <c r="B131" s="26">
        <v>3.5369999999999999</v>
      </c>
      <c r="C131" s="145">
        <f t="shared" si="3"/>
        <v>40634</v>
      </c>
      <c r="D131" s="26">
        <v>3.9510000000000005</v>
      </c>
      <c r="E131" s="26">
        <v>0.16</v>
      </c>
      <c r="F131" s="26">
        <v>7.0179833041809025E-2</v>
      </c>
      <c r="G131" s="26">
        <v>-0.19500000000000001</v>
      </c>
      <c r="H131" s="26">
        <v>-0.2</v>
      </c>
      <c r="I131" s="26">
        <v>-0.17499999999999999</v>
      </c>
      <c r="J131" s="26">
        <v>-0.26</v>
      </c>
      <c r="K131" s="26">
        <v>-0.125</v>
      </c>
      <c r="L131" s="26">
        <v>-4.4000000000000004E-2</v>
      </c>
      <c r="M131" s="26">
        <v>-6.4000000000000001E-2</v>
      </c>
      <c r="N131" s="26">
        <v>-0.16500000000000001</v>
      </c>
      <c r="O131" s="26">
        <v>-0.19500000000000001</v>
      </c>
      <c r="P131" s="25">
        <v>-0.19500000000000001</v>
      </c>
      <c r="Q131" s="25">
        <v>-5.9500000000000004E-2</v>
      </c>
      <c r="R131" s="25">
        <v>-4.4000000000000004E-2</v>
      </c>
      <c r="S131" s="25">
        <v>0.27300000000000002</v>
      </c>
      <c r="T131" s="25">
        <v>0.27300000000000002</v>
      </c>
      <c r="U131" s="25">
        <v>0.17800000000000002</v>
      </c>
      <c r="V131" s="25">
        <v>0</v>
      </c>
      <c r="W131" s="178">
        <v>0.20499999999999999</v>
      </c>
      <c r="X131" s="178">
        <v>0.25</v>
      </c>
      <c r="Y131" s="178">
        <v>-1.5500000000000002E-2</v>
      </c>
      <c r="Z131" s="178">
        <v>-2.2000000000000002E-2</v>
      </c>
      <c r="AA131" s="178">
        <v>0.01</v>
      </c>
      <c r="AB131" s="178">
        <v>-5.0000000000000001E-3</v>
      </c>
      <c r="AC131" s="178">
        <v>5.0000000000000001E-3</v>
      </c>
      <c r="AD131" s="178">
        <v>-1.4999999999999999E-2</v>
      </c>
      <c r="AE131" s="178">
        <v>-6.5000000000000002E-2</v>
      </c>
      <c r="AF131" s="178">
        <v>-4.1500000000000002E-2</v>
      </c>
      <c r="AG131" s="179">
        <v>-6.4000000000000001E-2</v>
      </c>
      <c r="AH131" s="178">
        <v>-1.7500000000000002E-2</v>
      </c>
      <c r="AI131" s="180">
        <v>-0.06</v>
      </c>
      <c r="AJ131" s="180">
        <v>-7.4999999999999997E-2</v>
      </c>
      <c r="AK131" s="29">
        <v>-1.2500000000000001E-2</v>
      </c>
      <c r="AL131" s="25">
        <v>9.0000000000000011E-3</v>
      </c>
      <c r="AM131" s="25">
        <v>0.45</v>
      </c>
      <c r="AN131" s="25">
        <v>1.4999999999999999E-2</v>
      </c>
      <c r="AO131" s="25">
        <v>-0.37</v>
      </c>
      <c r="AP131" s="25">
        <v>-0.12</v>
      </c>
      <c r="AQ131" s="25">
        <v>-0.19</v>
      </c>
      <c r="AR131" s="25">
        <v>-0.28999999999999998</v>
      </c>
      <c r="AS131" s="25">
        <v>0</v>
      </c>
      <c r="AT131" s="25">
        <v>0</v>
      </c>
      <c r="AU131" s="25">
        <v>0.29499999999999998</v>
      </c>
      <c r="AV131" s="25">
        <v>-0.37</v>
      </c>
      <c r="AW131" s="25">
        <v>-9.8500000000000004E-2</v>
      </c>
      <c r="AX131" s="25">
        <v>0</v>
      </c>
      <c r="AY131" s="25">
        <v>-9.8500000000000004E-2</v>
      </c>
      <c r="AZ131" s="25">
        <v>-4.4000000000000004E-2</v>
      </c>
      <c r="BA131" s="25">
        <v>-8.3500000000000005E-2</v>
      </c>
      <c r="BB131" s="25">
        <v>-1.7500000000000002E-2</v>
      </c>
      <c r="BC131" s="25">
        <v>-4.9000000000000002E-2</v>
      </c>
      <c r="BD131" s="25">
        <v>-0.02</v>
      </c>
      <c r="BE131" s="25">
        <v>-6.5000000000000002E-2</v>
      </c>
      <c r="BF131" s="25">
        <v>-0.17</v>
      </c>
      <c r="BG131" s="25">
        <v>0.18</v>
      </c>
      <c r="BH131" s="25">
        <v>0.30299999999999999</v>
      </c>
      <c r="BI131" s="25">
        <v>0.27300000000000002</v>
      </c>
      <c r="BJ131" s="25">
        <v>0.36499999999999999</v>
      </c>
    </row>
    <row r="132" spans="1:62" x14ac:dyDescent="0.25">
      <c r="A132" s="26" t="e">
        <f>#REF!-B132</f>
        <v>#REF!</v>
      </c>
      <c r="B132" s="26">
        <v>3.7990000000000004</v>
      </c>
      <c r="C132" s="145">
        <f t="shared" si="3"/>
        <v>40664</v>
      </c>
      <c r="D132" s="26">
        <v>3.9420000000000002</v>
      </c>
      <c r="E132" s="26">
        <v>0.16</v>
      </c>
      <c r="F132" s="26">
        <v>7.0190349688194015E-2</v>
      </c>
      <c r="G132" s="26">
        <v>-0.19500000000000001</v>
      </c>
      <c r="H132" s="26">
        <v>-0.2</v>
      </c>
      <c r="I132" s="26">
        <v>-0.20499999999999999</v>
      </c>
      <c r="J132" s="26">
        <v>-0.26</v>
      </c>
      <c r="K132" s="26">
        <v>-0.14000000000000001</v>
      </c>
      <c r="L132" s="26">
        <v>-4.4000000000000004E-2</v>
      </c>
      <c r="M132" s="26">
        <v>-6.4000000000000001E-2</v>
      </c>
      <c r="N132" s="26">
        <v>-0.16500000000000001</v>
      </c>
      <c r="O132" s="26">
        <v>-0.19500000000000001</v>
      </c>
      <c r="P132" s="25">
        <v>-0.19500000000000001</v>
      </c>
      <c r="Q132" s="25">
        <v>-5.9500000000000004E-2</v>
      </c>
      <c r="R132" s="25">
        <v>-4.4000000000000004E-2</v>
      </c>
      <c r="S132" s="25">
        <v>0.28300000000000003</v>
      </c>
      <c r="T132" s="25">
        <v>0.28300000000000003</v>
      </c>
      <c r="U132" s="25">
        <v>0.188</v>
      </c>
      <c r="V132" s="25">
        <v>0</v>
      </c>
      <c r="W132" s="178">
        <v>0.1925</v>
      </c>
      <c r="X132" s="178">
        <v>0.20250000000000001</v>
      </c>
      <c r="Y132" s="178">
        <v>-1.5500000000000002E-2</v>
      </c>
      <c r="Z132" s="178">
        <v>-2.2250000000000002E-2</v>
      </c>
      <c r="AA132" s="178">
        <v>9.75E-3</v>
      </c>
      <c r="AB132" s="178">
        <v>-5.2500000000000003E-3</v>
      </c>
      <c r="AC132" s="178">
        <v>5.0000000000000001E-3</v>
      </c>
      <c r="AD132" s="178">
        <v>-1.4999999999999999E-2</v>
      </c>
      <c r="AE132" s="178">
        <v>-6.5000000000000002E-2</v>
      </c>
      <c r="AF132" s="178">
        <v>-4.1500000000000002E-2</v>
      </c>
      <c r="AG132" s="179">
        <v>-6.4000000000000001E-2</v>
      </c>
      <c r="AH132" s="178">
        <v>-1.7500000000000002E-2</v>
      </c>
      <c r="AI132" s="180">
        <v>-0.06</v>
      </c>
      <c r="AJ132" s="180">
        <v>-7.4999999999999997E-2</v>
      </c>
      <c r="AK132" s="29">
        <v>-1.2500000000000001E-2</v>
      </c>
      <c r="AL132" s="25">
        <v>9.0000000000000011E-3</v>
      </c>
      <c r="AM132" s="25">
        <v>0.41499999999999998</v>
      </c>
      <c r="AN132" s="25">
        <v>1.4999999999999999E-2</v>
      </c>
      <c r="AO132" s="25">
        <v>-0.37</v>
      </c>
      <c r="AP132" s="25">
        <v>-0.12</v>
      </c>
      <c r="AQ132" s="25">
        <v>-0.19</v>
      </c>
      <c r="AR132" s="25">
        <v>-0.28999999999999998</v>
      </c>
      <c r="AS132" s="25">
        <v>0</v>
      </c>
      <c r="AT132" s="25">
        <v>0</v>
      </c>
      <c r="AU132" s="25">
        <v>0.29499999999999998</v>
      </c>
      <c r="AV132" s="25">
        <v>-0.37</v>
      </c>
      <c r="AW132" s="25">
        <v>-9.6000000000000002E-2</v>
      </c>
      <c r="AX132" s="25">
        <v>0</v>
      </c>
      <c r="AY132" s="25">
        <v>-9.6000000000000002E-2</v>
      </c>
      <c r="AZ132" s="25">
        <v>-4.4000000000000004E-2</v>
      </c>
      <c r="BA132" s="25">
        <v>-7.85E-2</v>
      </c>
      <c r="BB132" s="25">
        <v>-1.7500000000000002E-2</v>
      </c>
      <c r="BC132" s="25">
        <v>-4.9000000000000002E-2</v>
      </c>
      <c r="BD132" s="25">
        <v>-0.02</v>
      </c>
      <c r="BE132" s="25">
        <v>-6.5000000000000002E-2</v>
      </c>
      <c r="BF132" s="25">
        <v>-0.17</v>
      </c>
      <c r="BG132" s="25">
        <v>0.18</v>
      </c>
      <c r="BH132" s="25">
        <v>0.313</v>
      </c>
      <c r="BI132" s="25">
        <v>0.28300000000000003</v>
      </c>
      <c r="BJ132" s="25">
        <v>0.29749999999999999</v>
      </c>
    </row>
    <row r="133" spans="1:62" x14ac:dyDescent="0.25">
      <c r="A133" s="26" t="e">
        <f>#REF!-B133</f>
        <v>#REF!</v>
      </c>
      <c r="B133" s="26">
        <v>3.7040000000000006</v>
      </c>
      <c r="C133" s="145">
        <f t="shared" si="3"/>
        <v>40695</v>
      </c>
      <c r="D133" s="26">
        <v>3.9780000000000002</v>
      </c>
      <c r="E133" s="26">
        <v>0.16</v>
      </c>
      <c r="F133" s="26">
        <v>7.0201216889498014E-2</v>
      </c>
      <c r="G133" s="26">
        <v>-0.19500000000000001</v>
      </c>
      <c r="H133" s="26">
        <v>-0.2</v>
      </c>
      <c r="I133" s="26">
        <v>-0.215</v>
      </c>
      <c r="J133" s="26">
        <v>-0.26</v>
      </c>
      <c r="K133" s="26">
        <v>-0.15</v>
      </c>
      <c r="L133" s="26">
        <v>-4.4000000000000004E-2</v>
      </c>
      <c r="M133" s="26">
        <v>-6.4000000000000001E-2</v>
      </c>
      <c r="N133" s="26">
        <v>-0.16500000000000001</v>
      </c>
      <c r="O133" s="26">
        <v>-0.19500000000000001</v>
      </c>
      <c r="P133" s="25">
        <v>-0.19500000000000001</v>
      </c>
      <c r="Q133" s="25">
        <v>-5.7000000000000002E-2</v>
      </c>
      <c r="R133" s="25">
        <v>-4.4000000000000004E-2</v>
      </c>
      <c r="S133" s="25">
        <v>0.27800000000000002</v>
      </c>
      <c r="T133" s="25">
        <v>0.27800000000000002</v>
      </c>
      <c r="U133" s="25">
        <v>0.18300000000000002</v>
      </c>
      <c r="V133" s="25">
        <v>0</v>
      </c>
      <c r="W133" s="178">
        <v>0.1925</v>
      </c>
      <c r="X133" s="178">
        <v>0.20250000000000001</v>
      </c>
      <c r="Y133" s="178">
        <v>-1.5500000000000002E-2</v>
      </c>
      <c r="Z133" s="178">
        <v>-2.2250000000000002E-2</v>
      </c>
      <c r="AA133" s="178">
        <v>9.75E-3</v>
      </c>
      <c r="AB133" s="178">
        <v>-5.2500000000000003E-3</v>
      </c>
      <c r="AC133" s="178">
        <v>5.0000000000000001E-3</v>
      </c>
      <c r="AD133" s="178">
        <v>-1.4999999999999999E-2</v>
      </c>
      <c r="AE133" s="178">
        <v>-6.5000000000000002E-2</v>
      </c>
      <c r="AF133" s="178">
        <v>-4.1500000000000002E-2</v>
      </c>
      <c r="AG133" s="179">
        <v>-6.4000000000000001E-2</v>
      </c>
      <c r="AH133" s="178">
        <v>-1.7500000000000002E-2</v>
      </c>
      <c r="AI133" s="180">
        <v>-7.6000000000000012E-2</v>
      </c>
      <c r="AJ133" s="180">
        <v>-7.0000000000000007E-2</v>
      </c>
      <c r="AK133" s="29">
        <v>-1.2500000000000001E-2</v>
      </c>
      <c r="AL133" s="25">
        <v>9.0000000000000011E-3</v>
      </c>
      <c r="AM133" s="25">
        <v>0.40500000000000003</v>
      </c>
      <c r="AN133" s="25">
        <v>0.02</v>
      </c>
      <c r="AO133" s="25">
        <v>-0.37</v>
      </c>
      <c r="AP133" s="25">
        <v>-0.12</v>
      </c>
      <c r="AQ133" s="25">
        <v>-0.19</v>
      </c>
      <c r="AR133" s="25">
        <v>-0.28999999999999998</v>
      </c>
      <c r="AS133" s="25">
        <v>0</v>
      </c>
      <c r="AT133" s="25">
        <v>0</v>
      </c>
      <c r="AU133" s="25">
        <v>0.29499999999999998</v>
      </c>
      <c r="AV133" s="25">
        <v>-0.37</v>
      </c>
      <c r="AW133" s="25">
        <v>-8.8499999999999995E-2</v>
      </c>
      <c r="AX133" s="25">
        <v>0</v>
      </c>
      <c r="AY133" s="25">
        <v>-8.8499999999999995E-2</v>
      </c>
      <c r="AZ133" s="25">
        <v>-4.4000000000000004E-2</v>
      </c>
      <c r="BA133" s="25">
        <v>-7.350000000000001E-2</v>
      </c>
      <c r="BB133" s="25">
        <v>-1.7500000000000002E-2</v>
      </c>
      <c r="BC133" s="25">
        <v>-4.9000000000000002E-2</v>
      </c>
      <c r="BD133" s="25">
        <v>-1.4999999999999999E-2</v>
      </c>
      <c r="BE133" s="25">
        <v>-6.5000000000000002E-2</v>
      </c>
      <c r="BF133" s="25">
        <v>-0.17</v>
      </c>
      <c r="BG133" s="25">
        <v>0.18</v>
      </c>
      <c r="BH133" s="25">
        <v>0.308</v>
      </c>
      <c r="BI133" s="25">
        <v>0.27800000000000002</v>
      </c>
      <c r="BJ133" s="25">
        <v>0.29749999999999999</v>
      </c>
    </row>
    <row r="134" spans="1:62" x14ac:dyDescent="0.25">
      <c r="A134" s="26" t="e">
        <f>#REF!-B134</f>
        <v>#REF!</v>
      </c>
      <c r="B134" s="26">
        <v>3.57</v>
      </c>
      <c r="C134" s="145">
        <f t="shared" si="3"/>
        <v>40725</v>
      </c>
      <c r="D134" s="26">
        <v>4.0060000000000002</v>
      </c>
      <c r="E134" s="26">
        <v>0.16</v>
      </c>
      <c r="F134" s="26">
        <v>7.0211733535957999E-2</v>
      </c>
      <c r="G134" s="26">
        <v>-0.19500000000000001</v>
      </c>
      <c r="H134" s="26">
        <v>-0.2</v>
      </c>
      <c r="I134" s="26">
        <v>-0.215</v>
      </c>
      <c r="J134" s="26">
        <v>-0.28000000000000003</v>
      </c>
      <c r="K134" s="26">
        <v>-0.15</v>
      </c>
      <c r="L134" s="26">
        <v>-4.4000000000000004E-2</v>
      </c>
      <c r="M134" s="26">
        <v>-6.4000000000000001E-2</v>
      </c>
      <c r="N134" s="26">
        <v>-0.16500000000000001</v>
      </c>
      <c r="O134" s="26">
        <v>-0.19500000000000001</v>
      </c>
      <c r="P134" s="25">
        <v>-0.19500000000000001</v>
      </c>
      <c r="Q134" s="25">
        <v>-5.5750000000000001E-2</v>
      </c>
      <c r="R134" s="25">
        <v>-4.4000000000000004E-2</v>
      </c>
      <c r="S134" s="25">
        <v>0.26800000000000002</v>
      </c>
      <c r="T134" s="25">
        <v>0.26800000000000002</v>
      </c>
      <c r="U134" s="25">
        <v>0.17300000000000001</v>
      </c>
      <c r="V134" s="25">
        <v>0</v>
      </c>
      <c r="W134" s="178">
        <v>0.1925</v>
      </c>
      <c r="X134" s="178">
        <v>0.215</v>
      </c>
      <c r="Y134" s="178">
        <v>-1.5500000000000002E-2</v>
      </c>
      <c r="Z134" s="178">
        <v>-2.2250000000000002E-2</v>
      </c>
      <c r="AA134" s="178">
        <v>9.75E-3</v>
      </c>
      <c r="AB134" s="178">
        <v>-5.2500000000000003E-3</v>
      </c>
      <c r="AC134" s="178">
        <v>5.0000000000000001E-3</v>
      </c>
      <c r="AD134" s="178">
        <v>-1.4999999999999999E-2</v>
      </c>
      <c r="AE134" s="178">
        <v>-6.5000000000000002E-2</v>
      </c>
      <c r="AF134" s="178">
        <v>-4.1500000000000002E-2</v>
      </c>
      <c r="AG134" s="179">
        <v>-6.4000000000000001E-2</v>
      </c>
      <c r="AH134" s="178">
        <v>-1.7500000000000002E-2</v>
      </c>
      <c r="AI134" s="180">
        <v>-6.9000000000000006E-2</v>
      </c>
      <c r="AJ134" s="180">
        <v>-6.7500000000000004E-2</v>
      </c>
      <c r="AK134" s="29">
        <v>-1.2500000000000001E-2</v>
      </c>
      <c r="AL134" s="25">
        <v>9.0000000000000011E-3</v>
      </c>
      <c r="AM134" s="25">
        <v>0.44</v>
      </c>
      <c r="AN134" s="25">
        <v>2.2499999999999999E-2</v>
      </c>
      <c r="AO134" s="25">
        <v>-0.37</v>
      </c>
      <c r="AP134" s="25">
        <v>-0.12</v>
      </c>
      <c r="AQ134" s="25">
        <v>-0.19</v>
      </c>
      <c r="AR134" s="25">
        <v>-0.28999999999999998</v>
      </c>
      <c r="AS134" s="25">
        <v>0</v>
      </c>
      <c r="AT134" s="25">
        <v>0</v>
      </c>
      <c r="AU134" s="25">
        <v>0.29499999999999998</v>
      </c>
      <c r="AV134" s="25">
        <v>-0.37</v>
      </c>
      <c r="AW134" s="25">
        <v>-9.6000000000000002E-2</v>
      </c>
      <c r="AX134" s="25">
        <v>0</v>
      </c>
      <c r="AY134" s="25">
        <v>-9.6000000000000002E-2</v>
      </c>
      <c r="AZ134" s="25">
        <v>-4.4000000000000004E-2</v>
      </c>
      <c r="BA134" s="25">
        <v>-6.8500000000000005E-2</v>
      </c>
      <c r="BB134" s="25">
        <v>-1.7500000000000002E-2</v>
      </c>
      <c r="BC134" s="25">
        <v>-4.9000000000000002E-2</v>
      </c>
      <c r="BD134" s="25">
        <v>-1.2500000000000001E-2</v>
      </c>
      <c r="BE134" s="25">
        <v>-6.5000000000000002E-2</v>
      </c>
      <c r="BF134" s="25">
        <v>-0.17</v>
      </c>
      <c r="BG134" s="25">
        <v>0.18</v>
      </c>
      <c r="BH134" s="25">
        <v>0.29799999999999999</v>
      </c>
      <c r="BI134" s="25">
        <v>0.26800000000000002</v>
      </c>
      <c r="BJ134" s="25">
        <v>0.31</v>
      </c>
    </row>
    <row r="135" spans="1:62" x14ac:dyDescent="0.25">
      <c r="A135" s="26" t="e">
        <f>#REF!-B135</f>
        <v>#REF!</v>
      </c>
      <c r="B135" s="26">
        <v>3.4390000000000005</v>
      </c>
      <c r="C135" s="145">
        <f t="shared" ref="C135:C198" si="4">EOMONTH(C134,0)+1</f>
        <v>40756</v>
      </c>
      <c r="D135" s="26">
        <v>4.0280000000000005</v>
      </c>
      <c r="E135" s="26">
        <v>0.16</v>
      </c>
      <c r="F135" s="26">
        <v>7.0222600737337992E-2</v>
      </c>
      <c r="G135" s="26">
        <v>-0.19500000000000001</v>
      </c>
      <c r="H135" s="26">
        <v>-0.2</v>
      </c>
      <c r="I135" s="26">
        <v>-0.215</v>
      </c>
      <c r="J135" s="26">
        <v>-0.28000000000000003</v>
      </c>
      <c r="K135" s="26">
        <v>-0.15</v>
      </c>
      <c r="L135" s="26">
        <v>-4.4000000000000004E-2</v>
      </c>
      <c r="M135" s="26">
        <v>-6.4000000000000001E-2</v>
      </c>
      <c r="N135" s="26">
        <v>-0.16500000000000001</v>
      </c>
      <c r="O135" s="26">
        <v>-0.19500000000000001</v>
      </c>
      <c r="P135" s="25">
        <v>-0.19500000000000001</v>
      </c>
      <c r="Q135" s="25">
        <v>-5.45E-2</v>
      </c>
      <c r="R135" s="25">
        <v>-4.4000000000000004E-2</v>
      </c>
      <c r="S135" s="25">
        <v>0.26500000000000001</v>
      </c>
      <c r="T135" s="25">
        <v>0.26500000000000001</v>
      </c>
      <c r="U135" s="25">
        <v>0.17</v>
      </c>
      <c r="V135" s="25">
        <v>0</v>
      </c>
      <c r="W135" s="178">
        <v>0.1925</v>
      </c>
      <c r="X135" s="178">
        <v>0.215</v>
      </c>
      <c r="Y135" s="178">
        <v>-1.5500000000000002E-2</v>
      </c>
      <c r="Z135" s="178">
        <v>-2.2250000000000002E-2</v>
      </c>
      <c r="AA135" s="178">
        <v>9.75E-3</v>
      </c>
      <c r="AB135" s="178">
        <v>-5.2500000000000003E-3</v>
      </c>
      <c r="AC135" s="178">
        <v>5.0000000000000001E-3</v>
      </c>
      <c r="AD135" s="178">
        <v>-1.4999999999999999E-2</v>
      </c>
      <c r="AE135" s="178">
        <v>-6.5000000000000002E-2</v>
      </c>
      <c r="AF135" s="178">
        <v>-4.1500000000000002E-2</v>
      </c>
      <c r="AG135" s="179">
        <v>-6.4000000000000001E-2</v>
      </c>
      <c r="AH135" s="178">
        <v>-1.7500000000000002E-2</v>
      </c>
      <c r="AI135" s="180">
        <v>-0.05</v>
      </c>
      <c r="AJ135" s="180">
        <v>-6.5000000000000002E-2</v>
      </c>
      <c r="AK135" s="29">
        <v>-1.2500000000000001E-2</v>
      </c>
      <c r="AL135" s="25">
        <v>9.0000000000000011E-3</v>
      </c>
      <c r="AM135" s="25">
        <v>0.505</v>
      </c>
      <c r="AN135" s="25">
        <v>2.5000000000000001E-2</v>
      </c>
      <c r="AO135" s="25">
        <v>-0.37</v>
      </c>
      <c r="AP135" s="25">
        <v>-0.12</v>
      </c>
      <c r="AQ135" s="25">
        <v>-0.19</v>
      </c>
      <c r="AR135" s="25">
        <v>-0.28999999999999998</v>
      </c>
      <c r="AS135" s="25">
        <v>0</v>
      </c>
      <c r="AT135" s="25">
        <v>0</v>
      </c>
      <c r="AU135" s="25">
        <v>0.29499999999999998</v>
      </c>
      <c r="AV135" s="25">
        <v>-0.37</v>
      </c>
      <c r="AW135" s="25">
        <v>-8.3500000000000005E-2</v>
      </c>
      <c r="AX135" s="25">
        <v>0</v>
      </c>
      <c r="AY135" s="25">
        <v>-8.3500000000000005E-2</v>
      </c>
      <c r="AZ135" s="25">
        <v>-4.4000000000000004E-2</v>
      </c>
      <c r="BA135" s="25">
        <v>-6.8500000000000005E-2</v>
      </c>
      <c r="BB135" s="25">
        <v>-1.7500000000000002E-2</v>
      </c>
      <c r="BC135" s="25">
        <v>-4.9000000000000002E-2</v>
      </c>
      <c r="BD135" s="25">
        <v>-0.01</v>
      </c>
      <c r="BE135" s="25">
        <v>-6.5000000000000002E-2</v>
      </c>
      <c r="BF135" s="25">
        <v>-0.17</v>
      </c>
      <c r="BG135" s="25">
        <v>0.18</v>
      </c>
      <c r="BH135" s="25">
        <v>0.29499999999999998</v>
      </c>
      <c r="BI135" s="25">
        <v>0.26500000000000001</v>
      </c>
      <c r="BJ135" s="25">
        <v>0.31</v>
      </c>
    </row>
    <row r="136" spans="1:62" x14ac:dyDescent="0.25">
      <c r="A136" s="26" t="e">
        <f>#REF!-B136</f>
        <v>#REF!</v>
      </c>
      <c r="B136" s="26">
        <v>3.4190000000000005</v>
      </c>
      <c r="C136" s="145">
        <f t="shared" si="4"/>
        <v>40787</v>
      </c>
      <c r="D136" s="26">
        <v>4.0410000000000004</v>
      </c>
      <c r="E136" s="26">
        <v>0.16</v>
      </c>
      <c r="F136" s="26">
        <v>7.0233467938757996E-2</v>
      </c>
      <c r="G136" s="26">
        <v>-0.19500000000000001</v>
      </c>
      <c r="H136" s="26">
        <v>-0.2</v>
      </c>
      <c r="I136" s="26">
        <v>-0.20499999999999999</v>
      </c>
      <c r="J136" s="26">
        <v>-0.28000000000000003</v>
      </c>
      <c r="K136" s="26">
        <v>-0.14000000000000001</v>
      </c>
      <c r="L136" s="26">
        <v>-4.4000000000000004E-2</v>
      </c>
      <c r="M136" s="26">
        <v>-6.4000000000000001E-2</v>
      </c>
      <c r="N136" s="26">
        <v>-0.16500000000000001</v>
      </c>
      <c r="O136" s="26">
        <v>-0.19500000000000001</v>
      </c>
      <c r="P136" s="25">
        <v>-0.19500000000000001</v>
      </c>
      <c r="Q136" s="25">
        <v>-5.8250000000000003E-2</v>
      </c>
      <c r="R136" s="25">
        <v>-4.4000000000000004E-2</v>
      </c>
      <c r="S136" s="25">
        <v>0.26300000000000001</v>
      </c>
      <c r="T136" s="25">
        <v>0.26300000000000001</v>
      </c>
      <c r="U136" s="25">
        <v>0.16800000000000001</v>
      </c>
      <c r="V136" s="25">
        <v>0</v>
      </c>
      <c r="W136" s="178">
        <v>0.1925</v>
      </c>
      <c r="X136" s="178">
        <v>0.19500000000000001</v>
      </c>
      <c r="Y136" s="178">
        <v>-1.5500000000000002E-2</v>
      </c>
      <c r="Z136" s="178">
        <v>-2.2250000000000002E-2</v>
      </c>
      <c r="AA136" s="178">
        <v>9.75E-3</v>
      </c>
      <c r="AB136" s="178">
        <v>-5.2500000000000003E-3</v>
      </c>
      <c r="AC136" s="178">
        <v>5.0000000000000001E-3</v>
      </c>
      <c r="AD136" s="178">
        <v>-1.4999999999999999E-2</v>
      </c>
      <c r="AE136" s="178">
        <v>-6.5000000000000002E-2</v>
      </c>
      <c r="AF136" s="178">
        <v>-4.1500000000000002E-2</v>
      </c>
      <c r="AG136" s="179">
        <v>-6.4000000000000001E-2</v>
      </c>
      <c r="AH136" s="178">
        <v>-1.7500000000000002E-2</v>
      </c>
      <c r="AI136" s="180">
        <v>-4.8000000000000001E-2</v>
      </c>
      <c r="AJ136" s="180">
        <v>-7.2499999999999995E-2</v>
      </c>
      <c r="AK136" s="29">
        <v>-1.2500000000000001E-2</v>
      </c>
      <c r="AL136" s="25">
        <v>9.0000000000000011E-3</v>
      </c>
      <c r="AM136" s="25">
        <v>0.40500000000000003</v>
      </c>
      <c r="AN136" s="25">
        <v>1.7500000000000002E-2</v>
      </c>
      <c r="AO136" s="25">
        <v>-0.37</v>
      </c>
      <c r="AP136" s="25">
        <v>-0.12</v>
      </c>
      <c r="AQ136" s="25">
        <v>-0.19</v>
      </c>
      <c r="AR136" s="25">
        <v>-0.28999999999999998</v>
      </c>
      <c r="AS136" s="25">
        <v>0</v>
      </c>
      <c r="AT136" s="25">
        <v>0</v>
      </c>
      <c r="AU136" s="25">
        <v>0.29499999999999998</v>
      </c>
      <c r="AV136" s="25">
        <v>-0.37</v>
      </c>
      <c r="AW136" s="25">
        <v>-8.8499999999999995E-2</v>
      </c>
      <c r="AX136" s="25">
        <v>0</v>
      </c>
      <c r="AY136" s="25">
        <v>-8.8499999999999995E-2</v>
      </c>
      <c r="AZ136" s="25">
        <v>-4.4000000000000004E-2</v>
      </c>
      <c r="BA136" s="25">
        <v>-8.3500000000000005E-2</v>
      </c>
      <c r="BB136" s="25">
        <v>-1.7500000000000002E-2</v>
      </c>
      <c r="BC136" s="25">
        <v>-4.9000000000000002E-2</v>
      </c>
      <c r="BD136" s="25">
        <v>-1.7500000000000002E-2</v>
      </c>
      <c r="BE136" s="25">
        <v>-6.5000000000000002E-2</v>
      </c>
      <c r="BF136" s="25">
        <v>-0.17</v>
      </c>
      <c r="BG136" s="25">
        <v>0.18</v>
      </c>
      <c r="BH136" s="25">
        <v>0.29300000000000004</v>
      </c>
      <c r="BI136" s="25">
        <v>0.26300000000000001</v>
      </c>
      <c r="BJ136" s="25">
        <v>0.3</v>
      </c>
    </row>
    <row r="137" spans="1:62" x14ac:dyDescent="0.25">
      <c r="A137" s="26" t="e">
        <f>#REF!-B137</f>
        <v>#REF!</v>
      </c>
      <c r="B137" s="26">
        <v>3.407</v>
      </c>
      <c r="C137" s="145">
        <f t="shared" si="4"/>
        <v>40817</v>
      </c>
      <c r="D137" s="26">
        <v>4.0490000000000004</v>
      </c>
      <c r="E137" s="26">
        <v>0.16</v>
      </c>
      <c r="F137" s="26">
        <v>7.0243984585330002E-2</v>
      </c>
      <c r="G137" s="26">
        <v>-0.19500000000000001</v>
      </c>
      <c r="H137" s="26">
        <v>-0.2</v>
      </c>
      <c r="I137" s="26">
        <v>-0.19</v>
      </c>
      <c r="J137" s="26">
        <v>-0.28000000000000003</v>
      </c>
      <c r="K137" s="26">
        <v>-0.125</v>
      </c>
      <c r="L137" s="26">
        <v>-4.4000000000000004E-2</v>
      </c>
      <c r="M137" s="26">
        <v>-6.4000000000000001E-2</v>
      </c>
      <c r="N137" s="26">
        <v>-0.16500000000000001</v>
      </c>
      <c r="O137" s="26">
        <v>-0.19500000000000001</v>
      </c>
      <c r="P137" s="25">
        <v>-0.19500000000000001</v>
      </c>
      <c r="Q137" s="25">
        <v>-6.3250000000000001E-2</v>
      </c>
      <c r="R137" s="25">
        <v>-4.4000000000000004E-2</v>
      </c>
      <c r="S137" s="25">
        <v>0.27800000000000002</v>
      </c>
      <c r="T137" s="25">
        <v>0.27800000000000002</v>
      </c>
      <c r="U137" s="25">
        <v>0.18300000000000002</v>
      </c>
      <c r="V137" s="25">
        <v>0</v>
      </c>
      <c r="W137" s="178">
        <v>0.19750000000000001</v>
      </c>
      <c r="X137" s="178">
        <v>0.215</v>
      </c>
      <c r="Y137" s="178">
        <v>-1.5500000000000002E-2</v>
      </c>
      <c r="Z137" s="178">
        <v>-2.2250000000000002E-2</v>
      </c>
      <c r="AA137" s="178">
        <v>-8.5000000000000006E-3</v>
      </c>
      <c r="AB137" s="178">
        <v>-2.35E-2</v>
      </c>
      <c r="AC137" s="178">
        <v>5.0000000000000001E-3</v>
      </c>
      <c r="AD137" s="178">
        <v>-1.4999999999999999E-2</v>
      </c>
      <c r="AE137" s="178">
        <v>-6.5000000000000002E-2</v>
      </c>
      <c r="AF137" s="178">
        <v>-4.1500000000000002E-2</v>
      </c>
      <c r="AG137" s="179">
        <v>-6.4000000000000001E-2</v>
      </c>
      <c r="AH137" s="178">
        <v>-1.7500000000000002E-2</v>
      </c>
      <c r="AI137" s="180">
        <v>-9.2000000000000012E-2</v>
      </c>
      <c r="AJ137" s="180">
        <v>-8.2500000000000004E-2</v>
      </c>
      <c r="AK137" s="29">
        <v>-1.2500000000000001E-2</v>
      </c>
      <c r="AL137" s="25">
        <v>9.0000000000000011E-3</v>
      </c>
      <c r="AM137" s="25">
        <v>0.46</v>
      </c>
      <c r="AN137" s="25">
        <v>7.4999999999999997E-3</v>
      </c>
      <c r="AO137" s="25">
        <v>-0.37</v>
      </c>
      <c r="AP137" s="25">
        <v>-0.12</v>
      </c>
      <c r="AQ137" s="25">
        <v>-0.19</v>
      </c>
      <c r="AR137" s="25">
        <v>-0.28999999999999998</v>
      </c>
      <c r="AS137" s="25">
        <v>0</v>
      </c>
      <c r="AT137" s="25">
        <v>0</v>
      </c>
      <c r="AU137" s="25">
        <v>0.29499999999999998</v>
      </c>
      <c r="AV137" s="25">
        <v>-0.37</v>
      </c>
      <c r="AW137" s="25">
        <v>-9.8500000000000004E-2</v>
      </c>
      <c r="AX137" s="25">
        <v>0</v>
      </c>
      <c r="AY137" s="25">
        <v>-9.8500000000000004E-2</v>
      </c>
      <c r="AZ137" s="25">
        <v>-4.4000000000000004E-2</v>
      </c>
      <c r="BA137" s="25">
        <v>-8.5999999999999993E-2</v>
      </c>
      <c r="BB137" s="25">
        <v>-1.7500000000000002E-2</v>
      </c>
      <c r="BC137" s="25">
        <v>-4.9000000000000002E-2</v>
      </c>
      <c r="BD137" s="25">
        <v>-2.75E-2</v>
      </c>
      <c r="BE137" s="25">
        <v>-6.5000000000000002E-2</v>
      </c>
      <c r="BF137" s="25">
        <v>-0.17</v>
      </c>
      <c r="BG137" s="25">
        <v>0.18</v>
      </c>
      <c r="BH137" s="25">
        <v>0.308</v>
      </c>
      <c r="BI137" s="25">
        <v>0.27800000000000002</v>
      </c>
      <c r="BJ137" s="25">
        <v>0.37253000000000003</v>
      </c>
    </row>
    <row r="138" spans="1:62" x14ac:dyDescent="0.25">
      <c r="A138" s="26" t="e">
        <f>#REF!-B138</f>
        <v>#REF!</v>
      </c>
      <c r="B138" s="26">
        <v>3.472</v>
      </c>
      <c r="C138" s="145">
        <f t="shared" si="4"/>
        <v>40848</v>
      </c>
      <c r="D138" s="26">
        <v>4.1520000000000001</v>
      </c>
      <c r="E138" s="26">
        <v>0.16</v>
      </c>
      <c r="F138" s="26">
        <v>7.0254851786826014E-2</v>
      </c>
      <c r="G138" s="26">
        <v>-0.19</v>
      </c>
      <c r="H138" s="26">
        <v>-0.19500000000000001</v>
      </c>
      <c r="I138" s="26">
        <v>-0.1525</v>
      </c>
      <c r="J138" s="26">
        <v>-0.27500000000000002</v>
      </c>
      <c r="K138" s="26">
        <v>-8.7499999999999994E-2</v>
      </c>
      <c r="L138" s="26">
        <v>-4.3500000000000004E-2</v>
      </c>
      <c r="M138" s="26">
        <v>-7.85E-2</v>
      </c>
      <c r="N138" s="26">
        <v>-0.16</v>
      </c>
      <c r="O138" s="26">
        <v>-0.19</v>
      </c>
      <c r="P138" s="25">
        <v>-0.19</v>
      </c>
      <c r="Q138" s="25">
        <v>-8.3000000000000004E-2</v>
      </c>
      <c r="R138" s="25">
        <v>-4.3500000000000004E-2</v>
      </c>
      <c r="S138" s="25">
        <v>0.34</v>
      </c>
      <c r="T138" s="25">
        <v>0.34</v>
      </c>
      <c r="U138" s="25">
        <v>0.245</v>
      </c>
      <c r="V138" s="25">
        <v>0</v>
      </c>
      <c r="W138" s="178">
        <v>0.27250000000000002</v>
      </c>
      <c r="X138" s="178">
        <v>0.315</v>
      </c>
      <c r="Y138" s="178">
        <v>-1.8500000000000003E-2</v>
      </c>
      <c r="Z138" s="178">
        <v>-3.5500000000000004E-2</v>
      </c>
      <c r="AA138" s="178">
        <v>-7.4999999999999997E-3</v>
      </c>
      <c r="AB138" s="178">
        <v>-2.2499999999999999E-2</v>
      </c>
      <c r="AC138" s="178">
        <v>5.0000000000000001E-3</v>
      </c>
      <c r="AD138" s="178">
        <v>-2.1000000000000001E-2</v>
      </c>
      <c r="AE138" s="178">
        <v>-6.7500000000000004E-2</v>
      </c>
      <c r="AF138" s="178">
        <v>-4.6500000000000007E-2</v>
      </c>
      <c r="AG138" s="179">
        <v>-6.9000000000000006E-2</v>
      </c>
      <c r="AH138" s="178">
        <v>-8.9999989999999998E-3</v>
      </c>
      <c r="AI138" s="180">
        <v>-7.0000000000000007E-2</v>
      </c>
      <c r="AJ138" s="180">
        <v>-0.1225</v>
      </c>
      <c r="AK138" s="29">
        <v>-7.499999000000002E-3</v>
      </c>
      <c r="AL138" s="25">
        <v>1.6E-2</v>
      </c>
      <c r="AM138" s="25">
        <v>0.88500000000000001</v>
      </c>
      <c r="AN138" s="25">
        <v>-3.2500000000000001E-2</v>
      </c>
      <c r="AO138" s="25">
        <v>-0.29499999999999998</v>
      </c>
      <c r="AP138" s="25">
        <v>-0.13250000000000001</v>
      </c>
      <c r="AQ138" s="25">
        <v>-0.19</v>
      </c>
      <c r="AR138" s="25">
        <v>0</v>
      </c>
      <c r="AS138" s="25">
        <v>0</v>
      </c>
      <c r="AT138" s="25">
        <v>0</v>
      </c>
      <c r="AU138" s="25">
        <v>0.12</v>
      </c>
      <c r="AV138" s="25">
        <v>-0.29499999999999998</v>
      </c>
      <c r="AW138" s="25">
        <v>-0.11849999999999999</v>
      </c>
      <c r="AX138" s="25">
        <v>0</v>
      </c>
      <c r="AY138" s="25">
        <v>-0.11849999999999999</v>
      </c>
      <c r="AZ138" s="25">
        <v>-4.3500000000000004E-2</v>
      </c>
      <c r="BA138" s="25">
        <v>-0.10099999999999999</v>
      </c>
      <c r="BB138" s="25">
        <v>-1.4000000000000002E-2</v>
      </c>
      <c r="BC138" s="25">
        <v>-6.3500000000000001E-2</v>
      </c>
      <c r="BD138" s="25">
        <v>-6.7500000000000004E-2</v>
      </c>
      <c r="BE138" s="25">
        <v>-6.7500000000000004E-2</v>
      </c>
      <c r="BF138" s="25">
        <v>-0.17</v>
      </c>
      <c r="BG138" s="25">
        <v>0.28000000000000003</v>
      </c>
      <c r="BH138" s="25">
        <v>0.38500000000000001</v>
      </c>
      <c r="BI138" s="25">
        <v>0.34</v>
      </c>
      <c r="BJ138" s="25">
        <v>0.66</v>
      </c>
    </row>
    <row r="139" spans="1:62" x14ac:dyDescent="0.25">
      <c r="A139" s="26" t="e">
        <f>#REF!-B139</f>
        <v>#REF!</v>
      </c>
      <c r="B139" s="26">
        <v>3.4670000000000001</v>
      </c>
      <c r="C139" s="145">
        <f t="shared" si="4"/>
        <v>40878</v>
      </c>
      <c r="D139" s="26">
        <v>4.2490000000000006</v>
      </c>
      <c r="E139" s="26">
        <v>0.16</v>
      </c>
      <c r="F139" s="26">
        <v>7.0265368433473002E-2</v>
      </c>
      <c r="G139" s="26">
        <v>-0.19750000000000001</v>
      </c>
      <c r="H139" s="26">
        <v>-0.20250000000000001</v>
      </c>
      <c r="I139" s="26">
        <v>-0.14499999999999999</v>
      </c>
      <c r="J139" s="26">
        <v>-0.28249999999999997</v>
      </c>
      <c r="K139" s="26">
        <v>-0.08</v>
      </c>
      <c r="L139" s="26">
        <v>-4.3500000000000004E-2</v>
      </c>
      <c r="M139" s="26">
        <v>-7.85E-2</v>
      </c>
      <c r="N139" s="26">
        <v>-0.16750000000000001</v>
      </c>
      <c r="O139" s="26">
        <v>-0.19750000000000001</v>
      </c>
      <c r="P139" s="25">
        <v>-0.19750000000000001</v>
      </c>
      <c r="Q139" s="25">
        <v>-9.4250000000000014E-2</v>
      </c>
      <c r="R139" s="25">
        <v>-4.3500000000000004E-2</v>
      </c>
      <c r="S139" s="25">
        <v>0.38</v>
      </c>
      <c r="T139" s="25">
        <v>0.38</v>
      </c>
      <c r="U139" s="25">
        <v>0.28499999999999998</v>
      </c>
      <c r="V139" s="25">
        <v>0</v>
      </c>
      <c r="W139" s="178">
        <v>0.3075</v>
      </c>
      <c r="X139" s="178">
        <v>0.39500000000000002</v>
      </c>
      <c r="Y139" s="178">
        <v>-1.8500000000000003E-2</v>
      </c>
      <c r="Z139" s="178">
        <v>-2.8000000000000004E-2</v>
      </c>
      <c r="AA139" s="178">
        <v>-7.4999999999999997E-3</v>
      </c>
      <c r="AB139" s="178">
        <v>-2.2499999999999999E-2</v>
      </c>
      <c r="AC139" s="178">
        <v>5.0000000000000001E-3</v>
      </c>
      <c r="AD139" s="178">
        <v>-2.1000000000000001E-2</v>
      </c>
      <c r="AE139" s="178">
        <v>-6.7500000000000004E-2</v>
      </c>
      <c r="AF139" s="178">
        <v>-4.4000000000000004E-2</v>
      </c>
      <c r="AG139" s="179">
        <v>-6.6500000000000004E-2</v>
      </c>
      <c r="AH139" s="178">
        <v>-8.9999989999999998E-3</v>
      </c>
      <c r="AI139" s="180">
        <v>-6.25E-2</v>
      </c>
      <c r="AJ139" s="180">
        <v>-0.14499999999999999</v>
      </c>
      <c r="AK139" s="29">
        <v>-2.5000000000000001E-3</v>
      </c>
      <c r="AL139" s="25">
        <v>1.6E-2</v>
      </c>
      <c r="AM139" s="25">
        <v>1.31</v>
      </c>
      <c r="AN139" s="25">
        <v>-5.5E-2</v>
      </c>
      <c r="AO139" s="25">
        <v>-0.29499999999999998</v>
      </c>
      <c r="AP139" s="25">
        <v>-0.1275</v>
      </c>
      <c r="AQ139" s="25">
        <v>-0.19</v>
      </c>
      <c r="AR139" s="25">
        <v>0.06</v>
      </c>
      <c r="AS139" s="25">
        <v>0</v>
      </c>
      <c r="AT139" s="25">
        <v>0</v>
      </c>
      <c r="AU139" s="25">
        <v>0.12</v>
      </c>
      <c r="AV139" s="25">
        <v>-0.29499999999999998</v>
      </c>
      <c r="AW139" s="25">
        <v>-0.1235</v>
      </c>
      <c r="AX139" s="25">
        <v>0</v>
      </c>
      <c r="AY139" s="25">
        <v>-0.1235</v>
      </c>
      <c r="AZ139" s="25">
        <v>-4.3500000000000004E-2</v>
      </c>
      <c r="BA139" s="25">
        <v>-0.106</v>
      </c>
      <c r="BB139" s="25">
        <v>-1.4000000000000002E-2</v>
      </c>
      <c r="BC139" s="25">
        <v>-6.3500000000000001E-2</v>
      </c>
      <c r="BD139" s="25">
        <v>-0.09</v>
      </c>
      <c r="BE139" s="25">
        <v>-6.7500000000000004E-2</v>
      </c>
      <c r="BF139" s="25">
        <v>-0.17</v>
      </c>
      <c r="BG139" s="25">
        <v>0.23</v>
      </c>
      <c r="BH139" s="25">
        <v>0.42499999999999999</v>
      </c>
      <c r="BI139" s="25">
        <v>0.38</v>
      </c>
      <c r="BJ139" s="25">
        <v>1.03</v>
      </c>
    </row>
    <row r="140" spans="1:62" x14ac:dyDescent="0.25">
      <c r="A140" s="26" t="e">
        <f>#REF!-B140</f>
        <v>#REF!</v>
      </c>
      <c r="B140" s="26">
        <v>3.4490000000000003</v>
      </c>
      <c r="C140" s="145">
        <f t="shared" si="4"/>
        <v>40909</v>
      </c>
      <c r="D140" s="26">
        <v>4.4020000000000001</v>
      </c>
      <c r="E140" s="26">
        <v>0.16</v>
      </c>
      <c r="F140" s="26">
        <v>7.0276235635046022E-2</v>
      </c>
      <c r="G140" s="26">
        <v>-0.2</v>
      </c>
      <c r="H140" s="26">
        <v>-0.20499999999999999</v>
      </c>
      <c r="I140" s="26">
        <v>-0.13</v>
      </c>
      <c r="J140" s="26">
        <v>-0.26500000000000001</v>
      </c>
      <c r="K140" s="26">
        <v>-6.5000000000000002E-2</v>
      </c>
      <c r="L140" s="26">
        <v>-4.3500000000000004E-2</v>
      </c>
      <c r="M140" s="26">
        <v>-7.85E-2</v>
      </c>
      <c r="N140" s="26">
        <v>-0.17</v>
      </c>
      <c r="O140" s="26">
        <v>-0.2</v>
      </c>
      <c r="P140" s="25">
        <v>-0.2</v>
      </c>
      <c r="Q140" s="25">
        <v>-9.5500000000000015E-2</v>
      </c>
      <c r="R140" s="25">
        <v>-4.3500000000000004E-2</v>
      </c>
      <c r="S140" s="25">
        <v>0.39</v>
      </c>
      <c r="T140" s="25">
        <v>0.39</v>
      </c>
      <c r="U140" s="25">
        <v>0.29499999999999998</v>
      </c>
      <c r="V140" s="25">
        <v>0</v>
      </c>
      <c r="W140" s="178">
        <v>0.3125</v>
      </c>
      <c r="X140" s="178">
        <v>0.46500000000000002</v>
      </c>
      <c r="Y140" s="178">
        <v>-1.4000000000000002E-2</v>
      </c>
      <c r="Z140" s="178">
        <v>-2.8000000000000004E-2</v>
      </c>
      <c r="AA140" s="178">
        <v>-7.4999999999999997E-3</v>
      </c>
      <c r="AB140" s="178">
        <v>-2.2499999999999999E-2</v>
      </c>
      <c r="AC140" s="178">
        <v>5.0000000000000001E-3</v>
      </c>
      <c r="AD140" s="178">
        <v>-2.5000000000000001E-2</v>
      </c>
      <c r="AE140" s="178">
        <v>-6.7500000000000004E-2</v>
      </c>
      <c r="AF140" s="178">
        <v>-4.2000000000000003E-2</v>
      </c>
      <c r="AG140" s="179">
        <v>-6.4500000000000002E-2</v>
      </c>
      <c r="AH140" s="178">
        <v>-8.9999989999999998E-3</v>
      </c>
      <c r="AI140" s="25">
        <v>-6.3E-2</v>
      </c>
      <c r="AJ140" s="25">
        <v>-0.14749999999999999</v>
      </c>
      <c r="AK140" s="29">
        <v>-5.4999990000000011E-3</v>
      </c>
      <c r="AL140" s="25">
        <v>1.6E-2</v>
      </c>
      <c r="AM140" s="25">
        <v>1.645</v>
      </c>
      <c r="AN140" s="25">
        <v>-5.7500000000000002E-2</v>
      </c>
      <c r="AO140" s="25">
        <v>-0.28999999999999998</v>
      </c>
      <c r="AP140" s="25">
        <v>-0.1275</v>
      </c>
      <c r="AQ140" s="25">
        <v>-0.19</v>
      </c>
      <c r="AR140" s="25">
        <v>0.13</v>
      </c>
      <c r="AS140" s="25">
        <v>0</v>
      </c>
      <c r="AT140" s="25">
        <v>0</v>
      </c>
      <c r="AU140" s="25">
        <v>0.12</v>
      </c>
      <c r="AV140" s="25">
        <v>-0.28999999999999998</v>
      </c>
      <c r="AW140" s="25">
        <v>-0.1235</v>
      </c>
      <c r="AX140" s="25">
        <v>0</v>
      </c>
      <c r="AY140" s="25">
        <v>-0.1235</v>
      </c>
      <c r="AZ140" s="25">
        <v>-4.3500000000000004E-2</v>
      </c>
      <c r="BA140" s="25">
        <v>-0.12150000000000001</v>
      </c>
      <c r="BB140" s="25">
        <v>-1.4000000000000002E-2</v>
      </c>
      <c r="BC140" s="25">
        <v>-6.3500000000000001E-2</v>
      </c>
      <c r="BD140" s="25">
        <v>-9.2499999999999999E-2</v>
      </c>
      <c r="BE140" s="25">
        <v>-6.7500000000000004E-2</v>
      </c>
      <c r="BF140" s="25">
        <v>-0.17</v>
      </c>
      <c r="BG140" s="25">
        <v>0.28000000000000003</v>
      </c>
      <c r="BH140" s="25">
        <v>0.435</v>
      </c>
      <c r="BI140" s="25">
        <v>0.39</v>
      </c>
      <c r="BJ140" s="25">
        <v>1.25</v>
      </c>
    </row>
    <row r="141" spans="1:62" x14ac:dyDescent="0.25">
      <c r="A141" s="26" t="e">
        <f>#REF!-B141</f>
        <v>#REF!</v>
      </c>
      <c r="B141" s="26">
        <v>3.4590000000000005</v>
      </c>
      <c r="C141" s="145">
        <f t="shared" si="4"/>
        <v>40940</v>
      </c>
      <c r="D141" s="26">
        <v>4.2940000000000005</v>
      </c>
      <c r="E141" s="26">
        <v>0.16</v>
      </c>
      <c r="F141" s="26">
        <v>7.0287102836658011E-2</v>
      </c>
      <c r="G141" s="26">
        <v>-0.20250000000000001</v>
      </c>
      <c r="H141" s="26">
        <v>-0.20749999999999999</v>
      </c>
      <c r="I141" s="26">
        <v>-0.13</v>
      </c>
      <c r="J141" s="26">
        <v>-0.26750000000000002</v>
      </c>
      <c r="K141" s="26">
        <v>-6.5000000000000002E-2</v>
      </c>
      <c r="L141" s="26">
        <v>-4.3500000000000004E-2</v>
      </c>
      <c r="M141" s="26">
        <v>-7.85E-2</v>
      </c>
      <c r="N141" s="26">
        <v>-0.17249999999999999</v>
      </c>
      <c r="O141" s="26">
        <v>-0.20250000000000001</v>
      </c>
      <c r="P141" s="25">
        <v>-0.20250000000000001</v>
      </c>
      <c r="Q141" s="25">
        <v>-8.6750000000000008E-2</v>
      </c>
      <c r="R141" s="25">
        <v>-4.3500000000000004E-2</v>
      </c>
      <c r="S141" s="25">
        <v>0.36499999999999999</v>
      </c>
      <c r="T141" s="25">
        <v>0.36499999999999999</v>
      </c>
      <c r="U141" s="25">
        <v>0.27</v>
      </c>
      <c r="V141" s="25">
        <v>0</v>
      </c>
      <c r="W141" s="178">
        <v>0.3125</v>
      </c>
      <c r="X141" s="178">
        <v>0.435</v>
      </c>
      <c r="Y141" s="178">
        <v>-1.4000000000000002E-2</v>
      </c>
      <c r="Z141" s="178">
        <v>-2.8000000000000004E-2</v>
      </c>
      <c r="AA141" s="178">
        <v>-7.4999999999999997E-3</v>
      </c>
      <c r="AB141" s="178">
        <v>-2.2499999999999999E-2</v>
      </c>
      <c r="AC141" s="178">
        <v>5.0000000000000001E-3</v>
      </c>
      <c r="AD141" s="178">
        <v>-2.5000000000000001E-2</v>
      </c>
      <c r="AE141" s="178">
        <v>-6.7500000000000004E-2</v>
      </c>
      <c r="AF141" s="178">
        <v>-4.2000000000000003E-2</v>
      </c>
      <c r="AG141" s="179">
        <v>-6.4500000000000002E-2</v>
      </c>
      <c r="AH141" s="178">
        <v>-8.9999989999999998E-3</v>
      </c>
      <c r="AI141" s="25">
        <v>-6.3E-2</v>
      </c>
      <c r="AJ141" s="25">
        <v>-0.13</v>
      </c>
      <c r="AK141" s="29">
        <v>-5.4999990000000011E-3</v>
      </c>
      <c r="AL141" s="25">
        <v>1.6E-2</v>
      </c>
      <c r="AM141" s="25">
        <v>1.595</v>
      </c>
      <c r="AN141" s="25">
        <v>-0.04</v>
      </c>
      <c r="AO141" s="25">
        <v>-0.28999999999999998</v>
      </c>
      <c r="AP141" s="25">
        <v>-0.1275</v>
      </c>
      <c r="AQ141" s="25">
        <v>-0.19</v>
      </c>
      <c r="AR141" s="25">
        <v>0</v>
      </c>
      <c r="AS141" s="25">
        <v>0</v>
      </c>
      <c r="AT141" s="25">
        <v>0</v>
      </c>
      <c r="AU141" s="25">
        <v>0.12</v>
      </c>
      <c r="AV141" s="25">
        <v>-0.28999999999999998</v>
      </c>
      <c r="AW141" s="25">
        <v>-0.121</v>
      </c>
      <c r="AX141" s="25">
        <v>0</v>
      </c>
      <c r="AY141" s="25">
        <v>-0.121</v>
      </c>
      <c r="AZ141" s="25">
        <v>-4.3500000000000004E-2</v>
      </c>
      <c r="BA141" s="25">
        <v>-0.10150000000000001</v>
      </c>
      <c r="BB141" s="25">
        <v>-1.4000000000000002E-2</v>
      </c>
      <c r="BC141" s="25">
        <v>-6.3500000000000001E-2</v>
      </c>
      <c r="BD141" s="25">
        <v>-7.4999999999999997E-2</v>
      </c>
      <c r="BE141" s="25">
        <v>-6.7500000000000004E-2</v>
      </c>
      <c r="BF141" s="25">
        <v>-0.17</v>
      </c>
      <c r="BG141" s="25">
        <v>0.33</v>
      </c>
      <c r="BH141" s="25">
        <v>0.41</v>
      </c>
      <c r="BI141" s="25">
        <v>0.36499999999999999</v>
      </c>
      <c r="BJ141" s="25">
        <v>1.25</v>
      </c>
    </row>
    <row r="142" spans="1:62" x14ac:dyDescent="0.25">
      <c r="A142" s="26" t="e">
        <f>#REF!-B142</f>
        <v>#REF!</v>
      </c>
      <c r="B142" s="26">
        <v>3.5310000000000001</v>
      </c>
      <c r="C142" s="145">
        <f t="shared" si="4"/>
        <v>40969</v>
      </c>
      <c r="D142" s="26">
        <v>4.1660000000000004</v>
      </c>
      <c r="E142" s="26">
        <v>0.155</v>
      </c>
      <c r="F142" s="26">
        <v>7.0297268928524018E-2</v>
      </c>
      <c r="G142" s="26">
        <v>-0.20499999999999999</v>
      </c>
      <c r="H142" s="26">
        <v>-0.21</v>
      </c>
      <c r="I142" s="26">
        <v>-0.13</v>
      </c>
      <c r="J142" s="26">
        <v>-0.27</v>
      </c>
      <c r="K142" s="26">
        <v>-6.5000000000000002E-2</v>
      </c>
      <c r="L142" s="26">
        <v>-4.3500000000000004E-2</v>
      </c>
      <c r="M142" s="26">
        <v>-7.85E-2</v>
      </c>
      <c r="N142" s="26">
        <v>-0.17499999999999999</v>
      </c>
      <c r="O142" s="26">
        <v>-0.20499999999999999</v>
      </c>
      <c r="P142" s="25">
        <v>-0.20499999999999999</v>
      </c>
      <c r="Q142" s="25">
        <v>-8.0500000000000002E-2</v>
      </c>
      <c r="R142" s="25">
        <v>-4.3500000000000004E-2</v>
      </c>
      <c r="S142" s="25">
        <v>0.36300000000000004</v>
      </c>
      <c r="T142" s="25">
        <v>0.36300000000000004</v>
      </c>
      <c r="U142" s="25">
        <v>0.26800000000000002</v>
      </c>
      <c r="V142" s="25">
        <v>0</v>
      </c>
      <c r="W142" s="178">
        <v>0.27</v>
      </c>
      <c r="X142" s="178">
        <v>0.39</v>
      </c>
      <c r="Y142" s="178">
        <v>-1.4000000000000002E-2</v>
      </c>
      <c r="Z142" s="178">
        <v>-2.8000000000000004E-2</v>
      </c>
      <c r="AA142" s="178">
        <v>1.1000000000000001E-2</v>
      </c>
      <c r="AB142" s="178">
        <v>-4.0000000000000001E-3</v>
      </c>
      <c r="AC142" s="178">
        <v>5.0000000000000001E-3</v>
      </c>
      <c r="AD142" s="178">
        <v>-2.5000000000000001E-2</v>
      </c>
      <c r="AE142" s="178">
        <v>-6.7500000000000004E-2</v>
      </c>
      <c r="AF142" s="178">
        <v>-4.2000000000000003E-2</v>
      </c>
      <c r="AG142" s="179">
        <v>-6.4500000000000002E-2</v>
      </c>
      <c r="AH142" s="178">
        <v>-8.9999989999999998E-3</v>
      </c>
      <c r="AI142" s="25">
        <v>-6.25E-2</v>
      </c>
      <c r="AJ142" s="25">
        <v>-0.11749999999999999</v>
      </c>
      <c r="AK142" s="25">
        <v>-5.4999990000000011E-3</v>
      </c>
      <c r="AL142" s="25">
        <v>1.6E-2</v>
      </c>
      <c r="AM142" s="25">
        <v>0.96499999999999997</v>
      </c>
      <c r="AN142" s="25">
        <v>-2.75E-2</v>
      </c>
      <c r="AO142" s="25">
        <v>-0.28999999999999998</v>
      </c>
      <c r="AP142" s="25">
        <v>-0.13250000000000001</v>
      </c>
      <c r="AQ142" s="25">
        <v>-0.19</v>
      </c>
      <c r="AR142" s="25">
        <v>-0.18</v>
      </c>
      <c r="AS142" s="25">
        <v>0</v>
      </c>
      <c r="AT142" s="25">
        <v>0</v>
      </c>
      <c r="AU142" s="25">
        <v>0.12</v>
      </c>
      <c r="AV142" s="25">
        <v>-0.28999999999999998</v>
      </c>
      <c r="AW142" s="25">
        <v>-0.106</v>
      </c>
      <c r="AX142" s="25">
        <v>0</v>
      </c>
      <c r="AY142" s="25">
        <v>-0.106</v>
      </c>
      <c r="AZ142" s="25">
        <v>-4.3500000000000004E-2</v>
      </c>
      <c r="BA142" s="25">
        <v>-8.900000000000001E-2</v>
      </c>
      <c r="BB142" s="25">
        <v>-1.4000000000000002E-2</v>
      </c>
      <c r="BC142" s="25">
        <v>-6.3500000000000001E-2</v>
      </c>
      <c r="BD142" s="25">
        <v>-6.25E-2</v>
      </c>
      <c r="BE142" s="25">
        <v>-6.7500000000000004E-2</v>
      </c>
      <c r="BF142" s="25">
        <v>-0.17</v>
      </c>
      <c r="BG142" s="25">
        <v>0.33</v>
      </c>
      <c r="BH142" s="25">
        <v>0.40800000000000003</v>
      </c>
      <c r="BI142" s="25">
        <v>0.36300000000000004</v>
      </c>
      <c r="BJ142" s="25">
        <v>0.90500000000000003</v>
      </c>
    </row>
    <row r="143" spans="1:62" x14ac:dyDescent="0.25">
      <c r="A143" s="26" t="e">
        <f>#REF!-B143</f>
        <v>#REF!</v>
      </c>
      <c r="B143" s="26">
        <v>3.6160000000000001</v>
      </c>
      <c r="C143" s="145">
        <f t="shared" si="4"/>
        <v>41000</v>
      </c>
      <c r="D143" s="26">
        <v>4.0380000000000003</v>
      </c>
      <c r="E143" s="26">
        <v>0.155</v>
      </c>
      <c r="F143" s="26">
        <v>7.0308136130212015E-2</v>
      </c>
      <c r="G143" s="26">
        <v>-0.19500000000000001</v>
      </c>
      <c r="H143" s="26">
        <v>-0.2</v>
      </c>
      <c r="I143" s="26">
        <v>-0.17499999999999999</v>
      </c>
      <c r="J143" s="26">
        <v>-0.26</v>
      </c>
      <c r="K143" s="26">
        <v>-0.11</v>
      </c>
      <c r="L143" s="26">
        <v>-4.0999999999999995E-2</v>
      </c>
      <c r="M143" s="26">
        <v>-6.1000000000000006E-2</v>
      </c>
      <c r="N143" s="26">
        <v>-0.16500000000000001</v>
      </c>
      <c r="O143" s="26">
        <v>-0.19500000000000001</v>
      </c>
      <c r="P143" s="25">
        <v>-0.19500000000000001</v>
      </c>
      <c r="Q143" s="25">
        <v>-5.7999999999999996E-2</v>
      </c>
      <c r="R143" s="25">
        <v>-4.0999999999999995E-2</v>
      </c>
      <c r="S143" s="25">
        <v>0.26800000000000002</v>
      </c>
      <c r="T143" s="25">
        <v>0.26800000000000002</v>
      </c>
      <c r="U143" s="25">
        <v>0.17300000000000001</v>
      </c>
      <c r="V143" s="25">
        <v>0</v>
      </c>
      <c r="W143" s="178">
        <v>0.20499999999999999</v>
      </c>
      <c r="X143" s="178">
        <v>0.25</v>
      </c>
      <c r="Y143" s="178">
        <v>-1.3500000000000002E-2</v>
      </c>
      <c r="Z143" s="178">
        <v>-2.0499999999999997E-2</v>
      </c>
      <c r="AA143" s="178">
        <v>1.1000000000000001E-2</v>
      </c>
      <c r="AB143" s="178">
        <v>-4.0000000000000001E-3</v>
      </c>
      <c r="AC143" s="178">
        <v>5.0000000000000001E-3</v>
      </c>
      <c r="AD143" s="178">
        <v>-1.4999999999999999E-2</v>
      </c>
      <c r="AE143" s="178">
        <v>-6.5000000000000002E-2</v>
      </c>
      <c r="AF143" s="178">
        <v>-3.95E-2</v>
      </c>
      <c r="AG143" s="179">
        <v>-6.2000000000000006E-2</v>
      </c>
      <c r="AH143" s="178">
        <v>-1.6500000000000001E-2</v>
      </c>
      <c r="AI143" s="25">
        <v>-5.7999999999999996E-2</v>
      </c>
      <c r="AJ143" s="25">
        <v>-7.4999999999999997E-2</v>
      </c>
      <c r="AK143" s="25">
        <v>-1.0500000000000001E-2</v>
      </c>
      <c r="AL143" s="25">
        <v>9.0000000000000011E-3</v>
      </c>
      <c r="AM143" s="25">
        <v>0.45</v>
      </c>
      <c r="AN143" s="25">
        <v>1.4999999999999999E-2</v>
      </c>
      <c r="AO143" s="25">
        <v>-0.35</v>
      </c>
      <c r="AP143" s="25">
        <v>-0.12</v>
      </c>
      <c r="AQ143" s="25">
        <v>-0.19</v>
      </c>
      <c r="AR143" s="25">
        <v>-0.28999999999999998</v>
      </c>
      <c r="AS143" s="25">
        <v>0</v>
      </c>
      <c r="AT143" s="25">
        <v>0</v>
      </c>
      <c r="AU143" s="25">
        <v>0.29499999999999998</v>
      </c>
      <c r="AV143" s="25">
        <v>-0.35</v>
      </c>
      <c r="AW143" s="25">
        <v>-9.6500000000000002E-2</v>
      </c>
      <c r="AX143" s="25">
        <v>0</v>
      </c>
      <c r="AY143" s="25">
        <v>-9.6500000000000002E-2</v>
      </c>
      <c r="AZ143" s="25">
        <v>-4.0999999999999995E-2</v>
      </c>
      <c r="BA143" s="25">
        <v>-8.1500000000000003E-2</v>
      </c>
      <c r="BB143" s="25">
        <v>-1.6500000000000001E-2</v>
      </c>
      <c r="BC143" s="25">
        <v>-4.6000000000000006E-2</v>
      </c>
      <c r="BD143" s="25">
        <v>-0.02</v>
      </c>
      <c r="BE143" s="25">
        <v>-6.5000000000000002E-2</v>
      </c>
      <c r="BF143" s="25">
        <v>-0.17</v>
      </c>
      <c r="BG143" s="25">
        <v>0.18</v>
      </c>
      <c r="BH143" s="25">
        <v>0.29799999999999999</v>
      </c>
      <c r="BI143" s="25">
        <v>0.26800000000000002</v>
      </c>
      <c r="BJ143" s="25">
        <v>0.36499999999999999</v>
      </c>
    </row>
    <row r="144" spans="1:62" x14ac:dyDescent="0.25">
      <c r="A144" s="26" t="e">
        <f>#REF!-B144</f>
        <v>#REF!</v>
      </c>
      <c r="B144" s="26">
        <v>3.8860000000000001</v>
      </c>
      <c r="C144" s="145">
        <f t="shared" si="4"/>
        <v>41030</v>
      </c>
      <c r="D144" s="26">
        <v>4.03</v>
      </c>
      <c r="E144" s="26">
        <v>0.155</v>
      </c>
      <c r="F144" s="26">
        <v>7.0318652777042995E-2</v>
      </c>
      <c r="G144" s="26">
        <v>-0.19500000000000001</v>
      </c>
      <c r="H144" s="26">
        <v>-0.2</v>
      </c>
      <c r="I144" s="26">
        <v>-0.20499999999999999</v>
      </c>
      <c r="J144" s="26">
        <v>-0.26</v>
      </c>
      <c r="K144" s="26">
        <v>-0.125</v>
      </c>
      <c r="L144" s="26">
        <v>-4.0999999999999995E-2</v>
      </c>
      <c r="M144" s="26">
        <v>-6.1000000000000006E-2</v>
      </c>
      <c r="N144" s="26">
        <v>-0.16500000000000001</v>
      </c>
      <c r="O144" s="26">
        <v>-0.19500000000000001</v>
      </c>
      <c r="P144" s="25">
        <v>-0.19500000000000001</v>
      </c>
      <c r="Q144" s="25">
        <v>-5.7999999999999996E-2</v>
      </c>
      <c r="R144" s="25">
        <v>-4.0999999999999995E-2</v>
      </c>
      <c r="S144" s="25">
        <v>0.27800000000000002</v>
      </c>
      <c r="T144" s="25">
        <v>0.27800000000000002</v>
      </c>
      <c r="U144" s="25">
        <v>0.18300000000000002</v>
      </c>
      <c r="V144" s="25">
        <v>0</v>
      </c>
      <c r="W144" s="178">
        <v>0.1925</v>
      </c>
      <c r="X144" s="178">
        <v>0.20250000000000001</v>
      </c>
      <c r="Y144" s="178">
        <v>-1.3500000000000002E-2</v>
      </c>
      <c r="Z144" s="178">
        <v>-2.0750000000000001E-2</v>
      </c>
      <c r="AA144" s="178">
        <v>1.0749999999999999E-2</v>
      </c>
      <c r="AB144" s="178">
        <v>-4.2500000000000003E-3</v>
      </c>
      <c r="AC144" s="178">
        <v>5.0000000000000001E-3</v>
      </c>
      <c r="AD144" s="178">
        <v>-1.4999999999999999E-2</v>
      </c>
      <c r="AE144" s="178">
        <v>-6.5000000000000002E-2</v>
      </c>
      <c r="AF144" s="178">
        <v>-3.95E-2</v>
      </c>
      <c r="AG144" s="179">
        <v>-6.2000000000000006E-2</v>
      </c>
      <c r="AH144" s="178">
        <v>-1.6500000000000001E-2</v>
      </c>
      <c r="AI144" s="25">
        <v>-5.7999999999999996E-2</v>
      </c>
      <c r="AJ144" s="25">
        <v>-7.4999999999999997E-2</v>
      </c>
      <c r="AK144" s="25">
        <v>-1.0500000000000001E-2</v>
      </c>
      <c r="AL144" s="25">
        <v>9.0000000000000011E-3</v>
      </c>
      <c r="AM144" s="25">
        <v>0.41499999999999998</v>
      </c>
      <c r="AN144" s="25">
        <v>1.4999999999999999E-2</v>
      </c>
      <c r="AO144" s="25">
        <v>-0.35</v>
      </c>
      <c r="AP144" s="25">
        <v>-0.12</v>
      </c>
      <c r="AQ144" s="25">
        <v>-0.19</v>
      </c>
      <c r="AR144" s="25">
        <v>-0.28999999999999998</v>
      </c>
      <c r="AS144" s="25">
        <v>0</v>
      </c>
      <c r="AT144" s="25">
        <v>0</v>
      </c>
      <c r="AU144" s="25">
        <v>0.29499999999999998</v>
      </c>
      <c r="AV144" s="25">
        <v>-0.35</v>
      </c>
      <c r="AW144" s="25">
        <v>-9.4E-2</v>
      </c>
      <c r="AX144" s="25">
        <v>0</v>
      </c>
      <c r="AY144" s="25">
        <v>-9.4E-2</v>
      </c>
      <c r="AZ144" s="25">
        <v>-4.0999999999999995E-2</v>
      </c>
      <c r="BA144" s="25">
        <v>-7.6499999999999999E-2</v>
      </c>
      <c r="BB144" s="25">
        <v>-1.6500000000000001E-2</v>
      </c>
      <c r="BC144" s="25">
        <v>-4.6000000000000006E-2</v>
      </c>
      <c r="BD144" s="25">
        <v>-0.02</v>
      </c>
      <c r="BE144" s="25">
        <v>-6.5000000000000002E-2</v>
      </c>
      <c r="BF144" s="25">
        <v>-0.17</v>
      </c>
      <c r="BG144" s="25">
        <v>0.18</v>
      </c>
      <c r="BH144" s="25">
        <v>0.308</v>
      </c>
      <c r="BI144" s="25">
        <v>0.27800000000000002</v>
      </c>
      <c r="BJ144" s="25">
        <v>0.29749999999999999</v>
      </c>
    </row>
    <row r="145" spans="1:62" x14ac:dyDescent="0.25">
      <c r="A145" s="26" t="e">
        <f>#REF!-B145</f>
        <v>#REF!</v>
      </c>
      <c r="B145" s="26">
        <v>3.7949999999999999</v>
      </c>
      <c r="C145" s="145">
        <f t="shared" si="4"/>
        <v>41061</v>
      </c>
      <c r="D145" s="26">
        <v>4.0670000000000002</v>
      </c>
      <c r="E145" s="26">
        <v>0.155</v>
      </c>
      <c r="F145" s="26">
        <v>7.0329519978807986E-2</v>
      </c>
      <c r="G145" s="26">
        <v>-0.19500000000000001</v>
      </c>
      <c r="H145" s="26">
        <v>-0.2</v>
      </c>
      <c r="I145" s="26">
        <v>-0.215</v>
      </c>
      <c r="J145" s="26">
        <v>-0.26</v>
      </c>
      <c r="K145" s="26">
        <v>-0.13500000000000001</v>
      </c>
      <c r="L145" s="26">
        <v>-4.0999999999999995E-2</v>
      </c>
      <c r="M145" s="26">
        <v>-6.1000000000000006E-2</v>
      </c>
      <c r="N145" s="26">
        <v>-0.16500000000000001</v>
      </c>
      <c r="O145" s="26">
        <v>-0.19500000000000001</v>
      </c>
      <c r="P145" s="25">
        <v>-0.19500000000000001</v>
      </c>
      <c r="Q145" s="25">
        <v>-5.5500000000000001E-2</v>
      </c>
      <c r="R145" s="25">
        <v>-4.0999999999999995E-2</v>
      </c>
      <c r="S145" s="25">
        <v>0.27300000000000002</v>
      </c>
      <c r="T145" s="25">
        <v>0.27300000000000002</v>
      </c>
      <c r="U145" s="25">
        <v>0.17800000000000002</v>
      </c>
      <c r="V145" s="25">
        <v>0</v>
      </c>
      <c r="W145" s="178">
        <v>0.1925</v>
      </c>
      <c r="X145" s="178">
        <v>0.20250000000000001</v>
      </c>
      <c r="Y145" s="178">
        <v>-1.3500000000000002E-2</v>
      </c>
      <c r="Z145" s="178">
        <v>-2.0750000000000001E-2</v>
      </c>
      <c r="AA145" s="178">
        <v>1.0749999999999999E-2</v>
      </c>
      <c r="AB145" s="178">
        <v>-4.2500000000000003E-3</v>
      </c>
      <c r="AC145" s="178">
        <v>5.0000000000000001E-3</v>
      </c>
      <c r="AD145" s="178">
        <v>-1.4999999999999999E-2</v>
      </c>
      <c r="AE145" s="178">
        <v>-6.5000000000000002E-2</v>
      </c>
      <c r="AF145" s="178">
        <v>-3.95E-2</v>
      </c>
      <c r="AG145" s="179">
        <v>-6.2000000000000006E-2</v>
      </c>
      <c r="AH145" s="178">
        <v>-1.6500000000000001E-2</v>
      </c>
      <c r="AI145" s="25">
        <v>-7.400000000000001E-2</v>
      </c>
      <c r="AJ145" s="25">
        <v>-7.0000000000000007E-2</v>
      </c>
      <c r="AK145" s="25">
        <v>-1.0500000000000001E-2</v>
      </c>
      <c r="AL145" s="25">
        <v>9.0000000000000011E-3</v>
      </c>
      <c r="AM145" s="25">
        <v>0.40500000000000003</v>
      </c>
      <c r="AN145" s="25">
        <v>0.02</v>
      </c>
      <c r="AO145" s="25">
        <v>-0.35</v>
      </c>
      <c r="AP145" s="25">
        <v>-0.12</v>
      </c>
      <c r="AQ145" s="25">
        <v>-0.19</v>
      </c>
      <c r="AR145" s="25">
        <v>-0.28999999999999998</v>
      </c>
      <c r="AS145" s="25">
        <v>0</v>
      </c>
      <c r="AT145" s="25">
        <v>0</v>
      </c>
      <c r="AU145" s="25">
        <v>0.29499999999999998</v>
      </c>
      <c r="AV145" s="25">
        <v>-0.35</v>
      </c>
      <c r="AW145" s="25">
        <v>-8.6500000000000007E-2</v>
      </c>
      <c r="AX145" s="25">
        <v>0</v>
      </c>
      <c r="AY145" s="25">
        <v>-8.6500000000000007E-2</v>
      </c>
      <c r="AZ145" s="25">
        <v>-4.0999999999999995E-2</v>
      </c>
      <c r="BA145" s="25">
        <v>-7.1500000000000008E-2</v>
      </c>
      <c r="BB145" s="25">
        <v>-1.6500000000000001E-2</v>
      </c>
      <c r="BC145" s="25">
        <v>-4.6000000000000006E-2</v>
      </c>
      <c r="BD145" s="25">
        <v>-1.4999999999999999E-2</v>
      </c>
      <c r="BE145" s="25">
        <v>-6.5000000000000002E-2</v>
      </c>
      <c r="BF145" s="25">
        <v>-0.17</v>
      </c>
      <c r="BG145" s="25">
        <v>0.18</v>
      </c>
      <c r="BH145" s="25">
        <v>0.30299999999999999</v>
      </c>
      <c r="BI145" s="25">
        <v>0.27300000000000002</v>
      </c>
      <c r="BJ145" s="25">
        <v>0.29749999999999999</v>
      </c>
    </row>
    <row r="146" spans="1:62" x14ac:dyDescent="0.25">
      <c r="A146" s="26" t="e">
        <f>#REF!-B146</f>
        <v>#REF!</v>
      </c>
      <c r="B146" s="26">
        <v>3.6640000000000006</v>
      </c>
      <c r="C146" s="145">
        <f t="shared" si="4"/>
        <v>41091</v>
      </c>
      <c r="D146" s="26">
        <v>4.0949999999999998</v>
      </c>
      <c r="E146" s="26">
        <v>0.155</v>
      </c>
      <c r="F146" s="26">
        <v>7.0340036625714017E-2</v>
      </c>
      <c r="G146" s="26">
        <v>-0.19500000000000001</v>
      </c>
      <c r="H146" s="26">
        <v>-0.2</v>
      </c>
      <c r="I146" s="26">
        <v>-0.215</v>
      </c>
      <c r="J146" s="26">
        <v>-0.28000000000000003</v>
      </c>
      <c r="K146" s="26">
        <v>-0.13500000000000001</v>
      </c>
      <c r="L146" s="26">
        <v>-4.0999999999999995E-2</v>
      </c>
      <c r="M146" s="26">
        <v>-6.1000000000000006E-2</v>
      </c>
      <c r="N146" s="26">
        <v>-0.16500000000000001</v>
      </c>
      <c r="O146" s="26">
        <v>-0.19500000000000001</v>
      </c>
      <c r="P146" s="25">
        <v>-0.19500000000000001</v>
      </c>
      <c r="Q146" s="25">
        <v>-5.425E-2</v>
      </c>
      <c r="R146" s="25">
        <v>-4.0999999999999995E-2</v>
      </c>
      <c r="S146" s="25">
        <v>0.26300000000000001</v>
      </c>
      <c r="T146" s="25">
        <v>0.26300000000000001</v>
      </c>
      <c r="U146" s="25">
        <v>0.16800000000000001</v>
      </c>
      <c r="V146" s="25">
        <v>0</v>
      </c>
      <c r="W146" s="178">
        <v>0.1925</v>
      </c>
      <c r="X146" s="178">
        <v>0.215</v>
      </c>
      <c r="Y146" s="178">
        <v>-1.3500000000000002E-2</v>
      </c>
      <c r="Z146" s="178">
        <v>-2.0750000000000001E-2</v>
      </c>
      <c r="AA146" s="178">
        <v>1.0749999999999999E-2</v>
      </c>
      <c r="AB146" s="178">
        <v>-4.2500000000000003E-3</v>
      </c>
      <c r="AC146" s="178">
        <v>5.0000000000000001E-3</v>
      </c>
      <c r="AD146" s="178">
        <v>-1.4999999999999999E-2</v>
      </c>
      <c r="AE146" s="178">
        <v>-6.5000000000000002E-2</v>
      </c>
      <c r="AF146" s="178">
        <v>-3.95E-2</v>
      </c>
      <c r="AG146" s="179">
        <v>-6.2000000000000006E-2</v>
      </c>
      <c r="AH146" s="178">
        <v>-1.6500000000000001E-2</v>
      </c>
      <c r="AI146" s="25">
        <v>-6.7000000000000004E-2</v>
      </c>
      <c r="AJ146" s="25">
        <v>-6.7500000000000004E-2</v>
      </c>
      <c r="AK146" s="25">
        <v>-1.0500000000000001E-2</v>
      </c>
      <c r="AL146" s="25">
        <v>9.0000000000000011E-3</v>
      </c>
      <c r="AM146" s="25">
        <v>0.44</v>
      </c>
      <c r="AN146" s="25">
        <v>2.2499999999999999E-2</v>
      </c>
      <c r="AO146" s="25">
        <v>-0.35</v>
      </c>
      <c r="AP146" s="25">
        <v>-0.12</v>
      </c>
      <c r="AQ146" s="25">
        <v>-0.19</v>
      </c>
      <c r="AR146" s="25">
        <v>-0.28999999999999998</v>
      </c>
      <c r="AS146" s="25">
        <v>0</v>
      </c>
      <c r="AT146" s="25">
        <v>0</v>
      </c>
      <c r="AU146" s="25">
        <v>0.29499999999999998</v>
      </c>
      <c r="AV146" s="25">
        <v>-0.35</v>
      </c>
      <c r="AW146" s="25">
        <v>-9.4E-2</v>
      </c>
      <c r="AX146" s="25">
        <v>0</v>
      </c>
      <c r="AY146" s="25">
        <v>-9.4E-2</v>
      </c>
      <c r="AZ146" s="25">
        <v>-4.0999999999999995E-2</v>
      </c>
      <c r="BA146" s="25">
        <v>-6.6500000000000004E-2</v>
      </c>
      <c r="BB146" s="25">
        <v>-1.6500000000000001E-2</v>
      </c>
      <c r="BC146" s="25">
        <v>-4.6000000000000006E-2</v>
      </c>
      <c r="BD146" s="25">
        <v>-1.2500000000000001E-2</v>
      </c>
      <c r="BE146" s="25">
        <v>-6.5000000000000002E-2</v>
      </c>
      <c r="BF146" s="25">
        <v>-0.17</v>
      </c>
      <c r="BG146" s="25">
        <v>0.18</v>
      </c>
      <c r="BH146" s="25">
        <v>0.29300000000000004</v>
      </c>
      <c r="BI146" s="25">
        <v>0.26300000000000001</v>
      </c>
      <c r="BJ146" s="25">
        <v>0.31</v>
      </c>
    </row>
    <row r="147" spans="1:62" x14ac:dyDescent="0.25">
      <c r="A147" s="26" t="e">
        <f>#REF!-B147</f>
        <v>#REF!</v>
      </c>
      <c r="B147" s="26">
        <v>3.5360000000000005</v>
      </c>
      <c r="C147" s="145">
        <f t="shared" si="4"/>
        <v>41122</v>
      </c>
      <c r="D147" s="26">
        <v>4.117</v>
      </c>
      <c r="E147" s="26">
        <v>0.155</v>
      </c>
      <c r="F147" s="26">
        <v>7.0350903827555017E-2</v>
      </c>
      <c r="G147" s="26">
        <v>-0.19500000000000001</v>
      </c>
      <c r="H147" s="26">
        <v>-0.2</v>
      </c>
      <c r="I147" s="26">
        <v>-0.215</v>
      </c>
      <c r="J147" s="26">
        <v>-0.28000000000000003</v>
      </c>
      <c r="K147" s="26">
        <v>-0.13500000000000001</v>
      </c>
      <c r="L147" s="26">
        <v>-4.0999999999999995E-2</v>
      </c>
      <c r="M147" s="26">
        <v>-6.1000000000000006E-2</v>
      </c>
      <c r="N147" s="26">
        <v>-0.16500000000000001</v>
      </c>
      <c r="O147" s="26">
        <v>-0.19500000000000001</v>
      </c>
      <c r="P147" s="25">
        <v>-0.19500000000000001</v>
      </c>
      <c r="Q147" s="25">
        <v>-5.2999999999999999E-2</v>
      </c>
      <c r="R147" s="25">
        <v>-4.0999999999999995E-2</v>
      </c>
      <c r="S147" s="25">
        <v>0.26</v>
      </c>
      <c r="T147" s="25">
        <v>0.26</v>
      </c>
      <c r="U147" s="25">
        <v>0.16500000000000001</v>
      </c>
      <c r="V147" s="25">
        <v>0</v>
      </c>
      <c r="W147" s="178">
        <v>0.1925</v>
      </c>
      <c r="X147" s="178">
        <v>0.215</v>
      </c>
      <c r="Y147" s="178">
        <v>-1.3500000000000002E-2</v>
      </c>
      <c r="Z147" s="178">
        <v>-2.0750000000000001E-2</v>
      </c>
      <c r="AA147" s="178">
        <v>1.0749999999999999E-2</v>
      </c>
      <c r="AB147" s="178">
        <v>-4.2500000000000003E-3</v>
      </c>
      <c r="AC147" s="178">
        <v>5.0000000000000001E-3</v>
      </c>
      <c r="AD147" s="178">
        <v>-1.4999999999999999E-2</v>
      </c>
      <c r="AE147" s="178">
        <v>-6.5000000000000002E-2</v>
      </c>
      <c r="AF147" s="178">
        <v>-3.95E-2</v>
      </c>
      <c r="AG147" s="179">
        <v>-6.2000000000000006E-2</v>
      </c>
      <c r="AH147" s="178">
        <v>-1.6500000000000001E-2</v>
      </c>
      <c r="AI147" s="25">
        <v>-4.8000000000000001E-2</v>
      </c>
      <c r="AJ147" s="25">
        <v>-6.5000000000000002E-2</v>
      </c>
      <c r="AK147" s="25">
        <v>-1.0500000000000001E-2</v>
      </c>
      <c r="AL147" s="25">
        <v>9.0000000000000011E-3</v>
      </c>
      <c r="AM147" s="25">
        <v>0.505</v>
      </c>
      <c r="AN147" s="25">
        <v>2.5000000000000001E-2</v>
      </c>
      <c r="AO147" s="25">
        <v>-0.35</v>
      </c>
      <c r="AP147" s="25">
        <v>-0.12</v>
      </c>
      <c r="AQ147" s="25">
        <v>-0.19</v>
      </c>
      <c r="AR147" s="25">
        <v>-0.28999999999999998</v>
      </c>
      <c r="AS147" s="25">
        <v>0</v>
      </c>
      <c r="AT147" s="25">
        <v>0</v>
      </c>
      <c r="AU147" s="25">
        <v>0.29499999999999998</v>
      </c>
      <c r="AV147" s="25">
        <v>-0.35</v>
      </c>
      <c r="AW147" s="25">
        <v>-8.1500000000000003E-2</v>
      </c>
      <c r="AX147" s="25">
        <v>0</v>
      </c>
      <c r="AY147" s="25">
        <v>-8.1500000000000003E-2</v>
      </c>
      <c r="AZ147" s="25">
        <v>-4.0999999999999995E-2</v>
      </c>
      <c r="BA147" s="25">
        <v>-6.6500000000000004E-2</v>
      </c>
      <c r="BB147" s="25">
        <v>-1.6500000000000001E-2</v>
      </c>
      <c r="BC147" s="25">
        <v>-4.6000000000000006E-2</v>
      </c>
      <c r="BD147" s="25">
        <v>-0.01</v>
      </c>
      <c r="BE147" s="25">
        <v>-6.5000000000000002E-2</v>
      </c>
      <c r="BF147" s="25">
        <v>-0.17</v>
      </c>
      <c r="BG147" s="25">
        <v>0.18</v>
      </c>
      <c r="BH147" s="25">
        <v>0.28999999999999998</v>
      </c>
      <c r="BI147" s="25">
        <v>0.26</v>
      </c>
      <c r="BJ147" s="25">
        <v>0.31</v>
      </c>
    </row>
    <row r="148" spans="1:62" x14ac:dyDescent="0.25">
      <c r="A148" s="26" t="e">
        <f>#REF!-B148</f>
        <v>#REF!</v>
      </c>
      <c r="B148" s="26">
        <v>3.5169999999999999</v>
      </c>
      <c r="C148" s="145">
        <f t="shared" si="4"/>
        <v>41153</v>
      </c>
      <c r="D148" s="26">
        <v>4.1290000000000004</v>
      </c>
      <c r="E148" s="26">
        <v>0.155</v>
      </c>
      <c r="F148" s="26">
        <v>7.0361771029435013E-2</v>
      </c>
      <c r="G148" s="26">
        <v>-0.19500000000000001</v>
      </c>
      <c r="H148" s="26">
        <v>-0.2</v>
      </c>
      <c r="I148" s="26">
        <v>-0.20499999999999999</v>
      </c>
      <c r="J148" s="26">
        <v>-0.28000000000000003</v>
      </c>
      <c r="K148" s="26">
        <v>-0.125</v>
      </c>
      <c r="L148" s="26">
        <v>-4.0999999999999995E-2</v>
      </c>
      <c r="M148" s="26">
        <v>-6.1000000000000006E-2</v>
      </c>
      <c r="N148" s="26">
        <v>-0.16500000000000001</v>
      </c>
      <c r="O148" s="26">
        <v>-0.19500000000000001</v>
      </c>
      <c r="P148" s="25">
        <v>-0.19500000000000001</v>
      </c>
      <c r="Q148" s="25">
        <v>-5.6750000000000002E-2</v>
      </c>
      <c r="R148" s="25">
        <v>-4.0999999999999995E-2</v>
      </c>
      <c r="S148" s="25">
        <v>0.25800000000000001</v>
      </c>
      <c r="T148" s="25">
        <v>0.25800000000000001</v>
      </c>
      <c r="U148" s="25">
        <v>0.16300000000000001</v>
      </c>
      <c r="V148" s="25">
        <v>0</v>
      </c>
      <c r="W148" s="178">
        <v>0.1925</v>
      </c>
      <c r="X148" s="178">
        <v>0.19500000000000001</v>
      </c>
      <c r="Y148" s="178">
        <v>-1.3500000000000002E-2</v>
      </c>
      <c r="Z148" s="178">
        <v>-2.0750000000000001E-2</v>
      </c>
      <c r="AA148" s="178">
        <v>1.0749999999999999E-2</v>
      </c>
      <c r="AB148" s="178">
        <v>-4.2500000000000003E-3</v>
      </c>
      <c r="AC148" s="178">
        <v>5.0000000000000001E-3</v>
      </c>
      <c r="AD148" s="178">
        <v>-1.4999999999999999E-2</v>
      </c>
      <c r="AE148" s="178">
        <v>-6.5000000000000002E-2</v>
      </c>
      <c r="AF148" s="178">
        <v>-3.95E-2</v>
      </c>
      <c r="AG148" s="179">
        <v>-6.2000000000000006E-2</v>
      </c>
      <c r="AH148" s="178">
        <v>-1.6500000000000001E-2</v>
      </c>
      <c r="AI148" s="25">
        <v>-4.6000000000000006E-2</v>
      </c>
      <c r="AJ148" s="25">
        <v>-7.2499999999999995E-2</v>
      </c>
      <c r="AK148" s="25">
        <v>-1.0500000000000001E-2</v>
      </c>
      <c r="AL148" s="25">
        <v>9.0000000000000011E-3</v>
      </c>
      <c r="AM148" s="25">
        <v>0.40500000000000003</v>
      </c>
      <c r="AN148" s="25">
        <v>1.7500000000000002E-2</v>
      </c>
      <c r="AO148" s="25">
        <v>-0.35</v>
      </c>
      <c r="AP148" s="25">
        <v>-0.12</v>
      </c>
      <c r="AQ148" s="25">
        <v>-0.19</v>
      </c>
      <c r="AR148" s="25">
        <v>-0.28999999999999998</v>
      </c>
      <c r="AS148" s="25">
        <v>0</v>
      </c>
      <c r="AT148" s="25">
        <v>0</v>
      </c>
      <c r="AU148" s="25">
        <v>0.29499999999999998</v>
      </c>
      <c r="AV148" s="25">
        <v>-0.35</v>
      </c>
      <c r="AW148" s="25">
        <v>-8.6500000000000007E-2</v>
      </c>
      <c r="AX148" s="25">
        <v>0</v>
      </c>
      <c r="AY148" s="25">
        <v>-8.6500000000000007E-2</v>
      </c>
      <c r="AZ148" s="25">
        <v>-4.0999999999999995E-2</v>
      </c>
      <c r="BA148" s="25">
        <v>-8.1500000000000003E-2</v>
      </c>
      <c r="BB148" s="25">
        <v>-1.6500000000000001E-2</v>
      </c>
      <c r="BC148" s="25">
        <v>-4.6000000000000006E-2</v>
      </c>
      <c r="BD148" s="25">
        <v>-1.7500000000000002E-2</v>
      </c>
      <c r="BE148" s="25">
        <v>-6.5000000000000002E-2</v>
      </c>
      <c r="BF148" s="25">
        <v>-0.17</v>
      </c>
      <c r="BG148" s="25">
        <v>0.18</v>
      </c>
      <c r="BH148" s="25">
        <v>0.28800000000000003</v>
      </c>
      <c r="BI148" s="25">
        <v>0.25800000000000001</v>
      </c>
      <c r="BJ148" s="25">
        <v>0.3</v>
      </c>
    </row>
    <row r="149" spans="1:62" x14ac:dyDescent="0.25">
      <c r="A149" s="26" t="e">
        <f>#REF!-B149</f>
        <v>#REF!</v>
      </c>
      <c r="B149" s="26">
        <v>3.5060000000000002</v>
      </c>
      <c r="C149" s="145">
        <f t="shared" si="4"/>
        <v>41183</v>
      </c>
      <c r="D149" s="26">
        <v>4.1360000000000001</v>
      </c>
      <c r="E149" s="26">
        <v>0.155</v>
      </c>
      <c r="F149" s="26">
        <v>7.0372287676454023E-2</v>
      </c>
      <c r="G149" s="26">
        <v>-0.19500000000000001</v>
      </c>
      <c r="H149" s="26">
        <v>-0.2</v>
      </c>
      <c r="I149" s="26">
        <v>-0.19</v>
      </c>
      <c r="J149" s="26">
        <v>-0.28000000000000003</v>
      </c>
      <c r="K149" s="26">
        <v>-0.11</v>
      </c>
      <c r="L149" s="26">
        <v>-4.0999999999999995E-2</v>
      </c>
      <c r="M149" s="26">
        <v>-6.1000000000000006E-2</v>
      </c>
      <c r="N149" s="26">
        <v>-0.16500000000000001</v>
      </c>
      <c r="O149" s="26">
        <v>-0.19500000000000001</v>
      </c>
      <c r="P149" s="25">
        <v>-0.19500000000000001</v>
      </c>
      <c r="Q149" s="25">
        <v>-6.1749999999999999E-2</v>
      </c>
      <c r="R149" s="25">
        <v>-4.0999999999999995E-2</v>
      </c>
      <c r="S149" s="25">
        <v>0.27300000000000002</v>
      </c>
      <c r="T149" s="25">
        <v>0.27300000000000002</v>
      </c>
      <c r="U149" s="25">
        <v>0.17800000000000002</v>
      </c>
      <c r="V149" s="25">
        <v>0</v>
      </c>
      <c r="W149" s="178">
        <v>0.19750000000000001</v>
      </c>
      <c r="X149" s="178">
        <v>0.215</v>
      </c>
      <c r="Y149" s="178">
        <v>-1.3500000000000002E-2</v>
      </c>
      <c r="Z149" s="178">
        <v>-2.0750000000000001E-2</v>
      </c>
      <c r="AA149" s="178">
        <v>-7.4999999999999997E-3</v>
      </c>
      <c r="AB149" s="178">
        <v>-2.2499999999999999E-2</v>
      </c>
      <c r="AC149" s="178">
        <v>5.0000000000000001E-3</v>
      </c>
      <c r="AD149" s="178">
        <v>-1.4999999999999999E-2</v>
      </c>
      <c r="AE149" s="178">
        <v>-6.5000000000000002E-2</v>
      </c>
      <c r="AF149" s="178">
        <v>-3.95E-2</v>
      </c>
      <c r="AG149" s="179">
        <v>-6.2000000000000006E-2</v>
      </c>
      <c r="AH149" s="178">
        <v>-1.6500000000000001E-2</v>
      </c>
      <c r="AI149" s="25">
        <v>-0.09</v>
      </c>
      <c r="AJ149" s="25">
        <v>-8.2500000000000004E-2</v>
      </c>
      <c r="AK149" s="25">
        <v>-1.0500000000000001E-2</v>
      </c>
      <c r="AL149" s="25">
        <v>9.0000000000000011E-3</v>
      </c>
      <c r="AM149" s="25">
        <v>0.46</v>
      </c>
      <c r="AN149" s="25">
        <v>7.4999999999999997E-3</v>
      </c>
      <c r="AO149" s="25">
        <v>-0.35</v>
      </c>
      <c r="AP149" s="25">
        <v>-0.12</v>
      </c>
      <c r="AQ149" s="25">
        <v>-0.19</v>
      </c>
      <c r="AR149" s="25">
        <v>-0.28999999999999998</v>
      </c>
      <c r="AS149" s="25">
        <v>0</v>
      </c>
      <c r="AT149" s="25">
        <v>0</v>
      </c>
      <c r="AU149" s="25">
        <v>0.29499999999999998</v>
      </c>
      <c r="AV149" s="25">
        <v>-0.35</v>
      </c>
      <c r="AW149" s="25">
        <v>-9.6500000000000002E-2</v>
      </c>
      <c r="AX149" s="25">
        <v>0</v>
      </c>
      <c r="AY149" s="25">
        <v>-9.6500000000000002E-2</v>
      </c>
      <c r="AZ149" s="25">
        <v>-4.0999999999999995E-2</v>
      </c>
      <c r="BA149" s="25">
        <v>-8.4000000000000005E-2</v>
      </c>
      <c r="BB149" s="25">
        <v>-1.6500000000000001E-2</v>
      </c>
      <c r="BC149" s="25">
        <v>-4.6000000000000006E-2</v>
      </c>
      <c r="BD149" s="25">
        <v>-2.75E-2</v>
      </c>
      <c r="BE149" s="25">
        <v>-6.5000000000000002E-2</v>
      </c>
      <c r="BF149" s="25">
        <v>-0.17</v>
      </c>
      <c r="BG149" s="25">
        <v>0.18</v>
      </c>
      <c r="BH149" s="25">
        <v>0.30299999999999999</v>
      </c>
      <c r="BI149" s="25">
        <v>0.27300000000000002</v>
      </c>
      <c r="BJ149" s="25">
        <v>0.37253000000000003</v>
      </c>
    </row>
    <row r="150" spans="1:62" x14ac:dyDescent="0.25">
      <c r="A150" s="26" t="e">
        <f>#REF!-B150</f>
        <v>#REF!</v>
      </c>
      <c r="B150" s="26">
        <v>3.5710000000000002</v>
      </c>
      <c r="C150" s="145">
        <f t="shared" si="4"/>
        <v>41214</v>
      </c>
      <c r="D150" s="26">
        <v>4.234</v>
      </c>
      <c r="E150" s="26">
        <v>0.155</v>
      </c>
      <c r="F150" s="26">
        <v>7.0383154878411014E-2</v>
      </c>
      <c r="G150" s="26">
        <v>-0.19</v>
      </c>
      <c r="H150" s="26">
        <v>-0.19500000000000001</v>
      </c>
      <c r="I150" s="26">
        <v>-0.1525</v>
      </c>
      <c r="J150" s="26">
        <v>-0.27500000000000002</v>
      </c>
      <c r="K150" s="26">
        <v>-7.2499999999999995E-2</v>
      </c>
      <c r="L150" s="26">
        <v>-4.0500000000000001E-2</v>
      </c>
      <c r="M150" s="26">
        <v>-7.5499999999999998E-2</v>
      </c>
      <c r="N150" s="26">
        <v>-0.16</v>
      </c>
      <c r="O150" s="26">
        <v>-0.19</v>
      </c>
      <c r="P150" s="25">
        <v>-0.19</v>
      </c>
      <c r="Q150" s="25">
        <v>-8.1500000000000003E-2</v>
      </c>
      <c r="R150" s="25">
        <v>-4.0500000000000001E-2</v>
      </c>
      <c r="S150" s="25">
        <v>0.33500000000000002</v>
      </c>
      <c r="T150" s="25">
        <v>0.33500000000000002</v>
      </c>
      <c r="U150" s="25">
        <v>0.24</v>
      </c>
      <c r="V150" s="25">
        <v>0</v>
      </c>
      <c r="W150" s="178">
        <v>0.27250000000000002</v>
      </c>
      <c r="X150" s="178">
        <v>0.315</v>
      </c>
      <c r="Y150" s="178">
        <v>-1.6500000000000001E-2</v>
      </c>
      <c r="Z150" s="178">
        <v>-3.4000000000000002E-2</v>
      </c>
      <c r="AA150" s="178">
        <v>-6.5000000000000006E-3</v>
      </c>
      <c r="AB150" s="178">
        <v>-2.1499999999999998E-2</v>
      </c>
      <c r="AC150" s="178">
        <v>5.0000000000000001E-3</v>
      </c>
      <c r="AD150" s="178">
        <v>-2.1000000000000001E-2</v>
      </c>
      <c r="AE150" s="178">
        <v>-6.7500000000000004E-2</v>
      </c>
      <c r="AF150" s="178">
        <v>-4.4500000000000005E-2</v>
      </c>
      <c r="AG150" s="179">
        <v>-6.7000000000000004E-2</v>
      </c>
      <c r="AH150" s="178">
        <v>-7.9999990000000007E-3</v>
      </c>
      <c r="AI150" s="25">
        <v>-6.8000000000000005E-2</v>
      </c>
      <c r="AJ150" s="25">
        <v>-0.1225</v>
      </c>
      <c r="AK150" s="25">
        <v>-5.4999990000000011E-3</v>
      </c>
      <c r="AL150" s="25">
        <v>1.6E-2</v>
      </c>
      <c r="AM150" s="25">
        <v>0.88500000000000001</v>
      </c>
      <c r="AN150" s="25">
        <v>-3.2500000000000001E-2</v>
      </c>
      <c r="AO150" s="25">
        <v>-0.27500000000000002</v>
      </c>
      <c r="AP150" s="25">
        <v>-0.13250000000000001</v>
      </c>
      <c r="AQ150" s="25">
        <v>-0.19</v>
      </c>
      <c r="AR150" s="25">
        <v>0</v>
      </c>
      <c r="AS150" s="25">
        <v>0</v>
      </c>
      <c r="AT150" s="25">
        <v>0</v>
      </c>
      <c r="AU150" s="25">
        <v>0.12</v>
      </c>
      <c r="AV150" s="25">
        <v>-0.27500000000000002</v>
      </c>
      <c r="AW150" s="25">
        <v>-0.11650000000000001</v>
      </c>
      <c r="AX150" s="25">
        <v>0</v>
      </c>
      <c r="AY150" s="25">
        <v>-0.11650000000000001</v>
      </c>
      <c r="AZ150" s="25">
        <v>-4.0500000000000001E-2</v>
      </c>
      <c r="BA150" s="25">
        <v>-9.9000000000000005E-2</v>
      </c>
      <c r="BB150" s="25">
        <v>-1.3000000000000001E-2</v>
      </c>
      <c r="BC150" s="25">
        <v>-6.0499999999999998E-2</v>
      </c>
      <c r="BD150" s="25">
        <v>-6.7500000000000004E-2</v>
      </c>
      <c r="BE150" s="25">
        <v>-6.7500000000000004E-2</v>
      </c>
      <c r="BF150" s="25">
        <v>-0.17</v>
      </c>
      <c r="BG150" s="25">
        <v>0.28000000000000003</v>
      </c>
      <c r="BH150" s="25">
        <v>0.38</v>
      </c>
      <c r="BI150" s="25">
        <v>0.33500000000000002</v>
      </c>
      <c r="BJ150" s="25">
        <v>0.66</v>
      </c>
    </row>
    <row r="151" spans="1:62" x14ac:dyDescent="0.25">
      <c r="A151" s="26" t="e">
        <f>#REF!-B151</f>
        <v>#REF!</v>
      </c>
      <c r="B151" s="26">
        <v>3.5660000000000003</v>
      </c>
      <c r="C151" s="145">
        <f t="shared" si="4"/>
        <v>41244</v>
      </c>
      <c r="D151" s="26">
        <v>4.3280000000000003</v>
      </c>
      <c r="E151" s="26">
        <v>0.155</v>
      </c>
      <c r="F151" s="26">
        <v>7.0393671525503021E-2</v>
      </c>
      <c r="G151" s="26">
        <v>-0.19750000000000001</v>
      </c>
      <c r="H151" s="26">
        <v>-0.20250000000000001</v>
      </c>
      <c r="I151" s="26">
        <v>-0.14499999999999999</v>
      </c>
      <c r="J151" s="26">
        <v>-0.28249999999999997</v>
      </c>
      <c r="K151" s="26">
        <v>-6.5000000000000002E-2</v>
      </c>
      <c r="L151" s="26">
        <v>-4.0500000000000001E-2</v>
      </c>
      <c r="M151" s="26">
        <v>-7.5499999999999998E-2</v>
      </c>
      <c r="N151" s="26">
        <v>-0.16750000000000001</v>
      </c>
      <c r="O151" s="26">
        <v>-0.19750000000000001</v>
      </c>
      <c r="P151" s="25">
        <v>-0.19750000000000001</v>
      </c>
      <c r="Q151" s="25">
        <v>-9.2749999999999999E-2</v>
      </c>
      <c r="R151" s="25">
        <v>-4.0500000000000001E-2</v>
      </c>
      <c r="S151" s="25">
        <v>0.375</v>
      </c>
      <c r="T151" s="25">
        <v>0.375</v>
      </c>
      <c r="U151" s="25">
        <v>0.28000000000000003</v>
      </c>
      <c r="V151" s="25">
        <v>0</v>
      </c>
      <c r="W151" s="178">
        <v>0.3075</v>
      </c>
      <c r="X151" s="178">
        <v>0.39500000000000002</v>
      </c>
      <c r="Y151" s="178">
        <v>-1.6500000000000001E-2</v>
      </c>
      <c r="Z151" s="178">
        <v>-2.6499999999999999E-2</v>
      </c>
      <c r="AA151" s="178">
        <v>-6.5000000000000006E-3</v>
      </c>
      <c r="AB151" s="178">
        <v>-2.1499999999999998E-2</v>
      </c>
      <c r="AC151" s="178">
        <v>5.0000000000000001E-3</v>
      </c>
      <c r="AD151" s="178">
        <v>-2.1000000000000001E-2</v>
      </c>
      <c r="AE151" s="178">
        <v>-6.7500000000000004E-2</v>
      </c>
      <c r="AF151" s="178">
        <v>-4.2000000000000003E-2</v>
      </c>
      <c r="AG151" s="179">
        <v>-6.4500000000000002E-2</v>
      </c>
      <c r="AH151" s="178">
        <v>-7.9999990000000007E-3</v>
      </c>
      <c r="AI151" s="25">
        <v>-6.0499999999999998E-2</v>
      </c>
      <c r="AJ151" s="25">
        <v>-0.14499999999999999</v>
      </c>
      <c r="AK151" s="25">
        <v>-5.0000000000000001E-4</v>
      </c>
      <c r="AL151" s="25">
        <v>1.6E-2</v>
      </c>
      <c r="AM151" s="25">
        <v>1.31</v>
      </c>
      <c r="AN151" s="25">
        <v>-5.5E-2</v>
      </c>
      <c r="AO151" s="25">
        <v>-0.27500000000000002</v>
      </c>
      <c r="AP151" s="25">
        <v>-0.1275</v>
      </c>
      <c r="AQ151" s="25">
        <v>-0.19</v>
      </c>
      <c r="AR151" s="25">
        <v>0.06</v>
      </c>
      <c r="AS151" s="25">
        <v>0</v>
      </c>
      <c r="AT151" s="25">
        <v>0</v>
      </c>
      <c r="AU151" s="25">
        <v>0.12</v>
      </c>
      <c r="AV151" s="25">
        <v>-0.27500000000000002</v>
      </c>
      <c r="AW151" s="25">
        <v>-0.12150000000000001</v>
      </c>
      <c r="AX151" s="25">
        <v>0</v>
      </c>
      <c r="AY151" s="25">
        <v>-0.12150000000000001</v>
      </c>
      <c r="AZ151" s="25">
        <v>-4.0500000000000001E-2</v>
      </c>
      <c r="BA151" s="25">
        <v>-0.10400000000000001</v>
      </c>
      <c r="BB151" s="25">
        <v>-1.3000000000000001E-2</v>
      </c>
      <c r="BC151" s="25">
        <v>-6.0499999999999998E-2</v>
      </c>
      <c r="BD151" s="25">
        <v>-0.09</v>
      </c>
      <c r="BE151" s="25">
        <v>-6.7500000000000004E-2</v>
      </c>
      <c r="BF151" s="25">
        <v>-0.17</v>
      </c>
      <c r="BG151" s="25">
        <v>0.23</v>
      </c>
      <c r="BH151" s="25">
        <v>0.42</v>
      </c>
      <c r="BI151" s="25">
        <v>0.375</v>
      </c>
      <c r="BJ151" s="25">
        <v>1.03</v>
      </c>
    </row>
    <row r="152" spans="1:62" x14ac:dyDescent="0.25">
      <c r="A152" s="26" t="e">
        <f>#REF!-B152</f>
        <v>#REF!</v>
      </c>
      <c r="B152" s="26">
        <v>3.5470000000000002</v>
      </c>
      <c r="C152" s="145">
        <f t="shared" si="4"/>
        <v>41275</v>
      </c>
      <c r="D152" s="26">
        <v>4.4840000000000009</v>
      </c>
      <c r="E152" s="26">
        <v>0.155</v>
      </c>
      <c r="F152" s="26">
        <v>7.0404538727538019E-2</v>
      </c>
      <c r="G152" s="26">
        <v>-0.2</v>
      </c>
      <c r="H152" s="26">
        <v>-0.20499999999999999</v>
      </c>
      <c r="I152" s="26">
        <v>-0.13</v>
      </c>
      <c r="J152" s="26">
        <v>-0.26500000000000001</v>
      </c>
      <c r="K152" s="26">
        <v>-0.05</v>
      </c>
      <c r="L152" s="26">
        <v>-4.0500000000000001E-2</v>
      </c>
      <c r="M152" s="26">
        <v>-7.5499999999999998E-2</v>
      </c>
      <c r="N152" s="26">
        <v>-0.17</v>
      </c>
      <c r="O152" s="26">
        <v>-0.2</v>
      </c>
      <c r="P152" s="25">
        <v>-0.2</v>
      </c>
      <c r="Q152" s="25">
        <v>-9.4E-2</v>
      </c>
      <c r="R152" s="25">
        <v>-4.0500000000000001E-2</v>
      </c>
      <c r="S152" s="25">
        <v>0.38500000000000001</v>
      </c>
      <c r="T152" s="25">
        <v>0.38500000000000001</v>
      </c>
      <c r="U152" s="25">
        <v>0.28999999999999998</v>
      </c>
      <c r="V152" s="25">
        <v>0</v>
      </c>
      <c r="W152" s="178">
        <v>0.3125</v>
      </c>
      <c r="X152" s="178">
        <v>0.46500000000000002</v>
      </c>
      <c r="Y152" s="178">
        <v>-1.2E-2</v>
      </c>
      <c r="Z152" s="178">
        <v>-2.6499999999999999E-2</v>
      </c>
      <c r="AA152" s="178">
        <v>-6.5000000000000006E-3</v>
      </c>
      <c r="AB152" s="178">
        <v>-2.1499999999999998E-2</v>
      </c>
      <c r="AC152" s="178">
        <v>5.0000000000000001E-3</v>
      </c>
      <c r="AD152" s="178">
        <v>-2.5000000000000001E-2</v>
      </c>
      <c r="AE152" s="178">
        <v>-6.7500000000000004E-2</v>
      </c>
      <c r="AF152" s="178">
        <v>-0.04</v>
      </c>
      <c r="AG152" s="179">
        <v>-6.25E-2</v>
      </c>
      <c r="AH152" s="178">
        <v>-7.9999990000000007E-3</v>
      </c>
      <c r="AI152" s="25">
        <v>-6.1000000000000006E-2</v>
      </c>
      <c r="AJ152" s="25">
        <v>-0.14749999999999999</v>
      </c>
      <c r="AK152" s="25">
        <v>-3.4999990000000002E-3</v>
      </c>
      <c r="AL152" s="25">
        <v>1.6E-2</v>
      </c>
      <c r="AM152" s="25">
        <v>1.645</v>
      </c>
      <c r="AN152" s="25">
        <v>-5.7500000000000002E-2</v>
      </c>
      <c r="AO152" s="25">
        <v>-0.27</v>
      </c>
      <c r="AP152" s="25">
        <v>-0.1275</v>
      </c>
      <c r="AQ152" s="25">
        <v>-0.19</v>
      </c>
      <c r="AR152" s="25">
        <v>0.13</v>
      </c>
      <c r="AS152" s="25">
        <v>0</v>
      </c>
      <c r="AT152" s="25">
        <v>0</v>
      </c>
      <c r="AU152" s="25">
        <v>0.12</v>
      </c>
      <c r="AV152" s="25">
        <v>-0.27</v>
      </c>
      <c r="AW152" s="25">
        <v>-0.12150000000000001</v>
      </c>
      <c r="AX152" s="25">
        <v>0</v>
      </c>
      <c r="AY152" s="25">
        <v>-0.12150000000000001</v>
      </c>
      <c r="AZ152" s="25">
        <v>-4.0500000000000001E-2</v>
      </c>
      <c r="BA152" s="25">
        <v>-0.11950000000000001</v>
      </c>
      <c r="BB152" s="25">
        <v>-1.3000000000000001E-2</v>
      </c>
      <c r="BC152" s="25">
        <v>-6.0499999999999998E-2</v>
      </c>
      <c r="BD152" s="25">
        <v>-9.2499999999999999E-2</v>
      </c>
      <c r="BE152" s="25">
        <v>-6.7500000000000004E-2</v>
      </c>
      <c r="BF152" s="25">
        <v>-0.17</v>
      </c>
      <c r="BG152" s="25">
        <v>0.28000000000000003</v>
      </c>
      <c r="BH152" s="25">
        <v>0.43</v>
      </c>
      <c r="BI152" s="25">
        <v>0.38500000000000001</v>
      </c>
      <c r="BJ152" s="25">
        <v>1.25</v>
      </c>
    </row>
    <row r="153" spans="1:62" x14ac:dyDescent="0.25">
      <c r="A153" s="26" t="e">
        <f>#REF!-B153</f>
        <v>#REF!</v>
      </c>
      <c r="B153" s="26">
        <v>3.5560000000000005</v>
      </c>
      <c r="C153" s="145">
        <f t="shared" si="4"/>
        <v>41306</v>
      </c>
      <c r="D153" s="26">
        <v>4.38</v>
      </c>
      <c r="E153" s="26">
        <v>0.155</v>
      </c>
      <c r="F153" s="26">
        <v>7.0415405929610014E-2</v>
      </c>
      <c r="G153" s="26">
        <v>-0.20250000000000001</v>
      </c>
      <c r="H153" s="26">
        <v>-0.20749999999999999</v>
      </c>
      <c r="I153" s="26">
        <v>-0.13</v>
      </c>
      <c r="J153" s="26">
        <v>-0.26750000000000002</v>
      </c>
      <c r="K153" s="26">
        <v>-0.05</v>
      </c>
      <c r="L153" s="26">
        <v>-4.0500000000000001E-2</v>
      </c>
      <c r="M153" s="26">
        <v>-7.5499999999999998E-2</v>
      </c>
      <c r="N153" s="26">
        <v>-0.17249999999999999</v>
      </c>
      <c r="O153" s="26">
        <v>-0.20250000000000001</v>
      </c>
      <c r="P153" s="25">
        <v>-0.20250000000000001</v>
      </c>
      <c r="Q153" s="25">
        <v>-8.5250000000000006E-2</v>
      </c>
      <c r="R153" s="25">
        <v>-4.0500000000000001E-2</v>
      </c>
      <c r="S153" s="25">
        <v>0.36</v>
      </c>
      <c r="T153" s="25">
        <v>0.36</v>
      </c>
      <c r="U153" s="25">
        <v>0.26500000000000001</v>
      </c>
      <c r="V153" s="25">
        <v>0</v>
      </c>
      <c r="W153" s="178">
        <v>0.3125</v>
      </c>
      <c r="X153" s="178">
        <v>0.435</v>
      </c>
      <c r="Y153" s="178">
        <v>-1.2E-2</v>
      </c>
      <c r="Z153" s="178">
        <v>-2.6499999999999999E-2</v>
      </c>
      <c r="AA153" s="178">
        <v>-6.5000000000000006E-3</v>
      </c>
      <c r="AB153" s="178">
        <v>-2.1499999999999998E-2</v>
      </c>
      <c r="AC153" s="178">
        <v>5.0000000000000001E-3</v>
      </c>
      <c r="AD153" s="178">
        <v>-2.5000000000000001E-2</v>
      </c>
      <c r="AE153" s="178">
        <v>-6.7500000000000004E-2</v>
      </c>
      <c r="AF153" s="178">
        <v>-0.04</v>
      </c>
      <c r="AG153" s="179">
        <v>-6.25E-2</v>
      </c>
      <c r="AH153" s="178">
        <v>-7.9999990000000007E-3</v>
      </c>
      <c r="AI153" s="25">
        <v>-6.1000000000000006E-2</v>
      </c>
      <c r="AJ153" s="25">
        <v>-0.13</v>
      </c>
      <c r="AK153" s="25">
        <v>-3.4999990000000002E-3</v>
      </c>
      <c r="AL153" s="25">
        <v>1.6E-2</v>
      </c>
      <c r="AM153" s="25">
        <v>1.595</v>
      </c>
      <c r="AN153" s="25">
        <v>-0.04</v>
      </c>
      <c r="AO153" s="25">
        <v>-0.27</v>
      </c>
      <c r="AP153" s="25">
        <v>-0.1275</v>
      </c>
      <c r="AQ153" s="25">
        <v>-0.19</v>
      </c>
      <c r="AR153" s="25">
        <v>0</v>
      </c>
      <c r="AS153" s="25">
        <v>0</v>
      </c>
      <c r="AT153" s="25">
        <v>0</v>
      </c>
      <c r="AU153" s="25">
        <v>0.12</v>
      </c>
      <c r="AV153" s="25">
        <v>-0.27</v>
      </c>
      <c r="AW153" s="25">
        <v>-0.11900000000000001</v>
      </c>
      <c r="AX153" s="25">
        <v>0</v>
      </c>
      <c r="AY153" s="25">
        <v>-0.11900000000000001</v>
      </c>
      <c r="AZ153" s="25">
        <v>-4.0500000000000001E-2</v>
      </c>
      <c r="BA153" s="25">
        <v>-9.9500000000000019E-2</v>
      </c>
      <c r="BB153" s="25">
        <v>-1.3000000000000001E-2</v>
      </c>
      <c r="BC153" s="25">
        <v>-6.0499999999999998E-2</v>
      </c>
      <c r="BD153" s="25">
        <v>-7.4999999999999997E-2</v>
      </c>
      <c r="BE153" s="25">
        <v>-6.7500000000000004E-2</v>
      </c>
      <c r="BF153" s="25">
        <v>-0.17</v>
      </c>
      <c r="BG153" s="25">
        <v>0.33</v>
      </c>
      <c r="BH153" s="25">
        <v>0.40500000000000003</v>
      </c>
      <c r="BI153" s="25">
        <v>0.36</v>
      </c>
      <c r="BJ153" s="25">
        <v>1.25</v>
      </c>
    </row>
    <row r="154" spans="1:62" x14ac:dyDescent="0.25">
      <c r="A154" s="26" t="e">
        <f>#REF!-B154</f>
        <v>#REF!</v>
      </c>
      <c r="B154" s="26">
        <v>3.6230000000000002</v>
      </c>
      <c r="C154" s="145">
        <f t="shared" si="4"/>
        <v>41334</v>
      </c>
      <c r="D154" s="26">
        <v>4.2549999999999999</v>
      </c>
      <c r="E154" s="26">
        <v>0.155</v>
      </c>
      <c r="F154" s="26">
        <v>7.0425221467000004E-2</v>
      </c>
      <c r="G154" s="26">
        <v>-0.20499999999999999</v>
      </c>
      <c r="H154" s="26">
        <v>-0.21</v>
      </c>
      <c r="I154" s="26">
        <v>-0.13</v>
      </c>
      <c r="J154" s="26">
        <v>-0.27</v>
      </c>
      <c r="K154" s="26">
        <v>-0.05</v>
      </c>
      <c r="L154" s="26">
        <v>-4.0500000000000001E-2</v>
      </c>
      <c r="M154" s="26">
        <v>-7.5499999999999998E-2</v>
      </c>
      <c r="N154" s="26">
        <v>-0.17499999999999999</v>
      </c>
      <c r="O154" s="26">
        <v>-0.20499999999999999</v>
      </c>
      <c r="P154" s="25">
        <v>-0.20499999999999999</v>
      </c>
      <c r="Q154" s="25">
        <v>-7.9000000000000001E-2</v>
      </c>
      <c r="R154" s="25">
        <v>-4.0500000000000001E-2</v>
      </c>
      <c r="S154" s="25">
        <v>0.35800000000000004</v>
      </c>
      <c r="T154" s="25">
        <v>0.35800000000000004</v>
      </c>
      <c r="U154" s="25">
        <v>0.26300000000000001</v>
      </c>
      <c r="V154" s="25">
        <v>0</v>
      </c>
      <c r="W154" s="178">
        <v>0.27</v>
      </c>
      <c r="X154" s="178">
        <v>0.39</v>
      </c>
      <c r="Y154" s="178">
        <v>-1.2E-2</v>
      </c>
      <c r="Z154" s="178">
        <v>-2.6499999999999999E-2</v>
      </c>
      <c r="AA154" s="178">
        <v>1.2E-2</v>
      </c>
      <c r="AB154" s="178">
        <v>-3.0000000000000001E-3</v>
      </c>
      <c r="AC154" s="178">
        <v>5.0000000000000001E-3</v>
      </c>
      <c r="AD154" s="178">
        <v>-2.5000000000000001E-2</v>
      </c>
      <c r="AE154" s="178">
        <v>-6.7500000000000004E-2</v>
      </c>
      <c r="AF154" s="178">
        <v>-0.04</v>
      </c>
      <c r="AG154" s="179">
        <v>-6.25E-2</v>
      </c>
      <c r="AH154" s="178">
        <v>-7.9999990000000007E-3</v>
      </c>
      <c r="AI154" s="25">
        <v>-6.0499999999999998E-2</v>
      </c>
      <c r="AJ154" s="25">
        <v>-0.11749999999999999</v>
      </c>
      <c r="AK154" s="25">
        <v>-3.4999990000000002E-3</v>
      </c>
      <c r="AL154" s="25">
        <v>1.6E-2</v>
      </c>
      <c r="AM154" s="25">
        <v>0.96499999999999997</v>
      </c>
      <c r="AN154" s="25">
        <v>-2.75E-2</v>
      </c>
      <c r="AO154" s="25">
        <v>-0.27</v>
      </c>
      <c r="AP154" s="25">
        <v>-0.13250000000000001</v>
      </c>
      <c r="AQ154" s="25">
        <v>-0.19</v>
      </c>
      <c r="AR154" s="25">
        <v>-0.18</v>
      </c>
      <c r="AS154" s="25">
        <v>0</v>
      </c>
      <c r="AT154" s="25">
        <v>0</v>
      </c>
      <c r="AU154" s="25">
        <v>0.12</v>
      </c>
      <c r="AV154" s="25">
        <v>-0.27</v>
      </c>
      <c r="AW154" s="25">
        <v>-0.10400000000000001</v>
      </c>
      <c r="AX154" s="25">
        <v>0</v>
      </c>
      <c r="AY154" s="25">
        <v>-0.10400000000000001</v>
      </c>
      <c r="AZ154" s="25">
        <v>-4.0500000000000001E-2</v>
      </c>
      <c r="BA154" s="25">
        <v>-8.7000000000000008E-2</v>
      </c>
      <c r="BB154" s="25">
        <v>-1.3000000000000001E-2</v>
      </c>
      <c r="BC154" s="25">
        <v>-6.0499999999999998E-2</v>
      </c>
      <c r="BD154" s="25">
        <v>-6.25E-2</v>
      </c>
      <c r="BE154" s="25">
        <v>-6.7500000000000004E-2</v>
      </c>
      <c r="BF154" s="25">
        <v>-0.17</v>
      </c>
      <c r="BG154" s="25">
        <v>0.33</v>
      </c>
      <c r="BH154" s="25">
        <v>0.40300000000000002</v>
      </c>
      <c r="BI154" s="25">
        <v>0.35800000000000004</v>
      </c>
      <c r="BJ154" s="25">
        <v>0.90500000000000003</v>
      </c>
    </row>
    <row r="155" spans="1:62" x14ac:dyDescent="0.25">
      <c r="A155" s="26" t="e">
        <f>#REF!-B155</f>
        <v>#REF!</v>
      </c>
      <c r="B155" s="26">
        <v>3.7050000000000001</v>
      </c>
      <c r="C155" s="145">
        <f t="shared" si="4"/>
        <v>41365</v>
      </c>
      <c r="D155" s="26">
        <v>4.13</v>
      </c>
      <c r="E155" s="26">
        <v>0.155</v>
      </c>
      <c r="F155" s="26">
        <v>7.0436088669148009E-2</v>
      </c>
      <c r="G155" s="26">
        <v>-0.19500000000000001</v>
      </c>
      <c r="H155" s="26">
        <v>-0.2</v>
      </c>
      <c r="I155" s="26">
        <v>-0.17499999999999999</v>
      </c>
      <c r="J155" s="26">
        <v>-0.26</v>
      </c>
      <c r="K155" s="26">
        <v>-9.5000000000000001E-2</v>
      </c>
      <c r="L155" s="26">
        <v>-3.8000000000000006E-2</v>
      </c>
      <c r="M155" s="26">
        <v>-5.7999999999999996E-2</v>
      </c>
      <c r="N155" s="26">
        <v>-0.16500000000000001</v>
      </c>
      <c r="O155" s="26">
        <v>-0.19500000000000001</v>
      </c>
      <c r="P155" s="25">
        <v>-0.19500000000000001</v>
      </c>
      <c r="Q155" s="25">
        <v>-5.6500000000000002E-2</v>
      </c>
      <c r="R155" s="25">
        <v>-3.8000000000000006E-2</v>
      </c>
      <c r="S155" s="25">
        <v>0.26300000000000001</v>
      </c>
      <c r="T155" s="25">
        <v>0.26300000000000001</v>
      </c>
      <c r="U155" s="25">
        <v>0.16800000000000001</v>
      </c>
      <c r="V155" s="25">
        <v>0</v>
      </c>
      <c r="W155" s="178">
        <v>0.20499999999999999</v>
      </c>
      <c r="X155" s="178">
        <v>0.25</v>
      </c>
      <c r="Y155" s="178">
        <v>-1.1500000000000002E-2</v>
      </c>
      <c r="Z155" s="178">
        <v>-1.9000000000000003E-2</v>
      </c>
      <c r="AA155" s="178">
        <v>1.2E-2</v>
      </c>
      <c r="AB155" s="178">
        <v>-3.0000000000000001E-3</v>
      </c>
      <c r="AC155" s="178">
        <v>5.0000000000000001E-3</v>
      </c>
      <c r="AD155" s="178">
        <v>-1.4999999999999999E-2</v>
      </c>
      <c r="AE155" s="178">
        <v>-6.5000000000000002E-2</v>
      </c>
      <c r="AF155" s="178">
        <v>-3.7499999999999999E-2</v>
      </c>
      <c r="AG155" s="179">
        <v>-0.06</v>
      </c>
      <c r="AH155" s="178">
        <v>-1.5500000000000002E-2</v>
      </c>
      <c r="AI155" s="25">
        <v>-5.6000000000000008E-2</v>
      </c>
      <c r="AJ155" s="25">
        <v>-7.4999999999999997E-2</v>
      </c>
      <c r="AK155" s="25">
        <v>-8.4999990000000011E-3</v>
      </c>
      <c r="AL155" s="25">
        <v>9.0000000000000011E-3</v>
      </c>
      <c r="AM155" s="25">
        <v>0.45</v>
      </c>
      <c r="AN155" s="25">
        <v>1.4999999999999999E-2</v>
      </c>
      <c r="AO155" s="25">
        <v>-0.33</v>
      </c>
      <c r="AP155" s="25">
        <v>-0.12</v>
      </c>
      <c r="AQ155" s="25">
        <v>-0.19</v>
      </c>
      <c r="AR155" s="25">
        <v>-0.28999999999999998</v>
      </c>
      <c r="AS155" s="25">
        <v>0</v>
      </c>
      <c r="AT155" s="25">
        <v>0</v>
      </c>
      <c r="AU155" s="25">
        <v>0.29499999999999998</v>
      </c>
      <c r="AV155" s="25">
        <v>-0.33</v>
      </c>
      <c r="AW155" s="25">
        <v>-9.4500000000000015E-2</v>
      </c>
      <c r="AX155" s="25">
        <v>0</v>
      </c>
      <c r="AY155" s="25">
        <v>-9.4500000000000015E-2</v>
      </c>
      <c r="AZ155" s="25">
        <v>-3.8000000000000006E-2</v>
      </c>
      <c r="BA155" s="25">
        <v>-7.9500000000000001E-2</v>
      </c>
      <c r="BB155" s="25">
        <v>-1.5500000000000002E-2</v>
      </c>
      <c r="BC155" s="25">
        <v>-4.2999999999999997E-2</v>
      </c>
      <c r="BD155" s="25">
        <v>-0.02</v>
      </c>
      <c r="BE155" s="25">
        <v>-6.5000000000000002E-2</v>
      </c>
      <c r="BF155" s="25">
        <v>-0.17</v>
      </c>
      <c r="BG155" s="25">
        <v>0.18</v>
      </c>
      <c r="BH155" s="25">
        <v>0.29300000000000004</v>
      </c>
      <c r="BI155" s="25">
        <v>0.26300000000000001</v>
      </c>
      <c r="BJ155" s="25">
        <v>0.36499999999999999</v>
      </c>
    </row>
    <row r="156" spans="1:62" x14ac:dyDescent="0.25">
      <c r="A156" s="26" t="e">
        <f>#REF!-B156</f>
        <v>#REF!</v>
      </c>
      <c r="B156" s="26">
        <v>3.9780000000000002</v>
      </c>
      <c r="C156" s="145">
        <f t="shared" si="4"/>
        <v>41395</v>
      </c>
      <c r="D156" s="26">
        <v>4.1230000000000002</v>
      </c>
      <c r="E156" s="26">
        <v>0.155</v>
      </c>
      <c r="F156" s="26">
        <v>7.0446605316425007E-2</v>
      </c>
      <c r="G156" s="26">
        <v>-0.19500000000000001</v>
      </c>
      <c r="H156" s="26">
        <v>-0.2</v>
      </c>
      <c r="I156" s="26">
        <v>-0.20499999999999999</v>
      </c>
      <c r="J156" s="26">
        <v>-0.26</v>
      </c>
      <c r="K156" s="26">
        <v>-0.11</v>
      </c>
      <c r="L156" s="26">
        <v>-3.8000000000000006E-2</v>
      </c>
      <c r="M156" s="26">
        <v>-5.7999999999999996E-2</v>
      </c>
      <c r="N156" s="26">
        <v>-0.16500000000000001</v>
      </c>
      <c r="O156" s="26">
        <v>-0.19500000000000001</v>
      </c>
      <c r="P156" s="25">
        <v>-0.19500000000000001</v>
      </c>
      <c r="Q156" s="25">
        <v>-5.6500000000000002E-2</v>
      </c>
      <c r="R156" s="25">
        <v>-3.8000000000000006E-2</v>
      </c>
      <c r="S156" s="25">
        <v>0.27300000000000002</v>
      </c>
      <c r="T156" s="25">
        <v>0.27300000000000002</v>
      </c>
      <c r="U156" s="25">
        <v>0.17800000000000002</v>
      </c>
      <c r="V156" s="25">
        <v>0</v>
      </c>
      <c r="W156" s="178">
        <v>0.1925</v>
      </c>
      <c r="X156" s="178">
        <v>0.20250000000000001</v>
      </c>
      <c r="Y156" s="178">
        <v>-1.1500000000000002E-2</v>
      </c>
      <c r="Z156" s="178">
        <v>-1.925E-2</v>
      </c>
      <c r="AA156" s="178">
        <v>1.175E-2</v>
      </c>
      <c r="AB156" s="178">
        <v>-3.2500000000000003E-3</v>
      </c>
      <c r="AC156" s="178">
        <v>5.0000000000000001E-3</v>
      </c>
      <c r="AD156" s="178">
        <v>-1.4999999999999999E-2</v>
      </c>
      <c r="AE156" s="178">
        <v>-6.5000000000000002E-2</v>
      </c>
      <c r="AF156" s="178">
        <v>-3.7499999999999999E-2</v>
      </c>
      <c r="AG156" s="179">
        <v>-0.06</v>
      </c>
      <c r="AH156" s="178">
        <v>-1.5500000000000002E-2</v>
      </c>
      <c r="AI156" s="25">
        <v>-5.6000000000000008E-2</v>
      </c>
      <c r="AJ156" s="25">
        <v>-7.4999999999999997E-2</v>
      </c>
      <c r="AK156" s="25">
        <v>-8.4999990000000011E-3</v>
      </c>
      <c r="AL156" s="25">
        <v>9.0000000000000011E-3</v>
      </c>
      <c r="AM156" s="25">
        <v>0.41499999999999998</v>
      </c>
      <c r="AN156" s="25">
        <v>1.4999999999999999E-2</v>
      </c>
      <c r="AO156" s="25">
        <v>-0.33</v>
      </c>
      <c r="AP156" s="25">
        <v>-0.12</v>
      </c>
      <c r="AQ156" s="25">
        <v>-0.19</v>
      </c>
      <c r="AR156" s="25">
        <v>-0.28999999999999998</v>
      </c>
      <c r="AS156" s="25">
        <v>0</v>
      </c>
      <c r="AT156" s="25">
        <v>0</v>
      </c>
      <c r="AU156" s="25">
        <v>0.29499999999999998</v>
      </c>
      <c r="AV156" s="25">
        <v>-0.33</v>
      </c>
      <c r="AW156" s="25">
        <v>-9.2000000000000012E-2</v>
      </c>
      <c r="AX156" s="25">
        <v>0</v>
      </c>
      <c r="AY156" s="25">
        <v>-9.2000000000000012E-2</v>
      </c>
      <c r="AZ156" s="25">
        <v>-3.8000000000000006E-2</v>
      </c>
      <c r="BA156" s="25">
        <v>-7.4499999999999997E-2</v>
      </c>
      <c r="BB156" s="25">
        <v>-1.5500000000000002E-2</v>
      </c>
      <c r="BC156" s="25">
        <v>-4.2999999999999997E-2</v>
      </c>
      <c r="BD156" s="25">
        <v>-0.02</v>
      </c>
      <c r="BE156" s="25">
        <v>-6.5000000000000002E-2</v>
      </c>
      <c r="BF156" s="25">
        <v>-0.17</v>
      </c>
      <c r="BG156" s="25">
        <v>0.18</v>
      </c>
      <c r="BH156" s="25">
        <v>0.30299999999999999</v>
      </c>
      <c r="BI156" s="25">
        <v>0.27300000000000002</v>
      </c>
      <c r="BJ156" s="25">
        <v>0.29749999999999999</v>
      </c>
    </row>
    <row r="157" spans="1:62" x14ac:dyDescent="0.25">
      <c r="A157" s="26" t="e">
        <f>#REF!-B157</f>
        <v>#REF!</v>
      </c>
      <c r="B157" s="26">
        <v>3.8910000000000005</v>
      </c>
      <c r="C157" s="145">
        <f t="shared" si="4"/>
        <v>41426</v>
      </c>
      <c r="D157" s="26">
        <v>4.1610000000000005</v>
      </c>
      <c r="E157" s="26">
        <v>0.155</v>
      </c>
      <c r="F157" s="26">
        <v>7.045747251864902E-2</v>
      </c>
      <c r="G157" s="26">
        <v>-0.19500000000000001</v>
      </c>
      <c r="H157" s="26">
        <v>-0.2</v>
      </c>
      <c r="I157" s="26">
        <v>-0.215</v>
      </c>
      <c r="J157" s="26">
        <v>-0.26</v>
      </c>
      <c r="K157" s="26">
        <v>-0.12</v>
      </c>
      <c r="L157" s="26">
        <v>-3.8000000000000006E-2</v>
      </c>
      <c r="M157" s="26">
        <v>-5.7999999999999996E-2</v>
      </c>
      <c r="N157" s="26">
        <v>-0.16500000000000001</v>
      </c>
      <c r="O157" s="26">
        <v>-0.19500000000000001</v>
      </c>
      <c r="P157" s="25">
        <v>-0.19500000000000001</v>
      </c>
      <c r="Q157" s="25">
        <v>-5.4000000000000006E-2</v>
      </c>
      <c r="R157" s="25">
        <v>-3.8000000000000006E-2</v>
      </c>
      <c r="S157" s="25">
        <v>0.26800000000000002</v>
      </c>
      <c r="T157" s="25">
        <v>0.26800000000000002</v>
      </c>
      <c r="U157" s="25">
        <v>0.17300000000000001</v>
      </c>
      <c r="V157" s="25">
        <v>0</v>
      </c>
      <c r="W157" s="178">
        <v>0.1925</v>
      </c>
      <c r="X157" s="178">
        <v>0.20250000000000001</v>
      </c>
      <c r="Y157" s="178">
        <v>-1.1500000000000002E-2</v>
      </c>
      <c r="Z157" s="178">
        <v>-1.925E-2</v>
      </c>
      <c r="AA157" s="178">
        <v>1.175E-2</v>
      </c>
      <c r="AB157" s="178">
        <v>-3.2500000000000003E-3</v>
      </c>
      <c r="AC157" s="178">
        <v>5.0000000000000001E-3</v>
      </c>
      <c r="AD157" s="178">
        <v>-1.4999999999999999E-2</v>
      </c>
      <c r="AE157" s="178">
        <v>-6.5000000000000002E-2</v>
      </c>
      <c r="AF157" s="178">
        <v>-3.7499999999999999E-2</v>
      </c>
      <c r="AG157" s="179">
        <v>-0.06</v>
      </c>
      <c r="AH157" s="178">
        <v>-1.5500000000000002E-2</v>
      </c>
      <c r="AI157" s="25">
        <v>-7.2000000000000008E-2</v>
      </c>
      <c r="AJ157" s="25">
        <v>-7.0000000000000007E-2</v>
      </c>
      <c r="AK157" s="25">
        <v>-8.4999990000000011E-3</v>
      </c>
      <c r="AL157" s="25">
        <v>9.0000000000000011E-3</v>
      </c>
      <c r="AM157" s="25">
        <v>0.40500000000000003</v>
      </c>
      <c r="AN157" s="25">
        <v>0.02</v>
      </c>
      <c r="AO157" s="25">
        <v>-0.33</v>
      </c>
      <c r="AP157" s="25">
        <v>-0.12</v>
      </c>
      <c r="AQ157" s="25">
        <v>-0.19</v>
      </c>
      <c r="AR157" s="25">
        <v>-0.28999999999999998</v>
      </c>
      <c r="AS157" s="25">
        <v>0</v>
      </c>
      <c r="AT157" s="25">
        <v>0</v>
      </c>
      <c r="AU157" s="25">
        <v>0.29499999999999998</v>
      </c>
      <c r="AV157" s="25">
        <v>-0.33</v>
      </c>
      <c r="AW157" s="25">
        <v>-8.4499999999999992E-2</v>
      </c>
      <c r="AX157" s="25">
        <v>0</v>
      </c>
      <c r="AY157" s="25">
        <v>-8.4499999999999992E-2</v>
      </c>
      <c r="AZ157" s="25">
        <v>-3.8000000000000006E-2</v>
      </c>
      <c r="BA157" s="25">
        <v>-6.9500000000000006E-2</v>
      </c>
      <c r="BB157" s="25">
        <v>-1.5500000000000002E-2</v>
      </c>
      <c r="BC157" s="25">
        <v>-4.2999999999999997E-2</v>
      </c>
      <c r="BD157" s="25">
        <v>-1.4999999999999999E-2</v>
      </c>
      <c r="BE157" s="25">
        <v>-6.5000000000000002E-2</v>
      </c>
      <c r="BF157" s="25">
        <v>-0.17</v>
      </c>
      <c r="BG157" s="25">
        <v>0.18</v>
      </c>
      <c r="BH157" s="25">
        <v>0.29799999999999999</v>
      </c>
      <c r="BI157" s="25">
        <v>0.26800000000000002</v>
      </c>
      <c r="BJ157" s="25">
        <v>0.29749999999999999</v>
      </c>
    </row>
    <row r="158" spans="1:62" x14ac:dyDescent="0.25">
      <c r="A158" s="26" t="e">
        <f>#REF!-B158</f>
        <v>#REF!</v>
      </c>
      <c r="B158" s="26">
        <v>3.7630000000000003</v>
      </c>
      <c r="C158" s="145">
        <f t="shared" si="4"/>
        <v>41456</v>
      </c>
      <c r="D158" s="26">
        <v>4.1890000000000001</v>
      </c>
      <c r="E158" s="26">
        <v>0.155</v>
      </c>
      <c r="F158" s="26">
        <v>7.0467989166E-2</v>
      </c>
      <c r="G158" s="26">
        <v>-0.19500000000000001</v>
      </c>
      <c r="H158" s="26">
        <v>-0.2</v>
      </c>
      <c r="I158" s="26">
        <v>-0.215</v>
      </c>
      <c r="J158" s="26">
        <v>-0.28000000000000003</v>
      </c>
      <c r="K158" s="26">
        <v>-0.12</v>
      </c>
      <c r="L158" s="26">
        <v>-3.8000000000000006E-2</v>
      </c>
      <c r="M158" s="26">
        <v>-5.7999999999999996E-2</v>
      </c>
      <c r="N158" s="26">
        <v>-0.16500000000000001</v>
      </c>
      <c r="O158" s="26">
        <v>-0.19500000000000001</v>
      </c>
      <c r="P158" s="25">
        <v>-0.19500000000000001</v>
      </c>
      <c r="Q158" s="25">
        <v>-5.2750000000000005E-2</v>
      </c>
      <c r="R158" s="25">
        <v>-3.8000000000000006E-2</v>
      </c>
      <c r="S158" s="25">
        <v>0.25800000000000001</v>
      </c>
      <c r="T158" s="25">
        <v>0.25800000000000001</v>
      </c>
      <c r="U158" s="25">
        <v>0.16300000000000001</v>
      </c>
      <c r="V158" s="25">
        <v>0</v>
      </c>
      <c r="W158" s="178">
        <v>0.1925</v>
      </c>
      <c r="X158" s="178">
        <v>0.215</v>
      </c>
      <c r="Y158" s="178">
        <v>-1.1500000000000002E-2</v>
      </c>
      <c r="Z158" s="178">
        <v>-1.925E-2</v>
      </c>
      <c r="AA158" s="178">
        <v>1.175E-2</v>
      </c>
      <c r="AB158" s="178">
        <v>-3.2500000000000003E-3</v>
      </c>
      <c r="AC158" s="178">
        <v>5.0000000000000001E-3</v>
      </c>
      <c r="AD158" s="178">
        <v>-1.4999999999999999E-2</v>
      </c>
      <c r="AE158" s="178">
        <v>-6.5000000000000002E-2</v>
      </c>
      <c r="AF158" s="178">
        <v>-3.7499999999999999E-2</v>
      </c>
      <c r="AG158" s="179">
        <v>-0.06</v>
      </c>
      <c r="AH158" s="178">
        <v>-1.5500000000000002E-2</v>
      </c>
      <c r="AI158" s="25">
        <v>-6.5000000000000002E-2</v>
      </c>
      <c r="AJ158" s="25">
        <v>-6.7500000000000004E-2</v>
      </c>
      <c r="AK158" s="25">
        <v>-8.4999990000000011E-3</v>
      </c>
      <c r="AL158" s="25">
        <v>9.0000000000000011E-3</v>
      </c>
      <c r="AM158" s="25">
        <v>0.44</v>
      </c>
      <c r="AN158" s="25">
        <v>2.2499999999999999E-2</v>
      </c>
      <c r="AO158" s="25">
        <v>-0.33</v>
      </c>
      <c r="AP158" s="25">
        <v>-0.12</v>
      </c>
      <c r="AQ158" s="25">
        <v>-0.19</v>
      </c>
      <c r="AR158" s="25">
        <v>-0.28999999999999998</v>
      </c>
      <c r="AS158" s="25">
        <v>0</v>
      </c>
      <c r="AT158" s="25">
        <v>0</v>
      </c>
      <c r="AU158" s="25">
        <v>0.29499999999999998</v>
      </c>
      <c r="AV158" s="25">
        <v>-0.33</v>
      </c>
      <c r="AW158" s="25">
        <v>-9.2000000000000012E-2</v>
      </c>
      <c r="AX158" s="25">
        <v>0</v>
      </c>
      <c r="AY158" s="25">
        <v>-9.2000000000000012E-2</v>
      </c>
      <c r="AZ158" s="25">
        <v>-3.8000000000000006E-2</v>
      </c>
      <c r="BA158" s="25">
        <v>-6.4500000000000002E-2</v>
      </c>
      <c r="BB158" s="25">
        <v>-1.5500000000000002E-2</v>
      </c>
      <c r="BC158" s="25">
        <v>-4.2999999999999997E-2</v>
      </c>
      <c r="BD158" s="25">
        <v>-1.2500000000000001E-2</v>
      </c>
      <c r="BE158" s="25">
        <v>-6.5000000000000002E-2</v>
      </c>
      <c r="BF158" s="25">
        <v>-0.17</v>
      </c>
      <c r="BG158" s="25">
        <v>0.18</v>
      </c>
      <c r="BH158" s="25">
        <v>0.28800000000000003</v>
      </c>
      <c r="BI158" s="25">
        <v>0.25800000000000001</v>
      </c>
      <c r="BJ158" s="25">
        <v>0.31</v>
      </c>
    </row>
    <row r="159" spans="1:62" x14ac:dyDescent="0.25">
      <c r="A159" s="26" t="e">
        <f>#REF!-B159</f>
        <v>#REF!</v>
      </c>
      <c r="B159" s="26">
        <v>3.6380000000000003</v>
      </c>
      <c r="C159" s="145">
        <f t="shared" si="4"/>
        <v>41487</v>
      </c>
      <c r="D159" s="26">
        <v>4.2110000000000003</v>
      </c>
      <c r="E159" s="26">
        <v>0.155</v>
      </c>
      <c r="F159" s="26">
        <v>7.0478856368301021E-2</v>
      </c>
      <c r="G159" s="26">
        <v>-0.19500000000000001</v>
      </c>
      <c r="H159" s="26">
        <v>-0.2</v>
      </c>
      <c r="I159" s="26">
        <v>-0.215</v>
      </c>
      <c r="J159" s="26">
        <v>-0.28000000000000003</v>
      </c>
      <c r="K159" s="26">
        <v>-0.12</v>
      </c>
      <c r="L159" s="26">
        <v>-3.8000000000000006E-2</v>
      </c>
      <c r="M159" s="26">
        <v>-5.7999999999999996E-2</v>
      </c>
      <c r="N159" s="26">
        <v>-0.16500000000000001</v>
      </c>
      <c r="O159" s="26">
        <v>-0.19500000000000001</v>
      </c>
      <c r="P159" s="25">
        <v>-0.19500000000000001</v>
      </c>
      <c r="Q159" s="25">
        <v>-5.1500000000000004E-2</v>
      </c>
      <c r="R159" s="25">
        <v>-3.8000000000000006E-2</v>
      </c>
      <c r="S159" s="25">
        <v>0.255</v>
      </c>
      <c r="T159" s="25">
        <v>0.255</v>
      </c>
      <c r="U159" s="25">
        <v>0.16</v>
      </c>
      <c r="V159" s="25">
        <v>0</v>
      </c>
      <c r="W159" s="178">
        <v>0.1925</v>
      </c>
      <c r="X159" s="178">
        <v>0.215</v>
      </c>
      <c r="Y159" s="178">
        <v>-1.1500000000000002E-2</v>
      </c>
      <c r="Z159" s="178">
        <v>-1.925E-2</v>
      </c>
      <c r="AA159" s="178">
        <v>1.175E-2</v>
      </c>
      <c r="AB159" s="178">
        <v>-3.2500000000000003E-3</v>
      </c>
      <c r="AC159" s="178">
        <v>5.0000000000000001E-3</v>
      </c>
      <c r="AD159" s="178">
        <v>-1.4999999999999999E-2</v>
      </c>
      <c r="AE159" s="178">
        <v>-6.5000000000000002E-2</v>
      </c>
      <c r="AF159" s="178">
        <v>-3.7499999999999999E-2</v>
      </c>
      <c r="AG159" s="179">
        <v>-0.06</v>
      </c>
      <c r="AH159" s="178">
        <v>-1.5500000000000002E-2</v>
      </c>
      <c r="AI159" s="25">
        <v>-4.6000000000000006E-2</v>
      </c>
      <c r="AJ159" s="25">
        <v>-6.5000000000000002E-2</v>
      </c>
      <c r="AK159" s="25">
        <v>-8.4999990000000011E-3</v>
      </c>
      <c r="AL159" s="25">
        <v>9.0000000000000011E-3</v>
      </c>
      <c r="AM159" s="25">
        <v>0.505</v>
      </c>
      <c r="AN159" s="25">
        <v>2.5000000000000001E-2</v>
      </c>
      <c r="AO159" s="25">
        <v>-0.33</v>
      </c>
      <c r="AP159" s="25">
        <v>-0.12</v>
      </c>
      <c r="AQ159" s="25">
        <v>-0.19</v>
      </c>
      <c r="AR159" s="25">
        <v>-0.28999999999999998</v>
      </c>
      <c r="AS159" s="25">
        <v>0</v>
      </c>
      <c r="AT159" s="25">
        <v>0</v>
      </c>
      <c r="AU159" s="25">
        <v>0.29499999999999998</v>
      </c>
      <c r="AV159" s="25">
        <v>-0.33</v>
      </c>
      <c r="AW159" s="25">
        <v>-7.9500000000000001E-2</v>
      </c>
      <c r="AX159" s="25">
        <v>0</v>
      </c>
      <c r="AY159" s="25">
        <v>-7.9500000000000001E-2</v>
      </c>
      <c r="AZ159" s="25">
        <v>-3.8000000000000006E-2</v>
      </c>
      <c r="BA159" s="25">
        <v>-6.4500000000000002E-2</v>
      </c>
      <c r="BB159" s="25">
        <v>-1.5500000000000002E-2</v>
      </c>
      <c r="BC159" s="25">
        <v>-4.2999999999999997E-2</v>
      </c>
      <c r="BD159" s="25">
        <v>-0.01</v>
      </c>
      <c r="BE159" s="25">
        <v>-6.5000000000000002E-2</v>
      </c>
      <c r="BF159" s="25">
        <v>-0.17</v>
      </c>
      <c r="BG159" s="25">
        <v>0.18</v>
      </c>
      <c r="BH159" s="25">
        <v>0.28499999999999998</v>
      </c>
      <c r="BI159" s="25">
        <v>0.255</v>
      </c>
      <c r="BJ159" s="25">
        <v>0.31</v>
      </c>
    </row>
    <row r="160" spans="1:62" x14ac:dyDescent="0.25">
      <c r="A160" s="26" t="e">
        <f>#REF!-B160</f>
        <v>#REF!</v>
      </c>
      <c r="B160" s="26">
        <v>3.62</v>
      </c>
      <c r="C160" s="145">
        <f t="shared" si="4"/>
        <v>41518</v>
      </c>
      <c r="D160" s="26">
        <v>4.2219999999999995</v>
      </c>
      <c r="E160" s="26">
        <v>0.155</v>
      </c>
      <c r="F160" s="26">
        <v>7.0489723570641025E-2</v>
      </c>
      <c r="G160" s="26">
        <v>-0.19500000000000001</v>
      </c>
      <c r="H160" s="26">
        <v>-0.2</v>
      </c>
      <c r="I160" s="26">
        <v>-0.20499999999999999</v>
      </c>
      <c r="J160" s="26">
        <v>-0.28000000000000003</v>
      </c>
      <c r="K160" s="26">
        <v>-0.11</v>
      </c>
      <c r="L160" s="26">
        <v>-3.8000000000000006E-2</v>
      </c>
      <c r="M160" s="26">
        <v>-5.7999999999999996E-2</v>
      </c>
      <c r="N160" s="26">
        <v>-0.16500000000000001</v>
      </c>
      <c r="O160" s="26">
        <v>-0.19500000000000001</v>
      </c>
      <c r="P160" s="25">
        <v>-0.19500000000000001</v>
      </c>
      <c r="Q160" s="25">
        <v>-5.5250000000000007E-2</v>
      </c>
      <c r="R160" s="25">
        <v>-3.8000000000000006E-2</v>
      </c>
      <c r="S160" s="25">
        <v>0.253</v>
      </c>
      <c r="T160" s="25">
        <v>0.253</v>
      </c>
      <c r="U160" s="25">
        <v>0.158</v>
      </c>
      <c r="V160" s="25">
        <v>0</v>
      </c>
      <c r="W160" s="178">
        <v>0.1925</v>
      </c>
      <c r="X160" s="178">
        <v>0.19500000000000001</v>
      </c>
      <c r="Y160" s="178">
        <v>-1.1500000000000002E-2</v>
      </c>
      <c r="Z160" s="178">
        <v>-1.925E-2</v>
      </c>
      <c r="AA160" s="178">
        <v>1.175E-2</v>
      </c>
      <c r="AB160" s="178">
        <v>-3.2500000000000003E-3</v>
      </c>
      <c r="AC160" s="178">
        <v>5.0000000000000001E-3</v>
      </c>
      <c r="AD160" s="178">
        <v>-1.4999999999999999E-2</v>
      </c>
      <c r="AE160" s="178">
        <v>-6.5000000000000002E-2</v>
      </c>
      <c r="AF160" s="178">
        <v>-3.7499999999999999E-2</v>
      </c>
      <c r="AG160" s="179">
        <v>-0.06</v>
      </c>
      <c r="AH160" s="178">
        <v>-1.5500000000000002E-2</v>
      </c>
      <c r="AI160" s="25">
        <v>-4.4000000000000004E-2</v>
      </c>
      <c r="AJ160" s="25">
        <v>-7.2499999999999995E-2</v>
      </c>
      <c r="AK160" s="25">
        <v>-8.4999990000000011E-3</v>
      </c>
      <c r="AL160" s="25">
        <v>9.0000000000000011E-3</v>
      </c>
      <c r="AM160" s="25">
        <v>0.40500000000000003</v>
      </c>
      <c r="AN160" s="25">
        <v>1.7500000000000002E-2</v>
      </c>
      <c r="AO160" s="25">
        <v>-0.33</v>
      </c>
      <c r="AP160" s="25">
        <v>-0.12</v>
      </c>
      <c r="AQ160" s="25">
        <v>-0.19</v>
      </c>
      <c r="AR160" s="25">
        <v>-0.28999999999999998</v>
      </c>
      <c r="AS160" s="25">
        <v>0</v>
      </c>
      <c r="AT160" s="25">
        <v>0</v>
      </c>
      <c r="AU160" s="25">
        <v>0.29499999999999998</v>
      </c>
      <c r="AV160" s="25">
        <v>-0.33</v>
      </c>
      <c r="AW160" s="25">
        <v>-8.4499999999999992E-2</v>
      </c>
      <c r="AX160" s="25">
        <v>0</v>
      </c>
      <c r="AY160" s="25">
        <v>-8.4499999999999992E-2</v>
      </c>
      <c r="AZ160" s="25">
        <v>-3.8000000000000006E-2</v>
      </c>
      <c r="BA160" s="25">
        <v>-7.9500000000000001E-2</v>
      </c>
      <c r="BB160" s="25">
        <v>-1.5500000000000002E-2</v>
      </c>
      <c r="BC160" s="25">
        <v>-4.2999999999999997E-2</v>
      </c>
      <c r="BD160" s="25">
        <v>-1.7500000000000002E-2</v>
      </c>
      <c r="BE160" s="25">
        <v>-6.5000000000000002E-2</v>
      </c>
      <c r="BF160" s="25">
        <v>-0.17</v>
      </c>
      <c r="BG160" s="25">
        <v>0.18</v>
      </c>
      <c r="BH160" s="25">
        <v>0.28300000000000003</v>
      </c>
      <c r="BI160" s="25">
        <v>0.253</v>
      </c>
      <c r="BJ160" s="25">
        <v>0.3</v>
      </c>
    </row>
    <row r="161" spans="1:62" x14ac:dyDescent="0.25">
      <c r="A161" s="26" t="e">
        <f>#REF!-B161</f>
        <v>#REF!</v>
      </c>
      <c r="B161" s="26">
        <v>3.61</v>
      </c>
      <c r="C161" s="145">
        <f t="shared" si="4"/>
        <v>41548</v>
      </c>
      <c r="D161" s="26">
        <v>4.2279999999999998</v>
      </c>
      <c r="E161" s="26">
        <v>0.155</v>
      </c>
      <c r="F161" s="26">
        <v>7.0500240218104013E-2</v>
      </c>
      <c r="G161" s="26">
        <v>-0.19500000000000001</v>
      </c>
      <c r="H161" s="26">
        <v>-0.2</v>
      </c>
      <c r="I161" s="26">
        <v>-0.19</v>
      </c>
      <c r="J161" s="26">
        <v>-0.28000000000000003</v>
      </c>
      <c r="K161" s="26">
        <v>-9.5000000000000001E-2</v>
      </c>
      <c r="L161" s="26">
        <v>-3.8000000000000006E-2</v>
      </c>
      <c r="M161" s="26">
        <v>-5.7999999999999996E-2</v>
      </c>
      <c r="N161" s="26">
        <v>-0.16500000000000001</v>
      </c>
      <c r="O161" s="26">
        <v>-0.19500000000000001</v>
      </c>
      <c r="P161" s="25">
        <v>-0.19500000000000001</v>
      </c>
      <c r="Q161" s="25">
        <v>-6.0250000000000005E-2</v>
      </c>
      <c r="R161" s="25">
        <v>-3.8000000000000006E-2</v>
      </c>
      <c r="S161" s="25">
        <v>0.26800000000000002</v>
      </c>
      <c r="T161" s="25">
        <v>0.26800000000000002</v>
      </c>
      <c r="U161" s="25">
        <v>0.17300000000000001</v>
      </c>
      <c r="V161" s="25">
        <v>0</v>
      </c>
      <c r="W161" s="178">
        <v>0.19750000000000001</v>
      </c>
      <c r="X161" s="178">
        <v>0.215</v>
      </c>
      <c r="Y161" s="178">
        <v>-1.1500000000000002E-2</v>
      </c>
      <c r="Z161" s="178">
        <v>-1.925E-2</v>
      </c>
      <c r="AA161" s="178">
        <v>-6.5000000000000006E-3</v>
      </c>
      <c r="AB161" s="178">
        <v>-2.1499999999999998E-2</v>
      </c>
      <c r="AC161" s="178">
        <v>5.0000000000000001E-3</v>
      </c>
      <c r="AD161" s="178">
        <v>-1.4999999999999999E-2</v>
      </c>
      <c r="AE161" s="178">
        <v>-6.5000000000000002E-2</v>
      </c>
      <c r="AF161" s="178">
        <v>-3.7499999999999999E-2</v>
      </c>
      <c r="AG161" s="179">
        <v>-0.06</v>
      </c>
      <c r="AH161" s="178">
        <v>-1.5500000000000002E-2</v>
      </c>
      <c r="AI161" s="25">
        <v>-8.8000000000000009E-2</v>
      </c>
      <c r="AJ161" s="25">
        <v>-8.2500000000000004E-2</v>
      </c>
      <c r="AK161" s="25">
        <v>-8.4999990000000011E-3</v>
      </c>
      <c r="AL161" s="25">
        <v>9.0000000000000011E-3</v>
      </c>
      <c r="AM161" s="25">
        <v>0.46</v>
      </c>
      <c r="AN161" s="25">
        <v>7.4999999999999997E-3</v>
      </c>
      <c r="AO161" s="25">
        <v>-0.33</v>
      </c>
      <c r="AP161" s="25">
        <v>-0.12</v>
      </c>
      <c r="AQ161" s="25">
        <v>-0.19</v>
      </c>
      <c r="AR161" s="25">
        <v>-0.28999999999999998</v>
      </c>
      <c r="AS161" s="25">
        <v>0</v>
      </c>
      <c r="AT161" s="25">
        <v>0</v>
      </c>
      <c r="AU161" s="25">
        <v>0.29499999999999998</v>
      </c>
      <c r="AV161" s="25">
        <v>-0.33</v>
      </c>
      <c r="AW161" s="25">
        <v>-9.4500000000000015E-2</v>
      </c>
      <c r="AX161" s="25">
        <v>0</v>
      </c>
      <c r="AY161" s="25">
        <v>-9.4500000000000015E-2</v>
      </c>
      <c r="AZ161" s="25">
        <v>-3.8000000000000006E-2</v>
      </c>
      <c r="BA161" s="25">
        <v>-8.199999999999999E-2</v>
      </c>
      <c r="BB161" s="25">
        <v>-1.5500000000000002E-2</v>
      </c>
      <c r="BC161" s="25">
        <v>-4.2999999999999997E-2</v>
      </c>
      <c r="BD161" s="25">
        <v>-2.75E-2</v>
      </c>
      <c r="BE161" s="25">
        <v>-6.5000000000000002E-2</v>
      </c>
      <c r="BF161" s="25">
        <v>-0.17</v>
      </c>
      <c r="BG161" s="25">
        <v>0.18</v>
      </c>
      <c r="BH161" s="25">
        <v>0.29799999999999999</v>
      </c>
      <c r="BI161" s="25">
        <v>0.26800000000000002</v>
      </c>
      <c r="BJ161" s="25">
        <v>0.37253000000000003</v>
      </c>
    </row>
    <row r="162" spans="1:62" x14ac:dyDescent="0.25">
      <c r="A162" s="26" t="e">
        <f>#REF!-B162</f>
        <v>#REF!</v>
      </c>
      <c r="B162" s="26">
        <v>3.6749999999999998</v>
      </c>
      <c r="C162" s="145">
        <f t="shared" si="4"/>
        <v>41579</v>
      </c>
      <c r="D162" s="26">
        <v>4.3210000000000006</v>
      </c>
      <c r="E162" s="26">
        <v>0.155</v>
      </c>
      <c r="F162" s="26">
        <v>7.051110742052101E-2</v>
      </c>
      <c r="G162" s="26">
        <v>-0.19</v>
      </c>
      <c r="H162" s="26">
        <v>-0.19500000000000001</v>
      </c>
      <c r="I162" s="26">
        <v>-0.1525</v>
      </c>
      <c r="J162" s="26">
        <v>-0.27500000000000002</v>
      </c>
      <c r="K162" s="26">
        <v>-5.7500000000000002E-2</v>
      </c>
      <c r="L162" s="26">
        <v>-3.7499999999999999E-2</v>
      </c>
      <c r="M162" s="26">
        <v>-7.2499999999999995E-2</v>
      </c>
      <c r="N162" s="26">
        <v>-0.16</v>
      </c>
      <c r="O162" s="26">
        <v>-0.19</v>
      </c>
      <c r="P162" s="25">
        <v>-0.19</v>
      </c>
      <c r="Q162" s="25">
        <v>-0.08</v>
      </c>
      <c r="R162" s="25">
        <v>-3.7499999999999999E-2</v>
      </c>
      <c r="S162" s="25">
        <v>0.33</v>
      </c>
      <c r="T162" s="25">
        <v>0.33</v>
      </c>
      <c r="U162" s="25">
        <v>0.23499999999999999</v>
      </c>
      <c r="V162" s="25">
        <v>0</v>
      </c>
      <c r="W162" s="178">
        <v>0.27250000000000002</v>
      </c>
      <c r="X162" s="178">
        <v>0.315</v>
      </c>
      <c r="Y162" s="178">
        <v>-1.4499999999999999E-2</v>
      </c>
      <c r="Z162" s="178">
        <v>-3.2500000000000001E-2</v>
      </c>
      <c r="AA162" s="178">
        <v>-5.5000000000000005E-3</v>
      </c>
      <c r="AB162" s="178">
        <v>-2.0499999999999997E-2</v>
      </c>
      <c r="AC162" s="178">
        <v>5.0000000000000001E-3</v>
      </c>
      <c r="AD162" s="178">
        <v>-2.1000000000000001E-2</v>
      </c>
      <c r="AE162" s="178">
        <v>-6.7500000000000004E-2</v>
      </c>
      <c r="AF162" s="178">
        <v>-4.2500000000000003E-2</v>
      </c>
      <c r="AG162" s="179">
        <v>-6.5000000000000002E-2</v>
      </c>
      <c r="AH162" s="178">
        <v>-6.9999990000000015E-3</v>
      </c>
      <c r="AI162" s="25">
        <v>-6.6000000000000003E-2</v>
      </c>
      <c r="AJ162" s="25">
        <v>-0.1225</v>
      </c>
      <c r="AK162" s="25">
        <v>-3.4999990000000002E-3</v>
      </c>
      <c r="AL162" s="25">
        <v>1.6E-2</v>
      </c>
      <c r="AM162" s="25">
        <v>0.88500000000000001</v>
      </c>
      <c r="AN162" s="25">
        <v>-3.2500000000000001E-2</v>
      </c>
      <c r="AO162" s="25">
        <v>-0.255</v>
      </c>
      <c r="AP162" s="25">
        <v>-0.13250000000000001</v>
      </c>
      <c r="AQ162" s="25">
        <v>-0.19</v>
      </c>
      <c r="AR162" s="25">
        <v>0</v>
      </c>
      <c r="AS162" s="25">
        <v>0</v>
      </c>
      <c r="AT162" s="25">
        <v>0</v>
      </c>
      <c r="AU162" s="25">
        <v>0.12</v>
      </c>
      <c r="AV162" s="25">
        <v>-0.255</v>
      </c>
      <c r="AW162" s="25">
        <v>-0.11450000000000002</v>
      </c>
      <c r="AX162" s="25">
        <v>0</v>
      </c>
      <c r="AY162" s="25">
        <v>-0.11450000000000002</v>
      </c>
      <c r="AZ162" s="25">
        <v>-3.7499999999999999E-2</v>
      </c>
      <c r="BA162" s="25">
        <v>-9.7000000000000017E-2</v>
      </c>
      <c r="BB162" s="25">
        <v>-1.2E-2</v>
      </c>
      <c r="BC162" s="25">
        <v>-5.7500000000000002E-2</v>
      </c>
      <c r="BD162" s="25">
        <v>-6.7500000000000004E-2</v>
      </c>
      <c r="BE162" s="25">
        <v>-6.7500000000000004E-2</v>
      </c>
      <c r="BF162" s="25">
        <v>-0.17</v>
      </c>
      <c r="BG162" s="25">
        <v>0.28000000000000003</v>
      </c>
      <c r="BH162" s="25">
        <v>0.375</v>
      </c>
      <c r="BI162" s="25">
        <v>0.33</v>
      </c>
      <c r="BJ162" s="25">
        <v>0.66</v>
      </c>
    </row>
    <row r="163" spans="1:62" x14ac:dyDescent="0.25">
      <c r="A163" s="26" t="e">
        <f>#REF!-B163</f>
        <v>#REF!</v>
      </c>
      <c r="B163" s="26">
        <v>3.67</v>
      </c>
      <c r="C163" s="145">
        <f t="shared" si="4"/>
        <v>41609</v>
      </c>
      <c r="D163" s="26">
        <v>4.4119999999999999</v>
      </c>
      <c r="E163" s="26">
        <v>0.155</v>
      </c>
      <c r="F163" s="26">
        <v>7.0521624068058009E-2</v>
      </c>
      <c r="G163" s="26">
        <v>-0.19750000000000001</v>
      </c>
      <c r="H163" s="26">
        <v>-0.20250000000000001</v>
      </c>
      <c r="I163" s="26">
        <v>-0.14499999999999999</v>
      </c>
      <c r="J163" s="26">
        <v>-0.28249999999999997</v>
      </c>
      <c r="K163" s="26">
        <v>-0.05</v>
      </c>
      <c r="L163" s="26">
        <v>-3.7499999999999999E-2</v>
      </c>
      <c r="M163" s="26">
        <v>-7.2499999999999995E-2</v>
      </c>
      <c r="N163" s="26">
        <v>-0.16750000000000001</v>
      </c>
      <c r="O163" s="26">
        <v>-0.19750000000000001</v>
      </c>
      <c r="P163" s="25">
        <v>-0.19750000000000001</v>
      </c>
      <c r="Q163" s="25">
        <v>-9.1249999999999998E-2</v>
      </c>
      <c r="R163" s="25">
        <v>-3.7499999999999999E-2</v>
      </c>
      <c r="S163" s="25">
        <v>0.37</v>
      </c>
      <c r="T163" s="25">
        <v>0.37</v>
      </c>
      <c r="U163" s="25">
        <v>0.27500000000000002</v>
      </c>
      <c r="V163" s="25">
        <v>0</v>
      </c>
      <c r="W163" s="178">
        <v>0.3075</v>
      </c>
      <c r="X163" s="178">
        <v>0.39500000000000002</v>
      </c>
      <c r="Y163" s="178">
        <v>-1.4499999999999999E-2</v>
      </c>
      <c r="Z163" s="178">
        <v>-2.5000000000000001E-2</v>
      </c>
      <c r="AA163" s="178">
        <v>-5.5000000000000005E-3</v>
      </c>
      <c r="AB163" s="178">
        <v>-2.0499999999999997E-2</v>
      </c>
      <c r="AC163" s="178">
        <v>5.0000000000000001E-3</v>
      </c>
      <c r="AD163" s="178">
        <v>-2.1000000000000001E-2</v>
      </c>
      <c r="AE163" s="178">
        <v>-6.7500000000000004E-2</v>
      </c>
      <c r="AF163" s="178">
        <v>-0.04</v>
      </c>
      <c r="AG163" s="179">
        <v>-6.25E-2</v>
      </c>
      <c r="AH163" s="178">
        <v>-6.9999990000000015E-3</v>
      </c>
      <c r="AI163" s="25">
        <v>-5.8500000000000003E-2</v>
      </c>
      <c r="AJ163" s="25">
        <v>-0.14499999999999999</v>
      </c>
      <c r="AK163" s="25">
        <v>1.5E-3</v>
      </c>
      <c r="AL163" s="25">
        <v>1.6E-2</v>
      </c>
      <c r="AM163" s="25">
        <v>1.31</v>
      </c>
      <c r="AN163" s="25">
        <v>-5.5E-2</v>
      </c>
      <c r="AO163" s="25">
        <v>-0.255</v>
      </c>
      <c r="AP163" s="25">
        <v>-0.1275</v>
      </c>
      <c r="AQ163" s="25">
        <v>-0.19</v>
      </c>
      <c r="AR163" s="25">
        <v>0.06</v>
      </c>
      <c r="AS163" s="25">
        <v>0</v>
      </c>
      <c r="AT163" s="25">
        <v>0</v>
      </c>
      <c r="AU163" s="25">
        <v>0.12</v>
      </c>
      <c r="AV163" s="25">
        <v>-0.255</v>
      </c>
      <c r="AW163" s="25">
        <v>-0.11950000000000001</v>
      </c>
      <c r="AX163" s="25">
        <v>0</v>
      </c>
      <c r="AY163" s="25">
        <v>-0.11950000000000001</v>
      </c>
      <c r="AZ163" s="25">
        <v>-3.7499999999999999E-2</v>
      </c>
      <c r="BA163" s="25">
        <v>-0.10200000000000001</v>
      </c>
      <c r="BB163" s="25">
        <v>-1.2E-2</v>
      </c>
      <c r="BC163" s="25">
        <v>-5.7500000000000002E-2</v>
      </c>
      <c r="BD163" s="25">
        <v>-0.09</v>
      </c>
      <c r="BE163" s="25">
        <v>-6.7500000000000004E-2</v>
      </c>
      <c r="BF163" s="25">
        <v>-0.17</v>
      </c>
      <c r="BG163" s="25">
        <v>0.23</v>
      </c>
      <c r="BH163" s="25">
        <v>0.41499999999999998</v>
      </c>
      <c r="BI163" s="25">
        <v>0.37</v>
      </c>
      <c r="BJ163" s="25">
        <v>1.03</v>
      </c>
    </row>
    <row r="164" spans="1:62" x14ac:dyDescent="0.25">
      <c r="A164" s="26" t="e">
        <f>#REF!-B164</f>
        <v>#REF!</v>
      </c>
      <c r="B164" s="26">
        <v>3.65</v>
      </c>
      <c r="C164" s="145">
        <f t="shared" si="4"/>
        <v>41640</v>
      </c>
      <c r="D164" s="26">
        <v>4.5710000000000006</v>
      </c>
      <c r="E164" s="26">
        <v>0.155</v>
      </c>
      <c r="F164" s="26">
        <v>7.0532491270552014E-2</v>
      </c>
      <c r="G164" s="26">
        <v>-0.2</v>
      </c>
      <c r="H164" s="26">
        <v>-0.20499999999999999</v>
      </c>
      <c r="I164" s="26">
        <v>-0.13</v>
      </c>
      <c r="J164" s="26">
        <v>-0.26500000000000001</v>
      </c>
      <c r="K164" s="26">
        <v>-3.5000000000000003E-2</v>
      </c>
      <c r="L164" s="26">
        <v>-3.7499999999999999E-2</v>
      </c>
      <c r="M164" s="26">
        <v>-7.2499999999999995E-2</v>
      </c>
      <c r="N164" s="26">
        <v>-0.17</v>
      </c>
      <c r="O164" s="26">
        <v>-0.2</v>
      </c>
      <c r="P164" s="25">
        <v>-0.2</v>
      </c>
      <c r="Q164" s="25">
        <v>-9.2499999999999999E-2</v>
      </c>
      <c r="R164" s="25">
        <v>-3.7499999999999999E-2</v>
      </c>
      <c r="S164" s="25">
        <v>0.38</v>
      </c>
      <c r="T164" s="25">
        <v>0.38</v>
      </c>
      <c r="U164" s="25">
        <v>0.28499999999999998</v>
      </c>
      <c r="V164" s="25">
        <v>0</v>
      </c>
      <c r="W164" s="178">
        <v>0.3125</v>
      </c>
      <c r="X164" s="178">
        <v>0.46500000000000002</v>
      </c>
      <c r="Y164" s="178">
        <v>-9.999998999999999E-3</v>
      </c>
      <c r="Z164" s="178">
        <v>-2.5000000000000001E-2</v>
      </c>
      <c r="AA164" s="178">
        <v>-5.5000000000000005E-3</v>
      </c>
      <c r="AB164" s="178">
        <v>-2.0499999999999997E-2</v>
      </c>
      <c r="AC164" s="178">
        <v>5.0000000000000001E-3</v>
      </c>
      <c r="AD164" s="178">
        <v>-2.3000000000000003E-2</v>
      </c>
      <c r="AE164" s="178">
        <v>-6.7500000000000004E-2</v>
      </c>
      <c r="AF164" s="178">
        <v>-3.8000000000000006E-2</v>
      </c>
      <c r="AG164" s="179">
        <v>-6.0499999999999998E-2</v>
      </c>
      <c r="AH164" s="178">
        <v>-6.9999990000000015E-3</v>
      </c>
      <c r="AI164" s="25">
        <v>-5.9000000000000004E-2</v>
      </c>
      <c r="AJ164" s="25">
        <v>-0.14749999999999999</v>
      </c>
      <c r="AK164" s="25">
        <v>-1.4999990000000001E-3</v>
      </c>
      <c r="AL164" s="25">
        <v>1.6E-2</v>
      </c>
      <c r="AM164" s="25">
        <v>1.645</v>
      </c>
      <c r="AN164" s="25">
        <v>-5.7500000000000002E-2</v>
      </c>
      <c r="AO164" s="25">
        <v>-0.25</v>
      </c>
      <c r="AP164" s="25">
        <v>-0.1275</v>
      </c>
      <c r="AQ164" s="25">
        <v>-0.19</v>
      </c>
      <c r="AR164" s="25">
        <v>0.13</v>
      </c>
      <c r="AS164" s="25">
        <v>0</v>
      </c>
      <c r="AT164" s="25">
        <v>0</v>
      </c>
      <c r="AU164" s="25">
        <v>0.12</v>
      </c>
      <c r="AV164" s="25">
        <v>-0.25</v>
      </c>
      <c r="AW164" s="25">
        <v>-0.11950000000000001</v>
      </c>
      <c r="AX164" s="25">
        <v>0</v>
      </c>
      <c r="AY164" s="25">
        <v>-0.11950000000000001</v>
      </c>
      <c r="AZ164" s="25">
        <v>-3.7499999999999999E-2</v>
      </c>
      <c r="BA164" s="25">
        <v>-0.11749999999999999</v>
      </c>
      <c r="BB164" s="25">
        <v>-1.2E-2</v>
      </c>
      <c r="BC164" s="25">
        <v>-5.7500000000000002E-2</v>
      </c>
      <c r="BD164" s="25">
        <v>-9.2499999999999999E-2</v>
      </c>
      <c r="BE164" s="25">
        <v>-6.7500000000000004E-2</v>
      </c>
      <c r="BF164" s="25">
        <v>-0.17</v>
      </c>
      <c r="BG164" s="25">
        <v>0.28000000000000003</v>
      </c>
      <c r="BH164" s="25">
        <v>0.42499999999999999</v>
      </c>
      <c r="BI164" s="25">
        <v>0.38</v>
      </c>
      <c r="BJ164" s="25">
        <v>1.25</v>
      </c>
    </row>
    <row r="165" spans="1:62" x14ac:dyDescent="0.25">
      <c r="A165" s="26" t="e">
        <f>#REF!-B165</f>
        <v>#REF!</v>
      </c>
      <c r="B165" s="26">
        <v>3.6580000000000004</v>
      </c>
      <c r="C165" s="145">
        <f t="shared" si="4"/>
        <v>41671</v>
      </c>
      <c r="D165" s="26">
        <v>4.4710000000000001</v>
      </c>
      <c r="E165" s="26">
        <v>0.155</v>
      </c>
      <c r="F165" s="26">
        <v>7.0543358473085016E-2</v>
      </c>
      <c r="G165" s="26">
        <v>-0.20250000000000001</v>
      </c>
      <c r="H165" s="26">
        <v>-0.20749999999999999</v>
      </c>
      <c r="I165" s="26">
        <v>-0.13</v>
      </c>
      <c r="J165" s="26">
        <v>-0.26750000000000002</v>
      </c>
      <c r="K165" s="26">
        <v>-3.5000000000000003E-2</v>
      </c>
      <c r="L165" s="26">
        <v>-3.7499999999999999E-2</v>
      </c>
      <c r="M165" s="26">
        <v>-7.2499999999999995E-2</v>
      </c>
      <c r="N165" s="26">
        <v>-0.17249999999999999</v>
      </c>
      <c r="O165" s="26">
        <v>-0.20250000000000001</v>
      </c>
      <c r="P165" s="25">
        <v>-0.20250000000000001</v>
      </c>
      <c r="Q165" s="25">
        <v>-8.3750000000000005E-2</v>
      </c>
      <c r="R165" s="25">
        <v>-3.7499999999999999E-2</v>
      </c>
      <c r="S165" s="25">
        <v>0.35499999999999998</v>
      </c>
      <c r="T165" s="25">
        <v>0.35499999999999998</v>
      </c>
      <c r="U165" s="25">
        <v>0.26</v>
      </c>
      <c r="V165" s="25">
        <v>0</v>
      </c>
      <c r="W165" s="178">
        <v>0.3125</v>
      </c>
      <c r="X165" s="178">
        <v>0.435</v>
      </c>
      <c r="Y165" s="178">
        <v>-9.999998999999999E-3</v>
      </c>
      <c r="Z165" s="178">
        <v>-2.5000000000000001E-2</v>
      </c>
      <c r="AA165" s="178">
        <v>-5.5000000000000005E-3</v>
      </c>
      <c r="AB165" s="178">
        <v>-2.0499999999999997E-2</v>
      </c>
      <c r="AC165" s="178">
        <v>5.0000000000000001E-3</v>
      </c>
      <c r="AD165" s="178">
        <v>-2.3000000000000003E-2</v>
      </c>
      <c r="AE165" s="178">
        <v>-6.7500000000000004E-2</v>
      </c>
      <c r="AF165" s="178">
        <v>-3.8000000000000006E-2</v>
      </c>
      <c r="AG165" s="179">
        <v>-6.0499999999999998E-2</v>
      </c>
      <c r="AH165" s="178">
        <v>-6.9999990000000015E-3</v>
      </c>
      <c r="AI165" s="25">
        <v>-5.9000000000000004E-2</v>
      </c>
      <c r="AJ165" s="25">
        <v>-0.13</v>
      </c>
      <c r="AK165" s="25">
        <v>-1.4999990000000001E-3</v>
      </c>
      <c r="AL165" s="25">
        <v>1.6E-2</v>
      </c>
      <c r="AM165" s="25">
        <v>1.595</v>
      </c>
      <c r="AN165" s="25">
        <v>-0.04</v>
      </c>
      <c r="AO165" s="25">
        <v>-0.25</v>
      </c>
      <c r="AP165" s="25">
        <v>-0.1275</v>
      </c>
      <c r="AQ165" s="25">
        <v>-0.19</v>
      </c>
      <c r="AR165" s="25">
        <v>0</v>
      </c>
      <c r="AS165" s="25">
        <v>0</v>
      </c>
      <c r="AT165" s="25">
        <v>0</v>
      </c>
      <c r="AU165" s="25">
        <v>0.12</v>
      </c>
      <c r="AV165" s="25">
        <v>-0.25</v>
      </c>
      <c r="AW165" s="25">
        <v>-0.11700000000000001</v>
      </c>
      <c r="AX165" s="25">
        <v>0</v>
      </c>
      <c r="AY165" s="25">
        <v>-0.11700000000000001</v>
      </c>
      <c r="AZ165" s="25">
        <v>-3.7499999999999999E-2</v>
      </c>
      <c r="BA165" s="25">
        <v>-9.7500000000000003E-2</v>
      </c>
      <c r="BB165" s="25">
        <v>-1.2E-2</v>
      </c>
      <c r="BC165" s="25">
        <v>-5.7500000000000002E-2</v>
      </c>
      <c r="BD165" s="25">
        <v>-7.4999999999999997E-2</v>
      </c>
      <c r="BE165" s="25">
        <v>-6.7500000000000004E-2</v>
      </c>
      <c r="BF165" s="25">
        <v>-0.17</v>
      </c>
      <c r="BG165" s="25">
        <v>0.33</v>
      </c>
      <c r="BH165" s="25">
        <v>0.4</v>
      </c>
      <c r="BI165" s="25">
        <v>0.35499999999999998</v>
      </c>
      <c r="BJ165" s="25">
        <v>1.25</v>
      </c>
    </row>
    <row r="166" spans="1:62" x14ac:dyDescent="0.25">
      <c r="A166" s="26" t="e">
        <f>#REF!-B166</f>
        <v>#REF!</v>
      </c>
      <c r="B166" s="26">
        <v>3.72</v>
      </c>
      <c r="C166" s="145">
        <f t="shared" si="4"/>
        <v>41699</v>
      </c>
      <c r="D166" s="26">
        <v>4.3490000000000002</v>
      </c>
      <c r="E166" s="26">
        <v>0.15</v>
      </c>
      <c r="F166" s="26">
        <v>7.0553174010889008E-2</v>
      </c>
      <c r="G166" s="26">
        <v>-0.20499999999999999</v>
      </c>
      <c r="H166" s="26">
        <v>-0.21</v>
      </c>
      <c r="I166" s="26">
        <v>-0.13</v>
      </c>
      <c r="J166" s="26">
        <v>-0.27</v>
      </c>
      <c r="K166" s="26">
        <v>-3.5000000000000003E-2</v>
      </c>
      <c r="L166" s="26">
        <v>-3.7499999999999999E-2</v>
      </c>
      <c r="M166" s="26">
        <v>-7.2499999999999995E-2</v>
      </c>
      <c r="N166" s="26">
        <v>-0.17499999999999999</v>
      </c>
      <c r="O166" s="26">
        <v>-0.20499999999999999</v>
      </c>
      <c r="P166" s="25">
        <v>-0.20499999999999999</v>
      </c>
      <c r="Q166" s="25">
        <v>-7.7499999999999999E-2</v>
      </c>
      <c r="R166" s="25">
        <v>-3.7499999999999999E-2</v>
      </c>
      <c r="S166" s="25">
        <v>0.35300000000000004</v>
      </c>
      <c r="T166" s="25">
        <v>0.35300000000000004</v>
      </c>
      <c r="U166" s="25">
        <v>0.25800000000000001</v>
      </c>
      <c r="V166" s="25">
        <v>0</v>
      </c>
      <c r="W166" s="178">
        <v>0.27</v>
      </c>
      <c r="X166" s="178">
        <v>0.39</v>
      </c>
      <c r="Y166" s="178">
        <v>-9.999998999999999E-3</v>
      </c>
      <c r="Z166" s="178">
        <v>-2.5000000000000001E-2</v>
      </c>
      <c r="AA166" s="178">
        <v>1.3000000000000001E-2</v>
      </c>
      <c r="AB166" s="178">
        <v>-1.9999990000000001E-3</v>
      </c>
      <c r="AC166" s="178">
        <v>5.0000000000000001E-3</v>
      </c>
      <c r="AD166" s="178">
        <v>-2.3000000000000003E-2</v>
      </c>
      <c r="AE166" s="178">
        <v>-6.7500000000000004E-2</v>
      </c>
      <c r="AF166" s="178">
        <v>-3.8000000000000006E-2</v>
      </c>
      <c r="AG166" s="179">
        <v>-6.0499999999999998E-2</v>
      </c>
      <c r="AH166" s="178">
        <v>-6.9999990000000015E-3</v>
      </c>
      <c r="AI166" s="25">
        <v>-5.8500000000000003E-2</v>
      </c>
      <c r="AJ166" s="25">
        <v>-0.11749999999999999</v>
      </c>
      <c r="AK166" s="25">
        <v>-1.4999990000000001E-3</v>
      </c>
      <c r="AL166" s="25">
        <v>1.6E-2</v>
      </c>
      <c r="AM166" s="25">
        <v>0.96499999999999997</v>
      </c>
      <c r="AN166" s="25">
        <v>-2.75E-2</v>
      </c>
      <c r="AO166" s="25">
        <v>-0.25</v>
      </c>
      <c r="AP166" s="25">
        <v>-0.13250000000000001</v>
      </c>
      <c r="AQ166" s="25">
        <v>-0.19</v>
      </c>
      <c r="AR166" s="25">
        <v>-0.18</v>
      </c>
      <c r="AS166" s="25">
        <v>0</v>
      </c>
      <c r="AT166" s="25">
        <v>0</v>
      </c>
      <c r="AU166" s="25">
        <v>0.12</v>
      </c>
      <c r="AV166" s="25">
        <v>-0.25</v>
      </c>
      <c r="AW166" s="25">
        <v>-0.10200000000000001</v>
      </c>
      <c r="AX166" s="25">
        <v>0</v>
      </c>
      <c r="AY166" s="25">
        <v>-0.10200000000000001</v>
      </c>
      <c r="AZ166" s="25">
        <v>-3.7499999999999999E-2</v>
      </c>
      <c r="BA166" s="25">
        <v>-8.5000000000000006E-2</v>
      </c>
      <c r="BB166" s="25">
        <v>-1.2E-2</v>
      </c>
      <c r="BC166" s="25">
        <v>-5.7500000000000002E-2</v>
      </c>
      <c r="BD166" s="25">
        <v>-6.25E-2</v>
      </c>
      <c r="BE166" s="25">
        <v>-6.7500000000000004E-2</v>
      </c>
      <c r="BF166" s="25">
        <v>-0.17</v>
      </c>
      <c r="BG166" s="25">
        <v>0.33</v>
      </c>
      <c r="BH166" s="25">
        <v>0.39800000000000008</v>
      </c>
      <c r="BI166" s="25">
        <v>0.35300000000000004</v>
      </c>
      <c r="BJ166" s="25">
        <v>0.90500000000000003</v>
      </c>
    </row>
    <row r="167" spans="1:62" x14ac:dyDescent="0.25">
      <c r="A167" s="26" t="e">
        <f>#REF!-B167</f>
        <v>#REF!</v>
      </c>
      <c r="B167" s="26">
        <v>3.7990000000000004</v>
      </c>
      <c r="C167" s="145">
        <f t="shared" si="4"/>
        <v>41730</v>
      </c>
      <c r="D167" s="26">
        <v>4.2270000000000003</v>
      </c>
      <c r="E167" s="26">
        <v>0.15</v>
      </c>
      <c r="F167" s="26">
        <v>7.056404121349702E-2</v>
      </c>
      <c r="G167" s="26">
        <v>-0.19500000000000001</v>
      </c>
      <c r="H167" s="26">
        <v>-0.2</v>
      </c>
      <c r="I167" s="26">
        <v>-0.17499999999999999</v>
      </c>
      <c r="J167" s="26">
        <v>-0.26</v>
      </c>
      <c r="K167" s="26">
        <v>-0.08</v>
      </c>
      <c r="L167" s="26">
        <v>-0.03</v>
      </c>
      <c r="M167" s="26">
        <v>-5.5500000000000001E-2</v>
      </c>
      <c r="N167" s="26">
        <v>-0.16500000000000001</v>
      </c>
      <c r="O167" s="26">
        <v>-0.19500000000000001</v>
      </c>
      <c r="P167" s="25">
        <v>-0.19500000000000001</v>
      </c>
      <c r="Q167" s="25">
        <v>-5.5E-2</v>
      </c>
      <c r="R167" s="25">
        <v>-3.5000000000000003E-2</v>
      </c>
      <c r="S167" s="25">
        <v>0.25800000000000001</v>
      </c>
      <c r="T167" s="25">
        <v>0.25800000000000001</v>
      </c>
      <c r="U167" s="25">
        <v>0.16300000000000001</v>
      </c>
      <c r="V167" s="25">
        <v>0</v>
      </c>
      <c r="W167" s="178">
        <v>0.20499999999999999</v>
      </c>
      <c r="X167" s="178">
        <v>0.25</v>
      </c>
      <c r="Y167" s="178">
        <v>-9.4999990000000003E-3</v>
      </c>
      <c r="Z167" s="178">
        <v>-1.7500000000000002E-2</v>
      </c>
      <c r="AA167" s="178">
        <v>1.3000000000000001E-2</v>
      </c>
      <c r="AB167" s="178">
        <v>-1.9999990000000001E-3</v>
      </c>
      <c r="AC167" s="178">
        <v>5.0000000000000001E-3</v>
      </c>
      <c r="AD167" s="178">
        <v>-1.3000000000000001E-2</v>
      </c>
      <c r="AE167" s="178">
        <v>-6.5000000000000002E-2</v>
      </c>
      <c r="AF167" s="178">
        <v>-3.5500000000000004E-2</v>
      </c>
      <c r="AG167" s="179">
        <v>-5.7999999999999996E-2</v>
      </c>
      <c r="AH167" s="178">
        <v>-1.4499999999999999E-2</v>
      </c>
      <c r="AI167" s="25">
        <v>-5.4000000000000006E-2</v>
      </c>
      <c r="AJ167" s="25">
        <v>-7.4999999999999997E-2</v>
      </c>
      <c r="AK167" s="25">
        <v>-6.4999990000000011E-3</v>
      </c>
      <c r="AL167" s="25">
        <v>9.0000000000000011E-3</v>
      </c>
      <c r="AM167" s="25">
        <v>0.45</v>
      </c>
      <c r="AN167" s="25">
        <v>1.4999999999999999E-2</v>
      </c>
      <c r="AO167" s="25">
        <v>-0.31</v>
      </c>
      <c r="AP167" s="25">
        <v>-0.12</v>
      </c>
      <c r="AQ167" s="25">
        <v>-0.19</v>
      </c>
      <c r="AR167" s="25">
        <v>-0.28999999999999998</v>
      </c>
      <c r="AS167" s="25">
        <v>0</v>
      </c>
      <c r="AT167" s="25">
        <v>0</v>
      </c>
      <c r="AU167" s="25">
        <v>0.29499999999999998</v>
      </c>
      <c r="AV167" s="25">
        <v>-0.31</v>
      </c>
      <c r="AW167" s="25">
        <v>-9.2499999999999999E-2</v>
      </c>
      <c r="AX167" s="25">
        <v>0</v>
      </c>
      <c r="AY167" s="25">
        <v>-9.2499999999999999E-2</v>
      </c>
      <c r="AZ167" s="25">
        <v>-3.5000000000000003E-2</v>
      </c>
      <c r="BA167" s="25">
        <v>-7.7499999999999999E-2</v>
      </c>
      <c r="BB167" s="25">
        <v>-1.4499999999999999E-2</v>
      </c>
      <c r="BC167" s="25">
        <v>-4.0500000000000001E-2</v>
      </c>
      <c r="BD167" s="25">
        <v>-0.02</v>
      </c>
      <c r="BE167" s="25">
        <v>-6.5000000000000002E-2</v>
      </c>
      <c r="BF167" s="25">
        <v>-0.17</v>
      </c>
      <c r="BG167" s="25">
        <v>0.18</v>
      </c>
      <c r="BH167" s="25">
        <v>0.28800000000000003</v>
      </c>
      <c r="BI167" s="25">
        <v>0.25800000000000001</v>
      </c>
      <c r="BJ167" s="25">
        <v>0.36499999999999999</v>
      </c>
    </row>
    <row r="168" spans="1:62" x14ac:dyDescent="0.25">
      <c r="A168" s="26" t="e">
        <f>#REF!-B168</f>
        <v>#REF!</v>
      </c>
      <c r="B168" s="26">
        <v>4.0750000000000002</v>
      </c>
      <c r="C168" s="145">
        <f t="shared" si="4"/>
        <v>41760</v>
      </c>
      <c r="D168" s="26">
        <v>4.2210000000000001</v>
      </c>
      <c r="E168" s="26">
        <v>0.15</v>
      </c>
      <c r="F168" s="26">
        <v>7.057455786121801E-2</v>
      </c>
      <c r="G168" s="26">
        <v>-0.19500000000000001</v>
      </c>
      <c r="H168" s="26">
        <v>-0.2</v>
      </c>
      <c r="I168" s="26">
        <v>-0.20499999999999999</v>
      </c>
      <c r="J168" s="26">
        <v>-0.26</v>
      </c>
      <c r="K168" s="26">
        <v>-9.5000000000000001E-2</v>
      </c>
      <c r="L168" s="26">
        <v>-0.03</v>
      </c>
      <c r="M168" s="26">
        <v>-5.5500000000000001E-2</v>
      </c>
      <c r="N168" s="26">
        <v>-0.16500000000000001</v>
      </c>
      <c r="O168" s="26">
        <v>-0.19500000000000001</v>
      </c>
      <c r="P168" s="25">
        <v>-0.19500000000000001</v>
      </c>
      <c r="Q168" s="25">
        <v>-5.5E-2</v>
      </c>
      <c r="R168" s="25">
        <v>-3.5000000000000003E-2</v>
      </c>
      <c r="S168" s="25">
        <v>0.26800000000000002</v>
      </c>
      <c r="T168" s="25">
        <v>0.26800000000000002</v>
      </c>
      <c r="U168" s="25">
        <v>0.17300000000000001</v>
      </c>
      <c r="V168" s="25">
        <v>0</v>
      </c>
      <c r="W168" s="178">
        <v>0.1925</v>
      </c>
      <c r="X168" s="178">
        <v>0.20250000000000001</v>
      </c>
      <c r="Y168" s="178">
        <v>-9.4999990000000003E-3</v>
      </c>
      <c r="Z168" s="178">
        <v>-1.7750000000000002E-2</v>
      </c>
      <c r="AA168" s="178">
        <v>1.2750000000000001E-2</v>
      </c>
      <c r="AB168" s="178">
        <v>-2.2500000000000003E-3</v>
      </c>
      <c r="AC168" s="178">
        <v>5.0000000000000001E-3</v>
      </c>
      <c r="AD168" s="178">
        <v>-1.3000000000000001E-2</v>
      </c>
      <c r="AE168" s="178">
        <v>-6.5000000000000002E-2</v>
      </c>
      <c r="AF168" s="178">
        <v>-3.5500000000000004E-2</v>
      </c>
      <c r="AG168" s="179">
        <v>-5.7999999999999996E-2</v>
      </c>
      <c r="AH168" s="178">
        <v>-1.4499999999999999E-2</v>
      </c>
      <c r="AI168" s="25">
        <v>-5.4000000000000006E-2</v>
      </c>
      <c r="AJ168" s="25">
        <v>-7.4999999999999997E-2</v>
      </c>
      <c r="AK168" s="25">
        <v>-6.4999990000000011E-3</v>
      </c>
      <c r="AL168" s="25">
        <v>9.0000000000000011E-3</v>
      </c>
      <c r="AM168" s="25">
        <v>0.41499999999999998</v>
      </c>
      <c r="AN168" s="25">
        <v>1.4999999999999999E-2</v>
      </c>
      <c r="AO168" s="25">
        <v>-0.31</v>
      </c>
      <c r="AP168" s="25">
        <v>-0.12</v>
      </c>
      <c r="AQ168" s="25">
        <v>-0.19</v>
      </c>
      <c r="AR168" s="25">
        <v>-0.28999999999999998</v>
      </c>
      <c r="AS168" s="25">
        <v>0</v>
      </c>
      <c r="AT168" s="25">
        <v>0</v>
      </c>
      <c r="AU168" s="25">
        <v>0.29499999999999998</v>
      </c>
      <c r="AV168" s="25">
        <v>-0.31</v>
      </c>
      <c r="AW168" s="25">
        <v>-0.09</v>
      </c>
      <c r="AX168" s="25">
        <v>0</v>
      </c>
      <c r="AY168" s="25">
        <v>-0.09</v>
      </c>
      <c r="AZ168" s="25">
        <v>-3.5000000000000003E-2</v>
      </c>
      <c r="BA168" s="25">
        <v>-7.2499999999999995E-2</v>
      </c>
      <c r="BB168" s="25">
        <v>-1.4499999999999999E-2</v>
      </c>
      <c r="BC168" s="25">
        <v>-4.0500000000000001E-2</v>
      </c>
      <c r="BD168" s="25">
        <v>-0.02</v>
      </c>
      <c r="BE168" s="25">
        <v>-6.5000000000000002E-2</v>
      </c>
      <c r="BF168" s="25">
        <v>-0.17</v>
      </c>
      <c r="BG168" s="25">
        <v>0.18</v>
      </c>
      <c r="BH168" s="25">
        <v>0.29799999999999999</v>
      </c>
      <c r="BI168" s="25">
        <v>0.26800000000000002</v>
      </c>
      <c r="BJ168" s="25">
        <v>0.29749999999999999</v>
      </c>
    </row>
    <row r="169" spans="1:62" x14ac:dyDescent="0.25">
      <c r="A169" s="26" t="e">
        <f>#REF!-B169</f>
        <v>#REF!</v>
      </c>
      <c r="B169" s="26">
        <v>3.992</v>
      </c>
      <c r="C169" s="145">
        <f t="shared" si="4"/>
        <v>41791</v>
      </c>
      <c r="D169" s="26">
        <v>4.26</v>
      </c>
      <c r="E169" s="26">
        <v>0.15</v>
      </c>
      <c r="F169" s="26">
        <v>7.0585425063902016E-2</v>
      </c>
      <c r="G169" s="26">
        <v>-0.19500000000000001</v>
      </c>
      <c r="H169" s="26">
        <v>-0.2</v>
      </c>
      <c r="I169" s="26">
        <v>-0.215</v>
      </c>
      <c r="J169" s="26">
        <v>-0.26</v>
      </c>
      <c r="K169" s="26">
        <v>-0.105</v>
      </c>
      <c r="L169" s="26">
        <v>-0.03</v>
      </c>
      <c r="M169" s="26">
        <v>-5.5500000000000001E-2</v>
      </c>
      <c r="N169" s="26">
        <v>-0.16500000000000001</v>
      </c>
      <c r="O169" s="26">
        <v>-0.19500000000000001</v>
      </c>
      <c r="P169" s="25">
        <v>-0.19500000000000001</v>
      </c>
      <c r="Q169" s="25">
        <v>-5.2499999999999998E-2</v>
      </c>
      <c r="R169" s="25">
        <v>-3.5000000000000003E-2</v>
      </c>
      <c r="S169" s="25">
        <v>0.26300000000000001</v>
      </c>
      <c r="T169" s="25">
        <v>0.26300000000000001</v>
      </c>
      <c r="U169" s="25">
        <v>0.16800000000000001</v>
      </c>
      <c r="V169" s="25">
        <v>0</v>
      </c>
      <c r="W169" s="178">
        <v>0.1925</v>
      </c>
      <c r="X169" s="178">
        <v>0.20250000000000001</v>
      </c>
      <c r="Y169" s="178">
        <v>-9.4999990000000003E-3</v>
      </c>
      <c r="Z169" s="178">
        <v>-1.7750000000000002E-2</v>
      </c>
      <c r="AA169" s="178">
        <v>1.2750000000000001E-2</v>
      </c>
      <c r="AB169" s="178">
        <v>-2.2500000000000003E-3</v>
      </c>
      <c r="AC169" s="178">
        <v>5.0000000000000001E-3</v>
      </c>
      <c r="AD169" s="178">
        <v>-1.3000000000000001E-2</v>
      </c>
      <c r="AE169" s="178">
        <v>-6.5000000000000002E-2</v>
      </c>
      <c r="AF169" s="178">
        <v>-3.5500000000000004E-2</v>
      </c>
      <c r="AG169" s="179">
        <v>-5.7999999999999996E-2</v>
      </c>
      <c r="AH169" s="178">
        <v>-1.4499999999999999E-2</v>
      </c>
      <c r="AI169" s="25">
        <v>-7.0000000000000007E-2</v>
      </c>
      <c r="AJ169" s="25">
        <v>-7.0000000000000007E-2</v>
      </c>
      <c r="AK169" s="25">
        <v>-6.4999990000000011E-3</v>
      </c>
      <c r="AL169" s="25">
        <v>9.0000000000000011E-3</v>
      </c>
      <c r="AM169" s="25">
        <v>0.40500000000000003</v>
      </c>
      <c r="AN169" s="25">
        <v>0.02</v>
      </c>
      <c r="AO169" s="25">
        <v>-0.31</v>
      </c>
      <c r="AP169" s="25">
        <v>-0.12</v>
      </c>
      <c r="AQ169" s="25">
        <v>-0.19</v>
      </c>
      <c r="AR169" s="25">
        <v>-0.28999999999999998</v>
      </c>
      <c r="AS169" s="25">
        <v>0</v>
      </c>
      <c r="AT169" s="25">
        <v>0</v>
      </c>
      <c r="AU169" s="25">
        <v>0.29499999999999998</v>
      </c>
      <c r="AV169" s="25">
        <v>-0.31</v>
      </c>
      <c r="AW169" s="25">
        <v>-8.2500000000000004E-2</v>
      </c>
      <c r="AX169" s="25">
        <v>0</v>
      </c>
      <c r="AY169" s="25">
        <v>-8.2500000000000004E-2</v>
      </c>
      <c r="AZ169" s="25">
        <v>-3.5000000000000003E-2</v>
      </c>
      <c r="BA169" s="25">
        <v>-6.7500000000000004E-2</v>
      </c>
      <c r="BB169" s="25">
        <v>-1.4499999999999999E-2</v>
      </c>
      <c r="BC169" s="25">
        <v>-4.0500000000000001E-2</v>
      </c>
      <c r="BD169" s="25">
        <v>-1.4999999999999999E-2</v>
      </c>
      <c r="BE169" s="25">
        <v>-6.5000000000000002E-2</v>
      </c>
      <c r="BF169" s="25">
        <v>-0.17</v>
      </c>
      <c r="BG169" s="25">
        <v>0.18</v>
      </c>
      <c r="BH169" s="25">
        <v>0.29300000000000004</v>
      </c>
      <c r="BI169" s="25">
        <v>0.26300000000000001</v>
      </c>
      <c r="BJ169" s="25">
        <v>0.29749999999999999</v>
      </c>
    </row>
    <row r="170" spans="1:62" x14ac:dyDescent="0.25">
      <c r="A170" s="26" t="e">
        <f>#REF!-B170</f>
        <v>#REF!</v>
      </c>
      <c r="B170" s="26">
        <v>3.867</v>
      </c>
      <c r="C170" s="145">
        <f t="shared" si="4"/>
        <v>41821</v>
      </c>
      <c r="D170" s="26">
        <v>4.2880000000000003</v>
      </c>
      <c r="E170" s="26">
        <v>0.15</v>
      </c>
      <c r="F170" s="26">
        <v>7.0595941711698015E-2</v>
      </c>
      <c r="G170" s="26">
        <v>-0.19500000000000001</v>
      </c>
      <c r="H170" s="26">
        <v>-0.2</v>
      </c>
      <c r="I170" s="26">
        <v>-0.215</v>
      </c>
      <c r="J170" s="26">
        <v>-0.28000000000000003</v>
      </c>
      <c r="K170" s="26">
        <v>-0.105</v>
      </c>
      <c r="L170" s="26">
        <v>-0.03</v>
      </c>
      <c r="M170" s="26">
        <v>-5.5500000000000001E-2</v>
      </c>
      <c r="N170" s="26">
        <v>-0.16500000000000001</v>
      </c>
      <c r="O170" s="26">
        <v>-0.19500000000000001</v>
      </c>
      <c r="P170" s="25">
        <v>-0.19500000000000001</v>
      </c>
      <c r="Q170" s="25">
        <v>-5.1249999999999997E-2</v>
      </c>
      <c r="R170" s="25">
        <v>-3.5000000000000003E-2</v>
      </c>
      <c r="S170" s="25">
        <v>0.253</v>
      </c>
      <c r="T170" s="25">
        <v>0.253</v>
      </c>
      <c r="U170" s="25">
        <v>0.158</v>
      </c>
      <c r="V170" s="25">
        <v>0</v>
      </c>
      <c r="W170" s="178">
        <v>0.1925</v>
      </c>
      <c r="X170" s="178">
        <v>0.215</v>
      </c>
      <c r="Y170" s="178">
        <v>-9.4999990000000003E-3</v>
      </c>
      <c r="Z170" s="178">
        <v>-1.7750000000000002E-2</v>
      </c>
      <c r="AA170" s="178">
        <v>1.2750000000000001E-2</v>
      </c>
      <c r="AB170" s="178">
        <v>-2.2500000000000003E-3</v>
      </c>
      <c r="AC170" s="178">
        <v>5.0000000000000001E-3</v>
      </c>
      <c r="AD170" s="178">
        <v>-1.3000000000000001E-2</v>
      </c>
      <c r="AE170" s="178">
        <v>-6.5000000000000002E-2</v>
      </c>
      <c r="AF170" s="178">
        <v>-3.5500000000000004E-2</v>
      </c>
      <c r="AG170" s="179">
        <v>-5.7999999999999996E-2</v>
      </c>
      <c r="AH170" s="178">
        <v>-1.4499999999999999E-2</v>
      </c>
      <c r="AI170" s="25">
        <v>-6.3E-2</v>
      </c>
      <c r="AJ170" s="25">
        <v>-6.7500000000000004E-2</v>
      </c>
      <c r="AK170" s="25">
        <v>-6.4999990000000011E-3</v>
      </c>
      <c r="AL170" s="25">
        <v>9.0000000000000011E-3</v>
      </c>
      <c r="AM170" s="25">
        <v>0.44</v>
      </c>
      <c r="AN170" s="25">
        <v>2.2499999999999999E-2</v>
      </c>
      <c r="AO170" s="25">
        <v>-0.31</v>
      </c>
      <c r="AP170" s="25">
        <v>-0.12</v>
      </c>
      <c r="AQ170" s="25">
        <v>-0.19</v>
      </c>
      <c r="AR170" s="25">
        <v>-0.28999999999999998</v>
      </c>
      <c r="AS170" s="25">
        <v>0</v>
      </c>
      <c r="AT170" s="25">
        <v>0</v>
      </c>
      <c r="AU170" s="25">
        <v>0.29499999999999998</v>
      </c>
      <c r="AV170" s="25">
        <v>-0.31</v>
      </c>
      <c r="AW170" s="25">
        <v>-0.09</v>
      </c>
      <c r="AX170" s="25">
        <v>0</v>
      </c>
      <c r="AY170" s="25">
        <v>-0.09</v>
      </c>
      <c r="AZ170" s="25">
        <v>-3.5000000000000003E-2</v>
      </c>
      <c r="BA170" s="25">
        <v>-6.25E-2</v>
      </c>
      <c r="BB170" s="25">
        <v>-1.4499999999999999E-2</v>
      </c>
      <c r="BC170" s="25">
        <v>-4.0500000000000001E-2</v>
      </c>
      <c r="BD170" s="25">
        <v>-1.2500000000000001E-2</v>
      </c>
      <c r="BE170" s="25">
        <v>-6.5000000000000002E-2</v>
      </c>
      <c r="BF170" s="25">
        <v>-0.17</v>
      </c>
      <c r="BG170" s="25">
        <v>0.18</v>
      </c>
      <c r="BH170" s="25">
        <v>0.28300000000000003</v>
      </c>
      <c r="BI170" s="25">
        <v>0.253</v>
      </c>
      <c r="BJ170" s="25">
        <v>0.31</v>
      </c>
    </row>
    <row r="171" spans="1:62" x14ac:dyDescent="0.25">
      <c r="A171" s="26" t="e">
        <f>#REF!-B171</f>
        <v>#REF!</v>
      </c>
      <c r="B171" s="26">
        <v>3.7450000000000001</v>
      </c>
      <c r="C171" s="145">
        <f t="shared" si="4"/>
        <v>41852</v>
      </c>
      <c r="D171" s="26">
        <v>4.3099999999999996</v>
      </c>
      <c r="E171" s="26">
        <v>0.15</v>
      </c>
      <c r="F171" s="26">
        <v>7.0606808914457989E-2</v>
      </c>
      <c r="G171" s="26">
        <v>-0.19500000000000001</v>
      </c>
      <c r="H171" s="26">
        <v>-0.2</v>
      </c>
      <c r="I171" s="26">
        <v>-0.215</v>
      </c>
      <c r="J171" s="26">
        <v>-0.28000000000000003</v>
      </c>
      <c r="K171" s="26">
        <v>-0.105</v>
      </c>
      <c r="L171" s="26">
        <v>-0.03</v>
      </c>
      <c r="M171" s="26">
        <v>-5.5500000000000001E-2</v>
      </c>
      <c r="N171" s="26">
        <v>-0.16500000000000001</v>
      </c>
      <c r="O171" s="26">
        <v>-0.19500000000000001</v>
      </c>
      <c r="P171" s="25">
        <v>-0.19500000000000001</v>
      </c>
      <c r="Q171" s="25">
        <v>-0.05</v>
      </c>
      <c r="R171" s="25">
        <v>-3.5000000000000003E-2</v>
      </c>
      <c r="S171" s="25">
        <v>0.25</v>
      </c>
      <c r="T171" s="25">
        <v>0.25</v>
      </c>
      <c r="U171" s="25">
        <v>0.155</v>
      </c>
      <c r="V171" s="25">
        <v>0</v>
      </c>
      <c r="W171" s="178">
        <v>0.1925</v>
      </c>
      <c r="X171" s="178">
        <v>0.215</v>
      </c>
      <c r="Y171" s="178">
        <v>-9.4999990000000003E-3</v>
      </c>
      <c r="Z171" s="178">
        <v>-1.7750000000000002E-2</v>
      </c>
      <c r="AA171" s="178">
        <v>1.2750000000000001E-2</v>
      </c>
      <c r="AB171" s="178">
        <v>-2.2500000000000003E-3</v>
      </c>
      <c r="AC171" s="178">
        <v>5.0000000000000001E-3</v>
      </c>
      <c r="AD171" s="178">
        <v>-1.3000000000000001E-2</v>
      </c>
      <c r="AE171" s="178">
        <v>-6.5000000000000002E-2</v>
      </c>
      <c r="AF171" s="178">
        <v>-3.5500000000000004E-2</v>
      </c>
      <c r="AG171" s="179">
        <v>-5.7999999999999996E-2</v>
      </c>
      <c r="AH171" s="178">
        <v>-1.4499999999999999E-2</v>
      </c>
      <c r="AI171" s="25">
        <v>-4.4000000000000004E-2</v>
      </c>
      <c r="AJ171" s="25">
        <v>-6.5000000000000002E-2</v>
      </c>
      <c r="AK171" s="25">
        <v>-6.4999990000000011E-3</v>
      </c>
      <c r="AL171" s="25">
        <v>9.0000000000000011E-3</v>
      </c>
      <c r="AM171" s="25">
        <v>0.505</v>
      </c>
      <c r="AN171" s="25">
        <v>2.5000000000000001E-2</v>
      </c>
      <c r="AO171" s="25">
        <v>-0.31</v>
      </c>
      <c r="AP171" s="25">
        <v>-0.12</v>
      </c>
      <c r="AQ171" s="25">
        <v>-0.19</v>
      </c>
      <c r="AR171" s="25">
        <v>-0.28999999999999998</v>
      </c>
      <c r="AS171" s="25">
        <v>0</v>
      </c>
      <c r="AT171" s="25">
        <v>0</v>
      </c>
      <c r="AU171" s="25">
        <v>0.29499999999999998</v>
      </c>
      <c r="AV171" s="25">
        <v>-0.31</v>
      </c>
      <c r="AW171" s="25">
        <v>-7.7499999999999999E-2</v>
      </c>
      <c r="AX171" s="25">
        <v>0</v>
      </c>
      <c r="AY171" s="25">
        <v>-7.7499999999999999E-2</v>
      </c>
      <c r="AZ171" s="25">
        <v>-3.5000000000000003E-2</v>
      </c>
      <c r="BA171" s="25">
        <v>-6.25E-2</v>
      </c>
      <c r="BB171" s="25">
        <v>-1.4499999999999999E-2</v>
      </c>
      <c r="BC171" s="25">
        <v>-4.0500000000000001E-2</v>
      </c>
      <c r="BD171" s="25">
        <v>-0.01</v>
      </c>
      <c r="BE171" s="25">
        <v>-6.5000000000000002E-2</v>
      </c>
      <c r="BF171" s="25">
        <v>-0.17</v>
      </c>
      <c r="BG171" s="25">
        <v>0.18</v>
      </c>
      <c r="BH171" s="25">
        <v>0.28000000000000003</v>
      </c>
      <c r="BI171" s="25">
        <v>0.25</v>
      </c>
      <c r="BJ171" s="25">
        <v>0.31</v>
      </c>
    </row>
    <row r="172" spans="1:62" x14ac:dyDescent="0.25">
      <c r="A172" s="26" t="e">
        <f>#REF!-B172</f>
        <v>#REF!</v>
      </c>
      <c r="B172" s="26">
        <v>3.7280000000000002</v>
      </c>
      <c r="C172" s="145">
        <f t="shared" si="4"/>
        <v>41883</v>
      </c>
      <c r="D172" s="26">
        <v>4.32</v>
      </c>
      <c r="E172" s="26">
        <v>0.15</v>
      </c>
      <c r="F172" s="26">
        <v>7.0617676117257999E-2</v>
      </c>
      <c r="G172" s="26">
        <v>-0.19500000000000001</v>
      </c>
      <c r="H172" s="26">
        <v>-0.2</v>
      </c>
      <c r="I172" s="26">
        <v>-0.20499999999999999</v>
      </c>
      <c r="J172" s="26">
        <v>-0.28000000000000003</v>
      </c>
      <c r="K172" s="26">
        <v>-9.5000000000000001E-2</v>
      </c>
      <c r="L172" s="26">
        <v>-0.03</v>
      </c>
      <c r="M172" s="26">
        <v>-5.5500000000000001E-2</v>
      </c>
      <c r="N172" s="26">
        <v>-0.16500000000000001</v>
      </c>
      <c r="O172" s="26">
        <v>-0.19500000000000001</v>
      </c>
      <c r="P172" s="25">
        <v>-0.19500000000000001</v>
      </c>
      <c r="Q172" s="25">
        <v>-5.3749999999999999E-2</v>
      </c>
      <c r="R172" s="25">
        <v>-3.5000000000000003E-2</v>
      </c>
      <c r="S172" s="25">
        <v>0.24800000000000003</v>
      </c>
      <c r="T172" s="25">
        <v>0.24800000000000003</v>
      </c>
      <c r="U172" s="25">
        <v>0.153</v>
      </c>
      <c r="V172" s="25">
        <v>0</v>
      </c>
      <c r="W172" s="178">
        <v>0.1925</v>
      </c>
      <c r="X172" s="178">
        <v>0.19500000000000001</v>
      </c>
      <c r="Y172" s="178">
        <v>-9.4999990000000003E-3</v>
      </c>
      <c r="Z172" s="178">
        <v>-1.7750000000000002E-2</v>
      </c>
      <c r="AA172" s="178">
        <v>1.2750000000000001E-2</v>
      </c>
      <c r="AB172" s="178">
        <v>-2.2500000000000003E-3</v>
      </c>
      <c r="AC172" s="178">
        <v>5.0000000000000001E-3</v>
      </c>
      <c r="AD172" s="178">
        <v>-1.3000000000000001E-2</v>
      </c>
      <c r="AE172" s="178">
        <v>-6.5000000000000002E-2</v>
      </c>
      <c r="AF172" s="178">
        <v>-3.5500000000000004E-2</v>
      </c>
      <c r="AG172" s="179">
        <v>-5.7999999999999996E-2</v>
      </c>
      <c r="AH172" s="178">
        <v>-1.4499999999999999E-2</v>
      </c>
      <c r="AI172" s="25">
        <v>-4.2000000000000003E-2</v>
      </c>
      <c r="AJ172" s="25">
        <v>-7.2499999999999995E-2</v>
      </c>
      <c r="AK172" s="25">
        <v>-6.4999990000000011E-3</v>
      </c>
      <c r="AL172" s="25">
        <v>9.0000000000000011E-3</v>
      </c>
      <c r="AM172" s="25">
        <v>0.40500000000000003</v>
      </c>
      <c r="AN172" s="25">
        <v>1.7500000000000002E-2</v>
      </c>
      <c r="AO172" s="25">
        <v>-0.31</v>
      </c>
      <c r="AP172" s="25">
        <v>-0.12</v>
      </c>
      <c r="AQ172" s="25">
        <v>-0.19</v>
      </c>
      <c r="AR172" s="25">
        <v>-0.28999999999999998</v>
      </c>
      <c r="AS172" s="25">
        <v>0</v>
      </c>
      <c r="AT172" s="25">
        <v>0</v>
      </c>
      <c r="AU172" s="25">
        <v>0.29499999999999998</v>
      </c>
      <c r="AV172" s="25">
        <v>-0.31</v>
      </c>
      <c r="AW172" s="25">
        <v>-8.2500000000000004E-2</v>
      </c>
      <c r="AX172" s="25">
        <v>0</v>
      </c>
      <c r="AY172" s="25">
        <v>-8.2500000000000004E-2</v>
      </c>
      <c r="AZ172" s="25">
        <v>-3.5000000000000003E-2</v>
      </c>
      <c r="BA172" s="25">
        <v>-7.7499999999999999E-2</v>
      </c>
      <c r="BB172" s="25">
        <v>-1.4499999999999999E-2</v>
      </c>
      <c r="BC172" s="25">
        <v>-4.0500000000000001E-2</v>
      </c>
      <c r="BD172" s="25">
        <v>-1.7500000000000002E-2</v>
      </c>
      <c r="BE172" s="25">
        <v>-6.5000000000000002E-2</v>
      </c>
      <c r="BF172" s="25">
        <v>-0.17</v>
      </c>
      <c r="BG172" s="25">
        <v>0.18</v>
      </c>
      <c r="BH172" s="25">
        <v>0.27800000000000002</v>
      </c>
      <c r="BI172" s="25">
        <v>0.24800000000000003</v>
      </c>
      <c r="BJ172" s="25">
        <v>0.3</v>
      </c>
    </row>
    <row r="173" spans="1:62" x14ac:dyDescent="0.25">
      <c r="A173" s="26" t="e">
        <f>#REF!-B173</f>
        <v>#REF!</v>
      </c>
      <c r="B173" s="26">
        <v>3.7190000000000003</v>
      </c>
      <c r="C173" s="145">
        <f t="shared" si="4"/>
        <v>41913</v>
      </c>
      <c r="D173" s="26">
        <v>4.3250000000000002</v>
      </c>
      <c r="E173" s="26">
        <v>0.15</v>
      </c>
      <c r="F173" s="26">
        <v>7.0628192765166006E-2</v>
      </c>
      <c r="G173" s="26">
        <v>-0.19500000000000001</v>
      </c>
      <c r="H173" s="26">
        <v>-0.2</v>
      </c>
      <c r="I173" s="26">
        <v>-0.19</v>
      </c>
      <c r="J173" s="26">
        <v>-0.28000000000000003</v>
      </c>
      <c r="K173" s="26">
        <v>-0.08</v>
      </c>
      <c r="L173" s="26">
        <v>-0.03</v>
      </c>
      <c r="M173" s="26">
        <v>-5.5500000000000001E-2</v>
      </c>
      <c r="N173" s="26">
        <v>-0.16500000000000001</v>
      </c>
      <c r="O173" s="26">
        <v>-0.19500000000000001</v>
      </c>
      <c r="P173" s="25">
        <v>-0.19500000000000001</v>
      </c>
      <c r="Q173" s="25">
        <v>-5.8749999999999997E-2</v>
      </c>
      <c r="R173" s="25">
        <v>-3.5000000000000003E-2</v>
      </c>
      <c r="S173" s="25">
        <v>0.26300000000000001</v>
      </c>
      <c r="T173" s="25">
        <v>0.26300000000000001</v>
      </c>
      <c r="U173" s="25">
        <v>0.16800000000000001</v>
      </c>
      <c r="V173" s="25">
        <v>0</v>
      </c>
      <c r="W173" s="178">
        <v>0.19750000000000001</v>
      </c>
      <c r="X173" s="178">
        <v>0.215</v>
      </c>
      <c r="Y173" s="178">
        <v>-9.4999990000000003E-3</v>
      </c>
      <c r="Z173" s="178">
        <v>-1.7750000000000002E-2</v>
      </c>
      <c r="AA173" s="178">
        <v>-5.5000000000000005E-3</v>
      </c>
      <c r="AB173" s="178">
        <v>-2.0499999999999997E-2</v>
      </c>
      <c r="AC173" s="178">
        <v>5.0000000000000001E-3</v>
      </c>
      <c r="AD173" s="178">
        <v>-1.3000000000000001E-2</v>
      </c>
      <c r="AE173" s="178">
        <v>-6.5000000000000002E-2</v>
      </c>
      <c r="AF173" s="178">
        <v>-3.5500000000000004E-2</v>
      </c>
      <c r="AG173" s="179">
        <v>-5.7999999999999996E-2</v>
      </c>
      <c r="AH173" s="178">
        <v>-1.4499999999999999E-2</v>
      </c>
      <c r="AI173" s="25">
        <v>-8.5999999999999993E-2</v>
      </c>
      <c r="AJ173" s="25">
        <v>-8.2500000000000004E-2</v>
      </c>
      <c r="AK173" s="25">
        <v>-6.4999990000000011E-3</v>
      </c>
      <c r="AL173" s="25">
        <v>9.0000000000000011E-3</v>
      </c>
      <c r="AM173" s="25">
        <v>0.46</v>
      </c>
      <c r="AN173" s="25">
        <v>7.4999999999999997E-3</v>
      </c>
      <c r="AO173" s="25">
        <v>-0.31</v>
      </c>
      <c r="AP173" s="25">
        <v>-0.12</v>
      </c>
      <c r="AQ173" s="25">
        <v>-0.19</v>
      </c>
      <c r="AR173" s="25">
        <v>-0.28999999999999998</v>
      </c>
      <c r="AS173" s="25">
        <v>0</v>
      </c>
      <c r="AT173" s="25">
        <v>0</v>
      </c>
      <c r="AU173" s="25">
        <v>0.29499999999999998</v>
      </c>
      <c r="AV173" s="25">
        <v>-0.31</v>
      </c>
      <c r="AW173" s="25">
        <v>-9.2499999999999999E-2</v>
      </c>
      <c r="AX173" s="25">
        <v>0</v>
      </c>
      <c r="AY173" s="25">
        <v>-9.2499999999999999E-2</v>
      </c>
      <c r="AZ173" s="25">
        <v>-3.5000000000000003E-2</v>
      </c>
      <c r="BA173" s="25">
        <v>-0.08</v>
      </c>
      <c r="BB173" s="25">
        <v>-1.4499999999999999E-2</v>
      </c>
      <c r="BC173" s="25">
        <v>-4.0500000000000001E-2</v>
      </c>
      <c r="BD173" s="25">
        <v>-2.75E-2</v>
      </c>
      <c r="BE173" s="25">
        <v>-6.5000000000000002E-2</v>
      </c>
      <c r="BF173" s="25">
        <v>-0.17</v>
      </c>
      <c r="BG173" s="25">
        <v>0.18</v>
      </c>
      <c r="BH173" s="25">
        <v>0.29300000000000004</v>
      </c>
      <c r="BI173" s="25">
        <v>0.26300000000000001</v>
      </c>
      <c r="BJ173" s="25">
        <v>0.37253000000000003</v>
      </c>
    </row>
    <row r="174" spans="1:62" x14ac:dyDescent="0.25">
      <c r="A174" s="26" t="e">
        <f>#REF!-B174</f>
        <v>#REF!</v>
      </c>
      <c r="B174" s="26">
        <v>3.7840000000000003</v>
      </c>
      <c r="C174" s="145">
        <f t="shared" si="4"/>
        <v>41944</v>
      </c>
      <c r="D174" s="26">
        <v>4.4130000000000003</v>
      </c>
      <c r="E174" s="26">
        <v>0.15</v>
      </c>
      <c r="F174" s="26">
        <v>7.0639059968043011E-2</v>
      </c>
      <c r="G174" s="26">
        <v>-0.19</v>
      </c>
      <c r="H174" s="26">
        <v>-0.19500000000000001</v>
      </c>
      <c r="I174" s="26">
        <v>-0.1525</v>
      </c>
      <c r="J174" s="26">
        <v>-0.27500000000000002</v>
      </c>
      <c r="K174" s="26">
        <v>-4.2500000000000003E-2</v>
      </c>
      <c r="L174" s="26">
        <v>-0.03</v>
      </c>
      <c r="M174" s="26">
        <v>-7.0000000000000007E-2</v>
      </c>
      <c r="N174" s="26">
        <v>-0.16</v>
      </c>
      <c r="O174" s="26">
        <v>-0.19</v>
      </c>
      <c r="P174" s="25">
        <v>-0.19</v>
      </c>
      <c r="Q174" s="25">
        <v>-7.85E-2</v>
      </c>
      <c r="R174" s="25">
        <v>-3.4500000000000003E-2</v>
      </c>
      <c r="S174" s="25">
        <v>0</v>
      </c>
      <c r="T174" s="25">
        <v>0</v>
      </c>
      <c r="U174" s="25">
        <v>0</v>
      </c>
      <c r="V174" s="25">
        <v>0</v>
      </c>
      <c r="W174" s="178">
        <v>0.27250000000000002</v>
      </c>
      <c r="X174" s="178">
        <v>0.315</v>
      </c>
      <c r="Y174" s="178">
        <v>-1.2500000000000001E-2</v>
      </c>
      <c r="Z174" s="178">
        <v>-3.1000000000000003E-2</v>
      </c>
      <c r="AA174" s="178">
        <v>-4.5000000000000005E-3</v>
      </c>
      <c r="AB174" s="178">
        <v>-1.95E-2</v>
      </c>
      <c r="AC174" s="178">
        <v>5.0000000000000001E-3</v>
      </c>
      <c r="AD174" s="178">
        <v>-1.9000000000000003E-2</v>
      </c>
      <c r="AE174" s="178">
        <v>-6.7500000000000004E-2</v>
      </c>
      <c r="AF174" s="178">
        <v>-4.0500000000000001E-2</v>
      </c>
      <c r="AG174" s="179">
        <v>-6.3E-2</v>
      </c>
      <c r="AH174" s="178">
        <v>-5.9999990000000015E-3</v>
      </c>
      <c r="AI174" s="25">
        <v>-6.4000000000000001E-2</v>
      </c>
      <c r="AJ174" s="25">
        <v>-0.1225</v>
      </c>
      <c r="AK174" s="25">
        <v>-1.4999990000000001E-3</v>
      </c>
      <c r="AL174" s="25">
        <v>1.6E-2</v>
      </c>
      <c r="AM174" s="25">
        <v>0.88500000000000001</v>
      </c>
      <c r="AN174" s="25">
        <v>-3.2500000000000001E-2</v>
      </c>
      <c r="AO174" s="25">
        <v>-0.23499999999999999</v>
      </c>
      <c r="AP174" s="25">
        <v>-0.13250000000000001</v>
      </c>
      <c r="AQ174" s="25">
        <v>-0.19</v>
      </c>
      <c r="AR174" s="25">
        <v>0</v>
      </c>
      <c r="AS174" s="25">
        <v>0</v>
      </c>
      <c r="AT174" s="25">
        <v>0</v>
      </c>
      <c r="AU174" s="25">
        <v>0.12</v>
      </c>
      <c r="AV174" s="25">
        <v>-0.23499999999999999</v>
      </c>
      <c r="AW174" s="25">
        <v>-0.1125</v>
      </c>
      <c r="AX174" s="25">
        <v>0</v>
      </c>
      <c r="AY174" s="25">
        <v>-0.1125</v>
      </c>
      <c r="AZ174" s="25">
        <v>-3.4500000000000003E-2</v>
      </c>
      <c r="BA174" s="25">
        <v>-9.5000000000000001E-2</v>
      </c>
      <c r="BB174" s="25">
        <v>-1.1000000000000001E-2</v>
      </c>
      <c r="BC174" s="25">
        <v>-5.5E-2</v>
      </c>
      <c r="BD174" s="25">
        <v>-6.7500000000000004E-2</v>
      </c>
      <c r="BE174" s="25">
        <v>-6.7500000000000004E-2</v>
      </c>
      <c r="BF174" s="25">
        <v>-0.17</v>
      </c>
      <c r="BG174" s="25">
        <v>0</v>
      </c>
      <c r="BH174" s="25">
        <v>0.37</v>
      </c>
      <c r="BI174" s="25">
        <v>0</v>
      </c>
      <c r="BJ174" s="25">
        <v>0.66</v>
      </c>
    </row>
    <row r="175" spans="1:62" x14ac:dyDescent="0.25">
      <c r="A175" s="26" t="e">
        <f>#REF!-B175</f>
        <v>#REF!</v>
      </c>
      <c r="B175" s="26">
        <v>3.7790000000000004</v>
      </c>
      <c r="C175" s="145">
        <f t="shared" si="4"/>
        <v>41974</v>
      </c>
      <c r="D175" s="26">
        <v>4.5010000000000003</v>
      </c>
      <c r="E175" s="26">
        <v>0.15</v>
      </c>
      <c r="F175" s="26">
        <v>7.0649576616025014E-2</v>
      </c>
      <c r="G175" s="26">
        <v>-0.19750000000000001</v>
      </c>
      <c r="H175" s="26">
        <v>-0.20250000000000001</v>
      </c>
      <c r="I175" s="26">
        <v>-0.14499999999999999</v>
      </c>
      <c r="J175" s="26">
        <v>-0.28249999999999997</v>
      </c>
      <c r="K175" s="26">
        <v>-3.5000000000000003E-2</v>
      </c>
      <c r="L175" s="26">
        <v>-0.03</v>
      </c>
      <c r="M175" s="26">
        <v>-7.0000000000000007E-2</v>
      </c>
      <c r="N175" s="26">
        <v>-0.16750000000000001</v>
      </c>
      <c r="O175" s="26">
        <v>-0.19750000000000001</v>
      </c>
      <c r="P175" s="25">
        <v>-0.19750000000000001</v>
      </c>
      <c r="Q175" s="25">
        <v>-8.9749999999999996E-2</v>
      </c>
      <c r="R175" s="25">
        <v>-3.4500000000000003E-2</v>
      </c>
      <c r="S175" s="25">
        <v>0</v>
      </c>
      <c r="T175" s="25">
        <v>0</v>
      </c>
      <c r="U175" s="25">
        <v>0</v>
      </c>
      <c r="V175" s="25">
        <v>0</v>
      </c>
      <c r="W175" s="178">
        <v>0.3075</v>
      </c>
      <c r="X175" s="178">
        <v>0.39500000000000002</v>
      </c>
      <c r="Y175" s="178">
        <v>-1.2500000000000001E-2</v>
      </c>
      <c r="Z175" s="178">
        <v>-2.35E-2</v>
      </c>
      <c r="AA175" s="178">
        <v>-4.5000000000000005E-3</v>
      </c>
      <c r="AB175" s="178">
        <v>-1.95E-2</v>
      </c>
      <c r="AC175" s="178">
        <v>5.0000000000000001E-3</v>
      </c>
      <c r="AD175" s="178">
        <v>-1.9000000000000003E-2</v>
      </c>
      <c r="AE175" s="178">
        <v>-6.7500000000000004E-2</v>
      </c>
      <c r="AF175" s="178">
        <v>-3.8000000000000006E-2</v>
      </c>
      <c r="AG175" s="179">
        <v>-6.0499999999999998E-2</v>
      </c>
      <c r="AH175" s="178">
        <v>-5.9999990000000015E-3</v>
      </c>
      <c r="AI175" s="25">
        <v>-5.6500000000000002E-2</v>
      </c>
      <c r="AJ175" s="25">
        <v>-0.14499999999999999</v>
      </c>
      <c r="AK175" s="25">
        <v>3.5000000000000005E-3</v>
      </c>
      <c r="AL175" s="25">
        <v>1.6E-2</v>
      </c>
      <c r="AM175" s="25">
        <v>1.31</v>
      </c>
      <c r="AN175" s="25">
        <v>-5.5E-2</v>
      </c>
      <c r="AO175" s="25">
        <v>-0.23499999999999999</v>
      </c>
      <c r="AP175" s="25">
        <v>-0.1275</v>
      </c>
      <c r="AQ175" s="25">
        <v>-0.19</v>
      </c>
      <c r="AR175" s="25">
        <v>0.06</v>
      </c>
      <c r="AS175" s="25">
        <v>0</v>
      </c>
      <c r="AT175" s="25">
        <v>0</v>
      </c>
      <c r="AU175" s="25">
        <v>0.12</v>
      </c>
      <c r="AV175" s="25">
        <v>-0.23499999999999999</v>
      </c>
      <c r="AW175" s="25">
        <v>-0.11749999999999999</v>
      </c>
      <c r="AX175" s="25">
        <v>0</v>
      </c>
      <c r="AY175" s="25">
        <v>-0.11749999999999999</v>
      </c>
      <c r="AZ175" s="25">
        <v>-3.4500000000000003E-2</v>
      </c>
      <c r="BA175" s="25">
        <v>-0.1</v>
      </c>
      <c r="BB175" s="25">
        <v>-1.1000000000000001E-2</v>
      </c>
      <c r="BC175" s="25">
        <v>-5.5E-2</v>
      </c>
      <c r="BD175" s="25">
        <v>-0.09</v>
      </c>
      <c r="BE175" s="25">
        <v>-6.7500000000000004E-2</v>
      </c>
      <c r="BF175" s="25">
        <v>-0.17</v>
      </c>
      <c r="BG175" s="25">
        <v>0</v>
      </c>
      <c r="BH175" s="25">
        <v>0.41</v>
      </c>
      <c r="BI175" s="25">
        <v>0</v>
      </c>
      <c r="BJ175" s="25">
        <v>1.03</v>
      </c>
    </row>
    <row r="176" spans="1:62" x14ac:dyDescent="0.25">
      <c r="A176" s="26"/>
      <c r="B176" s="26">
        <v>3.758</v>
      </c>
      <c r="C176" s="145">
        <f t="shared" si="4"/>
        <v>42005</v>
      </c>
      <c r="D176" s="26">
        <v>4.6630000000000003</v>
      </c>
      <c r="E176" s="26">
        <v>0.15</v>
      </c>
      <c r="F176" s="26">
        <v>7.0660443818978E-2</v>
      </c>
      <c r="G176" s="26">
        <v>-0.2</v>
      </c>
      <c r="H176" s="26">
        <v>-0.20499999999999999</v>
      </c>
      <c r="I176" s="26">
        <v>-0.13</v>
      </c>
      <c r="J176" s="26">
        <v>-0.26500000000000001</v>
      </c>
      <c r="K176" s="26">
        <v>-0.02</v>
      </c>
      <c r="L176" s="26">
        <v>-0.03</v>
      </c>
      <c r="M176" s="26">
        <v>-7.0000000000000007E-2</v>
      </c>
      <c r="N176" s="26">
        <v>-0.17</v>
      </c>
      <c r="O176" s="26">
        <v>-0.2</v>
      </c>
      <c r="P176" s="25">
        <v>-0.2</v>
      </c>
      <c r="Q176" s="25">
        <v>-0.09</v>
      </c>
      <c r="R176" s="25">
        <v>-3.2500000000000001E-2</v>
      </c>
      <c r="S176" s="25">
        <v>0</v>
      </c>
      <c r="T176" s="25">
        <v>0</v>
      </c>
      <c r="U176" s="25">
        <v>0</v>
      </c>
      <c r="V176" s="25">
        <v>0</v>
      </c>
      <c r="W176" s="178">
        <v>0.3125</v>
      </c>
      <c r="X176" s="178">
        <v>0.46500000000000002</v>
      </c>
      <c r="Y176" s="178">
        <v>-7.9999990000000007E-3</v>
      </c>
      <c r="Z176" s="178">
        <v>-2.35E-2</v>
      </c>
      <c r="AA176" s="178">
        <v>-4.5000000000000005E-3</v>
      </c>
      <c r="AB176" s="178">
        <v>-1.95E-2</v>
      </c>
      <c r="AC176" s="178">
        <v>5.0000000000000001E-3</v>
      </c>
      <c r="AD176" s="178">
        <v>-2.1000000000000001E-2</v>
      </c>
      <c r="AE176" s="178">
        <v>-6.7500000000000004E-2</v>
      </c>
      <c r="AF176" s="178">
        <v>-3.6000000000000004E-2</v>
      </c>
      <c r="AG176" s="179">
        <v>-5.8500000000000003E-2</v>
      </c>
      <c r="AH176" s="178">
        <v>-5.9999990000000015E-3</v>
      </c>
      <c r="AI176" s="25">
        <v>-5.7000000000000002E-2</v>
      </c>
      <c r="AJ176" s="25">
        <v>-0.14749999999999999</v>
      </c>
      <c r="AK176" s="25">
        <v>5.0000000000000608E-4</v>
      </c>
      <c r="AL176" s="25">
        <v>1.6E-2</v>
      </c>
      <c r="AM176" s="25">
        <v>1.645</v>
      </c>
      <c r="AN176" s="25">
        <v>-5.7500000000000002E-2</v>
      </c>
      <c r="AO176" s="25">
        <v>-0.23</v>
      </c>
      <c r="AP176" s="25">
        <v>-0.1275</v>
      </c>
      <c r="AQ176" s="25">
        <v>-0.19</v>
      </c>
      <c r="AS176" s="25">
        <v>0</v>
      </c>
      <c r="AT176" s="25">
        <v>0</v>
      </c>
      <c r="AU176" s="25">
        <v>0.12</v>
      </c>
      <c r="AV176" s="25">
        <v>-0.23</v>
      </c>
      <c r="AW176" s="25">
        <v>-0.11749999999999999</v>
      </c>
      <c r="AX176" s="25">
        <v>0</v>
      </c>
      <c r="AY176" s="25">
        <v>-0.11749999999999999</v>
      </c>
      <c r="AZ176" s="25">
        <v>-3.2500000000000001E-2</v>
      </c>
      <c r="BA176" s="25">
        <v>-0.11550000000000001</v>
      </c>
      <c r="BB176" s="25">
        <v>-1.1000000000000001E-2</v>
      </c>
      <c r="BC176" s="25">
        <v>-5.5E-2</v>
      </c>
      <c r="BD176" s="25">
        <v>-9.2499999999999999E-2</v>
      </c>
      <c r="BE176" s="25">
        <v>-6.7500000000000004E-2</v>
      </c>
      <c r="BF176" s="25">
        <v>-0.17</v>
      </c>
      <c r="BG176" s="25">
        <v>0</v>
      </c>
      <c r="BH176" s="25">
        <v>0.42</v>
      </c>
      <c r="BI176" s="25">
        <v>0</v>
      </c>
      <c r="BJ176" s="25">
        <v>1.25</v>
      </c>
    </row>
    <row r="177" spans="1:62" x14ac:dyDescent="0.25">
      <c r="A177" s="26"/>
      <c r="B177" s="26">
        <v>3.7650000000000001</v>
      </c>
      <c r="C177" s="145">
        <f t="shared" si="4"/>
        <v>42036</v>
      </c>
      <c r="D177" s="26">
        <v>4.5670000000000002</v>
      </c>
      <c r="E177" s="26">
        <v>0.15</v>
      </c>
      <c r="F177" s="26">
        <v>7.0671311021971023E-2</v>
      </c>
      <c r="G177" s="26">
        <v>-0.20250000000000001</v>
      </c>
      <c r="H177" s="26">
        <v>-0.20749999999999999</v>
      </c>
      <c r="I177" s="26">
        <v>-0.13</v>
      </c>
      <c r="J177" s="26">
        <v>-0.26750000000000002</v>
      </c>
      <c r="K177" s="26">
        <v>-0.02</v>
      </c>
      <c r="L177" s="26">
        <v>-0.03</v>
      </c>
      <c r="M177" s="26">
        <v>-7.0000000000000007E-2</v>
      </c>
      <c r="N177" s="26">
        <v>-0.17249999999999999</v>
      </c>
      <c r="O177" s="26">
        <v>-0.20250000000000001</v>
      </c>
      <c r="P177" s="25">
        <v>-0.20250000000000001</v>
      </c>
      <c r="Q177" s="25">
        <v>-8.1250000000000003E-2</v>
      </c>
      <c r="R177" s="25">
        <v>-3.2500000000000001E-2</v>
      </c>
      <c r="S177" s="25">
        <v>0</v>
      </c>
      <c r="T177" s="25">
        <v>0</v>
      </c>
      <c r="U177" s="25">
        <v>0</v>
      </c>
      <c r="V177" s="25">
        <v>0</v>
      </c>
      <c r="W177" s="178">
        <v>0.3125</v>
      </c>
      <c r="X177" s="178">
        <v>0.435</v>
      </c>
      <c r="Y177" s="178">
        <v>-7.9999990000000007E-3</v>
      </c>
      <c r="Z177" s="178">
        <v>-2.35E-2</v>
      </c>
      <c r="AA177" s="178">
        <v>-4.5000000000000005E-3</v>
      </c>
      <c r="AB177" s="178">
        <v>-1.95E-2</v>
      </c>
      <c r="AC177" s="178">
        <v>5.0000000000000001E-3</v>
      </c>
      <c r="AD177" s="178">
        <v>-2.1000000000000001E-2</v>
      </c>
      <c r="AE177" s="178">
        <v>-6.7500000000000004E-2</v>
      </c>
      <c r="AF177" s="178">
        <v>-3.6000000000000004E-2</v>
      </c>
      <c r="AG177" s="179">
        <v>-5.8500000000000003E-2</v>
      </c>
      <c r="AH177" s="178">
        <v>-5.9999990000000015E-3</v>
      </c>
      <c r="AI177" s="25">
        <v>-5.7000000000000002E-2</v>
      </c>
      <c r="AJ177" s="25">
        <v>-0.13</v>
      </c>
      <c r="AK177" s="25">
        <v>5.0000000000000608E-4</v>
      </c>
      <c r="AL177" s="25">
        <v>1.6E-2</v>
      </c>
      <c r="AM177" s="25">
        <v>1.595</v>
      </c>
      <c r="AN177" s="25">
        <v>-0.04</v>
      </c>
      <c r="AO177" s="25">
        <v>-0.23</v>
      </c>
      <c r="AP177" s="25">
        <v>-0.1275</v>
      </c>
      <c r="AQ177" s="25">
        <v>-0.19</v>
      </c>
      <c r="AS177" s="25">
        <v>0</v>
      </c>
      <c r="AT177" s="25">
        <v>0</v>
      </c>
      <c r="AU177" s="25">
        <v>0.12</v>
      </c>
      <c r="AV177" s="25">
        <v>-0.23</v>
      </c>
      <c r="AW177" s="25">
        <v>-0.115</v>
      </c>
      <c r="AX177" s="25">
        <v>0</v>
      </c>
      <c r="AY177" s="25">
        <v>-0.115</v>
      </c>
      <c r="AZ177" s="25">
        <v>-3.2500000000000001E-2</v>
      </c>
      <c r="BA177" s="25">
        <v>-9.5500000000000015E-2</v>
      </c>
      <c r="BB177" s="25">
        <v>-1.1000000000000001E-2</v>
      </c>
      <c r="BC177" s="25">
        <v>-5.5E-2</v>
      </c>
      <c r="BD177" s="25">
        <v>-7.4999999999999997E-2</v>
      </c>
      <c r="BE177" s="25">
        <v>-6.7500000000000004E-2</v>
      </c>
      <c r="BF177" s="25">
        <v>-0.17</v>
      </c>
      <c r="BG177" s="25">
        <v>0</v>
      </c>
      <c r="BH177" s="25">
        <v>0.39500000000000002</v>
      </c>
      <c r="BI177" s="25">
        <v>0</v>
      </c>
      <c r="BJ177" s="25">
        <v>1.25</v>
      </c>
    </row>
    <row r="178" spans="1:62" x14ac:dyDescent="0.25">
      <c r="A178" s="26"/>
      <c r="B178" s="26">
        <v>3.8220000000000001</v>
      </c>
      <c r="C178" s="145">
        <f t="shared" si="4"/>
        <v>42064</v>
      </c>
      <c r="D178" s="26">
        <v>4.4480000000000004</v>
      </c>
      <c r="E178" s="26">
        <v>0.15</v>
      </c>
      <c r="F178" s="26">
        <v>7.0681126560191015E-2</v>
      </c>
      <c r="G178" s="26">
        <v>-0.20499999999999999</v>
      </c>
      <c r="H178" s="26">
        <v>-0.21</v>
      </c>
      <c r="I178" s="26">
        <v>-0.13</v>
      </c>
      <c r="J178" s="26">
        <v>-0.27</v>
      </c>
      <c r="K178" s="26">
        <v>-0.02</v>
      </c>
      <c r="L178" s="26">
        <v>-0.03</v>
      </c>
      <c r="M178" s="26">
        <v>-7.0000000000000007E-2</v>
      </c>
      <c r="N178" s="26">
        <v>-0.17499999999999999</v>
      </c>
      <c r="O178" s="26">
        <v>-0.20499999999999999</v>
      </c>
      <c r="P178" s="25">
        <v>-0.20499999999999999</v>
      </c>
      <c r="Q178" s="25">
        <v>-7.4999999999999997E-2</v>
      </c>
      <c r="R178" s="25">
        <v>-3.2500000000000001E-2</v>
      </c>
      <c r="S178" s="25">
        <v>0</v>
      </c>
      <c r="T178" s="25">
        <v>0</v>
      </c>
      <c r="U178" s="25">
        <v>0</v>
      </c>
      <c r="V178" s="25">
        <v>0</v>
      </c>
      <c r="W178" s="178">
        <v>0.27</v>
      </c>
      <c r="X178" s="178">
        <v>0.39</v>
      </c>
      <c r="Y178" s="178">
        <v>-7.9999990000000007E-3</v>
      </c>
      <c r="Z178" s="178">
        <v>-2.35E-2</v>
      </c>
      <c r="AA178" s="178">
        <v>1.4000000000000002E-2</v>
      </c>
      <c r="AB178" s="178">
        <v>9.9999999999999395E-4</v>
      </c>
      <c r="AC178" s="178">
        <v>5.0000000000000001E-3</v>
      </c>
      <c r="AD178" s="178">
        <v>-2.1000000000000001E-2</v>
      </c>
      <c r="AE178" s="178">
        <v>-6.7500000000000004E-2</v>
      </c>
      <c r="AF178" s="178">
        <v>-3.6000000000000004E-2</v>
      </c>
      <c r="AG178" s="179">
        <v>-5.8500000000000003E-2</v>
      </c>
      <c r="AH178" s="178">
        <v>-5.9999990000000015E-3</v>
      </c>
      <c r="AI178" s="25">
        <v>-5.6500000000000002E-2</v>
      </c>
      <c r="AJ178" s="25">
        <v>-0.11749999999999999</v>
      </c>
      <c r="AK178" s="25">
        <v>5.0000000000000608E-4</v>
      </c>
      <c r="AL178" s="25">
        <v>1.6E-2</v>
      </c>
      <c r="AM178" s="25">
        <v>0.96499999999999997</v>
      </c>
      <c r="AN178" s="25">
        <v>-2.75E-2</v>
      </c>
      <c r="AO178" s="25">
        <v>-0.23</v>
      </c>
      <c r="AP178" s="25">
        <v>-0.13250000000000001</v>
      </c>
      <c r="AQ178" s="25">
        <v>-0.19</v>
      </c>
      <c r="AS178" s="25">
        <v>0</v>
      </c>
      <c r="AT178" s="25">
        <v>0</v>
      </c>
      <c r="AU178" s="25">
        <v>0.12</v>
      </c>
      <c r="AV178" s="25">
        <v>-0.23</v>
      </c>
      <c r="AW178" s="25">
        <v>-0.1</v>
      </c>
      <c r="AX178" s="25">
        <v>0</v>
      </c>
      <c r="AY178" s="25">
        <v>-0.1</v>
      </c>
      <c r="AZ178" s="25">
        <v>-3.2500000000000001E-2</v>
      </c>
      <c r="BA178" s="25">
        <v>-8.3000000000000004E-2</v>
      </c>
      <c r="BB178" s="25">
        <v>-1.1000000000000001E-2</v>
      </c>
      <c r="BC178" s="25">
        <v>-5.5E-2</v>
      </c>
      <c r="BD178" s="25">
        <v>-6.25E-2</v>
      </c>
      <c r="BE178" s="25">
        <v>-6.7500000000000004E-2</v>
      </c>
      <c r="BF178" s="25">
        <v>-0.17</v>
      </c>
      <c r="BG178" s="25">
        <v>0</v>
      </c>
      <c r="BH178" s="25">
        <v>0.39300000000000007</v>
      </c>
      <c r="BI178" s="25">
        <v>0</v>
      </c>
      <c r="BJ178" s="25">
        <v>0.90500000000000003</v>
      </c>
    </row>
    <row r="179" spans="1:62" x14ac:dyDescent="0.25">
      <c r="A179" s="26"/>
      <c r="B179" s="26">
        <v>3.8980000000000001</v>
      </c>
      <c r="C179" s="145">
        <f t="shared" si="4"/>
        <v>42095</v>
      </c>
      <c r="D179" s="26">
        <v>4.3290000000000006</v>
      </c>
      <c r="E179" s="26">
        <v>0.15</v>
      </c>
      <c r="F179" s="26">
        <v>7.0691993763257008E-2</v>
      </c>
      <c r="G179" s="26">
        <v>-0.19500000000000001</v>
      </c>
      <c r="H179" s="26">
        <v>-0.2</v>
      </c>
      <c r="I179" s="26">
        <v>-0.17499999999999999</v>
      </c>
      <c r="J179" s="26">
        <v>-0.26</v>
      </c>
      <c r="K179" s="26">
        <v>-6.5000000000000002E-2</v>
      </c>
      <c r="L179" s="26">
        <v>-0.03</v>
      </c>
      <c r="M179" s="26">
        <v>-5.2999999999999999E-2</v>
      </c>
      <c r="N179" s="26">
        <v>-0.16500000000000001</v>
      </c>
      <c r="O179" s="26">
        <v>-0.19500000000000001</v>
      </c>
      <c r="P179" s="25">
        <v>-0.19500000000000001</v>
      </c>
      <c r="Q179" s="25">
        <v>-5.2499999999999998E-2</v>
      </c>
      <c r="R179" s="25">
        <v>-0.03</v>
      </c>
      <c r="S179" s="25">
        <v>0</v>
      </c>
      <c r="T179" s="25">
        <v>0</v>
      </c>
      <c r="U179" s="25">
        <v>0</v>
      </c>
      <c r="V179" s="25">
        <v>0</v>
      </c>
      <c r="W179" s="178">
        <v>0.20499999999999999</v>
      </c>
      <c r="X179" s="178">
        <v>0.25</v>
      </c>
      <c r="Y179" s="178">
        <v>-7.499999000000002E-3</v>
      </c>
      <c r="Z179" s="178">
        <v>-1.6E-2</v>
      </c>
      <c r="AA179" s="178">
        <v>1.4000000000000002E-2</v>
      </c>
      <c r="AB179" s="178">
        <v>9.9999999999999395E-4</v>
      </c>
      <c r="AC179" s="178">
        <v>5.0000000000000001E-3</v>
      </c>
      <c r="AD179" s="178">
        <v>-1.1000000000000001E-2</v>
      </c>
      <c r="AE179" s="178">
        <v>-6.5000000000000002E-2</v>
      </c>
      <c r="AF179" s="178">
        <v>-3.3500000000000002E-2</v>
      </c>
      <c r="AG179" s="179">
        <v>-5.6000000000000008E-2</v>
      </c>
      <c r="AH179" s="178">
        <v>-1.3500000000000002E-2</v>
      </c>
      <c r="AI179" s="25">
        <v>-5.2000000000000005E-2</v>
      </c>
      <c r="AJ179" s="25">
        <v>-7.4999999999999997E-2</v>
      </c>
      <c r="AK179" s="25">
        <v>-4.4999990000000011E-3</v>
      </c>
      <c r="AL179" s="25">
        <v>9.0000000000000011E-3</v>
      </c>
      <c r="AM179" s="25">
        <v>0.45</v>
      </c>
      <c r="AN179" s="25">
        <v>1.4999999999999999E-2</v>
      </c>
      <c r="AO179" s="25">
        <v>0</v>
      </c>
      <c r="AP179" s="25">
        <v>-0.12</v>
      </c>
      <c r="AQ179" s="25">
        <v>-0.19</v>
      </c>
      <c r="AS179" s="25">
        <v>0</v>
      </c>
      <c r="AT179" s="25">
        <v>0</v>
      </c>
      <c r="AU179" s="25">
        <v>0.29499999999999998</v>
      </c>
      <c r="AV179" s="25">
        <v>0</v>
      </c>
      <c r="AW179" s="25">
        <v>-9.0500000000000011E-2</v>
      </c>
      <c r="AX179" s="25">
        <v>0</v>
      </c>
      <c r="AY179" s="25">
        <v>-9.0500000000000011E-2</v>
      </c>
      <c r="AZ179" s="25">
        <v>-0.03</v>
      </c>
      <c r="BA179" s="25">
        <v>-7.5499999999999998E-2</v>
      </c>
      <c r="BB179" s="25">
        <v>-1.3500000000000002E-2</v>
      </c>
      <c r="BC179" s="25">
        <v>-3.8000000000000006E-2</v>
      </c>
      <c r="BD179" s="25">
        <v>-0.02</v>
      </c>
      <c r="BE179" s="25">
        <v>-6.5000000000000002E-2</v>
      </c>
      <c r="BF179" s="25">
        <v>-0.17</v>
      </c>
      <c r="BG179" s="25">
        <v>0</v>
      </c>
      <c r="BH179" s="25">
        <v>0.28300000000000003</v>
      </c>
      <c r="BI179" s="25">
        <v>0</v>
      </c>
      <c r="BJ179" s="25">
        <v>0.36499999999999999</v>
      </c>
    </row>
    <row r="180" spans="1:62" x14ac:dyDescent="0.25">
      <c r="A180" s="26"/>
      <c r="B180" s="26">
        <v>4.1719999999999997</v>
      </c>
      <c r="C180" s="145">
        <f t="shared" si="4"/>
        <v>42125</v>
      </c>
      <c r="D180" s="26">
        <v>4.3240000000000007</v>
      </c>
      <c r="E180" s="26">
        <v>0.15</v>
      </c>
      <c r="F180" s="26">
        <v>7.070251041142403E-2</v>
      </c>
      <c r="G180" s="26">
        <v>-0.19500000000000001</v>
      </c>
      <c r="H180" s="26">
        <v>-0.2</v>
      </c>
      <c r="I180" s="26">
        <v>-0.20499999999999999</v>
      </c>
      <c r="J180" s="26">
        <v>-0.26</v>
      </c>
      <c r="K180" s="26">
        <v>-0.08</v>
      </c>
      <c r="L180" s="26">
        <v>-0.03</v>
      </c>
      <c r="M180" s="26">
        <v>-5.2999999999999999E-2</v>
      </c>
      <c r="N180" s="26">
        <v>-0.16500000000000001</v>
      </c>
      <c r="O180" s="26">
        <v>-0.19500000000000001</v>
      </c>
      <c r="P180" s="25">
        <v>-0.19500000000000001</v>
      </c>
      <c r="Q180" s="25">
        <v>-5.2499999999999998E-2</v>
      </c>
      <c r="R180" s="25">
        <v>-0.03</v>
      </c>
      <c r="S180" s="25">
        <v>0</v>
      </c>
      <c r="T180" s="25">
        <v>0</v>
      </c>
      <c r="U180" s="25">
        <v>0</v>
      </c>
      <c r="V180" s="25">
        <v>0</v>
      </c>
      <c r="W180" s="178">
        <v>0.1925</v>
      </c>
      <c r="X180" s="178">
        <v>0.20250000000000001</v>
      </c>
      <c r="Y180" s="178">
        <v>-7.499999000000002E-3</v>
      </c>
      <c r="Z180" s="178">
        <v>-1.6250000000000001E-2</v>
      </c>
      <c r="AA180" s="178">
        <v>1.375E-2</v>
      </c>
      <c r="AB180" s="178">
        <v>-1.2499990000000001E-3</v>
      </c>
      <c r="AC180" s="178">
        <v>5.0000000000000001E-3</v>
      </c>
      <c r="AD180" s="178">
        <v>-1.1000000000000001E-2</v>
      </c>
      <c r="AE180" s="178">
        <v>-6.5000000000000002E-2</v>
      </c>
      <c r="AF180" s="178">
        <v>-3.3500000000000002E-2</v>
      </c>
      <c r="AG180" s="179">
        <v>-5.6000000000000008E-2</v>
      </c>
      <c r="AH180" s="178">
        <v>-1.3500000000000002E-2</v>
      </c>
      <c r="AI180" s="25">
        <v>-5.2000000000000005E-2</v>
      </c>
      <c r="AJ180" s="25">
        <v>-7.4999999999999997E-2</v>
      </c>
      <c r="AK180" s="25">
        <v>-4.4999990000000011E-3</v>
      </c>
      <c r="AL180" s="25">
        <v>9.0000000000000011E-3</v>
      </c>
      <c r="AM180" s="25">
        <v>0.41499999999999998</v>
      </c>
      <c r="AN180" s="25">
        <v>1.4999999999999999E-2</v>
      </c>
      <c r="AO180" s="25">
        <v>0</v>
      </c>
      <c r="AP180" s="25">
        <v>-0.12</v>
      </c>
      <c r="AQ180" s="25">
        <v>-0.19</v>
      </c>
      <c r="AS180" s="25">
        <v>0</v>
      </c>
      <c r="AT180" s="25">
        <v>0</v>
      </c>
      <c r="AU180" s="25">
        <v>0.29499999999999998</v>
      </c>
      <c r="AV180" s="25">
        <v>0</v>
      </c>
      <c r="AW180" s="25">
        <v>-8.8000000000000009E-2</v>
      </c>
      <c r="AX180" s="25">
        <v>0</v>
      </c>
      <c r="AY180" s="25">
        <v>-8.8000000000000009E-2</v>
      </c>
      <c r="AZ180" s="25">
        <v>-0.03</v>
      </c>
      <c r="BA180" s="25">
        <v>-7.0499999999999993E-2</v>
      </c>
      <c r="BB180" s="25">
        <v>-1.3500000000000002E-2</v>
      </c>
      <c r="BC180" s="25">
        <v>-3.8000000000000006E-2</v>
      </c>
      <c r="BD180" s="25">
        <v>-0.02</v>
      </c>
      <c r="BE180" s="25">
        <v>-6.5000000000000002E-2</v>
      </c>
      <c r="BF180" s="25">
        <v>-0.17</v>
      </c>
      <c r="BG180" s="25">
        <v>0</v>
      </c>
      <c r="BH180" s="25">
        <v>0.29300000000000004</v>
      </c>
      <c r="BI180" s="25">
        <v>0</v>
      </c>
      <c r="BJ180" s="25">
        <v>0.29749999999999999</v>
      </c>
    </row>
    <row r="181" spans="1:62" x14ac:dyDescent="0.25">
      <c r="A181" s="26"/>
      <c r="B181" s="26">
        <v>4.093</v>
      </c>
      <c r="C181" s="145">
        <f t="shared" si="4"/>
        <v>42156</v>
      </c>
      <c r="D181" s="26">
        <v>4.3640000000000008</v>
      </c>
      <c r="E181" s="26">
        <v>0.15</v>
      </c>
      <c r="F181" s="26">
        <v>7.0713377614567016E-2</v>
      </c>
      <c r="G181" s="26">
        <v>-0.19500000000000001</v>
      </c>
      <c r="H181" s="26">
        <v>-0.2</v>
      </c>
      <c r="I181" s="26">
        <v>-0.215</v>
      </c>
      <c r="J181" s="26">
        <v>-0.26</v>
      </c>
      <c r="K181" s="26">
        <v>-0.09</v>
      </c>
      <c r="L181" s="26">
        <v>-0.03</v>
      </c>
      <c r="M181" s="26">
        <v>-5.2999999999999999E-2</v>
      </c>
      <c r="N181" s="26">
        <v>-0.16500000000000001</v>
      </c>
      <c r="O181" s="26">
        <v>-0.19500000000000001</v>
      </c>
      <c r="P181" s="25">
        <v>-0.19500000000000001</v>
      </c>
      <c r="Q181" s="25">
        <v>-0.05</v>
      </c>
      <c r="R181" s="25">
        <v>-0.03</v>
      </c>
      <c r="S181" s="25">
        <v>0</v>
      </c>
      <c r="T181" s="25">
        <v>0</v>
      </c>
      <c r="U181" s="25">
        <v>0</v>
      </c>
      <c r="V181" s="25">
        <v>0</v>
      </c>
      <c r="W181" s="178">
        <v>0.1925</v>
      </c>
      <c r="X181" s="178">
        <v>0.20250000000000001</v>
      </c>
      <c r="Y181" s="178">
        <v>-7.499999000000002E-3</v>
      </c>
      <c r="Z181" s="178">
        <v>-1.6250000000000001E-2</v>
      </c>
      <c r="AA181" s="178">
        <v>1.375E-2</v>
      </c>
      <c r="AB181" s="178">
        <v>-1.2499990000000001E-3</v>
      </c>
      <c r="AC181" s="178">
        <v>5.0000000000000001E-3</v>
      </c>
      <c r="AD181" s="178">
        <v>-1.1000000000000001E-2</v>
      </c>
      <c r="AE181" s="178">
        <v>-6.5000000000000002E-2</v>
      </c>
      <c r="AF181" s="178">
        <v>-3.3500000000000002E-2</v>
      </c>
      <c r="AG181" s="179">
        <v>-5.6000000000000008E-2</v>
      </c>
      <c r="AH181" s="178">
        <v>-1.3500000000000002E-2</v>
      </c>
      <c r="AI181" s="25">
        <v>-6.8000000000000005E-2</v>
      </c>
      <c r="AJ181" s="25">
        <v>-7.0000000000000007E-2</v>
      </c>
      <c r="AK181" s="25">
        <v>-4.4999990000000011E-3</v>
      </c>
      <c r="AL181" s="25">
        <v>9.0000000000000011E-3</v>
      </c>
      <c r="AM181" s="25">
        <v>0.40500000000000003</v>
      </c>
      <c r="AN181" s="25">
        <v>0.02</v>
      </c>
      <c r="AO181" s="25">
        <v>0</v>
      </c>
      <c r="AP181" s="25">
        <v>-0.12</v>
      </c>
      <c r="AQ181" s="25">
        <v>-0.19</v>
      </c>
      <c r="AS181" s="25">
        <v>0</v>
      </c>
      <c r="AT181" s="25">
        <v>0</v>
      </c>
      <c r="AU181" s="25">
        <v>0.29499999999999998</v>
      </c>
      <c r="AV181" s="25">
        <v>0</v>
      </c>
      <c r="AW181" s="25">
        <v>-8.0500000000000002E-2</v>
      </c>
      <c r="AX181" s="25">
        <v>0</v>
      </c>
      <c r="AY181" s="25">
        <v>-8.0500000000000002E-2</v>
      </c>
      <c r="AZ181" s="25">
        <v>-0.03</v>
      </c>
      <c r="BA181" s="25">
        <v>-6.5500000000000003E-2</v>
      </c>
      <c r="BB181" s="25">
        <v>-1.3500000000000002E-2</v>
      </c>
      <c r="BC181" s="25">
        <v>-3.8000000000000006E-2</v>
      </c>
      <c r="BD181" s="25">
        <v>-1.4999999999999999E-2</v>
      </c>
      <c r="BE181" s="25">
        <v>-6.5000000000000002E-2</v>
      </c>
      <c r="BF181" s="25">
        <v>-0.17</v>
      </c>
      <c r="BG181" s="25">
        <v>0</v>
      </c>
      <c r="BH181" s="25">
        <v>0.28800000000000003</v>
      </c>
      <c r="BI181" s="25">
        <v>0</v>
      </c>
      <c r="BJ181" s="25">
        <v>0.29749999999999999</v>
      </c>
    </row>
    <row r="182" spans="1:62" x14ac:dyDescent="0.25">
      <c r="A182" s="26"/>
      <c r="B182" s="26">
        <v>3.9710000000000005</v>
      </c>
      <c r="C182" s="145">
        <f t="shared" si="4"/>
        <v>42186</v>
      </c>
      <c r="D182" s="26">
        <v>4.3920000000000003</v>
      </c>
      <c r="E182" s="26">
        <v>0.15</v>
      </c>
      <c r="F182" s="26">
        <v>7.0723894262807022E-2</v>
      </c>
      <c r="G182" s="26">
        <v>-0.19500000000000001</v>
      </c>
      <c r="H182" s="26">
        <v>-0.2</v>
      </c>
      <c r="I182" s="26">
        <v>-0.215</v>
      </c>
      <c r="J182" s="26">
        <v>-0.28000000000000003</v>
      </c>
      <c r="K182" s="26">
        <v>-0.09</v>
      </c>
      <c r="L182" s="26">
        <v>-0.03</v>
      </c>
      <c r="M182" s="26">
        <v>-5.2999999999999999E-2</v>
      </c>
      <c r="N182" s="26">
        <v>-0.16500000000000001</v>
      </c>
      <c r="O182" s="26">
        <v>-0.19500000000000001</v>
      </c>
      <c r="P182" s="25">
        <v>-0.19500000000000001</v>
      </c>
      <c r="Q182" s="25">
        <v>-4.8750000000000002E-2</v>
      </c>
      <c r="R182" s="25">
        <v>-0.03</v>
      </c>
      <c r="S182" s="25">
        <v>0</v>
      </c>
      <c r="T182" s="25">
        <v>0</v>
      </c>
      <c r="U182" s="25">
        <v>0</v>
      </c>
      <c r="V182" s="25">
        <v>0</v>
      </c>
      <c r="W182" s="178">
        <v>0.1925</v>
      </c>
      <c r="X182" s="178">
        <v>0.215</v>
      </c>
      <c r="Y182" s="178">
        <v>-7.499999000000002E-3</v>
      </c>
      <c r="Z182" s="178">
        <v>-1.6250000000000001E-2</v>
      </c>
      <c r="AA182" s="178">
        <v>1.375E-2</v>
      </c>
      <c r="AB182" s="178">
        <v>-1.2499990000000001E-3</v>
      </c>
      <c r="AC182" s="178">
        <v>5.0000000000000001E-3</v>
      </c>
      <c r="AD182" s="178">
        <v>-1.1000000000000001E-2</v>
      </c>
      <c r="AE182" s="178">
        <v>-6.5000000000000002E-2</v>
      </c>
      <c r="AF182" s="178">
        <v>-3.3500000000000002E-2</v>
      </c>
      <c r="AG182" s="179">
        <v>-5.6000000000000008E-2</v>
      </c>
      <c r="AH182" s="178">
        <v>-1.3500000000000002E-2</v>
      </c>
      <c r="AI182" s="25">
        <v>-6.1000000000000006E-2</v>
      </c>
      <c r="AJ182" s="25">
        <v>-6.7500000000000004E-2</v>
      </c>
      <c r="AK182" s="25">
        <v>-4.4999990000000011E-3</v>
      </c>
      <c r="AL182" s="25">
        <v>9.0000000000000011E-3</v>
      </c>
      <c r="AM182" s="25">
        <v>0.44</v>
      </c>
      <c r="AN182" s="25">
        <v>2.2499999999999999E-2</v>
      </c>
      <c r="AO182" s="25">
        <v>0</v>
      </c>
      <c r="AP182" s="25">
        <v>-0.12</v>
      </c>
      <c r="AQ182" s="25">
        <v>-0.19</v>
      </c>
      <c r="AS182" s="25">
        <v>0</v>
      </c>
      <c r="AT182" s="25">
        <v>0</v>
      </c>
      <c r="AU182" s="25">
        <v>0.29499999999999998</v>
      </c>
      <c r="AV182" s="25">
        <v>0</v>
      </c>
      <c r="AW182" s="25">
        <v>-8.8000000000000009E-2</v>
      </c>
      <c r="AX182" s="25">
        <v>0</v>
      </c>
      <c r="AY182" s="25">
        <v>-8.8000000000000009E-2</v>
      </c>
      <c r="AZ182" s="25">
        <v>-0.03</v>
      </c>
      <c r="BA182" s="25">
        <v>-6.0499999999999998E-2</v>
      </c>
      <c r="BB182" s="25">
        <v>-1.3500000000000002E-2</v>
      </c>
      <c r="BC182" s="25">
        <v>-3.8000000000000006E-2</v>
      </c>
      <c r="BD182" s="25">
        <v>-1.2500000000000001E-2</v>
      </c>
      <c r="BE182" s="25">
        <v>-6.5000000000000002E-2</v>
      </c>
      <c r="BF182" s="25">
        <v>-0.17</v>
      </c>
      <c r="BG182" s="25">
        <v>0</v>
      </c>
      <c r="BH182" s="25">
        <v>0.27800000000000002</v>
      </c>
      <c r="BI182" s="25">
        <v>0</v>
      </c>
      <c r="BJ182" s="25">
        <v>0.31</v>
      </c>
    </row>
    <row r="183" spans="1:62" x14ac:dyDescent="0.25">
      <c r="A183" s="26"/>
      <c r="B183" s="26">
        <v>3.8519999999999999</v>
      </c>
      <c r="C183" s="145">
        <f t="shared" si="4"/>
        <v>42217</v>
      </c>
      <c r="D183" s="26">
        <v>4.4140000000000006</v>
      </c>
      <c r="E183" s="26">
        <v>0.15</v>
      </c>
      <c r="F183" s="26">
        <v>7.0734761466028015E-2</v>
      </c>
      <c r="G183" s="26">
        <v>-0.19500000000000001</v>
      </c>
      <c r="H183" s="26">
        <v>-0.2</v>
      </c>
      <c r="I183" s="26">
        <v>-0.215</v>
      </c>
      <c r="J183" s="26">
        <v>-0.28000000000000003</v>
      </c>
      <c r="K183" s="26">
        <v>-0.09</v>
      </c>
      <c r="L183" s="26">
        <v>-0.03</v>
      </c>
      <c r="M183" s="26">
        <v>-5.2999999999999999E-2</v>
      </c>
      <c r="N183" s="26">
        <v>-0.16500000000000001</v>
      </c>
      <c r="O183" s="26">
        <v>-0.19500000000000001</v>
      </c>
      <c r="P183" s="25">
        <v>-0.19500000000000001</v>
      </c>
      <c r="Q183" s="25">
        <v>-4.7500000000000001E-2</v>
      </c>
      <c r="R183" s="25">
        <v>-0.03</v>
      </c>
      <c r="S183" s="25">
        <v>0</v>
      </c>
      <c r="T183" s="25">
        <v>0</v>
      </c>
      <c r="U183" s="25">
        <v>0</v>
      </c>
      <c r="V183" s="25">
        <v>0</v>
      </c>
      <c r="W183" s="178">
        <v>0.1925</v>
      </c>
      <c r="X183" s="178">
        <v>0.215</v>
      </c>
      <c r="Y183" s="178">
        <v>-7.499999000000002E-3</v>
      </c>
      <c r="Z183" s="178">
        <v>-1.6250000000000001E-2</v>
      </c>
      <c r="AA183" s="178">
        <v>1.375E-2</v>
      </c>
      <c r="AB183" s="178">
        <v>-1.2499990000000001E-3</v>
      </c>
      <c r="AC183" s="178">
        <v>5.0000000000000001E-3</v>
      </c>
      <c r="AD183" s="178">
        <v>-1.1000000000000001E-2</v>
      </c>
      <c r="AE183" s="178">
        <v>-6.5000000000000002E-2</v>
      </c>
      <c r="AF183" s="178">
        <v>-3.3500000000000002E-2</v>
      </c>
      <c r="AG183" s="179">
        <v>-5.6000000000000008E-2</v>
      </c>
      <c r="AH183" s="178">
        <v>-1.3500000000000002E-2</v>
      </c>
      <c r="AI183" s="25">
        <v>-4.2000000000000003E-2</v>
      </c>
      <c r="AJ183" s="25">
        <v>-6.5000000000000002E-2</v>
      </c>
      <c r="AK183" s="25">
        <v>-4.4999990000000011E-3</v>
      </c>
      <c r="AL183" s="25">
        <v>9.0000000000000011E-3</v>
      </c>
      <c r="AM183" s="25">
        <v>0.505</v>
      </c>
      <c r="AN183" s="25">
        <v>2.5000000000000001E-2</v>
      </c>
      <c r="AO183" s="25">
        <v>0</v>
      </c>
      <c r="AP183" s="25">
        <v>0</v>
      </c>
      <c r="AQ183" s="25">
        <v>-0.19</v>
      </c>
      <c r="AS183" s="25">
        <v>0</v>
      </c>
      <c r="AT183" s="25">
        <v>0</v>
      </c>
      <c r="AU183" s="25">
        <v>0.29499999999999998</v>
      </c>
      <c r="AV183" s="25">
        <v>0</v>
      </c>
      <c r="AW183" s="25">
        <v>-7.5499999999999998E-2</v>
      </c>
      <c r="AX183" s="25">
        <v>0</v>
      </c>
      <c r="AY183" s="25">
        <v>-7.5499999999999998E-2</v>
      </c>
      <c r="AZ183" s="25">
        <v>-0.03</v>
      </c>
      <c r="BA183" s="25">
        <v>-6.0499999999999998E-2</v>
      </c>
      <c r="BB183" s="25">
        <v>-1.3500000000000002E-2</v>
      </c>
      <c r="BC183" s="25">
        <v>-3.8000000000000006E-2</v>
      </c>
      <c r="BD183" s="25">
        <v>-0.01</v>
      </c>
      <c r="BE183" s="25">
        <v>-6.5000000000000002E-2</v>
      </c>
      <c r="BF183" s="25">
        <v>-0.17</v>
      </c>
      <c r="BG183" s="25">
        <v>0</v>
      </c>
      <c r="BH183" s="25">
        <v>0.27500000000000002</v>
      </c>
      <c r="BI183" s="25">
        <v>0</v>
      </c>
      <c r="BJ183" s="25">
        <v>0.31</v>
      </c>
    </row>
    <row r="184" spans="1:62" x14ac:dyDescent="0.25">
      <c r="A184" s="26"/>
      <c r="B184" s="26">
        <v>3.8360000000000003</v>
      </c>
      <c r="C184" s="145">
        <f t="shared" si="4"/>
        <v>42248</v>
      </c>
      <c r="D184" s="26">
        <v>4.423</v>
      </c>
      <c r="E184" s="26">
        <v>0.15</v>
      </c>
      <c r="F184" s="26">
        <v>7.074562866928702E-2</v>
      </c>
      <c r="G184" s="26">
        <v>-0.19500000000000001</v>
      </c>
      <c r="H184" s="26">
        <v>-0.2</v>
      </c>
      <c r="I184" s="26">
        <v>-0.20499999999999999</v>
      </c>
      <c r="J184" s="26">
        <v>-0.28000000000000003</v>
      </c>
      <c r="K184" s="26">
        <v>-0.08</v>
      </c>
      <c r="L184" s="26">
        <v>0</v>
      </c>
      <c r="M184" s="26">
        <v>-5.2999999999999999E-2</v>
      </c>
      <c r="N184" s="26">
        <v>-0.16500000000000001</v>
      </c>
      <c r="O184" s="26">
        <v>-0.19500000000000001</v>
      </c>
      <c r="P184" s="25">
        <v>-0.19500000000000001</v>
      </c>
      <c r="Q184" s="25">
        <v>0</v>
      </c>
      <c r="R184" s="25">
        <v>0</v>
      </c>
      <c r="S184" s="25">
        <v>0</v>
      </c>
      <c r="T184" s="25">
        <v>0</v>
      </c>
      <c r="U184" s="25">
        <v>0</v>
      </c>
      <c r="V184" s="25">
        <v>0</v>
      </c>
      <c r="W184" s="178">
        <v>0.1925</v>
      </c>
      <c r="X184" s="178">
        <v>0.19500000000000001</v>
      </c>
      <c r="Y184" s="178">
        <v>-7.499999000000002E-3</v>
      </c>
      <c r="Z184" s="178">
        <v>-1.6250000000000001E-2</v>
      </c>
      <c r="AA184" s="178">
        <v>1.375E-2</v>
      </c>
      <c r="AB184" s="178">
        <v>-1.2499990000000001E-3</v>
      </c>
      <c r="AC184" s="178">
        <v>5.0000000000000001E-3</v>
      </c>
      <c r="AD184" s="178">
        <v>-1.1000000000000001E-2</v>
      </c>
      <c r="AE184" s="178">
        <v>-6.5000000000000002E-2</v>
      </c>
      <c r="AF184" s="178">
        <v>-3.3500000000000002E-2</v>
      </c>
      <c r="AG184" s="179">
        <v>-5.6000000000000008E-2</v>
      </c>
      <c r="AH184" s="178">
        <v>-1.3500000000000002E-2</v>
      </c>
      <c r="AI184" s="25">
        <v>-0.04</v>
      </c>
      <c r="AJ184" s="25">
        <v>0</v>
      </c>
      <c r="AK184" s="25">
        <v>-4.4999990000000011E-3</v>
      </c>
      <c r="AL184" s="25">
        <v>9.0000000000000011E-3</v>
      </c>
      <c r="AM184" s="25">
        <v>0.40500000000000003</v>
      </c>
      <c r="AN184" s="25">
        <v>1.7500000000000002E-2</v>
      </c>
      <c r="AO184" s="25">
        <v>0</v>
      </c>
      <c r="AP184" s="25">
        <v>0</v>
      </c>
      <c r="AQ184" s="25">
        <v>-0.19</v>
      </c>
      <c r="AS184" s="25">
        <v>0</v>
      </c>
      <c r="AT184" s="25">
        <v>0</v>
      </c>
      <c r="AU184" s="25">
        <v>0.29499999999999998</v>
      </c>
      <c r="AV184" s="25">
        <v>0</v>
      </c>
      <c r="AW184" s="25">
        <v>-8.0500000000000002E-2</v>
      </c>
      <c r="AX184" s="25">
        <v>0</v>
      </c>
      <c r="AY184" s="25">
        <v>-8.0500000000000002E-2</v>
      </c>
      <c r="AZ184" s="25">
        <v>0</v>
      </c>
      <c r="BA184" s="25">
        <v>-7.5499999999999998E-2</v>
      </c>
      <c r="BB184" s="25">
        <v>-1.3500000000000002E-2</v>
      </c>
      <c r="BC184" s="25">
        <v>-3.8000000000000006E-2</v>
      </c>
      <c r="BD184" s="25">
        <v>-1.7500000000000002E-2</v>
      </c>
      <c r="BE184" s="25">
        <v>-6.5000000000000002E-2</v>
      </c>
      <c r="BF184" s="25">
        <v>-0.17</v>
      </c>
      <c r="BG184" s="25">
        <v>0</v>
      </c>
      <c r="BH184" s="25">
        <v>0.27300000000000002</v>
      </c>
      <c r="BI184" s="25">
        <v>0</v>
      </c>
      <c r="BJ184" s="25">
        <v>0.3</v>
      </c>
    </row>
    <row r="185" spans="1:62" x14ac:dyDescent="0.25">
      <c r="A185" s="26"/>
      <c r="B185" s="26">
        <v>3.8280000000000003</v>
      </c>
      <c r="C185" s="145">
        <f t="shared" si="4"/>
        <v>42278</v>
      </c>
      <c r="D185" s="26">
        <v>4.4269999999999996</v>
      </c>
      <c r="E185" s="26">
        <v>0.15</v>
      </c>
      <c r="F185" s="26">
        <v>7.0756145317640018E-2</v>
      </c>
      <c r="G185" s="26">
        <v>-0.19500000000000001</v>
      </c>
      <c r="H185" s="26">
        <v>-0.2</v>
      </c>
      <c r="I185" s="26">
        <v>-0.19</v>
      </c>
      <c r="J185" s="26">
        <v>-0.28000000000000003</v>
      </c>
      <c r="K185" s="26">
        <v>-6.5000000000000002E-2</v>
      </c>
      <c r="L185" s="26">
        <v>0</v>
      </c>
      <c r="M185" s="26">
        <v>-5.2999999999999999E-2</v>
      </c>
      <c r="N185" s="26">
        <v>-0.16500000000000001</v>
      </c>
      <c r="O185" s="26">
        <v>-0.19500000000000001</v>
      </c>
      <c r="P185" s="25">
        <v>-0.19500000000000001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178">
        <v>0.19750000000000001</v>
      </c>
      <c r="X185" s="178">
        <v>0.215</v>
      </c>
      <c r="Y185" s="178">
        <v>-7.499999000000002E-3</v>
      </c>
      <c r="Z185" s="178">
        <v>-1.6250000000000001E-2</v>
      </c>
      <c r="AA185" s="178">
        <v>-4.5000000000000005E-3</v>
      </c>
      <c r="AB185" s="178">
        <v>-1.95E-2</v>
      </c>
      <c r="AC185" s="178">
        <v>5.0000000000000001E-3</v>
      </c>
      <c r="AD185" s="178">
        <v>-1.1000000000000001E-2</v>
      </c>
      <c r="AE185" s="178">
        <v>-6.5000000000000002E-2</v>
      </c>
      <c r="AF185" s="178">
        <v>-3.3500000000000002E-2</v>
      </c>
      <c r="AG185" s="179">
        <v>-5.6000000000000008E-2</v>
      </c>
      <c r="AH185" s="178">
        <v>-1.3500000000000002E-2</v>
      </c>
      <c r="AI185" s="25">
        <v>-8.4000000000000005E-2</v>
      </c>
      <c r="AJ185" s="25">
        <v>0</v>
      </c>
      <c r="AK185" s="25">
        <v>-4.4999990000000011E-3</v>
      </c>
      <c r="AL185" s="25">
        <v>9.0000000000000011E-3</v>
      </c>
      <c r="AM185" s="25">
        <v>0.46</v>
      </c>
      <c r="AN185" s="25">
        <v>7.4999999999999997E-3</v>
      </c>
      <c r="AO185" s="25">
        <v>0</v>
      </c>
      <c r="AP185" s="25">
        <v>0</v>
      </c>
      <c r="AQ185" s="25">
        <v>-0.19</v>
      </c>
      <c r="AS185" s="25">
        <v>0</v>
      </c>
      <c r="AT185" s="25">
        <v>0</v>
      </c>
      <c r="AU185" s="25">
        <v>0.29499999999999998</v>
      </c>
      <c r="AV185" s="25">
        <v>0</v>
      </c>
      <c r="AW185" s="25">
        <v>-9.0500000000000011E-2</v>
      </c>
      <c r="AX185" s="25">
        <v>0</v>
      </c>
      <c r="AY185" s="25">
        <v>-9.0500000000000011E-2</v>
      </c>
      <c r="AZ185" s="25">
        <v>0</v>
      </c>
      <c r="BA185" s="25">
        <v>-7.8E-2</v>
      </c>
      <c r="BB185" s="25">
        <v>-1.3500000000000002E-2</v>
      </c>
      <c r="BC185" s="25">
        <v>-3.8000000000000006E-2</v>
      </c>
      <c r="BD185" s="25">
        <v>-2.75E-2</v>
      </c>
      <c r="BE185" s="25">
        <v>-6.5000000000000002E-2</v>
      </c>
      <c r="BF185" s="25">
        <v>-0.17</v>
      </c>
      <c r="BG185" s="25">
        <v>0</v>
      </c>
      <c r="BH185" s="25">
        <v>0.28800000000000003</v>
      </c>
      <c r="BI185" s="25">
        <v>0</v>
      </c>
      <c r="BJ185" s="25">
        <v>0.37253000000000003</v>
      </c>
    </row>
    <row r="186" spans="1:62" x14ac:dyDescent="0.25">
      <c r="A186" s="26"/>
      <c r="B186" s="26">
        <v>3.8930000000000002</v>
      </c>
      <c r="C186" s="145">
        <f t="shared" si="4"/>
        <v>42309</v>
      </c>
      <c r="D186" s="26">
        <v>4.51</v>
      </c>
      <c r="E186" s="26">
        <v>0.15</v>
      </c>
      <c r="F186" s="26">
        <v>7.0767012520976016E-2</v>
      </c>
      <c r="G186" s="26">
        <v>-0.19</v>
      </c>
      <c r="H186" s="26">
        <v>-0.19500000000000001</v>
      </c>
      <c r="I186" s="26">
        <v>-0.1525</v>
      </c>
      <c r="J186" s="26">
        <v>-0.27500000000000002</v>
      </c>
      <c r="K186" s="26">
        <v>-2.75E-2</v>
      </c>
      <c r="L186" s="26">
        <v>0</v>
      </c>
      <c r="M186" s="26">
        <v>-6.7500000000000004E-2</v>
      </c>
      <c r="N186" s="26">
        <v>-0.16</v>
      </c>
      <c r="O186" s="26">
        <v>-0.19</v>
      </c>
      <c r="P186" s="25">
        <v>-0.19</v>
      </c>
      <c r="Q186" s="25">
        <v>0</v>
      </c>
      <c r="R186" s="25">
        <v>0</v>
      </c>
      <c r="S186" s="25">
        <v>0</v>
      </c>
      <c r="T186" s="25">
        <v>0</v>
      </c>
      <c r="U186" s="25">
        <v>0</v>
      </c>
      <c r="V186" s="25">
        <v>0</v>
      </c>
      <c r="W186" s="178">
        <v>0.27250000000000002</v>
      </c>
      <c r="X186" s="178">
        <v>0.315</v>
      </c>
      <c r="Y186" s="178">
        <v>-1.0500000000000001E-2</v>
      </c>
      <c r="Z186" s="178">
        <v>-2.9500000000000002E-2</v>
      </c>
      <c r="AA186" s="178">
        <v>-3.5000000000000005E-3</v>
      </c>
      <c r="AB186" s="178">
        <v>-1.8500000000000003E-2</v>
      </c>
      <c r="AC186" s="178">
        <v>5.0000000000000001E-3</v>
      </c>
      <c r="AD186" s="178">
        <v>-1.7000000000000001E-2</v>
      </c>
      <c r="AE186" s="178">
        <v>-6.7500000000000004E-2</v>
      </c>
      <c r="AF186" s="178">
        <v>-3.85E-2</v>
      </c>
      <c r="AG186" s="179">
        <v>-6.1000000000000006E-2</v>
      </c>
      <c r="AH186" s="178">
        <v>-4.9999990000000015E-3</v>
      </c>
      <c r="AI186" s="25">
        <v>-6.2000000000000006E-2</v>
      </c>
      <c r="AJ186" s="25">
        <v>0</v>
      </c>
      <c r="AK186" s="25">
        <v>5.0000000000000608E-4</v>
      </c>
      <c r="AL186" s="25">
        <v>1.6E-2</v>
      </c>
      <c r="AM186" s="25">
        <v>0.88500000000000001</v>
      </c>
      <c r="AN186" s="25">
        <v>-3.2500000000000001E-2</v>
      </c>
      <c r="AO186" s="25">
        <v>0</v>
      </c>
      <c r="AP186" s="25">
        <v>0</v>
      </c>
      <c r="AQ186" s="25">
        <v>-0.19</v>
      </c>
      <c r="AS186" s="25">
        <v>0</v>
      </c>
      <c r="AT186" s="25">
        <v>0</v>
      </c>
      <c r="AU186" s="25">
        <v>0.12</v>
      </c>
      <c r="AV186" s="25">
        <v>0</v>
      </c>
      <c r="AW186" s="25">
        <v>-0.11050000000000001</v>
      </c>
      <c r="AX186" s="25">
        <v>0</v>
      </c>
      <c r="AY186" s="25">
        <v>-0.11050000000000001</v>
      </c>
      <c r="AZ186" s="25">
        <v>0</v>
      </c>
      <c r="BA186" s="25">
        <v>-9.3000000000000013E-2</v>
      </c>
      <c r="BB186" s="25">
        <v>-9.999998999999999E-3</v>
      </c>
      <c r="BC186" s="25">
        <v>-5.2499999999999998E-2</v>
      </c>
      <c r="BD186" s="25">
        <v>-6.7500000000000004E-2</v>
      </c>
      <c r="BE186" s="25">
        <v>-6.7500000000000004E-2</v>
      </c>
      <c r="BF186" s="25">
        <v>-0.17</v>
      </c>
      <c r="BG186" s="25">
        <v>0</v>
      </c>
      <c r="BH186" s="25">
        <v>0.36499999999999999</v>
      </c>
      <c r="BI186" s="25">
        <v>0</v>
      </c>
      <c r="BJ186" s="25">
        <v>0.66</v>
      </c>
    </row>
    <row r="187" spans="1:62" x14ac:dyDescent="0.25">
      <c r="A187" s="26"/>
      <c r="B187" s="26">
        <v>3.8880000000000003</v>
      </c>
      <c r="C187" s="145">
        <f t="shared" si="4"/>
        <v>42339</v>
      </c>
      <c r="D187" s="26">
        <v>4.5949999999999998</v>
      </c>
      <c r="E187" s="26">
        <v>0.15</v>
      </c>
      <c r="F187" s="26">
        <v>7.0777529169402997E-2</v>
      </c>
      <c r="G187" s="26">
        <v>-0.19750000000000001</v>
      </c>
      <c r="H187" s="26">
        <v>-0.20250000000000001</v>
      </c>
      <c r="I187" s="26">
        <v>-0.14499999999999999</v>
      </c>
      <c r="J187" s="26">
        <v>-0.28249999999999997</v>
      </c>
      <c r="K187" s="26">
        <v>-0.02</v>
      </c>
      <c r="L187" s="26">
        <v>0</v>
      </c>
      <c r="M187" s="26">
        <v>-6.7500000000000004E-2</v>
      </c>
      <c r="N187" s="26">
        <v>-0.16750000000000001</v>
      </c>
      <c r="O187" s="26">
        <v>-0.19750000000000001</v>
      </c>
      <c r="P187" s="25">
        <v>-0.19750000000000001</v>
      </c>
      <c r="Q187" s="25">
        <v>0</v>
      </c>
      <c r="R187" s="25">
        <v>0</v>
      </c>
      <c r="S187" s="25">
        <v>0</v>
      </c>
      <c r="T187" s="25">
        <v>0</v>
      </c>
      <c r="U187" s="25">
        <v>0</v>
      </c>
      <c r="V187" s="25">
        <v>0</v>
      </c>
      <c r="W187" s="178">
        <v>0.3075</v>
      </c>
      <c r="X187" s="178">
        <v>0.39500000000000002</v>
      </c>
      <c r="Y187" s="178">
        <v>-1.0500000000000001E-2</v>
      </c>
      <c r="Z187" s="178">
        <v>-2.2000000000000002E-2</v>
      </c>
      <c r="AA187" s="178">
        <v>-3.5000000000000005E-3</v>
      </c>
      <c r="AB187" s="178">
        <v>-1.8500000000000003E-2</v>
      </c>
      <c r="AC187" s="178">
        <v>5.0000000000000001E-3</v>
      </c>
      <c r="AD187" s="178">
        <v>-1.7000000000000001E-2</v>
      </c>
      <c r="AE187" s="178">
        <v>-6.7500000000000004E-2</v>
      </c>
      <c r="AF187" s="178">
        <v>-3.6000000000000004E-2</v>
      </c>
      <c r="AG187" s="179">
        <v>-5.8500000000000003E-2</v>
      </c>
      <c r="AH187" s="178">
        <v>-4.9999990000000015E-3</v>
      </c>
      <c r="AI187" s="25">
        <v>-5.45E-2</v>
      </c>
      <c r="AJ187" s="25">
        <v>0</v>
      </c>
      <c r="AK187" s="25">
        <v>5.5000000000000005E-3</v>
      </c>
      <c r="AL187" s="25">
        <v>1.6E-2</v>
      </c>
      <c r="AM187" s="25">
        <v>1.31</v>
      </c>
      <c r="AN187" s="25">
        <v>-5.5E-2</v>
      </c>
      <c r="AO187" s="25">
        <v>0</v>
      </c>
      <c r="AP187" s="25">
        <v>0</v>
      </c>
      <c r="AQ187" s="25">
        <v>-0.19</v>
      </c>
      <c r="AS187" s="25">
        <v>0</v>
      </c>
      <c r="AT187" s="25">
        <v>0</v>
      </c>
      <c r="AU187" s="25">
        <v>0.12</v>
      </c>
      <c r="AV187" s="25">
        <v>0</v>
      </c>
      <c r="AW187" s="25">
        <v>-0.11550000000000001</v>
      </c>
      <c r="AX187" s="25">
        <v>0</v>
      </c>
      <c r="AY187" s="25">
        <v>-0.11550000000000001</v>
      </c>
      <c r="AZ187" s="25">
        <v>0</v>
      </c>
      <c r="BA187" s="25">
        <v>-9.8000000000000004E-2</v>
      </c>
      <c r="BB187" s="25">
        <v>-9.999998999999999E-3</v>
      </c>
      <c r="BC187" s="25">
        <v>-5.2499999999999998E-2</v>
      </c>
      <c r="BD187" s="25">
        <v>-0.09</v>
      </c>
      <c r="BE187" s="25">
        <v>-6.7500000000000004E-2</v>
      </c>
      <c r="BF187" s="25">
        <v>-0.17</v>
      </c>
      <c r="BG187" s="25">
        <v>0</v>
      </c>
      <c r="BH187" s="25">
        <v>0.40500000000000003</v>
      </c>
      <c r="BI187" s="25">
        <v>0</v>
      </c>
      <c r="BJ187" s="25">
        <v>1.03</v>
      </c>
    </row>
    <row r="188" spans="1:62" x14ac:dyDescent="0.25">
      <c r="A188" s="26"/>
      <c r="B188" s="26">
        <v>3.8660000000000001</v>
      </c>
      <c r="C188" s="145">
        <f t="shared" si="4"/>
        <v>42370</v>
      </c>
      <c r="D188" s="26">
        <v>4.76</v>
      </c>
      <c r="E188" s="26">
        <v>0.15</v>
      </c>
      <c r="F188" s="26">
        <v>7.0788396372816018E-2</v>
      </c>
      <c r="G188" s="26">
        <v>-0.16</v>
      </c>
      <c r="H188" s="26">
        <v>-0.16500000000000001</v>
      </c>
      <c r="I188" s="26">
        <v>-0.13</v>
      </c>
      <c r="J188" s="26">
        <v>-0.26500000000000001</v>
      </c>
      <c r="K188" s="26">
        <v>-5.0000000000000001E-3</v>
      </c>
      <c r="L188" s="26">
        <v>0</v>
      </c>
      <c r="M188" s="26">
        <v>-6.7500000000000004E-2</v>
      </c>
      <c r="N188" s="26">
        <v>-0.13</v>
      </c>
      <c r="O188" s="26">
        <v>-0.16</v>
      </c>
      <c r="P188" s="25">
        <v>-0.16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178">
        <v>0.3125</v>
      </c>
      <c r="X188" s="178">
        <v>0.46500000000000002</v>
      </c>
      <c r="Y188" s="178">
        <v>-5.9999990000000015E-3</v>
      </c>
      <c r="Z188" s="178">
        <v>-2.2000000000000002E-2</v>
      </c>
      <c r="AA188" s="178">
        <v>-3.5000000000000005E-3</v>
      </c>
      <c r="AB188" s="178">
        <v>-1.8500000000000003E-2</v>
      </c>
      <c r="AC188" s="178">
        <v>5.0000000000000001E-3</v>
      </c>
      <c r="AD188" s="178">
        <v>-1.9000000000000003E-2</v>
      </c>
      <c r="AE188" s="178">
        <v>-6.7500000000000004E-2</v>
      </c>
      <c r="AF188" s="178">
        <v>-3.4000000000000002E-2</v>
      </c>
      <c r="AG188" s="179">
        <v>-5.6500000000000002E-2</v>
      </c>
      <c r="AH188" s="178">
        <v>-4.9999990000000015E-3</v>
      </c>
      <c r="AI188" s="25">
        <v>-5.5E-2</v>
      </c>
      <c r="AJ188" s="25">
        <v>0</v>
      </c>
      <c r="AK188" s="25">
        <v>2.5000000000000001E-3</v>
      </c>
      <c r="AL188" s="25">
        <v>1.6E-2</v>
      </c>
      <c r="AM188" s="25">
        <v>1.645</v>
      </c>
      <c r="AN188" s="25">
        <v>-5.7500000000000002E-2</v>
      </c>
      <c r="AO188" s="25">
        <v>0</v>
      </c>
      <c r="AP188" s="25">
        <v>0</v>
      </c>
      <c r="AQ188" s="25">
        <v>-0.19</v>
      </c>
      <c r="AS188" s="25">
        <v>0</v>
      </c>
      <c r="AT188" s="25">
        <v>0</v>
      </c>
      <c r="AU188" s="25">
        <v>0.12</v>
      </c>
      <c r="AV188" s="25">
        <v>0</v>
      </c>
      <c r="AW188" s="25">
        <v>-0.11550000000000001</v>
      </c>
      <c r="AX188" s="25">
        <v>0</v>
      </c>
      <c r="AY188" s="25">
        <v>-0.11550000000000001</v>
      </c>
      <c r="AZ188" s="25">
        <v>0</v>
      </c>
      <c r="BA188" s="25">
        <v>-0.1135</v>
      </c>
      <c r="BB188" s="25">
        <v>-9.999998999999999E-3</v>
      </c>
      <c r="BC188" s="25">
        <v>-5.2499999999999998E-2</v>
      </c>
      <c r="BD188" s="25">
        <v>-9.2499999999999999E-2</v>
      </c>
      <c r="BE188" s="25">
        <v>-6.7500000000000004E-2</v>
      </c>
      <c r="BF188" s="25">
        <v>-0.17</v>
      </c>
      <c r="BG188" s="25">
        <v>0</v>
      </c>
      <c r="BH188" s="25">
        <v>0.41499999999999998</v>
      </c>
      <c r="BI188" s="25">
        <v>0</v>
      </c>
      <c r="BJ188" s="25">
        <v>1.25</v>
      </c>
    </row>
    <row r="189" spans="1:62" x14ac:dyDescent="0.25">
      <c r="A189" s="26"/>
      <c r="B189" s="26">
        <v>3.8719999999999999</v>
      </c>
      <c r="C189" s="145">
        <f t="shared" si="4"/>
        <v>42401</v>
      </c>
      <c r="D189" s="26">
        <v>4.6680000000000001</v>
      </c>
      <c r="E189" s="26">
        <v>0.15</v>
      </c>
      <c r="F189" s="26">
        <v>7.0799263576268007E-2</v>
      </c>
      <c r="G189" s="26">
        <v>-0.16</v>
      </c>
      <c r="H189" s="26">
        <v>-0.16500000000000001</v>
      </c>
      <c r="I189" s="26">
        <v>-0.13</v>
      </c>
      <c r="J189" s="26">
        <v>-0.26750000000000002</v>
      </c>
      <c r="K189" s="26">
        <v>-5.0000000000000001E-3</v>
      </c>
      <c r="L189" s="26">
        <v>0</v>
      </c>
      <c r="M189" s="26">
        <v>-6.7500000000000004E-2</v>
      </c>
      <c r="N189" s="26">
        <v>-0.13</v>
      </c>
      <c r="O189" s="26">
        <v>-0.16</v>
      </c>
      <c r="P189" s="25">
        <v>-0.16</v>
      </c>
      <c r="Q189" s="25">
        <v>0</v>
      </c>
      <c r="R189" s="25">
        <v>0</v>
      </c>
      <c r="S189" s="25">
        <v>0</v>
      </c>
      <c r="T189" s="25">
        <v>0</v>
      </c>
      <c r="U189" s="25">
        <v>0</v>
      </c>
      <c r="V189" s="25">
        <v>0</v>
      </c>
      <c r="W189" s="178">
        <v>0.3125</v>
      </c>
      <c r="X189" s="178">
        <v>0.435</v>
      </c>
      <c r="Y189" s="178">
        <v>-5.9999990000000015E-3</v>
      </c>
      <c r="Z189" s="178">
        <v>-2.2000000000000002E-2</v>
      </c>
      <c r="AA189" s="178">
        <v>-3.5000000000000005E-3</v>
      </c>
      <c r="AB189" s="178">
        <v>-1.8500000000000003E-2</v>
      </c>
      <c r="AC189" s="178">
        <v>5.0000000000000001E-3</v>
      </c>
      <c r="AD189" s="178">
        <v>-1.9000000000000003E-2</v>
      </c>
      <c r="AE189" s="178">
        <v>-6.7500000000000004E-2</v>
      </c>
      <c r="AF189" s="178">
        <v>-3.4000000000000002E-2</v>
      </c>
      <c r="AG189" s="179">
        <v>-5.6500000000000002E-2</v>
      </c>
      <c r="AH189" s="178">
        <v>-4.9999990000000015E-3</v>
      </c>
      <c r="AI189" s="25">
        <v>-5.5E-2</v>
      </c>
      <c r="AJ189" s="25">
        <v>0</v>
      </c>
      <c r="AK189" s="25">
        <v>2.5000000000000001E-3</v>
      </c>
      <c r="AL189" s="25">
        <v>1.6E-2</v>
      </c>
      <c r="AM189" s="25">
        <v>1.595</v>
      </c>
      <c r="AN189" s="25">
        <v>-0.04</v>
      </c>
      <c r="AO189" s="25">
        <v>0</v>
      </c>
      <c r="AP189" s="25">
        <v>0</v>
      </c>
      <c r="AQ189" s="25">
        <v>-0.19</v>
      </c>
      <c r="AS189" s="25">
        <v>0</v>
      </c>
      <c r="AT189" s="25">
        <v>0</v>
      </c>
      <c r="AU189" s="25">
        <v>0.12</v>
      </c>
      <c r="AV189" s="25">
        <v>0</v>
      </c>
      <c r="AW189" s="25">
        <v>-0.113</v>
      </c>
      <c r="AX189" s="25">
        <v>0</v>
      </c>
      <c r="AY189" s="25">
        <v>-0.113</v>
      </c>
      <c r="AZ189" s="25">
        <v>0</v>
      </c>
      <c r="BA189" s="25">
        <v>-9.35E-2</v>
      </c>
      <c r="BB189" s="25">
        <v>-9.999998999999999E-3</v>
      </c>
      <c r="BC189" s="25">
        <v>-5.2499999999999998E-2</v>
      </c>
      <c r="BD189" s="25">
        <v>-7.4999999999999997E-2</v>
      </c>
      <c r="BE189" s="25">
        <v>-6.7500000000000004E-2</v>
      </c>
      <c r="BF189" s="25">
        <v>-0.17</v>
      </c>
      <c r="BG189" s="25">
        <v>0</v>
      </c>
      <c r="BH189" s="25">
        <v>0.39</v>
      </c>
      <c r="BI189" s="25">
        <v>0</v>
      </c>
      <c r="BJ189" s="25">
        <v>1.25</v>
      </c>
    </row>
    <row r="190" spans="1:62" x14ac:dyDescent="0.25">
      <c r="A190" s="26"/>
      <c r="B190" s="26">
        <v>3.9240000000000004</v>
      </c>
      <c r="C190" s="145">
        <f t="shared" si="4"/>
        <v>42430</v>
      </c>
      <c r="D190" s="26">
        <v>4.5519999999999996</v>
      </c>
      <c r="E190" s="26">
        <v>0.15</v>
      </c>
      <c r="F190" s="26">
        <v>7.0809429669856011E-2</v>
      </c>
      <c r="G190" s="26">
        <v>-0.16</v>
      </c>
      <c r="H190" s="26">
        <v>-0.16500000000000001</v>
      </c>
      <c r="I190" s="26">
        <v>-0.13</v>
      </c>
      <c r="J190" s="26">
        <v>-0.27</v>
      </c>
      <c r="K190" s="26">
        <v>-5.0000000000000001E-3</v>
      </c>
      <c r="L190" s="26">
        <v>0</v>
      </c>
      <c r="M190" s="26">
        <v>-6.7500000000000004E-2</v>
      </c>
      <c r="N190" s="26">
        <v>-0.13</v>
      </c>
      <c r="O190" s="26">
        <v>-0.16</v>
      </c>
      <c r="P190" s="25">
        <v>-0.16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178">
        <v>0.27</v>
      </c>
      <c r="X190" s="178">
        <v>0.39</v>
      </c>
      <c r="Y190" s="178">
        <v>-5.9999990000000015E-3</v>
      </c>
      <c r="Z190" s="178">
        <v>-2.2000000000000002E-2</v>
      </c>
      <c r="AA190" s="178">
        <v>1.4999999999999999E-2</v>
      </c>
      <c r="AB190" s="178">
        <v>0</v>
      </c>
      <c r="AC190" s="178">
        <v>5.0000000000000001E-3</v>
      </c>
      <c r="AD190" s="178">
        <v>0</v>
      </c>
      <c r="AE190" s="178">
        <v>-6.7500000000000004E-2</v>
      </c>
      <c r="AF190" s="178">
        <v>-3.4000000000000002E-2</v>
      </c>
      <c r="AG190" s="179">
        <v>-5.6500000000000002E-2</v>
      </c>
      <c r="AH190" s="178">
        <v>-4.9999990000000015E-3</v>
      </c>
      <c r="AI190" s="25">
        <v>-5.45E-2</v>
      </c>
      <c r="AJ190" s="25">
        <v>0</v>
      </c>
      <c r="AK190" s="25">
        <v>2.5000000000000001E-3</v>
      </c>
      <c r="AL190" s="25">
        <v>1.6E-2</v>
      </c>
      <c r="AM190" s="25">
        <v>0.96499999999999997</v>
      </c>
      <c r="AN190" s="25">
        <v>-2.75E-2</v>
      </c>
      <c r="AO190" s="25">
        <v>0</v>
      </c>
      <c r="AP190" s="25">
        <v>0</v>
      </c>
      <c r="AQ190" s="25">
        <v>-0.19</v>
      </c>
      <c r="AS190" s="25">
        <v>0</v>
      </c>
      <c r="AT190" s="25">
        <v>0</v>
      </c>
      <c r="AU190" s="25">
        <v>0.12</v>
      </c>
      <c r="AV190" s="25">
        <v>0</v>
      </c>
      <c r="AW190" s="25">
        <v>-9.8000000000000004E-2</v>
      </c>
      <c r="AX190" s="25">
        <v>0</v>
      </c>
      <c r="AY190" s="25">
        <v>-9.8000000000000004E-2</v>
      </c>
      <c r="AZ190" s="25">
        <v>0</v>
      </c>
      <c r="BA190" s="25">
        <v>-8.1000000000000003E-2</v>
      </c>
      <c r="BB190" s="25">
        <v>-9.999998999999999E-3</v>
      </c>
      <c r="BC190" s="25">
        <v>-5.2499999999999998E-2</v>
      </c>
      <c r="BD190" s="25">
        <v>-6.25E-2</v>
      </c>
      <c r="BE190" s="25">
        <v>-6.7500000000000004E-2</v>
      </c>
      <c r="BF190" s="25">
        <v>-0.17</v>
      </c>
      <c r="BG190" s="25">
        <v>0</v>
      </c>
      <c r="BH190" s="25">
        <v>0.38800000000000007</v>
      </c>
      <c r="BI190" s="25">
        <v>0</v>
      </c>
      <c r="BJ190" s="25">
        <v>0.90500000000000003</v>
      </c>
    </row>
    <row r="191" spans="1:62" x14ac:dyDescent="0.25">
      <c r="A191" s="26"/>
      <c r="B191" s="26">
        <v>3.9969999999999999</v>
      </c>
      <c r="C191" s="145">
        <f t="shared" si="4"/>
        <v>42461</v>
      </c>
      <c r="D191" s="26">
        <v>4.4359999999999999</v>
      </c>
      <c r="E191" s="26">
        <v>0.15</v>
      </c>
      <c r="F191" s="26">
        <v>7.082029687338301E-2</v>
      </c>
      <c r="G191" s="26">
        <v>-0.16</v>
      </c>
      <c r="H191" s="26">
        <v>-0.16500000000000001</v>
      </c>
      <c r="I191" s="26">
        <v>-0.17499999999999999</v>
      </c>
      <c r="J191" s="26">
        <v>-0.26</v>
      </c>
      <c r="K191" s="26">
        <v>-0.05</v>
      </c>
      <c r="L191" s="26">
        <v>0</v>
      </c>
      <c r="M191" s="26">
        <v>-5.0499999999999996E-2</v>
      </c>
      <c r="N191" s="26">
        <v>-0.13</v>
      </c>
      <c r="O191" s="26">
        <v>-0.16</v>
      </c>
      <c r="P191" s="25">
        <v>-0.16</v>
      </c>
      <c r="Q191" s="25">
        <v>0</v>
      </c>
      <c r="R191" s="25">
        <v>0</v>
      </c>
      <c r="S191" s="25">
        <v>0</v>
      </c>
      <c r="T191" s="25">
        <v>0</v>
      </c>
      <c r="U191" s="25">
        <v>0</v>
      </c>
      <c r="V191" s="25">
        <v>0</v>
      </c>
      <c r="W191" s="178">
        <v>0.20499999999999999</v>
      </c>
      <c r="X191" s="178">
        <v>0.25</v>
      </c>
      <c r="Y191" s="178">
        <v>-5.4999990000000011E-3</v>
      </c>
      <c r="Z191" s="178">
        <v>-1.4499999999999999E-2</v>
      </c>
      <c r="AA191" s="178">
        <v>1.4999999999999999E-2</v>
      </c>
      <c r="AB191" s="178">
        <v>0</v>
      </c>
      <c r="AC191" s="178">
        <v>5.0000000000000001E-3</v>
      </c>
      <c r="AD191" s="178">
        <v>0</v>
      </c>
      <c r="AE191" s="178">
        <v>-6.5000000000000002E-2</v>
      </c>
      <c r="AF191" s="178">
        <v>-3.15E-2</v>
      </c>
      <c r="AG191" s="179">
        <v>-5.4000000000000006E-2</v>
      </c>
      <c r="AH191" s="178">
        <v>-1.2500000000000001E-2</v>
      </c>
      <c r="AI191" s="25">
        <v>-0.05</v>
      </c>
      <c r="AJ191" s="25">
        <v>0</v>
      </c>
      <c r="AK191" s="25">
        <v>-2.4999989999999997E-3</v>
      </c>
      <c r="AL191" s="25">
        <v>9.0000000000000011E-3</v>
      </c>
      <c r="AM191" s="25">
        <v>0.45</v>
      </c>
      <c r="AN191" s="25">
        <v>1.4999999999999999E-2</v>
      </c>
      <c r="AO191" s="25">
        <v>0</v>
      </c>
      <c r="AP191" s="25">
        <v>0</v>
      </c>
      <c r="AQ191" s="25">
        <v>-0.19</v>
      </c>
      <c r="AS191" s="25">
        <v>0</v>
      </c>
      <c r="AT191" s="25">
        <v>0</v>
      </c>
      <c r="AU191" s="25">
        <v>0.29499999999999998</v>
      </c>
      <c r="AV191" s="25">
        <v>0</v>
      </c>
      <c r="AW191" s="25">
        <v>-8.8499999999999995E-2</v>
      </c>
      <c r="AX191" s="25">
        <v>0</v>
      </c>
      <c r="AY191" s="25">
        <v>-8.8499999999999995E-2</v>
      </c>
      <c r="AZ191" s="25">
        <v>0</v>
      </c>
      <c r="BA191" s="25">
        <v>-7.350000000000001E-2</v>
      </c>
      <c r="BB191" s="25">
        <v>-1.2500000000000001E-2</v>
      </c>
      <c r="BC191" s="25">
        <v>-3.5500000000000004E-2</v>
      </c>
      <c r="BD191" s="25">
        <v>-0.02</v>
      </c>
      <c r="BE191" s="25">
        <v>-6.5000000000000002E-2</v>
      </c>
      <c r="BF191" s="25">
        <v>-0.17</v>
      </c>
      <c r="BG191" s="25">
        <v>0</v>
      </c>
      <c r="BH191" s="25">
        <v>0.27800000000000002</v>
      </c>
      <c r="BI191" s="25">
        <v>0</v>
      </c>
      <c r="BJ191" s="25">
        <v>0.36499999999999999</v>
      </c>
    </row>
    <row r="192" spans="1:62" x14ac:dyDescent="0.25">
      <c r="A192" s="26"/>
      <c r="B192" s="26">
        <v>4.2690000000000001</v>
      </c>
      <c r="C192" s="145">
        <f t="shared" si="4"/>
        <v>42491</v>
      </c>
      <c r="D192" s="26">
        <v>4.4320000000000004</v>
      </c>
      <c r="E192" s="26">
        <v>0.15</v>
      </c>
      <c r="F192" s="26">
        <v>7.0830813522000019E-2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N192" s="26">
        <v>0</v>
      </c>
      <c r="O192" s="26">
        <v>0</v>
      </c>
      <c r="P192" s="25">
        <v>0</v>
      </c>
      <c r="Q192" s="25">
        <v>0</v>
      </c>
      <c r="R192" s="25">
        <v>0</v>
      </c>
      <c r="S192" s="25">
        <v>0</v>
      </c>
      <c r="T192" s="25">
        <v>0</v>
      </c>
      <c r="U192" s="25">
        <v>0</v>
      </c>
      <c r="V192" s="25">
        <v>0</v>
      </c>
      <c r="W192" s="178">
        <v>0.1925</v>
      </c>
      <c r="X192" s="178">
        <v>0.20250000000000001</v>
      </c>
      <c r="Y192" s="178">
        <v>-5.4999990000000011E-3</v>
      </c>
      <c r="Z192" s="178">
        <v>-1.4750000000000001E-2</v>
      </c>
      <c r="AA192" s="178">
        <v>1.4750000000000001E-2</v>
      </c>
      <c r="AB192" s="178">
        <v>2.4999999999999307E-4</v>
      </c>
      <c r="AC192" s="178">
        <v>5.0000000000000001E-3</v>
      </c>
      <c r="AD192" s="178">
        <v>0</v>
      </c>
      <c r="AE192" s="178">
        <v>-6.5000000000000002E-2</v>
      </c>
      <c r="AF192" s="178">
        <v>-3.15E-2</v>
      </c>
      <c r="AG192" s="179">
        <v>-5.4000000000000006E-2</v>
      </c>
      <c r="AH192" s="178">
        <v>-1.2500000000000001E-2</v>
      </c>
      <c r="AI192" s="25">
        <v>-0.05</v>
      </c>
      <c r="AJ192" s="25">
        <v>0</v>
      </c>
      <c r="AK192" s="25">
        <v>-2.4999989999999997E-3</v>
      </c>
      <c r="AL192" s="25">
        <v>9.0000000000000011E-3</v>
      </c>
      <c r="AM192" s="25">
        <v>0.41499999999999998</v>
      </c>
      <c r="AN192" s="25">
        <v>1.4999999999999999E-2</v>
      </c>
      <c r="AO192" s="25">
        <v>0</v>
      </c>
      <c r="AP192" s="25">
        <v>0</v>
      </c>
      <c r="AQ192" s="25">
        <v>-0.19</v>
      </c>
      <c r="AS192" s="25">
        <v>0</v>
      </c>
      <c r="AT192" s="25">
        <v>0</v>
      </c>
      <c r="AU192" s="25">
        <v>0.29499999999999998</v>
      </c>
      <c r="AV192" s="25">
        <v>0</v>
      </c>
      <c r="AW192" s="25">
        <v>-8.5999999999999993E-2</v>
      </c>
      <c r="AX192" s="25">
        <v>0</v>
      </c>
      <c r="AY192" s="25">
        <v>-8.5999999999999993E-2</v>
      </c>
      <c r="AZ192" s="25">
        <v>0</v>
      </c>
      <c r="BA192" s="25">
        <v>-6.8500000000000005E-2</v>
      </c>
      <c r="BB192" s="25">
        <v>-1.2500000000000001E-2</v>
      </c>
      <c r="BC192" s="25">
        <v>0</v>
      </c>
      <c r="BD192" s="25">
        <v>-0.02</v>
      </c>
      <c r="BE192" s="25">
        <v>-6.5000000000000002E-2</v>
      </c>
      <c r="BF192" s="25">
        <v>-0.17</v>
      </c>
      <c r="BG192" s="25">
        <v>0</v>
      </c>
      <c r="BH192" s="25">
        <v>0.23499999999999999</v>
      </c>
      <c r="BI192" s="25">
        <v>0</v>
      </c>
      <c r="BJ192" s="25">
        <v>0.29749999999999999</v>
      </c>
    </row>
    <row r="193" spans="1:62" x14ac:dyDescent="0.25">
      <c r="A193" s="26"/>
      <c r="B193" s="26">
        <v>4.1940000000000008</v>
      </c>
      <c r="C193" s="145">
        <f t="shared" si="4"/>
        <v>42522</v>
      </c>
      <c r="D193" s="26">
        <v>4.4729999999999999</v>
      </c>
      <c r="E193" s="26">
        <v>0.15</v>
      </c>
      <c r="F193" s="26">
        <v>7.0841680725599029E-2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N193" s="26">
        <v>0</v>
      </c>
      <c r="O193" s="26">
        <v>0</v>
      </c>
      <c r="P193" s="25">
        <v>0</v>
      </c>
      <c r="Q193" s="25">
        <v>0</v>
      </c>
      <c r="R193" s="25">
        <v>0</v>
      </c>
      <c r="S193" s="25">
        <v>0</v>
      </c>
      <c r="T193" s="25">
        <v>0</v>
      </c>
      <c r="U193" s="25">
        <v>0</v>
      </c>
      <c r="V193" s="25">
        <v>0</v>
      </c>
      <c r="W193" s="178">
        <v>0.1925</v>
      </c>
      <c r="X193" s="178">
        <v>0.20250000000000001</v>
      </c>
      <c r="Y193" s="178">
        <v>-5.4999990000000011E-3</v>
      </c>
      <c r="Z193" s="178">
        <v>-1.4750000000000001E-2</v>
      </c>
      <c r="AA193" s="178">
        <v>1.4750000000000001E-2</v>
      </c>
      <c r="AB193" s="178">
        <v>2.4999999999999307E-4</v>
      </c>
      <c r="AC193" s="178">
        <v>5.0000000000000001E-3</v>
      </c>
      <c r="AD193" s="178">
        <v>0</v>
      </c>
      <c r="AE193" s="178">
        <v>-6.5000000000000002E-2</v>
      </c>
      <c r="AF193" s="178">
        <v>-3.15E-2</v>
      </c>
      <c r="AG193" s="179">
        <v>-5.4000000000000006E-2</v>
      </c>
      <c r="AH193" s="178">
        <v>-1.2500000000000001E-2</v>
      </c>
      <c r="AI193" s="25">
        <v>-6.6000000000000003E-2</v>
      </c>
      <c r="AJ193" s="25">
        <v>0</v>
      </c>
      <c r="AK193" s="25">
        <v>-2.4999989999999997E-3</v>
      </c>
      <c r="AL193" s="25">
        <v>9.0000000000000011E-3</v>
      </c>
      <c r="AM193" s="25">
        <v>0.40500000000000003</v>
      </c>
      <c r="AN193" s="25">
        <v>0.02</v>
      </c>
      <c r="AO193" s="25">
        <v>0</v>
      </c>
      <c r="AP193" s="25">
        <v>0</v>
      </c>
      <c r="AQ193" s="25">
        <v>-0.19</v>
      </c>
      <c r="AS193" s="25">
        <v>0</v>
      </c>
      <c r="AT193" s="25">
        <v>0</v>
      </c>
      <c r="AU193" s="25">
        <v>0.29499999999999998</v>
      </c>
      <c r="AV193" s="25">
        <v>0</v>
      </c>
      <c r="AW193" s="25">
        <v>-7.85E-2</v>
      </c>
      <c r="AX193" s="25">
        <v>0</v>
      </c>
      <c r="AY193" s="25">
        <v>-7.85E-2</v>
      </c>
      <c r="AZ193" s="25">
        <v>0</v>
      </c>
      <c r="BA193" s="25">
        <v>-6.3500000000000001E-2</v>
      </c>
      <c r="BB193" s="25">
        <v>-1.2500000000000001E-2</v>
      </c>
      <c r="BC193" s="25">
        <v>0</v>
      </c>
      <c r="BD193" s="25">
        <v>-1.4999999999999999E-2</v>
      </c>
      <c r="BE193" s="25">
        <v>-6.5000000000000002E-2</v>
      </c>
      <c r="BF193" s="25">
        <v>-0.17</v>
      </c>
      <c r="BG193" s="25">
        <v>0</v>
      </c>
      <c r="BH193" s="25">
        <v>0</v>
      </c>
      <c r="BI193" s="25">
        <v>0</v>
      </c>
      <c r="BJ193" s="25">
        <v>0.29749999999999999</v>
      </c>
    </row>
    <row r="194" spans="1:62" x14ac:dyDescent="0.25">
      <c r="A194" s="26"/>
      <c r="B194" s="26">
        <v>4.0750000000000002</v>
      </c>
      <c r="C194" s="145">
        <f t="shared" si="4"/>
        <v>42552</v>
      </c>
      <c r="D194" s="26">
        <v>4.5010000000000003</v>
      </c>
      <c r="E194" s="26">
        <v>0.15</v>
      </c>
      <c r="F194" s="26">
        <v>7.0852197374286024E-2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N194" s="26">
        <v>0</v>
      </c>
      <c r="O194" s="26">
        <v>0</v>
      </c>
      <c r="P194" s="25">
        <v>0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0</v>
      </c>
      <c r="W194" s="178">
        <v>0.1925</v>
      </c>
      <c r="X194" s="178">
        <v>0.215</v>
      </c>
      <c r="Y194" s="178">
        <v>-5.4999990000000011E-3</v>
      </c>
      <c r="Z194" s="178">
        <v>-1.4750000000000001E-2</v>
      </c>
      <c r="AA194" s="178">
        <v>1.4750000000000001E-2</v>
      </c>
      <c r="AB194" s="178">
        <v>2.4999999999999307E-4</v>
      </c>
      <c r="AC194" s="178">
        <v>5.0000000000000001E-3</v>
      </c>
      <c r="AD194" s="178">
        <v>0</v>
      </c>
      <c r="AE194" s="178">
        <v>-6.5000000000000002E-2</v>
      </c>
      <c r="AF194" s="178">
        <v>-3.15E-2</v>
      </c>
      <c r="AG194" s="179">
        <v>-5.4000000000000006E-2</v>
      </c>
      <c r="AH194" s="178">
        <v>-1.2500000000000001E-2</v>
      </c>
      <c r="AI194" s="25">
        <v>-5.9000000000000004E-2</v>
      </c>
      <c r="AJ194" s="25">
        <v>0</v>
      </c>
      <c r="AK194" s="25">
        <v>-2.4999989999999997E-3</v>
      </c>
      <c r="AL194" s="25">
        <v>9.0000000000000011E-3</v>
      </c>
      <c r="AM194" s="25">
        <v>0.44</v>
      </c>
      <c r="AN194" s="25">
        <v>2.2499999999999999E-2</v>
      </c>
      <c r="AO194" s="25">
        <v>0</v>
      </c>
      <c r="AP194" s="25">
        <v>0</v>
      </c>
      <c r="AQ194" s="25">
        <v>-0.19</v>
      </c>
      <c r="AS194" s="25">
        <v>0</v>
      </c>
      <c r="AT194" s="25">
        <v>0</v>
      </c>
      <c r="AU194" s="25">
        <v>0.29499999999999998</v>
      </c>
      <c r="AV194" s="25">
        <v>0</v>
      </c>
      <c r="AW194" s="25">
        <v>-8.5999999999999993E-2</v>
      </c>
      <c r="AX194" s="25">
        <v>0</v>
      </c>
      <c r="AY194" s="25">
        <v>-8.5999999999999993E-2</v>
      </c>
      <c r="AZ194" s="25">
        <v>0</v>
      </c>
      <c r="BA194" s="25">
        <v>-5.8500000000000003E-2</v>
      </c>
      <c r="BB194" s="25">
        <v>-1.2500000000000001E-2</v>
      </c>
      <c r="BC194" s="25">
        <v>0</v>
      </c>
      <c r="BD194" s="25">
        <v>-1.2500000000000001E-2</v>
      </c>
      <c r="BE194" s="25">
        <v>-6.5000000000000002E-2</v>
      </c>
      <c r="BF194" s="25">
        <v>-0.17</v>
      </c>
      <c r="BG194" s="25">
        <v>0</v>
      </c>
      <c r="BH194" s="25">
        <v>0</v>
      </c>
      <c r="BI194" s="25">
        <v>0</v>
      </c>
      <c r="BJ194" s="25">
        <v>0.31</v>
      </c>
    </row>
    <row r="195" spans="1:62" x14ac:dyDescent="0.25">
      <c r="A195" s="26"/>
      <c r="B195" s="26">
        <v>3.9590000000000005</v>
      </c>
      <c r="C195" s="145">
        <f t="shared" si="4"/>
        <v>42583</v>
      </c>
      <c r="D195" s="26">
        <v>4.5230000000000006</v>
      </c>
      <c r="E195" s="26">
        <v>0.15</v>
      </c>
      <c r="F195" s="26">
        <v>7.086306457796801E-2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N195" s="26">
        <v>0</v>
      </c>
      <c r="O195" s="26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178">
        <v>0.1925</v>
      </c>
      <c r="X195" s="178">
        <v>0.215</v>
      </c>
      <c r="Y195" s="178">
        <v>-5.4999990000000011E-3</v>
      </c>
      <c r="Z195" s="178">
        <v>-1.4750000000000001E-2</v>
      </c>
      <c r="AA195" s="178">
        <v>1.4750000000000001E-2</v>
      </c>
      <c r="AB195" s="178">
        <v>2.4999999999999307E-4</v>
      </c>
      <c r="AC195" s="178">
        <v>5.0000000000000001E-3</v>
      </c>
      <c r="AD195" s="178">
        <v>0</v>
      </c>
      <c r="AE195" s="178">
        <v>-6.5000000000000002E-2</v>
      </c>
      <c r="AF195" s="178">
        <v>-3.15E-2</v>
      </c>
      <c r="AG195" s="179">
        <v>-5.4000000000000006E-2</v>
      </c>
      <c r="AH195" s="178">
        <v>-1.2500000000000001E-2</v>
      </c>
      <c r="AI195" s="25">
        <v>-0.04</v>
      </c>
      <c r="AJ195" s="25">
        <v>0</v>
      </c>
      <c r="AK195" s="25">
        <v>-2.4999989999999997E-3</v>
      </c>
      <c r="AL195" s="25">
        <v>9.0000000000000011E-3</v>
      </c>
      <c r="AM195" s="25">
        <v>0.505</v>
      </c>
      <c r="AN195" s="25">
        <v>2.5000000000000001E-2</v>
      </c>
      <c r="AO195" s="25">
        <v>0</v>
      </c>
      <c r="AP195" s="25">
        <v>0</v>
      </c>
      <c r="AQ195" s="25">
        <v>-0.19</v>
      </c>
      <c r="AS195" s="25">
        <v>0</v>
      </c>
      <c r="AT195" s="25">
        <v>0</v>
      </c>
      <c r="AU195" s="25">
        <v>0.29499999999999998</v>
      </c>
      <c r="AV195" s="25">
        <v>0</v>
      </c>
      <c r="AW195" s="25">
        <v>-7.350000000000001E-2</v>
      </c>
      <c r="AX195" s="25">
        <v>0</v>
      </c>
      <c r="AY195" s="25">
        <v>-7.350000000000001E-2</v>
      </c>
      <c r="AZ195" s="25">
        <v>0</v>
      </c>
      <c r="BA195" s="25">
        <v>-5.8500000000000003E-2</v>
      </c>
      <c r="BB195" s="25">
        <v>-1.2500000000000001E-2</v>
      </c>
      <c r="BC195" s="25">
        <v>0</v>
      </c>
      <c r="BD195" s="25">
        <v>-0.01</v>
      </c>
      <c r="BE195" s="25">
        <v>-6.5000000000000002E-2</v>
      </c>
      <c r="BF195" s="25">
        <v>-0.17</v>
      </c>
      <c r="BG195" s="25">
        <v>0</v>
      </c>
      <c r="BH195" s="25">
        <v>0</v>
      </c>
      <c r="BI195" s="25">
        <v>0</v>
      </c>
      <c r="BJ195" s="25">
        <v>0.31</v>
      </c>
    </row>
    <row r="196" spans="1:62" x14ac:dyDescent="0.25">
      <c r="A196" s="26"/>
      <c r="B196" s="26">
        <v>3.9440000000000004</v>
      </c>
      <c r="C196" s="145">
        <f t="shared" si="4"/>
        <v>42614</v>
      </c>
      <c r="D196" s="26">
        <v>4.5310000000000006</v>
      </c>
      <c r="E196" s="26">
        <v>0.15</v>
      </c>
      <c r="F196" s="26">
        <v>7.0873931781687008E-2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N196" s="26">
        <v>0</v>
      </c>
      <c r="O196" s="26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178">
        <v>0.1925</v>
      </c>
      <c r="X196" s="178">
        <v>0.19500000000000001</v>
      </c>
      <c r="Y196" s="178">
        <v>-5.4999990000000011E-3</v>
      </c>
      <c r="Z196" s="178">
        <v>-1.4750000000000001E-2</v>
      </c>
      <c r="AA196" s="178">
        <v>1.4750000000000001E-2</v>
      </c>
      <c r="AB196" s="178">
        <v>2.4999999999999307E-4</v>
      </c>
      <c r="AC196" s="178">
        <v>5.0000000000000001E-3</v>
      </c>
      <c r="AD196" s="178">
        <v>0</v>
      </c>
      <c r="AE196" s="178">
        <v>-6.5000000000000002E-2</v>
      </c>
      <c r="AF196" s="178">
        <v>-3.15E-2</v>
      </c>
      <c r="AG196" s="179">
        <v>-5.4000000000000006E-2</v>
      </c>
      <c r="AH196" s="178">
        <v>-1.2500000000000001E-2</v>
      </c>
      <c r="AI196" s="25">
        <v>-3.8000000000000006E-2</v>
      </c>
      <c r="AJ196" s="25">
        <v>0</v>
      </c>
      <c r="AK196" s="25">
        <v>-2.4999989999999997E-3</v>
      </c>
      <c r="AL196" s="25">
        <v>9.0000000000000011E-3</v>
      </c>
      <c r="AM196" s="25">
        <v>0.40500000000000003</v>
      </c>
      <c r="AN196" s="25">
        <v>1.7500000000000002E-2</v>
      </c>
      <c r="AO196" s="25">
        <v>0</v>
      </c>
      <c r="AP196" s="25">
        <v>0</v>
      </c>
      <c r="AQ196" s="25">
        <v>-0.19</v>
      </c>
      <c r="AS196" s="25">
        <v>0</v>
      </c>
      <c r="AT196" s="25">
        <v>0</v>
      </c>
      <c r="AU196" s="25">
        <v>0.29499999999999998</v>
      </c>
      <c r="AV196" s="25">
        <v>0</v>
      </c>
      <c r="AW196" s="25">
        <v>-7.85E-2</v>
      </c>
      <c r="AX196" s="25">
        <v>0</v>
      </c>
      <c r="AY196" s="25">
        <v>-7.85E-2</v>
      </c>
      <c r="AZ196" s="25">
        <v>0</v>
      </c>
      <c r="BA196" s="25">
        <v>-7.350000000000001E-2</v>
      </c>
      <c r="BB196" s="25">
        <v>-1.2500000000000001E-2</v>
      </c>
      <c r="BC196" s="25">
        <v>0</v>
      </c>
      <c r="BD196" s="25">
        <v>-1.7500000000000002E-2</v>
      </c>
      <c r="BE196" s="25">
        <v>-6.5000000000000002E-2</v>
      </c>
      <c r="BF196" s="25">
        <v>-0.17</v>
      </c>
      <c r="BG196" s="25">
        <v>0</v>
      </c>
      <c r="BH196" s="25">
        <v>0</v>
      </c>
      <c r="BI196" s="25">
        <v>0</v>
      </c>
      <c r="BJ196" s="25">
        <v>0.3</v>
      </c>
    </row>
    <row r="197" spans="1:62" x14ac:dyDescent="0.25">
      <c r="A197" s="26"/>
      <c r="B197" s="26">
        <v>3.9369999999999998</v>
      </c>
      <c r="C197" s="145">
        <f t="shared" si="4"/>
        <v>42644</v>
      </c>
      <c r="D197" s="26">
        <v>4.5340000000000007</v>
      </c>
      <c r="E197" s="26">
        <v>0.15</v>
      </c>
      <c r="F197" s="26">
        <v>7.0884448430486011E-2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N197" s="26">
        <v>0</v>
      </c>
      <c r="O197" s="26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178">
        <v>0.19750000000000001</v>
      </c>
      <c r="X197" s="178">
        <v>0.215</v>
      </c>
      <c r="Y197" s="178">
        <v>-5.4999990000000011E-3</v>
      </c>
      <c r="Z197" s="178">
        <v>-1.4750000000000001E-2</v>
      </c>
      <c r="AA197" s="178">
        <v>-3.5000000000000005E-3</v>
      </c>
      <c r="AB197" s="178">
        <v>-1.8500000000000003E-2</v>
      </c>
      <c r="AC197" s="178">
        <v>5.0000000000000001E-3</v>
      </c>
      <c r="AD197" s="178">
        <v>0</v>
      </c>
      <c r="AE197" s="178">
        <v>-6.5000000000000002E-2</v>
      </c>
      <c r="AF197" s="178">
        <v>-3.15E-2</v>
      </c>
      <c r="AG197" s="179">
        <v>-5.4000000000000006E-2</v>
      </c>
      <c r="AH197" s="178">
        <v>-1.2500000000000001E-2</v>
      </c>
      <c r="AI197" s="25">
        <v>-8.199999999999999E-2</v>
      </c>
      <c r="AJ197" s="25">
        <v>0</v>
      </c>
      <c r="AK197" s="25">
        <v>-2.4999989999999997E-3</v>
      </c>
      <c r="AL197" s="25">
        <v>9.0000000000000011E-3</v>
      </c>
      <c r="AM197" s="25">
        <v>0.46</v>
      </c>
      <c r="AN197" s="25">
        <v>7.4999999999999997E-3</v>
      </c>
      <c r="AO197" s="25">
        <v>0</v>
      </c>
      <c r="AP197" s="25">
        <v>0</v>
      </c>
      <c r="AQ197" s="25">
        <v>-0.19</v>
      </c>
      <c r="AS197" s="25">
        <v>0</v>
      </c>
      <c r="AT197" s="25">
        <v>0</v>
      </c>
      <c r="AU197" s="25">
        <v>0.29499999999999998</v>
      </c>
      <c r="AV197" s="25">
        <v>0</v>
      </c>
      <c r="AW197" s="25">
        <v>-8.8499999999999995E-2</v>
      </c>
      <c r="AX197" s="25">
        <v>0</v>
      </c>
      <c r="AY197" s="25">
        <v>-8.8499999999999995E-2</v>
      </c>
      <c r="AZ197" s="25">
        <v>0</v>
      </c>
      <c r="BA197" s="25">
        <v>-7.6000000000000012E-2</v>
      </c>
      <c r="BB197" s="25">
        <v>-1.2500000000000001E-2</v>
      </c>
      <c r="BC197" s="25">
        <v>0</v>
      </c>
      <c r="BD197" s="25">
        <v>-2.75E-2</v>
      </c>
      <c r="BE197" s="25">
        <v>-6.5000000000000002E-2</v>
      </c>
      <c r="BF197" s="25">
        <v>-0.17</v>
      </c>
      <c r="BG197" s="25">
        <v>0</v>
      </c>
      <c r="BH197" s="25">
        <v>0</v>
      </c>
      <c r="BI197" s="25">
        <v>0</v>
      </c>
      <c r="BJ197" s="25">
        <v>0.37253000000000003</v>
      </c>
    </row>
    <row r="198" spans="1:62" x14ac:dyDescent="0.25">
      <c r="A198" s="26"/>
      <c r="B198" s="26">
        <v>4.0019999999999998</v>
      </c>
      <c r="C198" s="145">
        <f t="shared" si="4"/>
        <v>42675</v>
      </c>
      <c r="D198" s="26">
        <v>4.6120000000000001</v>
      </c>
      <c r="E198" s="26">
        <v>0.15</v>
      </c>
      <c r="F198" s="26">
        <v>7.0895315634283015E-2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0</v>
      </c>
      <c r="N198" s="26">
        <v>0</v>
      </c>
      <c r="O198" s="26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178">
        <v>0.27250000000000002</v>
      </c>
      <c r="X198" s="178">
        <v>0.315</v>
      </c>
      <c r="Y198" s="178">
        <v>-8.4999990000000011E-3</v>
      </c>
      <c r="Z198" s="178">
        <v>-2.8000000000000004E-2</v>
      </c>
      <c r="AA198" s="178">
        <v>-2.5000000000000001E-3</v>
      </c>
      <c r="AB198" s="178">
        <v>-1.7500000000000002E-2</v>
      </c>
      <c r="AC198" s="178">
        <v>5.0000000000000001E-3</v>
      </c>
      <c r="AD198" s="178">
        <v>0</v>
      </c>
      <c r="AE198" s="178">
        <v>-6.7500000000000004E-2</v>
      </c>
      <c r="AF198" s="178">
        <v>-3.6499999999999998E-2</v>
      </c>
      <c r="AG198" s="179">
        <v>-5.9000000000000004E-2</v>
      </c>
      <c r="AH198" s="178">
        <v>-3.9999990000000006E-3</v>
      </c>
      <c r="AI198" s="25">
        <v>-0.06</v>
      </c>
      <c r="AJ198" s="25">
        <v>0</v>
      </c>
      <c r="AK198" s="25">
        <v>2.5000000000000001E-3</v>
      </c>
      <c r="AL198" s="25">
        <v>1.6E-2</v>
      </c>
      <c r="AM198" s="25">
        <v>0.88500000000000001</v>
      </c>
      <c r="AN198" s="25">
        <v>-3.2500000000000001E-2</v>
      </c>
      <c r="AO198" s="25">
        <v>0</v>
      </c>
      <c r="AP198" s="25">
        <v>0</v>
      </c>
      <c r="AQ198" s="25">
        <v>-0.19</v>
      </c>
      <c r="AS198" s="25">
        <v>0</v>
      </c>
      <c r="AT198" s="25">
        <v>0</v>
      </c>
      <c r="AU198" s="25">
        <v>0.12</v>
      </c>
      <c r="AV198" s="25">
        <v>0</v>
      </c>
      <c r="AW198" s="25">
        <v>-0.1085</v>
      </c>
      <c r="AX198" s="25">
        <v>0</v>
      </c>
      <c r="AY198" s="25">
        <v>-0.1085</v>
      </c>
      <c r="AZ198" s="25">
        <v>0</v>
      </c>
      <c r="BA198" s="25">
        <v>-9.0999999999999998E-2</v>
      </c>
      <c r="BB198" s="25">
        <v>-8.9999989999999998E-3</v>
      </c>
      <c r="BC198" s="25">
        <v>0</v>
      </c>
      <c r="BD198" s="25">
        <v>-6.7500000000000004E-2</v>
      </c>
      <c r="BE198" s="25">
        <v>-6.7500000000000004E-2</v>
      </c>
      <c r="BF198" s="25">
        <v>-0.17</v>
      </c>
      <c r="BG198" s="25">
        <v>0</v>
      </c>
      <c r="BH198" s="25">
        <v>0</v>
      </c>
      <c r="BI198" s="25">
        <v>0</v>
      </c>
      <c r="BJ198" s="25">
        <v>0.66</v>
      </c>
    </row>
    <row r="199" spans="1:62" x14ac:dyDescent="0.25">
      <c r="A199" s="26"/>
      <c r="B199" s="26">
        <v>3.9969999999999999</v>
      </c>
      <c r="C199" s="145">
        <f t="shared" ref="C199:C262" si="5">EOMONTH(C198,0)+1</f>
        <v>42705</v>
      </c>
      <c r="D199" s="26">
        <v>4.6940000000000008</v>
      </c>
      <c r="E199" s="26">
        <v>0.15</v>
      </c>
      <c r="F199" s="26">
        <v>7.0905832283156014E-2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N199" s="26">
        <v>0</v>
      </c>
      <c r="O199" s="26">
        <v>0</v>
      </c>
      <c r="P199" s="25">
        <v>0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178">
        <v>0.3075</v>
      </c>
      <c r="X199" s="178">
        <v>0.39500000000000002</v>
      </c>
      <c r="Y199" s="178">
        <v>-8.4999990000000011E-3</v>
      </c>
      <c r="Z199" s="178">
        <v>-2.0499999999999997E-2</v>
      </c>
      <c r="AA199" s="178">
        <v>-2.5000000000000001E-3</v>
      </c>
      <c r="AB199" s="178">
        <v>-1.7500000000000002E-2</v>
      </c>
      <c r="AC199" s="178">
        <v>5.0000000000000001E-3</v>
      </c>
      <c r="AD199" s="178">
        <v>0</v>
      </c>
      <c r="AE199" s="178">
        <v>-6.7500000000000004E-2</v>
      </c>
      <c r="AF199" s="178">
        <v>-3.4000000000000002E-2</v>
      </c>
      <c r="AG199" s="179">
        <v>-5.6500000000000002E-2</v>
      </c>
      <c r="AH199" s="178">
        <v>-3.9999990000000006E-3</v>
      </c>
      <c r="AI199" s="25">
        <v>-5.2499999999999998E-2</v>
      </c>
      <c r="AJ199" s="25">
        <v>0</v>
      </c>
      <c r="AK199" s="25">
        <v>7.4999999999999997E-3</v>
      </c>
      <c r="AL199" s="25">
        <v>1.6E-2</v>
      </c>
      <c r="AM199" s="25">
        <v>1.31</v>
      </c>
      <c r="AN199" s="25">
        <v>-5.5E-2</v>
      </c>
      <c r="AO199" s="25">
        <v>0</v>
      </c>
      <c r="AP199" s="25">
        <v>0</v>
      </c>
      <c r="AQ199" s="25">
        <v>-0.19</v>
      </c>
      <c r="AS199" s="25">
        <v>0</v>
      </c>
      <c r="AT199" s="25">
        <v>0</v>
      </c>
      <c r="AU199" s="25">
        <v>0.12</v>
      </c>
      <c r="AV199" s="25">
        <v>0</v>
      </c>
      <c r="AW199" s="25">
        <v>-0.1135</v>
      </c>
      <c r="AX199" s="25">
        <v>0</v>
      </c>
      <c r="AY199" s="25">
        <v>-0.1135</v>
      </c>
      <c r="AZ199" s="25">
        <v>0</v>
      </c>
      <c r="BA199" s="25">
        <v>-9.6000000000000002E-2</v>
      </c>
      <c r="BB199" s="25">
        <v>-8.9999989999999998E-3</v>
      </c>
      <c r="BC199" s="25">
        <v>0</v>
      </c>
      <c r="BD199" s="25">
        <v>-0.09</v>
      </c>
      <c r="BE199" s="25">
        <v>-6.7500000000000004E-2</v>
      </c>
      <c r="BF199" s="25">
        <v>-0.17</v>
      </c>
      <c r="BG199" s="25">
        <v>0</v>
      </c>
      <c r="BH199" s="25">
        <v>0</v>
      </c>
      <c r="BI199" s="25">
        <v>0</v>
      </c>
      <c r="BJ199" s="25">
        <v>1.03</v>
      </c>
    </row>
    <row r="200" spans="1:62" x14ac:dyDescent="0.25">
      <c r="A200" s="26"/>
      <c r="B200" s="26">
        <v>3.9740000000000006</v>
      </c>
      <c r="C200" s="145">
        <f t="shared" si="5"/>
        <v>42736</v>
      </c>
      <c r="D200" s="26">
        <v>4.8594999999999997</v>
      </c>
      <c r="E200" s="26">
        <v>0.15</v>
      </c>
      <c r="F200" s="26">
        <v>7.0916699487030013E-2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N200" s="26">
        <v>0</v>
      </c>
      <c r="O200" s="26">
        <v>0</v>
      </c>
      <c r="P200" s="25">
        <v>0</v>
      </c>
      <c r="Q200" s="25">
        <v>0</v>
      </c>
      <c r="R200" s="25">
        <v>0</v>
      </c>
      <c r="S200" s="25">
        <v>0</v>
      </c>
      <c r="T200" s="25">
        <v>0</v>
      </c>
      <c r="U200" s="25">
        <v>0</v>
      </c>
      <c r="V200" s="25">
        <v>0</v>
      </c>
      <c r="W200" s="178">
        <v>0.3125</v>
      </c>
      <c r="X200" s="178">
        <v>0.46500000000000002</v>
      </c>
      <c r="Y200" s="178">
        <v>-3.9999990000000006E-3</v>
      </c>
      <c r="Z200" s="178">
        <v>-2.0499999999999997E-2</v>
      </c>
      <c r="AA200" s="178">
        <v>-2.5000000000000001E-3</v>
      </c>
      <c r="AB200" s="178">
        <v>-1.7500000000000002E-2</v>
      </c>
      <c r="AC200" s="178">
        <v>5.0000000000000001E-3</v>
      </c>
      <c r="AD200" s="178">
        <v>0</v>
      </c>
      <c r="AE200" s="178">
        <v>-6.7500000000000004E-2</v>
      </c>
      <c r="AF200" s="178">
        <v>-3.2000000000000001E-2</v>
      </c>
      <c r="AG200" s="179">
        <v>-5.45E-2</v>
      </c>
      <c r="AH200" s="178">
        <v>-3.9999990000000006E-3</v>
      </c>
      <c r="AI200" s="25">
        <v>-5.2999999999999999E-2</v>
      </c>
      <c r="AJ200" s="25">
        <v>0</v>
      </c>
      <c r="AK200" s="25">
        <v>4.5000000000000005E-3</v>
      </c>
      <c r="AL200" s="25">
        <v>1.6E-2</v>
      </c>
      <c r="AM200" s="25">
        <v>1.645</v>
      </c>
      <c r="AN200" s="25">
        <v>-5.7500000000000002E-2</v>
      </c>
      <c r="AO200" s="25">
        <v>0</v>
      </c>
      <c r="AP200" s="25">
        <v>0</v>
      </c>
      <c r="AQ200" s="25">
        <v>-0.19</v>
      </c>
      <c r="AS200" s="25">
        <v>0</v>
      </c>
      <c r="AT200" s="25">
        <v>0</v>
      </c>
      <c r="AU200" s="25">
        <v>0.12</v>
      </c>
      <c r="AV200" s="25">
        <v>0</v>
      </c>
      <c r="AW200" s="25">
        <v>-0.1135</v>
      </c>
      <c r="AX200" s="25">
        <v>0</v>
      </c>
      <c r="AY200" s="25">
        <v>-0.1135</v>
      </c>
      <c r="AZ200" s="25">
        <v>0</v>
      </c>
      <c r="BA200" s="25">
        <v>-0.1115</v>
      </c>
      <c r="BB200" s="25">
        <v>-8.9999989999999998E-3</v>
      </c>
      <c r="BC200" s="25">
        <v>0</v>
      </c>
      <c r="BD200" s="25">
        <v>-9.2499999999999999E-2</v>
      </c>
      <c r="BE200" s="25">
        <v>-6.7500000000000004E-2</v>
      </c>
      <c r="BF200" s="25">
        <v>-0.17</v>
      </c>
      <c r="BG200" s="25">
        <v>0</v>
      </c>
      <c r="BH200" s="25">
        <v>0</v>
      </c>
      <c r="BI200" s="25">
        <v>0</v>
      </c>
      <c r="BJ200" s="25">
        <v>1.25</v>
      </c>
    </row>
    <row r="201" spans="1:62" x14ac:dyDescent="0.25">
      <c r="A201" s="26"/>
      <c r="B201" s="26">
        <v>3.9790000000000005</v>
      </c>
      <c r="C201" s="145">
        <f t="shared" si="5"/>
        <v>42767</v>
      </c>
      <c r="D201" s="26">
        <v>4.7715000000000005</v>
      </c>
      <c r="E201" s="26">
        <v>0.15</v>
      </c>
      <c r="F201" s="26">
        <v>7.0927566690942995E-2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N201" s="26">
        <v>0</v>
      </c>
      <c r="O201" s="26">
        <v>0</v>
      </c>
      <c r="P201" s="25">
        <v>0</v>
      </c>
      <c r="Q201" s="25">
        <v>0</v>
      </c>
      <c r="R201" s="25">
        <v>0</v>
      </c>
      <c r="S201" s="25">
        <v>0</v>
      </c>
      <c r="T201" s="25">
        <v>0</v>
      </c>
      <c r="U201" s="25">
        <v>0</v>
      </c>
      <c r="V201" s="25">
        <v>0</v>
      </c>
      <c r="W201" s="178">
        <v>0.3125</v>
      </c>
      <c r="X201" s="178">
        <v>0.435</v>
      </c>
      <c r="Y201" s="178">
        <v>-3.9999990000000006E-3</v>
      </c>
      <c r="Z201" s="178">
        <v>-2.0499999999999997E-2</v>
      </c>
      <c r="AA201" s="178">
        <v>-2.5000000000000001E-3</v>
      </c>
      <c r="AB201" s="178">
        <v>-1.7500000000000002E-2</v>
      </c>
      <c r="AC201" s="178">
        <v>5.0000000000000001E-3</v>
      </c>
      <c r="AD201" s="178">
        <v>0</v>
      </c>
      <c r="AE201" s="178">
        <v>-6.7500000000000004E-2</v>
      </c>
      <c r="AF201" s="178">
        <v>-3.2000000000000001E-2</v>
      </c>
      <c r="AG201" s="179">
        <v>-5.45E-2</v>
      </c>
      <c r="AH201" s="178">
        <v>-3.9999990000000006E-3</v>
      </c>
      <c r="AI201" s="25">
        <v>-5.2999999999999999E-2</v>
      </c>
      <c r="AJ201" s="25">
        <v>0</v>
      </c>
      <c r="AK201" s="25">
        <v>4.5000000000000005E-3</v>
      </c>
      <c r="AL201" s="25">
        <v>1.6E-2</v>
      </c>
      <c r="AM201" s="25">
        <v>1.595</v>
      </c>
      <c r="AN201" s="25">
        <v>-0.04</v>
      </c>
      <c r="AO201" s="25">
        <v>0</v>
      </c>
      <c r="AP201" s="25">
        <v>0</v>
      </c>
      <c r="AQ201" s="25">
        <v>-0.19</v>
      </c>
      <c r="AS201" s="25">
        <v>0</v>
      </c>
      <c r="AT201" s="25">
        <v>0</v>
      </c>
      <c r="AU201" s="25">
        <v>0.12</v>
      </c>
      <c r="AV201" s="25">
        <v>0</v>
      </c>
      <c r="AW201" s="25">
        <v>-0.111</v>
      </c>
      <c r="AX201" s="25">
        <v>0</v>
      </c>
      <c r="AY201" s="25">
        <v>-0.111</v>
      </c>
      <c r="AZ201" s="25">
        <v>0</v>
      </c>
      <c r="BA201" s="25">
        <v>-9.1500000000000012E-2</v>
      </c>
      <c r="BB201" s="25">
        <v>-8.9999989999999998E-3</v>
      </c>
      <c r="BC201" s="25">
        <v>0</v>
      </c>
      <c r="BD201" s="25">
        <v>-7.4999999999999997E-2</v>
      </c>
      <c r="BE201" s="25">
        <v>-6.7500000000000004E-2</v>
      </c>
      <c r="BF201" s="25">
        <v>-0.17</v>
      </c>
      <c r="BG201" s="25">
        <v>0</v>
      </c>
      <c r="BH201" s="25">
        <v>0</v>
      </c>
      <c r="BI201" s="25">
        <v>0</v>
      </c>
      <c r="BJ201" s="25">
        <v>1.25</v>
      </c>
    </row>
    <row r="202" spans="1:62" x14ac:dyDescent="0.25">
      <c r="A202" s="26"/>
      <c r="B202" s="26">
        <v>4.0260000000000007</v>
      </c>
      <c r="C202" s="145">
        <f t="shared" si="5"/>
        <v>42795</v>
      </c>
      <c r="D202" s="26">
        <v>4.6585000000000001</v>
      </c>
      <c r="E202" s="26">
        <v>0.15</v>
      </c>
      <c r="F202" s="26">
        <v>7.0937382230000012E-2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N202" s="26">
        <v>0</v>
      </c>
      <c r="O202" s="26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178">
        <v>0.27</v>
      </c>
      <c r="X202" s="178">
        <v>0.39</v>
      </c>
      <c r="Y202" s="178">
        <v>0</v>
      </c>
      <c r="Z202" s="178">
        <v>-2.0499999999999997E-2</v>
      </c>
      <c r="AA202" s="178">
        <v>1.6E-2</v>
      </c>
      <c r="AB202" s="178">
        <v>1E-3</v>
      </c>
      <c r="AC202" s="178">
        <v>0</v>
      </c>
      <c r="AD202" s="178">
        <v>0</v>
      </c>
      <c r="AE202" s="178">
        <v>0</v>
      </c>
      <c r="AF202" s="178">
        <v>0</v>
      </c>
      <c r="AG202" s="179">
        <v>-2.2499999999999999E-2</v>
      </c>
      <c r="AH202" s="178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0.96499999999999997</v>
      </c>
      <c r="AN202" s="25">
        <v>-2.75E-2</v>
      </c>
      <c r="AO202" s="25">
        <v>0</v>
      </c>
      <c r="AP202" s="25">
        <v>0</v>
      </c>
      <c r="AQ202" s="25">
        <v>-0.19</v>
      </c>
      <c r="AS202" s="25">
        <v>0</v>
      </c>
      <c r="AT202" s="25">
        <v>0</v>
      </c>
      <c r="AU202" s="25">
        <v>0.12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  <c r="BA202" s="25">
        <v>0</v>
      </c>
      <c r="BB202" s="25">
        <v>0</v>
      </c>
      <c r="BC202" s="25">
        <v>0</v>
      </c>
      <c r="BD202" s="25">
        <v>-6.25E-2</v>
      </c>
      <c r="BE202" s="25">
        <v>0</v>
      </c>
      <c r="BF202" s="25">
        <v>-0.17</v>
      </c>
      <c r="BG202" s="25">
        <v>0</v>
      </c>
      <c r="BH202" s="25">
        <v>0</v>
      </c>
      <c r="BI202" s="25">
        <v>0</v>
      </c>
      <c r="BJ202" s="25">
        <v>0.90500000000000003</v>
      </c>
    </row>
    <row r="203" spans="1:62" x14ac:dyDescent="0.25">
      <c r="A203" s="26"/>
      <c r="B203" s="26">
        <v>4.0960000000000001</v>
      </c>
      <c r="C203" s="145">
        <f t="shared" si="5"/>
        <v>42826</v>
      </c>
      <c r="D203" s="26">
        <v>4.5455000000000005</v>
      </c>
      <c r="E203" s="26">
        <v>0.15</v>
      </c>
      <c r="F203" s="26">
        <v>7.0948249433982036E-2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N203" s="26">
        <v>0</v>
      </c>
      <c r="O203" s="26">
        <v>0</v>
      </c>
      <c r="P203" s="25">
        <v>0</v>
      </c>
      <c r="Q203" s="25">
        <v>0</v>
      </c>
      <c r="R203" s="25">
        <v>0</v>
      </c>
      <c r="S203" s="25">
        <v>0</v>
      </c>
      <c r="T203" s="25">
        <v>0</v>
      </c>
      <c r="U203" s="25">
        <v>0</v>
      </c>
      <c r="V203" s="25">
        <v>0</v>
      </c>
      <c r="W203" s="178">
        <v>0.20499999999999999</v>
      </c>
      <c r="X203" s="178">
        <v>0.25</v>
      </c>
      <c r="Y203" s="178">
        <v>0</v>
      </c>
      <c r="Z203" s="178">
        <v>-1.3000000000000001E-2</v>
      </c>
      <c r="AA203" s="178">
        <v>1.6E-2</v>
      </c>
      <c r="AB203" s="178">
        <v>1E-3</v>
      </c>
      <c r="AC203" s="178">
        <v>0</v>
      </c>
      <c r="AD203" s="178">
        <v>0</v>
      </c>
      <c r="AE203" s="178">
        <v>0</v>
      </c>
      <c r="AF203" s="178">
        <v>0</v>
      </c>
      <c r="AG203" s="179">
        <v>-2.2499999999999999E-2</v>
      </c>
      <c r="AH203" s="178">
        <v>0</v>
      </c>
      <c r="AI203" s="25">
        <v>0</v>
      </c>
      <c r="AJ203" s="25">
        <v>0</v>
      </c>
      <c r="AK203" s="25">
        <v>0</v>
      </c>
      <c r="AL203" s="25">
        <v>0</v>
      </c>
      <c r="AM203" s="25">
        <v>0.45</v>
      </c>
      <c r="AN203" s="25">
        <v>4.4976600000000005E-2</v>
      </c>
      <c r="AO203" s="25">
        <v>0</v>
      </c>
      <c r="AP203" s="25">
        <v>0</v>
      </c>
      <c r="AQ203" s="25">
        <v>-0.19</v>
      </c>
      <c r="AS203" s="25">
        <v>0</v>
      </c>
      <c r="AT203" s="25">
        <v>0</v>
      </c>
      <c r="AU203" s="25">
        <v>0.29499999999999998</v>
      </c>
      <c r="AV203" s="25">
        <v>0</v>
      </c>
      <c r="AW203" s="25">
        <v>0</v>
      </c>
      <c r="AX203" s="25">
        <v>0</v>
      </c>
      <c r="AY203" s="25">
        <v>0</v>
      </c>
      <c r="AZ203" s="25">
        <v>0</v>
      </c>
      <c r="BA203" s="25">
        <v>0</v>
      </c>
      <c r="BB203" s="25">
        <v>0</v>
      </c>
      <c r="BC203" s="25">
        <v>0</v>
      </c>
      <c r="BD203" s="25">
        <v>9.9766390000000024E-3</v>
      </c>
      <c r="BE203" s="25">
        <v>0</v>
      </c>
      <c r="BF203" s="25">
        <v>-0.17</v>
      </c>
      <c r="BG203" s="25">
        <v>0</v>
      </c>
      <c r="BH203" s="25">
        <v>0</v>
      </c>
      <c r="BI203" s="25">
        <v>0</v>
      </c>
      <c r="BJ203" s="25">
        <v>0.36499999999999999</v>
      </c>
    </row>
    <row r="204" spans="1:62" x14ac:dyDescent="0.25">
      <c r="A204" s="26"/>
      <c r="B204" s="26">
        <v>4.3660000000000005</v>
      </c>
      <c r="C204" s="145">
        <f t="shared" si="5"/>
        <v>42856</v>
      </c>
      <c r="D204" s="26">
        <v>4.5425000000000004</v>
      </c>
      <c r="E204" s="26">
        <v>0.15</v>
      </c>
      <c r="F204" s="26">
        <v>7.0958766083038013E-2</v>
      </c>
      <c r="G204" s="26">
        <v>0</v>
      </c>
      <c r="H204" s="26">
        <v>0</v>
      </c>
      <c r="I204" s="26">
        <v>0</v>
      </c>
      <c r="J204" s="26">
        <v>0</v>
      </c>
      <c r="K204" s="26">
        <v>0</v>
      </c>
      <c r="L204" s="26">
        <v>0</v>
      </c>
      <c r="N204" s="26">
        <v>0</v>
      </c>
      <c r="O204" s="26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178">
        <v>0.1925</v>
      </c>
      <c r="X204" s="178">
        <v>0.20250000000000001</v>
      </c>
      <c r="Y204" s="178">
        <v>0</v>
      </c>
      <c r="Z204" s="178">
        <v>-1.325E-2</v>
      </c>
      <c r="AA204" s="178">
        <v>1.575E-2</v>
      </c>
      <c r="AB204" s="178">
        <v>7.5000000000000815E-4</v>
      </c>
      <c r="AC204" s="178">
        <v>0</v>
      </c>
      <c r="AD204" s="178">
        <v>0</v>
      </c>
      <c r="AE204" s="178">
        <v>0</v>
      </c>
      <c r="AF204" s="178">
        <v>0</v>
      </c>
      <c r="AG204" s="179">
        <v>-2.2499999999999999E-2</v>
      </c>
      <c r="AH204" s="178">
        <v>0</v>
      </c>
      <c r="AI204" s="25">
        <v>0</v>
      </c>
      <c r="AJ204" s="25">
        <v>0</v>
      </c>
      <c r="AK204" s="25">
        <v>0</v>
      </c>
      <c r="AL204" s="25">
        <v>0</v>
      </c>
      <c r="AM204" s="25">
        <v>0.41499999999999998</v>
      </c>
      <c r="AN204" s="25">
        <v>4.4968100000000004E-2</v>
      </c>
      <c r="AO204" s="25">
        <v>0</v>
      </c>
      <c r="AP204" s="25">
        <v>0</v>
      </c>
      <c r="AQ204" s="25">
        <v>-0.19</v>
      </c>
      <c r="AS204" s="25">
        <v>0</v>
      </c>
      <c r="AT204" s="25">
        <v>0</v>
      </c>
      <c r="AU204" s="25">
        <v>0.29499999999999998</v>
      </c>
      <c r="AV204" s="25">
        <v>0</v>
      </c>
      <c r="AW204" s="25">
        <v>0</v>
      </c>
      <c r="AX204" s="25">
        <v>0</v>
      </c>
      <c r="AY204" s="25">
        <v>0</v>
      </c>
      <c r="AZ204" s="25">
        <v>0</v>
      </c>
      <c r="BA204" s="25">
        <v>0</v>
      </c>
      <c r="BB204" s="25">
        <v>0</v>
      </c>
      <c r="BC204" s="25">
        <v>0</v>
      </c>
      <c r="BD204" s="25">
        <v>9.9681000000000006E-3</v>
      </c>
      <c r="BE204" s="25">
        <v>0</v>
      </c>
      <c r="BF204" s="25">
        <v>-0.17</v>
      </c>
      <c r="BG204" s="25">
        <v>0</v>
      </c>
      <c r="BH204" s="25">
        <v>0</v>
      </c>
      <c r="BI204" s="25">
        <v>0</v>
      </c>
      <c r="BJ204" s="25">
        <v>0.29749999999999999</v>
      </c>
    </row>
    <row r="205" spans="1:62" x14ac:dyDescent="0.25">
      <c r="A205" s="26"/>
      <c r="B205" s="26">
        <v>4.2949999999999999</v>
      </c>
      <c r="C205" s="145">
        <f t="shared" si="5"/>
        <v>42887</v>
      </c>
      <c r="D205" s="26">
        <v>4.5845000000000002</v>
      </c>
      <c r="E205" s="26">
        <v>0.15</v>
      </c>
      <c r="F205" s="26">
        <v>7.0969633287102013E-2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N205" s="26">
        <v>0</v>
      </c>
      <c r="O205" s="26">
        <v>0</v>
      </c>
      <c r="P205" s="25">
        <v>0</v>
      </c>
      <c r="Q205" s="25">
        <v>0</v>
      </c>
      <c r="R205" s="25">
        <v>0</v>
      </c>
      <c r="S205" s="25">
        <v>0</v>
      </c>
      <c r="T205" s="25">
        <v>0</v>
      </c>
      <c r="U205" s="25">
        <v>0</v>
      </c>
      <c r="V205" s="25">
        <v>0</v>
      </c>
      <c r="W205" s="178">
        <v>0.1925</v>
      </c>
      <c r="X205" s="178">
        <v>0.20250000000000001</v>
      </c>
      <c r="Y205" s="178">
        <v>0</v>
      </c>
      <c r="Z205" s="178">
        <v>-1.325E-2</v>
      </c>
      <c r="AA205" s="178">
        <v>1.575E-2</v>
      </c>
      <c r="AB205" s="178">
        <v>7.5000000000000815E-4</v>
      </c>
      <c r="AC205" s="178">
        <v>0</v>
      </c>
      <c r="AD205" s="178">
        <v>0</v>
      </c>
      <c r="AE205" s="178">
        <v>0</v>
      </c>
      <c r="AF205" s="178">
        <v>0</v>
      </c>
      <c r="AG205" s="179">
        <v>0</v>
      </c>
      <c r="AH205" s="178">
        <v>0</v>
      </c>
      <c r="AI205" s="25">
        <v>0</v>
      </c>
      <c r="AJ205" s="25">
        <v>0</v>
      </c>
      <c r="AK205" s="25">
        <v>0</v>
      </c>
      <c r="AL205" s="25">
        <v>0</v>
      </c>
      <c r="AM205" s="25">
        <v>0.40500000000000003</v>
      </c>
      <c r="AN205" s="25">
        <v>4.4968100000000004E-2</v>
      </c>
      <c r="AO205" s="25">
        <v>0</v>
      </c>
      <c r="AP205" s="25">
        <v>0</v>
      </c>
      <c r="AQ205" s="25">
        <v>-0.19</v>
      </c>
      <c r="AS205" s="25">
        <v>0</v>
      </c>
      <c r="AT205" s="25">
        <v>0</v>
      </c>
      <c r="AU205" s="25">
        <v>0.29499999999999998</v>
      </c>
      <c r="AV205" s="25">
        <v>0</v>
      </c>
      <c r="AW205" s="25">
        <v>0</v>
      </c>
      <c r="AX205" s="25">
        <v>0</v>
      </c>
      <c r="AY205" s="25">
        <v>0</v>
      </c>
      <c r="AZ205" s="25">
        <v>0</v>
      </c>
      <c r="BA205" s="25">
        <v>0</v>
      </c>
      <c r="BB205" s="25">
        <v>0</v>
      </c>
      <c r="BC205" s="25">
        <v>0</v>
      </c>
      <c r="BD205" s="25">
        <v>9.9681000000000006E-3</v>
      </c>
      <c r="BE205" s="25">
        <v>0</v>
      </c>
      <c r="BF205" s="25">
        <v>-0.17</v>
      </c>
      <c r="BG205" s="25">
        <v>0</v>
      </c>
      <c r="BH205" s="25">
        <v>0</v>
      </c>
      <c r="BI205" s="25">
        <v>0</v>
      </c>
      <c r="BJ205" s="25">
        <v>0.29749999999999999</v>
      </c>
    </row>
    <row r="206" spans="1:62" x14ac:dyDescent="0.25">
      <c r="A206" s="26"/>
      <c r="B206" s="26">
        <v>4.1790000000000003</v>
      </c>
      <c r="C206" s="145">
        <f t="shared" si="5"/>
        <v>42917</v>
      </c>
      <c r="D206" s="26">
        <v>4.6124999999999998</v>
      </c>
      <c r="E206" s="26">
        <v>0.15</v>
      </c>
      <c r="F206" s="26">
        <v>7.0980149936234013E-2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N206" s="26">
        <v>0</v>
      </c>
      <c r="O206" s="26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178">
        <v>0.1925</v>
      </c>
      <c r="X206" s="178">
        <v>0.215</v>
      </c>
      <c r="Y206" s="178">
        <v>0</v>
      </c>
      <c r="Z206" s="178">
        <v>-1.325E-2</v>
      </c>
      <c r="AA206" s="178">
        <v>1.575E-2</v>
      </c>
      <c r="AB206" s="178">
        <v>7.5000000000000815E-4</v>
      </c>
      <c r="AC206" s="178">
        <v>0</v>
      </c>
      <c r="AD206" s="178">
        <v>0</v>
      </c>
      <c r="AE206" s="178">
        <v>0</v>
      </c>
      <c r="AF206" s="178">
        <v>0</v>
      </c>
      <c r="AG206" s="179">
        <v>0</v>
      </c>
      <c r="AH206" s="178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0.44</v>
      </c>
      <c r="AN206" s="25">
        <v>4.4968100000000004E-2</v>
      </c>
      <c r="AO206" s="25">
        <v>0</v>
      </c>
      <c r="AP206" s="25">
        <v>0</v>
      </c>
      <c r="AQ206" s="25">
        <v>-0.19</v>
      </c>
      <c r="AS206" s="25">
        <v>0</v>
      </c>
      <c r="AT206" s="25">
        <v>0</v>
      </c>
      <c r="AU206" s="25">
        <v>0.29499999999999998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  <c r="BA206" s="25">
        <v>0</v>
      </c>
      <c r="BB206" s="25">
        <v>0</v>
      </c>
      <c r="BC206" s="25">
        <v>0</v>
      </c>
      <c r="BD206" s="25">
        <v>9.9681000000000006E-3</v>
      </c>
      <c r="BE206" s="25">
        <v>0</v>
      </c>
      <c r="BF206" s="25">
        <v>-0.17</v>
      </c>
      <c r="BG206" s="25">
        <v>0</v>
      </c>
      <c r="BH206" s="25">
        <v>0</v>
      </c>
      <c r="BI206" s="25">
        <v>0</v>
      </c>
      <c r="BJ206" s="25">
        <v>0.31</v>
      </c>
    </row>
    <row r="207" spans="1:62" x14ac:dyDescent="0.25">
      <c r="A207" s="26"/>
      <c r="B207" s="26">
        <v>4.0660000000000007</v>
      </c>
      <c r="C207" s="145">
        <f t="shared" si="5"/>
        <v>42948</v>
      </c>
      <c r="D207" s="26">
        <v>4.6345000000000001</v>
      </c>
      <c r="E207" s="26">
        <v>0.15</v>
      </c>
      <c r="F207" s="26">
        <v>7.0991017140375007E-2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N207" s="26">
        <v>0</v>
      </c>
      <c r="O207" s="26">
        <v>0</v>
      </c>
      <c r="P207" s="25">
        <v>0</v>
      </c>
      <c r="Q207" s="25">
        <v>0</v>
      </c>
      <c r="R207" s="25">
        <v>0</v>
      </c>
      <c r="S207" s="25">
        <v>0</v>
      </c>
      <c r="T207" s="25">
        <v>0</v>
      </c>
      <c r="U207" s="25">
        <v>0</v>
      </c>
      <c r="V207" s="25">
        <v>0</v>
      </c>
      <c r="W207" s="178">
        <v>0.1925</v>
      </c>
      <c r="X207" s="178">
        <v>0.215</v>
      </c>
      <c r="Y207" s="178">
        <v>0</v>
      </c>
      <c r="Z207" s="178">
        <v>-1.325E-2</v>
      </c>
      <c r="AA207" s="178">
        <v>1.575E-2</v>
      </c>
      <c r="AB207" s="178">
        <v>7.5000000000000815E-4</v>
      </c>
      <c r="AC207" s="178">
        <v>0</v>
      </c>
      <c r="AD207" s="178">
        <v>0</v>
      </c>
      <c r="AE207" s="178">
        <v>0</v>
      </c>
      <c r="AF207" s="178">
        <v>0</v>
      </c>
      <c r="AG207" s="179">
        <v>0</v>
      </c>
      <c r="AH207" s="178">
        <v>0</v>
      </c>
      <c r="AI207" s="25">
        <v>0</v>
      </c>
      <c r="AJ207" s="25">
        <v>0</v>
      </c>
      <c r="AK207" s="25">
        <v>0</v>
      </c>
      <c r="AL207" s="25">
        <v>0</v>
      </c>
      <c r="AM207" s="25">
        <v>0.505</v>
      </c>
      <c r="AN207" s="25">
        <v>4.4968100000000004E-2</v>
      </c>
      <c r="AO207" s="25">
        <v>0</v>
      </c>
      <c r="AP207" s="25">
        <v>0</v>
      </c>
      <c r="AQ207" s="25">
        <v>-0.19</v>
      </c>
      <c r="AS207" s="25">
        <v>0</v>
      </c>
      <c r="AT207" s="25">
        <v>0</v>
      </c>
      <c r="AU207" s="25">
        <v>0.29499999999999998</v>
      </c>
      <c r="AV207" s="25">
        <v>0</v>
      </c>
      <c r="AW207" s="25">
        <v>0</v>
      </c>
      <c r="AX207" s="25">
        <v>0</v>
      </c>
      <c r="AY207" s="25">
        <v>0</v>
      </c>
      <c r="AZ207" s="25">
        <v>0</v>
      </c>
      <c r="BA207" s="25">
        <v>0</v>
      </c>
      <c r="BB207" s="25">
        <v>0</v>
      </c>
      <c r="BC207" s="25">
        <v>0</v>
      </c>
      <c r="BD207" s="25">
        <v>9.9681000000000006E-3</v>
      </c>
      <c r="BE207" s="25">
        <v>0</v>
      </c>
      <c r="BF207" s="25">
        <v>-0.17</v>
      </c>
      <c r="BG207" s="25">
        <v>0</v>
      </c>
      <c r="BH207" s="25">
        <v>0</v>
      </c>
      <c r="BI207" s="25">
        <v>0</v>
      </c>
      <c r="BJ207" s="25">
        <v>0.31</v>
      </c>
    </row>
    <row r="208" spans="1:62" x14ac:dyDescent="0.25">
      <c r="A208" s="26"/>
      <c r="B208" s="26">
        <v>4.0519999999999996</v>
      </c>
      <c r="C208" s="145">
        <f t="shared" si="5"/>
        <v>42979</v>
      </c>
      <c r="D208" s="26">
        <v>4.6415000000000006</v>
      </c>
      <c r="E208" s="26">
        <v>0.15</v>
      </c>
      <c r="F208" s="26">
        <v>7.1001884344554012E-2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N208" s="26">
        <v>0</v>
      </c>
      <c r="O208" s="26">
        <v>0</v>
      </c>
      <c r="P208" s="25">
        <v>0</v>
      </c>
      <c r="Q208" s="25">
        <v>0</v>
      </c>
      <c r="R208" s="25">
        <v>0</v>
      </c>
      <c r="S208" s="25">
        <v>0</v>
      </c>
      <c r="T208" s="25">
        <v>0</v>
      </c>
      <c r="U208" s="25">
        <v>0</v>
      </c>
      <c r="V208" s="25">
        <v>0</v>
      </c>
      <c r="W208" s="178">
        <v>0.1925</v>
      </c>
      <c r="X208" s="178">
        <v>0.19500000000000001</v>
      </c>
      <c r="Y208" s="178">
        <v>0</v>
      </c>
      <c r="Z208" s="178">
        <v>-1.325E-2</v>
      </c>
      <c r="AA208" s="178">
        <v>1.575E-2</v>
      </c>
      <c r="AB208" s="178">
        <v>7.5000000000000815E-4</v>
      </c>
      <c r="AC208" s="178">
        <v>0</v>
      </c>
      <c r="AD208" s="178">
        <v>0</v>
      </c>
      <c r="AE208" s="178">
        <v>0</v>
      </c>
      <c r="AF208" s="178">
        <v>0</v>
      </c>
      <c r="AG208" s="179">
        <v>0</v>
      </c>
      <c r="AH208" s="178">
        <v>0</v>
      </c>
      <c r="AI208" s="25">
        <v>0</v>
      </c>
      <c r="AJ208" s="25">
        <v>0</v>
      </c>
      <c r="AK208" s="25">
        <v>0</v>
      </c>
      <c r="AL208" s="25">
        <v>0</v>
      </c>
      <c r="AM208" s="25">
        <v>0.40500000000000003</v>
      </c>
      <c r="AN208" s="25">
        <v>4.4968100000000004E-2</v>
      </c>
      <c r="AO208" s="25">
        <v>0</v>
      </c>
      <c r="AP208" s="25">
        <v>0</v>
      </c>
      <c r="AQ208" s="25">
        <v>-0.19</v>
      </c>
      <c r="AS208" s="25">
        <v>0</v>
      </c>
      <c r="AT208" s="25">
        <v>0</v>
      </c>
      <c r="AU208" s="25">
        <v>0.29499999999999998</v>
      </c>
      <c r="AV208" s="25">
        <v>0</v>
      </c>
      <c r="AW208" s="25">
        <v>0</v>
      </c>
      <c r="AX208" s="25">
        <v>0</v>
      </c>
      <c r="AY208" s="25">
        <v>0</v>
      </c>
      <c r="AZ208" s="25">
        <v>0</v>
      </c>
      <c r="BA208" s="25">
        <v>0</v>
      </c>
      <c r="BB208" s="25">
        <v>0</v>
      </c>
      <c r="BC208" s="25">
        <v>0</v>
      </c>
      <c r="BD208" s="25">
        <v>9.9681000000000006E-3</v>
      </c>
      <c r="BE208" s="25">
        <v>0</v>
      </c>
      <c r="BF208" s="25">
        <v>-0.17</v>
      </c>
      <c r="BG208" s="25">
        <v>0</v>
      </c>
      <c r="BH208" s="25">
        <v>0</v>
      </c>
      <c r="BI208" s="25">
        <v>0</v>
      </c>
      <c r="BJ208" s="25">
        <v>0.3</v>
      </c>
    </row>
    <row r="209" spans="1:62" x14ac:dyDescent="0.25">
      <c r="A209" s="26"/>
      <c r="B209" s="26">
        <v>4.0460000000000003</v>
      </c>
      <c r="C209" s="145">
        <f t="shared" si="5"/>
        <v>43009</v>
      </c>
      <c r="D209" s="26">
        <v>4.6435000000000004</v>
      </c>
      <c r="E209" s="26">
        <v>0.15</v>
      </c>
      <c r="F209" s="26">
        <v>7.1012400993798006E-2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N209" s="26">
        <v>0</v>
      </c>
      <c r="O209" s="26">
        <v>0</v>
      </c>
      <c r="P209" s="25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178">
        <v>0.19750000000000001</v>
      </c>
      <c r="X209" s="178">
        <v>0.215</v>
      </c>
      <c r="Y209" s="178">
        <v>0</v>
      </c>
      <c r="Z209" s="178">
        <v>-1.325E-2</v>
      </c>
      <c r="AA209" s="178">
        <v>-2.5000000000000001E-3</v>
      </c>
      <c r="AB209" s="178">
        <v>-1.7500000000000002E-2</v>
      </c>
      <c r="AC209" s="178">
        <v>0</v>
      </c>
      <c r="AD209" s="178">
        <v>0</v>
      </c>
      <c r="AE209" s="178">
        <v>0</v>
      </c>
      <c r="AF209" s="178">
        <v>0</v>
      </c>
      <c r="AG209" s="179">
        <v>0</v>
      </c>
      <c r="AH209" s="178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0.46</v>
      </c>
      <c r="AN209" s="25">
        <v>4.4968100000000004E-2</v>
      </c>
      <c r="AO209" s="25">
        <v>0</v>
      </c>
      <c r="AP209" s="25">
        <v>0</v>
      </c>
      <c r="AQ209" s="25">
        <v>-0.19</v>
      </c>
      <c r="AS209" s="25">
        <v>0</v>
      </c>
      <c r="AT209" s="25">
        <v>0</v>
      </c>
      <c r="AU209" s="25">
        <v>0.29499999999999998</v>
      </c>
      <c r="AV209" s="25">
        <v>0</v>
      </c>
      <c r="AW209" s="25">
        <v>0</v>
      </c>
      <c r="AX209" s="25">
        <v>0</v>
      </c>
      <c r="AY209" s="25">
        <v>0</v>
      </c>
      <c r="AZ209" s="25">
        <v>0</v>
      </c>
      <c r="BA209" s="25">
        <v>0</v>
      </c>
      <c r="BB209" s="25">
        <v>0</v>
      </c>
      <c r="BC209" s="25">
        <v>0</v>
      </c>
      <c r="BD209" s="25">
        <v>9.9681000000000006E-3</v>
      </c>
      <c r="BE209" s="25">
        <v>0</v>
      </c>
      <c r="BF209" s="25">
        <v>-0.17</v>
      </c>
      <c r="BG209" s="25">
        <v>0</v>
      </c>
      <c r="BH209" s="25">
        <v>0</v>
      </c>
      <c r="BI209" s="25">
        <v>0</v>
      </c>
      <c r="BJ209" s="25">
        <v>0.37253000000000003</v>
      </c>
    </row>
    <row r="210" spans="1:62" x14ac:dyDescent="0.25">
      <c r="A210" s="26"/>
      <c r="B210" s="26">
        <v>4.1110000000000007</v>
      </c>
      <c r="C210" s="145">
        <f t="shared" si="5"/>
        <v>43040</v>
      </c>
      <c r="D210" s="26">
        <v>4.7165000000000008</v>
      </c>
      <c r="E210" s="26">
        <v>0.15</v>
      </c>
      <c r="F210" s="26">
        <v>7.1023268198055031E-2</v>
      </c>
      <c r="V210" s="25">
        <v>0</v>
      </c>
      <c r="W210" s="178">
        <v>0.27250000000000002</v>
      </c>
      <c r="X210" s="178">
        <v>0.315</v>
      </c>
      <c r="Y210" s="178">
        <v>0</v>
      </c>
      <c r="Z210" s="178">
        <v>-2.6499999999999999E-2</v>
      </c>
      <c r="AA210" s="178">
        <v>-1.5E-3</v>
      </c>
      <c r="AB210" s="178">
        <v>-1.6500000000000001E-2</v>
      </c>
      <c r="AC210" s="178">
        <v>0</v>
      </c>
      <c r="AD210" s="178">
        <v>0</v>
      </c>
      <c r="AE210" s="178">
        <v>0</v>
      </c>
      <c r="AF210" s="178">
        <v>0</v>
      </c>
      <c r="AG210" s="179">
        <v>0</v>
      </c>
      <c r="AH210" s="178">
        <v>0</v>
      </c>
      <c r="AI210" s="25">
        <v>0</v>
      </c>
      <c r="AK210" s="25">
        <v>0</v>
      </c>
      <c r="AL210" s="25">
        <v>0</v>
      </c>
      <c r="AM210" s="25">
        <v>0.88500000000000001</v>
      </c>
      <c r="AN210" s="25">
        <v>-3.4988700000000005E-2</v>
      </c>
      <c r="AO210" s="25">
        <v>0</v>
      </c>
      <c r="AP210" s="25">
        <v>0</v>
      </c>
      <c r="AQ210" s="25">
        <v>-0.19</v>
      </c>
      <c r="AS210" s="25">
        <v>0</v>
      </c>
      <c r="AT210" s="25">
        <v>0</v>
      </c>
      <c r="AU210" s="25">
        <v>0.12</v>
      </c>
      <c r="AV210" s="25">
        <v>0</v>
      </c>
      <c r="AW210" s="25">
        <v>0</v>
      </c>
      <c r="AX210" s="25">
        <v>0</v>
      </c>
      <c r="AY210" s="25">
        <v>0</v>
      </c>
      <c r="BA210" s="25">
        <v>0</v>
      </c>
      <c r="BB210" s="25">
        <v>0</v>
      </c>
      <c r="BD210" s="25">
        <v>-6.9988700000000001E-2</v>
      </c>
      <c r="BE210" s="25">
        <v>0</v>
      </c>
      <c r="BF210" s="25">
        <v>-0.17</v>
      </c>
      <c r="BJ210" s="25">
        <v>0.66</v>
      </c>
    </row>
    <row r="211" spans="1:62" x14ac:dyDescent="0.25">
      <c r="A211" s="26"/>
      <c r="B211" s="26">
        <v>4.1059999999999999</v>
      </c>
      <c r="C211" s="145">
        <f t="shared" si="5"/>
        <v>43070</v>
      </c>
      <c r="D211" s="26">
        <v>4.7955000000000005</v>
      </c>
      <c r="E211" s="26">
        <v>0.15</v>
      </c>
      <c r="F211" s="26">
        <v>7.1033784847372008E-2</v>
      </c>
      <c r="V211" s="25">
        <v>0</v>
      </c>
      <c r="W211" s="178">
        <v>0.3075</v>
      </c>
      <c r="X211" s="178">
        <v>0.39500000000000002</v>
      </c>
      <c r="Y211" s="178">
        <v>0</v>
      </c>
      <c r="Z211" s="178">
        <v>-1.9000000000000003E-2</v>
      </c>
      <c r="AA211" s="178">
        <v>-1.5E-3</v>
      </c>
      <c r="AB211" s="178">
        <v>-1.6500000000000001E-2</v>
      </c>
      <c r="AC211" s="178">
        <v>0</v>
      </c>
      <c r="AD211" s="178">
        <v>0</v>
      </c>
      <c r="AE211" s="178">
        <v>0</v>
      </c>
      <c r="AF211" s="178">
        <v>0</v>
      </c>
      <c r="AG211" s="179">
        <v>0</v>
      </c>
      <c r="AH211" s="178">
        <v>0</v>
      </c>
      <c r="AI211" s="25">
        <v>0</v>
      </c>
      <c r="AK211" s="25">
        <v>0</v>
      </c>
      <c r="AL211" s="25">
        <v>0</v>
      </c>
      <c r="AM211" s="25">
        <v>1.31</v>
      </c>
      <c r="AN211" s="25">
        <v>-4.99519E-2</v>
      </c>
      <c r="AO211" s="25">
        <v>0</v>
      </c>
      <c r="AP211" s="25">
        <v>0</v>
      </c>
      <c r="AQ211" s="25">
        <v>-0.19</v>
      </c>
      <c r="AS211" s="25">
        <v>0</v>
      </c>
      <c r="AT211" s="25">
        <v>0</v>
      </c>
      <c r="AU211" s="25">
        <v>0.12</v>
      </c>
      <c r="AV211" s="25">
        <v>0</v>
      </c>
      <c r="AW211" s="25">
        <v>0</v>
      </c>
      <c r="AX211" s="25">
        <v>0</v>
      </c>
      <c r="AY211" s="25">
        <v>0</v>
      </c>
      <c r="BA211" s="25">
        <v>0</v>
      </c>
      <c r="BB211" s="25">
        <v>0</v>
      </c>
      <c r="BD211" s="25">
        <v>-8.4951900000000011E-2</v>
      </c>
      <c r="BE211" s="25">
        <v>0</v>
      </c>
      <c r="BF211" s="25">
        <v>-0.17</v>
      </c>
      <c r="BJ211" s="25">
        <v>1.03</v>
      </c>
    </row>
    <row r="212" spans="1:62" x14ac:dyDescent="0.25">
      <c r="A212" s="26"/>
      <c r="B212" s="26">
        <v>4.0819999999999999</v>
      </c>
      <c r="C212" s="145">
        <f t="shared" si="5"/>
        <v>43101</v>
      </c>
      <c r="D212" s="26">
        <v>4.9615</v>
      </c>
      <c r="E212" s="26">
        <v>0.15</v>
      </c>
      <c r="F212" s="26">
        <v>7.1044652051706014E-2</v>
      </c>
      <c r="V212" s="25">
        <v>0</v>
      </c>
      <c r="W212" s="178">
        <v>0.3125</v>
      </c>
      <c r="X212" s="178">
        <v>0.46500000000000002</v>
      </c>
      <c r="Y212" s="178">
        <v>0</v>
      </c>
      <c r="Z212" s="178">
        <v>-1.9000000000000003E-2</v>
      </c>
      <c r="AA212" s="178">
        <v>-1.5E-3</v>
      </c>
      <c r="AB212" s="178">
        <v>-1.6500000000000001E-2</v>
      </c>
      <c r="AC212" s="178">
        <v>0</v>
      </c>
      <c r="AD212" s="178">
        <v>0</v>
      </c>
      <c r="AE212" s="178">
        <v>0</v>
      </c>
      <c r="AF212" s="178">
        <v>0</v>
      </c>
      <c r="AG212" s="179">
        <v>0</v>
      </c>
      <c r="AH212" s="178">
        <v>0</v>
      </c>
      <c r="AI212" s="25">
        <v>0</v>
      </c>
      <c r="AK212" s="25">
        <v>0</v>
      </c>
      <c r="AL212" s="25">
        <v>0</v>
      </c>
      <c r="AM212" s="25">
        <v>1.645</v>
      </c>
      <c r="AN212" s="25">
        <v>-4.4955100000000005E-2</v>
      </c>
      <c r="AO212" s="25">
        <v>0</v>
      </c>
      <c r="AP212" s="25">
        <v>0</v>
      </c>
      <c r="AQ212" s="25">
        <v>-0.19</v>
      </c>
      <c r="AS212" s="25">
        <v>0</v>
      </c>
      <c r="AT212" s="25">
        <v>0</v>
      </c>
      <c r="AU212" s="25">
        <v>0.12</v>
      </c>
      <c r="AV212" s="25">
        <v>0</v>
      </c>
      <c r="AW212" s="25">
        <v>0</v>
      </c>
      <c r="AX212" s="25">
        <v>0</v>
      </c>
      <c r="AY212" s="25">
        <v>0</v>
      </c>
      <c r="BA212" s="25">
        <v>0</v>
      </c>
      <c r="BB212" s="25">
        <v>0</v>
      </c>
      <c r="BD212" s="25">
        <v>-7.9955100000000001E-2</v>
      </c>
      <c r="BE212" s="25">
        <v>0</v>
      </c>
      <c r="BF212" s="25">
        <v>-0.17</v>
      </c>
      <c r="BJ212" s="25">
        <v>1.25</v>
      </c>
    </row>
    <row r="213" spans="1:62" x14ac:dyDescent="0.25">
      <c r="A213" s="26"/>
      <c r="B213" s="26">
        <v>4.0860000000000003</v>
      </c>
      <c r="C213" s="145">
        <f t="shared" si="5"/>
        <v>43132</v>
      </c>
      <c r="D213" s="26">
        <v>4.8775000000000004</v>
      </c>
      <c r="E213" s="26">
        <v>0.15</v>
      </c>
      <c r="F213" s="26">
        <v>7.1055519256078017E-2</v>
      </c>
      <c r="V213" s="25">
        <v>0</v>
      </c>
      <c r="W213" s="178">
        <v>0.3125</v>
      </c>
      <c r="X213" s="178">
        <v>0.435</v>
      </c>
      <c r="Y213" s="178">
        <v>0</v>
      </c>
      <c r="Z213" s="178">
        <v>-1.9000000000000003E-2</v>
      </c>
      <c r="AA213" s="178">
        <v>-1.5E-3</v>
      </c>
      <c r="AB213" s="178">
        <v>-1.6500000000000001E-2</v>
      </c>
      <c r="AC213" s="178">
        <v>0</v>
      </c>
      <c r="AD213" s="178">
        <v>0</v>
      </c>
      <c r="AE213" s="178">
        <v>0</v>
      </c>
      <c r="AF213" s="178">
        <v>0</v>
      </c>
      <c r="AG213" s="179">
        <v>0</v>
      </c>
      <c r="AH213" s="178">
        <v>0</v>
      </c>
      <c r="AI213" s="25">
        <v>0</v>
      </c>
      <c r="AK213" s="25">
        <v>0</v>
      </c>
      <c r="AL213" s="25">
        <v>0</v>
      </c>
      <c r="AM213" s="25">
        <v>1.595</v>
      </c>
      <c r="AN213" s="25">
        <v>-1.99574E-2</v>
      </c>
      <c r="AO213" s="25">
        <v>0</v>
      </c>
      <c r="AP213" s="25">
        <v>0</v>
      </c>
      <c r="AQ213" s="25">
        <v>-0.19</v>
      </c>
      <c r="AS213" s="25">
        <v>0</v>
      </c>
      <c r="AT213" s="25">
        <v>0</v>
      </c>
      <c r="AU213" s="25">
        <v>0.12</v>
      </c>
      <c r="AV213" s="25">
        <v>0</v>
      </c>
      <c r="AW213" s="25">
        <v>0</v>
      </c>
      <c r="AX213" s="25">
        <v>0</v>
      </c>
      <c r="AY213" s="25">
        <v>0</v>
      </c>
      <c r="BA213" s="25">
        <v>0</v>
      </c>
      <c r="BB213" s="25">
        <v>0</v>
      </c>
      <c r="BD213" s="25">
        <v>-5.4957400000000003E-2</v>
      </c>
      <c r="BE213" s="25">
        <v>0</v>
      </c>
      <c r="BF213" s="25">
        <v>-0.17</v>
      </c>
      <c r="BJ213" s="25">
        <v>1.25</v>
      </c>
    </row>
    <row r="214" spans="1:62" x14ac:dyDescent="0.25">
      <c r="A214" s="26"/>
      <c r="B214" s="26">
        <v>4.1280000000000001</v>
      </c>
      <c r="C214" s="145">
        <f t="shared" si="5"/>
        <v>43160</v>
      </c>
      <c r="D214" s="26">
        <v>4.7675000000000001</v>
      </c>
      <c r="E214" s="26">
        <v>0.15</v>
      </c>
      <c r="F214" s="26">
        <v>7.1065334795544013E-2</v>
      </c>
      <c r="V214" s="25">
        <v>0</v>
      </c>
      <c r="W214" s="178">
        <v>0.27</v>
      </c>
      <c r="X214" s="178">
        <v>0.39</v>
      </c>
      <c r="Y214" s="178">
        <v>0</v>
      </c>
      <c r="Z214" s="178">
        <v>-1.9000000000000003E-2</v>
      </c>
      <c r="AA214" s="178">
        <v>1.7000000000000001E-2</v>
      </c>
      <c r="AB214" s="178">
        <v>2E-3</v>
      </c>
      <c r="AC214" s="178">
        <v>0</v>
      </c>
      <c r="AD214" s="178">
        <v>0</v>
      </c>
      <c r="AE214" s="178">
        <v>0</v>
      </c>
      <c r="AF214" s="178">
        <v>0</v>
      </c>
      <c r="AG214" s="179">
        <v>0</v>
      </c>
      <c r="AH214" s="178">
        <v>0</v>
      </c>
      <c r="AI214" s="25">
        <v>0</v>
      </c>
      <c r="AK214" s="25">
        <v>0</v>
      </c>
      <c r="AL214" s="25">
        <v>0</v>
      </c>
      <c r="AM214" s="25">
        <v>0.96499999999999997</v>
      </c>
      <c r="AN214" s="25">
        <v>-9.9573999999999999E-3</v>
      </c>
      <c r="AO214" s="25">
        <v>0</v>
      </c>
      <c r="AP214" s="25">
        <v>0</v>
      </c>
      <c r="AQ214" s="25">
        <v>-0.19</v>
      </c>
      <c r="AS214" s="25">
        <v>0</v>
      </c>
      <c r="AT214" s="25">
        <v>0</v>
      </c>
      <c r="AU214" s="25">
        <v>0.12</v>
      </c>
      <c r="AV214" s="25">
        <v>0</v>
      </c>
      <c r="AW214" s="25">
        <v>0</v>
      </c>
      <c r="AX214" s="25">
        <v>0</v>
      </c>
      <c r="AY214" s="25">
        <v>0</v>
      </c>
      <c r="BA214" s="25">
        <v>0</v>
      </c>
      <c r="BB214" s="25">
        <v>0</v>
      </c>
      <c r="BD214" s="25">
        <v>-4.4957400000000008E-2</v>
      </c>
      <c r="BE214" s="25">
        <v>0</v>
      </c>
      <c r="BF214" s="25">
        <v>-0.17</v>
      </c>
      <c r="BJ214" s="25">
        <v>0.90500000000000003</v>
      </c>
    </row>
    <row r="215" spans="1:62" x14ac:dyDescent="0.25">
      <c r="A215" s="26"/>
      <c r="B215" s="26">
        <v>4.1950000000000003</v>
      </c>
      <c r="C215" s="145">
        <f t="shared" si="5"/>
        <v>43191</v>
      </c>
      <c r="D215" s="26">
        <v>4.6574999999999998</v>
      </c>
      <c r="E215" s="26">
        <v>0.15</v>
      </c>
      <c r="F215" s="26">
        <v>7.1076202000000005E-2</v>
      </c>
      <c r="V215" s="25">
        <v>0</v>
      </c>
      <c r="W215" s="178">
        <v>0.20499999999999999</v>
      </c>
      <c r="X215" s="178">
        <v>0.25</v>
      </c>
      <c r="Y215" s="178">
        <v>0</v>
      </c>
      <c r="Z215" s="178">
        <v>-1.1500000000000002E-2</v>
      </c>
      <c r="AA215" s="178">
        <v>1.7000000000000001E-2</v>
      </c>
      <c r="AB215" s="178">
        <v>2E-3</v>
      </c>
      <c r="AC215" s="178">
        <v>0</v>
      </c>
      <c r="AD215" s="178">
        <v>0</v>
      </c>
      <c r="AE215" s="178">
        <v>0</v>
      </c>
      <c r="AF215" s="178">
        <v>0</v>
      </c>
      <c r="AG215" s="179">
        <v>0</v>
      </c>
      <c r="AH215" s="178">
        <v>0</v>
      </c>
      <c r="AI215" s="25">
        <v>0</v>
      </c>
      <c r="AK215" s="25">
        <v>0</v>
      </c>
      <c r="AL215" s="25">
        <v>0</v>
      </c>
      <c r="AM215" s="25">
        <v>0.45</v>
      </c>
      <c r="AN215" s="25">
        <v>4.997660000000001E-2</v>
      </c>
      <c r="AO215" s="25">
        <v>0</v>
      </c>
      <c r="AP215" s="25">
        <v>0</v>
      </c>
      <c r="AQ215" s="25">
        <v>-0.19</v>
      </c>
      <c r="AS215" s="25">
        <v>0</v>
      </c>
      <c r="AT215" s="25">
        <v>0</v>
      </c>
      <c r="AU215" s="25">
        <v>0.29499999999999998</v>
      </c>
      <c r="AV215" s="25">
        <v>0</v>
      </c>
      <c r="AW215" s="25">
        <v>0</v>
      </c>
      <c r="AX215" s="25">
        <v>0</v>
      </c>
      <c r="AY215" s="25">
        <v>0</v>
      </c>
      <c r="BA215" s="25">
        <v>0</v>
      </c>
      <c r="BB215" s="25">
        <v>0</v>
      </c>
      <c r="BD215" s="25">
        <v>1.4976600000000003E-2</v>
      </c>
      <c r="BE215" s="25">
        <v>0</v>
      </c>
      <c r="BF215" s="25">
        <v>-0.17</v>
      </c>
      <c r="BJ215" s="25">
        <v>0.36499999999999999</v>
      </c>
    </row>
    <row r="216" spans="1:62" x14ac:dyDescent="0.25">
      <c r="A216" s="26"/>
      <c r="B216" s="26">
        <v>4.4630000000000001</v>
      </c>
      <c r="C216" s="145">
        <f t="shared" si="5"/>
        <v>43221</v>
      </c>
      <c r="D216" s="26">
        <v>4.6555</v>
      </c>
      <c r="E216" s="26">
        <v>0.15</v>
      </c>
      <c r="F216" s="26">
        <v>7.1086718649493008E-2</v>
      </c>
      <c r="V216" s="25">
        <v>0</v>
      </c>
      <c r="W216" s="178">
        <v>0.1925</v>
      </c>
      <c r="X216" s="178">
        <v>0.20250000000000001</v>
      </c>
      <c r="Y216" s="178">
        <v>0</v>
      </c>
      <c r="Z216" s="178">
        <v>-1.175E-2</v>
      </c>
      <c r="AA216" s="178">
        <v>1.6750000000000001E-2</v>
      </c>
      <c r="AB216" s="178">
        <v>1.7500000000000003E-3</v>
      </c>
      <c r="AC216" s="178">
        <v>0</v>
      </c>
      <c r="AD216" s="178">
        <v>0</v>
      </c>
      <c r="AE216" s="178">
        <v>0</v>
      </c>
      <c r="AF216" s="178">
        <v>0</v>
      </c>
      <c r="AG216" s="179">
        <v>0</v>
      </c>
      <c r="AH216" s="178">
        <v>0</v>
      </c>
      <c r="AI216" s="25">
        <v>0</v>
      </c>
      <c r="AK216" s="25">
        <v>0</v>
      </c>
      <c r="AL216" s="25">
        <v>0</v>
      </c>
      <c r="AM216" s="25">
        <v>0.41499999999999998</v>
      </c>
      <c r="AN216" s="25">
        <v>4.9968100000000001E-2</v>
      </c>
      <c r="AO216" s="25">
        <v>0</v>
      </c>
      <c r="AP216" s="25">
        <v>0</v>
      </c>
      <c r="AQ216" s="25">
        <v>-0.19</v>
      </c>
      <c r="AS216" s="25">
        <v>0</v>
      </c>
      <c r="AT216" s="25">
        <v>0</v>
      </c>
      <c r="AU216" s="25">
        <v>0.29499999999999998</v>
      </c>
      <c r="AV216" s="25">
        <v>0</v>
      </c>
      <c r="AW216" s="25">
        <v>0</v>
      </c>
      <c r="AX216" s="25">
        <v>0</v>
      </c>
      <c r="AY216" s="25">
        <v>0</v>
      </c>
      <c r="BA216" s="25">
        <v>0</v>
      </c>
      <c r="BB216" s="25">
        <v>0</v>
      </c>
      <c r="BD216" s="25">
        <v>1.4968100000000002E-2</v>
      </c>
      <c r="BE216" s="25">
        <v>0</v>
      </c>
      <c r="BF216" s="25">
        <v>-0.17</v>
      </c>
      <c r="BJ216" s="25">
        <v>0.29749999999999999</v>
      </c>
    </row>
    <row r="217" spans="1:62" x14ac:dyDescent="0.25">
      <c r="A217" s="26"/>
      <c r="B217" s="26">
        <v>4.3959999999999999</v>
      </c>
      <c r="C217" s="145">
        <f t="shared" si="5"/>
        <v>43252</v>
      </c>
      <c r="D217" s="26">
        <v>4.6985000000000001</v>
      </c>
      <c r="E217" s="26">
        <v>0.15</v>
      </c>
      <c r="F217" s="26">
        <v>7.1097585854017015E-2</v>
      </c>
      <c r="V217" s="25">
        <v>0</v>
      </c>
      <c r="W217" s="178">
        <v>0.1925</v>
      </c>
      <c r="X217" s="178">
        <v>0.20250000000000001</v>
      </c>
      <c r="Y217" s="178">
        <v>0</v>
      </c>
      <c r="Z217" s="178">
        <v>-1.175E-2</v>
      </c>
      <c r="AA217" s="178">
        <v>1.6750000000000001E-2</v>
      </c>
      <c r="AB217" s="178">
        <v>1.7500000000000003E-3</v>
      </c>
      <c r="AC217" s="178">
        <v>0</v>
      </c>
      <c r="AD217" s="178">
        <v>0</v>
      </c>
      <c r="AE217" s="178">
        <v>0</v>
      </c>
      <c r="AF217" s="178">
        <v>0</v>
      </c>
      <c r="AG217" s="179">
        <v>0</v>
      </c>
      <c r="AH217" s="178">
        <v>0</v>
      </c>
      <c r="AI217" s="25">
        <v>0</v>
      </c>
      <c r="AK217" s="25">
        <v>0</v>
      </c>
      <c r="AL217" s="25">
        <v>0</v>
      </c>
      <c r="AM217" s="25">
        <v>0.40500000000000003</v>
      </c>
      <c r="AN217" s="25">
        <v>4.9968100000000001E-2</v>
      </c>
      <c r="AO217" s="25">
        <v>0</v>
      </c>
      <c r="AP217" s="25">
        <v>0</v>
      </c>
      <c r="AQ217" s="25">
        <v>-0.19</v>
      </c>
      <c r="AS217" s="25">
        <v>0</v>
      </c>
      <c r="AT217" s="25">
        <v>0</v>
      </c>
      <c r="AU217" s="25">
        <v>0.29499999999999998</v>
      </c>
      <c r="AV217" s="25">
        <v>0</v>
      </c>
      <c r="AW217" s="25">
        <v>0</v>
      </c>
      <c r="AX217" s="25">
        <v>0</v>
      </c>
      <c r="AY217" s="25">
        <v>0</v>
      </c>
      <c r="BA217" s="25">
        <v>0</v>
      </c>
      <c r="BB217" s="25">
        <v>0</v>
      </c>
      <c r="BD217" s="25">
        <v>1.4968100000000002E-2</v>
      </c>
      <c r="BE217" s="25">
        <v>0</v>
      </c>
      <c r="BF217" s="25">
        <v>-0.17</v>
      </c>
      <c r="BJ217" s="25">
        <v>0.29749999999999999</v>
      </c>
    </row>
    <row r="218" spans="1:62" x14ac:dyDescent="0.25">
      <c r="A218" s="26"/>
      <c r="B218" s="26">
        <v>4.2830000000000004</v>
      </c>
      <c r="C218" s="145">
        <f t="shared" si="5"/>
        <v>43282</v>
      </c>
      <c r="D218" s="26">
        <v>4.7265000000000006</v>
      </c>
      <c r="E218" s="26">
        <v>0.15</v>
      </c>
      <c r="F218" s="26">
        <v>7.1108102503592022E-2</v>
      </c>
      <c r="V218" s="25">
        <v>0</v>
      </c>
      <c r="W218" s="178">
        <v>0.1925</v>
      </c>
      <c r="X218" s="178">
        <v>0.215</v>
      </c>
      <c r="Y218" s="178">
        <v>0</v>
      </c>
      <c r="Z218" s="178">
        <v>-1.175E-2</v>
      </c>
      <c r="AA218" s="178">
        <v>1.6750000000000001E-2</v>
      </c>
      <c r="AB218" s="178">
        <v>1.7500000000000003E-3</v>
      </c>
      <c r="AC218" s="178">
        <v>0</v>
      </c>
      <c r="AD218" s="178">
        <v>0</v>
      </c>
      <c r="AE218" s="178">
        <v>0</v>
      </c>
      <c r="AF218" s="178">
        <v>0</v>
      </c>
      <c r="AG218" s="179">
        <v>0</v>
      </c>
      <c r="AH218" s="178">
        <v>0</v>
      </c>
      <c r="AI218" s="25">
        <v>0</v>
      </c>
      <c r="AK218" s="25">
        <v>0</v>
      </c>
      <c r="AL218" s="25">
        <v>0</v>
      </c>
      <c r="AM218" s="25">
        <v>0.44</v>
      </c>
      <c r="AN218" s="25">
        <v>4.9968100000000001E-2</v>
      </c>
      <c r="AO218" s="25">
        <v>0</v>
      </c>
      <c r="AP218" s="25">
        <v>0</v>
      </c>
      <c r="AQ218" s="25">
        <v>-0.19</v>
      </c>
      <c r="AS218" s="25">
        <v>0</v>
      </c>
      <c r="AT218" s="25">
        <v>0</v>
      </c>
      <c r="AU218" s="25">
        <v>0.29499999999999998</v>
      </c>
      <c r="AV218" s="25">
        <v>0</v>
      </c>
      <c r="AW218" s="25">
        <v>0</v>
      </c>
      <c r="AX218" s="25">
        <v>0</v>
      </c>
      <c r="AY218" s="25">
        <v>0</v>
      </c>
      <c r="BA218" s="25">
        <v>0</v>
      </c>
      <c r="BB218" s="25">
        <v>0</v>
      </c>
      <c r="BD218" s="25">
        <v>1.4968100000000002E-2</v>
      </c>
      <c r="BE218" s="25">
        <v>0</v>
      </c>
      <c r="BF218" s="25">
        <v>-0.17</v>
      </c>
      <c r="BJ218" s="25">
        <v>0.31</v>
      </c>
    </row>
    <row r="219" spans="1:62" x14ac:dyDescent="0.25">
      <c r="A219" s="26"/>
      <c r="B219" s="26">
        <v>4.173</v>
      </c>
      <c r="C219" s="145">
        <f t="shared" si="5"/>
        <v>43313</v>
      </c>
      <c r="D219" s="26">
        <v>4.7484999999999999</v>
      </c>
      <c r="E219" s="26">
        <v>0.15</v>
      </c>
      <c r="F219" s="26">
        <v>7.1118969708192994E-2</v>
      </c>
      <c r="V219" s="25">
        <v>0</v>
      </c>
      <c r="W219" s="178">
        <v>0.1925</v>
      </c>
      <c r="X219" s="178">
        <v>0.215</v>
      </c>
      <c r="Y219" s="178">
        <v>0</v>
      </c>
      <c r="Z219" s="178">
        <v>-1.175E-2</v>
      </c>
      <c r="AA219" s="178">
        <v>1.6750000000000001E-2</v>
      </c>
      <c r="AB219" s="178">
        <v>1.7500000000000003E-3</v>
      </c>
      <c r="AC219" s="178">
        <v>0</v>
      </c>
      <c r="AD219" s="178">
        <v>0</v>
      </c>
      <c r="AE219" s="178">
        <v>0</v>
      </c>
      <c r="AF219" s="178">
        <v>0</v>
      </c>
      <c r="AG219" s="179">
        <v>0</v>
      </c>
      <c r="AH219" s="178">
        <v>0</v>
      </c>
      <c r="AI219" s="25">
        <v>0</v>
      </c>
      <c r="AK219" s="25">
        <v>0</v>
      </c>
      <c r="AL219" s="25">
        <v>0</v>
      </c>
      <c r="AM219" s="25">
        <v>0.505</v>
      </c>
      <c r="AN219" s="25">
        <v>4.9968100000000001E-2</v>
      </c>
      <c r="AO219" s="25">
        <v>0</v>
      </c>
      <c r="AP219" s="25">
        <v>0</v>
      </c>
      <c r="AQ219" s="25">
        <v>-0.19</v>
      </c>
      <c r="AS219" s="25">
        <v>0</v>
      </c>
      <c r="AT219" s="25">
        <v>0</v>
      </c>
      <c r="AU219" s="25">
        <v>0.29499999999999998</v>
      </c>
      <c r="AV219" s="25">
        <v>0</v>
      </c>
      <c r="AW219" s="25">
        <v>0</v>
      </c>
      <c r="AX219" s="25">
        <v>0</v>
      </c>
      <c r="AY219" s="25">
        <v>0</v>
      </c>
      <c r="BA219" s="25">
        <v>0</v>
      </c>
      <c r="BB219" s="25">
        <v>0</v>
      </c>
      <c r="BD219" s="25">
        <v>1.4968100000000002E-2</v>
      </c>
      <c r="BE219" s="25">
        <v>0</v>
      </c>
      <c r="BF219" s="25">
        <v>-0.17</v>
      </c>
      <c r="BJ219" s="25">
        <v>0.31</v>
      </c>
    </row>
    <row r="220" spans="1:62" x14ac:dyDescent="0.25">
      <c r="A220" s="26"/>
      <c r="B220" s="26">
        <v>4.16</v>
      </c>
      <c r="C220" s="145">
        <f t="shared" si="5"/>
        <v>43344</v>
      </c>
      <c r="D220" s="26">
        <v>4.7545000000000002</v>
      </c>
      <c r="E220" s="26">
        <v>0.15</v>
      </c>
      <c r="F220" s="26">
        <v>7.1129836912832006E-2</v>
      </c>
      <c r="V220" s="25">
        <v>0</v>
      </c>
      <c r="W220" s="178">
        <v>0.1925</v>
      </c>
      <c r="X220" s="178">
        <v>0.19500000000000001</v>
      </c>
      <c r="Y220" s="178">
        <v>0</v>
      </c>
      <c r="Z220" s="178">
        <v>-1.175E-2</v>
      </c>
      <c r="AA220" s="178">
        <v>1.6750000000000001E-2</v>
      </c>
      <c r="AB220" s="178">
        <v>1.7500000000000003E-3</v>
      </c>
      <c r="AC220" s="178">
        <v>0</v>
      </c>
      <c r="AD220" s="178">
        <v>0</v>
      </c>
      <c r="AE220" s="178">
        <v>0</v>
      </c>
      <c r="AF220" s="178">
        <v>0</v>
      </c>
      <c r="AG220" s="179">
        <v>0</v>
      </c>
      <c r="AH220" s="178">
        <v>0</v>
      </c>
      <c r="AI220" s="25">
        <v>0</v>
      </c>
      <c r="AK220" s="25">
        <v>0</v>
      </c>
      <c r="AL220" s="25">
        <v>0</v>
      </c>
      <c r="AM220" s="25">
        <v>0.40500000000000003</v>
      </c>
      <c r="AN220" s="25">
        <v>4.9968100000000001E-2</v>
      </c>
      <c r="AO220" s="25">
        <v>0</v>
      </c>
      <c r="AP220" s="25">
        <v>0</v>
      </c>
      <c r="AQ220" s="25">
        <v>-0.19</v>
      </c>
      <c r="AS220" s="25">
        <v>0</v>
      </c>
      <c r="AT220" s="25">
        <v>0</v>
      </c>
      <c r="AU220" s="25">
        <v>0.29499999999999998</v>
      </c>
      <c r="AV220" s="25">
        <v>0</v>
      </c>
      <c r="AW220" s="25">
        <v>0</v>
      </c>
      <c r="AX220" s="25">
        <v>0</v>
      </c>
      <c r="AY220" s="25">
        <v>0</v>
      </c>
      <c r="BA220" s="25">
        <v>0</v>
      </c>
      <c r="BB220" s="25">
        <v>0</v>
      </c>
      <c r="BD220" s="25">
        <v>1.4968100000000002E-2</v>
      </c>
      <c r="BE220" s="25">
        <v>0</v>
      </c>
      <c r="BF220" s="25">
        <v>-0.17</v>
      </c>
      <c r="BJ220" s="25">
        <v>0.3</v>
      </c>
    </row>
    <row r="221" spans="1:62" x14ac:dyDescent="0.25">
      <c r="A221" s="26"/>
      <c r="B221" s="26">
        <v>4.1550000000000002</v>
      </c>
      <c r="C221" s="145">
        <f t="shared" si="5"/>
        <v>43374</v>
      </c>
      <c r="D221" s="26">
        <v>4.7555000000000005</v>
      </c>
      <c r="E221" s="26">
        <v>0.15</v>
      </c>
      <c r="F221" s="26">
        <v>7.1140353562520006E-2</v>
      </c>
      <c r="V221" s="25">
        <v>0</v>
      </c>
      <c r="W221" s="178">
        <v>0.19750000000000001</v>
      </c>
      <c r="X221" s="178">
        <v>0.215</v>
      </c>
      <c r="Y221" s="178">
        <v>0</v>
      </c>
      <c r="Z221" s="178">
        <v>-1.175E-2</v>
      </c>
      <c r="AA221" s="178">
        <v>-1.5E-3</v>
      </c>
      <c r="AB221" s="178">
        <v>-1.6500000000000001E-2</v>
      </c>
      <c r="AC221" s="178">
        <v>0</v>
      </c>
      <c r="AD221" s="178">
        <v>0</v>
      </c>
      <c r="AE221" s="178">
        <v>0</v>
      </c>
      <c r="AF221" s="178">
        <v>0</v>
      </c>
      <c r="AG221" s="179">
        <v>0</v>
      </c>
      <c r="AH221" s="178">
        <v>0</v>
      </c>
      <c r="AI221" s="25">
        <v>0</v>
      </c>
      <c r="AK221" s="25">
        <v>0</v>
      </c>
      <c r="AL221" s="25">
        <v>0</v>
      </c>
      <c r="AM221" s="25">
        <v>0.46</v>
      </c>
      <c r="AN221" s="25">
        <v>4.9968100000000001E-2</v>
      </c>
      <c r="AO221" s="25">
        <v>0</v>
      </c>
      <c r="AP221" s="25">
        <v>0</v>
      </c>
      <c r="AQ221" s="25">
        <v>-0.19</v>
      </c>
      <c r="AS221" s="25">
        <v>0</v>
      </c>
      <c r="AT221" s="25">
        <v>0</v>
      </c>
      <c r="AU221" s="25">
        <v>0.29499999999999998</v>
      </c>
      <c r="AV221" s="25">
        <v>0</v>
      </c>
      <c r="AW221" s="25">
        <v>0</v>
      </c>
      <c r="AX221" s="25">
        <v>0</v>
      </c>
      <c r="AY221" s="25">
        <v>0</v>
      </c>
      <c r="BA221" s="25">
        <v>0</v>
      </c>
      <c r="BB221" s="25">
        <v>0</v>
      </c>
      <c r="BD221" s="25">
        <v>1.4968100000000002E-2</v>
      </c>
      <c r="BE221" s="25">
        <v>0</v>
      </c>
      <c r="BF221" s="25">
        <v>-0.17</v>
      </c>
      <c r="BJ221" s="25">
        <v>0.37253000000000003</v>
      </c>
    </row>
    <row r="222" spans="1:62" x14ac:dyDescent="0.25">
      <c r="A222" s="26"/>
      <c r="B222" s="26">
        <v>4.22</v>
      </c>
      <c r="C222" s="145">
        <f t="shared" si="5"/>
        <v>43405</v>
      </c>
      <c r="D222" s="26">
        <v>4.8235000000000001</v>
      </c>
      <c r="E222" s="26">
        <v>0.15</v>
      </c>
      <c r="F222" s="26">
        <v>7.1151220767236012E-2</v>
      </c>
      <c r="V222" s="25">
        <v>0</v>
      </c>
      <c r="W222" s="178">
        <v>0.27250000000000002</v>
      </c>
      <c r="X222" s="178">
        <v>0.315</v>
      </c>
      <c r="Y222" s="178">
        <v>0</v>
      </c>
      <c r="Z222" s="178">
        <v>-2.5000000000000001E-2</v>
      </c>
      <c r="AA222" s="178">
        <v>4.9999999999999697E-4</v>
      </c>
      <c r="AB222" s="178">
        <v>-1.5500000000000002E-2</v>
      </c>
      <c r="AC222" s="178">
        <v>0</v>
      </c>
      <c r="AD222" s="178">
        <v>0</v>
      </c>
      <c r="AE222" s="178">
        <v>0</v>
      </c>
      <c r="AF222" s="178">
        <v>0</v>
      </c>
      <c r="AG222" s="179">
        <v>0</v>
      </c>
      <c r="AH222" s="178">
        <v>0</v>
      </c>
      <c r="AI222" s="25">
        <v>0</v>
      </c>
      <c r="AK222" s="25">
        <v>0</v>
      </c>
      <c r="AL222" s="25">
        <v>0</v>
      </c>
      <c r="AM222" s="25">
        <v>0.88500000000000001</v>
      </c>
      <c r="AN222" s="25">
        <v>-2.9988700000000004E-2</v>
      </c>
      <c r="AO222" s="25">
        <v>0</v>
      </c>
      <c r="AP222" s="25">
        <v>0</v>
      </c>
      <c r="AQ222" s="25">
        <v>-0.19</v>
      </c>
      <c r="AS222" s="25">
        <v>0</v>
      </c>
      <c r="AT222" s="25">
        <v>0</v>
      </c>
      <c r="AU222" s="25">
        <v>0.12</v>
      </c>
      <c r="AV222" s="25">
        <v>0</v>
      </c>
      <c r="AW222" s="25">
        <v>0</v>
      </c>
      <c r="AX222" s="25">
        <v>0</v>
      </c>
      <c r="AY222" s="25">
        <v>0</v>
      </c>
      <c r="BA222" s="25">
        <v>0</v>
      </c>
      <c r="BB222" s="25">
        <v>0</v>
      </c>
      <c r="BD222" s="25">
        <v>-6.498870000000001E-2</v>
      </c>
      <c r="BE222" s="25">
        <v>0</v>
      </c>
      <c r="BF222" s="25">
        <v>-0.17</v>
      </c>
      <c r="BJ222" s="25">
        <v>0.66</v>
      </c>
    </row>
    <row r="223" spans="1:62" x14ac:dyDescent="0.25">
      <c r="A223" s="26"/>
      <c r="B223" s="26">
        <v>4.2149999999999999</v>
      </c>
      <c r="C223" s="145">
        <f t="shared" si="5"/>
        <v>43435</v>
      </c>
      <c r="D223" s="26">
        <v>4.8994999999999997</v>
      </c>
      <c r="E223" s="26">
        <v>0.15</v>
      </c>
      <c r="F223" s="26">
        <v>7.1161737417000007E-2</v>
      </c>
      <c r="V223" s="25">
        <v>0</v>
      </c>
      <c r="W223" s="178">
        <v>0.3075</v>
      </c>
      <c r="X223" s="178">
        <v>0.39500000000000002</v>
      </c>
      <c r="Y223" s="178">
        <v>0</v>
      </c>
      <c r="Z223" s="178">
        <v>-1.7500000000000002E-2</v>
      </c>
      <c r="AA223" s="178">
        <v>4.9999999999999697E-4</v>
      </c>
      <c r="AB223" s="178">
        <v>-1.5500000000000002E-2</v>
      </c>
      <c r="AC223" s="178">
        <v>0</v>
      </c>
      <c r="AD223" s="178">
        <v>0</v>
      </c>
      <c r="AE223" s="178">
        <v>0</v>
      </c>
      <c r="AF223" s="178">
        <v>0</v>
      </c>
      <c r="AG223" s="179">
        <v>0</v>
      </c>
      <c r="AH223" s="178">
        <v>0</v>
      </c>
      <c r="AI223" s="25">
        <v>0</v>
      </c>
      <c r="AK223" s="25">
        <v>0</v>
      </c>
      <c r="AL223" s="25">
        <v>0</v>
      </c>
      <c r="AM223" s="25">
        <v>1.31</v>
      </c>
      <c r="AN223" s="25">
        <v>-4.4951900000000003E-2</v>
      </c>
      <c r="AO223" s="25">
        <v>0</v>
      </c>
      <c r="AP223" s="25">
        <v>0</v>
      </c>
      <c r="AQ223" s="25">
        <v>-0.19</v>
      </c>
      <c r="AS223" s="25">
        <v>0</v>
      </c>
      <c r="AT223" s="25">
        <v>0</v>
      </c>
      <c r="AU223" s="25">
        <v>0.12</v>
      </c>
      <c r="AV223" s="25">
        <v>0</v>
      </c>
      <c r="AW223" s="25">
        <v>0</v>
      </c>
      <c r="AX223" s="25">
        <v>0</v>
      </c>
      <c r="AY223" s="25">
        <v>0</v>
      </c>
      <c r="BA223" s="25">
        <v>0</v>
      </c>
      <c r="BB223" s="25">
        <v>0</v>
      </c>
      <c r="BD223" s="25">
        <v>-7.995190000000002E-2</v>
      </c>
      <c r="BE223" s="25">
        <v>0</v>
      </c>
      <c r="BF223" s="25">
        <v>-0.17</v>
      </c>
      <c r="BJ223" s="25">
        <v>1.03</v>
      </c>
    </row>
    <row r="224" spans="1:62" x14ac:dyDescent="0.25">
      <c r="A224" s="26"/>
      <c r="B224" s="26">
        <v>4.1900000000000004</v>
      </c>
      <c r="C224" s="145">
        <f t="shared" si="5"/>
        <v>43466</v>
      </c>
      <c r="D224" s="26">
        <v>5.0660000000000007</v>
      </c>
      <c r="E224" s="26">
        <v>0.15</v>
      </c>
      <c r="F224" s="26">
        <v>7.1172604621792007E-2</v>
      </c>
      <c r="V224" s="25">
        <v>0</v>
      </c>
      <c r="W224" s="178">
        <v>0.3125</v>
      </c>
      <c r="X224" s="178">
        <v>0.46500000000000002</v>
      </c>
      <c r="Y224" s="178">
        <v>0</v>
      </c>
      <c r="Z224" s="178">
        <v>-1.7500000000000002E-2</v>
      </c>
      <c r="AA224" s="178">
        <v>4.9999999999999697E-4</v>
      </c>
      <c r="AB224" s="178">
        <v>-1.5500000000000002E-2</v>
      </c>
      <c r="AC224" s="178">
        <v>0</v>
      </c>
      <c r="AD224" s="178">
        <v>0</v>
      </c>
      <c r="AE224" s="178">
        <v>0</v>
      </c>
      <c r="AF224" s="178">
        <v>0</v>
      </c>
      <c r="AG224" s="179">
        <v>0</v>
      </c>
      <c r="AH224" s="178">
        <v>0</v>
      </c>
      <c r="AI224" s="25">
        <v>0</v>
      </c>
      <c r="AK224" s="25">
        <v>0</v>
      </c>
      <c r="AL224" s="25">
        <v>0</v>
      </c>
      <c r="AM224" s="25">
        <v>1.645</v>
      </c>
      <c r="AN224" s="25">
        <v>-3.99551E-2</v>
      </c>
      <c r="AO224" s="25">
        <v>0</v>
      </c>
      <c r="AP224" s="25">
        <v>0</v>
      </c>
      <c r="AQ224" s="25">
        <v>-0.19</v>
      </c>
      <c r="AS224" s="25">
        <v>0</v>
      </c>
      <c r="AT224" s="25">
        <v>0</v>
      </c>
      <c r="AU224" s="25">
        <v>0.12</v>
      </c>
      <c r="AV224" s="25">
        <v>0</v>
      </c>
      <c r="AW224" s="25">
        <v>0</v>
      </c>
      <c r="AX224" s="25">
        <v>0</v>
      </c>
      <c r="AY224" s="25">
        <v>0</v>
      </c>
      <c r="BA224" s="25">
        <v>0</v>
      </c>
      <c r="BB224" s="25">
        <v>0</v>
      </c>
      <c r="BD224" s="25">
        <v>-7.4955100000000011E-2</v>
      </c>
      <c r="BE224" s="25">
        <v>0</v>
      </c>
      <c r="BF224" s="25">
        <v>-0.17</v>
      </c>
      <c r="BJ224" s="25">
        <v>1.25</v>
      </c>
    </row>
    <row r="225" spans="1:62" x14ac:dyDescent="0.25">
      <c r="A225" s="26"/>
      <c r="B225" s="26">
        <v>4.1930000000000005</v>
      </c>
      <c r="C225" s="145">
        <f t="shared" si="5"/>
        <v>43497</v>
      </c>
      <c r="D225" s="26">
        <v>4.9860000000000007</v>
      </c>
      <c r="E225" s="26">
        <v>0.15</v>
      </c>
      <c r="F225" s="26">
        <v>7.1183471826624004E-2</v>
      </c>
      <c r="V225" s="25">
        <v>0</v>
      </c>
      <c r="W225" s="178">
        <v>0.3125</v>
      </c>
      <c r="X225" s="178">
        <v>0.435</v>
      </c>
      <c r="Y225" s="178">
        <v>0</v>
      </c>
      <c r="Z225" s="178">
        <v>-1.7500000000000002E-2</v>
      </c>
      <c r="AA225" s="178">
        <v>4.9999999999999697E-4</v>
      </c>
      <c r="AB225" s="178">
        <v>-1.5500000000000002E-2</v>
      </c>
      <c r="AC225" s="178">
        <v>0</v>
      </c>
      <c r="AD225" s="178">
        <v>0</v>
      </c>
      <c r="AE225" s="178">
        <v>0</v>
      </c>
      <c r="AF225" s="178">
        <v>0</v>
      </c>
      <c r="AG225" s="179">
        <v>0</v>
      </c>
      <c r="AH225" s="178">
        <v>0</v>
      </c>
      <c r="AI225" s="25">
        <v>0</v>
      </c>
      <c r="AK225" s="25">
        <v>0</v>
      </c>
      <c r="AL225" s="25">
        <v>0</v>
      </c>
      <c r="AM225" s="25">
        <v>1.595</v>
      </c>
      <c r="AN225" s="25">
        <v>-1.4957400000000001E-2</v>
      </c>
      <c r="AO225" s="25">
        <v>0</v>
      </c>
      <c r="AP225" s="25">
        <v>0</v>
      </c>
      <c r="AQ225" s="25">
        <v>0</v>
      </c>
      <c r="AS225" s="25">
        <v>0</v>
      </c>
      <c r="AT225" s="25">
        <v>0</v>
      </c>
      <c r="AU225" s="25">
        <v>0.31</v>
      </c>
      <c r="AV225" s="25">
        <v>0</v>
      </c>
      <c r="AW225" s="25">
        <v>0</v>
      </c>
      <c r="AX225" s="25">
        <v>0</v>
      </c>
      <c r="AY225" s="25">
        <v>0</v>
      </c>
      <c r="BA225" s="25">
        <v>0</v>
      </c>
      <c r="BB225" s="25">
        <v>0</v>
      </c>
      <c r="BD225" s="25">
        <v>-4.9957400000000006E-2</v>
      </c>
      <c r="BE225" s="25">
        <v>0</v>
      </c>
      <c r="BF225" s="25">
        <v>-0.17</v>
      </c>
      <c r="BJ225" s="25">
        <v>1.25</v>
      </c>
    </row>
    <row r="226" spans="1:62" x14ac:dyDescent="0.25">
      <c r="A226" s="26"/>
      <c r="B226" s="26">
        <v>4.2300000000000004</v>
      </c>
      <c r="C226" s="145">
        <f t="shared" si="5"/>
        <v>43525</v>
      </c>
      <c r="D226" s="26">
        <v>4.8790000000000004</v>
      </c>
      <c r="E226" s="26">
        <v>0.15</v>
      </c>
      <c r="F226" s="26">
        <v>7.1193287366505001E-2</v>
      </c>
      <c r="V226" s="25">
        <v>0</v>
      </c>
      <c r="W226" s="178">
        <v>0.27</v>
      </c>
      <c r="X226" s="178">
        <v>0.39</v>
      </c>
      <c r="Y226" s="178">
        <v>0</v>
      </c>
      <c r="Z226" s="178">
        <v>-1.7500000000000002E-2</v>
      </c>
      <c r="AA226" s="178">
        <v>1.8000000000000002E-2</v>
      </c>
      <c r="AB226" s="178">
        <v>3.0000000000000001E-3</v>
      </c>
      <c r="AC226" s="178">
        <v>0</v>
      </c>
      <c r="AD226" s="178">
        <v>0</v>
      </c>
      <c r="AE226" s="178">
        <v>0</v>
      </c>
      <c r="AF226" s="178">
        <v>0</v>
      </c>
      <c r="AG226" s="179">
        <v>0</v>
      </c>
      <c r="AH226" s="178">
        <v>0</v>
      </c>
      <c r="AI226" s="25">
        <v>0</v>
      </c>
      <c r="AK226" s="25">
        <v>0</v>
      </c>
      <c r="AL226" s="25">
        <v>0</v>
      </c>
      <c r="AM226" s="25">
        <v>0.96499999999999997</v>
      </c>
      <c r="AN226" s="25">
        <v>-4.9574000000000007E-3</v>
      </c>
      <c r="AO226" s="25">
        <v>0</v>
      </c>
      <c r="AP226" s="25">
        <v>0</v>
      </c>
      <c r="AQ226" s="25">
        <v>0</v>
      </c>
      <c r="AS226" s="25">
        <v>0</v>
      </c>
      <c r="AT226" s="25">
        <v>0</v>
      </c>
      <c r="AU226" s="25">
        <v>0.31</v>
      </c>
      <c r="AV226" s="25">
        <v>0</v>
      </c>
      <c r="AW226" s="25">
        <v>0</v>
      </c>
      <c r="AX226" s="25">
        <v>0</v>
      </c>
      <c r="AY226" s="25">
        <v>0</v>
      </c>
      <c r="BA226" s="25">
        <v>0</v>
      </c>
      <c r="BB226" s="25">
        <v>0</v>
      </c>
      <c r="BD226" s="25">
        <v>-3.9957400000000004E-2</v>
      </c>
      <c r="BE226" s="25">
        <v>0</v>
      </c>
      <c r="BF226" s="25">
        <v>-0.17</v>
      </c>
      <c r="BJ226" s="25">
        <v>0.90500000000000003</v>
      </c>
    </row>
    <row r="227" spans="1:62" x14ac:dyDescent="0.25">
      <c r="A227" s="26"/>
      <c r="B227" s="26">
        <v>4.2940000000000005</v>
      </c>
      <c r="C227" s="145">
        <f t="shared" si="5"/>
        <v>43556</v>
      </c>
      <c r="D227" s="26">
        <v>4.7720000000000002</v>
      </c>
      <c r="E227" s="26">
        <v>0.15</v>
      </c>
      <c r="F227" s="26">
        <v>7.1204154571412007E-2</v>
      </c>
      <c r="V227" s="25">
        <v>0</v>
      </c>
      <c r="W227" s="178">
        <v>0.20499999999999999</v>
      </c>
      <c r="X227" s="178">
        <v>0.25</v>
      </c>
      <c r="Y227" s="178">
        <v>0</v>
      </c>
      <c r="Z227" s="178">
        <v>-0.01</v>
      </c>
      <c r="AA227" s="178">
        <v>1.8000000000000002E-2</v>
      </c>
      <c r="AB227" s="178">
        <v>3.0000000000000001E-3</v>
      </c>
      <c r="AC227" s="178">
        <v>0</v>
      </c>
      <c r="AD227" s="178">
        <v>0</v>
      </c>
      <c r="AE227" s="178">
        <v>0</v>
      </c>
      <c r="AF227" s="178">
        <v>0</v>
      </c>
      <c r="AG227" s="179">
        <v>0</v>
      </c>
      <c r="AH227" s="178">
        <v>0</v>
      </c>
      <c r="AI227" s="25">
        <v>0</v>
      </c>
      <c r="AK227" s="25">
        <v>0</v>
      </c>
      <c r="AL227" s="25">
        <v>0</v>
      </c>
      <c r="AM227" s="25">
        <v>0.45</v>
      </c>
      <c r="AN227" s="25">
        <v>5.49766E-2</v>
      </c>
      <c r="AO227" s="25">
        <v>0</v>
      </c>
      <c r="AP227" s="25">
        <v>0</v>
      </c>
      <c r="AQ227" s="25">
        <v>0</v>
      </c>
      <c r="AS227" s="25">
        <v>0</v>
      </c>
      <c r="AT227" s="25">
        <v>0</v>
      </c>
      <c r="AU227" s="25">
        <v>0.3775</v>
      </c>
      <c r="AV227" s="25">
        <v>0</v>
      </c>
      <c r="AW227" s="25">
        <v>0</v>
      </c>
      <c r="AX227" s="25">
        <v>0</v>
      </c>
      <c r="AY227" s="25">
        <v>0</v>
      </c>
      <c r="BA227" s="25">
        <v>0</v>
      </c>
      <c r="BB227" s="25">
        <v>0</v>
      </c>
      <c r="BD227" s="25">
        <v>1.9976600000000004E-2</v>
      </c>
      <c r="BE227" s="25">
        <v>0</v>
      </c>
      <c r="BF227" s="25">
        <v>-0.17</v>
      </c>
      <c r="BJ227" s="25">
        <v>0.36499999999999999</v>
      </c>
    </row>
    <row r="228" spans="1:62" x14ac:dyDescent="0.25">
      <c r="A228" s="26"/>
      <c r="B228" s="26">
        <v>4.5599999999999996</v>
      </c>
      <c r="C228" s="145">
        <f t="shared" si="5"/>
        <v>43586</v>
      </c>
      <c r="D228" s="26">
        <v>4.7709999999999999</v>
      </c>
      <c r="E228" s="26">
        <v>0.15</v>
      </c>
      <c r="F228" s="26">
        <v>7.1214671221358009E-2</v>
      </c>
      <c r="V228" s="25">
        <v>0</v>
      </c>
      <c r="W228" s="178">
        <v>0.1925</v>
      </c>
      <c r="X228" s="178">
        <v>0.20250000000000001</v>
      </c>
      <c r="Y228" s="178">
        <v>0</v>
      </c>
      <c r="Z228" s="178">
        <v>-1.0249999999999999E-2</v>
      </c>
      <c r="AA228" s="178">
        <v>1.7750000000000002E-2</v>
      </c>
      <c r="AB228" s="178">
        <v>2.7500000000000003E-3</v>
      </c>
      <c r="AC228" s="178">
        <v>0</v>
      </c>
      <c r="AD228" s="178">
        <v>0</v>
      </c>
      <c r="AE228" s="178">
        <v>0</v>
      </c>
      <c r="AF228" s="178">
        <v>0</v>
      </c>
      <c r="AG228" s="179">
        <v>0</v>
      </c>
      <c r="AH228" s="178">
        <v>0</v>
      </c>
      <c r="AI228" s="25">
        <v>0</v>
      </c>
      <c r="AK228" s="25">
        <v>0</v>
      </c>
      <c r="AL228" s="25">
        <v>0</v>
      </c>
      <c r="AM228" s="25">
        <v>0.41499999999999998</v>
      </c>
      <c r="AN228" s="25">
        <v>5.4968100000000013E-2</v>
      </c>
      <c r="AO228" s="25">
        <v>0</v>
      </c>
      <c r="AP228" s="25">
        <v>0</v>
      </c>
      <c r="AQ228" s="25">
        <v>0</v>
      </c>
      <c r="AS228" s="25">
        <v>0</v>
      </c>
      <c r="AT228" s="25">
        <v>0</v>
      </c>
      <c r="AU228" s="25">
        <v>0.3775</v>
      </c>
      <c r="AV228" s="25">
        <v>0</v>
      </c>
      <c r="AW228" s="25">
        <v>0</v>
      </c>
      <c r="AX228" s="25">
        <v>0</v>
      </c>
      <c r="AY228" s="25">
        <v>0</v>
      </c>
      <c r="BA228" s="25">
        <v>0</v>
      </c>
      <c r="BB228" s="25">
        <v>0</v>
      </c>
      <c r="BD228" s="25">
        <v>1.9968100000000006E-2</v>
      </c>
      <c r="BE228" s="25">
        <v>0</v>
      </c>
      <c r="BF228" s="25">
        <v>-0.17</v>
      </c>
      <c r="BJ228" s="25">
        <v>0.29749999999999999</v>
      </c>
    </row>
    <row r="229" spans="1:62" x14ac:dyDescent="0.25">
      <c r="A229" s="26"/>
      <c r="B229" s="26">
        <v>4.4969999999999999</v>
      </c>
      <c r="C229" s="145">
        <f t="shared" si="5"/>
        <v>43617</v>
      </c>
      <c r="D229" s="26">
        <v>4.8150000000000004</v>
      </c>
      <c r="E229" s="26">
        <v>0.15</v>
      </c>
      <c r="F229" s="26">
        <v>7.1225538426341009E-2</v>
      </c>
      <c r="V229" s="25">
        <v>0</v>
      </c>
      <c r="W229" s="178">
        <v>0.1925</v>
      </c>
      <c r="X229" s="178">
        <v>0.20250000000000001</v>
      </c>
      <c r="Y229" s="178">
        <v>0</v>
      </c>
      <c r="Z229" s="178">
        <v>-1.0249999999999999E-2</v>
      </c>
      <c r="AA229" s="178">
        <v>1.7750000000000002E-2</v>
      </c>
      <c r="AB229" s="178">
        <v>2.7500000000000003E-3</v>
      </c>
      <c r="AC229" s="178">
        <v>0</v>
      </c>
      <c r="AD229" s="178">
        <v>0</v>
      </c>
      <c r="AE229" s="178">
        <v>0</v>
      </c>
      <c r="AF229" s="178">
        <v>0</v>
      </c>
      <c r="AG229" s="179">
        <v>0</v>
      </c>
      <c r="AH229" s="178">
        <v>0</v>
      </c>
      <c r="AI229" s="25">
        <v>0</v>
      </c>
      <c r="AK229" s="25">
        <v>0</v>
      </c>
      <c r="AL229" s="25">
        <v>0</v>
      </c>
      <c r="AM229" s="25">
        <v>0.40500000000000003</v>
      </c>
      <c r="AN229" s="25">
        <v>5.4968100000000013E-2</v>
      </c>
      <c r="AO229" s="25">
        <v>0</v>
      </c>
      <c r="AP229" s="25">
        <v>0</v>
      </c>
      <c r="AQ229" s="25">
        <v>0</v>
      </c>
      <c r="AS229" s="25">
        <v>0</v>
      </c>
      <c r="AT229" s="25">
        <v>0</v>
      </c>
      <c r="AU229" s="25">
        <v>0.3775</v>
      </c>
      <c r="AV229" s="25">
        <v>0</v>
      </c>
      <c r="AW229" s="25">
        <v>0</v>
      </c>
      <c r="AX229" s="25">
        <v>0</v>
      </c>
      <c r="AY229" s="25">
        <v>0</v>
      </c>
      <c r="BA229" s="25">
        <v>0</v>
      </c>
      <c r="BB229" s="25">
        <v>0</v>
      </c>
      <c r="BD229" s="25">
        <v>1.9968100000000006E-2</v>
      </c>
      <c r="BE229" s="25">
        <v>0</v>
      </c>
      <c r="BF229" s="25">
        <v>-0.17</v>
      </c>
      <c r="BJ229" s="25">
        <v>0.29749999999999999</v>
      </c>
    </row>
    <row r="230" spans="1:62" x14ac:dyDescent="0.25">
      <c r="A230" s="26"/>
      <c r="B230" s="26">
        <v>4.3869999999999996</v>
      </c>
      <c r="C230" s="145">
        <f t="shared" si="5"/>
        <v>43647</v>
      </c>
      <c r="D230" s="26">
        <v>4.843</v>
      </c>
      <c r="E230" s="26">
        <v>0.15</v>
      </c>
      <c r="F230" s="26">
        <v>7.123605507636202E-2</v>
      </c>
      <c r="V230" s="25">
        <v>0</v>
      </c>
      <c r="W230" s="178">
        <v>0.1925</v>
      </c>
      <c r="X230" s="178">
        <v>0.215</v>
      </c>
      <c r="Y230" s="178">
        <v>0</v>
      </c>
      <c r="Z230" s="178">
        <v>-1.0249999999999999E-2</v>
      </c>
      <c r="AA230" s="178">
        <v>1.7750000000000002E-2</v>
      </c>
      <c r="AB230" s="178">
        <v>2.7500000000000003E-3</v>
      </c>
      <c r="AC230" s="178">
        <v>0</v>
      </c>
      <c r="AD230" s="178">
        <v>0</v>
      </c>
      <c r="AE230" s="178">
        <v>0</v>
      </c>
      <c r="AF230" s="178">
        <v>0</v>
      </c>
      <c r="AG230" s="179">
        <v>0</v>
      </c>
      <c r="AH230" s="178">
        <v>0</v>
      </c>
      <c r="AI230" s="25">
        <v>0</v>
      </c>
      <c r="AK230" s="25">
        <v>0</v>
      </c>
      <c r="AL230" s="25">
        <v>0</v>
      </c>
      <c r="AM230" s="25">
        <v>0.44</v>
      </c>
      <c r="AN230" s="25">
        <v>5.4968100000000013E-2</v>
      </c>
      <c r="AO230" s="25">
        <v>0</v>
      </c>
      <c r="AP230" s="25">
        <v>0</v>
      </c>
      <c r="AQ230" s="25">
        <v>0</v>
      </c>
      <c r="AS230" s="25">
        <v>0</v>
      </c>
      <c r="AT230" s="25">
        <v>0</v>
      </c>
      <c r="AU230" s="25">
        <v>0.3775</v>
      </c>
      <c r="AV230" s="25">
        <v>0</v>
      </c>
      <c r="AW230" s="25">
        <v>0</v>
      </c>
      <c r="AX230" s="25">
        <v>0</v>
      </c>
      <c r="AY230" s="25">
        <v>0</v>
      </c>
      <c r="BA230" s="25">
        <v>0</v>
      </c>
      <c r="BB230" s="25">
        <v>0</v>
      </c>
      <c r="BD230" s="25">
        <v>1.9968100000000006E-2</v>
      </c>
      <c r="BE230" s="25">
        <v>0</v>
      </c>
      <c r="BF230" s="25">
        <v>-0.17</v>
      </c>
      <c r="BJ230" s="25">
        <v>0.31</v>
      </c>
    </row>
    <row r="231" spans="1:62" x14ac:dyDescent="0.25">
      <c r="A231" s="26"/>
      <c r="B231" s="26">
        <v>4.28</v>
      </c>
      <c r="C231" s="145">
        <f t="shared" si="5"/>
        <v>43678</v>
      </c>
      <c r="D231" s="26">
        <v>4.8650000000000002</v>
      </c>
      <c r="E231" s="26">
        <v>0.15</v>
      </c>
      <c r="F231" s="26">
        <v>7.1246922281422001E-2</v>
      </c>
      <c r="V231" s="25">
        <v>0</v>
      </c>
      <c r="W231" s="178">
        <v>0.1925</v>
      </c>
      <c r="X231" s="178">
        <v>0.215</v>
      </c>
      <c r="Y231" s="178">
        <v>0</v>
      </c>
      <c r="Z231" s="178">
        <v>-1.0249999999999999E-2</v>
      </c>
      <c r="AA231" s="178">
        <v>1.7750000000000002E-2</v>
      </c>
      <c r="AB231" s="178">
        <v>2.7500000000000003E-3</v>
      </c>
      <c r="AC231" s="178">
        <v>0</v>
      </c>
      <c r="AD231" s="178">
        <v>0</v>
      </c>
      <c r="AE231" s="178">
        <v>0</v>
      </c>
      <c r="AF231" s="178">
        <v>0</v>
      </c>
      <c r="AG231" s="179">
        <v>0</v>
      </c>
      <c r="AH231" s="178">
        <v>0</v>
      </c>
      <c r="AI231" s="25">
        <v>0</v>
      </c>
      <c r="AK231" s="25">
        <v>0</v>
      </c>
      <c r="AL231" s="25">
        <v>0</v>
      </c>
      <c r="AM231" s="25">
        <v>0.505</v>
      </c>
      <c r="AN231" s="25">
        <v>5.4968100000000013E-2</v>
      </c>
      <c r="AO231" s="25">
        <v>0</v>
      </c>
      <c r="AP231" s="25">
        <v>0</v>
      </c>
      <c r="AQ231" s="25">
        <v>0</v>
      </c>
      <c r="AS231" s="25">
        <v>0</v>
      </c>
      <c r="AT231" s="25">
        <v>0</v>
      </c>
      <c r="AU231" s="25">
        <v>0.3775</v>
      </c>
      <c r="AV231" s="25">
        <v>0</v>
      </c>
      <c r="AW231" s="25">
        <v>0</v>
      </c>
      <c r="AX231" s="25">
        <v>0</v>
      </c>
      <c r="AY231" s="25">
        <v>0</v>
      </c>
      <c r="BA231" s="25">
        <v>0</v>
      </c>
      <c r="BB231" s="25">
        <v>0</v>
      </c>
      <c r="BD231" s="25">
        <v>1.9968100000000006E-2</v>
      </c>
      <c r="BE231" s="25">
        <v>0</v>
      </c>
      <c r="BF231" s="25">
        <v>-0.17</v>
      </c>
      <c r="BJ231" s="25">
        <v>0.31</v>
      </c>
    </row>
    <row r="232" spans="1:62" x14ac:dyDescent="0.25">
      <c r="A232" s="26"/>
      <c r="B232" s="26">
        <v>4.2679999999999998</v>
      </c>
      <c r="C232" s="145">
        <f t="shared" si="5"/>
        <v>43709</v>
      </c>
      <c r="D232" s="26">
        <v>4.87</v>
      </c>
      <c r="E232" s="26">
        <v>0.15</v>
      </c>
      <c r="F232" s="26">
        <v>7.1257789486521034E-2</v>
      </c>
      <c r="V232" s="25">
        <v>0</v>
      </c>
      <c r="W232" s="178">
        <v>0.1925</v>
      </c>
      <c r="X232" s="178">
        <v>0.19500000000000001</v>
      </c>
      <c r="Y232" s="178">
        <v>0</v>
      </c>
      <c r="Z232" s="178">
        <v>-1.0249999999999999E-2</v>
      </c>
      <c r="AA232" s="178">
        <v>1.7750000000000002E-2</v>
      </c>
      <c r="AB232" s="178">
        <v>2.7500000000000003E-3</v>
      </c>
      <c r="AC232" s="178">
        <v>0</v>
      </c>
      <c r="AD232" s="178">
        <v>0</v>
      </c>
      <c r="AE232" s="178">
        <v>0</v>
      </c>
      <c r="AF232" s="178">
        <v>0</v>
      </c>
      <c r="AG232" s="179">
        <v>0</v>
      </c>
      <c r="AH232" s="178">
        <v>0</v>
      </c>
      <c r="AI232" s="25">
        <v>0</v>
      </c>
      <c r="AK232" s="25">
        <v>0</v>
      </c>
      <c r="AL232" s="25">
        <v>0</v>
      </c>
      <c r="AM232" s="25">
        <v>0.40500000000000003</v>
      </c>
      <c r="AN232" s="25">
        <v>5.4968100000000013E-2</v>
      </c>
      <c r="AO232" s="25">
        <v>0</v>
      </c>
      <c r="AP232" s="25">
        <v>0</v>
      </c>
      <c r="AQ232" s="25">
        <v>0</v>
      </c>
      <c r="AS232" s="25">
        <v>0</v>
      </c>
      <c r="AT232" s="25">
        <v>0</v>
      </c>
      <c r="AU232" s="25">
        <v>0.3775</v>
      </c>
      <c r="AV232" s="25">
        <v>0</v>
      </c>
      <c r="AW232" s="25">
        <v>0</v>
      </c>
      <c r="AX232" s="25">
        <v>0</v>
      </c>
      <c r="AY232" s="25">
        <v>0</v>
      </c>
      <c r="BA232" s="25">
        <v>0</v>
      </c>
      <c r="BB232" s="25">
        <v>0</v>
      </c>
      <c r="BD232" s="25">
        <v>1.9968100000000006E-2</v>
      </c>
      <c r="BE232" s="25">
        <v>0</v>
      </c>
      <c r="BF232" s="25">
        <v>-0.17</v>
      </c>
      <c r="BJ232" s="25">
        <v>0.3</v>
      </c>
    </row>
    <row r="233" spans="1:62" x14ac:dyDescent="0.25">
      <c r="A233" s="26"/>
      <c r="B233" s="26">
        <v>4.2640000000000002</v>
      </c>
      <c r="C233" s="145">
        <f t="shared" si="5"/>
        <v>43739</v>
      </c>
      <c r="D233" s="26">
        <v>4.87</v>
      </c>
      <c r="E233" s="26">
        <v>0.15</v>
      </c>
      <c r="F233" s="26">
        <v>7.1268306136653012E-2</v>
      </c>
      <c r="V233" s="25">
        <v>0</v>
      </c>
      <c r="W233" s="178">
        <v>0.19750000000000001</v>
      </c>
      <c r="X233" s="178">
        <v>0.215</v>
      </c>
      <c r="Y233" s="178">
        <v>0</v>
      </c>
      <c r="Z233" s="178">
        <v>-1.0249999999999999E-2</v>
      </c>
      <c r="AA233" s="178">
        <v>4.9999999999999697E-4</v>
      </c>
      <c r="AB233" s="178">
        <v>-1.5500000000000002E-2</v>
      </c>
      <c r="AC233" s="178">
        <v>0</v>
      </c>
      <c r="AD233" s="178">
        <v>0</v>
      </c>
      <c r="AE233" s="178">
        <v>0</v>
      </c>
      <c r="AF233" s="178">
        <v>0</v>
      </c>
      <c r="AG233" s="179">
        <v>0</v>
      </c>
      <c r="AH233" s="178">
        <v>0</v>
      </c>
      <c r="AI233" s="25">
        <v>0</v>
      </c>
      <c r="AK233" s="25">
        <v>0</v>
      </c>
      <c r="AL233" s="25">
        <v>0</v>
      </c>
      <c r="AM233" s="25">
        <v>0.46</v>
      </c>
      <c r="AN233" s="25">
        <v>5.4968100000000013E-2</v>
      </c>
      <c r="AO233" s="25">
        <v>0</v>
      </c>
      <c r="AP233" s="25">
        <v>0</v>
      </c>
      <c r="AQ233" s="25">
        <v>0</v>
      </c>
      <c r="AS233" s="25">
        <v>0</v>
      </c>
      <c r="AT233" s="25">
        <v>0</v>
      </c>
      <c r="AU233" s="25">
        <v>0.3775</v>
      </c>
      <c r="AV233" s="25">
        <v>0</v>
      </c>
      <c r="AW233" s="25">
        <v>0</v>
      </c>
      <c r="AX233" s="25">
        <v>0</v>
      </c>
      <c r="AY233" s="25">
        <v>0</v>
      </c>
      <c r="BA233" s="25">
        <v>0</v>
      </c>
      <c r="BB233" s="25">
        <v>0</v>
      </c>
      <c r="BD233" s="25">
        <v>1.9968100000000006E-2</v>
      </c>
      <c r="BE233" s="25">
        <v>0</v>
      </c>
      <c r="BF233" s="25">
        <v>-0.17</v>
      </c>
      <c r="BJ233" s="25">
        <v>0.37253000000000003</v>
      </c>
    </row>
    <row r="234" spans="1:62" x14ac:dyDescent="0.25">
      <c r="A234" s="26"/>
      <c r="B234" s="26">
        <v>4.3290000000000006</v>
      </c>
      <c r="C234" s="145">
        <f t="shared" si="5"/>
        <v>43770</v>
      </c>
      <c r="D234" s="26">
        <v>4.9329999999999998</v>
      </c>
      <c r="E234" s="26">
        <v>0.15</v>
      </c>
      <c r="F234" s="26">
        <v>7.1279173341829025E-2</v>
      </c>
      <c r="V234" s="25">
        <v>0</v>
      </c>
      <c r="W234" s="178">
        <v>0.27250000000000002</v>
      </c>
      <c r="X234" s="178">
        <v>0.315</v>
      </c>
      <c r="Y234" s="178">
        <v>0</v>
      </c>
      <c r="Z234" s="178">
        <v>-2.35E-2</v>
      </c>
      <c r="AA234" s="178">
        <v>5.0000000000000315E-4</v>
      </c>
      <c r="AB234" s="178">
        <v>-1.4499999999999999E-2</v>
      </c>
      <c r="AC234" s="178">
        <v>0</v>
      </c>
      <c r="AD234" s="178">
        <v>0</v>
      </c>
      <c r="AE234" s="178">
        <v>0</v>
      </c>
      <c r="AF234" s="178">
        <v>0</v>
      </c>
      <c r="AG234" s="179">
        <v>0</v>
      </c>
      <c r="AH234" s="178">
        <v>0</v>
      </c>
      <c r="AI234" s="25">
        <v>0</v>
      </c>
      <c r="AK234" s="25">
        <v>0</v>
      </c>
      <c r="AL234" s="25">
        <v>0</v>
      </c>
      <c r="AM234" s="25">
        <v>0.88500000000000001</v>
      </c>
      <c r="AN234" s="25">
        <v>-2.4988700000000003E-2</v>
      </c>
      <c r="AO234" s="25">
        <v>0</v>
      </c>
      <c r="AP234" s="25">
        <v>0</v>
      </c>
      <c r="AQ234" s="25">
        <v>0</v>
      </c>
      <c r="AS234" s="25">
        <v>0</v>
      </c>
      <c r="AT234" s="25">
        <v>0</v>
      </c>
      <c r="AU234" s="25">
        <v>0.31</v>
      </c>
      <c r="AV234" s="25">
        <v>0</v>
      </c>
      <c r="AW234" s="25">
        <v>0</v>
      </c>
      <c r="AX234" s="25">
        <v>0</v>
      </c>
      <c r="AY234" s="25">
        <v>0</v>
      </c>
      <c r="BA234" s="25">
        <v>0</v>
      </c>
      <c r="BB234" s="25">
        <v>0</v>
      </c>
      <c r="BD234" s="25">
        <v>-5.9988700000000013E-2</v>
      </c>
      <c r="BE234" s="25">
        <v>0</v>
      </c>
      <c r="BF234" s="25">
        <v>-0.17</v>
      </c>
      <c r="BJ234" s="25">
        <v>0.66</v>
      </c>
    </row>
    <row r="235" spans="1:62" x14ac:dyDescent="0.25">
      <c r="A235" s="26"/>
      <c r="B235" s="26">
        <v>4.3240000000000007</v>
      </c>
      <c r="C235" s="145">
        <f t="shared" si="5"/>
        <v>43800</v>
      </c>
      <c r="D235" s="26">
        <v>5.0060000000000002</v>
      </c>
      <c r="E235" s="26">
        <v>0.15</v>
      </c>
      <c r="F235" s="26">
        <v>7.1289689992036026E-2</v>
      </c>
      <c r="V235" s="25">
        <v>0</v>
      </c>
      <c r="W235" s="178">
        <v>0.3075</v>
      </c>
      <c r="X235" s="178">
        <v>0.39500000000000002</v>
      </c>
      <c r="Y235" s="178">
        <v>0</v>
      </c>
      <c r="Z235" s="178">
        <v>-1.6E-2</v>
      </c>
      <c r="AA235" s="178">
        <v>5.0000000000000315E-4</v>
      </c>
      <c r="AB235" s="178">
        <v>-1.4499999999999999E-2</v>
      </c>
      <c r="AC235" s="178">
        <v>0</v>
      </c>
      <c r="AD235" s="178">
        <v>0</v>
      </c>
      <c r="AE235" s="178">
        <v>0</v>
      </c>
      <c r="AF235" s="178">
        <v>0</v>
      </c>
      <c r="AG235" s="179">
        <v>0</v>
      </c>
      <c r="AH235" s="178">
        <v>0</v>
      </c>
      <c r="AI235" s="25">
        <v>0</v>
      </c>
      <c r="AK235" s="25">
        <v>0</v>
      </c>
      <c r="AL235" s="25">
        <v>0</v>
      </c>
      <c r="AM235" s="25">
        <v>1.31</v>
      </c>
      <c r="AN235" s="25">
        <v>-3.9951899999999999E-2</v>
      </c>
      <c r="AO235" s="25">
        <v>0</v>
      </c>
      <c r="AP235" s="25">
        <v>0</v>
      </c>
      <c r="AQ235" s="25">
        <v>0</v>
      </c>
      <c r="AS235" s="25">
        <v>0</v>
      </c>
      <c r="AT235" s="25">
        <v>0</v>
      </c>
      <c r="AU235" s="25">
        <v>0.31</v>
      </c>
      <c r="AV235" s="25">
        <v>0</v>
      </c>
      <c r="AW235" s="25">
        <v>0</v>
      </c>
      <c r="AX235" s="25">
        <v>0</v>
      </c>
      <c r="AY235" s="25">
        <v>0</v>
      </c>
      <c r="BA235" s="25">
        <v>0</v>
      </c>
      <c r="BB235" s="25">
        <v>0</v>
      </c>
      <c r="BD235" s="25">
        <v>-7.4951900000000016E-2</v>
      </c>
      <c r="BE235" s="25">
        <v>0</v>
      </c>
      <c r="BF235" s="25">
        <v>-0.17</v>
      </c>
      <c r="BJ235" s="25">
        <v>1.03</v>
      </c>
    </row>
    <row r="236" spans="1:62" x14ac:dyDescent="0.25">
      <c r="A236" s="26"/>
      <c r="B236" s="26">
        <v>4.298</v>
      </c>
      <c r="C236" s="145">
        <f t="shared" si="5"/>
        <v>43831</v>
      </c>
      <c r="D236" s="26">
        <v>5.173</v>
      </c>
      <c r="E236" s="26">
        <v>0.15</v>
      </c>
      <c r="F236" s="26">
        <v>7.130055719728802E-2</v>
      </c>
      <c r="V236" s="25">
        <v>0</v>
      </c>
      <c r="W236" s="178">
        <v>0.3125</v>
      </c>
      <c r="X236" s="178">
        <v>0.46500000000000002</v>
      </c>
      <c r="Y236" s="178">
        <v>0</v>
      </c>
      <c r="Z236" s="178">
        <v>-1.6E-2</v>
      </c>
      <c r="AA236" s="178">
        <v>5.0000000000000315E-4</v>
      </c>
      <c r="AB236" s="178">
        <v>-1.4499999999999999E-2</v>
      </c>
      <c r="AC236" s="178">
        <v>0</v>
      </c>
      <c r="AD236" s="178">
        <v>0</v>
      </c>
      <c r="AE236" s="178">
        <v>0</v>
      </c>
      <c r="AF236" s="178">
        <v>0</v>
      </c>
      <c r="AG236" s="179">
        <v>0</v>
      </c>
      <c r="AH236" s="178">
        <v>0</v>
      </c>
      <c r="AI236" s="25">
        <v>0</v>
      </c>
      <c r="AK236" s="25">
        <v>0</v>
      </c>
      <c r="AL236" s="25">
        <v>0</v>
      </c>
      <c r="AM236" s="25">
        <v>1.645</v>
      </c>
      <c r="AN236" s="25">
        <v>-3.4955100000000003E-2</v>
      </c>
      <c r="AO236" s="25">
        <v>0</v>
      </c>
      <c r="AP236" s="25">
        <v>0</v>
      </c>
      <c r="AQ236" s="25">
        <v>0</v>
      </c>
      <c r="AS236" s="25">
        <v>0</v>
      </c>
      <c r="AT236" s="25">
        <v>0</v>
      </c>
      <c r="AU236" s="25">
        <v>0.31</v>
      </c>
      <c r="AV236" s="25">
        <v>0</v>
      </c>
      <c r="AW236" s="25">
        <v>0</v>
      </c>
      <c r="AX236" s="25">
        <v>0</v>
      </c>
      <c r="AY236" s="25">
        <v>0</v>
      </c>
      <c r="BA236" s="25">
        <v>0</v>
      </c>
      <c r="BB236" s="25">
        <v>0</v>
      </c>
      <c r="BD236" s="25">
        <v>-6.9955100000000006E-2</v>
      </c>
      <c r="BE236" s="25">
        <v>0</v>
      </c>
      <c r="BF236" s="25">
        <v>-0.17</v>
      </c>
      <c r="BJ236" s="25">
        <v>1.25</v>
      </c>
    </row>
    <row r="237" spans="1:62" x14ac:dyDescent="0.25">
      <c r="A237" s="26"/>
      <c r="B237" s="26">
        <v>4.3</v>
      </c>
      <c r="C237" s="145">
        <f t="shared" si="5"/>
        <v>43862</v>
      </c>
      <c r="D237" s="26">
        <v>5.0970000000000004</v>
      </c>
      <c r="E237" s="26">
        <v>0.15</v>
      </c>
      <c r="F237" s="26">
        <v>7.1311424402579995E-2</v>
      </c>
      <c r="V237" s="25">
        <v>0</v>
      </c>
      <c r="W237" s="178">
        <v>0.3125</v>
      </c>
      <c r="X237" s="178">
        <v>0.435</v>
      </c>
      <c r="Y237" s="178">
        <v>0</v>
      </c>
      <c r="Z237" s="178">
        <v>-1.6E-2</v>
      </c>
      <c r="AA237" s="178">
        <v>5.0000000000000315E-4</v>
      </c>
      <c r="AB237" s="178">
        <v>-1.4499999999999999E-2</v>
      </c>
      <c r="AC237" s="178">
        <v>0</v>
      </c>
      <c r="AD237" s="178">
        <v>0</v>
      </c>
      <c r="AE237" s="178">
        <v>0</v>
      </c>
      <c r="AF237" s="178">
        <v>0</v>
      </c>
      <c r="AG237" s="179">
        <v>0</v>
      </c>
      <c r="AH237" s="178">
        <v>0</v>
      </c>
      <c r="AI237" s="25">
        <v>0</v>
      </c>
      <c r="AK237" s="25">
        <v>0</v>
      </c>
      <c r="AL237" s="25">
        <v>0</v>
      </c>
      <c r="AM237" s="25">
        <v>1.595</v>
      </c>
      <c r="AN237" s="25">
        <v>-9.9573999999999999E-3</v>
      </c>
      <c r="AO237" s="25">
        <v>0</v>
      </c>
      <c r="AP237" s="25">
        <v>0</v>
      </c>
      <c r="AQ237" s="25">
        <v>0</v>
      </c>
      <c r="AS237" s="25">
        <v>0</v>
      </c>
      <c r="AT237" s="25">
        <v>0</v>
      </c>
      <c r="AU237" s="25">
        <v>0.31</v>
      </c>
      <c r="AV237" s="25">
        <v>0</v>
      </c>
      <c r="AW237" s="25">
        <v>0</v>
      </c>
      <c r="AX237" s="25">
        <v>0</v>
      </c>
      <c r="AY237" s="25">
        <v>0</v>
      </c>
      <c r="BA237" s="25">
        <v>0</v>
      </c>
      <c r="BB237" s="25">
        <v>0</v>
      </c>
      <c r="BD237" s="25">
        <v>-4.4957400000000008E-2</v>
      </c>
      <c r="BE237" s="25">
        <v>0</v>
      </c>
      <c r="BF237" s="25">
        <v>-0.17</v>
      </c>
      <c r="BJ237" s="25">
        <v>1.25</v>
      </c>
    </row>
    <row r="238" spans="1:62" x14ac:dyDescent="0.25">
      <c r="A238" s="26"/>
      <c r="B238" s="26">
        <v>4.3319999999999999</v>
      </c>
      <c r="C238" s="145">
        <f t="shared" si="5"/>
        <v>43891</v>
      </c>
      <c r="D238" s="26">
        <v>4.9930000000000003</v>
      </c>
      <c r="E238" s="26">
        <v>0.15</v>
      </c>
      <c r="F238" s="26">
        <v>7.1321590497888027E-2</v>
      </c>
      <c r="V238" s="25">
        <v>0</v>
      </c>
      <c r="W238" s="178">
        <v>0.27</v>
      </c>
      <c r="X238" s="178">
        <v>0.39</v>
      </c>
      <c r="Y238" s="178">
        <v>0</v>
      </c>
      <c r="Z238" s="178">
        <v>-1.6E-2</v>
      </c>
      <c r="AA238" s="178">
        <v>1.9000000000000003E-2</v>
      </c>
      <c r="AB238" s="178">
        <v>4.0000000000000001E-3</v>
      </c>
      <c r="AC238" s="178">
        <v>0</v>
      </c>
      <c r="AD238" s="178">
        <v>0</v>
      </c>
      <c r="AE238" s="178">
        <v>0</v>
      </c>
      <c r="AF238" s="178">
        <v>0</v>
      </c>
      <c r="AG238" s="179">
        <v>0</v>
      </c>
      <c r="AH238" s="178">
        <v>0</v>
      </c>
      <c r="AI238" s="25">
        <v>0</v>
      </c>
      <c r="AK238" s="25">
        <v>0</v>
      </c>
      <c r="AL238" s="25">
        <v>0</v>
      </c>
      <c r="AM238" s="25">
        <v>0.96499999999999997</v>
      </c>
      <c r="AN238" s="25">
        <v>4.2500000000000003E-5</v>
      </c>
      <c r="AO238" s="25">
        <v>0</v>
      </c>
      <c r="AP238" s="25">
        <v>0</v>
      </c>
      <c r="AQ238" s="25">
        <v>0</v>
      </c>
      <c r="AS238" s="25">
        <v>0</v>
      </c>
      <c r="AT238" s="25">
        <v>0</v>
      </c>
      <c r="AU238" s="25">
        <v>0.31</v>
      </c>
      <c r="AV238" s="25">
        <v>0</v>
      </c>
      <c r="AW238" s="25">
        <v>0</v>
      </c>
      <c r="AX238" s="25">
        <v>0</v>
      </c>
      <c r="AY238" s="25">
        <v>0</v>
      </c>
      <c r="BA238" s="25">
        <v>0</v>
      </c>
      <c r="BB238" s="25">
        <v>0</v>
      </c>
      <c r="BD238" s="25">
        <v>-3.49574E-2</v>
      </c>
      <c r="BE238" s="25">
        <v>0</v>
      </c>
      <c r="BF238" s="25">
        <v>-0.17</v>
      </c>
      <c r="BJ238" s="25">
        <v>0.90500000000000003</v>
      </c>
    </row>
    <row r="239" spans="1:62" x14ac:dyDescent="0.25">
      <c r="A239" s="26"/>
      <c r="B239" s="26">
        <v>4.3929999999999998</v>
      </c>
      <c r="C239" s="145">
        <f t="shared" si="5"/>
        <v>43922</v>
      </c>
      <c r="D239" s="26">
        <v>4.8890000000000002</v>
      </c>
      <c r="E239" s="26">
        <v>0.15</v>
      </c>
      <c r="F239" s="26">
        <v>7.1332457703255012E-2</v>
      </c>
      <c r="V239" s="25">
        <v>0</v>
      </c>
      <c r="W239" s="178">
        <v>0.20499999999999999</v>
      </c>
      <c r="X239" s="178">
        <v>0.25</v>
      </c>
      <c r="Y239" s="178">
        <v>0</v>
      </c>
      <c r="Z239" s="178">
        <v>-8.5000000000000006E-3</v>
      </c>
      <c r="AA239" s="178">
        <v>1.9000000000000003E-2</v>
      </c>
      <c r="AB239" s="178">
        <v>4.0000000000000001E-3</v>
      </c>
      <c r="AC239" s="178">
        <v>0</v>
      </c>
      <c r="AD239" s="178">
        <v>0</v>
      </c>
      <c r="AE239" s="178">
        <v>0</v>
      </c>
      <c r="AF239" s="178">
        <v>0</v>
      </c>
      <c r="AG239" s="179">
        <v>0</v>
      </c>
      <c r="AH239" s="178">
        <v>0</v>
      </c>
      <c r="AI239" s="25">
        <v>0</v>
      </c>
      <c r="AK239" s="25">
        <v>0</v>
      </c>
      <c r="AL239" s="25">
        <v>0</v>
      </c>
      <c r="AM239" s="25">
        <v>0.45</v>
      </c>
      <c r="AN239" s="25">
        <v>5.9976599999999998E-2</v>
      </c>
      <c r="AO239" s="25">
        <v>0</v>
      </c>
      <c r="AP239" s="25">
        <v>0</v>
      </c>
      <c r="AQ239" s="25">
        <v>0</v>
      </c>
      <c r="AS239" s="25">
        <v>0</v>
      </c>
      <c r="AT239" s="25">
        <v>0</v>
      </c>
      <c r="AU239" s="25">
        <v>0.3775</v>
      </c>
      <c r="AV239" s="25">
        <v>0</v>
      </c>
      <c r="AW239" s="25">
        <v>0</v>
      </c>
      <c r="AX239" s="25">
        <v>0</v>
      </c>
      <c r="AY239" s="25">
        <v>0</v>
      </c>
      <c r="BA239" s="25">
        <v>0</v>
      </c>
      <c r="BB239" s="25">
        <v>0</v>
      </c>
      <c r="BD239" s="25">
        <v>2.4976600000000002E-2</v>
      </c>
      <c r="BE239" s="25">
        <v>0</v>
      </c>
      <c r="BF239" s="25">
        <v>-0.17</v>
      </c>
      <c r="BJ239" s="25">
        <v>0.36499999999999999</v>
      </c>
    </row>
    <row r="240" spans="1:62" x14ac:dyDescent="0.25">
      <c r="A240" s="26"/>
      <c r="B240" s="26">
        <v>4.657</v>
      </c>
      <c r="C240" s="145">
        <f t="shared" si="5"/>
        <v>43952</v>
      </c>
      <c r="D240" s="26">
        <v>4.8890000000000002</v>
      </c>
      <c r="E240" s="26">
        <v>0.15</v>
      </c>
      <c r="F240" s="26">
        <v>7.1342974353647004E-2</v>
      </c>
      <c r="V240" s="25">
        <v>0</v>
      </c>
      <c r="W240" s="178">
        <v>0.1925</v>
      </c>
      <c r="X240" s="178">
        <v>0.20250000000000001</v>
      </c>
      <c r="Y240" s="178">
        <v>0</v>
      </c>
      <c r="Z240" s="178">
        <v>-8.7500000000000008E-3</v>
      </c>
      <c r="AA240" s="178">
        <v>1.8749999999999999E-2</v>
      </c>
      <c r="AB240" s="178">
        <v>3.7499999999999999E-3</v>
      </c>
      <c r="AC240" s="178">
        <v>0</v>
      </c>
      <c r="AD240" s="178">
        <v>0</v>
      </c>
      <c r="AE240" s="178">
        <v>0</v>
      </c>
      <c r="AF240" s="178">
        <v>0</v>
      </c>
      <c r="AG240" s="179">
        <v>0</v>
      </c>
      <c r="AH240" s="178">
        <v>0</v>
      </c>
      <c r="AI240" s="25">
        <v>0</v>
      </c>
      <c r="AK240" s="25">
        <v>0</v>
      </c>
      <c r="AL240" s="25">
        <v>0</v>
      </c>
      <c r="AM240" s="25">
        <v>0.41499999999999998</v>
      </c>
      <c r="AN240" s="25">
        <v>5.996810000000001E-2</v>
      </c>
      <c r="AO240" s="25">
        <v>0</v>
      </c>
      <c r="AP240" s="25">
        <v>0</v>
      </c>
      <c r="AQ240" s="25">
        <v>0</v>
      </c>
      <c r="AS240" s="25">
        <v>0</v>
      </c>
      <c r="AT240" s="25">
        <v>0</v>
      </c>
      <c r="AU240" s="25">
        <v>0.3775</v>
      </c>
      <c r="AV240" s="25">
        <v>0</v>
      </c>
      <c r="AW240" s="25">
        <v>0</v>
      </c>
      <c r="AX240" s="25">
        <v>0</v>
      </c>
      <c r="AY240" s="25">
        <v>0</v>
      </c>
      <c r="BA240" s="25">
        <v>0</v>
      </c>
      <c r="BB240" s="25">
        <v>0</v>
      </c>
      <c r="BD240" s="25">
        <v>2.4968100000000003E-2</v>
      </c>
      <c r="BE240" s="25">
        <v>0</v>
      </c>
      <c r="BF240" s="25">
        <v>-0.17</v>
      </c>
      <c r="BJ240" s="25">
        <v>0.29749999999999999</v>
      </c>
    </row>
    <row r="241" spans="1:62" x14ac:dyDescent="0.25">
      <c r="A241" s="26"/>
      <c r="B241" s="26">
        <v>4.5979999999999999</v>
      </c>
      <c r="C241" s="145">
        <f t="shared" si="5"/>
        <v>43983</v>
      </c>
      <c r="D241" s="26">
        <v>4.9340000000000002</v>
      </c>
      <c r="E241" s="26">
        <v>0.15</v>
      </c>
      <c r="F241" s="26">
        <v>7.1353841559091011E-2</v>
      </c>
      <c r="V241" s="25">
        <v>0</v>
      </c>
      <c r="W241" s="178">
        <v>0.1925</v>
      </c>
      <c r="X241" s="178">
        <v>0.20250000000000001</v>
      </c>
      <c r="Y241" s="178">
        <v>0</v>
      </c>
      <c r="Z241" s="178">
        <v>-8.7500000000000008E-3</v>
      </c>
      <c r="AA241" s="178">
        <v>1.8749999999999999E-2</v>
      </c>
      <c r="AB241" s="178">
        <v>3.7499999999999999E-3</v>
      </c>
      <c r="AC241" s="178">
        <v>0</v>
      </c>
      <c r="AD241" s="178">
        <v>0</v>
      </c>
      <c r="AE241" s="178">
        <v>0</v>
      </c>
      <c r="AF241" s="178">
        <v>0</v>
      </c>
      <c r="AG241" s="179">
        <v>0</v>
      </c>
      <c r="AH241" s="178">
        <v>0</v>
      </c>
      <c r="AI241" s="25">
        <v>0</v>
      </c>
      <c r="AK241" s="25">
        <v>0</v>
      </c>
      <c r="AL241" s="25">
        <v>0</v>
      </c>
      <c r="AM241" s="25">
        <v>0.40500000000000003</v>
      </c>
      <c r="AN241" s="25">
        <v>5.996810000000001E-2</v>
      </c>
      <c r="AO241" s="25">
        <v>0</v>
      </c>
      <c r="AP241" s="25">
        <v>0</v>
      </c>
      <c r="AQ241" s="25">
        <v>0</v>
      </c>
      <c r="AS241" s="25">
        <v>0</v>
      </c>
      <c r="AT241" s="25">
        <v>0</v>
      </c>
      <c r="AU241" s="25">
        <v>0.3775</v>
      </c>
      <c r="AV241" s="25">
        <v>0</v>
      </c>
      <c r="AW241" s="25">
        <v>0</v>
      </c>
      <c r="AX241" s="25">
        <v>0</v>
      </c>
      <c r="AY241" s="25">
        <v>0</v>
      </c>
      <c r="BA241" s="25">
        <v>0</v>
      </c>
      <c r="BB241" s="25">
        <v>0</v>
      </c>
      <c r="BD241" s="25">
        <v>2.4968100000000003E-2</v>
      </c>
      <c r="BE241" s="25">
        <v>0</v>
      </c>
      <c r="BF241" s="25">
        <v>-0.17</v>
      </c>
      <c r="BJ241" s="25">
        <v>0.29749999999999999</v>
      </c>
    </row>
    <row r="242" spans="1:62" x14ac:dyDescent="0.25">
      <c r="A242" s="26"/>
      <c r="B242" s="26">
        <v>4.4910000000000005</v>
      </c>
      <c r="C242" s="145">
        <f t="shared" si="5"/>
        <v>44013</v>
      </c>
      <c r="D242" s="26">
        <v>4.9619999999999997</v>
      </c>
      <c r="E242" s="26">
        <v>0.15</v>
      </c>
      <c r="F242" s="26">
        <v>7.1364358209557027E-2</v>
      </c>
      <c r="V242" s="25">
        <v>0</v>
      </c>
      <c r="W242" s="178">
        <v>0.1925</v>
      </c>
      <c r="X242" s="178">
        <v>0.215</v>
      </c>
      <c r="Y242" s="178">
        <v>0</v>
      </c>
      <c r="Z242" s="178">
        <v>-8.7500000000000008E-3</v>
      </c>
      <c r="AA242" s="178">
        <v>1.8749999999999999E-2</v>
      </c>
      <c r="AB242" s="178">
        <v>3.7499999999999999E-3</v>
      </c>
      <c r="AC242" s="178">
        <v>0</v>
      </c>
      <c r="AD242" s="178">
        <v>0</v>
      </c>
      <c r="AE242" s="178">
        <v>0</v>
      </c>
      <c r="AF242" s="178">
        <v>0</v>
      </c>
      <c r="AG242" s="179">
        <v>0</v>
      </c>
      <c r="AH242" s="178">
        <v>0</v>
      </c>
      <c r="AI242" s="25">
        <v>0</v>
      </c>
      <c r="AK242" s="25">
        <v>0</v>
      </c>
      <c r="AL242" s="25">
        <v>0</v>
      </c>
      <c r="AM242" s="25">
        <v>0.44</v>
      </c>
      <c r="AN242" s="25">
        <v>5.996810000000001E-2</v>
      </c>
      <c r="AO242" s="25">
        <v>0</v>
      </c>
      <c r="AP242" s="25">
        <v>0</v>
      </c>
      <c r="AQ242" s="25">
        <v>0</v>
      </c>
      <c r="AS242" s="25">
        <v>0</v>
      </c>
      <c r="AT242" s="25">
        <v>0</v>
      </c>
      <c r="AU242" s="25">
        <v>0.3775</v>
      </c>
      <c r="AV242" s="25">
        <v>0</v>
      </c>
      <c r="AW242" s="25">
        <v>0</v>
      </c>
      <c r="AX242" s="25">
        <v>0</v>
      </c>
      <c r="AY242" s="25">
        <v>0</v>
      </c>
      <c r="BA242" s="25">
        <v>0</v>
      </c>
      <c r="BB242" s="25">
        <v>0</v>
      </c>
      <c r="BD242" s="25">
        <v>2.4968100000000003E-2</v>
      </c>
      <c r="BE242" s="25">
        <v>0</v>
      </c>
      <c r="BF242" s="25">
        <v>-0.17</v>
      </c>
      <c r="BJ242" s="25">
        <v>0.31</v>
      </c>
    </row>
    <row r="243" spans="1:62" x14ac:dyDescent="0.25">
      <c r="A243" s="26"/>
      <c r="B243" s="26">
        <v>4.3869999999999996</v>
      </c>
      <c r="C243" s="145">
        <f t="shared" si="5"/>
        <v>44044</v>
      </c>
      <c r="D243" s="26">
        <v>4.9840000000000009</v>
      </c>
      <c r="E243" s="26">
        <v>0.15</v>
      </c>
      <c r="F243" s="26">
        <v>7.1375225415078014E-2</v>
      </c>
      <c r="V243" s="25">
        <v>0</v>
      </c>
      <c r="W243" s="178">
        <v>0.1925</v>
      </c>
      <c r="X243" s="178">
        <v>0.215</v>
      </c>
      <c r="Y243" s="178">
        <v>0</v>
      </c>
      <c r="Z243" s="178">
        <v>-8.7500000000000008E-3</v>
      </c>
      <c r="AA243" s="178">
        <v>1.8749999999999999E-2</v>
      </c>
      <c r="AB243" s="178">
        <v>3.7499999999999999E-3</v>
      </c>
      <c r="AC243" s="178">
        <v>0</v>
      </c>
      <c r="AD243" s="178">
        <v>0</v>
      </c>
      <c r="AE243" s="178">
        <v>0</v>
      </c>
      <c r="AF243" s="178">
        <v>0</v>
      </c>
      <c r="AG243" s="179">
        <v>0</v>
      </c>
      <c r="AH243" s="178">
        <v>0</v>
      </c>
      <c r="AI243" s="25">
        <v>0</v>
      </c>
      <c r="AK243" s="25">
        <v>0</v>
      </c>
      <c r="AL243" s="25">
        <v>0</v>
      </c>
      <c r="AM243" s="25">
        <v>0.505</v>
      </c>
      <c r="AN243" s="25">
        <v>5.996810000000001E-2</v>
      </c>
      <c r="AO243" s="25">
        <v>0</v>
      </c>
      <c r="AP243" s="25">
        <v>0</v>
      </c>
      <c r="AQ243" s="25">
        <v>0</v>
      </c>
      <c r="AS243" s="25">
        <v>0</v>
      </c>
      <c r="AT243" s="25">
        <v>0</v>
      </c>
      <c r="AU243" s="25">
        <v>0.3775</v>
      </c>
      <c r="AV243" s="25">
        <v>0</v>
      </c>
      <c r="AW243" s="25">
        <v>0</v>
      </c>
      <c r="AX243" s="25">
        <v>0</v>
      </c>
      <c r="AY243" s="25">
        <v>0</v>
      </c>
      <c r="BA243" s="25">
        <v>0</v>
      </c>
      <c r="BB243" s="25">
        <v>0</v>
      </c>
      <c r="BD243" s="25">
        <v>2.4968100000000003E-2</v>
      </c>
      <c r="BE243" s="25">
        <v>0</v>
      </c>
      <c r="BF243" s="25">
        <v>-0.17</v>
      </c>
      <c r="BJ243" s="25">
        <v>0.31</v>
      </c>
    </row>
    <row r="244" spans="1:62" x14ac:dyDescent="0.25">
      <c r="A244" s="26"/>
      <c r="B244" s="26">
        <v>4.3760000000000003</v>
      </c>
      <c r="C244" s="145">
        <f t="shared" si="5"/>
        <v>44075</v>
      </c>
      <c r="D244" s="26">
        <v>4.9880000000000004</v>
      </c>
      <c r="E244" s="26">
        <v>0.15</v>
      </c>
      <c r="F244" s="26">
        <v>7.1386092620638011E-2</v>
      </c>
      <c r="V244" s="25">
        <v>0</v>
      </c>
      <c r="W244" s="178">
        <v>0.1925</v>
      </c>
      <c r="X244" s="178">
        <v>0.19500000000000001</v>
      </c>
      <c r="Y244" s="178">
        <v>0</v>
      </c>
      <c r="Z244" s="178">
        <v>-8.7500000000000008E-3</v>
      </c>
      <c r="AA244" s="178">
        <v>1.8749999999999999E-2</v>
      </c>
      <c r="AB244" s="178">
        <v>3.7499999999999999E-3</v>
      </c>
      <c r="AC244" s="178">
        <v>0</v>
      </c>
      <c r="AD244" s="178">
        <v>0</v>
      </c>
      <c r="AE244" s="178">
        <v>0</v>
      </c>
      <c r="AF244" s="178">
        <v>0</v>
      </c>
      <c r="AG244" s="179">
        <v>0</v>
      </c>
      <c r="AH244" s="178">
        <v>0</v>
      </c>
      <c r="AI244" s="25">
        <v>0</v>
      </c>
      <c r="AK244" s="25">
        <v>0</v>
      </c>
      <c r="AL244" s="25">
        <v>0</v>
      </c>
      <c r="AM244" s="25">
        <v>0.40500000000000003</v>
      </c>
      <c r="AN244" s="25">
        <v>5.996810000000001E-2</v>
      </c>
      <c r="AO244" s="25">
        <v>0</v>
      </c>
      <c r="AP244" s="25">
        <v>0</v>
      </c>
      <c r="AQ244" s="25">
        <v>0</v>
      </c>
      <c r="AS244" s="25">
        <v>0</v>
      </c>
      <c r="AT244" s="25">
        <v>0</v>
      </c>
      <c r="AU244" s="25">
        <v>0.3775</v>
      </c>
      <c r="AV244" s="25">
        <v>0</v>
      </c>
      <c r="AW244" s="25">
        <v>0</v>
      </c>
      <c r="AX244" s="25">
        <v>0</v>
      </c>
      <c r="AY244" s="25">
        <v>0</v>
      </c>
      <c r="BA244" s="25">
        <v>0</v>
      </c>
      <c r="BB244" s="25">
        <v>0</v>
      </c>
      <c r="BD244" s="25">
        <v>2.4968100000000003E-2</v>
      </c>
      <c r="BE244" s="25">
        <v>0</v>
      </c>
      <c r="BF244" s="25">
        <v>-0.17</v>
      </c>
      <c r="BJ244" s="25">
        <v>0.3</v>
      </c>
    </row>
    <row r="245" spans="1:62" x14ac:dyDescent="0.25">
      <c r="A245" s="26"/>
      <c r="B245" s="26">
        <v>4.3730000000000002</v>
      </c>
      <c r="C245" s="145">
        <f t="shared" si="5"/>
        <v>44105</v>
      </c>
      <c r="D245" s="26">
        <v>4.9870000000000001</v>
      </c>
      <c r="E245" s="26">
        <v>0.15</v>
      </c>
      <c r="F245" s="26">
        <v>7.1396609271216008E-2</v>
      </c>
      <c r="V245" s="25">
        <v>0</v>
      </c>
      <c r="W245" s="178">
        <v>0.19750000000000001</v>
      </c>
      <c r="X245" s="178">
        <v>0.215</v>
      </c>
      <c r="Y245" s="178">
        <v>0</v>
      </c>
      <c r="Z245" s="178">
        <v>-8.7500000000000008E-3</v>
      </c>
      <c r="AA245" s="178">
        <v>5.0000000000000315E-4</v>
      </c>
      <c r="AB245" s="178">
        <v>-1.4499999999999999E-2</v>
      </c>
      <c r="AC245" s="178">
        <v>0</v>
      </c>
      <c r="AD245" s="178">
        <v>0</v>
      </c>
      <c r="AE245" s="178">
        <v>0</v>
      </c>
      <c r="AF245" s="178">
        <v>0</v>
      </c>
      <c r="AG245" s="179">
        <v>0</v>
      </c>
      <c r="AH245" s="178">
        <v>0</v>
      </c>
      <c r="AI245" s="25">
        <v>0</v>
      </c>
      <c r="AK245" s="25">
        <v>0</v>
      </c>
      <c r="AL245" s="25">
        <v>0</v>
      </c>
      <c r="AM245" s="25">
        <v>0.46</v>
      </c>
      <c r="AN245" s="25">
        <v>5.996810000000001E-2</v>
      </c>
      <c r="AO245" s="25">
        <v>0</v>
      </c>
      <c r="AP245" s="25">
        <v>0</v>
      </c>
      <c r="AQ245" s="25">
        <v>0</v>
      </c>
      <c r="AS245" s="25">
        <v>0</v>
      </c>
      <c r="AT245" s="25">
        <v>0</v>
      </c>
      <c r="AU245" s="25">
        <v>0.3775</v>
      </c>
      <c r="AV245" s="25">
        <v>0</v>
      </c>
      <c r="AW245" s="25">
        <v>0</v>
      </c>
      <c r="AX245" s="25">
        <v>0</v>
      </c>
      <c r="AY245" s="25">
        <v>0</v>
      </c>
      <c r="BA245" s="25">
        <v>0</v>
      </c>
      <c r="BB245" s="25">
        <v>0</v>
      </c>
      <c r="BD245" s="25">
        <v>2.4968100000000003E-2</v>
      </c>
      <c r="BE245" s="25">
        <v>0</v>
      </c>
      <c r="BF245" s="25">
        <v>-0.17</v>
      </c>
      <c r="BJ245" s="25">
        <v>0.37253000000000003</v>
      </c>
    </row>
    <row r="246" spans="1:62" x14ac:dyDescent="0.25">
      <c r="A246" s="26"/>
      <c r="B246" s="26">
        <v>4.4380000000000006</v>
      </c>
      <c r="C246" s="145">
        <f t="shared" si="5"/>
        <v>44136</v>
      </c>
      <c r="D246" s="26">
        <v>5.0449999999999999</v>
      </c>
      <c r="E246" s="26">
        <v>0.15</v>
      </c>
      <c r="F246" s="26">
        <v>7.1396171272576026E-2</v>
      </c>
      <c r="V246" s="25">
        <v>0</v>
      </c>
      <c r="W246" s="178">
        <v>0.27250000000000002</v>
      </c>
      <c r="X246" s="178">
        <v>0.315</v>
      </c>
      <c r="Y246" s="178">
        <v>0</v>
      </c>
      <c r="Z246" s="178">
        <v>-2.2000000000000002E-2</v>
      </c>
      <c r="AA246" s="178">
        <v>1.5E-3</v>
      </c>
      <c r="AB246" s="178">
        <v>-1.3500000000000002E-2</v>
      </c>
      <c r="AC246" s="178">
        <v>0</v>
      </c>
      <c r="AD246" s="178">
        <v>0</v>
      </c>
      <c r="AE246" s="178">
        <v>0</v>
      </c>
      <c r="AF246" s="178">
        <v>0</v>
      </c>
      <c r="AG246" s="179">
        <v>0</v>
      </c>
      <c r="AH246" s="178">
        <v>0</v>
      </c>
      <c r="AI246" s="25">
        <v>0</v>
      </c>
      <c r="AK246" s="25">
        <v>0</v>
      </c>
      <c r="AL246" s="25">
        <v>0</v>
      </c>
      <c r="AM246" s="25">
        <v>0.88500000000000001</v>
      </c>
      <c r="AN246" s="25">
        <v>-1.9988700000000002E-2</v>
      </c>
      <c r="AO246" s="25">
        <v>0</v>
      </c>
      <c r="AP246" s="25">
        <v>0</v>
      </c>
      <c r="AQ246" s="25">
        <v>0</v>
      </c>
      <c r="AS246" s="25">
        <v>0</v>
      </c>
      <c r="AT246" s="25">
        <v>0</v>
      </c>
      <c r="AU246" s="25">
        <v>0.33</v>
      </c>
      <c r="AV246" s="25">
        <v>0</v>
      </c>
      <c r="AW246" s="25">
        <v>0</v>
      </c>
      <c r="AX246" s="25">
        <v>0</v>
      </c>
      <c r="AY246" s="25">
        <v>0</v>
      </c>
      <c r="BA246" s="25">
        <v>0</v>
      </c>
      <c r="BB246" s="25">
        <v>0</v>
      </c>
      <c r="BD246" s="25">
        <v>-5.4988700000000008E-2</v>
      </c>
      <c r="BE246" s="25">
        <v>0</v>
      </c>
      <c r="BF246" s="25">
        <v>-0.17</v>
      </c>
      <c r="BJ246" s="25">
        <v>0.66</v>
      </c>
    </row>
    <row r="247" spans="1:62" x14ac:dyDescent="0.25">
      <c r="A247" s="26"/>
      <c r="B247" s="26">
        <v>4.4329999999999998</v>
      </c>
      <c r="C247" s="145">
        <f t="shared" si="5"/>
        <v>44166</v>
      </c>
      <c r="D247" s="26">
        <v>5.1150000000000002</v>
      </c>
      <c r="E247" s="26">
        <v>0.15</v>
      </c>
      <c r="F247" s="26">
        <v>7.1388837600673022E-2</v>
      </c>
      <c r="V247" s="25">
        <v>0</v>
      </c>
      <c r="W247" s="178">
        <v>0.3075</v>
      </c>
      <c r="X247" s="178">
        <v>0.39500000000000002</v>
      </c>
      <c r="Y247" s="178">
        <v>0</v>
      </c>
      <c r="Z247" s="178">
        <v>-1.4499999999999999E-2</v>
      </c>
      <c r="AA247" s="178">
        <v>1.5E-3</v>
      </c>
      <c r="AB247" s="178">
        <v>-1.3500000000000002E-2</v>
      </c>
      <c r="AC247" s="178">
        <v>0</v>
      </c>
      <c r="AD247" s="178">
        <v>0</v>
      </c>
      <c r="AE247" s="178">
        <v>0</v>
      </c>
      <c r="AF247" s="178">
        <v>0</v>
      </c>
      <c r="AG247" s="179">
        <v>0</v>
      </c>
      <c r="AH247" s="178">
        <v>0</v>
      </c>
      <c r="AI247" s="25">
        <v>0</v>
      </c>
      <c r="AK247" s="25">
        <v>0</v>
      </c>
      <c r="AL247" s="25">
        <v>0</v>
      </c>
      <c r="AM247" s="25">
        <v>1.31</v>
      </c>
      <c r="AN247" s="25">
        <v>-3.4951900000000001E-2</v>
      </c>
      <c r="AO247" s="25">
        <v>0</v>
      </c>
      <c r="AP247" s="25">
        <v>0</v>
      </c>
      <c r="AQ247" s="25">
        <v>0</v>
      </c>
      <c r="AS247" s="25">
        <v>0</v>
      </c>
      <c r="AT247" s="25">
        <v>0</v>
      </c>
      <c r="AU247" s="25">
        <v>0.33</v>
      </c>
      <c r="AV247" s="25">
        <v>0</v>
      </c>
      <c r="AW247" s="25">
        <v>0</v>
      </c>
      <c r="AX247" s="25">
        <v>0</v>
      </c>
      <c r="AY247" s="25">
        <v>0</v>
      </c>
      <c r="BA247" s="25">
        <v>0</v>
      </c>
      <c r="BB247" s="25">
        <v>0</v>
      </c>
      <c r="BD247" s="25">
        <v>-6.9951900000000011E-2</v>
      </c>
      <c r="BE247" s="25">
        <v>0</v>
      </c>
      <c r="BF247" s="25">
        <v>-0.17</v>
      </c>
      <c r="BJ247" s="25">
        <v>1.03</v>
      </c>
    </row>
    <row r="248" spans="1:62" x14ac:dyDescent="0.25">
      <c r="A248" s="26"/>
      <c r="B248" s="26">
        <v>4.4060000000000006</v>
      </c>
      <c r="C248" s="145">
        <f t="shared" si="5"/>
        <v>44197</v>
      </c>
      <c r="D248" s="26">
        <v>5.2824999999999998</v>
      </c>
      <c r="E248" s="26">
        <v>0.15</v>
      </c>
      <c r="F248" s="26">
        <v>7.1381259473058012E-2</v>
      </c>
      <c r="V248" s="25">
        <v>0</v>
      </c>
      <c r="W248" s="178">
        <v>0.3125</v>
      </c>
      <c r="X248" s="178">
        <v>0.46500000000000002</v>
      </c>
      <c r="Y248" s="178"/>
      <c r="Z248" s="178"/>
      <c r="AA248" s="178"/>
      <c r="AB248" s="178"/>
      <c r="AC248" s="178"/>
      <c r="AD248" s="178"/>
      <c r="AE248" s="178"/>
      <c r="AF248" s="178"/>
      <c r="AG248" s="179"/>
      <c r="AH248" s="178"/>
      <c r="AM248" s="25">
        <v>1.645</v>
      </c>
      <c r="AN248" s="25">
        <v>-2.9955100000000005E-2</v>
      </c>
      <c r="AO248" s="25">
        <v>0</v>
      </c>
      <c r="AP248" s="25">
        <v>0</v>
      </c>
      <c r="AQ248" s="25">
        <v>0</v>
      </c>
      <c r="AS248" s="25">
        <v>0</v>
      </c>
      <c r="AT248" s="25">
        <v>0</v>
      </c>
      <c r="AU248" s="25">
        <v>0.33</v>
      </c>
      <c r="AV248" s="25">
        <v>0</v>
      </c>
      <c r="AW248" s="25">
        <v>0</v>
      </c>
      <c r="AX248" s="25">
        <v>0</v>
      </c>
      <c r="BD248" s="25">
        <v>-6.4955100000000002E-2</v>
      </c>
      <c r="BF248" s="25">
        <v>-0.17</v>
      </c>
      <c r="BJ248" s="25">
        <v>1.25</v>
      </c>
    </row>
    <row r="249" spans="1:62" x14ac:dyDescent="0.25">
      <c r="A249" s="26"/>
      <c r="B249" s="26">
        <v>4.407</v>
      </c>
      <c r="C249" s="145">
        <f t="shared" si="5"/>
        <v>44228</v>
      </c>
      <c r="D249" s="26">
        <v>5.2104999999999997</v>
      </c>
      <c r="E249" s="26">
        <v>0.15</v>
      </c>
      <c r="F249" s="26">
        <v>7.1373681345462014E-2</v>
      </c>
      <c r="V249" s="25">
        <v>0</v>
      </c>
      <c r="W249" s="178">
        <v>0.3125</v>
      </c>
      <c r="X249" s="178">
        <v>0.435</v>
      </c>
      <c r="Y249" s="178"/>
      <c r="Z249" s="178"/>
      <c r="AA249" s="178"/>
      <c r="AB249" s="178"/>
      <c r="AC249" s="178"/>
      <c r="AD249" s="178"/>
      <c r="AE249" s="178"/>
      <c r="AF249" s="178"/>
      <c r="AG249" s="179"/>
      <c r="AH249" s="178"/>
      <c r="AM249" s="25">
        <v>1.595</v>
      </c>
      <c r="AN249" s="25">
        <v>-4.9574000000000007E-3</v>
      </c>
      <c r="AO249" s="25">
        <v>0</v>
      </c>
      <c r="AP249" s="25">
        <v>0</v>
      </c>
      <c r="AQ249" s="25">
        <v>0</v>
      </c>
      <c r="AS249" s="25">
        <v>0</v>
      </c>
      <c r="AT249" s="25">
        <v>0</v>
      </c>
      <c r="AU249" s="25">
        <v>0.33</v>
      </c>
      <c r="AV249" s="25">
        <v>0</v>
      </c>
      <c r="AW249" s="25">
        <v>0</v>
      </c>
      <c r="AX249" s="25">
        <v>0</v>
      </c>
      <c r="BD249" s="25">
        <v>-3.9957400000000004E-2</v>
      </c>
      <c r="BF249" s="25">
        <v>-0.17</v>
      </c>
      <c r="BJ249" s="25">
        <v>1.25</v>
      </c>
    </row>
    <row r="250" spans="1:62" x14ac:dyDescent="0.25">
      <c r="A250" s="26"/>
      <c r="B250" s="26">
        <v>4.4340000000000002</v>
      </c>
      <c r="C250" s="145">
        <f t="shared" si="5"/>
        <v>44256</v>
      </c>
      <c r="D250" s="26">
        <v>5.1094999999999997</v>
      </c>
      <c r="E250" s="26">
        <v>0.15</v>
      </c>
      <c r="F250" s="26">
        <v>7.136683658506901E-2</v>
      </c>
      <c r="V250" s="25">
        <v>0</v>
      </c>
      <c r="W250" s="178">
        <v>0.27</v>
      </c>
      <c r="X250" s="178">
        <v>0.39</v>
      </c>
      <c r="Y250" s="178"/>
      <c r="Z250" s="178"/>
      <c r="AA250" s="178"/>
      <c r="AB250" s="178"/>
      <c r="AC250" s="178"/>
      <c r="AD250" s="178"/>
      <c r="AE250" s="178"/>
      <c r="AF250" s="178"/>
      <c r="AG250" s="179"/>
      <c r="AH250" s="178"/>
      <c r="AM250" s="25">
        <v>0.96499999999999997</v>
      </c>
      <c r="AN250" s="25">
        <v>5.042500000000001E-3</v>
      </c>
      <c r="AO250" s="25">
        <v>0</v>
      </c>
      <c r="AP250" s="25">
        <v>0</v>
      </c>
      <c r="AQ250" s="25">
        <v>0</v>
      </c>
      <c r="AS250" s="25">
        <v>0</v>
      </c>
      <c r="AT250" s="25">
        <v>0</v>
      </c>
      <c r="AU250" s="25">
        <v>0.33</v>
      </c>
      <c r="AV250" s="25">
        <v>0</v>
      </c>
      <c r="AW250" s="25">
        <v>0</v>
      </c>
      <c r="AX250" s="25">
        <v>0</v>
      </c>
      <c r="BD250" s="25">
        <v>-2.9957400000000002E-2</v>
      </c>
      <c r="BF250" s="25">
        <v>-0.17</v>
      </c>
      <c r="BJ250" s="25">
        <v>0.90500000000000003</v>
      </c>
    </row>
    <row r="251" spans="1:62" x14ac:dyDescent="0.25">
      <c r="A251" s="26"/>
      <c r="B251" s="26">
        <v>4.492</v>
      </c>
      <c r="C251" s="145">
        <f t="shared" si="5"/>
        <v>44287</v>
      </c>
      <c r="D251" s="26">
        <v>5.0085000000000006</v>
      </c>
      <c r="E251" s="26">
        <v>0.15</v>
      </c>
      <c r="F251" s="26">
        <v>7.1359258457509026E-2</v>
      </c>
      <c r="V251" s="25">
        <v>0</v>
      </c>
      <c r="W251" s="178">
        <v>0.20499999999999999</v>
      </c>
      <c r="X251" s="178">
        <v>0.25</v>
      </c>
      <c r="Y251" s="178"/>
      <c r="Z251" s="178"/>
      <c r="AA251" s="178"/>
      <c r="AB251" s="178"/>
      <c r="AC251" s="178"/>
      <c r="AD251" s="178"/>
      <c r="AE251" s="178"/>
      <c r="AF251" s="178"/>
      <c r="AG251" s="179"/>
      <c r="AH251" s="178"/>
      <c r="AM251" s="25">
        <v>0.45</v>
      </c>
      <c r="AN251" s="25">
        <v>6.4976599999999995E-2</v>
      </c>
      <c r="AO251" s="25">
        <v>0</v>
      </c>
      <c r="AP251" s="25">
        <v>0</v>
      </c>
      <c r="AQ251" s="25">
        <v>0</v>
      </c>
      <c r="AS251" s="25">
        <v>0</v>
      </c>
      <c r="AT251" s="25">
        <v>0</v>
      </c>
      <c r="AU251" s="25">
        <v>0.33</v>
      </c>
      <c r="AV251" s="25">
        <v>0</v>
      </c>
      <c r="AW251" s="25">
        <v>0</v>
      </c>
      <c r="AX251" s="25">
        <v>0</v>
      </c>
      <c r="BD251" s="25">
        <v>2.9976600000000003E-2</v>
      </c>
      <c r="BF251" s="25">
        <v>-0.17</v>
      </c>
      <c r="BJ251" s="25">
        <v>0.36499999999999999</v>
      </c>
    </row>
    <row r="252" spans="1:62" x14ac:dyDescent="0.25">
      <c r="A252" s="26"/>
      <c r="B252" s="26">
        <v>4.7540000000000004</v>
      </c>
      <c r="C252" s="145">
        <f t="shared" si="5"/>
        <v>44317</v>
      </c>
      <c r="D252" s="26">
        <v>5.0095000000000001</v>
      </c>
      <c r="E252" s="26">
        <v>0.15</v>
      </c>
      <c r="F252" s="26">
        <v>7.1351924785695006E-2</v>
      </c>
      <c r="V252" s="25">
        <v>0</v>
      </c>
      <c r="W252" s="178">
        <v>0.1925</v>
      </c>
      <c r="X252" s="178">
        <v>0.20250000000000001</v>
      </c>
      <c r="Y252" s="178"/>
      <c r="Z252" s="178"/>
      <c r="AA252" s="178"/>
      <c r="AB252" s="178"/>
      <c r="AC252" s="178"/>
      <c r="AD252" s="178"/>
      <c r="AE252" s="178"/>
      <c r="AF252" s="178"/>
      <c r="AG252" s="179"/>
      <c r="AH252" s="178"/>
      <c r="AM252" s="25">
        <v>0.41499999999999998</v>
      </c>
      <c r="AN252" s="25">
        <v>6.4968100000000015E-2</v>
      </c>
      <c r="AO252" s="25">
        <v>0</v>
      </c>
      <c r="AP252" s="25">
        <v>0</v>
      </c>
      <c r="AQ252" s="25">
        <v>0</v>
      </c>
      <c r="AS252" s="25">
        <v>0</v>
      </c>
      <c r="AT252" s="25">
        <v>0</v>
      </c>
      <c r="AU252" s="25">
        <v>0.33</v>
      </c>
      <c r="AV252" s="25">
        <v>0</v>
      </c>
      <c r="AW252" s="25">
        <v>0</v>
      </c>
      <c r="AX252" s="25">
        <v>0</v>
      </c>
      <c r="BD252" s="25">
        <v>2.9968100000000004E-2</v>
      </c>
      <c r="BF252" s="25">
        <v>-0.17</v>
      </c>
      <c r="BJ252" s="25">
        <v>0.29749999999999999</v>
      </c>
    </row>
    <row r="253" spans="1:62" x14ac:dyDescent="0.25">
      <c r="A253" s="26"/>
      <c r="B253" s="26">
        <v>4.6990000000000007</v>
      </c>
      <c r="C253" s="145">
        <f t="shared" si="5"/>
        <v>44348</v>
      </c>
      <c r="D253" s="26">
        <v>5.0555000000000003</v>
      </c>
      <c r="E253" s="26">
        <v>0.15</v>
      </c>
      <c r="F253" s="26">
        <v>7.1344346658173005E-2</v>
      </c>
      <c r="V253" s="25">
        <v>0</v>
      </c>
      <c r="W253" s="178">
        <v>0.1925</v>
      </c>
      <c r="X253" s="178">
        <v>0.20250000000000001</v>
      </c>
      <c r="Y253" s="178"/>
      <c r="Z253" s="178"/>
      <c r="AA253" s="178"/>
      <c r="AB253" s="178"/>
      <c r="AC253" s="178"/>
      <c r="AD253" s="178"/>
      <c r="AE253" s="178"/>
      <c r="AF253" s="178"/>
      <c r="AG253" s="179"/>
      <c r="AH253" s="178"/>
      <c r="AM253" s="25">
        <v>0.40500000000000003</v>
      </c>
      <c r="AN253" s="25">
        <v>6.4968100000000015E-2</v>
      </c>
      <c r="AO253" s="25">
        <v>0</v>
      </c>
      <c r="AP253" s="25">
        <v>0</v>
      </c>
      <c r="AQ253" s="25">
        <v>0</v>
      </c>
      <c r="AS253" s="25">
        <v>0</v>
      </c>
      <c r="AT253" s="25">
        <v>0</v>
      </c>
      <c r="AU253" s="25">
        <v>0.33</v>
      </c>
      <c r="AV253" s="25">
        <v>0</v>
      </c>
      <c r="AW253" s="25">
        <v>0</v>
      </c>
      <c r="AX253" s="25">
        <v>0</v>
      </c>
      <c r="BD253" s="25">
        <v>2.9968100000000004E-2</v>
      </c>
      <c r="BF253" s="25">
        <v>-0.17</v>
      </c>
      <c r="BJ253" s="25">
        <v>0.29749999999999999</v>
      </c>
    </row>
    <row r="254" spans="1:62" x14ac:dyDescent="0.25">
      <c r="A254" s="26"/>
      <c r="B254" s="26">
        <v>4.5949999999999998</v>
      </c>
      <c r="C254" s="145">
        <f t="shared" si="5"/>
        <v>44378</v>
      </c>
      <c r="D254" s="26">
        <v>5.0834999999999999</v>
      </c>
      <c r="E254" s="26">
        <v>0.15</v>
      </c>
      <c r="F254" s="26">
        <v>7.1337012986395026E-2</v>
      </c>
      <c r="V254" s="25">
        <v>0</v>
      </c>
      <c r="W254" s="178">
        <v>0.1925</v>
      </c>
      <c r="X254" s="178">
        <v>0.215</v>
      </c>
      <c r="Y254" s="178"/>
      <c r="Z254" s="178"/>
      <c r="AA254" s="178"/>
      <c r="AB254" s="178"/>
      <c r="AC254" s="178"/>
      <c r="AD254" s="178"/>
      <c r="AE254" s="178"/>
      <c r="AF254" s="178"/>
      <c r="AG254" s="179"/>
      <c r="AH254" s="178"/>
      <c r="AM254" s="25">
        <v>0.44</v>
      </c>
      <c r="AN254" s="25">
        <v>6.4968100000000015E-2</v>
      </c>
      <c r="AO254" s="25">
        <v>0</v>
      </c>
      <c r="AP254" s="25">
        <v>0</v>
      </c>
      <c r="AQ254" s="25">
        <v>0</v>
      </c>
      <c r="AS254" s="25">
        <v>0</v>
      </c>
      <c r="AT254" s="25">
        <v>0</v>
      </c>
      <c r="AU254" s="25">
        <v>0.33</v>
      </c>
      <c r="AV254" s="25">
        <v>0</v>
      </c>
      <c r="AW254" s="25">
        <v>0</v>
      </c>
      <c r="AX254" s="25">
        <v>0</v>
      </c>
      <c r="BD254" s="25">
        <v>2.9968100000000004E-2</v>
      </c>
      <c r="BF254" s="25">
        <v>-0.17</v>
      </c>
      <c r="BJ254" s="25">
        <v>0.31</v>
      </c>
    </row>
    <row r="255" spans="1:62" x14ac:dyDescent="0.25">
      <c r="A255" s="26"/>
      <c r="B255" s="26">
        <v>4.4940000000000007</v>
      </c>
      <c r="C255" s="145">
        <f t="shared" si="5"/>
        <v>44409</v>
      </c>
      <c r="D255" s="26">
        <v>5.1055000000000001</v>
      </c>
      <c r="E255" s="26">
        <v>0.15</v>
      </c>
      <c r="F255" s="26">
        <v>7.1329434858909024E-2</v>
      </c>
      <c r="V255" s="25">
        <v>0</v>
      </c>
      <c r="W255" s="178">
        <v>0.1925</v>
      </c>
      <c r="X255" s="178">
        <v>0.215</v>
      </c>
      <c r="Y255" s="178"/>
      <c r="Z255" s="178"/>
      <c r="AA255" s="178"/>
      <c r="AB255" s="178"/>
      <c r="AC255" s="178"/>
      <c r="AD255" s="178"/>
      <c r="AE255" s="178"/>
      <c r="AF255" s="178"/>
      <c r="AG255" s="179"/>
      <c r="AH255" s="178"/>
      <c r="AM255" s="25">
        <v>0.505</v>
      </c>
      <c r="AN255" s="25">
        <v>6.4968100000000015E-2</v>
      </c>
      <c r="AO255" s="25">
        <v>0</v>
      </c>
      <c r="AP255" s="25">
        <v>0</v>
      </c>
      <c r="AQ255" s="25">
        <v>0</v>
      </c>
      <c r="AS255" s="25">
        <v>0</v>
      </c>
      <c r="AT255" s="25">
        <v>0</v>
      </c>
      <c r="AU255" s="25">
        <v>0.33</v>
      </c>
      <c r="AV255" s="25">
        <v>0</v>
      </c>
      <c r="AW255" s="25">
        <v>0</v>
      </c>
      <c r="AX255" s="25">
        <v>0</v>
      </c>
      <c r="BD255" s="25">
        <v>2.9968100000000004E-2</v>
      </c>
      <c r="BF255" s="25">
        <v>-0.17</v>
      </c>
      <c r="BJ255" s="25">
        <v>0.31</v>
      </c>
    </row>
    <row r="256" spans="1:62" x14ac:dyDescent="0.25">
      <c r="A256" s="26"/>
      <c r="B256" s="26">
        <v>4.4840000000000009</v>
      </c>
      <c r="C256" s="145">
        <f t="shared" si="5"/>
        <v>44440</v>
      </c>
      <c r="D256" s="26">
        <v>5.1085000000000003</v>
      </c>
      <c r="E256" s="26">
        <v>0.15</v>
      </c>
      <c r="F256" s="26">
        <v>7.132185673144302E-2</v>
      </c>
      <c r="V256" s="25">
        <v>0</v>
      </c>
      <c r="W256" s="178">
        <v>0.1925</v>
      </c>
      <c r="X256" s="178">
        <v>0.19500000000000001</v>
      </c>
      <c r="Y256" s="178"/>
      <c r="Z256" s="178"/>
      <c r="AA256" s="178"/>
      <c r="AB256" s="178"/>
      <c r="AC256" s="178"/>
      <c r="AD256" s="178"/>
      <c r="AE256" s="178"/>
      <c r="AF256" s="178"/>
      <c r="AG256" s="179"/>
      <c r="AH256" s="178"/>
      <c r="AM256" s="25">
        <v>0.40500000000000003</v>
      </c>
      <c r="AN256" s="25">
        <v>6.4968100000000015E-2</v>
      </c>
      <c r="AO256" s="25">
        <v>0</v>
      </c>
      <c r="AP256" s="25">
        <v>0</v>
      </c>
      <c r="AQ256" s="25">
        <v>0</v>
      </c>
      <c r="AS256" s="25">
        <v>0</v>
      </c>
      <c r="AT256" s="25">
        <v>0</v>
      </c>
      <c r="AU256" s="25">
        <v>0.33</v>
      </c>
      <c r="AV256" s="25">
        <v>0</v>
      </c>
      <c r="AW256" s="25">
        <v>0</v>
      </c>
      <c r="AX256" s="25">
        <v>0</v>
      </c>
      <c r="BD256" s="25">
        <v>2.9968100000000004E-2</v>
      </c>
      <c r="BF256" s="25">
        <v>-0.17</v>
      </c>
      <c r="BJ256" s="25">
        <v>0.3</v>
      </c>
    </row>
    <row r="257" spans="1:62" x14ac:dyDescent="0.25">
      <c r="A257" s="26"/>
      <c r="B257" s="26">
        <v>4.4820000000000002</v>
      </c>
      <c r="C257" s="145">
        <f t="shared" si="5"/>
        <v>44470</v>
      </c>
      <c r="D257" s="26">
        <v>5.1065000000000005</v>
      </c>
      <c r="E257" s="26">
        <v>0.15</v>
      </c>
      <c r="F257" s="26">
        <v>7.1314523059720011E-2</v>
      </c>
      <c r="V257" s="25">
        <v>0</v>
      </c>
      <c r="W257" s="178">
        <v>0.19750000000000001</v>
      </c>
      <c r="X257" s="178">
        <v>0.215</v>
      </c>
      <c r="Y257" s="178"/>
      <c r="Z257" s="178"/>
      <c r="AA257" s="178"/>
      <c r="AB257" s="178"/>
      <c r="AC257" s="178"/>
      <c r="AD257" s="178"/>
      <c r="AE257" s="178"/>
      <c r="AF257" s="178"/>
      <c r="AG257" s="179"/>
      <c r="AH257" s="178"/>
      <c r="AM257" s="25">
        <v>0.46</v>
      </c>
      <c r="AN257" s="25">
        <v>6.4968100000000015E-2</v>
      </c>
      <c r="AO257" s="25">
        <v>0</v>
      </c>
      <c r="AP257" s="25">
        <v>0</v>
      </c>
      <c r="AQ257" s="25">
        <v>0</v>
      </c>
      <c r="AS257" s="25">
        <v>0</v>
      </c>
      <c r="AT257" s="25">
        <v>0</v>
      </c>
      <c r="AU257" s="25">
        <v>0.33</v>
      </c>
      <c r="AV257" s="25">
        <v>0</v>
      </c>
      <c r="AW257" s="25">
        <v>0</v>
      </c>
      <c r="AX257" s="25">
        <v>0</v>
      </c>
      <c r="BD257" s="25">
        <v>2.9968100000000004E-2</v>
      </c>
      <c r="BF257" s="25">
        <v>-0.17</v>
      </c>
      <c r="BJ257" s="25">
        <v>0.37253000000000003</v>
      </c>
    </row>
    <row r="258" spans="1:62" x14ac:dyDescent="0.25">
      <c r="A258" s="26"/>
      <c r="B258" s="26">
        <v>4.5469999999999997</v>
      </c>
      <c r="C258" s="145">
        <f t="shared" si="5"/>
        <v>44501</v>
      </c>
      <c r="D258" s="26">
        <v>5.1595000000000004</v>
      </c>
      <c r="E258" s="26">
        <v>0.15</v>
      </c>
      <c r="F258" s="26">
        <v>7.1306944932291019E-2</v>
      </c>
      <c r="V258" s="25">
        <v>0</v>
      </c>
      <c r="W258" s="178">
        <v>0.27250000000000002</v>
      </c>
      <c r="X258" s="178">
        <v>0.315</v>
      </c>
      <c r="Y258" s="178"/>
      <c r="Z258" s="178"/>
      <c r="AA258" s="178"/>
      <c r="AB258" s="178"/>
      <c r="AC258" s="178"/>
      <c r="AD258" s="178"/>
      <c r="AE258" s="178"/>
      <c r="AF258" s="178"/>
      <c r="AG258" s="179"/>
      <c r="AH258" s="178"/>
      <c r="AM258" s="25">
        <v>0.88500000000000001</v>
      </c>
      <c r="AN258" s="25">
        <v>-1.4988700000000002E-2</v>
      </c>
      <c r="AO258" s="25">
        <v>0</v>
      </c>
      <c r="AP258" s="25">
        <v>0</v>
      </c>
      <c r="AQ258" s="25">
        <v>0</v>
      </c>
      <c r="AS258" s="25">
        <v>0</v>
      </c>
      <c r="AT258" s="25">
        <v>0</v>
      </c>
      <c r="AU258" s="25">
        <v>0</v>
      </c>
      <c r="AV258" s="25">
        <v>0</v>
      </c>
      <c r="AW258" s="25">
        <v>0</v>
      </c>
      <c r="AX258" s="25">
        <v>0</v>
      </c>
      <c r="BD258" s="25">
        <v>-4.9988700000000011E-2</v>
      </c>
      <c r="BF258" s="25">
        <v>-0.17</v>
      </c>
      <c r="BJ258" s="25">
        <v>0.66</v>
      </c>
    </row>
    <row r="259" spans="1:62" x14ac:dyDescent="0.25">
      <c r="A259" s="26"/>
      <c r="B259" s="26">
        <v>4.5419999999999998</v>
      </c>
      <c r="C259" s="145">
        <f t="shared" si="5"/>
        <v>44531</v>
      </c>
      <c r="D259" s="26">
        <v>5.2264999999999997</v>
      </c>
      <c r="E259" s="26">
        <v>0.15</v>
      </c>
      <c r="F259" s="26">
        <v>7.1299611260604009E-2</v>
      </c>
      <c r="V259" s="25">
        <v>0</v>
      </c>
      <c r="W259" s="178">
        <v>0.3075</v>
      </c>
      <c r="X259" s="178">
        <v>0.39500000000000002</v>
      </c>
      <c r="Y259" s="178"/>
      <c r="Z259" s="178"/>
      <c r="AA259" s="178"/>
      <c r="AB259" s="178"/>
      <c r="AC259" s="178"/>
      <c r="AD259" s="178"/>
      <c r="AE259" s="178"/>
      <c r="AF259" s="178"/>
      <c r="AG259" s="179"/>
      <c r="AH259" s="178"/>
      <c r="AM259" s="25">
        <v>1.31</v>
      </c>
      <c r="AN259" s="25">
        <v>-2.99519E-2</v>
      </c>
      <c r="AO259" s="25">
        <v>0</v>
      </c>
      <c r="AP259" s="25">
        <v>0</v>
      </c>
      <c r="AQ259" s="25">
        <v>0</v>
      </c>
      <c r="AS259" s="25">
        <v>0</v>
      </c>
      <c r="AT259" s="25">
        <v>0</v>
      </c>
      <c r="AU259" s="25">
        <v>0</v>
      </c>
      <c r="AV259" s="25">
        <v>0</v>
      </c>
      <c r="AW259" s="25">
        <v>0</v>
      </c>
      <c r="AX259" s="25">
        <v>0</v>
      </c>
      <c r="BD259" s="25">
        <v>-6.4951900000000007E-2</v>
      </c>
      <c r="BF259" s="25">
        <v>-0.17</v>
      </c>
      <c r="BJ259" s="25">
        <v>1.03</v>
      </c>
    </row>
    <row r="260" spans="1:62" x14ac:dyDescent="0.25">
      <c r="A260" s="26"/>
      <c r="B260" s="26">
        <v>4.5140000000000002</v>
      </c>
      <c r="C260" s="145">
        <f t="shared" si="5"/>
        <v>44562</v>
      </c>
      <c r="D260" s="26">
        <v>5.3945000000000007</v>
      </c>
      <c r="E260" s="26">
        <v>0.15</v>
      </c>
      <c r="F260" s="26">
        <v>7.1292033133212016E-2</v>
      </c>
      <c r="V260" s="25">
        <v>0</v>
      </c>
      <c r="W260" s="178">
        <v>0.3125</v>
      </c>
      <c r="X260" s="178">
        <v>0.46500000000000002</v>
      </c>
      <c r="Y260" s="178"/>
      <c r="Z260" s="178"/>
      <c r="AA260" s="178"/>
      <c r="AB260" s="178"/>
      <c r="AC260" s="178"/>
      <c r="AD260" s="178"/>
      <c r="AE260" s="178"/>
      <c r="AF260" s="178"/>
      <c r="AG260" s="179"/>
      <c r="AH260" s="178"/>
      <c r="AM260" s="25">
        <v>1.645</v>
      </c>
      <c r="AN260" s="25">
        <v>-2.4955100000000004E-2</v>
      </c>
      <c r="AO260" s="25">
        <v>0</v>
      </c>
      <c r="AP260" s="25">
        <v>0</v>
      </c>
      <c r="AQ260" s="25">
        <v>0</v>
      </c>
      <c r="AS260" s="25">
        <v>0</v>
      </c>
      <c r="AT260" s="25">
        <v>0</v>
      </c>
      <c r="AU260" s="25">
        <v>0</v>
      </c>
      <c r="AV260" s="25">
        <v>0</v>
      </c>
      <c r="AW260" s="25">
        <v>0</v>
      </c>
      <c r="AX260" s="25">
        <v>0</v>
      </c>
      <c r="BD260" s="25">
        <v>-5.9955100000000004E-2</v>
      </c>
      <c r="BF260" s="25">
        <v>-0.17</v>
      </c>
      <c r="BJ260" s="25">
        <v>1.25</v>
      </c>
    </row>
    <row r="261" spans="1:62" x14ac:dyDescent="0.25">
      <c r="A261" s="26"/>
      <c r="B261" s="26">
        <v>4.5140000000000002</v>
      </c>
      <c r="C261" s="145">
        <f t="shared" si="5"/>
        <v>44593</v>
      </c>
      <c r="D261" s="26">
        <v>5.3265000000000002</v>
      </c>
      <c r="E261" s="26">
        <v>0.15</v>
      </c>
      <c r="F261" s="26">
        <v>7.1284455005840006E-2</v>
      </c>
      <c r="V261" s="25">
        <v>0</v>
      </c>
      <c r="W261" s="178">
        <v>0.3125</v>
      </c>
      <c r="X261" s="178">
        <v>0.435</v>
      </c>
      <c r="Y261" s="178"/>
      <c r="Z261" s="178"/>
      <c r="AA261" s="178"/>
      <c r="AB261" s="178"/>
      <c r="AC261" s="178"/>
      <c r="AD261" s="178"/>
      <c r="AE261" s="178"/>
      <c r="AF261" s="178"/>
      <c r="AG261" s="179"/>
      <c r="AH261" s="178"/>
      <c r="AM261" s="25">
        <v>1.595</v>
      </c>
      <c r="AN261" s="25">
        <v>4.2500000000000003E-5</v>
      </c>
      <c r="AO261" s="25">
        <v>0</v>
      </c>
      <c r="AP261" s="25">
        <v>0</v>
      </c>
      <c r="AQ261" s="25">
        <v>0</v>
      </c>
      <c r="AS261" s="25">
        <v>0</v>
      </c>
      <c r="AT261" s="25">
        <v>0</v>
      </c>
      <c r="AU261" s="25">
        <v>0</v>
      </c>
      <c r="AV261" s="25">
        <v>0</v>
      </c>
      <c r="AW261" s="25">
        <v>0</v>
      </c>
      <c r="AX261" s="25">
        <v>0</v>
      </c>
      <c r="BD261" s="25">
        <v>-3.49574E-2</v>
      </c>
      <c r="BF261" s="25">
        <v>-0.17</v>
      </c>
      <c r="BJ261" s="25">
        <v>1.25</v>
      </c>
    </row>
    <row r="262" spans="1:62" x14ac:dyDescent="0.25">
      <c r="A262" s="26"/>
      <c r="B262" s="26">
        <v>4.5360000000000005</v>
      </c>
      <c r="C262" s="145">
        <f t="shared" si="5"/>
        <v>44621</v>
      </c>
      <c r="D262" s="26">
        <v>5.2285000000000004</v>
      </c>
      <c r="E262" s="26">
        <v>0.15</v>
      </c>
      <c r="F262" s="26">
        <v>7.1277610245647993E-2</v>
      </c>
      <c r="V262" s="25">
        <v>0</v>
      </c>
      <c r="W262" s="178">
        <v>0.27</v>
      </c>
      <c r="X262" s="178">
        <v>0.39</v>
      </c>
      <c r="Y262" s="178"/>
      <c r="Z262" s="178"/>
      <c r="AA262" s="178"/>
      <c r="AB262" s="178"/>
      <c r="AC262" s="178"/>
      <c r="AD262" s="178"/>
      <c r="AE262" s="178"/>
      <c r="AF262" s="178"/>
      <c r="AG262" s="179"/>
      <c r="AH262" s="178"/>
      <c r="AM262" s="25">
        <v>0.96499999999999997</v>
      </c>
      <c r="AN262" s="25">
        <v>1.0042500000000001E-2</v>
      </c>
      <c r="AO262" s="25">
        <v>0</v>
      </c>
      <c r="AP262" s="25">
        <v>0</v>
      </c>
      <c r="AQ262" s="25">
        <v>0</v>
      </c>
      <c r="AS262" s="25">
        <v>0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BD262" s="25">
        <v>-2.4957400000000001E-2</v>
      </c>
      <c r="BF262" s="25">
        <v>-0.17</v>
      </c>
      <c r="BJ262" s="25">
        <v>0.90500000000000003</v>
      </c>
    </row>
    <row r="263" spans="1:62" x14ac:dyDescent="0.25">
      <c r="A263" s="26"/>
      <c r="B263" s="26">
        <v>4.5910000000000002</v>
      </c>
      <c r="C263" s="145">
        <f t="shared" ref="C263:C326" si="6">EOMONTH(C262,0)+1</f>
        <v>44652</v>
      </c>
      <c r="D263" s="26">
        <v>5.1304999999999996</v>
      </c>
      <c r="E263" s="26">
        <v>0.15</v>
      </c>
      <c r="F263" s="26">
        <v>7.1270032118311996E-2</v>
      </c>
      <c r="V263" s="25">
        <v>0</v>
      </c>
      <c r="W263" s="178">
        <v>0.20499999999999999</v>
      </c>
      <c r="X263" s="178">
        <v>0.25</v>
      </c>
      <c r="Y263" s="178"/>
      <c r="Z263" s="178"/>
      <c r="AA263" s="178"/>
      <c r="AB263" s="178"/>
      <c r="AC263" s="178"/>
      <c r="AD263" s="178"/>
      <c r="AE263" s="178"/>
      <c r="AF263" s="178"/>
      <c r="AG263" s="179"/>
      <c r="AH263" s="178"/>
      <c r="AM263" s="25">
        <v>0.45</v>
      </c>
      <c r="AN263" s="25">
        <v>6.9976600000000014E-2</v>
      </c>
      <c r="AO263" s="25">
        <v>0</v>
      </c>
      <c r="AP263" s="25">
        <v>0</v>
      </c>
      <c r="AQ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BD263" s="25">
        <v>3.4976600000000004E-2</v>
      </c>
      <c r="BF263" s="25">
        <v>-0.17</v>
      </c>
      <c r="BJ263" s="25">
        <v>0.36499999999999999</v>
      </c>
    </row>
    <row r="264" spans="1:62" x14ac:dyDescent="0.25">
      <c r="A264" s="26"/>
      <c r="B264" s="26">
        <v>4.851</v>
      </c>
      <c r="C264" s="145">
        <f t="shared" si="6"/>
        <v>44682</v>
      </c>
      <c r="D264" s="26">
        <v>5.1325000000000003</v>
      </c>
      <c r="E264" s="26">
        <v>0.15</v>
      </c>
      <c r="F264" s="26">
        <v>7.1262698446714012E-2</v>
      </c>
      <c r="V264" s="25">
        <v>0</v>
      </c>
      <c r="W264" s="178">
        <v>0.1925</v>
      </c>
      <c r="X264" s="178">
        <v>0.20250000000000001</v>
      </c>
      <c r="Y264" s="178"/>
      <c r="Z264" s="178"/>
      <c r="AA264" s="178"/>
      <c r="AB264" s="178"/>
      <c r="AC264" s="178"/>
      <c r="AD264" s="178"/>
      <c r="AE264" s="178"/>
      <c r="AF264" s="178"/>
      <c r="AG264" s="179"/>
      <c r="AH264" s="178"/>
      <c r="AM264" s="25">
        <v>0.41499999999999998</v>
      </c>
      <c r="AN264" s="25">
        <v>6.9968100000000005E-2</v>
      </c>
      <c r="AO264" s="25">
        <v>0</v>
      </c>
      <c r="AP264" s="25">
        <v>0</v>
      </c>
      <c r="AQ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BD264" s="25">
        <v>3.4968100000000002E-2</v>
      </c>
      <c r="BF264" s="25">
        <v>-0.17</v>
      </c>
      <c r="BJ264" s="25">
        <v>0.29749999999999999</v>
      </c>
    </row>
    <row r="265" spans="1:62" x14ac:dyDescent="0.25">
      <c r="A265" s="26"/>
      <c r="B265" s="26">
        <v>4.8</v>
      </c>
      <c r="C265" s="145">
        <f t="shared" si="6"/>
        <v>44713</v>
      </c>
      <c r="D265" s="26">
        <v>5.1795000000000009</v>
      </c>
      <c r="E265" s="26">
        <v>0.15</v>
      </c>
      <c r="F265" s="26">
        <v>7.1255120319415013E-2</v>
      </c>
      <c r="V265" s="25">
        <v>0</v>
      </c>
      <c r="W265" s="178">
        <v>0.1925</v>
      </c>
      <c r="X265" s="178">
        <v>0.20250000000000001</v>
      </c>
      <c r="Y265" s="178"/>
      <c r="Z265" s="178"/>
      <c r="AA265" s="178"/>
      <c r="AB265" s="178"/>
      <c r="AC265" s="178"/>
      <c r="AD265" s="178"/>
      <c r="AE265" s="178"/>
      <c r="AF265" s="178"/>
      <c r="AG265" s="179"/>
      <c r="AH265" s="178"/>
      <c r="AM265" s="25">
        <v>0.40500000000000003</v>
      </c>
      <c r="AN265" s="25">
        <v>6.9968100000000005E-2</v>
      </c>
      <c r="AO265" s="25">
        <v>0</v>
      </c>
      <c r="AP265" s="25">
        <v>0</v>
      </c>
      <c r="AQ265" s="25">
        <v>0</v>
      </c>
      <c r="AS265" s="25">
        <v>0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BD265" s="25">
        <v>3.4968100000000002E-2</v>
      </c>
      <c r="BF265" s="25">
        <v>-0.17</v>
      </c>
      <c r="BJ265" s="25">
        <v>0.29749999999999999</v>
      </c>
    </row>
    <row r="266" spans="1:62" x14ac:dyDescent="0.25">
      <c r="A266" s="26"/>
      <c r="B266" s="26">
        <v>4.6990000000000007</v>
      </c>
      <c r="C266" s="145">
        <f t="shared" si="6"/>
        <v>44743</v>
      </c>
      <c r="D266" s="26">
        <v>5.2074999999999996</v>
      </c>
      <c r="E266" s="26">
        <v>0.15</v>
      </c>
      <c r="F266" s="26">
        <v>7.1247786647854014E-2</v>
      </c>
      <c r="V266" s="25">
        <v>0</v>
      </c>
      <c r="W266" s="178">
        <v>0.1925</v>
      </c>
      <c r="X266" s="178">
        <v>0.215</v>
      </c>
      <c r="Y266" s="178"/>
      <c r="Z266" s="178"/>
      <c r="AA266" s="178"/>
      <c r="AB266" s="178"/>
      <c r="AC266" s="178"/>
      <c r="AD266" s="178"/>
      <c r="AE266" s="178"/>
      <c r="AF266" s="178"/>
      <c r="AG266" s="179"/>
      <c r="AH266" s="178"/>
      <c r="AM266" s="25">
        <v>0.44</v>
      </c>
      <c r="AN266" s="25">
        <v>6.9968100000000005E-2</v>
      </c>
      <c r="AO266" s="25">
        <v>0</v>
      </c>
      <c r="AP266" s="25">
        <v>0</v>
      </c>
      <c r="AQ266" s="25">
        <v>0</v>
      </c>
      <c r="AS266" s="25">
        <v>0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BD266" s="25">
        <v>3.4968100000000002E-2</v>
      </c>
      <c r="BF266" s="25">
        <v>-0.17</v>
      </c>
      <c r="BJ266" s="25">
        <v>0.31</v>
      </c>
    </row>
    <row r="267" spans="1:62" x14ac:dyDescent="0.25">
      <c r="A267" s="26"/>
      <c r="B267" s="26">
        <v>4.601</v>
      </c>
      <c r="C267" s="145">
        <f t="shared" si="6"/>
        <v>44774</v>
      </c>
      <c r="D267" s="26">
        <v>5.2295000000000007</v>
      </c>
      <c r="E267" s="26">
        <v>0.15</v>
      </c>
      <c r="F267" s="26">
        <v>7.1240208520591014E-2</v>
      </c>
      <c r="V267" s="25">
        <v>0</v>
      </c>
      <c r="W267" s="178">
        <v>0.1925</v>
      </c>
      <c r="X267" s="178">
        <v>0.215</v>
      </c>
      <c r="Y267" s="178"/>
      <c r="Z267" s="178"/>
      <c r="AA267" s="178"/>
      <c r="AB267" s="178"/>
      <c r="AC267" s="178"/>
      <c r="AD267" s="178"/>
      <c r="AE267" s="178"/>
      <c r="AF267" s="178"/>
      <c r="AG267" s="179"/>
      <c r="AH267" s="178"/>
      <c r="AM267" s="25">
        <v>0.505</v>
      </c>
      <c r="AN267" s="25">
        <v>6.9968100000000005E-2</v>
      </c>
      <c r="AO267" s="25">
        <v>0</v>
      </c>
      <c r="AP267" s="25">
        <v>0</v>
      </c>
      <c r="AQ267" s="25">
        <v>0</v>
      </c>
      <c r="AS267" s="25">
        <v>0</v>
      </c>
      <c r="AT267" s="25">
        <v>0</v>
      </c>
      <c r="AU267" s="25">
        <v>0</v>
      </c>
      <c r="AV267" s="25">
        <v>0</v>
      </c>
      <c r="AW267" s="25">
        <v>0</v>
      </c>
      <c r="AX267" s="25">
        <v>0</v>
      </c>
      <c r="BD267" s="25">
        <v>3.4968100000000002E-2</v>
      </c>
      <c r="BF267" s="25">
        <v>-0.17</v>
      </c>
      <c r="BJ267" s="25">
        <v>0.31</v>
      </c>
    </row>
    <row r="268" spans="1:62" x14ac:dyDescent="0.25">
      <c r="A268" s="26"/>
      <c r="B268" s="26">
        <v>4.5919999999999996</v>
      </c>
      <c r="C268" s="145">
        <f t="shared" si="6"/>
        <v>44805</v>
      </c>
      <c r="D268" s="26">
        <v>5.2314999999999996</v>
      </c>
      <c r="E268" s="26">
        <v>0.15</v>
      </c>
      <c r="F268" s="26">
        <v>7.1232630393349025E-2</v>
      </c>
      <c r="V268" s="25">
        <v>0</v>
      </c>
      <c r="W268" s="178">
        <v>0.1925</v>
      </c>
      <c r="X268" s="178">
        <v>0.19500000000000001</v>
      </c>
      <c r="Y268" s="178"/>
      <c r="Z268" s="178"/>
      <c r="AA268" s="178"/>
      <c r="AB268" s="178"/>
      <c r="AC268" s="178"/>
      <c r="AD268" s="178"/>
      <c r="AE268" s="178"/>
      <c r="AF268" s="178"/>
      <c r="AG268" s="179"/>
      <c r="AH268" s="178"/>
      <c r="AM268" s="25">
        <v>0.40500000000000003</v>
      </c>
      <c r="AN268" s="25">
        <v>6.9968100000000005E-2</v>
      </c>
      <c r="AO268" s="25">
        <v>0</v>
      </c>
      <c r="AP268" s="25">
        <v>0</v>
      </c>
      <c r="AQ268" s="25">
        <v>0</v>
      </c>
      <c r="AS268" s="25">
        <v>0</v>
      </c>
      <c r="AT268" s="25">
        <v>0</v>
      </c>
      <c r="AU268" s="25">
        <v>0</v>
      </c>
      <c r="AV268" s="25">
        <v>0</v>
      </c>
      <c r="AW268" s="25">
        <v>0</v>
      </c>
      <c r="AX268" s="25">
        <v>0</v>
      </c>
      <c r="BD268" s="25">
        <v>3.4968100000000002E-2</v>
      </c>
      <c r="BF268" s="25">
        <v>-0.17</v>
      </c>
      <c r="BJ268" s="25">
        <v>0.3</v>
      </c>
    </row>
    <row r="269" spans="1:62" x14ac:dyDescent="0.25">
      <c r="A269" s="26"/>
      <c r="B269" s="26">
        <v>4.5910000000000002</v>
      </c>
      <c r="C269" s="145">
        <f t="shared" si="6"/>
        <v>44835</v>
      </c>
      <c r="D269" s="26">
        <v>5.2285000000000004</v>
      </c>
      <c r="E269" s="26">
        <v>0.15</v>
      </c>
      <c r="F269" s="26">
        <v>7.1225296721841011E-2</v>
      </c>
      <c r="V269" s="25">
        <v>0</v>
      </c>
      <c r="W269" s="25">
        <v>0.19750000000000001</v>
      </c>
      <c r="X269" s="25">
        <v>0.215</v>
      </c>
      <c r="AG269" s="180"/>
      <c r="AM269" s="25">
        <v>0.46</v>
      </c>
      <c r="AN269" s="25">
        <v>6.9968100000000005E-2</v>
      </c>
      <c r="AO269" s="25">
        <v>0</v>
      </c>
      <c r="AP269" s="25">
        <v>0</v>
      </c>
      <c r="AQ269" s="25">
        <v>0</v>
      </c>
      <c r="AS269" s="25">
        <v>0</v>
      </c>
      <c r="AT269" s="25">
        <v>0</v>
      </c>
      <c r="AU269" s="25">
        <v>0</v>
      </c>
      <c r="AV269" s="25">
        <v>0</v>
      </c>
      <c r="AW269" s="25">
        <v>0</v>
      </c>
      <c r="AX269" s="25">
        <v>0</v>
      </c>
      <c r="BD269" s="25">
        <v>3.4968100000000002E-2</v>
      </c>
      <c r="BF269" s="25">
        <v>-0.17</v>
      </c>
      <c r="BJ269" s="25">
        <v>0.37253000000000003</v>
      </c>
    </row>
    <row r="270" spans="1:62" x14ac:dyDescent="0.25">
      <c r="A270" s="26"/>
      <c r="B270" s="26">
        <v>4.6560000000000006</v>
      </c>
      <c r="C270" s="145">
        <f t="shared" si="6"/>
        <v>44866</v>
      </c>
      <c r="D270" s="26">
        <v>5.2764999999999995</v>
      </c>
      <c r="E270" s="26">
        <v>0.15</v>
      </c>
      <c r="F270" s="26">
        <v>7.1217718594637019E-2</v>
      </c>
      <c r="V270" s="25">
        <v>0</v>
      </c>
      <c r="W270" s="25">
        <v>0.27250000000000002</v>
      </c>
      <c r="X270" s="25">
        <v>0.315</v>
      </c>
      <c r="AG270" s="180"/>
      <c r="AM270" s="25">
        <v>0.88500000000000001</v>
      </c>
      <c r="AN270" s="25">
        <v>-9.9887000000000014E-3</v>
      </c>
      <c r="AO270" s="25">
        <v>0</v>
      </c>
      <c r="AP270" s="25">
        <v>0</v>
      </c>
      <c r="AQ270" s="25">
        <v>0</v>
      </c>
      <c r="AS270" s="25">
        <v>0</v>
      </c>
      <c r="AT270" s="25">
        <v>0</v>
      </c>
      <c r="AU270" s="25">
        <v>0</v>
      </c>
      <c r="AV270" s="25">
        <v>0</v>
      </c>
      <c r="AW270" s="25">
        <v>0</v>
      </c>
      <c r="AX270" s="25">
        <v>0</v>
      </c>
      <c r="BD270" s="25">
        <v>-4.4988700000000013E-2</v>
      </c>
      <c r="BF270" s="25">
        <v>-0.17</v>
      </c>
      <c r="BJ270" s="25">
        <v>0.66</v>
      </c>
    </row>
    <row r="271" spans="1:62" x14ac:dyDescent="0.25">
      <c r="A271" s="26"/>
      <c r="B271" s="26">
        <v>4.6510000000000007</v>
      </c>
      <c r="C271" s="145">
        <f t="shared" si="6"/>
        <v>44896</v>
      </c>
      <c r="D271" s="26">
        <v>5.3404999999999996</v>
      </c>
      <c r="E271" s="26">
        <v>0.15</v>
      </c>
      <c r="F271" s="26">
        <v>7.1210384923165004E-2</v>
      </c>
      <c r="V271" s="25">
        <v>0</v>
      </c>
      <c r="W271" s="25">
        <v>0.3075</v>
      </c>
      <c r="X271" s="25">
        <v>0.39500000000000002</v>
      </c>
      <c r="AG271" s="180"/>
      <c r="AM271" s="25">
        <v>1.31</v>
      </c>
      <c r="AN271" s="25">
        <v>-2.4951900000000006E-2</v>
      </c>
      <c r="AO271" s="25">
        <v>0</v>
      </c>
      <c r="AP271" s="25">
        <v>0</v>
      </c>
      <c r="AQ271" s="25">
        <v>0</v>
      </c>
      <c r="AS271" s="25">
        <v>0</v>
      </c>
      <c r="AT271" s="25">
        <v>0</v>
      </c>
      <c r="AU271" s="25">
        <v>0</v>
      </c>
      <c r="AV271" s="25">
        <v>0</v>
      </c>
      <c r="AW271" s="25">
        <v>0</v>
      </c>
      <c r="AX271" s="25">
        <v>0</v>
      </c>
      <c r="BD271" s="25">
        <v>-5.9951900000000002E-2</v>
      </c>
      <c r="BF271" s="25">
        <v>-0.17</v>
      </c>
      <c r="BJ271" s="25">
        <v>1.03</v>
      </c>
    </row>
    <row r="272" spans="1:62" x14ac:dyDescent="0.25">
      <c r="A272" s="26"/>
      <c r="B272" s="26">
        <v>4.6219999999999999</v>
      </c>
      <c r="C272" s="145">
        <f t="shared" si="6"/>
        <v>44927</v>
      </c>
      <c r="D272" s="26">
        <v>5.5089999999999995</v>
      </c>
      <c r="E272" s="26">
        <v>0.15</v>
      </c>
      <c r="F272" s="26">
        <v>7.1202806796000009E-2</v>
      </c>
      <c r="V272" s="25">
        <v>0</v>
      </c>
      <c r="W272" s="25">
        <v>0.3125</v>
      </c>
      <c r="X272" s="25">
        <v>0.46500000000000002</v>
      </c>
      <c r="AG272" s="180"/>
      <c r="AM272" s="25">
        <v>1.645</v>
      </c>
      <c r="AN272" s="25">
        <v>-1.99551E-2</v>
      </c>
      <c r="AO272" s="25">
        <v>0</v>
      </c>
      <c r="AP272" s="25">
        <v>0</v>
      </c>
      <c r="AQ272" s="25">
        <v>0</v>
      </c>
      <c r="AS272" s="25">
        <v>0</v>
      </c>
      <c r="AT272" s="25">
        <v>0</v>
      </c>
      <c r="AU272" s="25">
        <v>0</v>
      </c>
      <c r="AV272" s="25">
        <v>0</v>
      </c>
      <c r="AW272" s="25">
        <v>0</v>
      </c>
      <c r="AX272" s="25">
        <v>0</v>
      </c>
      <c r="BD272" s="25">
        <v>-5.4955100000000007E-2</v>
      </c>
      <c r="BF272" s="25">
        <v>-0.17</v>
      </c>
      <c r="BJ272" s="25">
        <v>1.25</v>
      </c>
    </row>
    <row r="273" spans="1:62" x14ac:dyDescent="0.25">
      <c r="A273" s="26"/>
      <c r="B273" s="26">
        <v>4.6210000000000004</v>
      </c>
      <c r="C273" s="145">
        <f t="shared" si="6"/>
        <v>44958</v>
      </c>
      <c r="D273" s="26">
        <v>5.4450000000000003</v>
      </c>
      <c r="E273" s="26">
        <v>0.15</v>
      </c>
      <c r="F273" s="26">
        <v>7.119522866884799E-2</v>
      </c>
      <c r="V273" s="25">
        <v>0</v>
      </c>
      <c r="W273" s="25">
        <v>0.3125</v>
      </c>
      <c r="X273" s="25">
        <v>0.435</v>
      </c>
      <c r="AG273" s="180"/>
      <c r="AM273" s="25">
        <v>1.595</v>
      </c>
      <c r="AN273" s="25">
        <v>5.042500000000001E-3</v>
      </c>
      <c r="AO273" s="25">
        <v>0</v>
      </c>
      <c r="AP273" s="25">
        <v>0</v>
      </c>
      <c r="AQ273" s="25">
        <v>0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BD273" s="25">
        <v>-2.9957400000000002E-2</v>
      </c>
      <c r="BF273" s="25">
        <v>-0.17</v>
      </c>
      <c r="BJ273" s="25">
        <v>1.25</v>
      </c>
    </row>
    <row r="274" spans="1:62" x14ac:dyDescent="0.25">
      <c r="A274" s="26"/>
      <c r="B274" s="26">
        <v>4.6379999999999999</v>
      </c>
      <c r="C274" s="145">
        <f t="shared" si="6"/>
        <v>44986</v>
      </c>
      <c r="D274" s="26">
        <v>5.35</v>
      </c>
      <c r="E274" s="26">
        <v>0.15</v>
      </c>
      <c r="F274" s="26">
        <v>7.1188383908859024E-2</v>
      </c>
      <c r="V274" s="25">
        <v>0</v>
      </c>
      <c r="W274" s="25">
        <v>0.27</v>
      </c>
      <c r="X274" s="25">
        <v>0.39</v>
      </c>
      <c r="AM274" s="25">
        <v>0.96499999999999997</v>
      </c>
      <c r="AN274" s="25">
        <v>1.5042500000000002E-2</v>
      </c>
      <c r="AO274" s="25">
        <v>0</v>
      </c>
      <c r="AP274" s="25">
        <v>0</v>
      </c>
      <c r="AQ274" s="25">
        <v>0</v>
      </c>
      <c r="AS274" s="25">
        <v>0</v>
      </c>
      <c r="AT274" s="25">
        <v>0</v>
      </c>
      <c r="AU274" s="25">
        <v>0</v>
      </c>
      <c r="AV274" s="25">
        <v>0</v>
      </c>
      <c r="AW274" s="25">
        <v>0</v>
      </c>
      <c r="AX274" s="25">
        <v>0</v>
      </c>
      <c r="BD274" s="25">
        <v>-1.99574E-2</v>
      </c>
      <c r="BF274" s="25">
        <v>-0.17</v>
      </c>
      <c r="BJ274" s="25">
        <v>0.90500000000000003</v>
      </c>
    </row>
    <row r="275" spans="1:62" x14ac:dyDescent="0.25">
      <c r="A275" s="26"/>
      <c r="B275" s="26">
        <v>4.6900000000000004</v>
      </c>
      <c r="C275" s="145">
        <f t="shared" si="6"/>
        <v>45017</v>
      </c>
      <c r="D275" s="26">
        <v>5.2549999999999999</v>
      </c>
      <c r="E275" s="26">
        <v>0.15</v>
      </c>
      <c r="F275" s="26">
        <v>7.1180805781746001E-2</v>
      </c>
      <c r="V275" s="25">
        <v>0</v>
      </c>
      <c r="W275" s="25">
        <v>0.20499999999999999</v>
      </c>
      <c r="X275" s="25">
        <v>0.25</v>
      </c>
      <c r="AM275" s="25">
        <v>0.45</v>
      </c>
      <c r="AN275" s="25">
        <v>7.4976600000000004E-2</v>
      </c>
      <c r="AO275" s="25">
        <v>0</v>
      </c>
      <c r="AP275" s="25">
        <v>0</v>
      </c>
      <c r="AQ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BD275" s="25">
        <v>3.9976600000000001E-2</v>
      </c>
      <c r="BF275" s="25">
        <v>-0.17</v>
      </c>
      <c r="BJ275" s="25">
        <v>0.36499999999999999</v>
      </c>
    </row>
    <row r="276" spans="1:62" x14ac:dyDescent="0.25">
      <c r="A276" s="26"/>
      <c r="B276" s="26">
        <v>4.9480000000000004</v>
      </c>
      <c r="C276" s="145">
        <f t="shared" si="6"/>
        <v>45047</v>
      </c>
      <c r="D276" s="26">
        <v>5.258</v>
      </c>
      <c r="E276" s="26">
        <v>0.15</v>
      </c>
      <c r="F276" s="26">
        <v>7.1173472110364011E-2</v>
      </c>
      <c r="V276" s="25">
        <v>0</v>
      </c>
      <c r="W276" s="25">
        <v>0.1925</v>
      </c>
      <c r="X276" s="25">
        <v>0.20250000000000001</v>
      </c>
      <c r="AM276" s="25">
        <v>0.41499999999999998</v>
      </c>
      <c r="AN276" s="25">
        <v>7.496810000000001E-2</v>
      </c>
      <c r="AO276" s="25">
        <v>0</v>
      </c>
      <c r="AP276" s="25">
        <v>0</v>
      </c>
      <c r="AQ276" s="25">
        <v>0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BD276" s="25">
        <v>3.9968099999999999E-2</v>
      </c>
      <c r="BF276" s="25">
        <v>-0.17</v>
      </c>
      <c r="BJ276" s="25">
        <v>0.29749999999999999</v>
      </c>
    </row>
    <row r="277" spans="1:62" x14ac:dyDescent="0.25">
      <c r="A277" s="26"/>
      <c r="B277" s="26">
        <v>4.9010000000000007</v>
      </c>
      <c r="C277" s="145">
        <f t="shared" si="6"/>
        <v>45078</v>
      </c>
      <c r="D277" s="26">
        <v>5.306</v>
      </c>
      <c r="E277" s="26">
        <v>0.15</v>
      </c>
      <c r="F277" s="26">
        <v>7.1165893983287987E-2</v>
      </c>
      <c r="V277" s="25">
        <v>0</v>
      </c>
      <c r="W277" s="25">
        <v>0.1925</v>
      </c>
      <c r="X277" s="25">
        <v>0.20250000000000001</v>
      </c>
      <c r="AM277" s="25">
        <v>0.40500000000000003</v>
      </c>
      <c r="AN277" s="25">
        <v>7.496810000000001E-2</v>
      </c>
      <c r="AO277" s="25">
        <v>0</v>
      </c>
      <c r="AP277" s="25">
        <v>0</v>
      </c>
      <c r="AQ277" s="25">
        <v>0</v>
      </c>
      <c r="AS277" s="25">
        <v>0</v>
      </c>
      <c r="AT277" s="25">
        <v>0</v>
      </c>
      <c r="AU277" s="25">
        <v>0</v>
      </c>
      <c r="AV277" s="25">
        <v>0</v>
      </c>
      <c r="AW277" s="25">
        <v>0</v>
      </c>
      <c r="AX277" s="25">
        <v>0</v>
      </c>
      <c r="BD277" s="25">
        <v>3.9968099999999999E-2</v>
      </c>
      <c r="BF277" s="25">
        <v>-0.17</v>
      </c>
      <c r="BJ277" s="25">
        <v>0.29749999999999999</v>
      </c>
    </row>
    <row r="278" spans="1:62" x14ac:dyDescent="0.25">
      <c r="A278" s="26"/>
      <c r="B278" s="26">
        <v>4.8029999999999999</v>
      </c>
      <c r="C278" s="145">
        <f t="shared" si="6"/>
        <v>45108</v>
      </c>
      <c r="D278" s="26">
        <v>5.3339999999999996</v>
      </c>
      <c r="E278" s="26">
        <v>0.15</v>
      </c>
      <c r="F278" s="26">
        <v>7.1158560311943009E-2</v>
      </c>
      <c r="V278" s="25">
        <v>0</v>
      </c>
      <c r="W278" s="25">
        <v>0.1925</v>
      </c>
      <c r="X278" s="25">
        <v>0.215</v>
      </c>
      <c r="AM278" s="25">
        <v>0.44</v>
      </c>
      <c r="AN278" s="25">
        <v>7.496810000000001E-2</v>
      </c>
      <c r="AO278" s="25">
        <v>0</v>
      </c>
      <c r="AP278" s="25">
        <v>0</v>
      </c>
      <c r="AQ278" s="25">
        <v>0</v>
      </c>
      <c r="AS278" s="25">
        <v>0</v>
      </c>
      <c r="AT278" s="25">
        <v>0</v>
      </c>
      <c r="AU278" s="25">
        <v>0</v>
      </c>
      <c r="AV278" s="25">
        <v>0</v>
      </c>
      <c r="AW278" s="25">
        <v>0</v>
      </c>
      <c r="AX278" s="25">
        <v>0</v>
      </c>
      <c r="BD278" s="25">
        <v>3.9968099999999999E-2</v>
      </c>
      <c r="BF278" s="25">
        <v>-0.17</v>
      </c>
      <c r="BJ278" s="25">
        <v>0.31</v>
      </c>
    </row>
    <row r="279" spans="1:62" x14ac:dyDescent="0.25">
      <c r="A279" s="26"/>
      <c r="B279" s="26">
        <v>4.7080000000000002</v>
      </c>
      <c r="C279" s="145">
        <f t="shared" si="6"/>
        <v>45139</v>
      </c>
      <c r="D279" s="26">
        <v>5.3560000000000008</v>
      </c>
      <c r="E279" s="26">
        <v>0.15</v>
      </c>
      <c r="F279" s="26">
        <v>7.1150982184905023E-2</v>
      </c>
      <c r="V279" s="25">
        <v>0</v>
      </c>
      <c r="W279" s="25">
        <v>0.1925</v>
      </c>
      <c r="X279" s="25">
        <v>0.215</v>
      </c>
      <c r="AM279" s="25">
        <v>0.505</v>
      </c>
      <c r="AN279" s="25">
        <v>7.496810000000001E-2</v>
      </c>
      <c r="AO279" s="25">
        <v>0</v>
      </c>
      <c r="AP279" s="25">
        <v>0</v>
      </c>
      <c r="AQ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BD279" s="25">
        <v>3.9968099999999999E-2</v>
      </c>
      <c r="BF279" s="25">
        <v>-0.17</v>
      </c>
      <c r="BJ279" s="25">
        <v>0.31</v>
      </c>
    </row>
    <row r="280" spans="1:62" x14ac:dyDescent="0.25">
      <c r="A280" s="26"/>
      <c r="B280" s="26">
        <v>4.7</v>
      </c>
      <c r="C280" s="145">
        <f t="shared" si="6"/>
        <v>45170</v>
      </c>
      <c r="D280" s="26">
        <v>5.3570000000000002</v>
      </c>
      <c r="E280" s="26">
        <v>0.15</v>
      </c>
      <c r="F280" s="26">
        <v>7.1143404057884996E-2</v>
      </c>
      <c r="V280" s="25">
        <v>0</v>
      </c>
      <c r="W280" s="25">
        <v>0.1925</v>
      </c>
      <c r="X280" s="25">
        <v>0.19500000000000001</v>
      </c>
      <c r="AM280" s="25">
        <v>0.40500000000000003</v>
      </c>
      <c r="AN280" s="25">
        <v>7.496810000000001E-2</v>
      </c>
      <c r="AO280" s="25">
        <v>0</v>
      </c>
      <c r="AP280" s="25">
        <v>0</v>
      </c>
      <c r="AQ280" s="25">
        <v>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BD280" s="25">
        <v>3.9968099999999999E-2</v>
      </c>
      <c r="BF280" s="25">
        <v>-0.17</v>
      </c>
      <c r="BJ280" s="25">
        <v>0.3</v>
      </c>
    </row>
    <row r="281" spans="1:62" x14ac:dyDescent="0.25">
      <c r="A281" s="26"/>
      <c r="B281" s="26">
        <v>4.7</v>
      </c>
      <c r="C281" s="145">
        <f t="shared" si="6"/>
        <v>45200</v>
      </c>
      <c r="D281" s="26">
        <v>5.3529999999999998</v>
      </c>
      <c r="E281" s="26">
        <v>0.15</v>
      </c>
      <c r="F281" s="26">
        <v>7.1136070386594016E-2</v>
      </c>
      <c r="V281" s="25">
        <v>0</v>
      </c>
      <c r="W281" s="25">
        <v>0.19750000000000001</v>
      </c>
      <c r="X281" s="25">
        <v>0.215</v>
      </c>
      <c r="AM281" s="25">
        <v>0.46</v>
      </c>
      <c r="AN281" s="25">
        <v>7.496810000000001E-2</v>
      </c>
      <c r="AO281" s="25">
        <v>0</v>
      </c>
      <c r="AP281" s="25">
        <v>0</v>
      </c>
      <c r="AQ281" s="25">
        <v>0</v>
      </c>
      <c r="AS281" s="25">
        <v>0</v>
      </c>
      <c r="AT281" s="25">
        <v>0</v>
      </c>
      <c r="AU281" s="25">
        <v>0</v>
      </c>
      <c r="AV281" s="25">
        <v>0</v>
      </c>
      <c r="AW281" s="25">
        <v>0</v>
      </c>
      <c r="AX281" s="25">
        <v>0</v>
      </c>
      <c r="BD281" s="25">
        <v>3.9968099999999999E-2</v>
      </c>
      <c r="BF281" s="25">
        <v>-0.17</v>
      </c>
      <c r="BJ281" s="25">
        <v>0.37253000000000003</v>
      </c>
    </row>
    <row r="282" spans="1:62" x14ac:dyDescent="0.25">
      <c r="A282" s="26"/>
      <c r="B282" s="26">
        <v>4.7649999999999997</v>
      </c>
      <c r="C282" s="145">
        <f t="shared" si="6"/>
        <v>45231</v>
      </c>
      <c r="D282" s="26">
        <v>5.3959999999999999</v>
      </c>
      <c r="E282" s="26">
        <v>0.15</v>
      </c>
      <c r="F282" s="26">
        <v>7.1128492259612014E-2</v>
      </c>
      <c r="V282" s="25">
        <v>0</v>
      </c>
      <c r="W282" s="25">
        <v>0.27250000000000002</v>
      </c>
      <c r="X282" s="25">
        <v>0.315</v>
      </c>
      <c r="AM282" s="25">
        <v>0.88500000000000001</v>
      </c>
      <c r="AN282" s="25">
        <v>-4.9887000000000004E-3</v>
      </c>
      <c r="AO282" s="25">
        <v>0</v>
      </c>
      <c r="AP282" s="25">
        <v>0</v>
      </c>
      <c r="AQ282" s="25">
        <v>0</v>
      </c>
      <c r="AS282" s="25">
        <v>0</v>
      </c>
      <c r="AT282" s="25">
        <v>0</v>
      </c>
      <c r="AU282" s="25">
        <v>0</v>
      </c>
      <c r="AV282" s="25">
        <v>0</v>
      </c>
      <c r="AW282" s="25">
        <v>0</v>
      </c>
      <c r="AX282" s="25">
        <v>0</v>
      </c>
      <c r="BD282" s="25">
        <v>-3.9988700000000009E-2</v>
      </c>
      <c r="BF282" s="25">
        <v>-0.2</v>
      </c>
      <c r="BJ282" s="25">
        <v>0.66</v>
      </c>
    </row>
    <row r="283" spans="1:62" x14ac:dyDescent="0.25">
      <c r="A283" s="26"/>
      <c r="B283" s="26">
        <v>4.76</v>
      </c>
      <c r="C283" s="145">
        <f t="shared" si="6"/>
        <v>45261</v>
      </c>
      <c r="D283" s="26">
        <v>5.4570000000000007</v>
      </c>
      <c r="E283" s="26">
        <v>0.15</v>
      </c>
      <c r="F283" s="26">
        <v>7.1121158588358019E-2</v>
      </c>
      <c r="V283" s="25">
        <v>0</v>
      </c>
      <c r="W283" s="25">
        <v>0.3075</v>
      </c>
      <c r="X283" s="25">
        <v>0.39500000000000002</v>
      </c>
      <c r="AM283" s="25">
        <v>1.31</v>
      </c>
      <c r="AN283" s="25">
        <v>-1.9951900000000002E-2</v>
      </c>
      <c r="AO283" s="25">
        <v>0</v>
      </c>
      <c r="AP283" s="25">
        <v>0</v>
      </c>
      <c r="AQ283" s="25">
        <v>0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BD283" s="25">
        <v>-5.4951899999999998E-2</v>
      </c>
      <c r="BF283" s="25">
        <v>-0.2</v>
      </c>
      <c r="BJ283" s="25">
        <v>1.03</v>
      </c>
    </row>
    <row r="284" spans="1:62" x14ac:dyDescent="0.25">
      <c r="A284" s="26"/>
      <c r="B284" s="26">
        <v>4.7300000000000004</v>
      </c>
      <c r="C284" s="145">
        <f t="shared" si="6"/>
        <v>45292</v>
      </c>
      <c r="F284" s="26">
        <v>7.1113580461413015E-2</v>
      </c>
      <c r="V284" s="25">
        <v>0</v>
      </c>
      <c r="W284" s="25">
        <v>0.3125</v>
      </c>
      <c r="X284" s="25">
        <v>0.46500000000000002</v>
      </c>
      <c r="AM284" s="25">
        <v>1.645</v>
      </c>
      <c r="AN284" s="25">
        <v>-1.4955100000000001E-2</v>
      </c>
      <c r="AO284" s="25">
        <v>0</v>
      </c>
      <c r="AP284" s="25">
        <v>0</v>
      </c>
      <c r="AQ284" s="25">
        <v>0</v>
      </c>
      <c r="AS284" s="25">
        <v>0</v>
      </c>
      <c r="AT284" s="25">
        <v>0</v>
      </c>
      <c r="AU284" s="25">
        <v>0</v>
      </c>
      <c r="AV284" s="25">
        <v>0</v>
      </c>
      <c r="AW284" s="25">
        <v>0</v>
      </c>
      <c r="AX284" s="25">
        <v>0</v>
      </c>
      <c r="BD284" s="25">
        <v>-4.9955100000000002E-2</v>
      </c>
      <c r="BF284" s="25">
        <v>-0.2</v>
      </c>
      <c r="BJ284" s="25">
        <v>1.25</v>
      </c>
    </row>
    <row r="285" spans="1:62" x14ac:dyDescent="0.25">
      <c r="A285" s="26"/>
      <c r="B285" s="26">
        <v>4.7280000000000006</v>
      </c>
      <c r="C285" s="145">
        <f t="shared" si="6"/>
        <v>45323</v>
      </c>
      <c r="F285" s="26">
        <v>7.1106002334488022E-2</v>
      </c>
      <c r="V285" s="25">
        <v>0</v>
      </c>
      <c r="W285" s="25">
        <v>0.3125</v>
      </c>
      <c r="X285" s="25">
        <v>0.435</v>
      </c>
      <c r="AM285" s="25">
        <v>1.595</v>
      </c>
      <c r="AN285" s="25">
        <v>1.0042500000000001E-2</v>
      </c>
      <c r="AO285" s="25">
        <v>0</v>
      </c>
      <c r="AP285" s="25">
        <v>0</v>
      </c>
      <c r="AQ285" s="25">
        <v>0</v>
      </c>
      <c r="AS285" s="25">
        <v>0</v>
      </c>
      <c r="AT285" s="25">
        <v>0</v>
      </c>
      <c r="AU285" s="25">
        <v>0</v>
      </c>
      <c r="AV285" s="25">
        <v>0</v>
      </c>
      <c r="AW285" s="25">
        <v>0</v>
      </c>
      <c r="AX285" s="25">
        <v>0</v>
      </c>
      <c r="BD285" s="25">
        <v>-2.4957400000000001E-2</v>
      </c>
      <c r="BF285" s="25">
        <v>-0.2</v>
      </c>
      <c r="BJ285" s="25">
        <v>1.25</v>
      </c>
    </row>
    <row r="286" spans="1:62" x14ac:dyDescent="0.25">
      <c r="A286" s="26"/>
      <c r="B286" s="26">
        <v>4.74</v>
      </c>
      <c r="C286" s="145">
        <f t="shared" si="6"/>
        <v>45352</v>
      </c>
      <c r="F286" s="26">
        <v>7.1098913119000018E-2</v>
      </c>
      <c r="V286" s="25">
        <v>0</v>
      </c>
      <c r="W286" s="25">
        <v>0.27</v>
      </c>
      <c r="X286" s="25">
        <v>0.39</v>
      </c>
      <c r="AM286" s="25">
        <v>0.96499999999999997</v>
      </c>
      <c r="AN286" s="25">
        <v>2.0042500000000005E-2</v>
      </c>
      <c r="AO286" s="25">
        <v>0</v>
      </c>
      <c r="AP286" s="25">
        <v>0</v>
      </c>
      <c r="AQ286" s="25">
        <v>0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BD286" s="25">
        <v>-1.4957400000000001E-2</v>
      </c>
      <c r="BF286" s="25">
        <v>-0.2</v>
      </c>
      <c r="BJ286" s="25">
        <v>0.90500000000000003</v>
      </c>
    </row>
    <row r="287" spans="1:62" x14ac:dyDescent="0.25">
      <c r="A287" s="26"/>
      <c r="B287" s="26">
        <v>4.7890000000000006</v>
      </c>
      <c r="C287" s="145">
        <f t="shared" si="6"/>
        <v>45383</v>
      </c>
      <c r="F287" s="26">
        <v>7.1091334992104016E-2</v>
      </c>
      <c r="V287" s="25">
        <v>0</v>
      </c>
      <c r="W287" s="25">
        <v>0.20499999999999999</v>
      </c>
      <c r="X287" s="25">
        <v>0.25</v>
      </c>
      <c r="AM287" s="25">
        <v>0.45</v>
      </c>
      <c r="AN287" s="25">
        <v>7.9976600000000009E-2</v>
      </c>
      <c r="AO287" s="25">
        <v>0</v>
      </c>
      <c r="AP287" s="25">
        <v>0</v>
      </c>
      <c r="AQ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BD287" s="25">
        <v>4.4976600000000005E-2</v>
      </c>
      <c r="BF287" s="25">
        <v>-0.2</v>
      </c>
      <c r="BJ287" s="25">
        <v>0.36499999999999999</v>
      </c>
    </row>
    <row r="288" spans="1:62" x14ac:dyDescent="0.25">
      <c r="A288" s="26"/>
      <c r="B288" s="26">
        <v>5.0449999999999999</v>
      </c>
      <c r="C288" s="145">
        <f t="shared" si="6"/>
        <v>45413</v>
      </c>
      <c r="F288" s="26">
        <v>7.1084001320940018E-2</v>
      </c>
      <c r="V288" s="25">
        <v>0</v>
      </c>
      <c r="W288" s="25">
        <v>0.1925</v>
      </c>
      <c r="X288" s="25">
        <v>0.20250000000000001</v>
      </c>
      <c r="AM288" s="25">
        <v>0.41499999999999998</v>
      </c>
      <c r="AN288" s="25">
        <v>7.9968100000000014E-2</v>
      </c>
      <c r="AO288" s="25">
        <v>0</v>
      </c>
      <c r="AP288" s="25">
        <v>0</v>
      </c>
      <c r="AQ288" s="25">
        <v>0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BD288" s="25">
        <v>4.4968100000000004E-2</v>
      </c>
      <c r="BF288" s="25">
        <v>-0.2</v>
      </c>
      <c r="BJ288" s="25">
        <v>0.29749999999999999</v>
      </c>
    </row>
    <row r="289" spans="1:62" x14ac:dyDescent="0.25">
      <c r="A289" s="26"/>
      <c r="B289" s="26">
        <v>5.0019999999999998</v>
      </c>
      <c r="C289" s="145">
        <f t="shared" si="6"/>
        <v>45444</v>
      </c>
      <c r="F289" s="26">
        <v>7.1076423194088009E-2</v>
      </c>
      <c r="V289" s="25">
        <v>0</v>
      </c>
      <c r="W289" s="25">
        <v>0.1925</v>
      </c>
      <c r="X289" s="25">
        <v>0.20250000000000001</v>
      </c>
      <c r="AM289" s="25">
        <v>0.40500000000000003</v>
      </c>
      <c r="AN289" s="25">
        <v>7.9968100000000014E-2</v>
      </c>
      <c r="AO289" s="25">
        <v>0</v>
      </c>
      <c r="AP289" s="25">
        <v>0</v>
      </c>
      <c r="AQ289" s="25">
        <v>0</v>
      </c>
      <c r="AS289" s="25">
        <v>0</v>
      </c>
      <c r="AT289" s="25">
        <v>0</v>
      </c>
      <c r="AU289" s="25">
        <v>0</v>
      </c>
      <c r="AV289" s="25">
        <v>0</v>
      </c>
      <c r="AW289" s="25">
        <v>0</v>
      </c>
      <c r="AX289" s="25">
        <v>0</v>
      </c>
      <c r="BD289" s="25">
        <v>4.4968100000000004E-2</v>
      </c>
      <c r="BF289" s="25">
        <v>-0.2</v>
      </c>
      <c r="BJ289" s="25">
        <v>0.29749999999999999</v>
      </c>
    </row>
    <row r="290" spans="1:62" x14ac:dyDescent="0.25">
      <c r="A290" s="26"/>
      <c r="B290" s="26">
        <v>4.907</v>
      </c>
      <c r="C290" s="145">
        <f t="shared" si="6"/>
        <v>45474</v>
      </c>
      <c r="F290" s="26">
        <v>7.1069089522959011E-2</v>
      </c>
      <c r="V290" s="25">
        <v>0</v>
      </c>
      <c r="W290" s="25">
        <v>0.1925</v>
      </c>
      <c r="X290" s="25">
        <v>0.215</v>
      </c>
      <c r="AM290" s="25">
        <v>0.44</v>
      </c>
      <c r="AN290" s="25">
        <v>7.9968100000000014E-2</v>
      </c>
      <c r="AO290" s="25">
        <v>0</v>
      </c>
      <c r="AP290" s="25">
        <v>0</v>
      </c>
      <c r="AQ290" s="25">
        <v>0</v>
      </c>
      <c r="AS290" s="25">
        <v>0</v>
      </c>
      <c r="AT290" s="25">
        <v>0</v>
      </c>
      <c r="AU290" s="25">
        <v>0</v>
      </c>
      <c r="AV290" s="25">
        <v>0</v>
      </c>
      <c r="AW290" s="25">
        <v>0</v>
      </c>
      <c r="AX290" s="25">
        <v>0</v>
      </c>
      <c r="BD290" s="25">
        <v>4.4968100000000004E-2</v>
      </c>
      <c r="BF290" s="25">
        <v>-0.2</v>
      </c>
      <c r="BJ290" s="25">
        <v>0.31</v>
      </c>
    </row>
    <row r="291" spans="1:62" x14ac:dyDescent="0.25">
      <c r="A291" s="26"/>
      <c r="B291" s="26">
        <v>4.8150000000000004</v>
      </c>
      <c r="C291" s="145">
        <f t="shared" si="6"/>
        <v>45505</v>
      </c>
      <c r="F291" s="26">
        <v>7.1061511396145013E-2</v>
      </c>
      <c r="V291" s="25">
        <v>0</v>
      </c>
      <c r="W291" s="25">
        <v>0.1925</v>
      </c>
      <c r="X291" s="25">
        <v>0.215</v>
      </c>
      <c r="AM291" s="25">
        <v>0.505</v>
      </c>
      <c r="AN291" s="25">
        <v>7.9968100000000014E-2</v>
      </c>
      <c r="AO291" s="25">
        <v>0</v>
      </c>
      <c r="AP291" s="25">
        <v>0</v>
      </c>
      <c r="AQ291" s="25">
        <v>0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BD291" s="25">
        <v>4.4968100000000004E-2</v>
      </c>
      <c r="BF291" s="25">
        <v>-0.2</v>
      </c>
      <c r="BJ291" s="25">
        <v>0.31</v>
      </c>
    </row>
    <row r="292" spans="1:62" x14ac:dyDescent="0.25">
      <c r="A292" s="26"/>
      <c r="B292" s="26">
        <v>4.8079999999999998</v>
      </c>
      <c r="C292" s="145">
        <f t="shared" si="6"/>
        <v>45536</v>
      </c>
      <c r="F292" s="26">
        <v>7.105393326935E-2</v>
      </c>
      <c r="V292" s="25">
        <v>0</v>
      </c>
      <c r="W292" s="25">
        <v>0.1925</v>
      </c>
      <c r="X292" s="25">
        <v>0.19500000000000001</v>
      </c>
      <c r="AM292" s="25">
        <v>0.40500000000000003</v>
      </c>
      <c r="AN292" s="25">
        <v>7.9968100000000014E-2</v>
      </c>
      <c r="AO292" s="25">
        <v>0</v>
      </c>
      <c r="AP292" s="25">
        <v>0</v>
      </c>
      <c r="AQ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BD292" s="25">
        <v>4.4968100000000004E-2</v>
      </c>
      <c r="BF292" s="25">
        <v>-0.2</v>
      </c>
      <c r="BJ292" s="25">
        <v>0.3</v>
      </c>
    </row>
    <row r="293" spans="1:62" x14ac:dyDescent="0.25">
      <c r="A293" s="26"/>
      <c r="B293" s="26"/>
      <c r="C293" s="145">
        <f t="shared" si="6"/>
        <v>45566</v>
      </c>
      <c r="F293" s="26">
        <v>7.1046599598276014E-2</v>
      </c>
      <c r="V293" s="25">
        <v>0</v>
      </c>
      <c r="W293" s="25">
        <v>0.19750000000000001</v>
      </c>
      <c r="X293" s="25">
        <v>0.215</v>
      </c>
      <c r="AM293" s="25">
        <v>0.46</v>
      </c>
      <c r="AN293" s="25">
        <v>7.9968100000000014E-2</v>
      </c>
      <c r="AO293" s="25">
        <v>0</v>
      </c>
      <c r="AP293" s="25">
        <v>0</v>
      </c>
      <c r="AQ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BD293" s="25">
        <v>4.4968100000000004E-2</v>
      </c>
      <c r="BF293" s="25">
        <v>-0.2</v>
      </c>
      <c r="BJ293" s="25">
        <v>0.37253000000000003</v>
      </c>
    </row>
    <row r="294" spans="1:62" x14ac:dyDescent="0.25">
      <c r="A294" s="26"/>
      <c r="B294" s="26"/>
      <c r="C294" s="145">
        <f t="shared" si="6"/>
        <v>45597</v>
      </c>
      <c r="F294" s="26">
        <v>7.1039021471518013E-2</v>
      </c>
      <c r="V294" s="25">
        <v>0</v>
      </c>
      <c r="W294" s="25">
        <v>0.27250000000000002</v>
      </c>
      <c r="X294" s="25">
        <v>0.315</v>
      </c>
      <c r="AM294" s="25">
        <v>0.88500000000000001</v>
      </c>
      <c r="AN294" s="25">
        <v>1.1200000000000001E-5</v>
      </c>
      <c r="AO294" s="25">
        <v>0</v>
      </c>
      <c r="AP294" s="25">
        <v>0</v>
      </c>
      <c r="AQ294" s="25">
        <v>0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BD294" s="25">
        <v>-3.4988700000000005E-2</v>
      </c>
      <c r="BF294" s="25">
        <v>-0.2</v>
      </c>
      <c r="BJ294" s="25">
        <v>0.66</v>
      </c>
    </row>
    <row r="295" spans="1:62" x14ac:dyDescent="0.25">
      <c r="A295" s="26"/>
      <c r="B295" s="26"/>
      <c r="C295" s="145">
        <f t="shared" si="6"/>
        <v>45627</v>
      </c>
      <c r="F295" s="26">
        <v>7.1031687800479998E-2</v>
      </c>
      <c r="V295" s="25">
        <v>0</v>
      </c>
      <c r="W295" s="25">
        <v>0.3075</v>
      </c>
      <c r="X295" s="25">
        <v>0.39500000000000002</v>
      </c>
      <c r="AM295" s="25">
        <v>1.31</v>
      </c>
      <c r="AN295" s="25">
        <v>-1.4951900000000001E-2</v>
      </c>
      <c r="AO295" s="25">
        <v>0</v>
      </c>
      <c r="AP295" s="25">
        <v>0</v>
      </c>
      <c r="AQ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BD295" s="25">
        <v>-4.99519E-2</v>
      </c>
      <c r="BF295" s="25">
        <v>-0.2</v>
      </c>
      <c r="BJ295" s="25">
        <v>1.03</v>
      </c>
    </row>
    <row r="296" spans="1:62" x14ac:dyDescent="0.25">
      <c r="A296" s="26"/>
      <c r="B296" s="26"/>
      <c r="C296" s="145">
        <f t="shared" si="6"/>
        <v>45658</v>
      </c>
      <c r="F296" s="26">
        <v>7.1024109673760008E-2</v>
      </c>
      <c r="V296" s="25">
        <v>0</v>
      </c>
      <c r="W296" s="25">
        <v>0.3125</v>
      </c>
      <c r="X296" s="25">
        <v>0.46500000000000002</v>
      </c>
      <c r="AM296" s="25">
        <v>1.645</v>
      </c>
      <c r="AN296" s="25">
        <v>-9.9550999999999997E-3</v>
      </c>
      <c r="AO296" s="25">
        <v>0</v>
      </c>
      <c r="AP296" s="25">
        <v>0</v>
      </c>
      <c r="AQ296" s="25">
        <v>0</v>
      </c>
      <c r="AS296" s="25">
        <v>0</v>
      </c>
      <c r="AT296" s="25">
        <v>0</v>
      </c>
      <c r="AU296" s="25">
        <v>0</v>
      </c>
      <c r="AV296" s="25">
        <v>0</v>
      </c>
      <c r="AW296" s="25">
        <v>0</v>
      </c>
      <c r="AX296" s="25">
        <v>0</v>
      </c>
      <c r="BD296" s="25">
        <v>-4.4955100000000005E-2</v>
      </c>
      <c r="BF296" s="25">
        <v>-0.2</v>
      </c>
      <c r="BJ296" s="25">
        <v>1.25</v>
      </c>
    </row>
    <row r="297" spans="1:62" x14ac:dyDescent="0.25">
      <c r="A297" s="26"/>
      <c r="B297" s="26"/>
      <c r="C297" s="145">
        <f t="shared" si="6"/>
        <v>45689</v>
      </c>
      <c r="F297" s="26">
        <v>7.1016531547058018E-2</v>
      </c>
      <c r="V297" s="25">
        <v>0</v>
      </c>
      <c r="W297" s="25">
        <v>0.3125</v>
      </c>
      <c r="X297" s="25">
        <v>0.435</v>
      </c>
      <c r="AM297" s="25">
        <v>1.595</v>
      </c>
      <c r="AN297" s="25">
        <v>1.5042500000000002E-2</v>
      </c>
      <c r="AO297" s="25">
        <v>0</v>
      </c>
      <c r="AP297" s="25">
        <v>0</v>
      </c>
      <c r="AQ297" s="25">
        <v>0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BD297" s="25">
        <v>-1.99574E-2</v>
      </c>
      <c r="BF297" s="25">
        <v>-0.2</v>
      </c>
      <c r="BJ297" s="25">
        <v>1.25</v>
      </c>
    </row>
    <row r="298" spans="1:62" x14ac:dyDescent="0.25">
      <c r="A298" s="26"/>
      <c r="B298" s="26"/>
      <c r="C298" s="145">
        <f t="shared" si="6"/>
        <v>45717</v>
      </c>
      <c r="F298" s="26">
        <v>7.100968678747302E-2</v>
      </c>
      <c r="V298" s="25">
        <v>0</v>
      </c>
      <c r="W298" s="25">
        <v>0.27</v>
      </c>
      <c r="X298" s="25">
        <v>0.39</v>
      </c>
      <c r="AM298" s="25">
        <v>0.96499999999999997</v>
      </c>
      <c r="AN298" s="25">
        <v>2.5042500000000002E-2</v>
      </c>
      <c r="AO298" s="25">
        <v>0</v>
      </c>
      <c r="AP298" s="25">
        <v>0</v>
      </c>
      <c r="AQ298" s="25">
        <v>0</v>
      </c>
      <c r="AS298" s="25">
        <v>0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BD298" s="25">
        <v>-9.9573999999999999E-3</v>
      </c>
      <c r="BF298" s="25">
        <v>-0.2</v>
      </c>
      <c r="BJ298" s="25">
        <v>0.90500000000000003</v>
      </c>
    </row>
    <row r="299" spans="1:62" x14ac:dyDescent="0.25">
      <c r="A299" s="26"/>
      <c r="B299" s="26"/>
      <c r="C299" s="145">
        <f t="shared" si="6"/>
        <v>45748</v>
      </c>
      <c r="F299" s="26">
        <v>7.1002108660807015E-2</v>
      </c>
      <c r="V299" s="25">
        <v>0</v>
      </c>
      <c r="W299" s="25">
        <v>0.20499999999999999</v>
      </c>
      <c r="X299" s="25">
        <v>0.25</v>
      </c>
      <c r="AM299" s="25">
        <v>0.45</v>
      </c>
      <c r="AN299" s="25">
        <v>8.4976600000000013E-2</v>
      </c>
      <c r="AO299" s="25">
        <v>0</v>
      </c>
      <c r="AP299" s="25">
        <v>0</v>
      </c>
      <c r="AQ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BD299" s="25">
        <v>4.997660000000001E-2</v>
      </c>
      <c r="BF299" s="25">
        <v>-0.2</v>
      </c>
      <c r="BJ299" s="25">
        <v>0.36499999999999999</v>
      </c>
    </row>
    <row r="300" spans="1:62" x14ac:dyDescent="0.25">
      <c r="A300" s="26"/>
      <c r="B300" s="26"/>
      <c r="C300" s="145">
        <f t="shared" si="6"/>
        <v>45778</v>
      </c>
      <c r="F300" s="26">
        <v>7.0994774989859025E-2</v>
      </c>
      <c r="V300" s="25">
        <v>0</v>
      </c>
      <c r="W300" s="25">
        <v>0.1925</v>
      </c>
      <c r="X300" s="25">
        <v>0.20250000000000001</v>
      </c>
      <c r="AM300" s="25">
        <v>0.41499999999999998</v>
      </c>
      <c r="AN300" s="25">
        <v>8.4968100000000005E-2</v>
      </c>
      <c r="AO300" s="25">
        <v>0</v>
      </c>
      <c r="AP300" s="25">
        <v>0</v>
      </c>
      <c r="AQ300" s="25">
        <v>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BD300" s="25">
        <v>4.9968100000000001E-2</v>
      </c>
      <c r="BF300" s="25">
        <v>-0.2</v>
      </c>
      <c r="BJ300" s="25">
        <v>0.29749999999999999</v>
      </c>
    </row>
    <row r="301" spans="1:62" x14ac:dyDescent="0.25">
      <c r="A301" s="26"/>
      <c r="B301" s="26"/>
      <c r="C301" s="145">
        <f t="shared" si="6"/>
        <v>45809</v>
      </c>
      <c r="F301" s="26">
        <v>7.0987196863231003E-2</v>
      </c>
      <c r="V301" s="25">
        <v>0</v>
      </c>
      <c r="W301" s="25">
        <v>0.1925</v>
      </c>
      <c r="X301" s="25">
        <v>0.20250000000000001</v>
      </c>
      <c r="AM301" s="25">
        <v>0.40500000000000003</v>
      </c>
      <c r="AN301" s="25">
        <v>8.4968100000000005E-2</v>
      </c>
      <c r="AO301" s="25">
        <v>0</v>
      </c>
      <c r="AP301" s="25">
        <v>0</v>
      </c>
      <c r="AQ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BD301" s="25">
        <v>4.9968100000000001E-2</v>
      </c>
      <c r="BF301" s="25">
        <v>-0.2</v>
      </c>
      <c r="BJ301" s="25">
        <v>0.29749999999999999</v>
      </c>
    </row>
    <row r="302" spans="1:62" x14ac:dyDescent="0.25">
      <c r="A302" s="26"/>
      <c r="B302" s="26"/>
      <c r="C302" s="145">
        <f t="shared" si="6"/>
        <v>45839</v>
      </c>
      <c r="F302" s="26">
        <v>7.0979863192319012E-2</v>
      </c>
      <c r="V302" s="25">
        <v>0</v>
      </c>
      <c r="W302" s="25">
        <v>0.1925</v>
      </c>
      <c r="X302" s="25">
        <v>0.215</v>
      </c>
      <c r="AM302" s="25">
        <v>0.44</v>
      </c>
      <c r="AN302" s="25">
        <v>8.4968100000000005E-2</v>
      </c>
      <c r="AO302" s="25">
        <v>0</v>
      </c>
      <c r="AP302" s="25">
        <v>0</v>
      </c>
      <c r="AQ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BD302" s="25">
        <v>4.9968100000000001E-2</v>
      </c>
      <c r="BF302" s="25">
        <v>-0.2</v>
      </c>
      <c r="BJ302" s="25">
        <v>0.31</v>
      </c>
    </row>
    <row r="303" spans="1:62" x14ac:dyDescent="0.25">
      <c r="A303" s="26"/>
      <c r="B303" s="26"/>
      <c r="C303" s="145">
        <f t="shared" si="6"/>
        <v>45870</v>
      </c>
      <c r="F303" s="26">
        <v>7.0972285065728002E-2</v>
      </c>
      <c r="V303" s="25">
        <v>0</v>
      </c>
      <c r="W303" s="25">
        <v>0.1925</v>
      </c>
      <c r="X303" s="25">
        <v>0.215</v>
      </c>
      <c r="AM303" s="25">
        <v>0.505</v>
      </c>
      <c r="AN303" s="25">
        <v>8.4968100000000005E-2</v>
      </c>
      <c r="AO303" s="25">
        <v>0</v>
      </c>
      <c r="AP303" s="25">
        <v>0</v>
      </c>
      <c r="AQ303" s="25">
        <v>0</v>
      </c>
      <c r="AS303" s="25">
        <v>0</v>
      </c>
      <c r="AT303" s="25">
        <v>0</v>
      </c>
      <c r="AU303" s="25">
        <v>0</v>
      </c>
      <c r="AV303" s="25">
        <v>0</v>
      </c>
      <c r="AW303" s="25">
        <v>0</v>
      </c>
      <c r="AX303" s="25">
        <v>0</v>
      </c>
      <c r="BD303" s="25">
        <v>4.9968100000000001E-2</v>
      </c>
      <c r="BF303" s="25">
        <v>-0.2</v>
      </c>
      <c r="BJ303" s="25">
        <v>0.31</v>
      </c>
    </row>
    <row r="304" spans="1:62" x14ac:dyDescent="0.25">
      <c r="A304" s="26"/>
      <c r="B304" s="26"/>
      <c r="C304" s="145">
        <f t="shared" si="6"/>
        <v>45901</v>
      </c>
      <c r="F304" s="26">
        <v>7.0964706939156005E-2</v>
      </c>
      <c r="V304" s="25">
        <v>0</v>
      </c>
      <c r="W304" s="25">
        <v>0.1925</v>
      </c>
      <c r="X304" s="25">
        <v>0.19500000000000001</v>
      </c>
      <c r="AM304" s="25">
        <v>0.40500000000000003</v>
      </c>
      <c r="AN304" s="25">
        <v>8.4968100000000005E-2</v>
      </c>
      <c r="AO304" s="25">
        <v>0</v>
      </c>
      <c r="AP304" s="25">
        <v>0</v>
      </c>
      <c r="AQ304" s="25">
        <v>0</v>
      </c>
      <c r="AS304" s="25">
        <v>0</v>
      </c>
      <c r="AT304" s="25">
        <v>0</v>
      </c>
      <c r="AU304" s="25">
        <v>0</v>
      </c>
      <c r="AV304" s="25">
        <v>0</v>
      </c>
      <c r="AW304" s="25">
        <v>0</v>
      </c>
      <c r="AX304" s="25">
        <v>0</v>
      </c>
      <c r="BD304" s="25">
        <v>4.9968100000000001E-2</v>
      </c>
      <c r="BF304" s="25">
        <v>-0.2</v>
      </c>
      <c r="BJ304" s="25">
        <v>0.3</v>
      </c>
    </row>
    <row r="305" spans="1:62" x14ac:dyDescent="0.25">
      <c r="A305" s="26"/>
      <c r="B305" s="26"/>
      <c r="C305" s="145">
        <f t="shared" si="6"/>
        <v>45931</v>
      </c>
      <c r="F305" s="26">
        <v>7.0957373268298013E-2</v>
      </c>
      <c r="V305" s="25">
        <v>0</v>
      </c>
      <c r="W305" s="25">
        <v>0.19750000000000001</v>
      </c>
      <c r="X305" s="25">
        <v>0.215</v>
      </c>
      <c r="AM305" s="25">
        <v>0.46</v>
      </c>
      <c r="AN305" s="25">
        <v>8.4968100000000005E-2</v>
      </c>
      <c r="AO305" s="25">
        <v>0</v>
      </c>
      <c r="AP305" s="25">
        <v>0</v>
      </c>
      <c r="AQ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BD305" s="25">
        <v>4.9968100000000001E-2</v>
      </c>
      <c r="BF305" s="25">
        <v>-0.2</v>
      </c>
      <c r="BJ305" s="25">
        <v>0.37253000000000003</v>
      </c>
    </row>
    <row r="306" spans="1:62" x14ac:dyDescent="0.25">
      <c r="A306" s="26"/>
      <c r="B306" s="26"/>
      <c r="C306" s="145">
        <f t="shared" si="6"/>
        <v>45962</v>
      </c>
      <c r="F306" s="26">
        <v>7.0949795141764013E-2</v>
      </c>
      <c r="V306" s="25">
        <v>0</v>
      </c>
      <c r="W306" s="25">
        <v>0.27250000000000002</v>
      </c>
      <c r="X306" s="25">
        <v>0.315</v>
      </c>
      <c r="AM306" s="25">
        <v>0.88500000000000001</v>
      </c>
      <c r="AN306" s="25">
        <v>5.0112000000000004E-3</v>
      </c>
      <c r="AO306" s="25">
        <v>0</v>
      </c>
      <c r="AP306" s="25">
        <v>0</v>
      </c>
      <c r="AQ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BD306" s="25">
        <v>-2.9988700000000004E-2</v>
      </c>
      <c r="BF306" s="25">
        <v>-0.2</v>
      </c>
      <c r="BJ306" s="25">
        <v>0.66</v>
      </c>
    </row>
    <row r="307" spans="1:62" x14ac:dyDescent="0.25">
      <c r="C307" s="145">
        <f t="shared" si="6"/>
        <v>45992</v>
      </c>
      <c r="F307" s="26">
        <v>7.0942461470942006E-2</v>
      </c>
      <c r="V307" s="25">
        <v>0</v>
      </c>
      <c r="W307" s="25">
        <v>0.3075</v>
      </c>
      <c r="X307" s="25">
        <v>0.39500000000000002</v>
      </c>
      <c r="AM307" s="25">
        <v>1.31</v>
      </c>
      <c r="AN307" s="25">
        <v>-9.9519000000000014E-3</v>
      </c>
      <c r="AO307" s="25">
        <v>0</v>
      </c>
      <c r="AP307" s="25">
        <v>0</v>
      </c>
      <c r="AQ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BD307" s="25">
        <v>-4.4951900000000003E-2</v>
      </c>
      <c r="BF307" s="25">
        <v>-0.2</v>
      </c>
      <c r="BJ307" s="25">
        <v>1.03</v>
      </c>
    </row>
    <row r="308" spans="1:62" x14ac:dyDescent="0.25">
      <c r="C308" s="145">
        <f t="shared" si="6"/>
        <v>46023</v>
      </c>
      <c r="F308" s="26">
        <v>7.0934883344445018E-2</v>
      </c>
      <c r="V308" s="25">
        <v>0</v>
      </c>
      <c r="W308" s="25">
        <v>0.3125</v>
      </c>
      <c r="X308" s="25">
        <v>0.46500000000000002</v>
      </c>
      <c r="AM308" s="25">
        <v>1.645</v>
      </c>
      <c r="AN308" s="25">
        <v>-4.9551000000000005E-3</v>
      </c>
      <c r="AO308" s="25">
        <v>0</v>
      </c>
      <c r="AP308" s="25">
        <v>0</v>
      </c>
      <c r="AQ308" s="25">
        <v>0</v>
      </c>
      <c r="AS308" s="25">
        <v>0</v>
      </c>
      <c r="AT308" s="25">
        <v>0</v>
      </c>
      <c r="AU308" s="25">
        <v>0</v>
      </c>
      <c r="AV308" s="25">
        <v>0</v>
      </c>
      <c r="AW308" s="25">
        <v>0</v>
      </c>
      <c r="AX308" s="25">
        <v>0</v>
      </c>
      <c r="BD308" s="25">
        <v>-3.99551E-2</v>
      </c>
      <c r="BF308" s="25">
        <v>0</v>
      </c>
      <c r="BJ308" s="25">
        <v>1.25</v>
      </c>
    </row>
    <row r="309" spans="1:62" x14ac:dyDescent="0.25">
      <c r="C309" s="145">
        <f t="shared" si="6"/>
        <v>46054</v>
      </c>
      <c r="F309" s="26">
        <v>7.0927305217967029E-2</v>
      </c>
      <c r="V309" s="25">
        <v>0</v>
      </c>
      <c r="W309" s="25">
        <v>0.3125</v>
      </c>
      <c r="X309" s="25">
        <v>0.435</v>
      </c>
      <c r="AM309" s="25">
        <v>1.595</v>
      </c>
      <c r="AN309" s="25">
        <v>2.0042500000000005E-2</v>
      </c>
      <c r="AO309" s="25">
        <v>0</v>
      </c>
      <c r="AP309" s="25">
        <v>0</v>
      </c>
      <c r="AQ309" s="25">
        <v>0</v>
      </c>
      <c r="AS309" s="25">
        <v>0</v>
      </c>
      <c r="AT309" s="25">
        <v>0</v>
      </c>
      <c r="AU309" s="25">
        <v>0</v>
      </c>
      <c r="AV309" s="25">
        <v>0</v>
      </c>
      <c r="AW309" s="25">
        <v>0</v>
      </c>
      <c r="AX309" s="25">
        <v>0</v>
      </c>
      <c r="BD309" s="25">
        <v>-1.4957400000000001E-2</v>
      </c>
      <c r="BF309" s="25">
        <v>0</v>
      </c>
      <c r="BJ309" s="25">
        <v>1.25</v>
      </c>
    </row>
    <row r="310" spans="1:62" x14ac:dyDescent="0.25">
      <c r="C310" s="145">
        <f t="shared" si="6"/>
        <v>46082</v>
      </c>
      <c r="F310" s="26">
        <v>7.092046045858301E-2</v>
      </c>
      <c r="V310" s="25">
        <v>0</v>
      </c>
      <c r="W310" s="25">
        <v>0.27</v>
      </c>
      <c r="X310" s="25">
        <v>0.39</v>
      </c>
      <c r="AM310" s="25">
        <v>0.96499999999999997</v>
      </c>
      <c r="AN310" s="25">
        <v>3.0042500000000003E-2</v>
      </c>
      <c r="AO310" s="25">
        <v>0</v>
      </c>
      <c r="AP310" s="25">
        <v>0</v>
      </c>
      <c r="AQ310" s="25">
        <v>0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BD310" s="25">
        <v>-4.9574000000000007E-3</v>
      </c>
      <c r="BF310" s="25">
        <v>0</v>
      </c>
      <c r="BJ310" s="25">
        <v>0.90500000000000003</v>
      </c>
    </row>
    <row r="311" spans="1:62" x14ac:dyDescent="0.25">
      <c r="C311" s="145">
        <f t="shared" si="6"/>
        <v>46113</v>
      </c>
      <c r="F311" s="26">
        <v>7.0912882332141991E-2</v>
      </c>
      <c r="V311" s="25">
        <v>0</v>
      </c>
      <c r="W311" s="25">
        <v>0.20499999999999999</v>
      </c>
      <c r="X311" s="25">
        <v>0.25</v>
      </c>
      <c r="AM311" s="25">
        <v>0.45</v>
      </c>
      <c r="AN311" s="25">
        <v>8.9976600000000018E-2</v>
      </c>
      <c r="AO311" s="25">
        <v>0</v>
      </c>
      <c r="AP311" s="25">
        <v>0</v>
      </c>
      <c r="AQ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BD311" s="25">
        <v>5.49766E-2</v>
      </c>
      <c r="BF311" s="25">
        <v>0</v>
      </c>
      <c r="BJ311" s="25">
        <v>0.36499999999999999</v>
      </c>
    </row>
    <row r="312" spans="1:62" x14ac:dyDescent="0.25">
      <c r="C312" s="145">
        <f t="shared" si="6"/>
        <v>46143</v>
      </c>
      <c r="F312" s="26">
        <v>7.0905548661409024E-2</v>
      </c>
      <c r="V312" s="25">
        <v>0</v>
      </c>
      <c r="W312" s="25">
        <v>0.1925</v>
      </c>
      <c r="X312" s="25">
        <v>0.20250000000000001</v>
      </c>
      <c r="AM312" s="25">
        <v>0.41499999999999998</v>
      </c>
      <c r="AN312" s="25">
        <v>8.9968099999999995E-2</v>
      </c>
      <c r="AO312" s="25">
        <v>0</v>
      </c>
      <c r="AP312" s="25">
        <v>0</v>
      </c>
      <c r="AQ312" s="25">
        <v>0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BD312" s="25">
        <v>5.4968100000000013E-2</v>
      </c>
      <c r="BF312" s="25">
        <v>0</v>
      </c>
      <c r="BJ312" s="25">
        <v>0.29749999999999999</v>
      </c>
    </row>
    <row r="313" spans="1:62" x14ac:dyDescent="0.25">
      <c r="C313" s="145">
        <f t="shared" si="6"/>
        <v>46174</v>
      </c>
      <c r="F313" s="26">
        <v>7.0897970535005031E-2</v>
      </c>
      <c r="V313" s="25">
        <v>0</v>
      </c>
      <c r="W313" s="25">
        <v>0.1925</v>
      </c>
      <c r="X313" s="25">
        <v>0.20250000000000001</v>
      </c>
      <c r="AM313" s="25">
        <v>0.40500000000000003</v>
      </c>
      <c r="AN313" s="25">
        <v>8.9968099999999995E-2</v>
      </c>
      <c r="AO313" s="25">
        <v>0</v>
      </c>
      <c r="AP313" s="25">
        <v>0</v>
      </c>
      <c r="AQ313" s="25">
        <v>0</v>
      </c>
      <c r="AS313" s="25">
        <v>0</v>
      </c>
      <c r="AT313" s="25">
        <v>0</v>
      </c>
      <c r="AU313" s="25">
        <v>0</v>
      </c>
      <c r="AV313" s="25">
        <v>0</v>
      </c>
      <c r="AW313" s="25">
        <v>0</v>
      </c>
      <c r="AX313" s="25">
        <v>0</v>
      </c>
      <c r="BD313" s="25">
        <v>5.4968100000000013E-2</v>
      </c>
      <c r="BF313" s="25">
        <v>0</v>
      </c>
      <c r="BJ313" s="25">
        <v>0.29749999999999999</v>
      </c>
    </row>
    <row r="314" spans="1:62" x14ac:dyDescent="0.25">
      <c r="C314" s="145">
        <f t="shared" si="6"/>
        <v>46204</v>
      </c>
      <c r="F314" s="26">
        <v>7.0890636864309006E-2</v>
      </c>
      <c r="V314" s="25">
        <v>0</v>
      </c>
      <c r="W314" s="25">
        <v>0.1925</v>
      </c>
      <c r="X314" s="25">
        <v>0.215</v>
      </c>
      <c r="AM314" s="25">
        <v>0.44</v>
      </c>
      <c r="AN314" s="25">
        <v>8.9968099999999995E-2</v>
      </c>
      <c r="AO314" s="25">
        <v>0</v>
      </c>
      <c r="AP314" s="25">
        <v>0</v>
      </c>
      <c r="AQ314" s="25">
        <v>0</v>
      </c>
      <c r="AS314" s="25">
        <v>0</v>
      </c>
      <c r="AT314" s="25">
        <v>0</v>
      </c>
      <c r="AU314" s="25">
        <v>0</v>
      </c>
      <c r="AV314" s="25">
        <v>0</v>
      </c>
      <c r="AW314" s="25">
        <v>0</v>
      </c>
      <c r="AX314" s="25">
        <v>0</v>
      </c>
      <c r="BD314" s="25">
        <v>5.4968100000000013E-2</v>
      </c>
      <c r="BF314" s="25">
        <v>0</v>
      </c>
      <c r="BJ314" s="25">
        <v>0.31</v>
      </c>
    </row>
    <row r="315" spans="1:62" x14ac:dyDescent="0.25">
      <c r="C315" s="145">
        <f t="shared" si="6"/>
        <v>46235</v>
      </c>
      <c r="F315" s="26">
        <v>7.0883058737941027E-2</v>
      </c>
      <c r="V315" s="25">
        <v>0</v>
      </c>
      <c r="W315" s="25">
        <v>0.1925</v>
      </c>
      <c r="X315" s="25">
        <v>0.215</v>
      </c>
      <c r="AM315" s="25">
        <v>0.505</v>
      </c>
      <c r="AN315" s="25">
        <v>8.9968099999999995E-2</v>
      </c>
      <c r="AO315" s="25">
        <v>0</v>
      </c>
      <c r="AP315" s="25">
        <v>0</v>
      </c>
      <c r="AQ315" s="25">
        <v>0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BD315" s="25">
        <v>5.4968100000000013E-2</v>
      </c>
      <c r="BF315" s="25">
        <v>0</v>
      </c>
      <c r="BJ315" s="25">
        <v>0.31</v>
      </c>
    </row>
    <row r="316" spans="1:62" x14ac:dyDescent="0.25">
      <c r="C316" s="145">
        <f t="shared" si="6"/>
        <v>46266</v>
      </c>
      <c r="F316" s="26">
        <v>7.0875480611593017E-2</v>
      </c>
      <c r="V316" s="25">
        <v>0</v>
      </c>
      <c r="W316" s="25">
        <v>0.1925</v>
      </c>
      <c r="X316" s="25">
        <v>0.19500000000000001</v>
      </c>
      <c r="AM316" s="25">
        <v>0.40500000000000003</v>
      </c>
      <c r="AN316" s="25">
        <v>8.9968099999999995E-2</v>
      </c>
      <c r="AO316" s="25">
        <v>0</v>
      </c>
      <c r="AP316" s="25">
        <v>0</v>
      </c>
      <c r="AQ316" s="25">
        <v>0</v>
      </c>
      <c r="AS316" s="25">
        <v>0</v>
      </c>
      <c r="AT316" s="25">
        <v>0</v>
      </c>
      <c r="AU316" s="25">
        <v>0</v>
      </c>
      <c r="AV316" s="25">
        <v>0</v>
      </c>
      <c r="AW316" s="25">
        <v>0</v>
      </c>
      <c r="AX316" s="25">
        <v>0</v>
      </c>
      <c r="BD316" s="25">
        <v>5.4968100000000013E-2</v>
      </c>
      <c r="BF316" s="25">
        <v>0</v>
      </c>
      <c r="BJ316" s="25">
        <v>0.3</v>
      </c>
    </row>
    <row r="317" spans="1:62" x14ac:dyDescent="0.25">
      <c r="C317" s="145">
        <f t="shared" si="6"/>
        <v>46296</v>
      </c>
      <c r="F317" s="26">
        <v>7.0868146940952018E-2</v>
      </c>
      <c r="V317" s="25">
        <v>0</v>
      </c>
      <c r="W317" s="25">
        <v>0.19750000000000001</v>
      </c>
      <c r="X317" s="25">
        <v>0.215</v>
      </c>
      <c r="AM317" s="25">
        <v>0.46</v>
      </c>
      <c r="AN317" s="25">
        <v>8.9968099999999995E-2</v>
      </c>
      <c r="AO317" s="25">
        <v>0</v>
      </c>
      <c r="AP317" s="25">
        <v>0</v>
      </c>
      <c r="AQ317" s="25">
        <v>0</v>
      </c>
      <c r="AS317" s="25">
        <v>0</v>
      </c>
      <c r="AT317" s="25">
        <v>0</v>
      </c>
      <c r="AU317" s="25">
        <v>0</v>
      </c>
      <c r="AV317" s="25">
        <v>0</v>
      </c>
      <c r="AW317" s="25">
        <v>0</v>
      </c>
      <c r="AX317" s="25">
        <v>0</v>
      </c>
      <c r="BD317" s="25">
        <v>5.4968100000000013E-2</v>
      </c>
      <c r="BF317" s="25">
        <v>0</v>
      </c>
      <c r="BJ317" s="25">
        <v>0.37253000000000003</v>
      </c>
    </row>
    <row r="318" spans="1:62" x14ac:dyDescent="0.25">
      <c r="C318" s="145">
        <f t="shared" si="6"/>
        <v>46327</v>
      </c>
      <c r="F318" s="26">
        <v>7.0860568814640021E-2</v>
      </c>
      <c r="V318" s="25">
        <v>0</v>
      </c>
      <c r="W318" s="25">
        <v>0.27250000000000002</v>
      </c>
      <c r="X318" s="25">
        <v>0.315</v>
      </c>
      <c r="AM318" s="25">
        <v>0.88500000000000001</v>
      </c>
      <c r="AN318" s="25">
        <v>1.00112E-2</v>
      </c>
      <c r="AO318" s="25">
        <v>0</v>
      </c>
      <c r="AP318" s="25">
        <v>0</v>
      </c>
      <c r="AQ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BD318" s="25">
        <v>-2.4988700000000003E-2</v>
      </c>
      <c r="BF318" s="25">
        <v>0</v>
      </c>
      <c r="BJ318" s="25">
        <v>0.66</v>
      </c>
    </row>
    <row r="319" spans="1:62" x14ac:dyDescent="0.25">
      <c r="C319" s="145">
        <f t="shared" si="6"/>
        <v>46357</v>
      </c>
      <c r="F319" s="26">
        <v>7.0853235144035007E-2</v>
      </c>
      <c r="V319" s="25">
        <v>0</v>
      </c>
      <c r="W319" s="25">
        <v>0.3075</v>
      </c>
      <c r="X319" s="25">
        <v>0.39500000000000002</v>
      </c>
      <c r="AM319" s="25">
        <v>1.31</v>
      </c>
      <c r="AN319" s="25">
        <v>-4.9519000000000013E-3</v>
      </c>
      <c r="AO319" s="25">
        <v>0</v>
      </c>
      <c r="AP319" s="25">
        <v>0</v>
      </c>
      <c r="AQ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BD319" s="25">
        <v>-3.9951899999999999E-2</v>
      </c>
      <c r="BF319" s="25">
        <v>0</v>
      </c>
      <c r="BJ319" s="25">
        <v>1.03</v>
      </c>
    </row>
    <row r="320" spans="1:62" x14ac:dyDescent="0.25">
      <c r="C320" s="145">
        <f t="shared" si="6"/>
        <v>46388</v>
      </c>
      <c r="F320" s="26">
        <v>7.084565701776202E-2</v>
      </c>
      <c r="V320" s="25">
        <v>0</v>
      </c>
      <c r="W320" s="25">
        <v>0.3125</v>
      </c>
      <c r="X320" s="25">
        <v>0.46500000000000002</v>
      </c>
      <c r="AM320" s="25">
        <v>1.645</v>
      </c>
      <c r="AN320" s="25">
        <v>4.4800000000000005E-5</v>
      </c>
      <c r="AO320" s="25">
        <v>0</v>
      </c>
      <c r="AP320" s="25">
        <v>0</v>
      </c>
      <c r="AQ320" s="25">
        <v>0</v>
      </c>
      <c r="AS320" s="25">
        <v>0</v>
      </c>
      <c r="AT320" s="25">
        <v>0</v>
      </c>
      <c r="AU320" s="25">
        <v>0</v>
      </c>
      <c r="AV320" s="25">
        <v>0</v>
      </c>
      <c r="AW320" s="25">
        <v>0</v>
      </c>
      <c r="AX320" s="25">
        <v>0</v>
      </c>
      <c r="BD320" s="25">
        <v>-3.4955100000000003E-2</v>
      </c>
      <c r="BF320" s="25">
        <v>0</v>
      </c>
      <c r="BJ320" s="25">
        <v>1.25</v>
      </c>
    </row>
    <row r="321" spans="3:62" x14ac:dyDescent="0.25">
      <c r="C321" s="145">
        <f t="shared" si="6"/>
        <v>46419</v>
      </c>
      <c r="F321" s="26">
        <v>7.0838078891507006E-2</v>
      </c>
      <c r="V321" s="25">
        <v>0</v>
      </c>
      <c r="W321" s="25">
        <v>0.3125</v>
      </c>
      <c r="X321" s="25">
        <v>0.435</v>
      </c>
      <c r="AM321" s="25">
        <v>1.595</v>
      </c>
      <c r="AN321" s="25">
        <v>2.5042500000000002E-2</v>
      </c>
      <c r="AO321" s="25">
        <v>0</v>
      </c>
      <c r="AP321" s="25">
        <v>0</v>
      </c>
      <c r="AQ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BD321" s="25">
        <v>-9.9573999999999999E-3</v>
      </c>
      <c r="BF321" s="25">
        <v>0</v>
      </c>
      <c r="BJ321" s="25">
        <v>1.25</v>
      </c>
    </row>
    <row r="322" spans="3:62" x14ac:dyDescent="0.25">
      <c r="C322" s="145">
        <f t="shared" si="6"/>
        <v>46447</v>
      </c>
      <c r="F322" s="26">
        <v>7.0831234132326018E-2</v>
      </c>
      <c r="V322" s="25">
        <v>0</v>
      </c>
      <c r="W322" s="25">
        <v>0.27</v>
      </c>
      <c r="X322" s="25">
        <v>0.39</v>
      </c>
      <c r="AM322" s="25">
        <v>0.96499999999999997</v>
      </c>
      <c r="AN322" s="25">
        <v>3.5042500000000004E-2</v>
      </c>
      <c r="AO322" s="25">
        <v>0</v>
      </c>
      <c r="AP322" s="25">
        <v>0</v>
      </c>
      <c r="AQ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BD322" s="25">
        <v>4.2577000000002001E-5</v>
      </c>
      <c r="BF322" s="25">
        <v>0</v>
      </c>
      <c r="BJ322" s="25">
        <v>0.90500000000000003</v>
      </c>
    </row>
    <row r="323" spans="3:62" x14ac:dyDescent="0.25">
      <c r="C323" s="145">
        <f t="shared" si="6"/>
        <v>46478</v>
      </c>
      <c r="F323" s="26">
        <v>7.082365600610703E-2</v>
      </c>
      <c r="V323" s="25">
        <v>0</v>
      </c>
      <c r="W323" s="25">
        <v>0.20499999999999999</v>
      </c>
      <c r="X323" s="25">
        <v>0.25</v>
      </c>
      <c r="AM323" s="25">
        <v>0.45</v>
      </c>
      <c r="AN323" s="25">
        <v>9.4976600000000022E-2</v>
      </c>
      <c r="AO323" s="25">
        <v>0</v>
      </c>
      <c r="AP323" s="25">
        <v>0</v>
      </c>
      <c r="AQ323" s="25">
        <v>0</v>
      </c>
      <c r="AS323" s="25">
        <v>0</v>
      </c>
      <c r="AT323" s="25">
        <v>0</v>
      </c>
      <c r="AU323" s="25">
        <v>0</v>
      </c>
      <c r="AV323" s="25">
        <v>0</v>
      </c>
      <c r="AW323" s="25">
        <v>0</v>
      </c>
      <c r="AX323" s="25">
        <v>0</v>
      </c>
      <c r="BD323" s="25">
        <v>5.9976599999999998E-2</v>
      </c>
      <c r="BF323" s="25">
        <v>0</v>
      </c>
      <c r="BJ323" s="25">
        <v>0.36499999999999999</v>
      </c>
    </row>
    <row r="324" spans="3:62" x14ac:dyDescent="0.25">
      <c r="C324" s="145">
        <f t="shared" si="6"/>
        <v>46508</v>
      </c>
      <c r="F324" s="26">
        <v>7.0816322335591014E-2</v>
      </c>
      <c r="V324" s="25">
        <v>0</v>
      </c>
      <c r="W324" s="25">
        <v>0.1925</v>
      </c>
      <c r="X324" s="25">
        <v>0.20250000000000001</v>
      </c>
      <c r="AM324" s="25">
        <v>0.41499999999999998</v>
      </c>
      <c r="AN324" s="25">
        <v>9.49681E-2</v>
      </c>
      <c r="AO324" s="25">
        <v>0</v>
      </c>
      <c r="AP324" s="25">
        <v>0</v>
      </c>
      <c r="AQ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BD324" s="25">
        <v>5.996810000000001E-2</v>
      </c>
      <c r="BF324" s="25">
        <v>0</v>
      </c>
      <c r="BJ324" s="25">
        <v>0.29749999999999999</v>
      </c>
    </row>
    <row r="325" spans="3:62" x14ac:dyDescent="0.25">
      <c r="C325" s="145">
        <f t="shared" si="6"/>
        <v>46539</v>
      </c>
      <c r="F325" s="26">
        <v>7.0808744209409996E-2</v>
      </c>
      <c r="V325" s="25">
        <v>0</v>
      </c>
      <c r="W325" s="25">
        <v>0.1925</v>
      </c>
      <c r="X325" s="25">
        <v>0.20250000000000001</v>
      </c>
      <c r="AM325" s="25">
        <v>0.40500000000000003</v>
      </c>
      <c r="AN325" s="25">
        <v>9.49681E-2</v>
      </c>
      <c r="AO325" s="25">
        <v>0</v>
      </c>
      <c r="AP325" s="25">
        <v>0</v>
      </c>
      <c r="AQ325" s="25">
        <v>0</v>
      </c>
      <c r="AS325" s="25">
        <v>0</v>
      </c>
      <c r="AT325" s="25">
        <v>0</v>
      </c>
      <c r="AU325" s="25">
        <v>0</v>
      </c>
      <c r="AV325" s="25">
        <v>0</v>
      </c>
      <c r="AW325" s="25">
        <v>0</v>
      </c>
      <c r="AX325" s="25">
        <v>0</v>
      </c>
      <c r="BD325" s="25">
        <v>5.996810000000001E-2</v>
      </c>
      <c r="BF325" s="25">
        <v>0</v>
      </c>
      <c r="BJ325" s="25">
        <v>0.29749999999999999</v>
      </c>
    </row>
    <row r="326" spans="3:62" x14ac:dyDescent="0.25">
      <c r="C326" s="145">
        <f t="shared" si="6"/>
        <v>46569</v>
      </c>
      <c r="F326" s="26">
        <v>7.0801410538930021E-2</v>
      </c>
      <c r="V326" s="25">
        <v>0</v>
      </c>
      <c r="W326" s="25">
        <v>0.1925</v>
      </c>
      <c r="X326" s="25">
        <v>0.215</v>
      </c>
      <c r="AM326" s="25">
        <v>0.44</v>
      </c>
      <c r="AN326" s="25">
        <v>9.49681E-2</v>
      </c>
      <c r="AO326" s="25">
        <v>0</v>
      </c>
      <c r="AP326" s="25">
        <v>0</v>
      </c>
      <c r="AQ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BD326" s="25">
        <v>5.996810000000001E-2</v>
      </c>
      <c r="BF326" s="25">
        <v>0</v>
      </c>
      <c r="BJ326" s="25">
        <v>0.31</v>
      </c>
    </row>
    <row r="327" spans="3:62" x14ac:dyDescent="0.25">
      <c r="C327" s="145">
        <f t="shared" ref="C327:C364" si="7">EOMONTH(C326,0)+1</f>
        <v>46600</v>
      </c>
      <c r="F327" s="26">
        <v>7.0793832412786015E-2</v>
      </c>
      <c r="V327" s="25">
        <v>0</v>
      </c>
      <c r="W327" s="25">
        <v>0.1925</v>
      </c>
      <c r="X327" s="25">
        <v>0.215</v>
      </c>
      <c r="AM327" s="25">
        <v>0.505</v>
      </c>
      <c r="AN327" s="25">
        <v>9.49681E-2</v>
      </c>
      <c r="AO327" s="25">
        <v>0</v>
      </c>
      <c r="AP327" s="25">
        <v>0</v>
      </c>
      <c r="AQ327" s="25">
        <v>0</v>
      </c>
      <c r="AS327" s="25">
        <v>0</v>
      </c>
      <c r="AT327" s="25">
        <v>0</v>
      </c>
      <c r="AU327" s="25">
        <v>0</v>
      </c>
      <c r="AV327" s="25">
        <v>0</v>
      </c>
      <c r="AW327" s="25">
        <v>0</v>
      </c>
      <c r="AX327" s="25">
        <v>0</v>
      </c>
      <c r="BD327" s="25">
        <v>5.996810000000001E-2</v>
      </c>
      <c r="BF327" s="25">
        <v>0</v>
      </c>
      <c r="BJ327" s="25">
        <v>0.31</v>
      </c>
    </row>
    <row r="328" spans="3:62" x14ac:dyDescent="0.25">
      <c r="C328" s="145">
        <f t="shared" si="7"/>
        <v>46631</v>
      </c>
      <c r="F328" s="26">
        <v>7.0786254286662006E-2</v>
      </c>
      <c r="V328" s="25">
        <v>0</v>
      </c>
      <c r="W328" s="25">
        <v>0.1925</v>
      </c>
      <c r="X328" s="25">
        <v>0.19500000000000001</v>
      </c>
      <c r="AM328" s="25">
        <v>0.40500000000000003</v>
      </c>
      <c r="AN328" s="25">
        <v>9.49681E-2</v>
      </c>
      <c r="AO328" s="25">
        <v>0</v>
      </c>
      <c r="AP328" s="25">
        <v>0</v>
      </c>
      <c r="AQ328" s="25">
        <v>0</v>
      </c>
      <c r="AS328" s="25">
        <v>0</v>
      </c>
      <c r="AT328" s="25">
        <v>0</v>
      </c>
      <c r="AU328" s="25">
        <v>0</v>
      </c>
      <c r="AV328" s="25">
        <v>0</v>
      </c>
      <c r="AW328" s="25">
        <v>0</v>
      </c>
      <c r="AX328" s="25">
        <v>0</v>
      </c>
      <c r="BD328" s="25">
        <v>5.996810000000001E-2</v>
      </c>
      <c r="BF328" s="25">
        <v>0</v>
      </c>
      <c r="BJ328" s="25">
        <v>0.3</v>
      </c>
    </row>
    <row r="329" spans="3:62" x14ac:dyDescent="0.25">
      <c r="C329" s="145">
        <f t="shared" si="7"/>
        <v>46661</v>
      </c>
      <c r="F329" s="26">
        <v>7.0778920616236016E-2</v>
      </c>
      <c r="V329" s="25">
        <v>0</v>
      </c>
      <c r="W329" s="25">
        <v>0.19750000000000001</v>
      </c>
      <c r="X329" s="25">
        <v>0.215</v>
      </c>
      <c r="AM329" s="25">
        <v>0.46</v>
      </c>
      <c r="AN329" s="25">
        <v>9.49681E-2</v>
      </c>
      <c r="AO329" s="25">
        <v>0</v>
      </c>
      <c r="AP329" s="25">
        <v>0</v>
      </c>
      <c r="AQ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BD329" s="25">
        <v>5.996810000000001E-2</v>
      </c>
      <c r="BF329" s="25">
        <v>0</v>
      </c>
      <c r="BJ329" s="25">
        <v>0.37253000000000003</v>
      </c>
    </row>
    <row r="330" spans="3:62" x14ac:dyDescent="0.25">
      <c r="C330" s="145">
        <f t="shared" si="7"/>
        <v>46692</v>
      </c>
      <c r="F330" s="26">
        <v>7.0771342490149006E-2</v>
      </c>
      <c r="V330" s="25">
        <v>0</v>
      </c>
      <c r="W330" s="25">
        <v>0.27250000000000002</v>
      </c>
      <c r="X330" s="25">
        <v>0.315</v>
      </c>
      <c r="AM330" s="25">
        <v>0.88500000000000001</v>
      </c>
      <c r="AN330" s="25">
        <v>1.5011200000000002E-2</v>
      </c>
      <c r="AO330" s="25">
        <v>0</v>
      </c>
      <c r="AP330" s="25">
        <v>0</v>
      </c>
      <c r="AQ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BD330" s="25">
        <v>-1.9988700000000002E-2</v>
      </c>
      <c r="BF330" s="25">
        <v>0</v>
      </c>
      <c r="BJ330" s="25">
        <v>0.66</v>
      </c>
    </row>
    <row r="331" spans="3:62" x14ac:dyDescent="0.25">
      <c r="C331" s="145">
        <f t="shared" si="7"/>
        <v>46722</v>
      </c>
      <c r="F331" s="26">
        <v>7.0764008819759999E-2</v>
      </c>
      <c r="V331" s="25">
        <v>0</v>
      </c>
      <c r="W331" s="25">
        <v>0.3075</v>
      </c>
      <c r="X331" s="25">
        <v>0.39500000000000002</v>
      </c>
      <c r="AM331" s="25">
        <v>1.31</v>
      </c>
      <c r="AN331" s="25">
        <v>4.7999999999999994E-5</v>
      </c>
      <c r="AO331" s="25">
        <v>0</v>
      </c>
      <c r="AP331" s="25">
        <v>0</v>
      </c>
      <c r="AQ331" s="25">
        <v>0</v>
      </c>
      <c r="AS331" s="25">
        <v>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BD331" s="25">
        <v>-3.4951900000000001E-2</v>
      </c>
      <c r="BF331" s="25">
        <v>0</v>
      </c>
      <c r="BJ331" s="25">
        <v>1.03</v>
      </c>
    </row>
    <row r="332" spans="3:62" x14ac:dyDescent="0.25">
      <c r="C332" s="145">
        <f t="shared" si="7"/>
        <v>46753</v>
      </c>
      <c r="F332" s="26">
        <v>7.0756430693709002E-2</v>
      </c>
      <c r="V332" s="25">
        <v>0</v>
      </c>
      <c r="W332" s="25">
        <v>0.3125</v>
      </c>
      <c r="X332" s="25">
        <v>0.46500000000000002</v>
      </c>
      <c r="AM332" s="25">
        <v>1.645</v>
      </c>
      <c r="AN332" s="25">
        <v>5.0448000000000003E-3</v>
      </c>
      <c r="AO332" s="25">
        <v>0</v>
      </c>
      <c r="AP332" s="25">
        <v>0</v>
      </c>
      <c r="AQ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BD332" s="25">
        <v>-2.9955100000000005E-2</v>
      </c>
      <c r="BF332" s="25">
        <v>0</v>
      </c>
      <c r="BJ332" s="25">
        <v>1.25</v>
      </c>
    </row>
    <row r="333" spans="3:62" x14ac:dyDescent="0.25">
      <c r="C333" s="145">
        <f t="shared" si="7"/>
        <v>46784</v>
      </c>
      <c r="F333" s="26">
        <v>7.0748852567679002E-2</v>
      </c>
      <c r="V333" s="25">
        <v>0</v>
      </c>
      <c r="W333" s="25">
        <v>0.3125</v>
      </c>
      <c r="X333" s="25">
        <v>0.435</v>
      </c>
      <c r="AM333" s="25">
        <v>1.595</v>
      </c>
      <c r="AN333" s="25">
        <v>3.0042500000000003E-2</v>
      </c>
      <c r="AO333" s="25">
        <v>0</v>
      </c>
      <c r="AP333" s="25">
        <v>0</v>
      </c>
      <c r="AQ333" s="25">
        <v>0</v>
      </c>
      <c r="AS333" s="25">
        <v>0</v>
      </c>
      <c r="AT333" s="25">
        <v>0</v>
      </c>
      <c r="AU333" s="25">
        <v>0</v>
      </c>
      <c r="AV333" s="25">
        <v>0</v>
      </c>
      <c r="AW333" s="25">
        <v>0</v>
      </c>
      <c r="AX333" s="25">
        <v>0</v>
      </c>
      <c r="BD333" s="25">
        <v>-4.9574000000000007E-3</v>
      </c>
      <c r="BF333" s="25">
        <v>0</v>
      </c>
      <c r="BJ333" s="25">
        <v>1.25</v>
      </c>
    </row>
    <row r="334" spans="3:62" x14ac:dyDescent="0.25">
      <c r="C334" s="145">
        <f t="shared" si="7"/>
        <v>46813</v>
      </c>
      <c r="F334" s="26">
        <v>7.0741763353022014E-2</v>
      </c>
      <c r="V334" s="25">
        <v>0</v>
      </c>
      <c r="W334" s="25">
        <v>0.27</v>
      </c>
      <c r="X334" s="25">
        <v>0.39</v>
      </c>
      <c r="AM334" s="25">
        <v>0.96499999999999997</v>
      </c>
      <c r="AN334" s="25">
        <v>4.0042500000000002E-2</v>
      </c>
      <c r="AO334" s="25">
        <v>0</v>
      </c>
      <c r="AP334" s="25">
        <v>0</v>
      </c>
      <c r="AQ334" s="25">
        <v>0</v>
      </c>
      <c r="AS334" s="25">
        <v>0</v>
      </c>
      <c r="AT334" s="25">
        <v>0</v>
      </c>
      <c r="AU334" s="25">
        <v>0</v>
      </c>
      <c r="AV334" s="25">
        <v>0</v>
      </c>
      <c r="AW334" s="25">
        <v>0</v>
      </c>
      <c r="AX334" s="25">
        <v>0</v>
      </c>
      <c r="BD334" s="25">
        <v>5.0425770000000003E-3</v>
      </c>
      <c r="BF334" s="25">
        <v>0</v>
      </c>
      <c r="BJ334" s="25">
        <v>0.90500000000000003</v>
      </c>
    </row>
    <row r="335" spans="3:62" x14ac:dyDescent="0.25">
      <c r="C335" s="145">
        <f t="shared" si="7"/>
        <v>46844</v>
      </c>
      <c r="F335" s="26">
        <v>7.0734185227027027E-2</v>
      </c>
      <c r="V335" s="25">
        <v>0</v>
      </c>
      <c r="W335" s="25">
        <v>0.20499999999999999</v>
      </c>
      <c r="X335" s="25">
        <v>0.25</v>
      </c>
      <c r="AM335" s="25">
        <v>0.45</v>
      </c>
      <c r="AN335" s="25">
        <v>9.9976600000000013E-2</v>
      </c>
      <c r="AO335" s="25">
        <v>0</v>
      </c>
      <c r="AP335" s="25">
        <v>0</v>
      </c>
      <c r="AQ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BD335" s="25">
        <v>6.4976599999999995E-2</v>
      </c>
      <c r="BF335" s="25">
        <v>0</v>
      </c>
      <c r="BJ335" s="25">
        <v>0.36499999999999999</v>
      </c>
    </row>
    <row r="336" spans="3:62" x14ac:dyDescent="0.25">
      <c r="C336" s="145">
        <f t="shared" si="7"/>
        <v>46874</v>
      </c>
      <c r="F336" s="26">
        <v>7.0726851556728004E-2</v>
      </c>
      <c r="V336" s="25">
        <v>0</v>
      </c>
      <c r="W336" s="25">
        <v>0.1925</v>
      </c>
      <c r="X336" s="25">
        <v>0.20250000000000001</v>
      </c>
      <c r="AM336" s="25">
        <v>0.41499999999999998</v>
      </c>
      <c r="AN336" s="25">
        <v>9.9968100000000004E-2</v>
      </c>
      <c r="AO336" s="25">
        <v>0</v>
      </c>
      <c r="AP336" s="25">
        <v>0</v>
      </c>
      <c r="AQ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BD336" s="25">
        <v>6.4968100000000015E-2</v>
      </c>
      <c r="BF336" s="25">
        <v>0</v>
      </c>
      <c r="BJ336" s="25">
        <v>0.29749999999999999</v>
      </c>
    </row>
    <row r="337" spans="3:62" x14ac:dyDescent="0.25">
      <c r="C337" s="145">
        <f t="shared" si="7"/>
        <v>46905</v>
      </c>
      <c r="F337" s="26">
        <v>7.0719273430771029E-2</v>
      </c>
      <c r="V337" s="25">
        <v>0</v>
      </c>
      <c r="W337" s="25">
        <v>0.1925</v>
      </c>
      <c r="X337" s="25">
        <v>0.20250000000000001</v>
      </c>
      <c r="AM337" s="25">
        <v>0.40500000000000003</v>
      </c>
      <c r="AN337" s="25">
        <v>9.9968100000000004E-2</v>
      </c>
      <c r="AO337" s="25">
        <v>0</v>
      </c>
      <c r="AP337" s="25">
        <v>0</v>
      </c>
      <c r="AQ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BD337" s="25">
        <v>6.4968100000000015E-2</v>
      </c>
      <c r="BF337" s="25">
        <v>0</v>
      </c>
      <c r="BJ337" s="25">
        <v>0.29749999999999999</v>
      </c>
    </row>
    <row r="338" spans="3:62" x14ac:dyDescent="0.25">
      <c r="C338" s="145">
        <f t="shared" si="7"/>
        <v>46935</v>
      </c>
      <c r="F338" s="26">
        <v>7.0711939760508005E-2</v>
      </c>
      <c r="V338" s="25">
        <v>0</v>
      </c>
      <c r="W338" s="25">
        <v>0.1925</v>
      </c>
      <c r="X338" s="25">
        <v>0.215</v>
      </c>
      <c r="AM338" s="25">
        <v>0.44</v>
      </c>
      <c r="AN338" s="25">
        <v>9.9968100000000004E-2</v>
      </c>
      <c r="AO338" s="25">
        <v>0</v>
      </c>
      <c r="AP338" s="25">
        <v>0</v>
      </c>
      <c r="AQ338" s="25">
        <v>0</v>
      </c>
      <c r="AS338" s="25">
        <v>0</v>
      </c>
      <c r="AT338" s="25">
        <v>0</v>
      </c>
      <c r="AU338" s="25">
        <v>0</v>
      </c>
      <c r="AV338" s="25">
        <v>0</v>
      </c>
      <c r="AW338" s="25">
        <v>0</v>
      </c>
      <c r="AX338" s="25">
        <v>0</v>
      </c>
      <c r="BD338" s="25">
        <v>6.4968100000000015E-2</v>
      </c>
      <c r="BF338" s="25">
        <v>0</v>
      </c>
      <c r="BJ338" s="25">
        <v>0.31</v>
      </c>
    </row>
    <row r="339" spans="3:62" x14ac:dyDescent="0.25">
      <c r="C339" s="145">
        <f t="shared" si="7"/>
        <v>46966</v>
      </c>
      <c r="F339" s="26">
        <v>7.0704361634588028E-2</v>
      </c>
      <c r="V339" s="25">
        <v>0</v>
      </c>
      <c r="W339" s="25">
        <v>0.1925</v>
      </c>
      <c r="X339" s="25">
        <v>0.215</v>
      </c>
      <c r="AM339" s="25">
        <v>0.505</v>
      </c>
      <c r="AN339" s="25">
        <v>9.9968100000000004E-2</v>
      </c>
      <c r="AO339" s="25">
        <v>0</v>
      </c>
      <c r="AP339" s="25">
        <v>0</v>
      </c>
      <c r="AQ339" s="25">
        <v>0</v>
      </c>
      <c r="AS339" s="25">
        <v>0</v>
      </c>
      <c r="AT339" s="25">
        <v>0</v>
      </c>
      <c r="AU339" s="25">
        <v>0</v>
      </c>
      <c r="AV339" s="25">
        <v>0</v>
      </c>
      <c r="AW339" s="25">
        <v>0</v>
      </c>
      <c r="AX339" s="25">
        <v>0</v>
      </c>
      <c r="BD339" s="25">
        <v>6.4968100000000015E-2</v>
      </c>
      <c r="BF339" s="25">
        <v>0</v>
      </c>
      <c r="BJ339" s="25">
        <v>0.31</v>
      </c>
    </row>
    <row r="340" spans="3:62" x14ac:dyDescent="0.25">
      <c r="C340" s="145">
        <f t="shared" si="7"/>
        <v>46997</v>
      </c>
      <c r="F340" s="26">
        <v>7.0696783508687008E-2</v>
      </c>
      <c r="V340" s="25">
        <v>0</v>
      </c>
      <c r="W340" s="25">
        <v>0.1925</v>
      </c>
      <c r="X340" s="25">
        <v>0.19500000000000001</v>
      </c>
      <c r="AM340" s="25">
        <v>0.40500000000000003</v>
      </c>
      <c r="AN340" s="25">
        <v>9.9968100000000004E-2</v>
      </c>
      <c r="AO340" s="25">
        <v>0</v>
      </c>
      <c r="AP340" s="25">
        <v>0</v>
      </c>
      <c r="AQ340" s="25">
        <v>0</v>
      </c>
      <c r="AS340" s="25">
        <v>0</v>
      </c>
      <c r="AT340" s="25">
        <v>0</v>
      </c>
      <c r="AU340" s="25">
        <v>0</v>
      </c>
      <c r="AV340" s="25">
        <v>0</v>
      </c>
      <c r="AW340" s="25">
        <v>0</v>
      </c>
      <c r="AX340" s="25">
        <v>0</v>
      </c>
      <c r="BD340" s="25">
        <v>6.4968100000000015E-2</v>
      </c>
      <c r="BF340" s="25">
        <v>0</v>
      </c>
      <c r="BJ340" s="25">
        <v>0.3</v>
      </c>
    </row>
    <row r="341" spans="3:62" x14ac:dyDescent="0.25">
      <c r="C341" s="145">
        <f t="shared" si="7"/>
        <v>47027</v>
      </c>
      <c r="F341" s="26">
        <v>7.0689449838479024E-2</v>
      </c>
      <c r="V341" s="25">
        <v>0</v>
      </c>
      <c r="W341" s="25">
        <v>0.19750000000000001</v>
      </c>
      <c r="X341" s="25">
        <v>0.215</v>
      </c>
      <c r="AM341" s="25">
        <v>0.46</v>
      </c>
      <c r="AN341" s="25">
        <v>9.9968100000000004E-2</v>
      </c>
      <c r="AO341" s="25">
        <v>0</v>
      </c>
      <c r="AP341" s="25">
        <v>0</v>
      </c>
      <c r="AQ341" s="25">
        <v>0</v>
      </c>
      <c r="AS341" s="25">
        <v>0</v>
      </c>
      <c r="AT341" s="25">
        <v>0</v>
      </c>
      <c r="AU341" s="25">
        <v>0</v>
      </c>
      <c r="AV341" s="25">
        <v>0</v>
      </c>
      <c r="AW341" s="25">
        <v>0</v>
      </c>
      <c r="AX341" s="25">
        <v>0</v>
      </c>
      <c r="BD341" s="25">
        <v>6.4968100000000015E-2</v>
      </c>
      <c r="BF341" s="25">
        <v>0</v>
      </c>
      <c r="BJ341" s="25">
        <v>0.37253000000000003</v>
      </c>
    </row>
    <row r="342" spans="3:62" x14ac:dyDescent="0.25">
      <c r="C342" s="145">
        <f t="shared" si="7"/>
        <v>47058</v>
      </c>
      <c r="F342" s="26">
        <v>7.0681871712616029E-2</v>
      </c>
      <c r="V342" s="25">
        <v>0</v>
      </c>
      <c r="W342" s="25">
        <v>0.27250000000000002</v>
      </c>
      <c r="X342" s="25">
        <v>0.315</v>
      </c>
      <c r="AM342" s="25">
        <v>0.88500000000000001</v>
      </c>
      <c r="AN342" s="25">
        <v>2.0011200000000003E-2</v>
      </c>
      <c r="AO342" s="25">
        <v>0</v>
      </c>
      <c r="AP342" s="25">
        <v>0</v>
      </c>
      <c r="AQ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BD342" s="25">
        <v>-1.4988700000000002E-2</v>
      </c>
      <c r="BF342" s="25">
        <v>0</v>
      </c>
      <c r="BJ342" s="25">
        <v>0.66</v>
      </c>
    </row>
    <row r="343" spans="3:62" x14ac:dyDescent="0.25">
      <c r="C343" s="145">
        <f t="shared" si="7"/>
        <v>47088</v>
      </c>
      <c r="F343" s="26">
        <v>7.0674538042444016E-2</v>
      </c>
      <c r="V343" s="25">
        <v>0</v>
      </c>
      <c r="W343" s="25">
        <v>0.3075</v>
      </c>
      <c r="X343" s="25">
        <v>0.39500000000000002</v>
      </c>
      <c r="AM343" s="25">
        <v>1.31</v>
      </c>
      <c r="AN343" s="25">
        <v>5.0480000000000004E-3</v>
      </c>
      <c r="AO343" s="25">
        <v>0</v>
      </c>
      <c r="AP343" s="25">
        <v>0</v>
      </c>
      <c r="AQ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BD343" s="25">
        <v>-2.99519E-2</v>
      </c>
      <c r="BF343" s="25">
        <v>0</v>
      </c>
      <c r="BJ343" s="25">
        <v>1.03</v>
      </c>
    </row>
    <row r="344" spans="3:62" x14ac:dyDescent="0.25">
      <c r="C344" s="145">
        <f t="shared" si="7"/>
        <v>47119</v>
      </c>
      <c r="F344" s="26">
        <v>7.066695991661702E-2</v>
      </c>
      <c r="V344" s="25">
        <v>0</v>
      </c>
      <c r="W344" s="25">
        <v>0.3125</v>
      </c>
      <c r="X344" s="25">
        <v>0.46500000000000002</v>
      </c>
      <c r="AM344" s="25">
        <v>1.645</v>
      </c>
      <c r="AN344" s="25">
        <v>1.0044800000000001E-2</v>
      </c>
      <c r="AO344" s="25">
        <v>0</v>
      </c>
      <c r="AP344" s="25">
        <v>0</v>
      </c>
      <c r="AQ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BD344" s="25">
        <v>-2.4955100000000004E-2</v>
      </c>
      <c r="BF344" s="25">
        <v>0</v>
      </c>
      <c r="BJ344" s="25">
        <v>1.25</v>
      </c>
    </row>
    <row r="345" spans="3:62" x14ac:dyDescent="0.25">
      <c r="C345" s="145">
        <f t="shared" si="7"/>
        <v>47150</v>
      </c>
      <c r="F345" s="26">
        <v>7.0659381790810008E-2</v>
      </c>
      <c r="V345" s="25">
        <v>0</v>
      </c>
      <c r="W345" s="25">
        <v>0.3125</v>
      </c>
      <c r="X345" s="25">
        <v>0.435</v>
      </c>
      <c r="AM345" s="25">
        <v>1.595</v>
      </c>
      <c r="AN345" s="25">
        <v>3.5042500000000004E-2</v>
      </c>
      <c r="AO345" s="25">
        <v>0</v>
      </c>
      <c r="AP345" s="25">
        <v>0</v>
      </c>
      <c r="AQ345" s="25">
        <v>0</v>
      </c>
      <c r="AS345" s="25">
        <v>0</v>
      </c>
      <c r="AT345" s="25">
        <v>0</v>
      </c>
      <c r="AU345" s="25">
        <v>0</v>
      </c>
      <c r="AV345" s="25">
        <v>0</v>
      </c>
      <c r="AW345" s="25">
        <v>0</v>
      </c>
      <c r="AX345" s="25">
        <v>0</v>
      </c>
      <c r="BD345" s="25">
        <v>4.2577000000002001E-5</v>
      </c>
      <c r="BF345" s="25">
        <v>0</v>
      </c>
      <c r="BJ345" s="25">
        <v>1.25</v>
      </c>
    </row>
    <row r="346" spans="3:62" x14ac:dyDescent="0.25">
      <c r="C346" s="145">
        <f t="shared" si="7"/>
        <v>47178</v>
      </c>
      <c r="F346" s="26">
        <v>7.0652537032034016E-2</v>
      </c>
      <c r="V346" s="25">
        <v>0</v>
      </c>
      <c r="W346" s="25">
        <v>0.27</v>
      </c>
      <c r="X346" s="25">
        <v>0.39</v>
      </c>
      <c r="AM346" s="25">
        <v>0.96499999999999997</v>
      </c>
      <c r="AN346" s="25">
        <v>4.5042499999999999E-2</v>
      </c>
      <c r="AO346" s="25">
        <v>0</v>
      </c>
      <c r="AP346" s="25">
        <v>0</v>
      </c>
      <c r="AQ346" s="25">
        <v>0</v>
      </c>
      <c r="AS346" s="25">
        <v>0</v>
      </c>
      <c r="AT346" s="25">
        <v>0</v>
      </c>
      <c r="AU346" s="25">
        <v>0</v>
      </c>
      <c r="AV346" s="25">
        <v>0</v>
      </c>
      <c r="AW346" s="25">
        <v>0</v>
      </c>
      <c r="AX346" s="25">
        <v>0</v>
      </c>
      <c r="BD346" s="25">
        <v>1.0042500000000001E-2</v>
      </c>
      <c r="BF346" s="25">
        <v>0</v>
      </c>
      <c r="BJ346" s="25">
        <v>0.90500000000000003</v>
      </c>
    </row>
    <row r="347" spans="3:62" x14ac:dyDescent="0.25">
      <c r="C347" s="145">
        <f t="shared" si="7"/>
        <v>47209</v>
      </c>
      <c r="F347" s="26">
        <v>7.0644958906263017E-2</v>
      </c>
      <c r="V347" s="25">
        <v>0</v>
      </c>
      <c r="W347" s="25">
        <v>0.20499999999999999</v>
      </c>
      <c r="X347" s="25">
        <v>0.25</v>
      </c>
      <c r="AM347" s="25">
        <v>0.45</v>
      </c>
      <c r="AN347" s="25">
        <v>0.10497660000000002</v>
      </c>
      <c r="AO347" s="25">
        <v>0</v>
      </c>
      <c r="AP347" s="25">
        <v>0</v>
      </c>
      <c r="AQ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BD347" s="25">
        <v>6.9976600000000014E-2</v>
      </c>
      <c r="BF347" s="25">
        <v>0</v>
      </c>
      <c r="BJ347" s="25">
        <v>0.36499999999999999</v>
      </c>
    </row>
    <row r="348" spans="3:62" x14ac:dyDescent="0.25">
      <c r="C348" s="145">
        <f t="shared" si="7"/>
        <v>47239</v>
      </c>
      <c r="F348" s="26">
        <v>7.0637625236180016E-2</v>
      </c>
      <c r="V348" s="25">
        <v>0</v>
      </c>
      <c r="W348" s="25">
        <v>0.1925</v>
      </c>
      <c r="X348" s="25">
        <v>0.20250000000000001</v>
      </c>
      <c r="AM348" s="25">
        <v>0.41499999999999998</v>
      </c>
      <c r="AN348" s="25">
        <v>0.10496810000000001</v>
      </c>
      <c r="AO348" s="25">
        <v>0</v>
      </c>
      <c r="AP348" s="25">
        <v>0</v>
      </c>
      <c r="AQ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BD348" s="25">
        <v>6.9968100000000005E-2</v>
      </c>
      <c r="BF348" s="25">
        <v>0</v>
      </c>
      <c r="BJ348" s="25">
        <v>0.29749999999999999</v>
      </c>
    </row>
    <row r="349" spans="3:62" x14ac:dyDescent="0.25">
      <c r="C349" s="145">
        <f t="shared" si="7"/>
        <v>47270</v>
      </c>
      <c r="F349" s="26">
        <v>7.0630047110447028E-2</v>
      </c>
      <c r="V349" s="25">
        <v>0</v>
      </c>
      <c r="W349" s="25">
        <v>0.1925</v>
      </c>
      <c r="X349" s="25">
        <v>0.20250000000000001</v>
      </c>
      <c r="AM349" s="25">
        <v>0.40500000000000003</v>
      </c>
      <c r="AN349" s="25">
        <v>0.10496810000000001</v>
      </c>
      <c r="AO349" s="25">
        <v>0</v>
      </c>
      <c r="AP349" s="25">
        <v>0</v>
      </c>
      <c r="AQ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BD349" s="25">
        <v>6.9968100000000005E-2</v>
      </c>
      <c r="BF349" s="25">
        <v>0</v>
      </c>
      <c r="BJ349" s="25">
        <v>0.29749999999999999</v>
      </c>
    </row>
    <row r="350" spans="3:62" x14ac:dyDescent="0.25">
      <c r="C350" s="145">
        <f t="shared" si="7"/>
        <v>47300</v>
      </c>
      <c r="F350" s="26">
        <v>7.0622713440399998E-2</v>
      </c>
      <c r="V350" s="25">
        <v>0</v>
      </c>
      <c r="W350" s="25">
        <v>0.1925</v>
      </c>
      <c r="X350" s="25">
        <v>0.215</v>
      </c>
      <c r="AM350" s="25">
        <v>0.44</v>
      </c>
      <c r="AN350" s="25">
        <v>0.10496810000000001</v>
      </c>
      <c r="AO350" s="25">
        <v>0</v>
      </c>
      <c r="AP350" s="25">
        <v>0</v>
      </c>
      <c r="AQ350" s="25">
        <v>0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BD350" s="25">
        <v>6.9968100000000005E-2</v>
      </c>
      <c r="BF350" s="25">
        <v>0</v>
      </c>
      <c r="BJ350" s="25">
        <v>0.31</v>
      </c>
    </row>
    <row r="351" spans="3:62" x14ac:dyDescent="0.25">
      <c r="C351" s="145">
        <f t="shared" si="7"/>
        <v>47331</v>
      </c>
      <c r="F351" s="26">
        <v>7.0615135314704022E-2</v>
      </c>
      <c r="V351" s="25">
        <v>0</v>
      </c>
      <c r="W351" s="25">
        <v>0.1925</v>
      </c>
      <c r="X351" s="25">
        <v>0.215</v>
      </c>
      <c r="AM351" s="25">
        <v>0.505</v>
      </c>
      <c r="AN351" s="25">
        <v>0.10496810000000001</v>
      </c>
      <c r="AO351" s="25">
        <v>0</v>
      </c>
      <c r="AP351" s="25">
        <v>0</v>
      </c>
      <c r="AQ351" s="25">
        <v>0</v>
      </c>
      <c r="AS351" s="25">
        <v>0</v>
      </c>
      <c r="AT351" s="25">
        <v>0</v>
      </c>
      <c r="AU351" s="25">
        <v>0</v>
      </c>
      <c r="AV351" s="25">
        <v>0</v>
      </c>
      <c r="AW351" s="25">
        <v>0</v>
      </c>
      <c r="AX351" s="25">
        <v>0</v>
      </c>
      <c r="BD351" s="25">
        <v>6.9968100000000005E-2</v>
      </c>
      <c r="BF351" s="25">
        <v>0</v>
      </c>
      <c r="BJ351" s="25">
        <v>0.31</v>
      </c>
    </row>
    <row r="352" spans="3:62" x14ac:dyDescent="0.25">
      <c r="C352" s="145">
        <f t="shared" si="7"/>
        <v>47362</v>
      </c>
      <c r="F352" s="26">
        <v>7.0607557189026005E-2</v>
      </c>
      <c r="V352" s="25">
        <v>0</v>
      </c>
      <c r="W352" s="25">
        <v>0.1925</v>
      </c>
      <c r="X352" s="25">
        <v>0.19500000000000001</v>
      </c>
      <c r="AM352" s="25">
        <v>0.40500000000000003</v>
      </c>
      <c r="AN352" s="25">
        <v>0.10496810000000001</v>
      </c>
      <c r="AO352" s="25">
        <v>0</v>
      </c>
      <c r="AP352" s="25">
        <v>0</v>
      </c>
      <c r="AQ352" s="25">
        <v>0</v>
      </c>
      <c r="AS352" s="25">
        <v>0</v>
      </c>
      <c r="AT352" s="25">
        <v>0</v>
      </c>
      <c r="AU352" s="25">
        <v>0</v>
      </c>
      <c r="AV352" s="25">
        <v>0</v>
      </c>
      <c r="AW352" s="25">
        <v>0</v>
      </c>
      <c r="AX352" s="25">
        <v>0</v>
      </c>
      <c r="BD352" s="25">
        <v>6.9968100000000005E-2</v>
      </c>
      <c r="BF352" s="25">
        <v>0</v>
      </c>
      <c r="BJ352" s="25">
        <v>0.3</v>
      </c>
    </row>
    <row r="353" spans="3:62" x14ac:dyDescent="0.25">
      <c r="C353" s="145">
        <f t="shared" si="7"/>
        <v>47392</v>
      </c>
      <c r="F353" s="26">
        <v>7.0600223519034014E-2</v>
      </c>
      <c r="V353" s="25">
        <v>0</v>
      </c>
      <c r="W353" s="25">
        <v>0.19750000000000001</v>
      </c>
      <c r="X353" s="25">
        <v>0.215</v>
      </c>
      <c r="AM353" s="25">
        <v>0.46</v>
      </c>
      <c r="AN353" s="25">
        <v>0.10496810000000001</v>
      </c>
      <c r="AO353" s="25">
        <v>0</v>
      </c>
      <c r="AP353" s="25">
        <v>0</v>
      </c>
      <c r="AQ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BD353" s="25">
        <v>6.9968100000000005E-2</v>
      </c>
      <c r="BF353" s="25">
        <v>0</v>
      </c>
      <c r="BJ353" s="25">
        <v>0.37253000000000003</v>
      </c>
    </row>
    <row r="354" spans="3:62" x14ac:dyDescent="0.25">
      <c r="C354" s="145">
        <f t="shared" si="7"/>
        <v>47423</v>
      </c>
      <c r="F354" s="26">
        <v>7.059264539339502E-2</v>
      </c>
      <c r="V354" s="25">
        <v>0</v>
      </c>
      <c r="W354" s="25">
        <v>0.27250000000000002</v>
      </c>
      <c r="X354" s="25">
        <v>0.315</v>
      </c>
      <c r="AM354" s="25">
        <v>0.88500000000000001</v>
      </c>
      <c r="AN354" s="25">
        <v>2.5011200000000004E-2</v>
      </c>
      <c r="AO354" s="25">
        <v>0</v>
      </c>
      <c r="AP354" s="25">
        <v>0</v>
      </c>
      <c r="AQ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BD354" s="25">
        <v>-9.9887000000000014E-3</v>
      </c>
      <c r="BF354" s="25">
        <v>0</v>
      </c>
      <c r="BJ354" s="25">
        <v>0.66</v>
      </c>
    </row>
    <row r="355" spans="3:62" x14ac:dyDescent="0.25">
      <c r="C355" s="145">
        <f t="shared" si="7"/>
        <v>47453</v>
      </c>
      <c r="F355" s="26">
        <v>7.0585311723439015E-2</v>
      </c>
      <c r="V355" s="25">
        <v>0</v>
      </c>
      <c r="W355" s="25">
        <v>0.3075</v>
      </c>
      <c r="X355" s="25">
        <v>0.39500000000000002</v>
      </c>
      <c r="AM355" s="25">
        <v>1.31</v>
      </c>
      <c r="AN355" s="25">
        <v>1.0048000000000001E-2</v>
      </c>
      <c r="AO355" s="25">
        <v>0</v>
      </c>
      <c r="AP355" s="25">
        <v>0</v>
      </c>
      <c r="AQ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BD355" s="25">
        <v>-2.4951900000000006E-2</v>
      </c>
      <c r="BF355" s="25">
        <v>0</v>
      </c>
      <c r="BJ355" s="25">
        <v>1.03</v>
      </c>
    </row>
    <row r="356" spans="3:62" x14ac:dyDescent="0.25">
      <c r="C356" s="145">
        <f t="shared" si="7"/>
        <v>47484</v>
      </c>
      <c r="F356" s="26">
        <v>7.0577733597836034E-2</v>
      </c>
    </row>
    <row r="357" spans="3:62" x14ac:dyDescent="0.25">
      <c r="C357" s="145">
        <f t="shared" si="7"/>
        <v>47515</v>
      </c>
      <c r="F357" s="26">
        <v>7.0570155472251997E-2</v>
      </c>
    </row>
    <row r="358" spans="3:62" x14ac:dyDescent="0.25">
      <c r="C358" s="145">
        <f t="shared" si="7"/>
        <v>47543</v>
      </c>
      <c r="F358" s="26">
        <v>7.056331071367701E-2</v>
      </c>
    </row>
    <row r="359" spans="3:62" x14ac:dyDescent="0.25">
      <c r="C359" s="145">
        <f t="shared" si="7"/>
        <v>47574</v>
      </c>
      <c r="F359" s="26">
        <v>7.0555732588130027E-2</v>
      </c>
    </row>
    <row r="360" spans="3:62" x14ac:dyDescent="0.25">
      <c r="C360" s="145">
        <f t="shared" si="7"/>
        <v>47604</v>
      </c>
      <c r="F360" s="26">
        <v>7.0548398918264019E-2</v>
      </c>
    </row>
    <row r="361" spans="3:62" x14ac:dyDescent="0.25">
      <c r="C361" s="145">
        <f t="shared" si="7"/>
        <v>47635</v>
      </c>
      <c r="F361" s="26">
        <v>7.0540820792754005E-2</v>
      </c>
    </row>
    <row r="362" spans="3:62" x14ac:dyDescent="0.25">
      <c r="C362" s="145">
        <f t="shared" si="7"/>
        <v>47665</v>
      </c>
      <c r="F362" s="26">
        <v>7.0533487122923011E-2</v>
      </c>
    </row>
    <row r="363" spans="3:62" x14ac:dyDescent="0.25">
      <c r="C363" s="145">
        <f t="shared" si="7"/>
        <v>47696</v>
      </c>
      <c r="F363" s="26">
        <v>7.0525908997449996E-2</v>
      </c>
    </row>
    <row r="364" spans="3:62" x14ac:dyDescent="0.25">
      <c r="C364" s="145">
        <f t="shared" si="7"/>
        <v>47727</v>
      </c>
      <c r="F364" s="26">
        <v>7.0518330872000018E-2</v>
      </c>
    </row>
    <row r="365" spans="3:62" x14ac:dyDescent="0.25">
      <c r="F365" s="26">
        <v>7.0510997202221024E-2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3:AO278"/>
  <sheetViews>
    <sheetView workbookViewId="0">
      <pane xSplit="1" ySplit="3" topLeftCell="I4" activePane="bottomRight" state="frozen"/>
      <selection pane="topRight" activeCell="B1" sqref="B1"/>
      <selection pane="bottomLeft" activeCell="A4" sqref="A4"/>
      <selection pane="bottomRight" activeCell="P10" sqref="P10"/>
    </sheetView>
  </sheetViews>
  <sheetFormatPr defaultRowHeight="13.2" x14ac:dyDescent="0.25"/>
  <cols>
    <col min="2" max="2" width="10.109375" bestFit="1" customWidth="1"/>
    <col min="3" max="3" width="10.5546875" bestFit="1" customWidth="1"/>
    <col min="4" max="4" width="15.44140625" bestFit="1" customWidth="1"/>
    <col min="5" max="5" width="17.6640625" bestFit="1" customWidth="1"/>
    <col min="6" max="6" width="11.109375" bestFit="1" customWidth="1"/>
    <col min="7" max="7" width="12" bestFit="1" customWidth="1"/>
    <col min="8" max="8" width="15.109375" bestFit="1" customWidth="1"/>
    <col min="9" max="9" width="18.109375" bestFit="1" customWidth="1"/>
    <col min="10" max="10" width="13" bestFit="1" customWidth="1"/>
    <col min="11" max="11" width="16.5546875" bestFit="1" customWidth="1"/>
    <col min="12" max="12" width="13.33203125" bestFit="1" customWidth="1"/>
    <col min="13" max="13" width="11.6640625" bestFit="1" customWidth="1"/>
    <col min="14" max="14" width="12.6640625" bestFit="1" customWidth="1"/>
    <col min="15" max="15" width="11.88671875" bestFit="1" customWidth="1"/>
    <col min="16" max="16" width="12" bestFit="1" customWidth="1"/>
    <col min="17" max="17" width="9.6640625" bestFit="1" customWidth="1"/>
    <col min="18" max="18" width="14" bestFit="1" customWidth="1"/>
    <col min="19" max="21" width="9" bestFit="1" customWidth="1"/>
    <col min="23" max="23" width="10.88671875" bestFit="1" customWidth="1"/>
    <col min="24" max="24" width="12.88671875" bestFit="1" customWidth="1"/>
    <col min="25" max="25" width="13.6640625" bestFit="1" customWidth="1"/>
    <col min="26" max="26" width="14.109375" bestFit="1" customWidth="1"/>
    <col min="27" max="27" width="12.33203125" bestFit="1" customWidth="1"/>
    <col min="28" max="28" width="12.88671875" bestFit="1" customWidth="1"/>
    <col min="29" max="29" width="10.44140625" bestFit="1" customWidth="1"/>
    <col min="30" max="30" width="15.5546875" bestFit="1" customWidth="1"/>
    <col min="31" max="31" width="17" bestFit="1" customWidth="1"/>
    <col min="32" max="32" width="12" bestFit="1" customWidth="1"/>
    <col min="33" max="33" width="14.109375" bestFit="1" customWidth="1"/>
    <col min="34" max="34" width="14.5546875" bestFit="1" customWidth="1"/>
    <col min="35" max="35" width="14.33203125" bestFit="1" customWidth="1"/>
    <col min="36" max="36" width="18" bestFit="1" customWidth="1"/>
    <col min="37" max="37" width="17.88671875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5546875" bestFit="1" customWidth="1"/>
  </cols>
  <sheetData>
    <row r="3" spans="1:41" x14ac:dyDescent="0.25">
      <c r="A3" s="171"/>
      <c r="B3" s="172" t="s">
        <v>62</v>
      </c>
      <c r="C3" s="172" t="s">
        <v>67</v>
      </c>
      <c r="D3" s="172" t="s">
        <v>63</v>
      </c>
      <c r="E3" s="172" t="s">
        <v>64</v>
      </c>
      <c r="F3" s="172" t="s">
        <v>65</v>
      </c>
      <c r="G3" s="172" t="s">
        <v>66</v>
      </c>
      <c r="H3" s="172" t="s">
        <v>68</v>
      </c>
      <c r="I3" s="172" t="s">
        <v>69</v>
      </c>
      <c r="J3" s="172" t="s">
        <v>70</v>
      </c>
      <c r="K3" s="172" t="s">
        <v>72</v>
      </c>
      <c r="L3" s="172" t="s">
        <v>73</v>
      </c>
      <c r="M3" s="172" t="s">
        <v>71</v>
      </c>
      <c r="N3" s="172" t="s">
        <v>147</v>
      </c>
      <c r="O3" s="172" t="s">
        <v>165</v>
      </c>
      <c r="P3" s="172" t="s">
        <v>74</v>
      </c>
      <c r="Q3" s="172" t="s">
        <v>189</v>
      </c>
      <c r="R3" s="172" t="s">
        <v>80</v>
      </c>
      <c r="S3" s="172" t="s">
        <v>81</v>
      </c>
      <c r="T3" s="172" t="s">
        <v>82</v>
      </c>
      <c r="U3" s="172" t="s">
        <v>83</v>
      </c>
      <c r="V3" s="172" t="s">
        <v>84</v>
      </c>
      <c r="W3" s="172" t="s">
        <v>86</v>
      </c>
      <c r="X3" s="172" t="s">
        <v>87</v>
      </c>
      <c r="Y3" s="172" t="s">
        <v>88</v>
      </c>
      <c r="Z3" s="172" t="s">
        <v>93</v>
      </c>
      <c r="AA3" s="172" t="s">
        <v>85</v>
      </c>
      <c r="AB3" s="172" t="s">
        <v>190</v>
      </c>
      <c r="AC3" s="172" t="s">
        <v>148</v>
      </c>
      <c r="AD3" s="172" t="s">
        <v>78</v>
      </c>
      <c r="AE3" s="172" t="s">
        <v>79</v>
      </c>
      <c r="AF3" s="172" t="s">
        <v>177</v>
      </c>
      <c r="AG3" s="172" t="s">
        <v>94</v>
      </c>
      <c r="AH3" s="172" t="s">
        <v>149</v>
      </c>
      <c r="AI3" s="172" t="s">
        <v>96</v>
      </c>
      <c r="AJ3" s="172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150</v>
      </c>
    </row>
    <row r="4" spans="1:41" x14ac:dyDescent="0.25">
      <c r="A4" s="171">
        <v>36800</v>
      </c>
      <c r="B4" s="172">
        <v>1</v>
      </c>
      <c r="C4" s="172">
        <v>1</v>
      </c>
      <c r="D4" s="172">
        <v>1</v>
      </c>
      <c r="E4" s="172">
        <v>1</v>
      </c>
      <c r="F4" s="172">
        <v>1</v>
      </c>
      <c r="G4" s="172">
        <v>1</v>
      </c>
      <c r="H4" s="172">
        <v>1</v>
      </c>
      <c r="I4" s="172">
        <v>1</v>
      </c>
      <c r="J4" s="172">
        <v>1</v>
      </c>
      <c r="K4" s="172">
        <v>1</v>
      </c>
      <c r="L4" s="172">
        <v>1</v>
      </c>
      <c r="M4" s="172">
        <v>1</v>
      </c>
      <c r="N4" s="172">
        <v>1</v>
      </c>
      <c r="O4" s="172">
        <v>1</v>
      </c>
      <c r="P4" s="172">
        <v>1.05</v>
      </c>
      <c r="Q4" s="172">
        <v>1</v>
      </c>
      <c r="R4" s="172">
        <v>1</v>
      </c>
      <c r="S4" s="172">
        <v>1.02</v>
      </c>
      <c r="T4" s="172">
        <v>1</v>
      </c>
      <c r="U4" s="172">
        <v>1</v>
      </c>
      <c r="V4" s="172">
        <v>1</v>
      </c>
      <c r="W4" s="172">
        <v>1</v>
      </c>
      <c r="X4" s="172">
        <v>1</v>
      </c>
      <c r="Y4" s="172">
        <v>1.02</v>
      </c>
      <c r="Z4" s="172">
        <v>1</v>
      </c>
      <c r="AA4" s="172">
        <v>1</v>
      </c>
      <c r="AB4" s="172">
        <v>1</v>
      </c>
      <c r="AC4" s="172">
        <v>1</v>
      </c>
      <c r="AD4" s="172">
        <v>0.98</v>
      </c>
      <c r="AE4" s="172">
        <v>0.98</v>
      </c>
      <c r="AF4" s="172">
        <v>0.98</v>
      </c>
      <c r="AG4" s="172">
        <v>0.98</v>
      </c>
      <c r="AH4" s="172">
        <v>1.05</v>
      </c>
      <c r="AI4" s="172">
        <v>0.94</v>
      </c>
      <c r="AJ4" s="172">
        <v>0.96</v>
      </c>
      <c r="AK4" s="172">
        <v>1.02</v>
      </c>
      <c r="AL4" s="172">
        <v>1</v>
      </c>
      <c r="AM4" s="172">
        <v>0.96</v>
      </c>
      <c r="AN4" s="172">
        <v>0.94</v>
      </c>
      <c r="AO4" s="172">
        <v>1</v>
      </c>
    </row>
    <row r="5" spans="1:41" x14ac:dyDescent="0.25">
      <c r="A5" s="171">
        <v>36831</v>
      </c>
      <c r="B5" s="172">
        <v>1</v>
      </c>
      <c r="C5" s="172">
        <v>1</v>
      </c>
      <c r="D5" s="172">
        <v>1</v>
      </c>
      <c r="E5" s="172">
        <v>1</v>
      </c>
      <c r="F5" s="172">
        <v>1</v>
      </c>
      <c r="G5" s="172">
        <v>1.05</v>
      </c>
      <c r="H5" s="172">
        <v>1</v>
      </c>
      <c r="I5" s="172">
        <v>1</v>
      </c>
      <c r="J5" s="172">
        <v>1</v>
      </c>
      <c r="K5" s="172">
        <v>1</v>
      </c>
      <c r="L5" s="172">
        <v>1</v>
      </c>
      <c r="M5" s="172">
        <v>1</v>
      </c>
      <c r="N5" s="172">
        <v>1</v>
      </c>
      <c r="O5" s="172">
        <v>1</v>
      </c>
      <c r="P5" s="172">
        <v>1</v>
      </c>
      <c r="Q5" s="172">
        <v>1</v>
      </c>
      <c r="R5" s="172">
        <v>1</v>
      </c>
      <c r="S5" s="172">
        <v>1.02</v>
      </c>
      <c r="T5" s="172">
        <v>1</v>
      </c>
      <c r="U5" s="172">
        <v>1</v>
      </c>
      <c r="V5" s="172">
        <v>1</v>
      </c>
      <c r="W5" s="172">
        <v>1</v>
      </c>
      <c r="X5" s="172">
        <v>1</v>
      </c>
      <c r="Y5" s="172">
        <v>1</v>
      </c>
      <c r="Z5" s="172">
        <v>1</v>
      </c>
      <c r="AA5" s="172">
        <v>1</v>
      </c>
      <c r="AB5" s="172">
        <v>1</v>
      </c>
      <c r="AC5" s="172">
        <v>1</v>
      </c>
      <c r="AD5" s="172">
        <v>1</v>
      </c>
      <c r="AE5" s="172">
        <v>1.05</v>
      </c>
      <c r="AF5" s="172">
        <v>1.1000000000000001</v>
      </c>
      <c r="AG5" s="172">
        <v>1.05</v>
      </c>
      <c r="AH5" s="172">
        <v>1.05</v>
      </c>
      <c r="AI5" s="172">
        <v>0.97</v>
      </c>
      <c r="AJ5" s="172">
        <v>0.96</v>
      </c>
      <c r="AK5" s="172">
        <v>1.05</v>
      </c>
      <c r="AL5" s="172">
        <v>1</v>
      </c>
      <c r="AM5" s="172">
        <v>0.96</v>
      </c>
      <c r="AN5" s="172">
        <v>0.97</v>
      </c>
      <c r="AO5" s="172">
        <v>1</v>
      </c>
    </row>
    <row r="6" spans="1:41" x14ac:dyDescent="0.25">
      <c r="A6" s="171">
        <v>36861</v>
      </c>
      <c r="B6" s="172">
        <v>1</v>
      </c>
      <c r="C6" s="172">
        <v>1</v>
      </c>
      <c r="D6" s="172">
        <v>1</v>
      </c>
      <c r="E6" s="172">
        <v>1</v>
      </c>
      <c r="F6" s="172">
        <v>1</v>
      </c>
      <c r="G6" s="172">
        <v>1.05</v>
      </c>
      <c r="H6" s="172">
        <v>1</v>
      </c>
      <c r="I6" s="172">
        <v>1</v>
      </c>
      <c r="J6" s="172">
        <v>1</v>
      </c>
      <c r="K6" s="172">
        <v>1</v>
      </c>
      <c r="L6" s="172">
        <v>1</v>
      </c>
      <c r="M6" s="172">
        <v>1</v>
      </c>
      <c r="N6" s="172">
        <v>1</v>
      </c>
      <c r="O6" s="172">
        <v>1</v>
      </c>
      <c r="P6" s="172">
        <v>1</v>
      </c>
      <c r="Q6" s="172">
        <v>1</v>
      </c>
      <c r="R6" s="172">
        <v>1</v>
      </c>
      <c r="S6" s="172">
        <v>1.02</v>
      </c>
      <c r="T6" s="172">
        <v>1</v>
      </c>
      <c r="U6" s="172">
        <v>1</v>
      </c>
      <c r="V6" s="172">
        <v>1</v>
      </c>
      <c r="W6" s="172">
        <v>1</v>
      </c>
      <c r="X6" s="172">
        <v>1</v>
      </c>
      <c r="Y6" s="172">
        <v>1</v>
      </c>
      <c r="Z6" s="172">
        <v>1</v>
      </c>
      <c r="AA6" s="172">
        <v>1</v>
      </c>
      <c r="AB6" s="172">
        <v>1</v>
      </c>
      <c r="AC6" s="172">
        <v>1</v>
      </c>
      <c r="AD6" s="172">
        <v>1</v>
      </c>
      <c r="AE6" s="172">
        <v>1.05</v>
      </c>
      <c r="AF6" s="172">
        <v>1.1000000000000001</v>
      </c>
      <c r="AG6" s="172">
        <v>1.18</v>
      </c>
      <c r="AH6" s="172">
        <v>1.05</v>
      </c>
      <c r="AI6" s="172">
        <v>0.97</v>
      </c>
      <c r="AJ6" s="172">
        <v>0.96</v>
      </c>
      <c r="AK6" s="172">
        <v>1.05</v>
      </c>
      <c r="AL6" s="172">
        <v>1</v>
      </c>
      <c r="AM6" s="172">
        <v>0.96</v>
      </c>
      <c r="AN6" s="172">
        <v>0.97</v>
      </c>
      <c r="AO6" s="172">
        <v>1</v>
      </c>
    </row>
    <row r="7" spans="1:41" x14ac:dyDescent="0.25">
      <c r="A7" s="171">
        <v>36892</v>
      </c>
      <c r="B7" s="172">
        <v>1</v>
      </c>
      <c r="C7" s="172">
        <v>1</v>
      </c>
      <c r="D7" s="172">
        <v>1</v>
      </c>
      <c r="E7" s="172">
        <v>1</v>
      </c>
      <c r="F7" s="172">
        <v>1</v>
      </c>
      <c r="G7" s="172">
        <v>1.05</v>
      </c>
      <c r="H7" s="172">
        <v>1</v>
      </c>
      <c r="I7" s="172">
        <v>1</v>
      </c>
      <c r="J7" s="172">
        <v>1</v>
      </c>
      <c r="K7" s="172">
        <v>1</v>
      </c>
      <c r="L7" s="172">
        <v>1</v>
      </c>
      <c r="M7" s="172">
        <v>1</v>
      </c>
      <c r="N7" s="172">
        <v>1</v>
      </c>
      <c r="O7" s="172">
        <v>1</v>
      </c>
      <c r="P7" s="172">
        <v>1</v>
      </c>
      <c r="Q7" s="172">
        <v>1</v>
      </c>
      <c r="R7" s="172">
        <v>1</v>
      </c>
      <c r="S7" s="172">
        <v>1.02</v>
      </c>
      <c r="T7" s="172">
        <v>1</v>
      </c>
      <c r="U7" s="172">
        <v>1</v>
      </c>
      <c r="V7" s="172">
        <v>1</v>
      </c>
      <c r="W7" s="172">
        <v>1</v>
      </c>
      <c r="X7" s="172">
        <v>1</v>
      </c>
      <c r="Y7" s="172">
        <v>1</v>
      </c>
      <c r="Z7" s="172">
        <v>1</v>
      </c>
      <c r="AA7" s="172">
        <v>1</v>
      </c>
      <c r="AB7" s="172">
        <v>1</v>
      </c>
      <c r="AC7" s="172">
        <v>1</v>
      </c>
      <c r="AD7" s="172">
        <v>1</v>
      </c>
      <c r="AE7" s="172">
        <v>1.05</v>
      </c>
      <c r="AF7" s="172">
        <v>1.1000000000000001</v>
      </c>
      <c r="AG7" s="172">
        <v>1.25</v>
      </c>
      <c r="AH7" s="172">
        <v>1.05</v>
      </c>
      <c r="AI7" s="172">
        <v>0.97</v>
      </c>
      <c r="AJ7" s="172">
        <v>0.96</v>
      </c>
      <c r="AK7" s="172">
        <v>1.05</v>
      </c>
      <c r="AL7" s="172">
        <v>1</v>
      </c>
      <c r="AM7" s="172">
        <v>0.96</v>
      </c>
      <c r="AN7" s="172">
        <v>0.97</v>
      </c>
      <c r="AO7" s="172">
        <v>1</v>
      </c>
    </row>
    <row r="8" spans="1:41" x14ac:dyDescent="0.25">
      <c r="A8" s="171">
        <v>36923</v>
      </c>
      <c r="B8" s="172">
        <v>1</v>
      </c>
      <c r="C8" s="172">
        <v>1</v>
      </c>
      <c r="D8" s="172">
        <v>1</v>
      </c>
      <c r="E8" s="172">
        <v>1</v>
      </c>
      <c r="F8" s="172">
        <v>1</v>
      </c>
      <c r="G8" s="172">
        <v>1.05</v>
      </c>
      <c r="H8" s="172">
        <v>1</v>
      </c>
      <c r="I8" s="172">
        <v>1</v>
      </c>
      <c r="J8" s="172">
        <v>1</v>
      </c>
      <c r="K8" s="172">
        <v>1</v>
      </c>
      <c r="L8" s="172">
        <v>1</v>
      </c>
      <c r="M8" s="172">
        <v>1</v>
      </c>
      <c r="N8" s="172">
        <v>1</v>
      </c>
      <c r="O8" s="172">
        <v>1</v>
      </c>
      <c r="P8" s="172">
        <v>1</v>
      </c>
      <c r="Q8" s="172">
        <v>1</v>
      </c>
      <c r="R8" s="172">
        <v>1</v>
      </c>
      <c r="S8" s="172">
        <v>1.02</v>
      </c>
      <c r="T8" s="172">
        <v>1</v>
      </c>
      <c r="U8" s="172">
        <v>1</v>
      </c>
      <c r="V8" s="172">
        <v>1</v>
      </c>
      <c r="W8" s="172">
        <v>1</v>
      </c>
      <c r="X8" s="172">
        <v>1</v>
      </c>
      <c r="Y8" s="172">
        <v>1</v>
      </c>
      <c r="Z8" s="172">
        <v>1</v>
      </c>
      <c r="AA8" s="172">
        <v>1</v>
      </c>
      <c r="AB8" s="172">
        <v>1</v>
      </c>
      <c r="AC8" s="172">
        <v>1</v>
      </c>
      <c r="AD8" s="172">
        <v>1</v>
      </c>
      <c r="AE8" s="172">
        <v>1.05</v>
      </c>
      <c r="AF8" s="172">
        <v>1.1000000000000001</v>
      </c>
      <c r="AG8" s="172">
        <v>1.25</v>
      </c>
      <c r="AH8" s="172">
        <v>1.05</v>
      </c>
      <c r="AI8" s="172">
        <v>0.97</v>
      </c>
      <c r="AJ8" s="172">
        <v>0.96</v>
      </c>
      <c r="AK8" s="172">
        <v>1.05</v>
      </c>
      <c r="AL8" s="172">
        <v>1</v>
      </c>
      <c r="AM8" s="172">
        <v>0.96</v>
      </c>
      <c r="AN8" s="172">
        <v>0.97</v>
      </c>
      <c r="AO8" s="172">
        <v>1</v>
      </c>
    </row>
    <row r="9" spans="1:41" x14ac:dyDescent="0.25">
      <c r="A9" s="171">
        <v>36951</v>
      </c>
      <c r="B9" s="172">
        <v>1</v>
      </c>
      <c r="C9" s="172">
        <v>1</v>
      </c>
      <c r="D9" s="172">
        <v>1</v>
      </c>
      <c r="E9" s="172">
        <v>1</v>
      </c>
      <c r="F9" s="172">
        <v>1</v>
      </c>
      <c r="G9" s="172">
        <v>1.05</v>
      </c>
      <c r="H9" s="172">
        <v>1</v>
      </c>
      <c r="I9" s="172">
        <v>1</v>
      </c>
      <c r="J9" s="172">
        <v>1</v>
      </c>
      <c r="K9" s="172">
        <v>1</v>
      </c>
      <c r="L9" s="172">
        <v>1</v>
      </c>
      <c r="M9" s="172">
        <v>1</v>
      </c>
      <c r="N9" s="172">
        <v>1</v>
      </c>
      <c r="O9" s="172">
        <v>1</v>
      </c>
      <c r="P9" s="172">
        <v>1</v>
      </c>
      <c r="Q9" s="172">
        <v>1</v>
      </c>
      <c r="R9" s="172">
        <v>1</v>
      </c>
      <c r="S9" s="172">
        <v>1.02</v>
      </c>
      <c r="T9" s="172">
        <v>1</v>
      </c>
      <c r="U9" s="172">
        <v>1</v>
      </c>
      <c r="V9" s="172">
        <v>1</v>
      </c>
      <c r="W9" s="172">
        <v>1</v>
      </c>
      <c r="X9" s="172">
        <v>1</v>
      </c>
      <c r="Y9" s="172">
        <v>1</v>
      </c>
      <c r="Z9" s="172">
        <v>1</v>
      </c>
      <c r="AA9" s="172">
        <v>1</v>
      </c>
      <c r="AB9" s="172">
        <v>1</v>
      </c>
      <c r="AC9" s="172">
        <v>1</v>
      </c>
      <c r="AD9" s="172">
        <v>1</v>
      </c>
      <c r="AE9" s="172">
        <v>1.05</v>
      </c>
      <c r="AF9" s="172">
        <v>1.1000000000000001</v>
      </c>
      <c r="AG9" s="172">
        <v>1.18</v>
      </c>
      <c r="AH9" s="172">
        <v>1.05</v>
      </c>
      <c r="AI9" s="172">
        <v>0.97</v>
      </c>
      <c r="AJ9" s="172">
        <v>0.96</v>
      </c>
      <c r="AK9" s="172">
        <v>1.05</v>
      </c>
      <c r="AL9" s="172">
        <v>1</v>
      </c>
      <c r="AM9" s="172">
        <v>0.96</v>
      </c>
      <c r="AN9" s="172">
        <v>0.97</v>
      </c>
      <c r="AO9" s="172">
        <v>1</v>
      </c>
    </row>
    <row r="10" spans="1:41" x14ac:dyDescent="0.25">
      <c r="A10" s="171">
        <v>36982</v>
      </c>
      <c r="B10" s="172">
        <v>1</v>
      </c>
      <c r="C10" s="172">
        <v>1</v>
      </c>
      <c r="D10" s="172">
        <v>1</v>
      </c>
      <c r="E10" s="172">
        <v>1</v>
      </c>
      <c r="F10" s="172">
        <v>1</v>
      </c>
      <c r="G10" s="172">
        <v>1</v>
      </c>
      <c r="H10" s="172">
        <v>1</v>
      </c>
      <c r="I10" s="172">
        <v>1</v>
      </c>
      <c r="J10" s="172">
        <v>1</v>
      </c>
      <c r="K10" s="172">
        <v>1</v>
      </c>
      <c r="L10" s="172">
        <v>1</v>
      </c>
      <c r="M10" s="172">
        <v>1</v>
      </c>
      <c r="N10" s="172">
        <v>1</v>
      </c>
      <c r="O10" s="172">
        <v>1</v>
      </c>
      <c r="P10" s="172">
        <v>1.03</v>
      </c>
      <c r="Q10" s="172">
        <v>1</v>
      </c>
      <c r="R10" s="172">
        <v>1</v>
      </c>
      <c r="S10" s="172">
        <v>1.02</v>
      </c>
      <c r="T10" s="172">
        <v>1</v>
      </c>
      <c r="U10" s="172">
        <v>1</v>
      </c>
      <c r="V10" s="172">
        <v>1</v>
      </c>
      <c r="W10" s="172">
        <v>1</v>
      </c>
      <c r="X10" s="172">
        <v>1</v>
      </c>
      <c r="Y10" s="172">
        <v>1.02</v>
      </c>
      <c r="Z10" s="172">
        <v>1</v>
      </c>
      <c r="AA10" s="172">
        <v>1</v>
      </c>
      <c r="AB10" s="172">
        <v>1</v>
      </c>
      <c r="AC10" s="172">
        <v>1</v>
      </c>
      <c r="AD10" s="172">
        <v>0.98</v>
      </c>
      <c r="AE10" s="172">
        <v>0.98</v>
      </c>
      <c r="AF10" s="172">
        <v>0.98</v>
      </c>
      <c r="AG10" s="172">
        <v>0.98</v>
      </c>
      <c r="AH10" s="172">
        <v>1.05</v>
      </c>
      <c r="AI10" s="172">
        <v>1</v>
      </c>
      <c r="AJ10" s="172">
        <v>0.97</v>
      </c>
      <c r="AK10" s="172">
        <v>1.02</v>
      </c>
      <c r="AL10" s="172">
        <v>1</v>
      </c>
      <c r="AM10" s="172">
        <v>0.97</v>
      </c>
      <c r="AN10" s="172">
        <v>1</v>
      </c>
      <c r="AO10" s="172">
        <v>1</v>
      </c>
    </row>
    <row r="11" spans="1:41" x14ac:dyDescent="0.25">
      <c r="A11" s="171">
        <v>37012</v>
      </c>
      <c r="B11" s="172">
        <v>1</v>
      </c>
      <c r="C11" s="172">
        <v>1</v>
      </c>
      <c r="D11" s="172">
        <v>1</v>
      </c>
      <c r="E11" s="172">
        <v>1</v>
      </c>
      <c r="F11" s="172">
        <v>1</v>
      </c>
      <c r="G11" s="172">
        <v>1</v>
      </c>
      <c r="H11" s="172">
        <v>1</v>
      </c>
      <c r="I11" s="172">
        <v>1</v>
      </c>
      <c r="J11" s="172">
        <v>1</v>
      </c>
      <c r="K11" s="172">
        <v>1</v>
      </c>
      <c r="L11" s="172">
        <v>1</v>
      </c>
      <c r="M11" s="172">
        <v>1</v>
      </c>
      <c r="N11" s="172">
        <v>1</v>
      </c>
      <c r="O11" s="172">
        <v>1</v>
      </c>
      <c r="P11" s="172">
        <v>1.03</v>
      </c>
      <c r="Q11" s="172">
        <v>1</v>
      </c>
      <c r="R11" s="172">
        <v>1</v>
      </c>
      <c r="S11" s="172">
        <v>1.02</v>
      </c>
      <c r="T11" s="172">
        <v>1</v>
      </c>
      <c r="U11" s="172">
        <v>1</v>
      </c>
      <c r="V11" s="172">
        <v>1</v>
      </c>
      <c r="W11" s="172">
        <v>1</v>
      </c>
      <c r="X11" s="172">
        <v>1</v>
      </c>
      <c r="Y11" s="172">
        <v>1.02</v>
      </c>
      <c r="Z11" s="172">
        <v>1</v>
      </c>
      <c r="AA11" s="172">
        <v>1</v>
      </c>
      <c r="AB11" s="172">
        <v>1</v>
      </c>
      <c r="AC11" s="172">
        <v>1</v>
      </c>
      <c r="AD11" s="172">
        <v>0.98</v>
      </c>
      <c r="AE11" s="172">
        <v>0.98</v>
      </c>
      <c r="AF11" s="172">
        <v>0.98</v>
      </c>
      <c r="AG11" s="172">
        <v>0.98</v>
      </c>
      <c r="AH11" s="172">
        <v>1.05</v>
      </c>
      <c r="AI11" s="172">
        <v>1</v>
      </c>
      <c r="AJ11" s="172">
        <v>0.97</v>
      </c>
      <c r="AK11" s="172">
        <v>1.02</v>
      </c>
      <c r="AL11" s="172">
        <v>1</v>
      </c>
      <c r="AM11" s="172">
        <v>0.97</v>
      </c>
      <c r="AN11" s="172">
        <v>1</v>
      </c>
      <c r="AO11" s="172">
        <v>1</v>
      </c>
    </row>
    <row r="12" spans="1:41" x14ac:dyDescent="0.25">
      <c r="A12" s="171">
        <v>37043</v>
      </c>
      <c r="B12" s="172">
        <v>1</v>
      </c>
      <c r="C12" s="172">
        <v>1</v>
      </c>
      <c r="D12" s="172">
        <v>1</v>
      </c>
      <c r="E12" s="172">
        <v>1</v>
      </c>
      <c r="F12" s="172">
        <v>1</v>
      </c>
      <c r="G12" s="172">
        <v>1</v>
      </c>
      <c r="H12" s="172">
        <v>1</v>
      </c>
      <c r="I12" s="172">
        <v>1</v>
      </c>
      <c r="J12" s="172">
        <v>1</v>
      </c>
      <c r="K12" s="172">
        <v>1</v>
      </c>
      <c r="L12" s="172">
        <v>1</v>
      </c>
      <c r="M12" s="172">
        <v>1</v>
      </c>
      <c r="N12" s="172">
        <v>1</v>
      </c>
      <c r="O12" s="172">
        <v>1</v>
      </c>
      <c r="P12" s="172">
        <v>1.03</v>
      </c>
      <c r="Q12" s="172">
        <v>1</v>
      </c>
      <c r="R12" s="172">
        <v>1</v>
      </c>
      <c r="S12" s="172">
        <v>1.02</v>
      </c>
      <c r="T12" s="172">
        <v>1</v>
      </c>
      <c r="U12" s="172">
        <v>1</v>
      </c>
      <c r="V12" s="172">
        <v>1</v>
      </c>
      <c r="W12" s="172">
        <v>1</v>
      </c>
      <c r="X12" s="172">
        <v>1</v>
      </c>
      <c r="Y12" s="172">
        <v>1.02</v>
      </c>
      <c r="Z12" s="172">
        <v>1</v>
      </c>
      <c r="AA12" s="172">
        <v>1</v>
      </c>
      <c r="AB12" s="172">
        <v>1</v>
      </c>
      <c r="AC12" s="172">
        <v>1</v>
      </c>
      <c r="AD12" s="172">
        <v>0.98</v>
      </c>
      <c r="AE12" s="172">
        <v>0.98</v>
      </c>
      <c r="AF12" s="172">
        <v>0.98</v>
      </c>
      <c r="AG12" s="172">
        <v>0.98</v>
      </c>
      <c r="AH12" s="172">
        <v>1.05</v>
      </c>
      <c r="AI12" s="172">
        <v>1</v>
      </c>
      <c r="AJ12" s="172">
        <v>0.97</v>
      </c>
      <c r="AK12" s="172">
        <v>1.02</v>
      </c>
      <c r="AL12" s="172">
        <v>1</v>
      </c>
      <c r="AM12" s="172">
        <v>0.97</v>
      </c>
      <c r="AN12" s="172">
        <v>1</v>
      </c>
      <c r="AO12" s="172">
        <v>1</v>
      </c>
    </row>
    <row r="13" spans="1:41" x14ac:dyDescent="0.25">
      <c r="A13" s="171">
        <v>37073</v>
      </c>
      <c r="B13" s="172">
        <v>1</v>
      </c>
      <c r="C13" s="172">
        <v>1</v>
      </c>
      <c r="D13" s="172">
        <v>1</v>
      </c>
      <c r="E13" s="172">
        <v>1</v>
      </c>
      <c r="F13" s="172">
        <v>1</v>
      </c>
      <c r="G13" s="172">
        <v>1</v>
      </c>
      <c r="H13" s="172">
        <v>1</v>
      </c>
      <c r="I13" s="172">
        <v>1</v>
      </c>
      <c r="J13" s="172">
        <v>1</v>
      </c>
      <c r="K13" s="172">
        <v>1</v>
      </c>
      <c r="L13" s="172">
        <v>1</v>
      </c>
      <c r="M13" s="172">
        <v>1</v>
      </c>
      <c r="N13" s="172">
        <v>1</v>
      </c>
      <c r="O13" s="172">
        <v>1</v>
      </c>
      <c r="P13" s="172">
        <v>1.03</v>
      </c>
      <c r="Q13" s="172">
        <v>1</v>
      </c>
      <c r="R13" s="172">
        <v>1</v>
      </c>
      <c r="S13" s="172">
        <v>1.02</v>
      </c>
      <c r="T13" s="172">
        <v>1</v>
      </c>
      <c r="U13" s="172">
        <v>1</v>
      </c>
      <c r="V13" s="172">
        <v>1</v>
      </c>
      <c r="W13" s="172">
        <v>1</v>
      </c>
      <c r="X13" s="172">
        <v>1</v>
      </c>
      <c r="Y13" s="172">
        <v>1.02</v>
      </c>
      <c r="Z13" s="172">
        <v>1</v>
      </c>
      <c r="AA13" s="172">
        <v>1</v>
      </c>
      <c r="AB13" s="172">
        <v>1</v>
      </c>
      <c r="AC13" s="172">
        <v>1</v>
      </c>
      <c r="AD13" s="172">
        <v>0.98</v>
      </c>
      <c r="AE13" s="172">
        <v>0.98</v>
      </c>
      <c r="AF13" s="172">
        <v>0.98</v>
      </c>
      <c r="AG13" s="172">
        <v>0.98</v>
      </c>
      <c r="AH13" s="172">
        <v>1.05</v>
      </c>
      <c r="AI13" s="172">
        <v>1</v>
      </c>
      <c r="AJ13" s="172">
        <v>0.97</v>
      </c>
      <c r="AK13" s="172">
        <v>1.02</v>
      </c>
      <c r="AL13" s="172">
        <v>1</v>
      </c>
      <c r="AM13" s="172">
        <v>0.97</v>
      </c>
      <c r="AN13" s="172">
        <v>1</v>
      </c>
      <c r="AO13" s="172">
        <v>1</v>
      </c>
    </row>
    <row r="14" spans="1:41" x14ac:dyDescent="0.25">
      <c r="A14" s="171">
        <v>37104</v>
      </c>
      <c r="B14" s="172">
        <v>1</v>
      </c>
      <c r="C14" s="172">
        <v>1</v>
      </c>
      <c r="D14" s="172">
        <v>1</v>
      </c>
      <c r="E14" s="172">
        <v>1</v>
      </c>
      <c r="F14" s="172">
        <v>1</v>
      </c>
      <c r="G14" s="172">
        <v>1</v>
      </c>
      <c r="H14" s="172">
        <v>1</v>
      </c>
      <c r="I14" s="172">
        <v>1</v>
      </c>
      <c r="J14" s="172">
        <v>1</v>
      </c>
      <c r="K14" s="172">
        <v>1</v>
      </c>
      <c r="L14" s="172">
        <v>1</v>
      </c>
      <c r="M14" s="172">
        <v>1</v>
      </c>
      <c r="N14" s="172">
        <v>1</v>
      </c>
      <c r="O14" s="172">
        <v>1</v>
      </c>
      <c r="P14" s="172">
        <v>1.03</v>
      </c>
      <c r="Q14" s="172">
        <v>1</v>
      </c>
      <c r="R14" s="172">
        <v>1</v>
      </c>
      <c r="S14" s="172">
        <v>1.02</v>
      </c>
      <c r="T14" s="172">
        <v>1</v>
      </c>
      <c r="U14" s="172">
        <v>1</v>
      </c>
      <c r="V14" s="172">
        <v>1</v>
      </c>
      <c r="W14" s="172">
        <v>1</v>
      </c>
      <c r="X14" s="172">
        <v>1</v>
      </c>
      <c r="Y14" s="172">
        <v>1.02</v>
      </c>
      <c r="Z14" s="172">
        <v>1</v>
      </c>
      <c r="AA14" s="172">
        <v>1</v>
      </c>
      <c r="AB14" s="172">
        <v>1</v>
      </c>
      <c r="AC14" s="172">
        <v>1</v>
      </c>
      <c r="AD14" s="172">
        <v>0.98</v>
      </c>
      <c r="AE14" s="172">
        <v>0.98</v>
      </c>
      <c r="AF14" s="172">
        <v>0.98</v>
      </c>
      <c r="AG14" s="172">
        <v>0.98</v>
      </c>
      <c r="AH14" s="172">
        <v>1.05</v>
      </c>
      <c r="AI14" s="172">
        <v>1</v>
      </c>
      <c r="AJ14" s="172">
        <v>0.97</v>
      </c>
      <c r="AK14" s="172">
        <v>1.02</v>
      </c>
      <c r="AL14" s="172">
        <v>1</v>
      </c>
      <c r="AM14" s="172">
        <v>0.97</v>
      </c>
      <c r="AN14" s="172">
        <v>1</v>
      </c>
      <c r="AO14" s="172">
        <v>1</v>
      </c>
    </row>
    <row r="15" spans="1:41" x14ac:dyDescent="0.25">
      <c r="A15" s="171">
        <v>37135</v>
      </c>
      <c r="B15" s="172">
        <v>1</v>
      </c>
      <c r="C15" s="172">
        <v>1</v>
      </c>
      <c r="D15" s="172">
        <v>1</v>
      </c>
      <c r="E15" s="172">
        <v>1</v>
      </c>
      <c r="F15" s="172">
        <v>1</v>
      </c>
      <c r="G15" s="172">
        <v>1</v>
      </c>
      <c r="H15" s="172">
        <v>1</v>
      </c>
      <c r="I15" s="172">
        <v>1</v>
      </c>
      <c r="J15" s="172">
        <v>1</v>
      </c>
      <c r="K15" s="172">
        <v>1</v>
      </c>
      <c r="L15" s="172">
        <v>1</v>
      </c>
      <c r="M15" s="172">
        <v>1</v>
      </c>
      <c r="N15" s="172">
        <v>1</v>
      </c>
      <c r="O15" s="172">
        <v>1</v>
      </c>
      <c r="P15" s="172">
        <v>1.03</v>
      </c>
      <c r="Q15" s="172">
        <v>1</v>
      </c>
      <c r="R15" s="172">
        <v>1</v>
      </c>
      <c r="S15" s="172">
        <v>1.02</v>
      </c>
      <c r="T15" s="172">
        <v>1</v>
      </c>
      <c r="U15" s="172">
        <v>1</v>
      </c>
      <c r="V15" s="172">
        <v>1</v>
      </c>
      <c r="W15" s="172">
        <v>1</v>
      </c>
      <c r="X15" s="172">
        <v>1</v>
      </c>
      <c r="Y15" s="172">
        <v>1.02</v>
      </c>
      <c r="Z15" s="172">
        <v>1</v>
      </c>
      <c r="AA15" s="172">
        <v>1</v>
      </c>
      <c r="AB15" s="172">
        <v>1</v>
      </c>
      <c r="AC15" s="172">
        <v>1</v>
      </c>
      <c r="AD15" s="172">
        <v>0.98</v>
      </c>
      <c r="AE15" s="172">
        <v>0.98</v>
      </c>
      <c r="AF15" s="172">
        <v>0.98</v>
      </c>
      <c r="AG15" s="172">
        <v>0.98</v>
      </c>
      <c r="AH15" s="172">
        <v>1.05</v>
      </c>
      <c r="AI15" s="172">
        <v>1</v>
      </c>
      <c r="AJ15" s="172">
        <v>0.97</v>
      </c>
      <c r="AK15" s="172">
        <v>1.02</v>
      </c>
      <c r="AL15" s="172">
        <v>1</v>
      </c>
      <c r="AM15" s="172">
        <v>0.97</v>
      </c>
      <c r="AN15" s="172">
        <v>1</v>
      </c>
      <c r="AO15" s="172">
        <v>1</v>
      </c>
    </row>
    <row r="16" spans="1:41" x14ac:dyDescent="0.25">
      <c r="A16" s="171">
        <v>37165</v>
      </c>
      <c r="B16" s="172">
        <v>1</v>
      </c>
      <c r="C16" s="172">
        <v>1</v>
      </c>
      <c r="D16" s="172">
        <v>1</v>
      </c>
      <c r="E16" s="172">
        <v>1</v>
      </c>
      <c r="F16" s="172">
        <v>1</v>
      </c>
      <c r="G16" s="172">
        <v>1</v>
      </c>
      <c r="H16" s="172">
        <v>1</v>
      </c>
      <c r="I16" s="172">
        <v>1</v>
      </c>
      <c r="J16" s="172">
        <v>1</v>
      </c>
      <c r="K16" s="172">
        <v>1</v>
      </c>
      <c r="L16" s="172">
        <v>1</v>
      </c>
      <c r="M16" s="172">
        <v>1</v>
      </c>
      <c r="N16" s="172">
        <v>1</v>
      </c>
      <c r="O16" s="172">
        <v>1</v>
      </c>
      <c r="P16" s="172">
        <v>1.03</v>
      </c>
      <c r="Q16" s="172">
        <v>1</v>
      </c>
      <c r="R16" s="172">
        <v>1</v>
      </c>
      <c r="S16" s="172">
        <v>1.02</v>
      </c>
      <c r="T16" s="172">
        <v>1</v>
      </c>
      <c r="U16" s="172">
        <v>1</v>
      </c>
      <c r="V16" s="172">
        <v>1</v>
      </c>
      <c r="W16" s="172">
        <v>1</v>
      </c>
      <c r="X16" s="172">
        <v>1</v>
      </c>
      <c r="Y16" s="172">
        <v>1.02</v>
      </c>
      <c r="Z16" s="172">
        <v>1</v>
      </c>
      <c r="AA16" s="172">
        <v>1</v>
      </c>
      <c r="AB16" s="172">
        <v>1</v>
      </c>
      <c r="AC16" s="172">
        <v>1</v>
      </c>
      <c r="AD16" s="172">
        <v>0.98</v>
      </c>
      <c r="AE16" s="172">
        <v>0.98</v>
      </c>
      <c r="AF16" s="172">
        <v>0.98</v>
      </c>
      <c r="AG16" s="172">
        <v>0.98</v>
      </c>
      <c r="AH16" s="172">
        <v>1.05</v>
      </c>
      <c r="AI16" s="172">
        <v>1</v>
      </c>
      <c r="AJ16" s="172">
        <v>0.97</v>
      </c>
      <c r="AK16" s="172">
        <v>1.02</v>
      </c>
      <c r="AL16" s="172">
        <v>1</v>
      </c>
      <c r="AM16" s="172">
        <v>0.97</v>
      </c>
      <c r="AN16" s="172">
        <v>1</v>
      </c>
      <c r="AO16" s="172">
        <v>1</v>
      </c>
    </row>
    <row r="17" spans="1:41" x14ac:dyDescent="0.25">
      <c r="A17" s="171">
        <v>37196</v>
      </c>
      <c r="B17" s="172">
        <v>1</v>
      </c>
      <c r="C17" s="172">
        <v>1</v>
      </c>
      <c r="D17" s="172">
        <v>1</v>
      </c>
      <c r="E17" s="172">
        <v>1</v>
      </c>
      <c r="F17" s="172">
        <v>1</v>
      </c>
      <c r="G17" s="172">
        <v>1</v>
      </c>
      <c r="H17" s="172">
        <v>1</v>
      </c>
      <c r="I17" s="172">
        <v>1</v>
      </c>
      <c r="J17" s="172">
        <v>1</v>
      </c>
      <c r="K17" s="172">
        <v>1</v>
      </c>
      <c r="L17" s="172">
        <v>1</v>
      </c>
      <c r="M17" s="172">
        <v>1</v>
      </c>
      <c r="N17" s="172">
        <v>1</v>
      </c>
      <c r="O17" s="172">
        <v>1</v>
      </c>
      <c r="P17" s="172">
        <v>1.03</v>
      </c>
      <c r="Q17" s="172">
        <v>1</v>
      </c>
      <c r="R17" s="172">
        <v>1</v>
      </c>
      <c r="S17" s="172">
        <v>1.02</v>
      </c>
      <c r="T17" s="172">
        <v>1</v>
      </c>
      <c r="U17" s="172">
        <v>1</v>
      </c>
      <c r="V17" s="172">
        <v>1</v>
      </c>
      <c r="W17" s="172">
        <v>1</v>
      </c>
      <c r="X17" s="172">
        <v>1</v>
      </c>
      <c r="Y17" s="172">
        <v>1</v>
      </c>
      <c r="Z17" s="172">
        <v>1</v>
      </c>
      <c r="AA17" s="172">
        <v>1</v>
      </c>
      <c r="AB17" s="172">
        <v>1</v>
      </c>
      <c r="AC17" s="172">
        <v>1</v>
      </c>
      <c r="AD17" s="172">
        <v>1</v>
      </c>
      <c r="AE17" s="172">
        <v>1</v>
      </c>
      <c r="AF17" s="172">
        <v>1.1000000000000001</v>
      </c>
      <c r="AG17" s="172">
        <v>1.1000000000000001</v>
      </c>
      <c r="AH17" s="172">
        <v>1.05</v>
      </c>
      <c r="AI17" s="172">
        <v>1</v>
      </c>
      <c r="AJ17" s="172">
        <v>0.97</v>
      </c>
      <c r="AK17" s="172">
        <v>1.02</v>
      </c>
      <c r="AL17" s="172">
        <v>1</v>
      </c>
      <c r="AM17" s="172">
        <v>0.97</v>
      </c>
      <c r="AN17" s="172">
        <v>1</v>
      </c>
      <c r="AO17" s="172">
        <v>1</v>
      </c>
    </row>
    <row r="18" spans="1:41" x14ac:dyDescent="0.25">
      <c r="A18" s="171">
        <v>37226</v>
      </c>
      <c r="B18" s="172">
        <v>1</v>
      </c>
      <c r="C18" s="172">
        <v>1</v>
      </c>
      <c r="D18" s="172">
        <v>1</v>
      </c>
      <c r="E18" s="172">
        <v>1</v>
      </c>
      <c r="F18" s="172">
        <v>1</v>
      </c>
      <c r="G18" s="172">
        <v>1</v>
      </c>
      <c r="H18" s="172">
        <v>1</v>
      </c>
      <c r="I18" s="172">
        <v>1</v>
      </c>
      <c r="J18" s="172">
        <v>1</v>
      </c>
      <c r="K18" s="172">
        <v>1</v>
      </c>
      <c r="L18" s="172">
        <v>1</v>
      </c>
      <c r="M18" s="172">
        <v>1</v>
      </c>
      <c r="N18" s="172">
        <v>1</v>
      </c>
      <c r="O18" s="172">
        <v>1</v>
      </c>
      <c r="P18" s="172">
        <v>1.03</v>
      </c>
      <c r="Q18" s="172">
        <v>1</v>
      </c>
      <c r="R18" s="172">
        <v>1</v>
      </c>
      <c r="S18" s="172">
        <v>1.02</v>
      </c>
      <c r="T18" s="172">
        <v>1</v>
      </c>
      <c r="U18" s="172">
        <v>1</v>
      </c>
      <c r="V18" s="172">
        <v>1</v>
      </c>
      <c r="W18" s="172">
        <v>1</v>
      </c>
      <c r="X18" s="172">
        <v>1</v>
      </c>
      <c r="Y18" s="172">
        <v>1</v>
      </c>
      <c r="Z18" s="172">
        <v>1</v>
      </c>
      <c r="AA18" s="172">
        <v>1</v>
      </c>
      <c r="AB18" s="172">
        <v>1</v>
      </c>
      <c r="AC18" s="172">
        <v>1</v>
      </c>
      <c r="AD18" s="172">
        <v>1</v>
      </c>
      <c r="AE18" s="172">
        <v>1</v>
      </c>
      <c r="AF18" s="172">
        <v>1.1000000000000001</v>
      </c>
      <c r="AG18" s="172">
        <v>1.1000000000000001</v>
      </c>
      <c r="AH18" s="172">
        <v>1.05</v>
      </c>
      <c r="AI18" s="172">
        <v>1</v>
      </c>
      <c r="AJ18" s="172">
        <v>0.97</v>
      </c>
      <c r="AK18" s="172">
        <v>1.02</v>
      </c>
      <c r="AL18" s="172">
        <v>1</v>
      </c>
      <c r="AM18" s="172">
        <v>0.97</v>
      </c>
      <c r="AN18" s="172">
        <v>1</v>
      </c>
      <c r="AO18" s="172">
        <v>1</v>
      </c>
    </row>
    <row r="19" spans="1:41" x14ac:dyDescent="0.25">
      <c r="A19" s="171">
        <v>37257</v>
      </c>
      <c r="B19" s="172">
        <v>1</v>
      </c>
      <c r="C19" s="172">
        <v>1</v>
      </c>
      <c r="D19" s="172">
        <v>1</v>
      </c>
      <c r="E19" s="172">
        <v>1</v>
      </c>
      <c r="F19" s="172">
        <v>1</v>
      </c>
      <c r="G19" s="172">
        <v>1</v>
      </c>
      <c r="H19" s="172">
        <v>1</v>
      </c>
      <c r="I19" s="172">
        <v>1</v>
      </c>
      <c r="J19" s="172">
        <v>1</v>
      </c>
      <c r="K19" s="172">
        <v>1</v>
      </c>
      <c r="L19" s="172">
        <v>1</v>
      </c>
      <c r="M19" s="172">
        <v>1</v>
      </c>
      <c r="N19" s="172">
        <v>1</v>
      </c>
      <c r="O19" s="172">
        <v>1</v>
      </c>
      <c r="P19" s="172">
        <v>1.03</v>
      </c>
      <c r="Q19" s="172">
        <v>1</v>
      </c>
      <c r="R19" s="172">
        <v>1</v>
      </c>
      <c r="S19" s="172">
        <v>1.02</v>
      </c>
      <c r="T19" s="172">
        <v>1</v>
      </c>
      <c r="U19" s="172">
        <v>1</v>
      </c>
      <c r="V19" s="172">
        <v>1</v>
      </c>
      <c r="W19" s="172">
        <v>1</v>
      </c>
      <c r="X19" s="172">
        <v>1</v>
      </c>
      <c r="Y19" s="172">
        <v>1</v>
      </c>
      <c r="Z19" s="172">
        <v>1</v>
      </c>
      <c r="AA19" s="172">
        <v>1</v>
      </c>
      <c r="AB19" s="172">
        <v>1</v>
      </c>
      <c r="AC19" s="172">
        <v>1</v>
      </c>
      <c r="AD19" s="172">
        <v>1</v>
      </c>
      <c r="AE19" s="172">
        <v>1</v>
      </c>
      <c r="AF19" s="172">
        <v>1.1000000000000001</v>
      </c>
      <c r="AG19" s="172">
        <v>1.1000000000000001</v>
      </c>
      <c r="AH19" s="172">
        <v>1.05</v>
      </c>
      <c r="AI19" s="172">
        <v>1</v>
      </c>
      <c r="AJ19" s="172">
        <v>0.97</v>
      </c>
      <c r="AK19" s="172">
        <v>1.02</v>
      </c>
      <c r="AL19" s="172">
        <v>1</v>
      </c>
      <c r="AM19" s="172">
        <v>0.97</v>
      </c>
      <c r="AN19" s="172">
        <v>1</v>
      </c>
      <c r="AO19" s="172">
        <v>1</v>
      </c>
    </row>
    <row r="20" spans="1:41" x14ac:dyDescent="0.25">
      <c r="A20" s="171">
        <v>37288</v>
      </c>
      <c r="B20" s="172">
        <v>1</v>
      </c>
      <c r="C20" s="172">
        <v>1</v>
      </c>
      <c r="D20" s="172">
        <v>1</v>
      </c>
      <c r="E20" s="172">
        <v>1</v>
      </c>
      <c r="F20" s="172">
        <v>1</v>
      </c>
      <c r="G20" s="172">
        <v>1</v>
      </c>
      <c r="H20" s="172">
        <v>1</v>
      </c>
      <c r="I20" s="172">
        <v>1</v>
      </c>
      <c r="J20" s="172">
        <v>1</v>
      </c>
      <c r="K20" s="172">
        <v>1</v>
      </c>
      <c r="L20" s="172">
        <v>1</v>
      </c>
      <c r="M20" s="172">
        <v>1</v>
      </c>
      <c r="N20" s="172">
        <v>1</v>
      </c>
      <c r="O20" s="172">
        <v>1</v>
      </c>
      <c r="P20" s="172">
        <v>1.03</v>
      </c>
      <c r="Q20" s="172">
        <v>1</v>
      </c>
      <c r="R20" s="172">
        <v>1</v>
      </c>
      <c r="S20" s="172">
        <v>1.02</v>
      </c>
      <c r="T20" s="172">
        <v>1</v>
      </c>
      <c r="U20" s="172">
        <v>1</v>
      </c>
      <c r="V20" s="172">
        <v>1</v>
      </c>
      <c r="W20" s="172">
        <v>1</v>
      </c>
      <c r="X20" s="172">
        <v>1</v>
      </c>
      <c r="Y20" s="172">
        <v>1</v>
      </c>
      <c r="Z20" s="172">
        <v>1</v>
      </c>
      <c r="AA20" s="172">
        <v>1</v>
      </c>
      <c r="AB20" s="172">
        <v>1</v>
      </c>
      <c r="AC20" s="172">
        <v>1</v>
      </c>
      <c r="AD20" s="172">
        <v>1</v>
      </c>
      <c r="AE20" s="172">
        <v>1</v>
      </c>
      <c r="AF20" s="172">
        <v>1.1000000000000001</v>
      </c>
      <c r="AG20" s="172">
        <v>1.1000000000000001</v>
      </c>
      <c r="AH20" s="172">
        <v>1.05</v>
      </c>
      <c r="AI20" s="172">
        <v>1</v>
      </c>
      <c r="AJ20" s="172">
        <v>0.97</v>
      </c>
      <c r="AK20" s="172">
        <v>1.02</v>
      </c>
      <c r="AL20" s="172">
        <v>1</v>
      </c>
      <c r="AM20" s="172">
        <v>0.97</v>
      </c>
      <c r="AN20" s="172">
        <v>1</v>
      </c>
      <c r="AO20" s="172">
        <v>1</v>
      </c>
    </row>
    <row r="21" spans="1:41" x14ac:dyDescent="0.25">
      <c r="A21" s="171">
        <v>37316</v>
      </c>
      <c r="B21" s="172">
        <v>1</v>
      </c>
      <c r="C21" s="172">
        <v>1</v>
      </c>
      <c r="D21" s="172">
        <v>1</v>
      </c>
      <c r="E21" s="172">
        <v>1</v>
      </c>
      <c r="F21" s="172">
        <v>1</v>
      </c>
      <c r="G21" s="172">
        <v>1</v>
      </c>
      <c r="H21" s="172">
        <v>1</v>
      </c>
      <c r="I21" s="172">
        <v>1</v>
      </c>
      <c r="J21" s="172">
        <v>1</v>
      </c>
      <c r="K21" s="172">
        <v>1</v>
      </c>
      <c r="L21" s="172">
        <v>1</v>
      </c>
      <c r="M21" s="172">
        <v>1</v>
      </c>
      <c r="N21" s="172">
        <v>1</v>
      </c>
      <c r="O21" s="172">
        <v>1</v>
      </c>
      <c r="P21" s="172">
        <v>1.03</v>
      </c>
      <c r="Q21" s="172">
        <v>1</v>
      </c>
      <c r="R21" s="172">
        <v>1</v>
      </c>
      <c r="S21" s="172">
        <v>1.02</v>
      </c>
      <c r="T21" s="172">
        <v>1</v>
      </c>
      <c r="U21" s="172">
        <v>1</v>
      </c>
      <c r="V21" s="172">
        <v>1</v>
      </c>
      <c r="W21" s="172">
        <v>1</v>
      </c>
      <c r="X21" s="172">
        <v>1</v>
      </c>
      <c r="Y21" s="172">
        <v>1</v>
      </c>
      <c r="Z21" s="172">
        <v>1</v>
      </c>
      <c r="AA21" s="172">
        <v>1</v>
      </c>
      <c r="AB21" s="172">
        <v>1</v>
      </c>
      <c r="AC21" s="172">
        <v>1</v>
      </c>
      <c r="AD21" s="172">
        <v>1</v>
      </c>
      <c r="AE21" s="172">
        <v>1</v>
      </c>
      <c r="AF21" s="172">
        <v>1.1000000000000001</v>
      </c>
      <c r="AG21" s="172">
        <v>1.1000000000000001</v>
      </c>
      <c r="AH21" s="172">
        <v>1.05</v>
      </c>
      <c r="AI21" s="172">
        <v>1</v>
      </c>
      <c r="AJ21" s="172">
        <v>0.97</v>
      </c>
      <c r="AK21" s="172">
        <v>1.02</v>
      </c>
      <c r="AL21" s="172">
        <v>1</v>
      </c>
      <c r="AM21" s="172">
        <v>0.97</v>
      </c>
      <c r="AN21" s="172">
        <v>1</v>
      </c>
      <c r="AO21" s="172">
        <v>1</v>
      </c>
    </row>
    <row r="22" spans="1:41" x14ac:dyDescent="0.25">
      <c r="A22" s="171">
        <v>37347</v>
      </c>
      <c r="B22" s="172">
        <v>1</v>
      </c>
      <c r="C22" s="172">
        <v>1</v>
      </c>
      <c r="D22" s="172">
        <v>1</v>
      </c>
      <c r="E22" s="172">
        <v>1</v>
      </c>
      <c r="F22" s="172">
        <v>1</v>
      </c>
      <c r="G22" s="172">
        <v>1</v>
      </c>
      <c r="H22" s="172">
        <v>1</v>
      </c>
      <c r="I22" s="172">
        <v>1</v>
      </c>
      <c r="J22" s="172">
        <v>1</v>
      </c>
      <c r="K22" s="172">
        <v>1</v>
      </c>
      <c r="L22" s="172">
        <v>1</v>
      </c>
      <c r="M22" s="172">
        <v>1</v>
      </c>
      <c r="N22" s="172">
        <v>1</v>
      </c>
      <c r="O22" s="172">
        <v>1</v>
      </c>
      <c r="P22" s="172">
        <v>1.03</v>
      </c>
      <c r="Q22" s="172">
        <v>1</v>
      </c>
      <c r="R22" s="172">
        <v>1</v>
      </c>
      <c r="S22" s="172">
        <v>1.02</v>
      </c>
      <c r="T22" s="172">
        <v>1</v>
      </c>
      <c r="U22" s="172">
        <v>1</v>
      </c>
      <c r="V22" s="172">
        <v>1</v>
      </c>
      <c r="W22" s="172">
        <v>1</v>
      </c>
      <c r="X22" s="172">
        <v>1</v>
      </c>
      <c r="Y22" s="172">
        <v>1.02</v>
      </c>
      <c r="Z22" s="172">
        <v>1</v>
      </c>
      <c r="AA22" s="172">
        <v>1</v>
      </c>
      <c r="AB22" s="172">
        <v>1</v>
      </c>
      <c r="AC22" s="172">
        <v>1</v>
      </c>
      <c r="AD22" s="172">
        <v>0.98</v>
      </c>
      <c r="AE22" s="172">
        <v>0.98</v>
      </c>
      <c r="AF22" s="172">
        <v>0.98</v>
      </c>
      <c r="AG22" s="172">
        <v>0.98</v>
      </c>
      <c r="AH22" s="172">
        <v>1.05</v>
      </c>
      <c r="AI22" s="172">
        <v>1</v>
      </c>
      <c r="AJ22" s="172">
        <v>1</v>
      </c>
      <c r="AK22" s="172">
        <v>1.02</v>
      </c>
      <c r="AL22" s="172">
        <v>1</v>
      </c>
      <c r="AM22" s="172">
        <v>1</v>
      </c>
      <c r="AN22" s="172">
        <v>1</v>
      </c>
      <c r="AO22" s="172">
        <v>1</v>
      </c>
    </row>
    <row r="23" spans="1:41" x14ac:dyDescent="0.25">
      <c r="A23" s="171">
        <v>37377</v>
      </c>
      <c r="B23" s="172">
        <v>1</v>
      </c>
      <c r="C23" s="172">
        <v>1</v>
      </c>
      <c r="D23" s="172">
        <v>1</v>
      </c>
      <c r="E23" s="172">
        <v>1</v>
      </c>
      <c r="F23" s="172">
        <v>1</v>
      </c>
      <c r="G23" s="172">
        <v>1</v>
      </c>
      <c r="H23" s="172">
        <v>1</v>
      </c>
      <c r="I23" s="172">
        <v>1</v>
      </c>
      <c r="J23" s="172">
        <v>1</v>
      </c>
      <c r="K23" s="172">
        <v>1</v>
      </c>
      <c r="L23" s="172">
        <v>1</v>
      </c>
      <c r="M23" s="172">
        <v>1</v>
      </c>
      <c r="N23" s="172">
        <v>1</v>
      </c>
      <c r="O23" s="172">
        <v>1</v>
      </c>
      <c r="P23" s="172">
        <v>1.03</v>
      </c>
      <c r="Q23" s="172">
        <v>1</v>
      </c>
      <c r="R23" s="172">
        <v>1</v>
      </c>
      <c r="S23" s="172">
        <v>1.02</v>
      </c>
      <c r="T23" s="172">
        <v>1</v>
      </c>
      <c r="U23" s="172">
        <v>1</v>
      </c>
      <c r="V23" s="172">
        <v>1</v>
      </c>
      <c r="W23" s="172">
        <v>1</v>
      </c>
      <c r="X23" s="172">
        <v>1</v>
      </c>
      <c r="Y23" s="172">
        <v>1.02</v>
      </c>
      <c r="Z23" s="172">
        <v>1</v>
      </c>
      <c r="AA23" s="172">
        <v>1</v>
      </c>
      <c r="AB23" s="172">
        <v>1</v>
      </c>
      <c r="AC23" s="172">
        <v>1</v>
      </c>
      <c r="AD23" s="172">
        <v>0.98</v>
      </c>
      <c r="AE23" s="172">
        <v>0.98</v>
      </c>
      <c r="AF23" s="172">
        <v>0.98</v>
      </c>
      <c r="AG23" s="172">
        <v>0.98</v>
      </c>
      <c r="AH23" s="172">
        <v>1.05</v>
      </c>
      <c r="AI23" s="172">
        <v>1</v>
      </c>
      <c r="AJ23" s="172">
        <v>1</v>
      </c>
      <c r="AK23" s="172">
        <v>1.02</v>
      </c>
      <c r="AL23" s="172">
        <v>1</v>
      </c>
      <c r="AM23" s="172">
        <v>1</v>
      </c>
      <c r="AN23" s="172">
        <v>1</v>
      </c>
      <c r="AO23" s="172">
        <v>1</v>
      </c>
    </row>
    <row r="24" spans="1:41" x14ac:dyDescent="0.25">
      <c r="A24" s="171">
        <v>37408</v>
      </c>
      <c r="B24" s="172">
        <v>1</v>
      </c>
      <c r="C24" s="172">
        <v>1</v>
      </c>
      <c r="D24" s="172">
        <v>1</v>
      </c>
      <c r="E24" s="172">
        <v>1</v>
      </c>
      <c r="F24" s="172">
        <v>1</v>
      </c>
      <c r="G24" s="172">
        <v>1</v>
      </c>
      <c r="H24" s="172">
        <v>1</v>
      </c>
      <c r="I24" s="172">
        <v>1</v>
      </c>
      <c r="J24" s="172">
        <v>1</v>
      </c>
      <c r="K24" s="172">
        <v>1</v>
      </c>
      <c r="L24" s="172">
        <v>1</v>
      </c>
      <c r="M24" s="172">
        <v>1</v>
      </c>
      <c r="N24" s="172">
        <v>1</v>
      </c>
      <c r="O24" s="172">
        <v>1</v>
      </c>
      <c r="P24" s="172">
        <v>1.03</v>
      </c>
      <c r="Q24" s="172">
        <v>1</v>
      </c>
      <c r="R24" s="172">
        <v>1</v>
      </c>
      <c r="S24" s="172">
        <v>1.02</v>
      </c>
      <c r="T24" s="172">
        <v>1</v>
      </c>
      <c r="U24" s="172">
        <v>1</v>
      </c>
      <c r="V24" s="172">
        <v>1</v>
      </c>
      <c r="W24" s="172">
        <v>1</v>
      </c>
      <c r="X24" s="172">
        <v>1</v>
      </c>
      <c r="Y24" s="172">
        <v>1.02</v>
      </c>
      <c r="Z24" s="172">
        <v>1</v>
      </c>
      <c r="AA24" s="172">
        <v>1</v>
      </c>
      <c r="AB24" s="172">
        <v>1</v>
      </c>
      <c r="AC24" s="172">
        <v>1</v>
      </c>
      <c r="AD24" s="172">
        <v>0.98</v>
      </c>
      <c r="AE24" s="172">
        <v>0.98</v>
      </c>
      <c r="AF24" s="172">
        <v>0.98</v>
      </c>
      <c r="AG24" s="172">
        <v>0.98</v>
      </c>
      <c r="AH24" s="172">
        <v>1.05</v>
      </c>
      <c r="AI24" s="172">
        <v>1</v>
      </c>
      <c r="AJ24" s="172">
        <v>1</v>
      </c>
      <c r="AK24" s="172">
        <v>1.02</v>
      </c>
      <c r="AL24" s="172">
        <v>1</v>
      </c>
      <c r="AM24" s="172">
        <v>1</v>
      </c>
      <c r="AN24" s="172">
        <v>1</v>
      </c>
      <c r="AO24" s="172">
        <v>1</v>
      </c>
    </row>
    <row r="25" spans="1:41" x14ac:dyDescent="0.25">
      <c r="A25" s="171">
        <v>37438</v>
      </c>
      <c r="B25" s="172">
        <v>1</v>
      </c>
      <c r="C25" s="172">
        <v>1</v>
      </c>
      <c r="D25" s="172">
        <v>1</v>
      </c>
      <c r="E25" s="172">
        <v>1</v>
      </c>
      <c r="F25" s="172">
        <v>1</v>
      </c>
      <c r="G25" s="172">
        <v>1</v>
      </c>
      <c r="H25" s="172">
        <v>1</v>
      </c>
      <c r="I25" s="172">
        <v>1</v>
      </c>
      <c r="J25" s="172">
        <v>1</v>
      </c>
      <c r="K25" s="172">
        <v>1</v>
      </c>
      <c r="L25" s="172">
        <v>1</v>
      </c>
      <c r="M25" s="172">
        <v>1</v>
      </c>
      <c r="N25" s="172">
        <v>1</v>
      </c>
      <c r="O25" s="172">
        <v>1</v>
      </c>
      <c r="P25" s="172">
        <v>1.03</v>
      </c>
      <c r="Q25" s="172">
        <v>1</v>
      </c>
      <c r="R25" s="172">
        <v>1</v>
      </c>
      <c r="S25" s="172">
        <v>1.02</v>
      </c>
      <c r="T25" s="172">
        <v>1</v>
      </c>
      <c r="U25" s="172">
        <v>1</v>
      </c>
      <c r="V25" s="172">
        <v>1</v>
      </c>
      <c r="W25" s="172">
        <v>1</v>
      </c>
      <c r="X25" s="172">
        <v>1</v>
      </c>
      <c r="Y25" s="172">
        <v>1.02</v>
      </c>
      <c r="Z25" s="172">
        <v>1</v>
      </c>
      <c r="AA25" s="172">
        <v>1</v>
      </c>
      <c r="AB25" s="172">
        <v>1</v>
      </c>
      <c r="AC25" s="172">
        <v>1</v>
      </c>
      <c r="AD25" s="172">
        <v>0.98</v>
      </c>
      <c r="AE25" s="172">
        <v>0.98</v>
      </c>
      <c r="AF25" s="172">
        <v>0.98</v>
      </c>
      <c r="AG25" s="172">
        <v>0.98</v>
      </c>
      <c r="AH25" s="172">
        <v>1.05</v>
      </c>
      <c r="AI25" s="172">
        <v>1</v>
      </c>
      <c r="AJ25" s="172">
        <v>1</v>
      </c>
      <c r="AK25" s="172">
        <v>1.02</v>
      </c>
      <c r="AL25" s="172">
        <v>1</v>
      </c>
      <c r="AM25" s="172">
        <v>1</v>
      </c>
      <c r="AN25" s="172">
        <v>1</v>
      </c>
      <c r="AO25" s="172">
        <v>1</v>
      </c>
    </row>
    <row r="26" spans="1:41" x14ac:dyDescent="0.25">
      <c r="A26" s="171">
        <v>37469</v>
      </c>
      <c r="B26" s="172">
        <v>1</v>
      </c>
      <c r="C26" s="172">
        <v>1</v>
      </c>
      <c r="D26" s="172">
        <v>1</v>
      </c>
      <c r="E26" s="172">
        <v>1</v>
      </c>
      <c r="F26" s="172">
        <v>1</v>
      </c>
      <c r="G26" s="172">
        <v>1</v>
      </c>
      <c r="H26" s="172">
        <v>1</v>
      </c>
      <c r="I26" s="172">
        <v>1</v>
      </c>
      <c r="J26" s="172">
        <v>1</v>
      </c>
      <c r="K26" s="172">
        <v>1</v>
      </c>
      <c r="L26" s="172">
        <v>1</v>
      </c>
      <c r="M26" s="172">
        <v>1</v>
      </c>
      <c r="N26" s="172">
        <v>1</v>
      </c>
      <c r="O26" s="172">
        <v>1</v>
      </c>
      <c r="P26" s="172">
        <v>1.03</v>
      </c>
      <c r="Q26" s="172">
        <v>1</v>
      </c>
      <c r="R26" s="172">
        <v>1</v>
      </c>
      <c r="S26" s="172">
        <v>1.02</v>
      </c>
      <c r="T26" s="172">
        <v>1</v>
      </c>
      <c r="U26" s="172">
        <v>1</v>
      </c>
      <c r="V26" s="172">
        <v>1</v>
      </c>
      <c r="W26" s="172">
        <v>1</v>
      </c>
      <c r="X26" s="172">
        <v>1</v>
      </c>
      <c r="Y26" s="172">
        <v>1.02</v>
      </c>
      <c r="Z26" s="172">
        <v>1</v>
      </c>
      <c r="AA26" s="172">
        <v>1</v>
      </c>
      <c r="AB26" s="172">
        <v>1</v>
      </c>
      <c r="AC26" s="172">
        <v>1</v>
      </c>
      <c r="AD26" s="172">
        <v>0.98</v>
      </c>
      <c r="AE26" s="172">
        <v>0.98</v>
      </c>
      <c r="AF26" s="172">
        <v>0.98</v>
      </c>
      <c r="AG26" s="172">
        <v>0.98</v>
      </c>
      <c r="AH26" s="172">
        <v>1.05</v>
      </c>
      <c r="AI26" s="172">
        <v>1</v>
      </c>
      <c r="AJ26" s="172">
        <v>1</v>
      </c>
      <c r="AK26" s="172">
        <v>1.02</v>
      </c>
      <c r="AL26" s="172">
        <v>1</v>
      </c>
      <c r="AM26" s="172">
        <v>1</v>
      </c>
      <c r="AN26" s="172">
        <v>1</v>
      </c>
      <c r="AO26" s="172">
        <v>1</v>
      </c>
    </row>
    <row r="27" spans="1:41" x14ac:dyDescent="0.25">
      <c r="A27" s="171">
        <v>37500</v>
      </c>
      <c r="B27" s="172">
        <v>1</v>
      </c>
      <c r="C27" s="172">
        <v>1</v>
      </c>
      <c r="D27" s="172">
        <v>1</v>
      </c>
      <c r="E27" s="172">
        <v>1</v>
      </c>
      <c r="F27" s="172">
        <v>1</v>
      </c>
      <c r="G27" s="172">
        <v>1</v>
      </c>
      <c r="H27" s="172">
        <v>1</v>
      </c>
      <c r="I27" s="172">
        <v>1</v>
      </c>
      <c r="J27" s="172">
        <v>1</v>
      </c>
      <c r="K27" s="172">
        <v>1</v>
      </c>
      <c r="L27" s="172">
        <v>1</v>
      </c>
      <c r="M27" s="172">
        <v>1</v>
      </c>
      <c r="N27" s="172">
        <v>1</v>
      </c>
      <c r="O27" s="172">
        <v>1</v>
      </c>
      <c r="P27" s="172">
        <v>1.03</v>
      </c>
      <c r="Q27" s="172">
        <v>1</v>
      </c>
      <c r="R27" s="172">
        <v>1</v>
      </c>
      <c r="S27" s="172">
        <v>1.02</v>
      </c>
      <c r="T27" s="172">
        <v>1</v>
      </c>
      <c r="U27" s="172">
        <v>1</v>
      </c>
      <c r="V27" s="172">
        <v>1</v>
      </c>
      <c r="W27" s="172">
        <v>1</v>
      </c>
      <c r="X27" s="172">
        <v>1</v>
      </c>
      <c r="Y27" s="172">
        <v>1.02</v>
      </c>
      <c r="Z27" s="172">
        <v>1</v>
      </c>
      <c r="AA27" s="172">
        <v>1</v>
      </c>
      <c r="AB27" s="172">
        <v>1</v>
      </c>
      <c r="AC27" s="172">
        <v>1</v>
      </c>
      <c r="AD27" s="172">
        <v>0.98</v>
      </c>
      <c r="AE27" s="172">
        <v>0.98</v>
      </c>
      <c r="AF27" s="172">
        <v>0.98</v>
      </c>
      <c r="AG27" s="172">
        <v>0.98</v>
      </c>
      <c r="AH27" s="172">
        <v>1.05</v>
      </c>
      <c r="AI27" s="172">
        <v>1</v>
      </c>
      <c r="AJ27" s="172">
        <v>1</v>
      </c>
      <c r="AK27" s="172">
        <v>1.02</v>
      </c>
      <c r="AL27" s="172">
        <v>1</v>
      </c>
      <c r="AM27" s="172">
        <v>1</v>
      </c>
      <c r="AN27" s="172">
        <v>1</v>
      </c>
      <c r="AO27" s="172">
        <v>1</v>
      </c>
    </row>
    <row r="28" spans="1:41" x14ac:dyDescent="0.25">
      <c r="A28" s="171">
        <v>37530</v>
      </c>
      <c r="B28" s="172">
        <v>1</v>
      </c>
      <c r="C28" s="172">
        <v>1</v>
      </c>
      <c r="D28" s="172">
        <v>1</v>
      </c>
      <c r="E28" s="172">
        <v>1</v>
      </c>
      <c r="F28" s="172">
        <v>1</v>
      </c>
      <c r="G28" s="172">
        <v>1</v>
      </c>
      <c r="H28" s="172">
        <v>1</v>
      </c>
      <c r="I28" s="172">
        <v>1</v>
      </c>
      <c r="J28" s="172">
        <v>1</v>
      </c>
      <c r="K28" s="172">
        <v>1</v>
      </c>
      <c r="L28" s="172">
        <v>1</v>
      </c>
      <c r="M28" s="172">
        <v>1</v>
      </c>
      <c r="N28" s="172">
        <v>1</v>
      </c>
      <c r="O28" s="172">
        <v>1</v>
      </c>
      <c r="P28" s="172">
        <v>1.03</v>
      </c>
      <c r="Q28" s="172">
        <v>1</v>
      </c>
      <c r="R28" s="172">
        <v>1</v>
      </c>
      <c r="S28" s="172">
        <v>1.02</v>
      </c>
      <c r="T28" s="172">
        <v>1</v>
      </c>
      <c r="U28" s="172">
        <v>1</v>
      </c>
      <c r="V28" s="172">
        <v>1</v>
      </c>
      <c r="W28" s="172">
        <v>1</v>
      </c>
      <c r="X28" s="172">
        <v>1</v>
      </c>
      <c r="Y28" s="172">
        <v>1.02</v>
      </c>
      <c r="Z28" s="172">
        <v>1</v>
      </c>
      <c r="AA28" s="172">
        <v>1</v>
      </c>
      <c r="AB28" s="172">
        <v>1</v>
      </c>
      <c r="AC28" s="172">
        <v>1</v>
      </c>
      <c r="AD28" s="172">
        <v>0.98</v>
      </c>
      <c r="AE28" s="172">
        <v>0.98</v>
      </c>
      <c r="AF28" s="172">
        <v>0.98</v>
      </c>
      <c r="AG28" s="172">
        <v>0.98</v>
      </c>
      <c r="AH28" s="172">
        <v>1.05</v>
      </c>
      <c r="AI28" s="172">
        <v>1</v>
      </c>
      <c r="AJ28" s="172">
        <v>1</v>
      </c>
      <c r="AK28" s="172">
        <v>1.02</v>
      </c>
      <c r="AL28" s="172">
        <v>1</v>
      </c>
      <c r="AM28" s="172">
        <v>1</v>
      </c>
      <c r="AN28" s="172">
        <v>1</v>
      </c>
      <c r="AO28" s="172">
        <v>1</v>
      </c>
    </row>
    <row r="29" spans="1:41" x14ac:dyDescent="0.25">
      <c r="A29" s="171">
        <v>37561</v>
      </c>
      <c r="B29" s="172">
        <v>1</v>
      </c>
      <c r="C29" s="172">
        <v>1</v>
      </c>
      <c r="D29" s="172">
        <v>1</v>
      </c>
      <c r="E29" s="172">
        <v>1</v>
      </c>
      <c r="F29" s="172">
        <v>1</v>
      </c>
      <c r="G29" s="172">
        <v>1</v>
      </c>
      <c r="H29" s="172">
        <v>1</v>
      </c>
      <c r="I29" s="172">
        <v>1</v>
      </c>
      <c r="J29" s="172">
        <v>1</v>
      </c>
      <c r="K29" s="172">
        <v>1</v>
      </c>
      <c r="L29" s="172">
        <v>1</v>
      </c>
      <c r="M29" s="172">
        <v>1</v>
      </c>
      <c r="N29" s="172">
        <v>1</v>
      </c>
      <c r="O29" s="172">
        <v>1</v>
      </c>
      <c r="P29" s="172">
        <v>1.03</v>
      </c>
      <c r="Q29" s="172">
        <v>1</v>
      </c>
      <c r="R29" s="172">
        <v>1</v>
      </c>
      <c r="S29" s="172">
        <v>1.02</v>
      </c>
      <c r="T29" s="172">
        <v>1</v>
      </c>
      <c r="U29" s="172">
        <v>1</v>
      </c>
      <c r="V29" s="172">
        <v>1</v>
      </c>
      <c r="W29" s="172">
        <v>1</v>
      </c>
      <c r="X29" s="172">
        <v>1</v>
      </c>
      <c r="Y29" s="172">
        <v>1</v>
      </c>
      <c r="Z29" s="172">
        <v>1</v>
      </c>
      <c r="AA29" s="172">
        <v>1</v>
      </c>
      <c r="AB29" s="172">
        <v>1</v>
      </c>
      <c r="AC29" s="172">
        <v>1</v>
      </c>
      <c r="AD29" s="172">
        <v>1</v>
      </c>
      <c r="AE29" s="172">
        <v>1</v>
      </c>
      <c r="AF29" s="172">
        <v>1.1000000000000001</v>
      </c>
      <c r="AG29" s="172">
        <v>1.1000000000000001</v>
      </c>
      <c r="AH29" s="172">
        <v>1.05</v>
      </c>
      <c r="AI29" s="172">
        <v>1</v>
      </c>
      <c r="AJ29" s="172">
        <v>1</v>
      </c>
      <c r="AK29" s="172">
        <v>1.02</v>
      </c>
      <c r="AL29" s="172">
        <v>1</v>
      </c>
      <c r="AM29" s="172">
        <v>1</v>
      </c>
      <c r="AN29" s="172">
        <v>1</v>
      </c>
      <c r="AO29" s="172">
        <v>1</v>
      </c>
    </row>
    <row r="30" spans="1:41" x14ac:dyDescent="0.25">
      <c r="A30" s="171">
        <v>37591</v>
      </c>
      <c r="B30" s="172">
        <v>1</v>
      </c>
      <c r="C30" s="172">
        <v>1</v>
      </c>
      <c r="D30" s="172">
        <v>1</v>
      </c>
      <c r="E30" s="172">
        <v>1</v>
      </c>
      <c r="F30" s="172">
        <v>1</v>
      </c>
      <c r="G30" s="172">
        <v>1</v>
      </c>
      <c r="H30" s="172">
        <v>1</v>
      </c>
      <c r="I30" s="172">
        <v>1</v>
      </c>
      <c r="J30" s="172">
        <v>1</v>
      </c>
      <c r="K30" s="172">
        <v>1</v>
      </c>
      <c r="L30" s="172">
        <v>1</v>
      </c>
      <c r="M30" s="172">
        <v>1</v>
      </c>
      <c r="N30" s="172">
        <v>1</v>
      </c>
      <c r="O30" s="172">
        <v>1</v>
      </c>
      <c r="P30" s="172">
        <v>1.03</v>
      </c>
      <c r="Q30" s="172">
        <v>1</v>
      </c>
      <c r="R30" s="172">
        <v>1</v>
      </c>
      <c r="S30" s="172">
        <v>1.02</v>
      </c>
      <c r="T30" s="172">
        <v>1</v>
      </c>
      <c r="U30" s="172">
        <v>1</v>
      </c>
      <c r="V30" s="172">
        <v>1</v>
      </c>
      <c r="W30" s="172">
        <v>1</v>
      </c>
      <c r="X30" s="172">
        <v>1</v>
      </c>
      <c r="Y30" s="172">
        <v>1</v>
      </c>
      <c r="Z30" s="172">
        <v>1</v>
      </c>
      <c r="AA30" s="172">
        <v>1</v>
      </c>
      <c r="AB30" s="172">
        <v>1</v>
      </c>
      <c r="AC30" s="172">
        <v>1</v>
      </c>
      <c r="AD30" s="172">
        <v>1</v>
      </c>
      <c r="AE30" s="172">
        <v>1</v>
      </c>
      <c r="AF30" s="172">
        <v>1.1000000000000001</v>
      </c>
      <c r="AG30" s="172">
        <v>1.1000000000000001</v>
      </c>
      <c r="AH30" s="172">
        <v>1.05</v>
      </c>
      <c r="AI30" s="172">
        <v>1</v>
      </c>
      <c r="AJ30" s="172">
        <v>1</v>
      </c>
      <c r="AK30" s="172">
        <v>1.02</v>
      </c>
      <c r="AL30" s="172">
        <v>1</v>
      </c>
      <c r="AM30" s="172">
        <v>1</v>
      </c>
      <c r="AN30" s="172">
        <v>1</v>
      </c>
      <c r="AO30" s="172">
        <v>1</v>
      </c>
    </row>
    <row r="31" spans="1:41" x14ac:dyDescent="0.25">
      <c r="A31" s="171">
        <v>37622</v>
      </c>
      <c r="B31" s="172">
        <v>1</v>
      </c>
      <c r="C31" s="172">
        <v>1</v>
      </c>
      <c r="D31" s="172">
        <v>1</v>
      </c>
      <c r="E31" s="172">
        <v>1</v>
      </c>
      <c r="F31" s="172">
        <v>1</v>
      </c>
      <c r="G31" s="172">
        <v>1</v>
      </c>
      <c r="H31" s="172">
        <v>1</v>
      </c>
      <c r="I31" s="172">
        <v>1</v>
      </c>
      <c r="J31" s="172">
        <v>1</v>
      </c>
      <c r="K31" s="172">
        <v>1</v>
      </c>
      <c r="L31" s="172">
        <v>1</v>
      </c>
      <c r="M31" s="172">
        <v>1</v>
      </c>
      <c r="N31" s="172">
        <v>1</v>
      </c>
      <c r="O31" s="172">
        <v>1</v>
      </c>
      <c r="P31" s="172">
        <v>1.03</v>
      </c>
      <c r="Q31" s="172">
        <v>1</v>
      </c>
      <c r="R31" s="172">
        <v>1</v>
      </c>
      <c r="S31" s="172">
        <v>1.02</v>
      </c>
      <c r="T31" s="172">
        <v>1</v>
      </c>
      <c r="U31" s="172">
        <v>1</v>
      </c>
      <c r="V31" s="172">
        <v>1</v>
      </c>
      <c r="W31" s="172">
        <v>1</v>
      </c>
      <c r="X31" s="172">
        <v>1</v>
      </c>
      <c r="Y31" s="172">
        <v>1</v>
      </c>
      <c r="Z31" s="172">
        <v>1</v>
      </c>
      <c r="AA31" s="172">
        <v>1</v>
      </c>
      <c r="AB31" s="172">
        <v>1</v>
      </c>
      <c r="AC31" s="172">
        <v>1</v>
      </c>
      <c r="AD31" s="172">
        <v>1</v>
      </c>
      <c r="AE31" s="172">
        <v>1</v>
      </c>
      <c r="AF31" s="172">
        <v>1.1000000000000001</v>
      </c>
      <c r="AG31" s="172">
        <v>1.1000000000000001</v>
      </c>
      <c r="AH31" s="172">
        <v>1.05</v>
      </c>
      <c r="AI31" s="172">
        <v>1</v>
      </c>
      <c r="AJ31" s="172">
        <v>1</v>
      </c>
      <c r="AK31" s="172">
        <v>1.02</v>
      </c>
      <c r="AL31" s="172">
        <v>1</v>
      </c>
      <c r="AM31" s="172">
        <v>1</v>
      </c>
      <c r="AN31" s="172">
        <v>1</v>
      </c>
      <c r="AO31" s="172">
        <v>1</v>
      </c>
    </row>
    <row r="32" spans="1:41" x14ac:dyDescent="0.25">
      <c r="A32" s="171">
        <v>37653</v>
      </c>
      <c r="B32" s="172">
        <v>1</v>
      </c>
      <c r="C32" s="172">
        <v>1</v>
      </c>
      <c r="D32" s="172">
        <v>1</v>
      </c>
      <c r="E32" s="172">
        <v>1</v>
      </c>
      <c r="F32" s="172">
        <v>1</v>
      </c>
      <c r="G32" s="172">
        <v>1</v>
      </c>
      <c r="H32" s="172">
        <v>1</v>
      </c>
      <c r="I32" s="172">
        <v>1</v>
      </c>
      <c r="J32" s="172">
        <v>1</v>
      </c>
      <c r="K32" s="172">
        <v>1</v>
      </c>
      <c r="L32" s="172">
        <v>1</v>
      </c>
      <c r="M32" s="172">
        <v>1</v>
      </c>
      <c r="N32" s="172">
        <v>1</v>
      </c>
      <c r="O32" s="172">
        <v>1</v>
      </c>
      <c r="P32" s="172">
        <v>1.03</v>
      </c>
      <c r="Q32" s="172">
        <v>1</v>
      </c>
      <c r="R32" s="172">
        <v>1</v>
      </c>
      <c r="S32" s="172">
        <v>1.02</v>
      </c>
      <c r="T32" s="172">
        <v>1</v>
      </c>
      <c r="U32" s="172">
        <v>1</v>
      </c>
      <c r="V32" s="172">
        <v>1</v>
      </c>
      <c r="W32" s="172">
        <v>1</v>
      </c>
      <c r="X32" s="172">
        <v>1</v>
      </c>
      <c r="Y32" s="172">
        <v>1</v>
      </c>
      <c r="Z32" s="172">
        <v>1</v>
      </c>
      <c r="AA32" s="172">
        <v>1</v>
      </c>
      <c r="AB32" s="172">
        <v>1</v>
      </c>
      <c r="AC32" s="172">
        <v>1</v>
      </c>
      <c r="AD32" s="172">
        <v>1</v>
      </c>
      <c r="AE32" s="172">
        <v>1</v>
      </c>
      <c r="AF32" s="172">
        <v>1.1000000000000001</v>
      </c>
      <c r="AG32" s="172">
        <v>1.1000000000000001</v>
      </c>
      <c r="AH32" s="172">
        <v>1.05</v>
      </c>
      <c r="AI32" s="172">
        <v>1</v>
      </c>
      <c r="AJ32" s="172">
        <v>1</v>
      </c>
      <c r="AK32" s="172">
        <v>1.02</v>
      </c>
      <c r="AL32" s="172">
        <v>1</v>
      </c>
      <c r="AM32" s="172">
        <v>1</v>
      </c>
      <c r="AN32" s="172">
        <v>1</v>
      </c>
      <c r="AO32" s="172">
        <v>1</v>
      </c>
    </row>
    <row r="33" spans="1:41" x14ac:dyDescent="0.25">
      <c r="A33" s="171">
        <v>37681</v>
      </c>
      <c r="B33" s="172">
        <v>1</v>
      </c>
      <c r="C33" s="172">
        <v>1</v>
      </c>
      <c r="D33" s="172">
        <v>1</v>
      </c>
      <c r="E33" s="172">
        <v>1</v>
      </c>
      <c r="F33" s="172">
        <v>1</v>
      </c>
      <c r="G33" s="172">
        <v>1</v>
      </c>
      <c r="H33" s="172">
        <v>1</v>
      </c>
      <c r="I33" s="172">
        <v>1</v>
      </c>
      <c r="J33" s="172">
        <v>1</v>
      </c>
      <c r="K33" s="172">
        <v>1</v>
      </c>
      <c r="L33" s="172">
        <v>1</v>
      </c>
      <c r="M33" s="172">
        <v>1</v>
      </c>
      <c r="N33" s="172">
        <v>1</v>
      </c>
      <c r="O33" s="172">
        <v>1</v>
      </c>
      <c r="P33" s="172">
        <v>1.03</v>
      </c>
      <c r="Q33" s="172">
        <v>1</v>
      </c>
      <c r="R33" s="172">
        <v>1</v>
      </c>
      <c r="S33" s="172">
        <v>1.02</v>
      </c>
      <c r="T33" s="172">
        <v>1</v>
      </c>
      <c r="U33" s="172">
        <v>1</v>
      </c>
      <c r="V33" s="172">
        <v>1</v>
      </c>
      <c r="W33" s="172">
        <v>1</v>
      </c>
      <c r="X33" s="172">
        <v>1</v>
      </c>
      <c r="Y33" s="172">
        <v>1</v>
      </c>
      <c r="Z33" s="172">
        <v>1</v>
      </c>
      <c r="AA33" s="172">
        <v>1</v>
      </c>
      <c r="AB33" s="172">
        <v>1</v>
      </c>
      <c r="AC33" s="172">
        <v>1</v>
      </c>
      <c r="AD33" s="172">
        <v>1</v>
      </c>
      <c r="AE33" s="172">
        <v>1</v>
      </c>
      <c r="AF33" s="172">
        <v>1.1000000000000001</v>
      </c>
      <c r="AG33" s="172">
        <v>1.1000000000000001</v>
      </c>
      <c r="AH33" s="172">
        <v>1.05</v>
      </c>
      <c r="AI33" s="172">
        <v>1</v>
      </c>
      <c r="AJ33" s="172">
        <v>1</v>
      </c>
      <c r="AK33" s="172">
        <v>1.02</v>
      </c>
      <c r="AL33" s="172">
        <v>1</v>
      </c>
      <c r="AM33" s="172">
        <v>1</v>
      </c>
      <c r="AN33" s="172">
        <v>1</v>
      </c>
      <c r="AO33" s="172">
        <v>1</v>
      </c>
    </row>
    <row r="34" spans="1:41" x14ac:dyDescent="0.25">
      <c r="A34" s="171">
        <v>37712</v>
      </c>
      <c r="B34" s="172">
        <v>1</v>
      </c>
      <c r="C34" s="172">
        <v>1</v>
      </c>
      <c r="D34" s="172">
        <v>1</v>
      </c>
      <c r="E34" s="172">
        <v>1</v>
      </c>
      <c r="F34" s="172">
        <v>1</v>
      </c>
      <c r="G34" s="172">
        <v>1</v>
      </c>
      <c r="H34" s="172">
        <v>1</v>
      </c>
      <c r="I34" s="172">
        <v>1</v>
      </c>
      <c r="J34" s="172">
        <v>1</v>
      </c>
      <c r="K34" s="172">
        <v>1</v>
      </c>
      <c r="L34" s="172">
        <v>1</v>
      </c>
      <c r="M34" s="172">
        <v>1</v>
      </c>
      <c r="N34" s="172">
        <v>1</v>
      </c>
      <c r="O34" s="172">
        <v>1</v>
      </c>
      <c r="P34" s="172">
        <v>1.03</v>
      </c>
      <c r="Q34" s="172">
        <v>1</v>
      </c>
      <c r="R34" s="172">
        <v>1</v>
      </c>
      <c r="S34" s="172">
        <v>1.02</v>
      </c>
      <c r="T34" s="172">
        <v>1</v>
      </c>
      <c r="U34" s="172">
        <v>1</v>
      </c>
      <c r="V34" s="172">
        <v>1</v>
      </c>
      <c r="W34" s="172">
        <v>1</v>
      </c>
      <c r="X34" s="172">
        <v>1</v>
      </c>
      <c r="Y34" s="172">
        <v>1.02</v>
      </c>
      <c r="Z34" s="172">
        <v>1</v>
      </c>
      <c r="AA34" s="172">
        <v>1</v>
      </c>
      <c r="AB34" s="172">
        <v>1</v>
      </c>
      <c r="AC34" s="172">
        <v>1</v>
      </c>
      <c r="AD34" s="172">
        <v>0.98</v>
      </c>
      <c r="AE34" s="172">
        <v>0.98</v>
      </c>
      <c r="AF34" s="172">
        <v>0.98</v>
      </c>
      <c r="AG34" s="172">
        <v>0.98</v>
      </c>
      <c r="AH34" s="172">
        <v>1.05</v>
      </c>
      <c r="AI34" s="172">
        <v>1</v>
      </c>
      <c r="AJ34" s="172">
        <v>1</v>
      </c>
      <c r="AK34" s="172">
        <v>1.02</v>
      </c>
      <c r="AL34" s="172">
        <v>1</v>
      </c>
      <c r="AM34" s="172">
        <v>1</v>
      </c>
      <c r="AN34" s="172">
        <v>1</v>
      </c>
      <c r="AO34" s="172">
        <v>1</v>
      </c>
    </row>
    <row r="35" spans="1:41" x14ac:dyDescent="0.25">
      <c r="A35" s="171">
        <v>37742</v>
      </c>
      <c r="B35" s="172">
        <v>1</v>
      </c>
      <c r="C35" s="172">
        <v>1</v>
      </c>
      <c r="D35" s="172">
        <v>1</v>
      </c>
      <c r="E35" s="172">
        <v>1</v>
      </c>
      <c r="F35" s="172">
        <v>1</v>
      </c>
      <c r="G35" s="172">
        <v>1</v>
      </c>
      <c r="H35" s="172">
        <v>1</v>
      </c>
      <c r="I35" s="172">
        <v>1</v>
      </c>
      <c r="J35" s="172">
        <v>1</v>
      </c>
      <c r="K35" s="172">
        <v>1</v>
      </c>
      <c r="L35" s="172">
        <v>1</v>
      </c>
      <c r="M35" s="172">
        <v>1</v>
      </c>
      <c r="N35" s="172">
        <v>1</v>
      </c>
      <c r="O35" s="172">
        <v>1</v>
      </c>
      <c r="P35" s="172">
        <v>1.03</v>
      </c>
      <c r="Q35" s="172">
        <v>1</v>
      </c>
      <c r="R35" s="172">
        <v>1</v>
      </c>
      <c r="S35" s="172">
        <v>1.02</v>
      </c>
      <c r="T35" s="172">
        <v>1</v>
      </c>
      <c r="U35" s="172">
        <v>1</v>
      </c>
      <c r="V35" s="172">
        <v>1</v>
      </c>
      <c r="W35" s="172">
        <v>1</v>
      </c>
      <c r="X35" s="172">
        <v>1</v>
      </c>
      <c r="Y35" s="172">
        <v>1.02</v>
      </c>
      <c r="Z35" s="172">
        <v>1</v>
      </c>
      <c r="AA35" s="172">
        <v>1</v>
      </c>
      <c r="AB35" s="172">
        <v>1</v>
      </c>
      <c r="AC35" s="172">
        <v>1</v>
      </c>
      <c r="AD35" s="172">
        <v>0.98</v>
      </c>
      <c r="AE35" s="172">
        <v>0.98</v>
      </c>
      <c r="AF35" s="172">
        <v>0.98</v>
      </c>
      <c r="AG35" s="172">
        <v>0.98</v>
      </c>
      <c r="AH35" s="172">
        <v>1.05</v>
      </c>
      <c r="AI35" s="172">
        <v>1</v>
      </c>
      <c r="AJ35" s="172">
        <v>1</v>
      </c>
      <c r="AK35" s="172">
        <v>1.02</v>
      </c>
      <c r="AL35" s="172">
        <v>1</v>
      </c>
      <c r="AM35" s="172">
        <v>1</v>
      </c>
      <c r="AN35" s="172">
        <v>1</v>
      </c>
      <c r="AO35" s="172">
        <v>1</v>
      </c>
    </row>
    <row r="36" spans="1:41" x14ac:dyDescent="0.25">
      <c r="A36" s="171">
        <v>37773</v>
      </c>
      <c r="B36" s="172">
        <v>1</v>
      </c>
      <c r="C36" s="172">
        <v>1</v>
      </c>
      <c r="D36" s="172">
        <v>1</v>
      </c>
      <c r="E36" s="172">
        <v>1</v>
      </c>
      <c r="F36" s="172">
        <v>1</v>
      </c>
      <c r="G36" s="172">
        <v>1</v>
      </c>
      <c r="H36" s="172">
        <v>1</v>
      </c>
      <c r="I36" s="172">
        <v>1</v>
      </c>
      <c r="J36" s="172">
        <v>1</v>
      </c>
      <c r="K36" s="172">
        <v>1</v>
      </c>
      <c r="L36" s="172">
        <v>1</v>
      </c>
      <c r="M36" s="172">
        <v>1</v>
      </c>
      <c r="N36" s="172">
        <v>1</v>
      </c>
      <c r="O36" s="172">
        <v>1</v>
      </c>
      <c r="P36" s="172">
        <v>1.03</v>
      </c>
      <c r="Q36" s="172">
        <v>1</v>
      </c>
      <c r="R36" s="172">
        <v>1</v>
      </c>
      <c r="S36" s="172">
        <v>1.02</v>
      </c>
      <c r="T36" s="172">
        <v>1</v>
      </c>
      <c r="U36" s="172">
        <v>1</v>
      </c>
      <c r="V36" s="172">
        <v>1</v>
      </c>
      <c r="W36" s="172">
        <v>1</v>
      </c>
      <c r="X36" s="172">
        <v>1</v>
      </c>
      <c r="Y36" s="172">
        <v>1.02</v>
      </c>
      <c r="Z36" s="172">
        <v>1</v>
      </c>
      <c r="AA36" s="172">
        <v>1</v>
      </c>
      <c r="AB36" s="172">
        <v>1</v>
      </c>
      <c r="AC36" s="172">
        <v>1</v>
      </c>
      <c r="AD36" s="172">
        <v>0.98</v>
      </c>
      <c r="AE36" s="172">
        <v>0.98</v>
      </c>
      <c r="AF36" s="172">
        <v>0.98</v>
      </c>
      <c r="AG36" s="172">
        <v>0.98</v>
      </c>
      <c r="AH36" s="172">
        <v>1.05</v>
      </c>
      <c r="AI36" s="172">
        <v>1</v>
      </c>
      <c r="AJ36" s="172">
        <v>1</v>
      </c>
      <c r="AK36" s="172">
        <v>1.02</v>
      </c>
      <c r="AL36" s="172">
        <v>1</v>
      </c>
      <c r="AM36" s="172">
        <v>1</v>
      </c>
      <c r="AN36" s="172">
        <v>1</v>
      </c>
      <c r="AO36" s="172">
        <v>1</v>
      </c>
    </row>
    <row r="37" spans="1:41" x14ac:dyDescent="0.25">
      <c r="A37" s="171">
        <v>37803</v>
      </c>
      <c r="B37" s="172">
        <v>1</v>
      </c>
      <c r="C37" s="172">
        <v>1</v>
      </c>
      <c r="D37" s="172">
        <v>1</v>
      </c>
      <c r="E37" s="172">
        <v>1</v>
      </c>
      <c r="F37" s="172">
        <v>1</v>
      </c>
      <c r="G37" s="172">
        <v>1</v>
      </c>
      <c r="H37" s="172">
        <v>1</v>
      </c>
      <c r="I37" s="172">
        <v>1</v>
      </c>
      <c r="J37" s="172">
        <v>1</v>
      </c>
      <c r="K37" s="172">
        <v>1</v>
      </c>
      <c r="L37" s="172">
        <v>1</v>
      </c>
      <c r="M37" s="172">
        <v>1</v>
      </c>
      <c r="N37" s="172">
        <v>1</v>
      </c>
      <c r="O37" s="172">
        <v>1</v>
      </c>
      <c r="P37" s="172">
        <v>1.03</v>
      </c>
      <c r="Q37" s="172">
        <v>1</v>
      </c>
      <c r="R37" s="172">
        <v>1</v>
      </c>
      <c r="S37" s="172">
        <v>1.02</v>
      </c>
      <c r="T37" s="172">
        <v>1</v>
      </c>
      <c r="U37" s="172">
        <v>1</v>
      </c>
      <c r="V37" s="172">
        <v>1</v>
      </c>
      <c r="W37" s="172">
        <v>1</v>
      </c>
      <c r="X37" s="172">
        <v>1</v>
      </c>
      <c r="Y37" s="172">
        <v>1.02</v>
      </c>
      <c r="Z37" s="172">
        <v>1</v>
      </c>
      <c r="AA37" s="172">
        <v>1</v>
      </c>
      <c r="AB37" s="172">
        <v>1</v>
      </c>
      <c r="AC37" s="172">
        <v>1</v>
      </c>
      <c r="AD37" s="172">
        <v>0.98</v>
      </c>
      <c r="AE37" s="172">
        <v>0.98</v>
      </c>
      <c r="AF37" s="172">
        <v>0.98</v>
      </c>
      <c r="AG37" s="172">
        <v>0.98</v>
      </c>
      <c r="AH37" s="172">
        <v>1.05</v>
      </c>
      <c r="AI37" s="172">
        <v>1</v>
      </c>
      <c r="AJ37" s="172">
        <v>1</v>
      </c>
      <c r="AK37" s="172">
        <v>1.02</v>
      </c>
      <c r="AL37" s="172">
        <v>1</v>
      </c>
      <c r="AM37" s="172">
        <v>1</v>
      </c>
      <c r="AN37" s="172">
        <v>1</v>
      </c>
      <c r="AO37" s="172">
        <v>1</v>
      </c>
    </row>
    <row r="38" spans="1:41" x14ac:dyDescent="0.25">
      <c r="A38" s="171">
        <v>37834</v>
      </c>
      <c r="B38" s="172">
        <v>1</v>
      </c>
      <c r="C38" s="172">
        <v>1</v>
      </c>
      <c r="D38" s="172">
        <v>1</v>
      </c>
      <c r="E38" s="172">
        <v>1</v>
      </c>
      <c r="F38" s="172">
        <v>1</v>
      </c>
      <c r="G38" s="172">
        <v>1</v>
      </c>
      <c r="H38" s="172">
        <v>1</v>
      </c>
      <c r="I38" s="172">
        <v>1</v>
      </c>
      <c r="J38" s="172">
        <v>1</v>
      </c>
      <c r="K38" s="172">
        <v>1</v>
      </c>
      <c r="L38" s="172">
        <v>1</v>
      </c>
      <c r="M38" s="172">
        <v>1</v>
      </c>
      <c r="N38" s="172">
        <v>1</v>
      </c>
      <c r="O38" s="172">
        <v>1</v>
      </c>
      <c r="P38" s="172">
        <v>1.03</v>
      </c>
      <c r="Q38" s="172">
        <v>1</v>
      </c>
      <c r="R38" s="172">
        <v>1</v>
      </c>
      <c r="S38" s="172">
        <v>1.02</v>
      </c>
      <c r="T38" s="172">
        <v>1</v>
      </c>
      <c r="U38" s="172">
        <v>1</v>
      </c>
      <c r="V38" s="172">
        <v>1</v>
      </c>
      <c r="W38" s="172">
        <v>1</v>
      </c>
      <c r="X38" s="172">
        <v>1</v>
      </c>
      <c r="Y38" s="172">
        <v>1.02</v>
      </c>
      <c r="Z38" s="172">
        <v>1</v>
      </c>
      <c r="AA38" s="172">
        <v>1</v>
      </c>
      <c r="AB38" s="172">
        <v>1</v>
      </c>
      <c r="AC38" s="172">
        <v>1</v>
      </c>
      <c r="AD38" s="172">
        <v>0.98</v>
      </c>
      <c r="AE38" s="172">
        <v>0.98</v>
      </c>
      <c r="AF38" s="172">
        <v>0.98</v>
      </c>
      <c r="AG38" s="172">
        <v>0.98</v>
      </c>
      <c r="AH38" s="172">
        <v>1.05</v>
      </c>
      <c r="AI38" s="172">
        <v>1</v>
      </c>
      <c r="AJ38" s="172">
        <v>1</v>
      </c>
      <c r="AK38" s="172">
        <v>1.02</v>
      </c>
      <c r="AL38" s="172">
        <v>1</v>
      </c>
      <c r="AM38" s="172">
        <v>1</v>
      </c>
      <c r="AN38" s="172">
        <v>1</v>
      </c>
      <c r="AO38" s="172">
        <v>1</v>
      </c>
    </row>
    <row r="39" spans="1:41" x14ac:dyDescent="0.25">
      <c r="A39" s="171">
        <v>37865</v>
      </c>
      <c r="B39" s="172">
        <v>1</v>
      </c>
      <c r="C39" s="172">
        <v>1</v>
      </c>
      <c r="D39" s="172">
        <v>1</v>
      </c>
      <c r="E39" s="172">
        <v>1</v>
      </c>
      <c r="F39" s="172">
        <v>1</v>
      </c>
      <c r="G39" s="172">
        <v>1</v>
      </c>
      <c r="H39" s="172">
        <v>1</v>
      </c>
      <c r="I39" s="172">
        <v>1</v>
      </c>
      <c r="J39" s="172">
        <v>1</v>
      </c>
      <c r="K39" s="172">
        <v>1</v>
      </c>
      <c r="L39" s="172">
        <v>1</v>
      </c>
      <c r="M39" s="172">
        <v>1</v>
      </c>
      <c r="N39" s="172">
        <v>1</v>
      </c>
      <c r="O39" s="172">
        <v>1</v>
      </c>
      <c r="P39" s="172">
        <v>1.03</v>
      </c>
      <c r="Q39" s="172">
        <v>1</v>
      </c>
      <c r="R39" s="172">
        <v>1</v>
      </c>
      <c r="S39" s="172">
        <v>1.02</v>
      </c>
      <c r="T39" s="172">
        <v>1</v>
      </c>
      <c r="U39" s="172">
        <v>1</v>
      </c>
      <c r="V39" s="172">
        <v>1</v>
      </c>
      <c r="W39" s="172">
        <v>1</v>
      </c>
      <c r="X39" s="172">
        <v>1</v>
      </c>
      <c r="Y39" s="172">
        <v>1.02</v>
      </c>
      <c r="Z39" s="172">
        <v>1</v>
      </c>
      <c r="AA39" s="172">
        <v>1</v>
      </c>
      <c r="AB39" s="172">
        <v>1</v>
      </c>
      <c r="AC39" s="172">
        <v>1</v>
      </c>
      <c r="AD39" s="172">
        <v>0.98</v>
      </c>
      <c r="AE39" s="172">
        <v>0.98</v>
      </c>
      <c r="AF39" s="172">
        <v>0.98</v>
      </c>
      <c r="AG39" s="172">
        <v>0.98</v>
      </c>
      <c r="AH39" s="172">
        <v>1.05</v>
      </c>
      <c r="AI39" s="172">
        <v>1</v>
      </c>
      <c r="AJ39" s="172">
        <v>1</v>
      </c>
      <c r="AK39" s="172">
        <v>1.02</v>
      </c>
      <c r="AL39" s="172">
        <v>1</v>
      </c>
      <c r="AM39" s="172">
        <v>1</v>
      </c>
      <c r="AN39" s="172">
        <v>1</v>
      </c>
      <c r="AO39" s="172">
        <v>1</v>
      </c>
    </row>
    <row r="40" spans="1:41" x14ac:dyDescent="0.25">
      <c r="A40" s="171">
        <v>37895</v>
      </c>
      <c r="B40" s="172">
        <v>1</v>
      </c>
      <c r="C40" s="172">
        <v>1</v>
      </c>
      <c r="D40" s="172">
        <v>1</v>
      </c>
      <c r="E40" s="172">
        <v>1</v>
      </c>
      <c r="F40" s="172">
        <v>1</v>
      </c>
      <c r="G40" s="172">
        <v>1</v>
      </c>
      <c r="H40" s="172">
        <v>1</v>
      </c>
      <c r="I40" s="172">
        <v>1</v>
      </c>
      <c r="J40" s="172">
        <v>1</v>
      </c>
      <c r="K40" s="172">
        <v>1</v>
      </c>
      <c r="L40" s="172">
        <v>1</v>
      </c>
      <c r="M40" s="172">
        <v>1</v>
      </c>
      <c r="N40" s="172">
        <v>1</v>
      </c>
      <c r="O40" s="172">
        <v>1</v>
      </c>
      <c r="P40" s="172">
        <v>1.03</v>
      </c>
      <c r="Q40" s="172">
        <v>1</v>
      </c>
      <c r="R40" s="172">
        <v>1</v>
      </c>
      <c r="S40" s="172">
        <v>1.02</v>
      </c>
      <c r="T40" s="172">
        <v>1</v>
      </c>
      <c r="U40" s="172">
        <v>1</v>
      </c>
      <c r="V40" s="172">
        <v>1</v>
      </c>
      <c r="W40" s="172">
        <v>1</v>
      </c>
      <c r="X40" s="172">
        <v>1</v>
      </c>
      <c r="Y40" s="172">
        <v>1.02</v>
      </c>
      <c r="Z40" s="172">
        <v>1</v>
      </c>
      <c r="AA40" s="172">
        <v>1</v>
      </c>
      <c r="AB40" s="172">
        <v>1</v>
      </c>
      <c r="AC40" s="172">
        <v>1</v>
      </c>
      <c r="AD40" s="172">
        <v>0.98</v>
      </c>
      <c r="AE40" s="172">
        <v>0.98</v>
      </c>
      <c r="AF40" s="172">
        <v>0.98</v>
      </c>
      <c r="AG40" s="172">
        <v>0.98</v>
      </c>
      <c r="AH40" s="172">
        <v>1.05</v>
      </c>
      <c r="AI40" s="172">
        <v>1</v>
      </c>
      <c r="AJ40" s="172">
        <v>1</v>
      </c>
      <c r="AK40" s="172">
        <v>1.02</v>
      </c>
      <c r="AL40" s="172">
        <v>1</v>
      </c>
      <c r="AM40" s="172">
        <v>1</v>
      </c>
      <c r="AN40" s="172">
        <v>1</v>
      </c>
      <c r="AO40" s="172">
        <v>1</v>
      </c>
    </row>
    <row r="41" spans="1:41" x14ac:dyDescent="0.25">
      <c r="A41" s="171">
        <v>37926</v>
      </c>
      <c r="B41" s="172">
        <v>1</v>
      </c>
      <c r="C41" s="172">
        <v>1</v>
      </c>
      <c r="D41" s="172">
        <v>1</v>
      </c>
      <c r="E41" s="172">
        <v>1</v>
      </c>
      <c r="F41" s="172">
        <v>1</v>
      </c>
      <c r="G41" s="172">
        <v>1</v>
      </c>
      <c r="H41" s="172">
        <v>1</v>
      </c>
      <c r="I41" s="172">
        <v>1</v>
      </c>
      <c r="J41" s="172">
        <v>1</v>
      </c>
      <c r="K41" s="172">
        <v>1</v>
      </c>
      <c r="L41" s="172">
        <v>1</v>
      </c>
      <c r="M41" s="172">
        <v>1</v>
      </c>
      <c r="N41" s="172">
        <v>1</v>
      </c>
      <c r="O41" s="172">
        <v>1</v>
      </c>
      <c r="P41" s="172">
        <v>1.03</v>
      </c>
      <c r="Q41" s="172">
        <v>1</v>
      </c>
      <c r="R41" s="172">
        <v>1</v>
      </c>
      <c r="S41" s="172">
        <v>1.02</v>
      </c>
      <c r="T41" s="172">
        <v>1</v>
      </c>
      <c r="U41" s="172">
        <v>1</v>
      </c>
      <c r="V41" s="172">
        <v>1</v>
      </c>
      <c r="W41" s="172">
        <v>1</v>
      </c>
      <c r="X41" s="172">
        <v>1</v>
      </c>
      <c r="Y41" s="172">
        <v>1</v>
      </c>
      <c r="Z41" s="172">
        <v>1</v>
      </c>
      <c r="AA41" s="172">
        <v>1</v>
      </c>
      <c r="AB41" s="172">
        <v>1</v>
      </c>
      <c r="AC41" s="172">
        <v>1</v>
      </c>
      <c r="AD41" s="172">
        <v>1</v>
      </c>
      <c r="AE41" s="172">
        <v>1</v>
      </c>
      <c r="AF41" s="172">
        <v>1.1000000000000001</v>
      </c>
      <c r="AG41" s="172">
        <v>1.1000000000000001</v>
      </c>
      <c r="AH41" s="172">
        <v>1.05</v>
      </c>
      <c r="AI41" s="172">
        <v>1</v>
      </c>
      <c r="AJ41" s="172">
        <v>1</v>
      </c>
      <c r="AK41" s="172">
        <v>1.02</v>
      </c>
      <c r="AL41" s="172">
        <v>1</v>
      </c>
      <c r="AM41" s="172">
        <v>1</v>
      </c>
      <c r="AN41" s="172">
        <v>1</v>
      </c>
      <c r="AO41" s="172">
        <v>1</v>
      </c>
    </row>
    <row r="42" spans="1:41" x14ac:dyDescent="0.25">
      <c r="A42" s="171">
        <v>37956</v>
      </c>
      <c r="B42" s="172">
        <v>1</v>
      </c>
      <c r="C42" s="172">
        <v>1</v>
      </c>
      <c r="D42" s="172">
        <v>1</v>
      </c>
      <c r="E42" s="172">
        <v>1</v>
      </c>
      <c r="F42" s="172">
        <v>1</v>
      </c>
      <c r="G42" s="172">
        <v>1</v>
      </c>
      <c r="H42" s="172">
        <v>1</v>
      </c>
      <c r="I42" s="172">
        <v>1</v>
      </c>
      <c r="J42" s="172">
        <v>1</v>
      </c>
      <c r="K42" s="172">
        <v>1</v>
      </c>
      <c r="L42" s="172">
        <v>1</v>
      </c>
      <c r="M42" s="172">
        <v>1</v>
      </c>
      <c r="N42" s="172">
        <v>1</v>
      </c>
      <c r="O42" s="172">
        <v>1</v>
      </c>
      <c r="P42" s="172">
        <v>1.03</v>
      </c>
      <c r="Q42" s="172">
        <v>1</v>
      </c>
      <c r="R42" s="172">
        <v>1</v>
      </c>
      <c r="S42" s="172">
        <v>1.02</v>
      </c>
      <c r="T42" s="172">
        <v>1</v>
      </c>
      <c r="U42" s="172">
        <v>1</v>
      </c>
      <c r="V42" s="172">
        <v>1</v>
      </c>
      <c r="W42" s="172">
        <v>1</v>
      </c>
      <c r="X42" s="172">
        <v>1</v>
      </c>
      <c r="Y42" s="172">
        <v>1</v>
      </c>
      <c r="Z42" s="172">
        <v>1</v>
      </c>
      <c r="AA42" s="172">
        <v>1</v>
      </c>
      <c r="AB42" s="172">
        <v>1</v>
      </c>
      <c r="AC42" s="172">
        <v>1</v>
      </c>
      <c r="AD42" s="172">
        <v>1</v>
      </c>
      <c r="AE42" s="172">
        <v>1</v>
      </c>
      <c r="AF42" s="172">
        <v>1.1000000000000001</v>
      </c>
      <c r="AG42" s="172">
        <v>1.1000000000000001</v>
      </c>
      <c r="AH42" s="172">
        <v>1.05</v>
      </c>
      <c r="AI42" s="172">
        <v>1</v>
      </c>
      <c r="AJ42" s="172">
        <v>1</v>
      </c>
      <c r="AK42" s="172">
        <v>1.02</v>
      </c>
      <c r="AL42" s="172">
        <v>1</v>
      </c>
      <c r="AM42" s="172">
        <v>1</v>
      </c>
      <c r="AN42" s="172">
        <v>1</v>
      </c>
      <c r="AO42" s="172">
        <v>1</v>
      </c>
    </row>
    <row r="43" spans="1:41" x14ac:dyDescent="0.25">
      <c r="A43" s="171">
        <v>37987</v>
      </c>
      <c r="B43" s="172">
        <v>1</v>
      </c>
      <c r="C43" s="172">
        <v>1</v>
      </c>
      <c r="D43" s="172">
        <v>1</v>
      </c>
      <c r="E43" s="172">
        <v>1</v>
      </c>
      <c r="F43" s="172">
        <v>1</v>
      </c>
      <c r="G43" s="172">
        <v>1</v>
      </c>
      <c r="H43" s="172">
        <v>1</v>
      </c>
      <c r="I43" s="172">
        <v>1</v>
      </c>
      <c r="J43" s="172">
        <v>1</v>
      </c>
      <c r="K43" s="172">
        <v>1</v>
      </c>
      <c r="L43" s="172">
        <v>1</v>
      </c>
      <c r="M43" s="172">
        <v>1</v>
      </c>
      <c r="N43" s="172">
        <v>1</v>
      </c>
      <c r="O43" s="172">
        <v>1</v>
      </c>
      <c r="P43" s="172">
        <v>1.03</v>
      </c>
      <c r="Q43" s="172">
        <v>1</v>
      </c>
      <c r="R43" s="172">
        <v>1</v>
      </c>
      <c r="S43" s="172">
        <v>1.02</v>
      </c>
      <c r="T43" s="172">
        <v>1</v>
      </c>
      <c r="U43" s="172">
        <v>1</v>
      </c>
      <c r="V43" s="172">
        <v>1</v>
      </c>
      <c r="W43" s="172">
        <v>1</v>
      </c>
      <c r="X43" s="172">
        <v>1</v>
      </c>
      <c r="Y43" s="172">
        <v>1</v>
      </c>
      <c r="Z43" s="172">
        <v>1</v>
      </c>
      <c r="AA43" s="172">
        <v>1</v>
      </c>
      <c r="AB43" s="172">
        <v>1</v>
      </c>
      <c r="AC43" s="172">
        <v>1</v>
      </c>
      <c r="AD43" s="172">
        <v>1</v>
      </c>
      <c r="AE43" s="172">
        <v>1</v>
      </c>
      <c r="AF43" s="172">
        <v>1.1000000000000001</v>
      </c>
      <c r="AG43" s="172">
        <v>1.1000000000000001</v>
      </c>
      <c r="AH43" s="172">
        <v>1.05</v>
      </c>
      <c r="AI43" s="172">
        <v>1</v>
      </c>
      <c r="AJ43" s="172">
        <v>1</v>
      </c>
      <c r="AK43" s="172">
        <v>1.02</v>
      </c>
      <c r="AL43" s="172">
        <v>1</v>
      </c>
      <c r="AM43" s="172">
        <v>1</v>
      </c>
      <c r="AN43" s="172">
        <v>1</v>
      </c>
      <c r="AO43" s="172">
        <v>1</v>
      </c>
    </row>
    <row r="44" spans="1:41" x14ac:dyDescent="0.25">
      <c r="A44" s="171">
        <v>38018</v>
      </c>
      <c r="B44" s="172">
        <v>1</v>
      </c>
      <c r="C44" s="172">
        <v>1</v>
      </c>
      <c r="D44" s="172">
        <v>1</v>
      </c>
      <c r="E44" s="172">
        <v>1</v>
      </c>
      <c r="F44" s="172">
        <v>1</v>
      </c>
      <c r="G44" s="172">
        <v>1</v>
      </c>
      <c r="H44" s="172">
        <v>1</v>
      </c>
      <c r="I44" s="172">
        <v>1</v>
      </c>
      <c r="J44" s="172">
        <v>1</v>
      </c>
      <c r="K44" s="172">
        <v>1</v>
      </c>
      <c r="L44" s="172">
        <v>1</v>
      </c>
      <c r="M44" s="172">
        <v>1</v>
      </c>
      <c r="N44" s="172">
        <v>1</v>
      </c>
      <c r="O44" s="172">
        <v>1</v>
      </c>
      <c r="P44" s="172">
        <v>1.03</v>
      </c>
      <c r="Q44" s="172">
        <v>1</v>
      </c>
      <c r="R44" s="172">
        <v>1</v>
      </c>
      <c r="S44" s="172">
        <v>1.02</v>
      </c>
      <c r="T44" s="172">
        <v>1</v>
      </c>
      <c r="U44" s="172">
        <v>1</v>
      </c>
      <c r="V44" s="172">
        <v>1</v>
      </c>
      <c r="W44" s="172">
        <v>1</v>
      </c>
      <c r="X44" s="172">
        <v>1</v>
      </c>
      <c r="Y44" s="172">
        <v>1</v>
      </c>
      <c r="Z44" s="172">
        <v>1</v>
      </c>
      <c r="AA44" s="172">
        <v>1</v>
      </c>
      <c r="AB44" s="172">
        <v>1</v>
      </c>
      <c r="AC44" s="172">
        <v>1</v>
      </c>
      <c r="AD44" s="172">
        <v>1</v>
      </c>
      <c r="AE44" s="172">
        <v>1</v>
      </c>
      <c r="AF44" s="172">
        <v>1.1000000000000001</v>
      </c>
      <c r="AG44" s="172">
        <v>1.1000000000000001</v>
      </c>
      <c r="AH44" s="172">
        <v>1.05</v>
      </c>
      <c r="AI44" s="172">
        <v>1</v>
      </c>
      <c r="AJ44" s="172">
        <v>1</v>
      </c>
      <c r="AK44" s="172">
        <v>1.02</v>
      </c>
      <c r="AL44" s="172">
        <v>1</v>
      </c>
      <c r="AM44" s="172">
        <v>1</v>
      </c>
      <c r="AN44" s="172">
        <v>1</v>
      </c>
      <c r="AO44" s="172">
        <v>1</v>
      </c>
    </row>
    <row r="45" spans="1:41" x14ac:dyDescent="0.25">
      <c r="A45" s="171">
        <v>38047</v>
      </c>
      <c r="B45" s="172">
        <v>1</v>
      </c>
      <c r="C45" s="172">
        <v>1</v>
      </c>
      <c r="D45" s="172">
        <v>1</v>
      </c>
      <c r="E45" s="172">
        <v>1</v>
      </c>
      <c r="F45" s="172">
        <v>1</v>
      </c>
      <c r="G45" s="172">
        <v>1</v>
      </c>
      <c r="H45" s="172">
        <v>1</v>
      </c>
      <c r="I45" s="172">
        <v>1</v>
      </c>
      <c r="J45" s="172">
        <v>1</v>
      </c>
      <c r="K45" s="172">
        <v>1</v>
      </c>
      <c r="L45" s="172">
        <v>1</v>
      </c>
      <c r="M45" s="172">
        <v>1</v>
      </c>
      <c r="N45" s="172">
        <v>1</v>
      </c>
      <c r="O45" s="172">
        <v>1</v>
      </c>
      <c r="P45" s="172">
        <v>1.03</v>
      </c>
      <c r="Q45" s="172">
        <v>1</v>
      </c>
      <c r="R45" s="172">
        <v>1</v>
      </c>
      <c r="S45" s="172">
        <v>1.02</v>
      </c>
      <c r="T45" s="172">
        <v>1</v>
      </c>
      <c r="U45" s="172">
        <v>1</v>
      </c>
      <c r="V45" s="172">
        <v>1</v>
      </c>
      <c r="W45" s="172">
        <v>1</v>
      </c>
      <c r="X45" s="172">
        <v>1</v>
      </c>
      <c r="Y45" s="172">
        <v>1</v>
      </c>
      <c r="Z45" s="172">
        <v>1</v>
      </c>
      <c r="AA45" s="172">
        <v>1</v>
      </c>
      <c r="AB45" s="172">
        <v>1</v>
      </c>
      <c r="AC45" s="172">
        <v>1</v>
      </c>
      <c r="AD45" s="172">
        <v>1</v>
      </c>
      <c r="AE45" s="172">
        <v>1</v>
      </c>
      <c r="AF45" s="172">
        <v>1.1000000000000001</v>
      </c>
      <c r="AG45" s="172">
        <v>1.1000000000000001</v>
      </c>
      <c r="AH45" s="172">
        <v>1.05</v>
      </c>
      <c r="AI45" s="172">
        <v>1</v>
      </c>
      <c r="AJ45" s="172">
        <v>1</v>
      </c>
      <c r="AK45" s="172">
        <v>1.02</v>
      </c>
      <c r="AL45" s="172">
        <v>1</v>
      </c>
      <c r="AM45" s="172">
        <v>1</v>
      </c>
      <c r="AN45" s="172">
        <v>1</v>
      </c>
      <c r="AO45" s="172">
        <v>1</v>
      </c>
    </row>
    <row r="46" spans="1:41" x14ac:dyDescent="0.25">
      <c r="A46" s="171">
        <v>38078</v>
      </c>
      <c r="B46" s="172">
        <v>1</v>
      </c>
      <c r="C46" s="172">
        <v>1</v>
      </c>
      <c r="D46" s="172">
        <v>1</v>
      </c>
      <c r="E46" s="172">
        <v>1</v>
      </c>
      <c r="F46" s="172">
        <v>1</v>
      </c>
      <c r="G46" s="172">
        <v>1</v>
      </c>
      <c r="H46" s="172">
        <v>1</v>
      </c>
      <c r="I46" s="172">
        <v>1</v>
      </c>
      <c r="J46" s="172">
        <v>1</v>
      </c>
      <c r="K46" s="172">
        <v>1</v>
      </c>
      <c r="L46" s="172">
        <v>1</v>
      </c>
      <c r="M46" s="172">
        <v>1</v>
      </c>
      <c r="N46" s="172">
        <v>1</v>
      </c>
      <c r="O46" s="172">
        <v>1</v>
      </c>
      <c r="P46" s="172">
        <v>1.03</v>
      </c>
      <c r="Q46" s="172">
        <v>1</v>
      </c>
      <c r="R46" s="172">
        <v>1</v>
      </c>
      <c r="S46" s="172">
        <v>1.02</v>
      </c>
      <c r="T46" s="172">
        <v>1</v>
      </c>
      <c r="U46" s="172">
        <v>1</v>
      </c>
      <c r="V46" s="172">
        <v>1</v>
      </c>
      <c r="W46" s="172">
        <v>1</v>
      </c>
      <c r="X46" s="172">
        <v>1</v>
      </c>
      <c r="Y46" s="172">
        <v>1.02</v>
      </c>
      <c r="Z46" s="172">
        <v>1</v>
      </c>
      <c r="AA46" s="172">
        <v>1</v>
      </c>
      <c r="AB46" s="172">
        <v>1</v>
      </c>
      <c r="AC46" s="172">
        <v>1</v>
      </c>
      <c r="AD46" s="172">
        <v>0.98</v>
      </c>
      <c r="AE46" s="172">
        <v>0.98</v>
      </c>
      <c r="AF46" s="172">
        <v>0.98</v>
      </c>
      <c r="AG46" s="172">
        <v>0.98</v>
      </c>
      <c r="AH46" s="172">
        <v>1.05</v>
      </c>
      <c r="AI46" s="172">
        <v>1</v>
      </c>
      <c r="AJ46" s="172">
        <v>1</v>
      </c>
      <c r="AK46" s="172">
        <v>1.02</v>
      </c>
      <c r="AL46" s="172">
        <v>1</v>
      </c>
      <c r="AM46" s="172">
        <v>1</v>
      </c>
      <c r="AN46" s="172">
        <v>1</v>
      </c>
      <c r="AO46" s="172">
        <v>1</v>
      </c>
    </row>
    <row r="47" spans="1:41" x14ac:dyDescent="0.25">
      <c r="A47" s="171">
        <v>38108</v>
      </c>
      <c r="B47" s="172">
        <v>1</v>
      </c>
      <c r="C47" s="172">
        <v>1</v>
      </c>
      <c r="D47" s="172">
        <v>1</v>
      </c>
      <c r="E47" s="172">
        <v>1</v>
      </c>
      <c r="F47" s="172">
        <v>1</v>
      </c>
      <c r="G47" s="172">
        <v>1</v>
      </c>
      <c r="H47" s="172">
        <v>1</v>
      </c>
      <c r="I47" s="172">
        <v>1</v>
      </c>
      <c r="J47" s="172">
        <v>1</v>
      </c>
      <c r="K47" s="172">
        <v>1</v>
      </c>
      <c r="L47" s="172">
        <v>1</v>
      </c>
      <c r="M47" s="172">
        <v>1</v>
      </c>
      <c r="N47" s="172">
        <v>1</v>
      </c>
      <c r="O47" s="172">
        <v>1</v>
      </c>
      <c r="P47" s="172">
        <v>1.03</v>
      </c>
      <c r="Q47" s="172">
        <v>1</v>
      </c>
      <c r="R47" s="172">
        <v>1</v>
      </c>
      <c r="S47" s="172">
        <v>1.02</v>
      </c>
      <c r="T47" s="172">
        <v>1</v>
      </c>
      <c r="U47" s="172">
        <v>1</v>
      </c>
      <c r="V47" s="172">
        <v>1</v>
      </c>
      <c r="W47" s="172">
        <v>1</v>
      </c>
      <c r="X47" s="172">
        <v>1</v>
      </c>
      <c r="Y47" s="172">
        <v>1.02</v>
      </c>
      <c r="Z47" s="172">
        <v>1</v>
      </c>
      <c r="AA47" s="172">
        <v>1</v>
      </c>
      <c r="AB47" s="172">
        <v>1</v>
      </c>
      <c r="AC47" s="172">
        <v>1</v>
      </c>
      <c r="AD47" s="172">
        <v>0.98</v>
      </c>
      <c r="AE47" s="172">
        <v>0.98</v>
      </c>
      <c r="AF47" s="172">
        <v>0.98</v>
      </c>
      <c r="AG47" s="172">
        <v>0.98</v>
      </c>
      <c r="AH47" s="172">
        <v>1.05</v>
      </c>
      <c r="AI47" s="172">
        <v>1</v>
      </c>
      <c r="AJ47" s="172">
        <v>1</v>
      </c>
      <c r="AK47" s="172">
        <v>1.02</v>
      </c>
      <c r="AL47" s="172">
        <v>1</v>
      </c>
      <c r="AM47" s="172">
        <v>1</v>
      </c>
      <c r="AN47" s="172">
        <v>1</v>
      </c>
      <c r="AO47" s="172">
        <v>1</v>
      </c>
    </row>
    <row r="48" spans="1:41" x14ac:dyDescent="0.25">
      <c r="A48" s="171">
        <v>38139</v>
      </c>
      <c r="B48" s="172">
        <v>1</v>
      </c>
      <c r="C48" s="172">
        <v>1</v>
      </c>
      <c r="D48" s="172">
        <v>1</v>
      </c>
      <c r="E48" s="172">
        <v>1</v>
      </c>
      <c r="F48" s="172">
        <v>1</v>
      </c>
      <c r="G48" s="172">
        <v>1</v>
      </c>
      <c r="H48" s="172">
        <v>1</v>
      </c>
      <c r="I48" s="172">
        <v>1</v>
      </c>
      <c r="J48" s="172">
        <v>1</v>
      </c>
      <c r="K48" s="172">
        <v>1</v>
      </c>
      <c r="L48" s="172">
        <v>1</v>
      </c>
      <c r="M48" s="172">
        <v>1</v>
      </c>
      <c r="N48" s="172">
        <v>1</v>
      </c>
      <c r="O48" s="172">
        <v>1</v>
      </c>
      <c r="P48" s="172">
        <v>1.03</v>
      </c>
      <c r="Q48" s="172">
        <v>1</v>
      </c>
      <c r="R48" s="172">
        <v>1</v>
      </c>
      <c r="S48" s="172">
        <v>1.02</v>
      </c>
      <c r="T48" s="172">
        <v>1</v>
      </c>
      <c r="U48" s="172">
        <v>1</v>
      </c>
      <c r="V48" s="172">
        <v>1</v>
      </c>
      <c r="W48" s="172">
        <v>1</v>
      </c>
      <c r="X48" s="172">
        <v>1</v>
      </c>
      <c r="Y48" s="172">
        <v>1.02</v>
      </c>
      <c r="Z48" s="172">
        <v>1</v>
      </c>
      <c r="AA48" s="172">
        <v>1</v>
      </c>
      <c r="AB48" s="172">
        <v>1</v>
      </c>
      <c r="AC48" s="172">
        <v>1</v>
      </c>
      <c r="AD48" s="172">
        <v>0.98</v>
      </c>
      <c r="AE48" s="172">
        <v>0.98</v>
      </c>
      <c r="AF48" s="172">
        <v>0.98</v>
      </c>
      <c r="AG48" s="172">
        <v>0.98</v>
      </c>
      <c r="AH48" s="172">
        <v>1.05</v>
      </c>
      <c r="AI48" s="172">
        <v>1</v>
      </c>
      <c r="AJ48" s="172">
        <v>1</v>
      </c>
      <c r="AK48" s="172">
        <v>1.02</v>
      </c>
      <c r="AL48" s="172">
        <v>1</v>
      </c>
      <c r="AM48" s="172">
        <v>1</v>
      </c>
      <c r="AN48" s="172">
        <v>1</v>
      </c>
      <c r="AO48" s="172">
        <v>1</v>
      </c>
    </row>
    <row r="49" spans="1:41" x14ac:dyDescent="0.25">
      <c r="A49" s="171">
        <v>38169</v>
      </c>
      <c r="B49" s="172">
        <v>1</v>
      </c>
      <c r="C49" s="172">
        <v>1</v>
      </c>
      <c r="D49" s="172">
        <v>1</v>
      </c>
      <c r="E49" s="172">
        <v>1</v>
      </c>
      <c r="F49" s="172">
        <v>1</v>
      </c>
      <c r="G49" s="172">
        <v>1</v>
      </c>
      <c r="H49" s="172">
        <v>1</v>
      </c>
      <c r="I49" s="172">
        <v>1</v>
      </c>
      <c r="J49" s="172">
        <v>1</v>
      </c>
      <c r="K49" s="172">
        <v>1</v>
      </c>
      <c r="L49" s="172">
        <v>1</v>
      </c>
      <c r="M49" s="172">
        <v>1</v>
      </c>
      <c r="N49" s="172">
        <v>1</v>
      </c>
      <c r="O49" s="172">
        <v>1</v>
      </c>
      <c r="P49" s="172">
        <v>1.03</v>
      </c>
      <c r="Q49" s="172">
        <v>1</v>
      </c>
      <c r="R49" s="172">
        <v>1</v>
      </c>
      <c r="S49" s="172">
        <v>1.02</v>
      </c>
      <c r="T49" s="172">
        <v>1</v>
      </c>
      <c r="U49" s="172">
        <v>1</v>
      </c>
      <c r="V49" s="172">
        <v>1</v>
      </c>
      <c r="W49" s="172">
        <v>1</v>
      </c>
      <c r="X49" s="172">
        <v>1</v>
      </c>
      <c r="Y49" s="172">
        <v>1.02</v>
      </c>
      <c r="Z49" s="172">
        <v>1</v>
      </c>
      <c r="AA49" s="172">
        <v>1</v>
      </c>
      <c r="AB49" s="172">
        <v>1</v>
      </c>
      <c r="AC49" s="172">
        <v>1</v>
      </c>
      <c r="AD49" s="172">
        <v>0.98</v>
      </c>
      <c r="AE49" s="172">
        <v>0.98</v>
      </c>
      <c r="AF49" s="172">
        <v>0.98</v>
      </c>
      <c r="AG49" s="172">
        <v>0.98</v>
      </c>
      <c r="AH49" s="172">
        <v>1.05</v>
      </c>
      <c r="AI49" s="172">
        <v>1</v>
      </c>
      <c r="AJ49" s="172">
        <v>1</v>
      </c>
      <c r="AK49" s="172">
        <v>1.02</v>
      </c>
      <c r="AL49" s="172">
        <v>1</v>
      </c>
      <c r="AM49" s="172">
        <v>1</v>
      </c>
      <c r="AN49" s="172">
        <v>1</v>
      </c>
      <c r="AO49" s="172">
        <v>1</v>
      </c>
    </row>
    <row r="50" spans="1:41" x14ac:dyDescent="0.25">
      <c r="A50" s="171">
        <v>38200</v>
      </c>
      <c r="B50" s="172">
        <v>1</v>
      </c>
      <c r="C50" s="172">
        <v>1</v>
      </c>
      <c r="D50" s="172">
        <v>1</v>
      </c>
      <c r="E50" s="172">
        <v>1</v>
      </c>
      <c r="F50" s="172">
        <v>1</v>
      </c>
      <c r="G50" s="172">
        <v>1</v>
      </c>
      <c r="H50" s="172">
        <v>1</v>
      </c>
      <c r="I50" s="172">
        <v>1</v>
      </c>
      <c r="J50" s="172">
        <v>1</v>
      </c>
      <c r="K50" s="172">
        <v>1</v>
      </c>
      <c r="L50" s="172">
        <v>1</v>
      </c>
      <c r="M50" s="172">
        <v>1</v>
      </c>
      <c r="N50" s="172">
        <v>1</v>
      </c>
      <c r="O50" s="172">
        <v>1</v>
      </c>
      <c r="P50" s="172">
        <v>1.03</v>
      </c>
      <c r="Q50" s="172">
        <v>1</v>
      </c>
      <c r="R50" s="172">
        <v>1</v>
      </c>
      <c r="S50" s="172">
        <v>1.02</v>
      </c>
      <c r="T50" s="172">
        <v>1</v>
      </c>
      <c r="U50" s="172">
        <v>1</v>
      </c>
      <c r="V50" s="172">
        <v>1</v>
      </c>
      <c r="W50" s="172">
        <v>1</v>
      </c>
      <c r="X50" s="172">
        <v>1</v>
      </c>
      <c r="Y50" s="172">
        <v>1.02</v>
      </c>
      <c r="Z50" s="172">
        <v>1</v>
      </c>
      <c r="AA50" s="172">
        <v>1</v>
      </c>
      <c r="AB50" s="172">
        <v>1</v>
      </c>
      <c r="AC50" s="172">
        <v>1</v>
      </c>
      <c r="AD50" s="172">
        <v>0.98</v>
      </c>
      <c r="AE50" s="172">
        <v>0.98</v>
      </c>
      <c r="AF50" s="172">
        <v>0.98</v>
      </c>
      <c r="AG50" s="172">
        <v>0.98</v>
      </c>
      <c r="AH50" s="172">
        <v>1.05</v>
      </c>
      <c r="AI50" s="172">
        <v>1</v>
      </c>
      <c r="AJ50" s="172">
        <v>1</v>
      </c>
      <c r="AK50" s="172">
        <v>1.02</v>
      </c>
      <c r="AL50" s="172">
        <v>1</v>
      </c>
      <c r="AM50" s="172">
        <v>1</v>
      </c>
      <c r="AN50" s="172">
        <v>1</v>
      </c>
      <c r="AO50" s="172">
        <v>1</v>
      </c>
    </row>
    <row r="51" spans="1:41" x14ac:dyDescent="0.25">
      <c r="A51" s="171">
        <v>38231</v>
      </c>
      <c r="B51" s="172">
        <v>1</v>
      </c>
      <c r="C51" s="172">
        <v>1</v>
      </c>
      <c r="D51" s="172">
        <v>1</v>
      </c>
      <c r="E51" s="172">
        <v>1</v>
      </c>
      <c r="F51" s="172">
        <v>1</v>
      </c>
      <c r="G51" s="172">
        <v>1</v>
      </c>
      <c r="H51" s="172">
        <v>1</v>
      </c>
      <c r="I51" s="172">
        <v>1</v>
      </c>
      <c r="J51" s="172">
        <v>1</v>
      </c>
      <c r="K51" s="172">
        <v>1</v>
      </c>
      <c r="L51" s="172">
        <v>1</v>
      </c>
      <c r="M51" s="172">
        <v>1</v>
      </c>
      <c r="N51" s="172">
        <v>1</v>
      </c>
      <c r="O51" s="172">
        <v>1</v>
      </c>
      <c r="P51" s="172">
        <v>1.03</v>
      </c>
      <c r="Q51" s="172">
        <v>1</v>
      </c>
      <c r="R51" s="172">
        <v>1</v>
      </c>
      <c r="S51" s="172">
        <v>1.02</v>
      </c>
      <c r="T51" s="172">
        <v>1</v>
      </c>
      <c r="U51" s="172">
        <v>1</v>
      </c>
      <c r="V51" s="172">
        <v>1</v>
      </c>
      <c r="W51" s="172">
        <v>1</v>
      </c>
      <c r="X51" s="172">
        <v>1</v>
      </c>
      <c r="Y51" s="172">
        <v>1.02</v>
      </c>
      <c r="Z51" s="172">
        <v>1</v>
      </c>
      <c r="AA51" s="172">
        <v>1</v>
      </c>
      <c r="AB51" s="172">
        <v>1</v>
      </c>
      <c r="AC51" s="172">
        <v>1</v>
      </c>
      <c r="AD51" s="172">
        <v>0.98</v>
      </c>
      <c r="AE51" s="172">
        <v>0.98</v>
      </c>
      <c r="AF51" s="172">
        <v>0.98</v>
      </c>
      <c r="AG51" s="172">
        <v>0.98</v>
      </c>
      <c r="AH51" s="172">
        <v>1.05</v>
      </c>
      <c r="AI51" s="172">
        <v>1</v>
      </c>
      <c r="AJ51" s="172">
        <v>1</v>
      </c>
      <c r="AK51" s="172">
        <v>1.02</v>
      </c>
      <c r="AL51" s="172">
        <v>1</v>
      </c>
      <c r="AM51" s="172">
        <v>1</v>
      </c>
      <c r="AN51" s="172">
        <v>1</v>
      </c>
      <c r="AO51" s="172">
        <v>1</v>
      </c>
    </row>
    <row r="52" spans="1:41" x14ac:dyDescent="0.25">
      <c r="A52" s="171">
        <v>38261</v>
      </c>
      <c r="B52" s="172">
        <v>1</v>
      </c>
      <c r="C52" s="172">
        <v>1</v>
      </c>
      <c r="D52" s="172">
        <v>1</v>
      </c>
      <c r="E52" s="172">
        <v>1</v>
      </c>
      <c r="F52" s="172">
        <v>1</v>
      </c>
      <c r="G52" s="172">
        <v>1</v>
      </c>
      <c r="H52" s="172">
        <v>1</v>
      </c>
      <c r="I52" s="172">
        <v>1</v>
      </c>
      <c r="J52" s="172">
        <v>1</v>
      </c>
      <c r="K52" s="172">
        <v>1</v>
      </c>
      <c r="L52" s="172">
        <v>1</v>
      </c>
      <c r="M52" s="172">
        <v>1</v>
      </c>
      <c r="N52" s="172">
        <v>1</v>
      </c>
      <c r="O52" s="172">
        <v>1</v>
      </c>
      <c r="P52" s="172">
        <v>1.03</v>
      </c>
      <c r="Q52" s="172">
        <v>1</v>
      </c>
      <c r="R52" s="172">
        <v>1</v>
      </c>
      <c r="S52" s="172">
        <v>1.02</v>
      </c>
      <c r="T52" s="172">
        <v>1</v>
      </c>
      <c r="U52" s="172">
        <v>1</v>
      </c>
      <c r="V52" s="172">
        <v>1</v>
      </c>
      <c r="W52" s="172">
        <v>1</v>
      </c>
      <c r="X52" s="172">
        <v>1</v>
      </c>
      <c r="Y52" s="172">
        <v>1.02</v>
      </c>
      <c r="Z52" s="172">
        <v>1</v>
      </c>
      <c r="AA52" s="172">
        <v>1</v>
      </c>
      <c r="AB52" s="172">
        <v>1</v>
      </c>
      <c r="AC52" s="172">
        <v>1</v>
      </c>
      <c r="AD52" s="172">
        <v>0.98</v>
      </c>
      <c r="AE52" s="172">
        <v>0.98</v>
      </c>
      <c r="AF52" s="172">
        <v>0.98</v>
      </c>
      <c r="AG52" s="172">
        <v>0.98</v>
      </c>
      <c r="AH52" s="172">
        <v>1.05</v>
      </c>
      <c r="AI52" s="172">
        <v>1</v>
      </c>
      <c r="AJ52" s="172">
        <v>1</v>
      </c>
      <c r="AK52" s="172">
        <v>1.02</v>
      </c>
      <c r="AL52" s="172">
        <v>1</v>
      </c>
      <c r="AM52" s="172">
        <v>1</v>
      </c>
      <c r="AN52" s="172">
        <v>1</v>
      </c>
      <c r="AO52" s="172">
        <v>1</v>
      </c>
    </row>
    <row r="53" spans="1:41" x14ac:dyDescent="0.25">
      <c r="A53" s="171">
        <v>38292</v>
      </c>
      <c r="B53" s="172">
        <v>1</v>
      </c>
      <c r="C53" s="172">
        <v>1</v>
      </c>
      <c r="D53" s="172">
        <v>1</v>
      </c>
      <c r="E53" s="172">
        <v>1</v>
      </c>
      <c r="F53" s="172">
        <v>1</v>
      </c>
      <c r="G53" s="172">
        <v>1</v>
      </c>
      <c r="H53" s="172">
        <v>1</v>
      </c>
      <c r="I53" s="172">
        <v>1</v>
      </c>
      <c r="J53" s="172">
        <v>1</v>
      </c>
      <c r="K53" s="172">
        <v>1</v>
      </c>
      <c r="L53" s="172">
        <v>1</v>
      </c>
      <c r="M53" s="172">
        <v>1</v>
      </c>
      <c r="N53" s="172">
        <v>1</v>
      </c>
      <c r="O53" s="172">
        <v>1</v>
      </c>
      <c r="P53" s="172">
        <v>1.03</v>
      </c>
      <c r="Q53" s="172">
        <v>1</v>
      </c>
      <c r="R53" s="172">
        <v>1</v>
      </c>
      <c r="S53" s="172">
        <v>1.02</v>
      </c>
      <c r="T53" s="172">
        <v>1</v>
      </c>
      <c r="U53" s="172">
        <v>1</v>
      </c>
      <c r="V53" s="172">
        <v>1</v>
      </c>
      <c r="W53" s="172">
        <v>1</v>
      </c>
      <c r="X53" s="172">
        <v>1</v>
      </c>
      <c r="Y53" s="172">
        <v>1</v>
      </c>
      <c r="Z53" s="172">
        <v>1</v>
      </c>
      <c r="AA53" s="172">
        <v>1</v>
      </c>
      <c r="AB53" s="172">
        <v>1</v>
      </c>
      <c r="AC53" s="172">
        <v>1</v>
      </c>
      <c r="AD53" s="172">
        <v>1</v>
      </c>
      <c r="AE53" s="172">
        <v>1</v>
      </c>
      <c r="AF53" s="172">
        <v>1.1000000000000001</v>
      </c>
      <c r="AG53" s="172">
        <v>1.1000000000000001</v>
      </c>
      <c r="AH53" s="172">
        <v>1.05</v>
      </c>
      <c r="AI53" s="172">
        <v>1</v>
      </c>
      <c r="AJ53" s="172">
        <v>1</v>
      </c>
      <c r="AK53" s="172">
        <v>1.02</v>
      </c>
      <c r="AL53" s="172">
        <v>1</v>
      </c>
      <c r="AM53" s="172">
        <v>1</v>
      </c>
      <c r="AN53" s="172">
        <v>1</v>
      </c>
      <c r="AO53" s="172">
        <v>1</v>
      </c>
    </row>
    <row r="54" spans="1:41" x14ac:dyDescent="0.25">
      <c r="A54" s="171">
        <v>38322</v>
      </c>
      <c r="B54" s="172">
        <v>1</v>
      </c>
      <c r="C54" s="172">
        <v>1</v>
      </c>
      <c r="D54" s="172">
        <v>1</v>
      </c>
      <c r="E54" s="172">
        <v>1</v>
      </c>
      <c r="F54" s="172">
        <v>1</v>
      </c>
      <c r="G54" s="172">
        <v>1</v>
      </c>
      <c r="H54" s="172">
        <v>1</v>
      </c>
      <c r="I54" s="172">
        <v>1</v>
      </c>
      <c r="J54" s="172">
        <v>1</v>
      </c>
      <c r="K54" s="172">
        <v>1</v>
      </c>
      <c r="L54" s="172">
        <v>1</v>
      </c>
      <c r="M54" s="172">
        <v>1</v>
      </c>
      <c r="N54" s="172">
        <v>1</v>
      </c>
      <c r="O54" s="172">
        <v>1</v>
      </c>
      <c r="P54" s="172">
        <v>1.03</v>
      </c>
      <c r="Q54" s="172">
        <v>1</v>
      </c>
      <c r="R54" s="172">
        <v>1</v>
      </c>
      <c r="S54" s="172">
        <v>1.02</v>
      </c>
      <c r="T54" s="172">
        <v>1</v>
      </c>
      <c r="U54" s="172">
        <v>1</v>
      </c>
      <c r="V54" s="172">
        <v>1</v>
      </c>
      <c r="W54" s="172">
        <v>1</v>
      </c>
      <c r="X54" s="172">
        <v>1</v>
      </c>
      <c r="Y54" s="172">
        <v>1</v>
      </c>
      <c r="Z54" s="172">
        <v>1</v>
      </c>
      <c r="AA54" s="172">
        <v>1</v>
      </c>
      <c r="AB54" s="172">
        <v>1</v>
      </c>
      <c r="AC54" s="172">
        <v>1</v>
      </c>
      <c r="AD54" s="172">
        <v>1</v>
      </c>
      <c r="AE54" s="172">
        <v>1</v>
      </c>
      <c r="AF54" s="172">
        <v>1.1000000000000001</v>
      </c>
      <c r="AG54" s="172">
        <v>1.1000000000000001</v>
      </c>
      <c r="AH54" s="172">
        <v>1.05</v>
      </c>
      <c r="AI54" s="172">
        <v>1</v>
      </c>
      <c r="AJ54" s="172">
        <v>1</v>
      </c>
      <c r="AK54" s="172">
        <v>1.02</v>
      </c>
      <c r="AL54" s="172">
        <v>1</v>
      </c>
      <c r="AM54" s="172">
        <v>1</v>
      </c>
      <c r="AN54" s="172">
        <v>1</v>
      </c>
      <c r="AO54" s="172">
        <v>1</v>
      </c>
    </row>
    <row r="55" spans="1:41" x14ac:dyDescent="0.25">
      <c r="A55" s="171">
        <v>38353</v>
      </c>
      <c r="B55" s="172">
        <v>1</v>
      </c>
      <c r="C55" s="172">
        <v>1</v>
      </c>
      <c r="D55" s="172">
        <v>1</v>
      </c>
      <c r="E55" s="172">
        <v>1</v>
      </c>
      <c r="F55" s="172">
        <v>1</v>
      </c>
      <c r="G55" s="172">
        <v>1</v>
      </c>
      <c r="H55" s="172">
        <v>1</v>
      </c>
      <c r="I55" s="172">
        <v>1</v>
      </c>
      <c r="J55" s="172">
        <v>1</v>
      </c>
      <c r="K55" s="172">
        <v>1</v>
      </c>
      <c r="L55" s="172">
        <v>1</v>
      </c>
      <c r="M55" s="172">
        <v>1</v>
      </c>
      <c r="N55" s="172">
        <v>1</v>
      </c>
      <c r="O55" s="172">
        <v>1</v>
      </c>
      <c r="P55" s="172">
        <v>1.03</v>
      </c>
      <c r="Q55" s="172">
        <v>1</v>
      </c>
      <c r="R55" s="172">
        <v>1</v>
      </c>
      <c r="S55" s="172">
        <v>1.02</v>
      </c>
      <c r="T55" s="172">
        <v>1</v>
      </c>
      <c r="U55" s="172">
        <v>1</v>
      </c>
      <c r="V55" s="172">
        <v>1</v>
      </c>
      <c r="W55" s="172">
        <v>1</v>
      </c>
      <c r="X55" s="172">
        <v>1</v>
      </c>
      <c r="Y55" s="172">
        <v>1</v>
      </c>
      <c r="Z55" s="172">
        <v>1</v>
      </c>
      <c r="AA55" s="172">
        <v>1</v>
      </c>
      <c r="AB55" s="172">
        <v>1</v>
      </c>
      <c r="AC55" s="172">
        <v>1</v>
      </c>
      <c r="AD55" s="172">
        <v>1</v>
      </c>
      <c r="AE55" s="172">
        <v>1</v>
      </c>
      <c r="AF55" s="172">
        <v>1.1000000000000001</v>
      </c>
      <c r="AG55" s="172">
        <v>1.1000000000000001</v>
      </c>
      <c r="AH55" s="172">
        <v>1.05</v>
      </c>
      <c r="AI55" s="172">
        <v>1</v>
      </c>
      <c r="AJ55" s="172">
        <v>1</v>
      </c>
      <c r="AK55" s="172">
        <v>1.02</v>
      </c>
      <c r="AL55" s="172">
        <v>1</v>
      </c>
      <c r="AM55" s="172">
        <v>1</v>
      </c>
      <c r="AN55" s="172">
        <v>1</v>
      </c>
      <c r="AO55" s="172">
        <v>1</v>
      </c>
    </row>
    <row r="56" spans="1:41" x14ac:dyDescent="0.25">
      <c r="A56" s="171">
        <v>38384</v>
      </c>
      <c r="B56" s="172">
        <v>1</v>
      </c>
      <c r="C56" s="172">
        <v>1</v>
      </c>
      <c r="D56" s="172">
        <v>1</v>
      </c>
      <c r="E56" s="172">
        <v>1</v>
      </c>
      <c r="F56" s="172">
        <v>1</v>
      </c>
      <c r="G56" s="172">
        <v>1</v>
      </c>
      <c r="H56" s="172">
        <v>1</v>
      </c>
      <c r="I56" s="172">
        <v>1</v>
      </c>
      <c r="J56" s="172">
        <v>1</v>
      </c>
      <c r="K56" s="172">
        <v>1</v>
      </c>
      <c r="L56" s="172">
        <v>1</v>
      </c>
      <c r="M56" s="172">
        <v>1</v>
      </c>
      <c r="N56" s="172">
        <v>1</v>
      </c>
      <c r="O56" s="172">
        <v>1</v>
      </c>
      <c r="P56" s="172">
        <v>1.03</v>
      </c>
      <c r="Q56" s="172">
        <v>1</v>
      </c>
      <c r="R56" s="172">
        <v>1</v>
      </c>
      <c r="S56" s="172">
        <v>1.02</v>
      </c>
      <c r="T56" s="172">
        <v>1</v>
      </c>
      <c r="U56" s="172">
        <v>1</v>
      </c>
      <c r="V56" s="172">
        <v>1</v>
      </c>
      <c r="W56" s="172">
        <v>1</v>
      </c>
      <c r="X56" s="172">
        <v>1</v>
      </c>
      <c r="Y56" s="172">
        <v>1</v>
      </c>
      <c r="Z56" s="172">
        <v>1</v>
      </c>
      <c r="AA56" s="172">
        <v>1</v>
      </c>
      <c r="AB56" s="172">
        <v>1</v>
      </c>
      <c r="AC56" s="172">
        <v>1</v>
      </c>
      <c r="AD56" s="172">
        <v>1</v>
      </c>
      <c r="AE56" s="172">
        <v>1</v>
      </c>
      <c r="AF56" s="172">
        <v>1.1000000000000001</v>
      </c>
      <c r="AG56" s="172">
        <v>1.1000000000000001</v>
      </c>
      <c r="AH56" s="172">
        <v>1.05</v>
      </c>
      <c r="AI56" s="172">
        <v>1</v>
      </c>
      <c r="AJ56" s="172">
        <v>1</v>
      </c>
      <c r="AK56" s="172">
        <v>1.02</v>
      </c>
      <c r="AL56" s="172">
        <v>1</v>
      </c>
      <c r="AM56" s="172">
        <v>1</v>
      </c>
      <c r="AN56" s="172">
        <v>1</v>
      </c>
      <c r="AO56" s="172">
        <v>1</v>
      </c>
    </row>
    <row r="57" spans="1:41" x14ac:dyDescent="0.25">
      <c r="A57" s="171">
        <v>38412</v>
      </c>
      <c r="B57" s="172">
        <v>1</v>
      </c>
      <c r="C57" s="172">
        <v>1</v>
      </c>
      <c r="D57" s="172">
        <v>1</v>
      </c>
      <c r="E57" s="172">
        <v>1</v>
      </c>
      <c r="F57" s="172">
        <v>1</v>
      </c>
      <c r="G57" s="172">
        <v>1</v>
      </c>
      <c r="H57" s="172">
        <v>1</v>
      </c>
      <c r="I57" s="172">
        <v>1</v>
      </c>
      <c r="J57" s="172">
        <v>1</v>
      </c>
      <c r="K57" s="172">
        <v>1</v>
      </c>
      <c r="L57" s="172">
        <v>1</v>
      </c>
      <c r="M57" s="172">
        <v>1</v>
      </c>
      <c r="N57" s="172">
        <v>1</v>
      </c>
      <c r="O57" s="172">
        <v>1</v>
      </c>
      <c r="P57" s="172">
        <v>1.03</v>
      </c>
      <c r="Q57" s="172">
        <v>1</v>
      </c>
      <c r="R57" s="172">
        <v>1</v>
      </c>
      <c r="S57" s="172">
        <v>1.02</v>
      </c>
      <c r="T57" s="172">
        <v>1</v>
      </c>
      <c r="U57" s="172">
        <v>1</v>
      </c>
      <c r="V57" s="172">
        <v>1</v>
      </c>
      <c r="W57" s="172">
        <v>1</v>
      </c>
      <c r="X57" s="172">
        <v>1</v>
      </c>
      <c r="Y57" s="172">
        <v>1</v>
      </c>
      <c r="Z57" s="172">
        <v>1</v>
      </c>
      <c r="AA57" s="172">
        <v>1</v>
      </c>
      <c r="AB57" s="172">
        <v>1</v>
      </c>
      <c r="AC57" s="172">
        <v>1</v>
      </c>
      <c r="AD57" s="172">
        <v>1</v>
      </c>
      <c r="AE57" s="172">
        <v>1</v>
      </c>
      <c r="AF57" s="172">
        <v>1.1000000000000001</v>
      </c>
      <c r="AG57" s="172">
        <v>1.1000000000000001</v>
      </c>
      <c r="AH57" s="172">
        <v>1.05</v>
      </c>
      <c r="AI57" s="172">
        <v>1</v>
      </c>
      <c r="AJ57" s="172">
        <v>1</v>
      </c>
      <c r="AK57" s="172">
        <v>1.02</v>
      </c>
      <c r="AL57" s="172">
        <v>1</v>
      </c>
      <c r="AM57" s="172">
        <v>1</v>
      </c>
      <c r="AN57" s="172">
        <v>1</v>
      </c>
      <c r="AO57" s="172">
        <v>1</v>
      </c>
    </row>
    <row r="58" spans="1:41" x14ac:dyDescent="0.25">
      <c r="A58" s="171">
        <v>38443</v>
      </c>
      <c r="B58" s="172">
        <v>1</v>
      </c>
      <c r="C58" s="172">
        <v>1</v>
      </c>
      <c r="D58" s="172">
        <v>1</v>
      </c>
      <c r="E58" s="172">
        <v>1</v>
      </c>
      <c r="F58" s="172">
        <v>1</v>
      </c>
      <c r="G58" s="172">
        <v>1</v>
      </c>
      <c r="H58" s="172">
        <v>1</v>
      </c>
      <c r="I58" s="172">
        <v>1</v>
      </c>
      <c r="J58" s="172">
        <v>1</v>
      </c>
      <c r="K58" s="172">
        <v>1</v>
      </c>
      <c r="L58" s="172">
        <v>1</v>
      </c>
      <c r="M58" s="172">
        <v>1</v>
      </c>
      <c r="N58" s="172">
        <v>1</v>
      </c>
      <c r="O58" s="172">
        <v>1</v>
      </c>
      <c r="P58" s="172">
        <v>1.03</v>
      </c>
      <c r="Q58" s="172">
        <v>1</v>
      </c>
      <c r="R58" s="172">
        <v>1</v>
      </c>
      <c r="S58" s="172">
        <v>1.02</v>
      </c>
      <c r="T58" s="172">
        <v>1</v>
      </c>
      <c r="U58" s="172">
        <v>1</v>
      </c>
      <c r="V58" s="172">
        <v>1</v>
      </c>
      <c r="W58" s="172">
        <v>1</v>
      </c>
      <c r="X58" s="172">
        <v>1</v>
      </c>
      <c r="Y58" s="172">
        <v>1.02</v>
      </c>
      <c r="Z58" s="172">
        <v>1</v>
      </c>
      <c r="AA58" s="172">
        <v>1</v>
      </c>
      <c r="AB58" s="172">
        <v>1</v>
      </c>
      <c r="AC58" s="172">
        <v>1</v>
      </c>
      <c r="AD58" s="172">
        <v>0.98</v>
      </c>
      <c r="AE58" s="172">
        <v>0.98</v>
      </c>
      <c r="AF58" s="172">
        <v>0.98</v>
      </c>
      <c r="AG58" s="172">
        <v>0.98</v>
      </c>
      <c r="AH58" s="172">
        <v>1.05</v>
      </c>
      <c r="AI58" s="172">
        <v>1</v>
      </c>
      <c r="AJ58" s="172">
        <v>1</v>
      </c>
      <c r="AK58" s="172">
        <v>1.02</v>
      </c>
      <c r="AL58" s="172">
        <v>1</v>
      </c>
      <c r="AM58" s="172">
        <v>1</v>
      </c>
      <c r="AN58" s="172">
        <v>1</v>
      </c>
      <c r="AO58" s="172">
        <v>1</v>
      </c>
    </row>
    <row r="59" spans="1:41" x14ac:dyDescent="0.25">
      <c r="A59" s="171">
        <v>38473</v>
      </c>
      <c r="B59" s="172">
        <v>1</v>
      </c>
      <c r="C59" s="172">
        <v>1</v>
      </c>
      <c r="D59" s="172">
        <v>1</v>
      </c>
      <c r="E59" s="172">
        <v>1</v>
      </c>
      <c r="F59" s="172">
        <v>1</v>
      </c>
      <c r="G59" s="172">
        <v>1</v>
      </c>
      <c r="H59" s="172">
        <v>1</v>
      </c>
      <c r="I59" s="172">
        <v>1</v>
      </c>
      <c r="J59" s="172">
        <v>1</v>
      </c>
      <c r="K59" s="172">
        <v>1</v>
      </c>
      <c r="L59" s="172">
        <v>1</v>
      </c>
      <c r="M59" s="172">
        <v>1</v>
      </c>
      <c r="N59" s="172">
        <v>1</v>
      </c>
      <c r="O59" s="172">
        <v>1</v>
      </c>
      <c r="P59" s="172">
        <v>1.03</v>
      </c>
      <c r="Q59" s="172">
        <v>1</v>
      </c>
      <c r="R59" s="172">
        <v>1</v>
      </c>
      <c r="S59" s="172">
        <v>1.02</v>
      </c>
      <c r="T59" s="172">
        <v>1</v>
      </c>
      <c r="U59" s="172">
        <v>1</v>
      </c>
      <c r="V59" s="172">
        <v>1</v>
      </c>
      <c r="W59" s="172">
        <v>1</v>
      </c>
      <c r="X59" s="172">
        <v>1</v>
      </c>
      <c r="Y59" s="172">
        <v>1.02</v>
      </c>
      <c r="Z59" s="172">
        <v>1</v>
      </c>
      <c r="AA59" s="172">
        <v>1</v>
      </c>
      <c r="AB59" s="172">
        <v>1</v>
      </c>
      <c r="AC59" s="172">
        <v>1</v>
      </c>
      <c r="AD59" s="172">
        <v>0.98</v>
      </c>
      <c r="AE59" s="172">
        <v>0.98</v>
      </c>
      <c r="AF59" s="172">
        <v>0.98</v>
      </c>
      <c r="AG59" s="172">
        <v>0.98</v>
      </c>
      <c r="AH59" s="172">
        <v>1.05</v>
      </c>
      <c r="AI59" s="172">
        <v>1</v>
      </c>
      <c r="AJ59" s="172">
        <v>1</v>
      </c>
      <c r="AK59" s="172">
        <v>1.02</v>
      </c>
      <c r="AL59" s="172">
        <v>1</v>
      </c>
      <c r="AM59" s="172">
        <v>1</v>
      </c>
      <c r="AN59" s="172">
        <v>1</v>
      </c>
      <c r="AO59" s="172">
        <v>1</v>
      </c>
    </row>
    <row r="60" spans="1:41" x14ac:dyDescent="0.25">
      <c r="A60" s="171">
        <v>38504</v>
      </c>
      <c r="B60" s="172">
        <v>1</v>
      </c>
      <c r="C60" s="172">
        <v>1</v>
      </c>
      <c r="D60" s="172">
        <v>1</v>
      </c>
      <c r="E60" s="172">
        <v>1</v>
      </c>
      <c r="F60" s="172">
        <v>1</v>
      </c>
      <c r="G60" s="172">
        <v>1</v>
      </c>
      <c r="H60" s="172">
        <v>1</v>
      </c>
      <c r="I60" s="172">
        <v>1</v>
      </c>
      <c r="J60" s="172">
        <v>1</v>
      </c>
      <c r="K60" s="172">
        <v>1</v>
      </c>
      <c r="L60" s="172">
        <v>1</v>
      </c>
      <c r="M60" s="172">
        <v>1</v>
      </c>
      <c r="N60" s="172">
        <v>1</v>
      </c>
      <c r="O60" s="172">
        <v>1</v>
      </c>
      <c r="P60" s="172">
        <v>1.03</v>
      </c>
      <c r="Q60" s="172">
        <v>1</v>
      </c>
      <c r="R60" s="172">
        <v>1</v>
      </c>
      <c r="S60" s="172">
        <v>1.02</v>
      </c>
      <c r="T60" s="172">
        <v>1</v>
      </c>
      <c r="U60" s="172">
        <v>1</v>
      </c>
      <c r="V60" s="172">
        <v>1</v>
      </c>
      <c r="W60" s="172">
        <v>1</v>
      </c>
      <c r="X60" s="172">
        <v>1</v>
      </c>
      <c r="Y60" s="172">
        <v>1.02</v>
      </c>
      <c r="Z60" s="172">
        <v>1</v>
      </c>
      <c r="AA60" s="172">
        <v>1</v>
      </c>
      <c r="AB60" s="172">
        <v>1</v>
      </c>
      <c r="AC60" s="172">
        <v>1</v>
      </c>
      <c r="AD60" s="172">
        <v>0.98</v>
      </c>
      <c r="AE60" s="172">
        <v>0.98</v>
      </c>
      <c r="AF60" s="172">
        <v>0.98</v>
      </c>
      <c r="AG60" s="172">
        <v>0.98</v>
      </c>
      <c r="AH60" s="172">
        <v>1.05</v>
      </c>
      <c r="AI60" s="172">
        <v>1</v>
      </c>
      <c r="AJ60" s="172">
        <v>1</v>
      </c>
      <c r="AK60" s="172">
        <v>1.02</v>
      </c>
      <c r="AL60" s="172">
        <v>1</v>
      </c>
      <c r="AM60" s="172">
        <v>1</v>
      </c>
      <c r="AN60" s="172">
        <v>1</v>
      </c>
      <c r="AO60" s="172">
        <v>1</v>
      </c>
    </row>
    <row r="61" spans="1:41" x14ac:dyDescent="0.25">
      <c r="A61" s="171">
        <v>38534</v>
      </c>
      <c r="B61" s="172">
        <v>1</v>
      </c>
      <c r="C61" s="172">
        <v>1</v>
      </c>
      <c r="D61" s="172">
        <v>1</v>
      </c>
      <c r="E61" s="172">
        <v>1</v>
      </c>
      <c r="F61" s="172">
        <v>1</v>
      </c>
      <c r="G61" s="172">
        <v>1</v>
      </c>
      <c r="H61" s="172">
        <v>1</v>
      </c>
      <c r="I61" s="172">
        <v>1</v>
      </c>
      <c r="J61" s="172">
        <v>1</v>
      </c>
      <c r="K61" s="172">
        <v>1</v>
      </c>
      <c r="L61" s="172">
        <v>1</v>
      </c>
      <c r="M61" s="172">
        <v>1</v>
      </c>
      <c r="N61" s="172">
        <v>1</v>
      </c>
      <c r="O61" s="172">
        <v>1</v>
      </c>
      <c r="P61" s="172">
        <v>1.03</v>
      </c>
      <c r="Q61" s="172">
        <v>1</v>
      </c>
      <c r="R61" s="172">
        <v>1</v>
      </c>
      <c r="S61" s="172">
        <v>1.02</v>
      </c>
      <c r="T61" s="172">
        <v>1</v>
      </c>
      <c r="U61" s="172">
        <v>1</v>
      </c>
      <c r="V61" s="172">
        <v>1</v>
      </c>
      <c r="W61" s="172">
        <v>1</v>
      </c>
      <c r="X61" s="172">
        <v>1</v>
      </c>
      <c r="Y61" s="172">
        <v>1.02</v>
      </c>
      <c r="Z61" s="172">
        <v>1</v>
      </c>
      <c r="AA61" s="172">
        <v>1</v>
      </c>
      <c r="AB61" s="172">
        <v>1</v>
      </c>
      <c r="AC61" s="172">
        <v>1</v>
      </c>
      <c r="AD61" s="172">
        <v>0.98</v>
      </c>
      <c r="AE61" s="172">
        <v>0.98</v>
      </c>
      <c r="AF61" s="172">
        <v>0.98</v>
      </c>
      <c r="AG61" s="172">
        <v>0.98</v>
      </c>
      <c r="AH61" s="172">
        <v>1.05</v>
      </c>
      <c r="AI61" s="172">
        <v>1</v>
      </c>
      <c r="AJ61" s="172">
        <v>1</v>
      </c>
      <c r="AK61" s="172">
        <v>1.02</v>
      </c>
      <c r="AL61" s="172">
        <v>1</v>
      </c>
      <c r="AM61" s="172">
        <v>1</v>
      </c>
      <c r="AN61" s="172">
        <v>1</v>
      </c>
      <c r="AO61" s="172">
        <v>1</v>
      </c>
    </row>
    <row r="62" spans="1:41" x14ac:dyDescent="0.25">
      <c r="A62" s="171">
        <v>38565</v>
      </c>
      <c r="B62" s="172">
        <v>1</v>
      </c>
      <c r="C62" s="172">
        <v>1</v>
      </c>
      <c r="D62" s="172">
        <v>1</v>
      </c>
      <c r="E62" s="172">
        <v>1</v>
      </c>
      <c r="F62" s="172">
        <v>1</v>
      </c>
      <c r="G62" s="172">
        <v>1</v>
      </c>
      <c r="H62" s="172">
        <v>1</v>
      </c>
      <c r="I62" s="172">
        <v>1</v>
      </c>
      <c r="J62" s="172">
        <v>1</v>
      </c>
      <c r="K62" s="172">
        <v>1</v>
      </c>
      <c r="L62" s="172">
        <v>1</v>
      </c>
      <c r="M62" s="172">
        <v>1</v>
      </c>
      <c r="N62" s="172">
        <v>1</v>
      </c>
      <c r="O62" s="172">
        <v>1</v>
      </c>
      <c r="P62" s="172">
        <v>1.03</v>
      </c>
      <c r="Q62" s="172">
        <v>1</v>
      </c>
      <c r="R62" s="172">
        <v>1</v>
      </c>
      <c r="S62" s="172">
        <v>1.02</v>
      </c>
      <c r="T62" s="172">
        <v>1</v>
      </c>
      <c r="U62" s="172">
        <v>1</v>
      </c>
      <c r="V62" s="172">
        <v>1</v>
      </c>
      <c r="W62" s="172">
        <v>1</v>
      </c>
      <c r="X62" s="172">
        <v>1</v>
      </c>
      <c r="Y62" s="172">
        <v>1.02</v>
      </c>
      <c r="Z62" s="172">
        <v>1</v>
      </c>
      <c r="AA62" s="172">
        <v>1</v>
      </c>
      <c r="AB62" s="172">
        <v>1</v>
      </c>
      <c r="AC62" s="172">
        <v>1</v>
      </c>
      <c r="AD62" s="172">
        <v>0.98</v>
      </c>
      <c r="AE62" s="172">
        <v>0.98</v>
      </c>
      <c r="AF62" s="172">
        <v>0.98</v>
      </c>
      <c r="AG62" s="172">
        <v>0.98</v>
      </c>
      <c r="AH62" s="172">
        <v>1.05</v>
      </c>
      <c r="AI62" s="172">
        <v>1</v>
      </c>
      <c r="AJ62" s="172">
        <v>1</v>
      </c>
      <c r="AK62" s="172">
        <v>1.02</v>
      </c>
      <c r="AL62" s="172">
        <v>1</v>
      </c>
      <c r="AM62" s="172">
        <v>1</v>
      </c>
      <c r="AN62" s="172">
        <v>1</v>
      </c>
      <c r="AO62" s="172">
        <v>1</v>
      </c>
    </row>
    <row r="63" spans="1:41" x14ac:dyDescent="0.25">
      <c r="A63" s="171">
        <v>38596</v>
      </c>
      <c r="B63" s="172">
        <v>1</v>
      </c>
      <c r="C63" s="172">
        <v>1</v>
      </c>
      <c r="D63" s="172">
        <v>1</v>
      </c>
      <c r="E63" s="172">
        <v>1</v>
      </c>
      <c r="F63" s="172">
        <v>1</v>
      </c>
      <c r="G63" s="172">
        <v>1</v>
      </c>
      <c r="H63" s="172">
        <v>1</v>
      </c>
      <c r="I63" s="172">
        <v>1</v>
      </c>
      <c r="J63" s="172">
        <v>1</v>
      </c>
      <c r="K63" s="172">
        <v>1</v>
      </c>
      <c r="L63" s="172">
        <v>1</v>
      </c>
      <c r="M63" s="172">
        <v>1</v>
      </c>
      <c r="N63" s="172">
        <v>1</v>
      </c>
      <c r="O63" s="172">
        <v>1</v>
      </c>
      <c r="P63" s="172">
        <v>1.03</v>
      </c>
      <c r="Q63" s="172">
        <v>1</v>
      </c>
      <c r="R63" s="172">
        <v>1</v>
      </c>
      <c r="S63" s="172">
        <v>1.02</v>
      </c>
      <c r="T63" s="172">
        <v>1</v>
      </c>
      <c r="U63" s="172">
        <v>1</v>
      </c>
      <c r="V63" s="172">
        <v>1</v>
      </c>
      <c r="W63" s="172">
        <v>1</v>
      </c>
      <c r="X63" s="172">
        <v>1</v>
      </c>
      <c r="Y63" s="172">
        <v>1.02</v>
      </c>
      <c r="Z63" s="172">
        <v>1</v>
      </c>
      <c r="AA63" s="172">
        <v>1</v>
      </c>
      <c r="AB63" s="172">
        <v>1</v>
      </c>
      <c r="AC63" s="172">
        <v>1</v>
      </c>
      <c r="AD63" s="172">
        <v>0.98</v>
      </c>
      <c r="AE63" s="172">
        <v>0.98</v>
      </c>
      <c r="AF63" s="172">
        <v>0.98</v>
      </c>
      <c r="AG63" s="172">
        <v>0.98</v>
      </c>
      <c r="AH63" s="172">
        <v>1.05</v>
      </c>
      <c r="AI63" s="172">
        <v>1</v>
      </c>
      <c r="AJ63" s="172">
        <v>1</v>
      </c>
      <c r="AK63" s="172">
        <v>1.02</v>
      </c>
      <c r="AL63" s="172">
        <v>1</v>
      </c>
      <c r="AM63" s="172">
        <v>1</v>
      </c>
      <c r="AN63" s="172">
        <v>1</v>
      </c>
      <c r="AO63" s="172">
        <v>1</v>
      </c>
    </row>
    <row r="64" spans="1:41" x14ac:dyDescent="0.25">
      <c r="A64" s="171">
        <v>38626</v>
      </c>
      <c r="B64" s="172">
        <v>1</v>
      </c>
      <c r="C64" s="172">
        <v>1</v>
      </c>
      <c r="D64" s="172">
        <v>1</v>
      </c>
      <c r="E64" s="172">
        <v>1</v>
      </c>
      <c r="F64" s="172">
        <v>1</v>
      </c>
      <c r="G64" s="172">
        <v>1</v>
      </c>
      <c r="H64" s="172">
        <v>1</v>
      </c>
      <c r="I64" s="172">
        <v>1</v>
      </c>
      <c r="J64" s="172">
        <v>1</v>
      </c>
      <c r="K64" s="172">
        <v>1</v>
      </c>
      <c r="L64" s="172">
        <v>1</v>
      </c>
      <c r="M64" s="172">
        <v>1</v>
      </c>
      <c r="N64" s="172">
        <v>1</v>
      </c>
      <c r="O64" s="172">
        <v>1</v>
      </c>
      <c r="P64" s="172">
        <v>1.03</v>
      </c>
      <c r="Q64" s="172">
        <v>1</v>
      </c>
      <c r="R64" s="172">
        <v>1</v>
      </c>
      <c r="S64" s="172">
        <v>1.02</v>
      </c>
      <c r="T64" s="172">
        <v>1</v>
      </c>
      <c r="U64" s="172">
        <v>1</v>
      </c>
      <c r="V64" s="172">
        <v>1</v>
      </c>
      <c r="W64" s="172">
        <v>1</v>
      </c>
      <c r="X64" s="172">
        <v>1</v>
      </c>
      <c r="Y64" s="172">
        <v>1.02</v>
      </c>
      <c r="Z64" s="172">
        <v>1</v>
      </c>
      <c r="AA64" s="172">
        <v>1</v>
      </c>
      <c r="AB64" s="172">
        <v>1</v>
      </c>
      <c r="AC64" s="172">
        <v>1</v>
      </c>
      <c r="AD64" s="172">
        <v>0.98</v>
      </c>
      <c r="AE64" s="172">
        <v>0.98</v>
      </c>
      <c r="AF64" s="172">
        <v>0.98</v>
      </c>
      <c r="AG64" s="172">
        <v>0.98</v>
      </c>
      <c r="AH64" s="172">
        <v>1.05</v>
      </c>
      <c r="AI64" s="172">
        <v>1</v>
      </c>
      <c r="AJ64" s="172">
        <v>1</v>
      </c>
      <c r="AK64" s="172">
        <v>1.02</v>
      </c>
      <c r="AL64" s="172">
        <v>1</v>
      </c>
      <c r="AM64" s="172">
        <v>1</v>
      </c>
      <c r="AN64" s="172">
        <v>1</v>
      </c>
      <c r="AO64" s="172">
        <v>1</v>
      </c>
    </row>
    <row r="65" spans="1:41" x14ac:dyDescent="0.25">
      <c r="A65" s="171">
        <v>38657</v>
      </c>
      <c r="B65" s="172">
        <v>1</v>
      </c>
      <c r="C65" s="172">
        <v>1</v>
      </c>
      <c r="D65" s="172">
        <v>1</v>
      </c>
      <c r="E65" s="172">
        <v>1</v>
      </c>
      <c r="F65" s="172">
        <v>1</v>
      </c>
      <c r="G65" s="172">
        <v>1</v>
      </c>
      <c r="H65" s="172">
        <v>1</v>
      </c>
      <c r="I65" s="172">
        <v>1</v>
      </c>
      <c r="J65" s="172">
        <v>1</v>
      </c>
      <c r="K65" s="172">
        <v>1</v>
      </c>
      <c r="L65" s="172">
        <v>1</v>
      </c>
      <c r="M65" s="172">
        <v>1</v>
      </c>
      <c r="N65" s="172">
        <v>1</v>
      </c>
      <c r="O65" s="172">
        <v>1</v>
      </c>
      <c r="P65" s="172">
        <v>1.03</v>
      </c>
      <c r="Q65" s="172">
        <v>1</v>
      </c>
      <c r="R65" s="172">
        <v>1</v>
      </c>
      <c r="S65" s="172">
        <v>1.02</v>
      </c>
      <c r="T65" s="172">
        <v>1</v>
      </c>
      <c r="U65" s="172">
        <v>1</v>
      </c>
      <c r="V65" s="172">
        <v>1</v>
      </c>
      <c r="W65" s="172">
        <v>1</v>
      </c>
      <c r="X65" s="172">
        <v>1</v>
      </c>
      <c r="Y65" s="172">
        <v>1</v>
      </c>
      <c r="Z65" s="172">
        <v>1</v>
      </c>
      <c r="AA65" s="172">
        <v>1</v>
      </c>
      <c r="AB65" s="172">
        <v>1</v>
      </c>
      <c r="AC65" s="172">
        <v>1</v>
      </c>
      <c r="AD65" s="172">
        <v>1</v>
      </c>
      <c r="AE65" s="172">
        <v>1</v>
      </c>
      <c r="AF65" s="172">
        <v>1.1000000000000001</v>
      </c>
      <c r="AG65" s="172">
        <v>1.1000000000000001</v>
      </c>
      <c r="AH65" s="172">
        <v>1.05</v>
      </c>
      <c r="AI65" s="172">
        <v>1</v>
      </c>
      <c r="AJ65" s="172">
        <v>1</v>
      </c>
      <c r="AK65" s="172">
        <v>1.02</v>
      </c>
      <c r="AL65" s="172">
        <v>1</v>
      </c>
      <c r="AM65" s="172">
        <v>1</v>
      </c>
      <c r="AN65" s="172">
        <v>1</v>
      </c>
      <c r="AO65" s="172">
        <v>1</v>
      </c>
    </row>
    <row r="66" spans="1:41" x14ac:dyDescent="0.25">
      <c r="A66" s="171">
        <v>38687</v>
      </c>
      <c r="B66" s="172">
        <v>1</v>
      </c>
      <c r="C66" s="172">
        <v>1</v>
      </c>
      <c r="D66" s="172">
        <v>1</v>
      </c>
      <c r="E66" s="172">
        <v>1</v>
      </c>
      <c r="F66" s="172">
        <v>1</v>
      </c>
      <c r="G66" s="172">
        <v>1</v>
      </c>
      <c r="H66" s="172">
        <v>1</v>
      </c>
      <c r="I66" s="172">
        <v>1</v>
      </c>
      <c r="J66" s="172">
        <v>1</v>
      </c>
      <c r="K66" s="172">
        <v>1</v>
      </c>
      <c r="L66" s="172">
        <v>1</v>
      </c>
      <c r="M66" s="172">
        <v>1</v>
      </c>
      <c r="N66" s="172">
        <v>1</v>
      </c>
      <c r="O66" s="172">
        <v>1</v>
      </c>
      <c r="P66" s="172">
        <v>1.03</v>
      </c>
      <c r="Q66" s="172">
        <v>1</v>
      </c>
      <c r="R66" s="172">
        <v>1</v>
      </c>
      <c r="S66" s="172">
        <v>1.02</v>
      </c>
      <c r="T66" s="172">
        <v>1</v>
      </c>
      <c r="U66" s="172">
        <v>1</v>
      </c>
      <c r="V66" s="172">
        <v>1</v>
      </c>
      <c r="W66" s="172">
        <v>1</v>
      </c>
      <c r="X66" s="172">
        <v>1</v>
      </c>
      <c r="Y66" s="172">
        <v>1</v>
      </c>
      <c r="Z66" s="172">
        <v>1</v>
      </c>
      <c r="AA66" s="172">
        <v>1</v>
      </c>
      <c r="AB66" s="172">
        <v>1</v>
      </c>
      <c r="AC66" s="172">
        <v>1</v>
      </c>
      <c r="AD66" s="172">
        <v>1</v>
      </c>
      <c r="AE66" s="172">
        <v>1</v>
      </c>
      <c r="AF66" s="172">
        <v>1.1000000000000001</v>
      </c>
      <c r="AG66" s="172">
        <v>1.1000000000000001</v>
      </c>
      <c r="AH66" s="172">
        <v>1.05</v>
      </c>
      <c r="AI66" s="172">
        <v>1</v>
      </c>
      <c r="AJ66" s="172">
        <v>1</v>
      </c>
      <c r="AK66" s="172">
        <v>1.02</v>
      </c>
      <c r="AL66" s="172">
        <v>1</v>
      </c>
      <c r="AM66" s="172">
        <v>1</v>
      </c>
      <c r="AN66" s="172">
        <v>1</v>
      </c>
      <c r="AO66" s="172">
        <v>1</v>
      </c>
    </row>
    <row r="67" spans="1:41" x14ac:dyDescent="0.25">
      <c r="A67" s="171">
        <v>38718</v>
      </c>
      <c r="B67" s="172">
        <v>1</v>
      </c>
      <c r="C67" s="172">
        <v>1</v>
      </c>
      <c r="D67" s="172">
        <v>1</v>
      </c>
      <c r="E67" s="172">
        <v>1</v>
      </c>
      <c r="F67" s="172">
        <v>1</v>
      </c>
      <c r="G67" s="172">
        <v>1</v>
      </c>
      <c r="H67" s="172">
        <v>1</v>
      </c>
      <c r="I67" s="172">
        <v>1</v>
      </c>
      <c r="J67" s="172">
        <v>1</v>
      </c>
      <c r="K67" s="172">
        <v>1</v>
      </c>
      <c r="L67" s="172">
        <v>1</v>
      </c>
      <c r="M67" s="172">
        <v>1</v>
      </c>
      <c r="N67" s="172">
        <v>1</v>
      </c>
      <c r="O67" s="172">
        <v>1</v>
      </c>
      <c r="P67" s="172">
        <v>1.03</v>
      </c>
      <c r="Q67" s="172">
        <v>1</v>
      </c>
      <c r="R67" s="172">
        <v>1</v>
      </c>
      <c r="S67" s="172">
        <v>1.02</v>
      </c>
      <c r="T67" s="172">
        <v>1</v>
      </c>
      <c r="U67" s="172">
        <v>1</v>
      </c>
      <c r="V67" s="172">
        <v>1</v>
      </c>
      <c r="W67" s="172">
        <v>1</v>
      </c>
      <c r="X67" s="172">
        <v>1</v>
      </c>
      <c r="Y67" s="172">
        <v>1</v>
      </c>
      <c r="Z67" s="172">
        <v>1</v>
      </c>
      <c r="AA67" s="172">
        <v>1</v>
      </c>
      <c r="AB67" s="172">
        <v>1</v>
      </c>
      <c r="AC67" s="172">
        <v>1</v>
      </c>
      <c r="AD67" s="172">
        <v>1</v>
      </c>
      <c r="AE67" s="172">
        <v>1</v>
      </c>
      <c r="AF67" s="172">
        <v>1.1000000000000001</v>
      </c>
      <c r="AG67" s="172">
        <v>1.1000000000000001</v>
      </c>
      <c r="AH67" s="172">
        <v>1.05</v>
      </c>
      <c r="AI67" s="172">
        <v>1</v>
      </c>
      <c r="AJ67" s="172">
        <v>1</v>
      </c>
      <c r="AK67" s="172">
        <v>1.02</v>
      </c>
      <c r="AL67" s="172">
        <v>1</v>
      </c>
      <c r="AM67" s="172">
        <v>1</v>
      </c>
      <c r="AN67" s="172">
        <v>1</v>
      </c>
      <c r="AO67" s="172">
        <v>1</v>
      </c>
    </row>
    <row r="68" spans="1:41" x14ac:dyDescent="0.25">
      <c r="A68" s="171">
        <v>38749</v>
      </c>
      <c r="B68" s="172">
        <v>1</v>
      </c>
      <c r="C68" s="172">
        <v>1</v>
      </c>
      <c r="D68" s="172">
        <v>1</v>
      </c>
      <c r="E68" s="172">
        <v>1</v>
      </c>
      <c r="F68" s="172">
        <v>1</v>
      </c>
      <c r="G68" s="172">
        <v>1</v>
      </c>
      <c r="H68" s="172">
        <v>1</v>
      </c>
      <c r="I68" s="172">
        <v>1</v>
      </c>
      <c r="J68" s="172">
        <v>1</v>
      </c>
      <c r="K68" s="172">
        <v>1</v>
      </c>
      <c r="L68" s="172">
        <v>1</v>
      </c>
      <c r="M68" s="172">
        <v>1</v>
      </c>
      <c r="N68" s="172">
        <v>1</v>
      </c>
      <c r="O68" s="172">
        <v>1</v>
      </c>
      <c r="P68" s="172">
        <v>1.03</v>
      </c>
      <c r="Q68" s="172">
        <v>1</v>
      </c>
      <c r="R68" s="172">
        <v>1</v>
      </c>
      <c r="S68" s="172">
        <v>1.02</v>
      </c>
      <c r="T68" s="172">
        <v>1</v>
      </c>
      <c r="U68" s="172">
        <v>1</v>
      </c>
      <c r="V68" s="172">
        <v>1</v>
      </c>
      <c r="W68" s="172">
        <v>1</v>
      </c>
      <c r="X68" s="172">
        <v>1</v>
      </c>
      <c r="Y68" s="172">
        <v>1</v>
      </c>
      <c r="Z68" s="172">
        <v>1</v>
      </c>
      <c r="AA68" s="172">
        <v>1</v>
      </c>
      <c r="AB68" s="172">
        <v>1</v>
      </c>
      <c r="AC68" s="172">
        <v>1</v>
      </c>
      <c r="AD68" s="172">
        <v>1</v>
      </c>
      <c r="AE68" s="172">
        <v>1</v>
      </c>
      <c r="AF68" s="172">
        <v>1.1000000000000001</v>
      </c>
      <c r="AG68" s="172">
        <v>1.1000000000000001</v>
      </c>
      <c r="AH68" s="172">
        <v>1.05</v>
      </c>
      <c r="AI68" s="172">
        <v>1</v>
      </c>
      <c r="AJ68" s="172">
        <v>1</v>
      </c>
      <c r="AK68" s="172">
        <v>1.02</v>
      </c>
      <c r="AL68" s="172">
        <v>1</v>
      </c>
      <c r="AM68" s="172">
        <v>1</v>
      </c>
      <c r="AN68" s="172">
        <v>1</v>
      </c>
      <c r="AO68" s="172">
        <v>1</v>
      </c>
    </row>
    <row r="69" spans="1:41" x14ac:dyDescent="0.25">
      <c r="A69" s="171">
        <v>38777</v>
      </c>
      <c r="B69" s="172">
        <v>1</v>
      </c>
      <c r="C69" s="172">
        <v>1</v>
      </c>
      <c r="D69" s="172">
        <v>1</v>
      </c>
      <c r="E69" s="172">
        <v>1</v>
      </c>
      <c r="F69" s="172">
        <v>1</v>
      </c>
      <c r="G69" s="172">
        <v>1</v>
      </c>
      <c r="H69" s="172">
        <v>1</v>
      </c>
      <c r="I69" s="172">
        <v>1</v>
      </c>
      <c r="J69" s="172">
        <v>1</v>
      </c>
      <c r="K69" s="172">
        <v>1</v>
      </c>
      <c r="L69" s="172">
        <v>1</v>
      </c>
      <c r="M69" s="172">
        <v>1</v>
      </c>
      <c r="N69" s="172">
        <v>1</v>
      </c>
      <c r="O69" s="172">
        <v>1</v>
      </c>
      <c r="P69" s="172">
        <v>1.03</v>
      </c>
      <c r="Q69" s="172">
        <v>1</v>
      </c>
      <c r="R69" s="172">
        <v>1</v>
      </c>
      <c r="S69" s="172">
        <v>1.02</v>
      </c>
      <c r="T69" s="172">
        <v>1</v>
      </c>
      <c r="U69" s="172">
        <v>1</v>
      </c>
      <c r="V69" s="172">
        <v>1</v>
      </c>
      <c r="W69" s="172">
        <v>1</v>
      </c>
      <c r="X69" s="172">
        <v>1</v>
      </c>
      <c r="Y69" s="172">
        <v>1</v>
      </c>
      <c r="Z69" s="172">
        <v>1</v>
      </c>
      <c r="AA69" s="172">
        <v>1</v>
      </c>
      <c r="AB69" s="172">
        <v>1</v>
      </c>
      <c r="AC69" s="172">
        <v>1</v>
      </c>
      <c r="AD69" s="172">
        <v>1</v>
      </c>
      <c r="AE69" s="172">
        <v>1</v>
      </c>
      <c r="AF69" s="172">
        <v>1.1000000000000001</v>
      </c>
      <c r="AG69" s="172">
        <v>1.1000000000000001</v>
      </c>
      <c r="AH69" s="172">
        <v>1.05</v>
      </c>
      <c r="AI69" s="172">
        <v>1</v>
      </c>
      <c r="AJ69" s="172">
        <v>1</v>
      </c>
      <c r="AK69" s="172">
        <v>1.02</v>
      </c>
      <c r="AL69" s="172">
        <v>1</v>
      </c>
      <c r="AM69" s="172">
        <v>1</v>
      </c>
      <c r="AN69" s="172">
        <v>1</v>
      </c>
      <c r="AO69" s="172">
        <v>1</v>
      </c>
    </row>
    <row r="70" spans="1:41" x14ac:dyDescent="0.25">
      <c r="A70" s="171">
        <v>38808</v>
      </c>
      <c r="B70" s="172">
        <v>1</v>
      </c>
      <c r="C70" s="172">
        <v>1</v>
      </c>
      <c r="D70" s="172">
        <v>1</v>
      </c>
      <c r="E70" s="172">
        <v>1</v>
      </c>
      <c r="F70" s="172">
        <v>1</v>
      </c>
      <c r="G70" s="172">
        <v>1</v>
      </c>
      <c r="H70" s="172">
        <v>1</v>
      </c>
      <c r="I70" s="172">
        <v>1</v>
      </c>
      <c r="J70" s="172">
        <v>1</v>
      </c>
      <c r="K70" s="172">
        <v>1</v>
      </c>
      <c r="L70" s="172">
        <v>1</v>
      </c>
      <c r="M70" s="172">
        <v>1</v>
      </c>
      <c r="N70" s="172">
        <v>1</v>
      </c>
      <c r="O70" s="172">
        <v>1</v>
      </c>
      <c r="P70" s="172">
        <v>1.03</v>
      </c>
      <c r="Q70" s="172">
        <v>1</v>
      </c>
      <c r="R70" s="172">
        <v>1</v>
      </c>
      <c r="S70" s="172">
        <v>1.02</v>
      </c>
      <c r="T70" s="172">
        <v>1</v>
      </c>
      <c r="U70" s="172">
        <v>1</v>
      </c>
      <c r="V70" s="172">
        <v>1</v>
      </c>
      <c r="W70" s="172">
        <v>1</v>
      </c>
      <c r="X70" s="172">
        <v>1</v>
      </c>
      <c r="Y70" s="172">
        <v>1.02</v>
      </c>
      <c r="Z70" s="172">
        <v>1</v>
      </c>
      <c r="AA70" s="172">
        <v>1</v>
      </c>
      <c r="AB70" s="172">
        <v>1</v>
      </c>
      <c r="AC70" s="172">
        <v>1</v>
      </c>
      <c r="AD70" s="172">
        <v>0.98</v>
      </c>
      <c r="AE70" s="172">
        <v>0.98</v>
      </c>
      <c r="AF70" s="172">
        <v>0.98</v>
      </c>
      <c r="AG70" s="172">
        <v>0.98</v>
      </c>
      <c r="AH70" s="172">
        <v>1.05</v>
      </c>
      <c r="AI70" s="172">
        <v>1</v>
      </c>
      <c r="AJ70" s="172">
        <v>1</v>
      </c>
      <c r="AK70" s="172">
        <v>1.02</v>
      </c>
      <c r="AL70" s="172">
        <v>1</v>
      </c>
      <c r="AM70" s="172">
        <v>1</v>
      </c>
      <c r="AN70" s="172">
        <v>1</v>
      </c>
      <c r="AO70" s="172">
        <v>1</v>
      </c>
    </row>
    <row r="71" spans="1:41" x14ac:dyDescent="0.25">
      <c r="A71" s="171">
        <v>38838</v>
      </c>
      <c r="B71" s="172">
        <v>1</v>
      </c>
      <c r="C71" s="172">
        <v>1</v>
      </c>
      <c r="D71" s="172">
        <v>1</v>
      </c>
      <c r="E71" s="172">
        <v>1</v>
      </c>
      <c r="F71" s="172">
        <v>1</v>
      </c>
      <c r="G71" s="172">
        <v>1</v>
      </c>
      <c r="H71" s="172">
        <v>1</v>
      </c>
      <c r="I71" s="172">
        <v>1</v>
      </c>
      <c r="J71" s="172">
        <v>1</v>
      </c>
      <c r="K71" s="172">
        <v>1</v>
      </c>
      <c r="L71" s="172">
        <v>1</v>
      </c>
      <c r="M71" s="172">
        <v>1</v>
      </c>
      <c r="N71" s="172">
        <v>1</v>
      </c>
      <c r="O71" s="172">
        <v>1</v>
      </c>
      <c r="P71" s="172">
        <v>1.03</v>
      </c>
      <c r="Q71" s="172">
        <v>1</v>
      </c>
      <c r="R71" s="172">
        <v>1</v>
      </c>
      <c r="S71" s="172">
        <v>1.02</v>
      </c>
      <c r="T71" s="172">
        <v>1</v>
      </c>
      <c r="U71" s="172">
        <v>1</v>
      </c>
      <c r="V71" s="172">
        <v>1</v>
      </c>
      <c r="W71" s="172">
        <v>1</v>
      </c>
      <c r="X71" s="172">
        <v>1</v>
      </c>
      <c r="Y71" s="172">
        <v>1.02</v>
      </c>
      <c r="Z71" s="172">
        <v>1</v>
      </c>
      <c r="AA71" s="172">
        <v>1</v>
      </c>
      <c r="AB71" s="172">
        <v>1</v>
      </c>
      <c r="AC71" s="172">
        <v>1</v>
      </c>
      <c r="AD71" s="172">
        <v>0.98</v>
      </c>
      <c r="AE71" s="172">
        <v>0.98</v>
      </c>
      <c r="AF71" s="172">
        <v>0.98</v>
      </c>
      <c r="AG71" s="172">
        <v>0.98</v>
      </c>
      <c r="AH71" s="172">
        <v>1.05</v>
      </c>
      <c r="AI71" s="172">
        <v>1</v>
      </c>
      <c r="AJ71" s="172">
        <v>1</v>
      </c>
      <c r="AK71" s="172">
        <v>1.02</v>
      </c>
      <c r="AL71" s="172">
        <v>1</v>
      </c>
      <c r="AM71" s="172">
        <v>1</v>
      </c>
      <c r="AN71" s="172">
        <v>1</v>
      </c>
      <c r="AO71" s="172">
        <v>1</v>
      </c>
    </row>
    <row r="72" spans="1:41" x14ac:dyDescent="0.25">
      <c r="A72" s="171">
        <v>38869</v>
      </c>
      <c r="B72" s="172">
        <v>1</v>
      </c>
      <c r="C72" s="172">
        <v>1</v>
      </c>
      <c r="D72" s="172">
        <v>1</v>
      </c>
      <c r="E72" s="172">
        <v>1</v>
      </c>
      <c r="F72" s="172">
        <v>1</v>
      </c>
      <c r="G72" s="172">
        <v>1</v>
      </c>
      <c r="H72" s="172">
        <v>1</v>
      </c>
      <c r="I72" s="172">
        <v>1</v>
      </c>
      <c r="J72" s="172">
        <v>1</v>
      </c>
      <c r="K72" s="172">
        <v>1</v>
      </c>
      <c r="L72" s="172">
        <v>1</v>
      </c>
      <c r="M72" s="172">
        <v>1</v>
      </c>
      <c r="N72" s="172">
        <v>1</v>
      </c>
      <c r="O72" s="172">
        <v>1</v>
      </c>
      <c r="P72" s="172">
        <v>1.03</v>
      </c>
      <c r="Q72" s="172">
        <v>1</v>
      </c>
      <c r="R72" s="172">
        <v>1</v>
      </c>
      <c r="S72" s="172">
        <v>1.02</v>
      </c>
      <c r="T72" s="172">
        <v>1</v>
      </c>
      <c r="U72" s="172">
        <v>1</v>
      </c>
      <c r="V72" s="172">
        <v>1</v>
      </c>
      <c r="W72" s="172">
        <v>1</v>
      </c>
      <c r="X72" s="172">
        <v>1</v>
      </c>
      <c r="Y72" s="172">
        <v>1.02</v>
      </c>
      <c r="Z72" s="172">
        <v>1</v>
      </c>
      <c r="AA72" s="172">
        <v>1</v>
      </c>
      <c r="AB72" s="172">
        <v>1</v>
      </c>
      <c r="AC72" s="172">
        <v>1</v>
      </c>
      <c r="AD72" s="172">
        <v>0.98</v>
      </c>
      <c r="AE72" s="172">
        <v>0.98</v>
      </c>
      <c r="AF72" s="172">
        <v>0.98</v>
      </c>
      <c r="AG72" s="172">
        <v>0.98</v>
      </c>
      <c r="AH72" s="172">
        <v>1.05</v>
      </c>
      <c r="AI72" s="172">
        <v>1</v>
      </c>
      <c r="AJ72" s="172">
        <v>1</v>
      </c>
      <c r="AK72" s="172">
        <v>1.02</v>
      </c>
      <c r="AL72" s="172">
        <v>1</v>
      </c>
      <c r="AM72" s="172">
        <v>1</v>
      </c>
      <c r="AN72" s="172">
        <v>1</v>
      </c>
      <c r="AO72" s="172">
        <v>1</v>
      </c>
    </row>
    <row r="73" spans="1:41" x14ac:dyDescent="0.25">
      <c r="A73" s="171">
        <v>38899</v>
      </c>
      <c r="B73" s="172">
        <v>1</v>
      </c>
      <c r="C73" s="172">
        <v>1</v>
      </c>
      <c r="D73" s="172">
        <v>1</v>
      </c>
      <c r="E73" s="172">
        <v>1</v>
      </c>
      <c r="F73" s="172">
        <v>1</v>
      </c>
      <c r="G73" s="172">
        <v>1</v>
      </c>
      <c r="H73" s="172">
        <v>1</v>
      </c>
      <c r="I73" s="172">
        <v>1</v>
      </c>
      <c r="J73" s="172">
        <v>1</v>
      </c>
      <c r="K73" s="172">
        <v>1</v>
      </c>
      <c r="L73" s="172">
        <v>1</v>
      </c>
      <c r="M73" s="172">
        <v>1</v>
      </c>
      <c r="N73" s="172">
        <v>1</v>
      </c>
      <c r="O73" s="172">
        <v>1</v>
      </c>
      <c r="P73" s="172">
        <v>1.03</v>
      </c>
      <c r="Q73" s="172">
        <v>1</v>
      </c>
      <c r="R73" s="172">
        <v>1</v>
      </c>
      <c r="S73" s="172">
        <v>1.02</v>
      </c>
      <c r="T73" s="172">
        <v>1</v>
      </c>
      <c r="U73" s="172">
        <v>1</v>
      </c>
      <c r="V73" s="172">
        <v>1</v>
      </c>
      <c r="W73" s="172">
        <v>1</v>
      </c>
      <c r="X73" s="172">
        <v>1</v>
      </c>
      <c r="Y73" s="172">
        <v>1.02</v>
      </c>
      <c r="Z73" s="172">
        <v>1</v>
      </c>
      <c r="AA73" s="172">
        <v>1</v>
      </c>
      <c r="AB73" s="172">
        <v>1</v>
      </c>
      <c r="AC73" s="172">
        <v>1</v>
      </c>
      <c r="AD73" s="172">
        <v>0.98</v>
      </c>
      <c r="AE73" s="172">
        <v>0.98</v>
      </c>
      <c r="AF73" s="172">
        <v>0.98</v>
      </c>
      <c r="AG73" s="172">
        <v>0.98</v>
      </c>
      <c r="AH73" s="172">
        <v>1.05</v>
      </c>
      <c r="AI73" s="172">
        <v>1</v>
      </c>
      <c r="AJ73" s="172">
        <v>1</v>
      </c>
      <c r="AK73" s="172">
        <v>1.02</v>
      </c>
      <c r="AL73" s="172">
        <v>1</v>
      </c>
      <c r="AM73" s="172">
        <v>1</v>
      </c>
      <c r="AN73" s="172">
        <v>1</v>
      </c>
      <c r="AO73" s="172">
        <v>1</v>
      </c>
    </row>
    <row r="74" spans="1:41" x14ac:dyDescent="0.25">
      <c r="A74" s="171">
        <v>38930</v>
      </c>
      <c r="B74" s="172">
        <v>1</v>
      </c>
      <c r="C74" s="172">
        <v>1</v>
      </c>
      <c r="D74" s="172">
        <v>1</v>
      </c>
      <c r="E74" s="172">
        <v>1</v>
      </c>
      <c r="F74" s="172">
        <v>1</v>
      </c>
      <c r="G74" s="172">
        <v>1</v>
      </c>
      <c r="H74" s="172">
        <v>1</v>
      </c>
      <c r="I74" s="172">
        <v>1</v>
      </c>
      <c r="J74" s="172">
        <v>1</v>
      </c>
      <c r="K74" s="172">
        <v>1</v>
      </c>
      <c r="L74" s="172">
        <v>1</v>
      </c>
      <c r="M74" s="172">
        <v>1</v>
      </c>
      <c r="N74" s="172">
        <v>1</v>
      </c>
      <c r="O74" s="172">
        <v>1</v>
      </c>
      <c r="P74" s="172">
        <v>1.03</v>
      </c>
      <c r="Q74" s="172">
        <v>1</v>
      </c>
      <c r="R74" s="172">
        <v>1</v>
      </c>
      <c r="S74" s="172">
        <v>1.02</v>
      </c>
      <c r="T74" s="172">
        <v>1</v>
      </c>
      <c r="U74" s="172">
        <v>1</v>
      </c>
      <c r="V74" s="172">
        <v>1</v>
      </c>
      <c r="W74" s="172">
        <v>1</v>
      </c>
      <c r="X74" s="172">
        <v>1</v>
      </c>
      <c r="Y74" s="172">
        <v>1.02</v>
      </c>
      <c r="Z74" s="172">
        <v>1</v>
      </c>
      <c r="AA74" s="172">
        <v>1</v>
      </c>
      <c r="AB74" s="172">
        <v>1</v>
      </c>
      <c r="AC74" s="172">
        <v>1</v>
      </c>
      <c r="AD74" s="172">
        <v>0.98</v>
      </c>
      <c r="AE74" s="172">
        <v>0.98</v>
      </c>
      <c r="AF74" s="172">
        <v>0.98</v>
      </c>
      <c r="AG74" s="172">
        <v>0.98</v>
      </c>
      <c r="AH74" s="172">
        <v>1.05</v>
      </c>
      <c r="AI74" s="172">
        <v>1</v>
      </c>
      <c r="AJ74" s="172">
        <v>1</v>
      </c>
      <c r="AK74" s="172">
        <v>1.02</v>
      </c>
      <c r="AL74" s="172">
        <v>1</v>
      </c>
      <c r="AM74" s="172">
        <v>1</v>
      </c>
      <c r="AN74" s="172">
        <v>1</v>
      </c>
      <c r="AO74" s="172">
        <v>1</v>
      </c>
    </row>
    <row r="75" spans="1:41" x14ac:dyDescent="0.25">
      <c r="A75" s="171">
        <v>38961</v>
      </c>
      <c r="B75" s="172">
        <v>1</v>
      </c>
      <c r="C75" s="172">
        <v>1</v>
      </c>
      <c r="D75" s="172">
        <v>1</v>
      </c>
      <c r="E75" s="172">
        <v>1</v>
      </c>
      <c r="F75" s="172">
        <v>1</v>
      </c>
      <c r="G75" s="172">
        <v>1</v>
      </c>
      <c r="H75" s="172">
        <v>1</v>
      </c>
      <c r="I75" s="172">
        <v>1</v>
      </c>
      <c r="J75" s="172">
        <v>1</v>
      </c>
      <c r="K75" s="172">
        <v>1</v>
      </c>
      <c r="L75" s="172">
        <v>1</v>
      </c>
      <c r="M75" s="172">
        <v>1</v>
      </c>
      <c r="N75" s="172">
        <v>1</v>
      </c>
      <c r="O75" s="172">
        <v>1</v>
      </c>
      <c r="P75" s="172">
        <v>1.03</v>
      </c>
      <c r="Q75" s="172">
        <v>1</v>
      </c>
      <c r="R75" s="172">
        <v>1</v>
      </c>
      <c r="S75" s="172">
        <v>1.02</v>
      </c>
      <c r="T75" s="172">
        <v>1</v>
      </c>
      <c r="U75" s="172">
        <v>1</v>
      </c>
      <c r="V75" s="172">
        <v>1</v>
      </c>
      <c r="W75" s="172">
        <v>1</v>
      </c>
      <c r="X75" s="172">
        <v>1</v>
      </c>
      <c r="Y75" s="172">
        <v>1.02</v>
      </c>
      <c r="Z75" s="172">
        <v>1</v>
      </c>
      <c r="AA75" s="172">
        <v>1</v>
      </c>
      <c r="AB75" s="172">
        <v>1</v>
      </c>
      <c r="AC75" s="172">
        <v>1</v>
      </c>
      <c r="AD75" s="172">
        <v>0.98</v>
      </c>
      <c r="AE75" s="172">
        <v>0.98</v>
      </c>
      <c r="AF75" s="172">
        <v>0.98</v>
      </c>
      <c r="AG75" s="172">
        <v>0.98</v>
      </c>
      <c r="AH75" s="172">
        <v>1.05</v>
      </c>
      <c r="AI75" s="172">
        <v>1</v>
      </c>
      <c r="AJ75" s="172">
        <v>1</v>
      </c>
      <c r="AK75" s="172">
        <v>1.02</v>
      </c>
      <c r="AL75" s="172">
        <v>1</v>
      </c>
      <c r="AM75" s="172">
        <v>1</v>
      </c>
      <c r="AN75" s="172">
        <v>1</v>
      </c>
      <c r="AO75" s="172">
        <v>1</v>
      </c>
    </row>
    <row r="76" spans="1:41" x14ac:dyDescent="0.25">
      <c r="A76" s="171">
        <v>38991</v>
      </c>
      <c r="B76" s="172">
        <v>1</v>
      </c>
      <c r="C76" s="172">
        <v>1</v>
      </c>
      <c r="D76" s="172">
        <v>1</v>
      </c>
      <c r="E76" s="172">
        <v>1</v>
      </c>
      <c r="F76" s="172">
        <v>1</v>
      </c>
      <c r="G76" s="172">
        <v>1</v>
      </c>
      <c r="H76" s="172">
        <v>1</v>
      </c>
      <c r="I76" s="172">
        <v>1</v>
      </c>
      <c r="J76" s="172">
        <v>1</v>
      </c>
      <c r="K76" s="172">
        <v>1</v>
      </c>
      <c r="L76" s="172">
        <v>1</v>
      </c>
      <c r="M76" s="172">
        <v>1</v>
      </c>
      <c r="N76" s="172">
        <v>1</v>
      </c>
      <c r="O76" s="172">
        <v>1</v>
      </c>
      <c r="P76" s="172">
        <v>1.03</v>
      </c>
      <c r="Q76" s="172">
        <v>1</v>
      </c>
      <c r="R76" s="172">
        <v>1</v>
      </c>
      <c r="S76" s="172">
        <v>1.02</v>
      </c>
      <c r="T76" s="172">
        <v>1</v>
      </c>
      <c r="U76" s="172">
        <v>1</v>
      </c>
      <c r="V76" s="172">
        <v>1</v>
      </c>
      <c r="W76" s="172">
        <v>1</v>
      </c>
      <c r="X76" s="172">
        <v>1</v>
      </c>
      <c r="Y76" s="172">
        <v>1.02</v>
      </c>
      <c r="Z76" s="172">
        <v>1</v>
      </c>
      <c r="AA76" s="172">
        <v>1</v>
      </c>
      <c r="AB76" s="172">
        <v>1</v>
      </c>
      <c r="AC76" s="172">
        <v>1</v>
      </c>
      <c r="AD76" s="172">
        <v>0.98</v>
      </c>
      <c r="AE76" s="172">
        <v>0.98</v>
      </c>
      <c r="AF76" s="172">
        <v>0.98</v>
      </c>
      <c r="AG76" s="172">
        <v>0.98</v>
      </c>
      <c r="AH76" s="172">
        <v>1.05</v>
      </c>
      <c r="AI76" s="172">
        <v>1</v>
      </c>
      <c r="AJ76" s="172">
        <v>1</v>
      </c>
      <c r="AK76" s="172">
        <v>1.02</v>
      </c>
      <c r="AL76" s="172">
        <v>1</v>
      </c>
      <c r="AM76" s="172">
        <v>1</v>
      </c>
      <c r="AN76" s="172">
        <v>1</v>
      </c>
      <c r="AO76" s="172">
        <v>1</v>
      </c>
    </row>
    <row r="77" spans="1:41" x14ac:dyDescent="0.25">
      <c r="A77" s="171">
        <v>39022</v>
      </c>
      <c r="B77" s="172">
        <v>1</v>
      </c>
      <c r="C77" s="172">
        <v>1</v>
      </c>
      <c r="D77" s="172">
        <v>1</v>
      </c>
      <c r="E77" s="172">
        <v>1</v>
      </c>
      <c r="F77" s="172">
        <v>1</v>
      </c>
      <c r="G77" s="172">
        <v>1</v>
      </c>
      <c r="H77" s="172">
        <v>1</v>
      </c>
      <c r="I77" s="172">
        <v>1</v>
      </c>
      <c r="J77" s="172">
        <v>1</v>
      </c>
      <c r="K77" s="172">
        <v>1</v>
      </c>
      <c r="L77" s="172">
        <v>1</v>
      </c>
      <c r="M77" s="172">
        <v>1</v>
      </c>
      <c r="N77" s="172">
        <v>1</v>
      </c>
      <c r="O77" s="172">
        <v>1</v>
      </c>
      <c r="P77" s="172">
        <v>1.03</v>
      </c>
      <c r="Q77" s="172">
        <v>1</v>
      </c>
      <c r="R77" s="172">
        <v>1</v>
      </c>
      <c r="S77" s="172">
        <v>1.02</v>
      </c>
      <c r="T77" s="172">
        <v>1</v>
      </c>
      <c r="U77" s="172">
        <v>1</v>
      </c>
      <c r="V77" s="172">
        <v>1</v>
      </c>
      <c r="W77" s="172">
        <v>1</v>
      </c>
      <c r="X77" s="172">
        <v>1</v>
      </c>
      <c r="Y77" s="172">
        <v>1</v>
      </c>
      <c r="Z77" s="172">
        <v>1</v>
      </c>
      <c r="AA77" s="172">
        <v>1</v>
      </c>
      <c r="AB77" s="172">
        <v>1</v>
      </c>
      <c r="AC77" s="172">
        <v>1</v>
      </c>
      <c r="AD77" s="172">
        <v>1</v>
      </c>
      <c r="AE77" s="172">
        <v>1</v>
      </c>
      <c r="AF77" s="172">
        <v>1.1000000000000001</v>
      </c>
      <c r="AG77" s="172">
        <v>1.1000000000000001</v>
      </c>
      <c r="AH77" s="172">
        <v>1.05</v>
      </c>
      <c r="AI77" s="172">
        <v>1</v>
      </c>
      <c r="AJ77" s="172">
        <v>1</v>
      </c>
      <c r="AK77" s="172">
        <v>1.02</v>
      </c>
      <c r="AL77" s="172">
        <v>1</v>
      </c>
      <c r="AM77" s="172">
        <v>1</v>
      </c>
      <c r="AN77" s="172">
        <v>1</v>
      </c>
      <c r="AO77" s="172">
        <v>1</v>
      </c>
    </row>
    <row r="78" spans="1:41" x14ac:dyDescent="0.25">
      <c r="A78" s="171">
        <v>39052</v>
      </c>
      <c r="B78" s="172">
        <v>1</v>
      </c>
      <c r="C78" s="172">
        <v>1</v>
      </c>
      <c r="D78" s="172">
        <v>1</v>
      </c>
      <c r="E78" s="172">
        <v>1</v>
      </c>
      <c r="F78" s="172">
        <v>1</v>
      </c>
      <c r="G78" s="172">
        <v>1</v>
      </c>
      <c r="H78" s="172">
        <v>1</v>
      </c>
      <c r="I78" s="172">
        <v>1</v>
      </c>
      <c r="J78" s="172">
        <v>1</v>
      </c>
      <c r="K78" s="172">
        <v>1</v>
      </c>
      <c r="L78" s="172">
        <v>1</v>
      </c>
      <c r="M78" s="172">
        <v>1</v>
      </c>
      <c r="N78" s="172">
        <v>1</v>
      </c>
      <c r="O78" s="172">
        <v>1</v>
      </c>
      <c r="P78" s="172">
        <v>1.03</v>
      </c>
      <c r="Q78" s="172">
        <v>1</v>
      </c>
      <c r="R78" s="172">
        <v>1</v>
      </c>
      <c r="S78" s="172">
        <v>1.02</v>
      </c>
      <c r="T78" s="172">
        <v>1</v>
      </c>
      <c r="U78" s="172">
        <v>1</v>
      </c>
      <c r="V78" s="172">
        <v>1</v>
      </c>
      <c r="W78" s="172">
        <v>1</v>
      </c>
      <c r="X78" s="172">
        <v>1</v>
      </c>
      <c r="Y78" s="172">
        <v>1</v>
      </c>
      <c r="Z78" s="172">
        <v>1</v>
      </c>
      <c r="AA78" s="172">
        <v>1</v>
      </c>
      <c r="AB78" s="172">
        <v>1</v>
      </c>
      <c r="AC78" s="172">
        <v>1</v>
      </c>
      <c r="AD78" s="172">
        <v>1</v>
      </c>
      <c r="AE78" s="172">
        <v>1</v>
      </c>
      <c r="AF78" s="172">
        <v>1.1000000000000001</v>
      </c>
      <c r="AG78" s="172">
        <v>1.1000000000000001</v>
      </c>
      <c r="AH78" s="172">
        <v>1.05</v>
      </c>
      <c r="AI78" s="172">
        <v>1</v>
      </c>
      <c r="AJ78" s="172">
        <v>1</v>
      </c>
      <c r="AK78" s="172">
        <v>1.02</v>
      </c>
      <c r="AL78" s="172">
        <v>1</v>
      </c>
      <c r="AM78" s="172">
        <v>1</v>
      </c>
      <c r="AN78" s="172">
        <v>1</v>
      </c>
      <c r="AO78" s="172">
        <v>1</v>
      </c>
    </row>
    <row r="79" spans="1:41" x14ac:dyDescent="0.25">
      <c r="A79" s="171">
        <v>39083</v>
      </c>
      <c r="B79" s="172">
        <v>1</v>
      </c>
      <c r="C79" s="172">
        <v>1</v>
      </c>
      <c r="D79" s="172">
        <v>1</v>
      </c>
      <c r="E79" s="172">
        <v>1</v>
      </c>
      <c r="F79" s="172">
        <v>1</v>
      </c>
      <c r="G79" s="172">
        <v>1</v>
      </c>
      <c r="H79" s="172">
        <v>1</v>
      </c>
      <c r="I79" s="172">
        <v>1</v>
      </c>
      <c r="J79" s="172">
        <v>1</v>
      </c>
      <c r="K79" s="172">
        <v>1</v>
      </c>
      <c r="L79" s="172">
        <v>1</v>
      </c>
      <c r="M79" s="172">
        <v>1</v>
      </c>
      <c r="N79" s="172">
        <v>1</v>
      </c>
      <c r="O79" s="172">
        <v>1</v>
      </c>
      <c r="P79" s="172">
        <v>1.03</v>
      </c>
      <c r="Q79" s="172">
        <v>1</v>
      </c>
      <c r="R79" s="172">
        <v>1</v>
      </c>
      <c r="S79" s="172">
        <v>1.02</v>
      </c>
      <c r="T79" s="172">
        <v>1</v>
      </c>
      <c r="U79" s="172">
        <v>1</v>
      </c>
      <c r="V79" s="172">
        <v>1</v>
      </c>
      <c r="W79" s="172">
        <v>1</v>
      </c>
      <c r="X79" s="172">
        <v>1</v>
      </c>
      <c r="Y79" s="172">
        <v>1</v>
      </c>
      <c r="Z79" s="172">
        <v>1</v>
      </c>
      <c r="AA79" s="172">
        <v>1</v>
      </c>
      <c r="AB79" s="172">
        <v>1</v>
      </c>
      <c r="AC79" s="172">
        <v>1</v>
      </c>
      <c r="AD79" s="172">
        <v>1</v>
      </c>
      <c r="AE79" s="172">
        <v>1</v>
      </c>
      <c r="AF79" s="172">
        <v>1.1000000000000001</v>
      </c>
      <c r="AG79" s="172">
        <v>1.1000000000000001</v>
      </c>
      <c r="AH79" s="172">
        <v>1.05</v>
      </c>
      <c r="AI79" s="172">
        <v>1</v>
      </c>
      <c r="AJ79" s="172">
        <v>1</v>
      </c>
      <c r="AK79" s="172">
        <v>1.02</v>
      </c>
      <c r="AL79" s="172">
        <v>1</v>
      </c>
      <c r="AM79" s="172">
        <v>1</v>
      </c>
      <c r="AN79" s="172">
        <v>1</v>
      </c>
      <c r="AO79" s="172">
        <v>1</v>
      </c>
    </row>
    <row r="80" spans="1:41" x14ac:dyDescent="0.25">
      <c r="A80" s="171">
        <v>39114</v>
      </c>
      <c r="B80" s="172">
        <v>1</v>
      </c>
      <c r="C80" s="172">
        <v>1</v>
      </c>
      <c r="D80" s="172">
        <v>1</v>
      </c>
      <c r="E80" s="172">
        <v>1</v>
      </c>
      <c r="F80" s="172">
        <v>1</v>
      </c>
      <c r="G80" s="172">
        <v>1</v>
      </c>
      <c r="H80" s="172">
        <v>1</v>
      </c>
      <c r="I80" s="172">
        <v>1</v>
      </c>
      <c r="J80" s="172">
        <v>1</v>
      </c>
      <c r="K80" s="172">
        <v>1</v>
      </c>
      <c r="L80" s="172">
        <v>1</v>
      </c>
      <c r="M80" s="172">
        <v>1</v>
      </c>
      <c r="N80" s="172">
        <v>1</v>
      </c>
      <c r="O80" s="172">
        <v>1</v>
      </c>
      <c r="P80" s="172">
        <v>1.03</v>
      </c>
      <c r="Q80" s="172">
        <v>1</v>
      </c>
      <c r="R80" s="172">
        <v>1</v>
      </c>
      <c r="S80" s="172">
        <v>1.02</v>
      </c>
      <c r="T80" s="172">
        <v>1</v>
      </c>
      <c r="U80" s="172">
        <v>1</v>
      </c>
      <c r="V80" s="172">
        <v>1</v>
      </c>
      <c r="W80" s="172">
        <v>1</v>
      </c>
      <c r="X80" s="172">
        <v>1</v>
      </c>
      <c r="Y80" s="172">
        <v>1</v>
      </c>
      <c r="Z80" s="172">
        <v>1</v>
      </c>
      <c r="AA80" s="172">
        <v>1</v>
      </c>
      <c r="AB80" s="172">
        <v>1</v>
      </c>
      <c r="AC80" s="172">
        <v>1</v>
      </c>
      <c r="AD80" s="172">
        <v>1</v>
      </c>
      <c r="AE80" s="172">
        <v>1</v>
      </c>
      <c r="AF80" s="172">
        <v>1.1000000000000001</v>
      </c>
      <c r="AG80" s="172">
        <v>1.1000000000000001</v>
      </c>
      <c r="AH80" s="172">
        <v>1.05</v>
      </c>
      <c r="AI80" s="172">
        <v>1</v>
      </c>
      <c r="AJ80" s="172">
        <v>1</v>
      </c>
      <c r="AK80" s="172">
        <v>1.02</v>
      </c>
      <c r="AL80" s="172">
        <v>1</v>
      </c>
      <c r="AM80" s="172">
        <v>1</v>
      </c>
      <c r="AN80" s="172">
        <v>1</v>
      </c>
      <c r="AO80" s="172">
        <v>1</v>
      </c>
    </row>
    <row r="81" spans="1:41" x14ac:dyDescent="0.25">
      <c r="A81" s="171">
        <v>39142</v>
      </c>
      <c r="B81" s="172">
        <v>1</v>
      </c>
      <c r="C81" s="172">
        <v>1</v>
      </c>
      <c r="D81" s="172">
        <v>1</v>
      </c>
      <c r="E81" s="172">
        <v>1</v>
      </c>
      <c r="F81" s="172">
        <v>1</v>
      </c>
      <c r="G81" s="172">
        <v>1</v>
      </c>
      <c r="H81" s="172">
        <v>1</v>
      </c>
      <c r="I81" s="172">
        <v>1</v>
      </c>
      <c r="J81" s="172">
        <v>1</v>
      </c>
      <c r="K81" s="172">
        <v>1</v>
      </c>
      <c r="L81" s="172">
        <v>1</v>
      </c>
      <c r="M81" s="172">
        <v>1</v>
      </c>
      <c r="N81" s="172">
        <v>1</v>
      </c>
      <c r="O81" s="172">
        <v>1</v>
      </c>
      <c r="P81" s="172">
        <v>1.03</v>
      </c>
      <c r="Q81" s="172">
        <v>1</v>
      </c>
      <c r="R81" s="172">
        <v>1</v>
      </c>
      <c r="S81" s="172">
        <v>1.02</v>
      </c>
      <c r="T81" s="172">
        <v>1</v>
      </c>
      <c r="U81" s="172">
        <v>1</v>
      </c>
      <c r="V81" s="172">
        <v>1</v>
      </c>
      <c r="W81" s="172">
        <v>1</v>
      </c>
      <c r="X81" s="172">
        <v>1</v>
      </c>
      <c r="Y81" s="172">
        <v>1</v>
      </c>
      <c r="Z81" s="172">
        <v>1</v>
      </c>
      <c r="AA81" s="172">
        <v>1</v>
      </c>
      <c r="AB81" s="172">
        <v>1</v>
      </c>
      <c r="AC81" s="172">
        <v>1</v>
      </c>
      <c r="AD81" s="172">
        <v>1</v>
      </c>
      <c r="AE81" s="172">
        <v>1</v>
      </c>
      <c r="AF81" s="172">
        <v>1.1000000000000001</v>
      </c>
      <c r="AG81" s="172">
        <v>1.1000000000000001</v>
      </c>
      <c r="AH81" s="172">
        <v>1.05</v>
      </c>
      <c r="AI81" s="172">
        <v>1</v>
      </c>
      <c r="AJ81" s="172">
        <v>1</v>
      </c>
      <c r="AK81" s="172">
        <v>1.02</v>
      </c>
      <c r="AL81" s="172">
        <v>1</v>
      </c>
      <c r="AM81" s="172">
        <v>1</v>
      </c>
      <c r="AN81" s="172">
        <v>1</v>
      </c>
      <c r="AO81" s="172">
        <v>1</v>
      </c>
    </row>
    <row r="82" spans="1:41" x14ac:dyDescent="0.25">
      <c r="A82" s="171">
        <v>39173</v>
      </c>
      <c r="B82" s="172">
        <v>1</v>
      </c>
      <c r="C82" s="172">
        <v>1</v>
      </c>
      <c r="D82" s="172">
        <v>1</v>
      </c>
      <c r="E82" s="172">
        <v>1</v>
      </c>
      <c r="F82" s="172">
        <v>1</v>
      </c>
      <c r="G82" s="172">
        <v>1</v>
      </c>
      <c r="H82" s="172">
        <v>1</v>
      </c>
      <c r="I82" s="172">
        <v>1</v>
      </c>
      <c r="J82" s="172">
        <v>1</v>
      </c>
      <c r="K82" s="172">
        <v>1</v>
      </c>
      <c r="L82" s="172">
        <v>1</v>
      </c>
      <c r="M82" s="172">
        <v>1</v>
      </c>
      <c r="N82" s="172">
        <v>1</v>
      </c>
      <c r="O82" s="172">
        <v>1</v>
      </c>
      <c r="P82" s="172">
        <v>1.03</v>
      </c>
      <c r="Q82" s="172">
        <v>1</v>
      </c>
      <c r="R82" s="172">
        <v>1</v>
      </c>
      <c r="S82" s="172">
        <v>1.02</v>
      </c>
      <c r="T82" s="172">
        <v>1</v>
      </c>
      <c r="U82" s="172">
        <v>1</v>
      </c>
      <c r="V82" s="172">
        <v>1</v>
      </c>
      <c r="W82" s="172">
        <v>1</v>
      </c>
      <c r="X82" s="172">
        <v>1</v>
      </c>
      <c r="Y82" s="172">
        <v>1.02</v>
      </c>
      <c r="Z82" s="172">
        <v>1</v>
      </c>
      <c r="AA82" s="172">
        <v>1</v>
      </c>
      <c r="AB82" s="172">
        <v>1</v>
      </c>
      <c r="AC82" s="172">
        <v>1</v>
      </c>
      <c r="AD82" s="172">
        <v>0.98</v>
      </c>
      <c r="AE82" s="172">
        <v>0.98</v>
      </c>
      <c r="AF82" s="172">
        <v>0.98</v>
      </c>
      <c r="AG82" s="172">
        <v>0.98</v>
      </c>
      <c r="AH82" s="172">
        <v>1.05</v>
      </c>
      <c r="AI82" s="172">
        <v>1</v>
      </c>
      <c r="AJ82" s="172">
        <v>1</v>
      </c>
      <c r="AK82" s="172">
        <v>1.02</v>
      </c>
      <c r="AL82" s="172">
        <v>1</v>
      </c>
      <c r="AM82" s="172">
        <v>1</v>
      </c>
      <c r="AN82" s="172">
        <v>1</v>
      </c>
      <c r="AO82" s="172">
        <v>1</v>
      </c>
    </row>
    <row r="83" spans="1:41" x14ac:dyDescent="0.25">
      <c r="A83" s="171">
        <v>39203</v>
      </c>
      <c r="B83" s="172">
        <v>1</v>
      </c>
      <c r="C83" s="172">
        <v>1</v>
      </c>
      <c r="D83" s="172">
        <v>1</v>
      </c>
      <c r="E83" s="172">
        <v>1</v>
      </c>
      <c r="F83" s="172">
        <v>1</v>
      </c>
      <c r="G83" s="172">
        <v>1</v>
      </c>
      <c r="H83" s="172">
        <v>1</v>
      </c>
      <c r="I83" s="172">
        <v>1</v>
      </c>
      <c r="J83" s="172">
        <v>1</v>
      </c>
      <c r="K83" s="172">
        <v>1</v>
      </c>
      <c r="L83" s="172">
        <v>1</v>
      </c>
      <c r="M83" s="172">
        <v>1</v>
      </c>
      <c r="N83" s="172">
        <v>1</v>
      </c>
      <c r="O83" s="172">
        <v>1</v>
      </c>
      <c r="P83" s="172">
        <v>1.03</v>
      </c>
      <c r="Q83" s="172">
        <v>1</v>
      </c>
      <c r="R83" s="172">
        <v>1</v>
      </c>
      <c r="S83" s="172">
        <v>1.02</v>
      </c>
      <c r="T83" s="172">
        <v>1</v>
      </c>
      <c r="U83" s="172">
        <v>1</v>
      </c>
      <c r="V83" s="172">
        <v>1</v>
      </c>
      <c r="W83" s="172">
        <v>1</v>
      </c>
      <c r="X83" s="172">
        <v>1</v>
      </c>
      <c r="Y83" s="172">
        <v>1.02</v>
      </c>
      <c r="Z83" s="172">
        <v>1</v>
      </c>
      <c r="AA83" s="172">
        <v>1</v>
      </c>
      <c r="AB83" s="172">
        <v>1</v>
      </c>
      <c r="AC83" s="172">
        <v>1</v>
      </c>
      <c r="AD83" s="172">
        <v>0.98</v>
      </c>
      <c r="AE83" s="172">
        <v>0.98</v>
      </c>
      <c r="AF83" s="172">
        <v>0.98</v>
      </c>
      <c r="AG83" s="172">
        <v>0.98</v>
      </c>
      <c r="AH83" s="172">
        <v>1.05</v>
      </c>
      <c r="AI83" s="172">
        <v>1</v>
      </c>
      <c r="AJ83" s="172">
        <v>1</v>
      </c>
      <c r="AK83" s="172">
        <v>1.02</v>
      </c>
      <c r="AL83" s="172">
        <v>1</v>
      </c>
      <c r="AM83" s="172">
        <v>1</v>
      </c>
      <c r="AN83" s="172">
        <v>1</v>
      </c>
      <c r="AO83" s="172">
        <v>1</v>
      </c>
    </row>
    <row r="84" spans="1:41" x14ac:dyDescent="0.25">
      <c r="A84" s="171">
        <v>39234</v>
      </c>
      <c r="B84" s="172">
        <v>1</v>
      </c>
      <c r="C84" s="172">
        <v>1</v>
      </c>
      <c r="D84" s="172">
        <v>1</v>
      </c>
      <c r="E84" s="172">
        <v>1</v>
      </c>
      <c r="F84" s="172">
        <v>1</v>
      </c>
      <c r="G84" s="172">
        <v>1</v>
      </c>
      <c r="H84" s="172">
        <v>1</v>
      </c>
      <c r="I84" s="172">
        <v>1</v>
      </c>
      <c r="J84" s="172">
        <v>1</v>
      </c>
      <c r="K84" s="172">
        <v>1</v>
      </c>
      <c r="L84" s="172">
        <v>1</v>
      </c>
      <c r="M84" s="172">
        <v>1</v>
      </c>
      <c r="N84" s="172">
        <v>1</v>
      </c>
      <c r="O84" s="172">
        <v>1</v>
      </c>
      <c r="P84" s="172">
        <v>1.03</v>
      </c>
      <c r="Q84" s="172">
        <v>1</v>
      </c>
      <c r="R84" s="172">
        <v>1</v>
      </c>
      <c r="S84" s="172">
        <v>1.02</v>
      </c>
      <c r="T84" s="172">
        <v>1</v>
      </c>
      <c r="U84" s="172">
        <v>1</v>
      </c>
      <c r="V84" s="172">
        <v>1</v>
      </c>
      <c r="W84" s="172">
        <v>1</v>
      </c>
      <c r="X84" s="172">
        <v>1</v>
      </c>
      <c r="Y84" s="172">
        <v>1.02</v>
      </c>
      <c r="Z84" s="172">
        <v>1</v>
      </c>
      <c r="AA84" s="172">
        <v>1</v>
      </c>
      <c r="AB84" s="172">
        <v>1</v>
      </c>
      <c r="AC84" s="172">
        <v>1</v>
      </c>
      <c r="AD84" s="172">
        <v>0.98</v>
      </c>
      <c r="AE84" s="172">
        <v>0.98</v>
      </c>
      <c r="AF84" s="172">
        <v>0.98</v>
      </c>
      <c r="AG84" s="172">
        <v>0.98</v>
      </c>
      <c r="AH84" s="172">
        <v>1.05</v>
      </c>
      <c r="AI84" s="172">
        <v>1</v>
      </c>
      <c r="AJ84" s="172">
        <v>1</v>
      </c>
      <c r="AK84" s="172">
        <v>1.02</v>
      </c>
      <c r="AL84" s="172">
        <v>1</v>
      </c>
      <c r="AM84" s="172">
        <v>1</v>
      </c>
      <c r="AN84" s="172">
        <v>1</v>
      </c>
      <c r="AO84" s="172">
        <v>1</v>
      </c>
    </row>
    <row r="85" spans="1:41" x14ac:dyDescent="0.25">
      <c r="A85" s="171">
        <v>39264</v>
      </c>
      <c r="B85" s="172">
        <v>1</v>
      </c>
      <c r="C85" s="172">
        <v>1</v>
      </c>
      <c r="D85" s="172">
        <v>1</v>
      </c>
      <c r="E85" s="172">
        <v>1</v>
      </c>
      <c r="F85" s="172">
        <v>1</v>
      </c>
      <c r="G85" s="172">
        <v>1</v>
      </c>
      <c r="H85" s="172">
        <v>1</v>
      </c>
      <c r="I85" s="172">
        <v>1</v>
      </c>
      <c r="J85" s="172">
        <v>1</v>
      </c>
      <c r="K85" s="172">
        <v>1</v>
      </c>
      <c r="L85" s="172">
        <v>1</v>
      </c>
      <c r="M85" s="172">
        <v>1</v>
      </c>
      <c r="N85" s="172">
        <v>1</v>
      </c>
      <c r="O85" s="172">
        <v>1</v>
      </c>
      <c r="P85" s="172">
        <v>1.03</v>
      </c>
      <c r="Q85" s="172">
        <v>1</v>
      </c>
      <c r="R85" s="172">
        <v>1</v>
      </c>
      <c r="S85" s="172">
        <v>1.02</v>
      </c>
      <c r="T85" s="172">
        <v>1</v>
      </c>
      <c r="U85" s="172">
        <v>1</v>
      </c>
      <c r="V85" s="172">
        <v>1</v>
      </c>
      <c r="W85" s="172">
        <v>1</v>
      </c>
      <c r="X85" s="172">
        <v>1</v>
      </c>
      <c r="Y85" s="172">
        <v>1.02</v>
      </c>
      <c r="Z85" s="172">
        <v>1</v>
      </c>
      <c r="AA85" s="172">
        <v>1</v>
      </c>
      <c r="AB85" s="172">
        <v>1</v>
      </c>
      <c r="AC85" s="172">
        <v>1</v>
      </c>
      <c r="AD85" s="172">
        <v>0.98</v>
      </c>
      <c r="AE85" s="172">
        <v>0.98</v>
      </c>
      <c r="AF85" s="172">
        <v>0.98</v>
      </c>
      <c r="AG85" s="172">
        <v>0.98</v>
      </c>
      <c r="AH85" s="172">
        <v>1.05</v>
      </c>
      <c r="AI85" s="172">
        <v>1</v>
      </c>
      <c r="AJ85" s="172">
        <v>1</v>
      </c>
      <c r="AK85" s="172">
        <v>1.02</v>
      </c>
      <c r="AL85" s="172">
        <v>1</v>
      </c>
      <c r="AM85" s="172">
        <v>1</v>
      </c>
      <c r="AN85" s="172">
        <v>1</v>
      </c>
      <c r="AO85" s="172">
        <v>1</v>
      </c>
    </row>
    <row r="86" spans="1:41" x14ac:dyDescent="0.25">
      <c r="A86" s="171">
        <v>39295</v>
      </c>
      <c r="B86" s="172">
        <v>1</v>
      </c>
      <c r="C86" s="172">
        <v>1</v>
      </c>
      <c r="D86" s="172">
        <v>1</v>
      </c>
      <c r="E86" s="172">
        <v>1</v>
      </c>
      <c r="F86" s="172">
        <v>1</v>
      </c>
      <c r="G86" s="172">
        <v>1</v>
      </c>
      <c r="H86" s="172">
        <v>1</v>
      </c>
      <c r="I86" s="172">
        <v>1</v>
      </c>
      <c r="J86" s="172">
        <v>1</v>
      </c>
      <c r="K86" s="172">
        <v>1</v>
      </c>
      <c r="L86" s="172">
        <v>1</v>
      </c>
      <c r="M86" s="172">
        <v>1</v>
      </c>
      <c r="N86" s="172">
        <v>1</v>
      </c>
      <c r="O86" s="172">
        <v>1</v>
      </c>
      <c r="P86" s="172">
        <v>1.03</v>
      </c>
      <c r="Q86" s="172">
        <v>1</v>
      </c>
      <c r="R86" s="172">
        <v>1</v>
      </c>
      <c r="S86" s="172">
        <v>1.02</v>
      </c>
      <c r="T86" s="172">
        <v>1</v>
      </c>
      <c r="U86" s="172">
        <v>1</v>
      </c>
      <c r="V86" s="172">
        <v>1</v>
      </c>
      <c r="W86" s="172">
        <v>1</v>
      </c>
      <c r="X86" s="172">
        <v>1</v>
      </c>
      <c r="Y86" s="172">
        <v>1.02</v>
      </c>
      <c r="Z86" s="172">
        <v>1</v>
      </c>
      <c r="AA86" s="172">
        <v>1</v>
      </c>
      <c r="AB86" s="172">
        <v>1</v>
      </c>
      <c r="AC86" s="172">
        <v>1</v>
      </c>
      <c r="AD86" s="172">
        <v>0.98</v>
      </c>
      <c r="AE86" s="172">
        <v>0.98</v>
      </c>
      <c r="AF86" s="172">
        <v>0.98</v>
      </c>
      <c r="AG86" s="172">
        <v>0.98</v>
      </c>
      <c r="AH86" s="172">
        <v>1.05</v>
      </c>
      <c r="AI86" s="172">
        <v>1</v>
      </c>
      <c r="AJ86" s="172">
        <v>1</v>
      </c>
      <c r="AK86" s="172">
        <v>1.02</v>
      </c>
      <c r="AL86" s="172">
        <v>1</v>
      </c>
      <c r="AM86" s="172">
        <v>1</v>
      </c>
      <c r="AN86" s="172">
        <v>1</v>
      </c>
      <c r="AO86" s="172">
        <v>1</v>
      </c>
    </row>
    <row r="87" spans="1:41" x14ac:dyDescent="0.25">
      <c r="A87" s="171">
        <v>39326</v>
      </c>
      <c r="B87" s="172">
        <v>1</v>
      </c>
      <c r="C87" s="172">
        <v>1</v>
      </c>
      <c r="D87" s="172">
        <v>1</v>
      </c>
      <c r="E87" s="172">
        <v>1</v>
      </c>
      <c r="F87" s="172">
        <v>1</v>
      </c>
      <c r="G87" s="172">
        <v>1</v>
      </c>
      <c r="H87" s="172">
        <v>1</v>
      </c>
      <c r="I87" s="172">
        <v>1</v>
      </c>
      <c r="J87" s="172">
        <v>1</v>
      </c>
      <c r="K87" s="172">
        <v>1</v>
      </c>
      <c r="L87" s="172">
        <v>1</v>
      </c>
      <c r="M87" s="172">
        <v>1</v>
      </c>
      <c r="N87" s="172">
        <v>1</v>
      </c>
      <c r="O87" s="172">
        <v>1</v>
      </c>
      <c r="P87" s="172">
        <v>1.03</v>
      </c>
      <c r="Q87" s="172">
        <v>1</v>
      </c>
      <c r="R87" s="172">
        <v>1</v>
      </c>
      <c r="S87" s="172">
        <v>1.02</v>
      </c>
      <c r="T87" s="172">
        <v>1</v>
      </c>
      <c r="U87" s="172">
        <v>1</v>
      </c>
      <c r="V87" s="172">
        <v>1</v>
      </c>
      <c r="W87" s="172">
        <v>1</v>
      </c>
      <c r="X87" s="172">
        <v>1</v>
      </c>
      <c r="Y87" s="172">
        <v>1.02</v>
      </c>
      <c r="Z87" s="172">
        <v>1</v>
      </c>
      <c r="AA87" s="172">
        <v>1</v>
      </c>
      <c r="AB87" s="172">
        <v>1</v>
      </c>
      <c r="AC87" s="172">
        <v>1</v>
      </c>
      <c r="AD87" s="172">
        <v>0.98</v>
      </c>
      <c r="AE87" s="172">
        <v>0.98</v>
      </c>
      <c r="AF87" s="172">
        <v>0.98</v>
      </c>
      <c r="AG87" s="172">
        <v>0.98</v>
      </c>
      <c r="AH87" s="172">
        <v>1.05</v>
      </c>
      <c r="AI87" s="172">
        <v>1</v>
      </c>
      <c r="AJ87" s="172">
        <v>1</v>
      </c>
      <c r="AK87" s="172">
        <v>1.02</v>
      </c>
      <c r="AL87" s="172">
        <v>1</v>
      </c>
      <c r="AM87" s="172">
        <v>1</v>
      </c>
      <c r="AN87" s="172">
        <v>1</v>
      </c>
      <c r="AO87" s="172">
        <v>1</v>
      </c>
    </row>
    <row r="88" spans="1:41" x14ac:dyDescent="0.25">
      <c r="A88" s="171">
        <v>39356</v>
      </c>
      <c r="B88" s="172">
        <v>1</v>
      </c>
      <c r="C88" s="172">
        <v>1</v>
      </c>
      <c r="D88" s="172">
        <v>1</v>
      </c>
      <c r="E88" s="172">
        <v>1</v>
      </c>
      <c r="F88" s="172">
        <v>1</v>
      </c>
      <c r="G88" s="172">
        <v>1</v>
      </c>
      <c r="H88" s="172">
        <v>1</v>
      </c>
      <c r="I88" s="172">
        <v>1</v>
      </c>
      <c r="J88" s="172">
        <v>1</v>
      </c>
      <c r="K88" s="172">
        <v>1</v>
      </c>
      <c r="L88" s="172">
        <v>1</v>
      </c>
      <c r="M88" s="172">
        <v>1</v>
      </c>
      <c r="N88" s="172">
        <v>1</v>
      </c>
      <c r="O88" s="172">
        <v>1</v>
      </c>
      <c r="P88" s="172">
        <v>1.03</v>
      </c>
      <c r="Q88" s="172">
        <v>1</v>
      </c>
      <c r="R88" s="172">
        <v>1</v>
      </c>
      <c r="S88" s="172">
        <v>1.02</v>
      </c>
      <c r="T88" s="172">
        <v>1</v>
      </c>
      <c r="U88" s="172">
        <v>1</v>
      </c>
      <c r="V88" s="172">
        <v>1</v>
      </c>
      <c r="W88" s="172">
        <v>1</v>
      </c>
      <c r="X88" s="172">
        <v>1</v>
      </c>
      <c r="Y88" s="172">
        <v>1.02</v>
      </c>
      <c r="Z88" s="172">
        <v>1</v>
      </c>
      <c r="AA88" s="172">
        <v>1</v>
      </c>
      <c r="AB88" s="172">
        <v>1</v>
      </c>
      <c r="AC88" s="172">
        <v>1</v>
      </c>
      <c r="AD88" s="172">
        <v>0.98</v>
      </c>
      <c r="AE88" s="172">
        <v>0.98</v>
      </c>
      <c r="AF88" s="172">
        <v>0.98</v>
      </c>
      <c r="AG88" s="172">
        <v>0.98</v>
      </c>
      <c r="AH88" s="172">
        <v>1.05</v>
      </c>
      <c r="AI88" s="172">
        <v>1</v>
      </c>
      <c r="AJ88" s="172">
        <v>1</v>
      </c>
      <c r="AK88" s="172">
        <v>1.02</v>
      </c>
      <c r="AL88" s="172">
        <v>1</v>
      </c>
      <c r="AM88" s="172">
        <v>1</v>
      </c>
      <c r="AN88" s="172">
        <v>1</v>
      </c>
      <c r="AO88" s="172">
        <v>1</v>
      </c>
    </row>
    <row r="89" spans="1:41" x14ac:dyDescent="0.25">
      <c r="A89" s="171">
        <v>39387</v>
      </c>
      <c r="B89" s="172">
        <v>1</v>
      </c>
      <c r="C89" s="172">
        <v>1</v>
      </c>
      <c r="D89" s="172">
        <v>1</v>
      </c>
      <c r="E89" s="172">
        <v>1</v>
      </c>
      <c r="F89" s="172">
        <v>1</v>
      </c>
      <c r="G89" s="172">
        <v>1</v>
      </c>
      <c r="H89" s="172">
        <v>1</v>
      </c>
      <c r="I89" s="172">
        <v>1</v>
      </c>
      <c r="J89" s="172">
        <v>1</v>
      </c>
      <c r="K89" s="172">
        <v>1</v>
      </c>
      <c r="L89" s="172">
        <v>1</v>
      </c>
      <c r="M89" s="172">
        <v>1</v>
      </c>
      <c r="N89" s="172">
        <v>1</v>
      </c>
      <c r="O89" s="172">
        <v>1</v>
      </c>
      <c r="P89" s="172">
        <v>1.03</v>
      </c>
      <c r="Q89" s="172">
        <v>1</v>
      </c>
      <c r="R89" s="172">
        <v>1</v>
      </c>
      <c r="S89" s="172">
        <v>1.02</v>
      </c>
      <c r="T89" s="172">
        <v>1</v>
      </c>
      <c r="U89" s="172">
        <v>1</v>
      </c>
      <c r="V89" s="172">
        <v>1</v>
      </c>
      <c r="W89" s="172">
        <v>1</v>
      </c>
      <c r="X89" s="172">
        <v>1</v>
      </c>
      <c r="Y89" s="172">
        <v>1</v>
      </c>
      <c r="Z89" s="172">
        <v>1</v>
      </c>
      <c r="AA89" s="172">
        <v>1</v>
      </c>
      <c r="AB89" s="172">
        <v>1</v>
      </c>
      <c r="AC89" s="172">
        <v>1</v>
      </c>
      <c r="AD89" s="172">
        <v>1</v>
      </c>
      <c r="AE89" s="172">
        <v>1</v>
      </c>
      <c r="AF89" s="172">
        <v>1.1000000000000001</v>
      </c>
      <c r="AG89" s="172">
        <v>1.1000000000000001</v>
      </c>
      <c r="AH89" s="172">
        <v>1.05</v>
      </c>
      <c r="AI89" s="172">
        <v>1</v>
      </c>
      <c r="AJ89" s="172">
        <v>1</v>
      </c>
      <c r="AK89" s="172">
        <v>1.02</v>
      </c>
      <c r="AL89" s="172">
        <v>1</v>
      </c>
      <c r="AM89" s="172">
        <v>1</v>
      </c>
      <c r="AN89" s="172">
        <v>1</v>
      </c>
      <c r="AO89" s="172">
        <v>1</v>
      </c>
    </row>
    <row r="90" spans="1:41" x14ac:dyDescent="0.25">
      <c r="A90" s="171">
        <v>39417</v>
      </c>
      <c r="B90" s="172">
        <v>1</v>
      </c>
      <c r="C90" s="172">
        <v>1</v>
      </c>
      <c r="D90" s="172">
        <v>1</v>
      </c>
      <c r="E90" s="172">
        <v>1</v>
      </c>
      <c r="F90" s="172">
        <v>1</v>
      </c>
      <c r="G90" s="172">
        <v>1</v>
      </c>
      <c r="H90" s="172">
        <v>1</v>
      </c>
      <c r="I90" s="172">
        <v>1</v>
      </c>
      <c r="J90" s="172">
        <v>1</v>
      </c>
      <c r="K90" s="172">
        <v>1</v>
      </c>
      <c r="L90" s="172">
        <v>1</v>
      </c>
      <c r="M90" s="172">
        <v>1</v>
      </c>
      <c r="N90" s="172">
        <v>1</v>
      </c>
      <c r="O90" s="172">
        <v>1</v>
      </c>
      <c r="P90" s="172">
        <v>1.03</v>
      </c>
      <c r="Q90" s="172">
        <v>1</v>
      </c>
      <c r="R90" s="172">
        <v>1</v>
      </c>
      <c r="S90" s="172">
        <v>1.02</v>
      </c>
      <c r="T90" s="172">
        <v>1</v>
      </c>
      <c r="U90" s="172">
        <v>1</v>
      </c>
      <c r="V90" s="172">
        <v>1</v>
      </c>
      <c r="W90" s="172">
        <v>1</v>
      </c>
      <c r="X90" s="172">
        <v>1</v>
      </c>
      <c r="Y90" s="172">
        <v>1</v>
      </c>
      <c r="Z90" s="172">
        <v>1</v>
      </c>
      <c r="AA90" s="172">
        <v>1</v>
      </c>
      <c r="AB90" s="172">
        <v>1</v>
      </c>
      <c r="AC90" s="172">
        <v>1</v>
      </c>
      <c r="AD90" s="172">
        <v>1</v>
      </c>
      <c r="AE90" s="172">
        <v>1</v>
      </c>
      <c r="AF90" s="172">
        <v>1.1000000000000001</v>
      </c>
      <c r="AG90" s="172">
        <v>1.1000000000000001</v>
      </c>
      <c r="AH90" s="172">
        <v>1.05</v>
      </c>
      <c r="AI90" s="172">
        <v>1</v>
      </c>
      <c r="AJ90" s="172">
        <v>1</v>
      </c>
      <c r="AK90" s="172">
        <v>1.02</v>
      </c>
      <c r="AL90" s="172">
        <v>1</v>
      </c>
      <c r="AM90" s="172">
        <v>1</v>
      </c>
      <c r="AN90" s="172">
        <v>1</v>
      </c>
      <c r="AO90" s="172">
        <v>1</v>
      </c>
    </row>
    <row r="91" spans="1:41" x14ac:dyDescent="0.25">
      <c r="A91" s="171">
        <v>39448</v>
      </c>
      <c r="B91" s="172">
        <v>1</v>
      </c>
      <c r="C91" s="172">
        <v>1</v>
      </c>
      <c r="D91" s="172">
        <v>1</v>
      </c>
      <c r="E91" s="172">
        <v>1</v>
      </c>
      <c r="F91" s="172">
        <v>1</v>
      </c>
      <c r="G91" s="172">
        <v>1</v>
      </c>
      <c r="H91" s="172">
        <v>1</v>
      </c>
      <c r="I91" s="172">
        <v>1</v>
      </c>
      <c r="J91" s="172">
        <v>1</v>
      </c>
      <c r="K91" s="172">
        <v>1</v>
      </c>
      <c r="L91" s="172">
        <v>1</v>
      </c>
      <c r="M91" s="172">
        <v>1</v>
      </c>
      <c r="N91" s="172">
        <v>1</v>
      </c>
      <c r="O91" s="172">
        <v>1</v>
      </c>
      <c r="P91" s="172">
        <v>1.03</v>
      </c>
      <c r="Q91" s="172">
        <v>1</v>
      </c>
      <c r="R91" s="172">
        <v>1</v>
      </c>
      <c r="S91" s="172">
        <v>1.02</v>
      </c>
      <c r="T91" s="172">
        <v>1</v>
      </c>
      <c r="U91" s="172">
        <v>1</v>
      </c>
      <c r="V91" s="172">
        <v>1</v>
      </c>
      <c r="W91" s="172">
        <v>1</v>
      </c>
      <c r="X91" s="172">
        <v>1</v>
      </c>
      <c r="Y91" s="172">
        <v>1</v>
      </c>
      <c r="Z91" s="172">
        <v>1</v>
      </c>
      <c r="AA91" s="172">
        <v>1</v>
      </c>
      <c r="AB91" s="172">
        <v>1</v>
      </c>
      <c r="AC91" s="172">
        <v>1</v>
      </c>
      <c r="AD91" s="172">
        <v>1</v>
      </c>
      <c r="AE91" s="172">
        <v>1</v>
      </c>
      <c r="AF91" s="172">
        <v>1.1000000000000001</v>
      </c>
      <c r="AG91" s="172">
        <v>1.1000000000000001</v>
      </c>
      <c r="AH91" s="172">
        <v>1.05</v>
      </c>
      <c r="AI91" s="172">
        <v>1</v>
      </c>
      <c r="AJ91" s="172">
        <v>1</v>
      </c>
      <c r="AK91" s="172">
        <v>1.02</v>
      </c>
      <c r="AL91" s="172">
        <v>1</v>
      </c>
      <c r="AM91" s="172">
        <v>1</v>
      </c>
      <c r="AN91" s="172">
        <v>1</v>
      </c>
      <c r="AO91" s="172">
        <v>1</v>
      </c>
    </row>
    <row r="92" spans="1:41" x14ac:dyDescent="0.25">
      <c r="A92" s="171">
        <v>39479</v>
      </c>
      <c r="B92" s="172">
        <v>1</v>
      </c>
      <c r="C92" s="172">
        <v>1</v>
      </c>
      <c r="D92" s="172">
        <v>1</v>
      </c>
      <c r="E92" s="172">
        <v>1</v>
      </c>
      <c r="F92" s="172">
        <v>1</v>
      </c>
      <c r="G92" s="172">
        <v>1</v>
      </c>
      <c r="H92" s="172">
        <v>1</v>
      </c>
      <c r="I92" s="172">
        <v>1</v>
      </c>
      <c r="J92" s="172">
        <v>1</v>
      </c>
      <c r="K92" s="172">
        <v>1</v>
      </c>
      <c r="L92" s="172">
        <v>1</v>
      </c>
      <c r="M92" s="172">
        <v>1</v>
      </c>
      <c r="N92" s="172">
        <v>1</v>
      </c>
      <c r="O92" s="172">
        <v>1</v>
      </c>
      <c r="P92" s="172">
        <v>1.03</v>
      </c>
      <c r="Q92" s="172">
        <v>1</v>
      </c>
      <c r="R92" s="172">
        <v>1</v>
      </c>
      <c r="S92" s="172">
        <v>1.02</v>
      </c>
      <c r="T92" s="172">
        <v>1</v>
      </c>
      <c r="U92" s="172">
        <v>1</v>
      </c>
      <c r="V92" s="172">
        <v>1</v>
      </c>
      <c r="W92" s="172">
        <v>1</v>
      </c>
      <c r="X92" s="172">
        <v>1</v>
      </c>
      <c r="Y92" s="172">
        <v>1</v>
      </c>
      <c r="Z92" s="172">
        <v>1</v>
      </c>
      <c r="AA92" s="172">
        <v>1</v>
      </c>
      <c r="AB92" s="172">
        <v>1</v>
      </c>
      <c r="AC92" s="172">
        <v>1</v>
      </c>
      <c r="AD92" s="172">
        <v>1</v>
      </c>
      <c r="AE92" s="172">
        <v>1</v>
      </c>
      <c r="AF92" s="172">
        <v>1.1000000000000001</v>
      </c>
      <c r="AG92" s="172">
        <v>1.1000000000000001</v>
      </c>
      <c r="AH92" s="172">
        <v>1.05</v>
      </c>
      <c r="AI92" s="172">
        <v>1</v>
      </c>
      <c r="AJ92" s="172">
        <v>1</v>
      </c>
      <c r="AK92" s="172">
        <v>1.02</v>
      </c>
      <c r="AL92" s="172">
        <v>1</v>
      </c>
      <c r="AM92" s="172">
        <v>1</v>
      </c>
      <c r="AN92" s="172">
        <v>1</v>
      </c>
      <c r="AO92" s="172">
        <v>1</v>
      </c>
    </row>
    <row r="93" spans="1:41" x14ac:dyDescent="0.25">
      <c r="A93" s="171">
        <v>39508</v>
      </c>
      <c r="B93" s="172">
        <v>1</v>
      </c>
      <c r="C93" s="172">
        <v>1</v>
      </c>
      <c r="D93" s="172">
        <v>1</v>
      </c>
      <c r="E93" s="172">
        <v>1</v>
      </c>
      <c r="F93" s="172">
        <v>1</v>
      </c>
      <c r="G93" s="172">
        <v>1</v>
      </c>
      <c r="H93" s="172">
        <v>1</v>
      </c>
      <c r="I93" s="172">
        <v>1</v>
      </c>
      <c r="J93" s="172">
        <v>1</v>
      </c>
      <c r="K93" s="172">
        <v>1</v>
      </c>
      <c r="L93" s="172">
        <v>1</v>
      </c>
      <c r="M93" s="172">
        <v>1</v>
      </c>
      <c r="N93" s="172">
        <v>1</v>
      </c>
      <c r="O93" s="172">
        <v>1</v>
      </c>
      <c r="P93" s="172">
        <v>1.03</v>
      </c>
      <c r="Q93" s="172">
        <v>1</v>
      </c>
      <c r="R93" s="172">
        <v>1</v>
      </c>
      <c r="S93" s="172">
        <v>1.02</v>
      </c>
      <c r="T93" s="172">
        <v>1</v>
      </c>
      <c r="U93" s="172">
        <v>1</v>
      </c>
      <c r="V93" s="172">
        <v>1</v>
      </c>
      <c r="W93" s="172">
        <v>1</v>
      </c>
      <c r="X93" s="172">
        <v>1</v>
      </c>
      <c r="Y93" s="172">
        <v>1</v>
      </c>
      <c r="Z93" s="172">
        <v>1</v>
      </c>
      <c r="AA93" s="172">
        <v>1</v>
      </c>
      <c r="AB93" s="172">
        <v>1</v>
      </c>
      <c r="AC93" s="172">
        <v>1</v>
      </c>
      <c r="AD93" s="172">
        <v>1</v>
      </c>
      <c r="AE93" s="172">
        <v>1</v>
      </c>
      <c r="AF93" s="172">
        <v>1.1000000000000001</v>
      </c>
      <c r="AG93" s="172">
        <v>1.1000000000000001</v>
      </c>
      <c r="AH93" s="172">
        <v>1.05</v>
      </c>
      <c r="AI93" s="172">
        <v>1</v>
      </c>
      <c r="AJ93" s="172">
        <v>1</v>
      </c>
      <c r="AK93" s="172">
        <v>1.02</v>
      </c>
      <c r="AL93" s="172">
        <v>1</v>
      </c>
      <c r="AM93" s="172">
        <v>1</v>
      </c>
      <c r="AN93" s="172">
        <v>1</v>
      </c>
      <c r="AO93" s="172">
        <v>1</v>
      </c>
    </row>
    <row r="94" spans="1:41" x14ac:dyDescent="0.25">
      <c r="A94" s="171">
        <v>39539</v>
      </c>
      <c r="B94" s="172">
        <v>1</v>
      </c>
      <c r="C94" s="172">
        <v>1</v>
      </c>
      <c r="D94" s="172">
        <v>1</v>
      </c>
      <c r="E94" s="172">
        <v>1</v>
      </c>
      <c r="F94" s="172">
        <v>1</v>
      </c>
      <c r="G94" s="172">
        <v>1</v>
      </c>
      <c r="H94" s="172">
        <v>1</v>
      </c>
      <c r="I94" s="172">
        <v>1</v>
      </c>
      <c r="J94" s="172">
        <v>1</v>
      </c>
      <c r="K94" s="172">
        <v>1</v>
      </c>
      <c r="L94" s="172">
        <v>1</v>
      </c>
      <c r="M94" s="172">
        <v>1</v>
      </c>
      <c r="N94" s="172">
        <v>1</v>
      </c>
      <c r="O94" s="172">
        <v>1</v>
      </c>
      <c r="P94" s="172">
        <v>1.03</v>
      </c>
      <c r="Q94" s="172">
        <v>1</v>
      </c>
      <c r="R94" s="172">
        <v>1</v>
      </c>
      <c r="S94" s="172">
        <v>1.02</v>
      </c>
      <c r="T94" s="172">
        <v>1</v>
      </c>
      <c r="U94" s="172">
        <v>1</v>
      </c>
      <c r="V94" s="172">
        <v>1</v>
      </c>
      <c r="W94" s="172">
        <v>1</v>
      </c>
      <c r="X94" s="172">
        <v>1</v>
      </c>
      <c r="Y94" s="172">
        <v>1.02</v>
      </c>
      <c r="Z94" s="172">
        <v>1</v>
      </c>
      <c r="AA94" s="172">
        <v>1</v>
      </c>
      <c r="AB94" s="172">
        <v>1</v>
      </c>
      <c r="AC94" s="172">
        <v>1</v>
      </c>
      <c r="AD94" s="172">
        <v>0.98</v>
      </c>
      <c r="AE94" s="172">
        <v>0.98</v>
      </c>
      <c r="AF94" s="172">
        <v>0.98</v>
      </c>
      <c r="AG94" s="172">
        <v>0.98</v>
      </c>
      <c r="AH94" s="172">
        <v>1.05</v>
      </c>
      <c r="AI94" s="172">
        <v>1</v>
      </c>
      <c r="AJ94" s="172">
        <v>1</v>
      </c>
      <c r="AK94" s="172">
        <v>1.02</v>
      </c>
      <c r="AL94" s="172">
        <v>1</v>
      </c>
      <c r="AM94" s="172">
        <v>1</v>
      </c>
      <c r="AN94" s="172">
        <v>1</v>
      </c>
      <c r="AO94" s="172">
        <v>1</v>
      </c>
    </row>
    <row r="95" spans="1:41" x14ac:dyDescent="0.25">
      <c r="A95" s="171">
        <v>39569</v>
      </c>
      <c r="B95" s="172">
        <v>1</v>
      </c>
      <c r="C95" s="172">
        <v>1</v>
      </c>
      <c r="D95" s="172">
        <v>1</v>
      </c>
      <c r="E95" s="172">
        <v>1</v>
      </c>
      <c r="F95" s="172">
        <v>1</v>
      </c>
      <c r="G95" s="172">
        <v>1</v>
      </c>
      <c r="H95" s="172">
        <v>1</v>
      </c>
      <c r="I95" s="172">
        <v>1</v>
      </c>
      <c r="J95" s="172">
        <v>1</v>
      </c>
      <c r="K95" s="172">
        <v>1</v>
      </c>
      <c r="L95" s="172">
        <v>1</v>
      </c>
      <c r="M95" s="172">
        <v>1</v>
      </c>
      <c r="N95" s="172">
        <v>1</v>
      </c>
      <c r="O95" s="172">
        <v>1</v>
      </c>
      <c r="P95" s="172">
        <v>1.03</v>
      </c>
      <c r="Q95" s="172">
        <v>1</v>
      </c>
      <c r="R95" s="172">
        <v>1</v>
      </c>
      <c r="S95" s="172">
        <v>1.02</v>
      </c>
      <c r="T95" s="172">
        <v>1</v>
      </c>
      <c r="U95" s="172">
        <v>1</v>
      </c>
      <c r="V95" s="172">
        <v>1</v>
      </c>
      <c r="W95" s="172">
        <v>1</v>
      </c>
      <c r="X95" s="172">
        <v>1</v>
      </c>
      <c r="Y95" s="172">
        <v>1.02</v>
      </c>
      <c r="Z95" s="172">
        <v>1</v>
      </c>
      <c r="AA95" s="172">
        <v>1</v>
      </c>
      <c r="AB95" s="172">
        <v>1</v>
      </c>
      <c r="AC95" s="172">
        <v>1</v>
      </c>
      <c r="AD95" s="172">
        <v>0.98</v>
      </c>
      <c r="AE95" s="172">
        <v>0.98</v>
      </c>
      <c r="AF95" s="172">
        <v>0.98</v>
      </c>
      <c r="AG95" s="172">
        <v>0.98</v>
      </c>
      <c r="AH95" s="172">
        <v>1.05</v>
      </c>
      <c r="AI95" s="172">
        <v>1</v>
      </c>
      <c r="AJ95" s="172">
        <v>1</v>
      </c>
      <c r="AK95" s="172">
        <v>1.02</v>
      </c>
      <c r="AL95" s="172">
        <v>1</v>
      </c>
      <c r="AM95" s="172">
        <v>1</v>
      </c>
      <c r="AN95" s="172">
        <v>1</v>
      </c>
      <c r="AO95" s="172">
        <v>1</v>
      </c>
    </row>
    <row r="96" spans="1:41" x14ac:dyDescent="0.25">
      <c r="A96" s="171">
        <v>39600</v>
      </c>
      <c r="B96" s="172">
        <v>1</v>
      </c>
      <c r="C96" s="172">
        <v>1</v>
      </c>
      <c r="D96" s="172">
        <v>1</v>
      </c>
      <c r="E96" s="172">
        <v>1</v>
      </c>
      <c r="F96" s="172">
        <v>1</v>
      </c>
      <c r="G96" s="172">
        <v>1</v>
      </c>
      <c r="H96" s="172">
        <v>1</v>
      </c>
      <c r="I96" s="172">
        <v>1</v>
      </c>
      <c r="J96" s="172">
        <v>1</v>
      </c>
      <c r="K96" s="172">
        <v>1</v>
      </c>
      <c r="L96" s="172">
        <v>1</v>
      </c>
      <c r="M96" s="172">
        <v>1</v>
      </c>
      <c r="N96" s="172">
        <v>1</v>
      </c>
      <c r="O96" s="172">
        <v>1</v>
      </c>
      <c r="P96" s="172">
        <v>1.03</v>
      </c>
      <c r="Q96" s="172">
        <v>1</v>
      </c>
      <c r="R96" s="172">
        <v>1</v>
      </c>
      <c r="S96" s="172">
        <v>1.02</v>
      </c>
      <c r="T96" s="172">
        <v>1</v>
      </c>
      <c r="U96" s="172">
        <v>1</v>
      </c>
      <c r="V96" s="172">
        <v>1</v>
      </c>
      <c r="W96" s="172">
        <v>1</v>
      </c>
      <c r="X96" s="172">
        <v>1</v>
      </c>
      <c r="Y96" s="172">
        <v>1.02</v>
      </c>
      <c r="Z96" s="172">
        <v>1</v>
      </c>
      <c r="AA96" s="172">
        <v>1</v>
      </c>
      <c r="AB96" s="172">
        <v>1</v>
      </c>
      <c r="AC96" s="172">
        <v>1</v>
      </c>
      <c r="AD96" s="172">
        <v>0.98</v>
      </c>
      <c r="AE96" s="172">
        <v>0.98</v>
      </c>
      <c r="AF96" s="172">
        <v>0.98</v>
      </c>
      <c r="AG96" s="172">
        <v>0.98</v>
      </c>
      <c r="AH96" s="172">
        <v>1.05</v>
      </c>
      <c r="AI96" s="172">
        <v>1</v>
      </c>
      <c r="AJ96" s="172">
        <v>1</v>
      </c>
      <c r="AK96" s="172">
        <v>1.02</v>
      </c>
      <c r="AL96" s="172">
        <v>1</v>
      </c>
      <c r="AM96" s="172">
        <v>1</v>
      </c>
      <c r="AN96" s="172">
        <v>1</v>
      </c>
      <c r="AO96" s="172">
        <v>1</v>
      </c>
    </row>
    <row r="97" spans="1:41" x14ac:dyDescent="0.25">
      <c r="A97" s="171">
        <v>39630</v>
      </c>
      <c r="B97" s="172">
        <v>1</v>
      </c>
      <c r="C97" s="172">
        <v>1</v>
      </c>
      <c r="D97" s="172">
        <v>1</v>
      </c>
      <c r="E97" s="172">
        <v>1</v>
      </c>
      <c r="F97" s="172">
        <v>1</v>
      </c>
      <c r="G97" s="172">
        <v>1</v>
      </c>
      <c r="H97" s="172">
        <v>1</v>
      </c>
      <c r="I97" s="172">
        <v>1</v>
      </c>
      <c r="J97" s="172">
        <v>1</v>
      </c>
      <c r="K97" s="172">
        <v>1</v>
      </c>
      <c r="L97" s="172">
        <v>1</v>
      </c>
      <c r="M97" s="172">
        <v>1</v>
      </c>
      <c r="N97" s="172">
        <v>1</v>
      </c>
      <c r="O97" s="172">
        <v>1</v>
      </c>
      <c r="P97" s="172">
        <v>1.03</v>
      </c>
      <c r="Q97" s="172">
        <v>1</v>
      </c>
      <c r="R97" s="172">
        <v>1</v>
      </c>
      <c r="S97" s="172">
        <v>1.02</v>
      </c>
      <c r="T97" s="172">
        <v>1</v>
      </c>
      <c r="U97" s="172">
        <v>1</v>
      </c>
      <c r="V97" s="172">
        <v>1</v>
      </c>
      <c r="W97" s="172">
        <v>1</v>
      </c>
      <c r="X97" s="172">
        <v>1</v>
      </c>
      <c r="Y97" s="172">
        <v>1.02</v>
      </c>
      <c r="Z97" s="172">
        <v>1</v>
      </c>
      <c r="AA97" s="172">
        <v>1</v>
      </c>
      <c r="AB97" s="172">
        <v>1</v>
      </c>
      <c r="AC97" s="172">
        <v>1</v>
      </c>
      <c r="AD97" s="172">
        <v>0.98</v>
      </c>
      <c r="AE97" s="172">
        <v>0.98</v>
      </c>
      <c r="AF97" s="172">
        <v>0.98</v>
      </c>
      <c r="AG97" s="172">
        <v>0.98</v>
      </c>
      <c r="AH97" s="172">
        <v>1.05</v>
      </c>
      <c r="AI97" s="172">
        <v>1</v>
      </c>
      <c r="AJ97" s="172">
        <v>1</v>
      </c>
      <c r="AK97" s="172">
        <v>1.02</v>
      </c>
      <c r="AL97" s="172">
        <v>1</v>
      </c>
      <c r="AM97" s="172">
        <v>1</v>
      </c>
      <c r="AN97" s="172">
        <v>1</v>
      </c>
      <c r="AO97" s="172">
        <v>1</v>
      </c>
    </row>
    <row r="98" spans="1:41" x14ac:dyDescent="0.25">
      <c r="A98" s="171">
        <v>39661</v>
      </c>
      <c r="B98" s="172">
        <v>1</v>
      </c>
      <c r="C98" s="172">
        <v>1</v>
      </c>
      <c r="D98" s="172">
        <v>1</v>
      </c>
      <c r="E98" s="172">
        <v>1</v>
      </c>
      <c r="F98" s="172">
        <v>1</v>
      </c>
      <c r="G98" s="172">
        <v>1</v>
      </c>
      <c r="H98" s="172">
        <v>1</v>
      </c>
      <c r="I98" s="172">
        <v>1</v>
      </c>
      <c r="J98" s="172">
        <v>1</v>
      </c>
      <c r="K98" s="172">
        <v>1</v>
      </c>
      <c r="L98" s="172">
        <v>1</v>
      </c>
      <c r="M98" s="172">
        <v>1</v>
      </c>
      <c r="N98" s="172">
        <v>1</v>
      </c>
      <c r="O98" s="172">
        <v>1</v>
      </c>
      <c r="P98" s="172">
        <v>1.03</v>
      </c>
      <c r="Q98" s="172">
        <v>1</v>
      </c>
      <c r="R98" s="172">
        <v>1</v>
      </c>
      <c r="S98" s="172">
        <v>1.02</v>
      </c>
      <c r="T98" s="172">
        <v>1</v>
      </c>
      <c r="U98" s="172">
        <v>1</v>
      </c>
      <c r="V98" s="172">
        <v>1</v>
      </c>
      <c r="W98" s="172">
        <v>1</v>
      </c>
      <c r="X98" s="172">
        <v>1</v>
      </c>
      <c r="Y98" s="172">
        <v>1.02</v>
      </c>
      <c r="Z98" s="172">
        <v>1</v>
      </c>
      <c r="AA98" s="172">
        <v>1</v>
      </c>
      <c r="AB98" s="172">
        <v>1</v>
      </c>
      <c r="AC98" s="172">
        <v>1</v>
      </c>
      <c r="AD98" s="172">
        <v>0.98</v>
      </c>
      <c r="AE98" s="172">
        <v>0.98</v>
      </c>
      <c r="AF98" s="172">
        <v>0.98</v>
      </c>
      <c r="AG98" s="172">
        <v>0.98</v>
      </c>
      <c r="AH98" s="172">
        <v>1.05</v>
      </c>
      <c r="AI98" s="172">
        <v>1</v>
      </c>
      <c r="AJ98" s="172">
        <v>1</v>
      </c>
      <c r="AK98" s="172">
        <v>1.02</v>
      </c>
      <c r="AL98" s="172">
        <v>1</v>
      </c>
      <c r="AM98" s="172">
        <v>1</v>
      </c>
      <c r="AN98" s="172">
        <v>1</v>
      </c>
      <c r="AO98" s="172">
        <v>1</v>
      </c>
    </row>
    <row r="99" spans="1:41" x14ac:dyDescent="0.25">
      <c r="A99" s="171">
        <v>39692</v>
      </c>
      <c r="B99" s="172">
        <v>1</v>
      </c>
      <c r="C99" s="172">
        <v>1</v>
      </c>
      <c r="D99" s="172">
        <v>1</v>
      </c>
      <c r="E99" s="172">
        <v>1</v>
      </c>
      <c r="F99" s="172">
        <v>1</v>
      </c>
      <c r="G99" s="172">
        <v>1</v>
      </c>
      <c r="H99" s="172">
        <v>1</v>
      </c>
      <c r="I99" s="172">
        <v>1</v>
      </c>
      <c r="J99" s="172">
        <v>1</v>
      </c>
      <c r="K99" s="172">
        <v>1</v>
      </c>
      <c r="L99" s="172">
        <v>1</v>
      </c>
      <c r="M99" s="172">
        <v>1</v>
      </c>
      <c r="N99" s="172">
        <v>1</v>
      </c>
      <c r="O99" s="172">
        <v>1</v>
      </c>
      <c r="P99" s="172">
        <v>1.03</v>
      </c>
      <c r="Q99" s="172">
        <v>1</v>
      </c>
      <c r="R99" s="172">
        <v>1</v>
      </c>
      <c r="S99" s="172">
        <v>1.02</v>
      </c>
      <c r="T99" s="172">
        <v>1</v>
      </c>
      <c r="U99" s="172">
        <v>1</v>
      </c>
      <c r="V99" s="172">
        <v>1</v>
      </c>
      <c r="W99" s="172">
        <v>1</v>
      </c>
      <c r="X99" s="172">
        <v>1</v>
      </c>
      <c r="Y99" s="172">
        <v>1.02</v>
      </c>
      <c r="Z99" s="172">
        <v>1</v>
      </c>
      <c r="AA99" s="172">
        <v>1</v>
      </c>
      <c r="AB99" s="172">
        <v>1</v>
      </c>
      <c r="AC99" s="172">
        <v>1</v>
      </c>
      <c r="AD99" s="172">
        <v>0.98</v>
      </c>
      <c r="AE99" s="172">
        <v>0.98</v>
      </c>
      <c r="AF99" s="172">
        <v>0.98</v>
      </c>
      <c r="AG99" s="172">
        <v>0.98</v>
      </c>
      <c r="AH99" s="172">
        <v>1.05</v>
      </c>
      <c r="AI99" s="172">
        <v>1</v>
      </c>
      <c r="AJ99" s="172">
        <v>1</v>
      </c>
      <c r="AK99" s="172">
        <v>1.02</v>
      </c>
      <c r="AL99" s="172">
        <v>1</v>
      </c>
      <c r="AM99" s="172">
        <v>1</v>
      </c>
      <c r="AN99" s="172">
        <v>1</v>
      </c>
      <c r="AO99" s="172">
        <v>1</v>
      </c>
    </row>
    <row r="100" spans="1:41" x14ac:dyDescent="0.25">
      <c r="A100" s="171">
        <v>39722</v>
      </c>
      <c r="B100" s="172">
        <v>1</v>
      </c>
      <c r="C100" s="172">
        <v>1</v>
      </c>
      <c r="D100" s="172">
        <v>1</v>
      </c>
      <c r="E100" s="172">
        <v>1</v>
      </c>
      <c r="F100" s="172">
        <v>1</v>
      </c>
      <c r="G100" s="172">
        <v>1</v>
      </c>
      <c r="H100" s="172">
        <v>1</v>
      </c>
      <c r="I100" s="172">
        <v>1</v>
      </c>
      <c r="J100" s="172">
        <v>1</v>
      </c>
      <c r="K100" s="172">
        <v>1</v>
      </c>
      <c r="L100" s="172">
        <v>1</v>
      </c>
      <c r="M100" s="172">
        <v>1</v>
      </c>
      <c r="N100" s="172">
        <v>1</v>
      </c>
      <c r="O100" s="172">
        <v>1</v>
      </c>
      <c r="P100" s="172">
        <v>1.03</v>
      </c>
      <c r="Q100" s="172">
        <v>1</v>
      </c>
      <c r="R100" s="172">
        <v>1</v>
      </c>
      <c r="S100" s="172">
        <v>1.02</v>
      </c>
      <c r="T100" s="172">
        <v>1</v>
      </c>
      <c r="U100" s="172">
        <v>1</v>
      </c>
      <c r="V100" s="172">
        <v>1</v>
      </c>
      <c r="W100" s="172">
        <v>1</v>
      </c>
      <c r="X100" s="172">
        <v>1</v>
      </c>
      <c r="Y100" s="172">
        <v>1.02</v>
      </c>
      <c r="Z100" s="172">
        <v>1</v>
      </c>
      <c r="AA100" s="172">
        <v>1</v>
      </c>
      <c r="AB100" s="172">
        <v>1</v>
      </c>
      <c r="AC100" s="172">
        <v>1</v>
      </c>
      <c r="AD100" s="172">
        <v>0.98</v>
      </c>
      <c r="AE100" s="172">
        <v>0.98</v>
      </c>
      <c r="AF100" s="172">
        <v>0.98</v>
      </c>
      <c r="AG100" s="172">
        <v>0.98</v>
      </c>
      <c r="AH100" s="172">
        <v>1.05</v>
      </c>
      <c r="AI100" s="172">
        <v>1</v>
      </c>
      <c r="AJ100" s="172">
        <v>1</v>
      </c>
      <c r="AK100" s="172">
        <v>1.02</v>
      </c>
      <c r="AL100" s="172">
        <v>1</v>
      </c>
      <c r="AM100" s="172">
        <v>1</v>
      </c>
      <c r="AN100" s="172">
        <v>1</v>
      </c>
      <c r="AO100" s="172">
        <v>1</v>
      </c>
    </row>
    <row r="101" spans="1:41" x14ac:dyDescent="0.25">
      <c r="A101" s="171">
        <v>39753</v>
      </c>
      <c r="B101" s="172">
        <v>1</v>
      </c>
      <c r="C101" s="172">
        <v>1</v>
      </c>
      <c r="D101" s="172">
        <v>1</v>
      </c>
      <c r="E101" s="172">
        <v>1</v>
      </c>
      <c r="F101" s="172">
        <v>1</v>
      </c>
      <c r="G101" s="172">
        <v>1</v>
      </c>
      <c r="H101" s="172">
        <v>1</v>
      </c>
      <c r="I101" s="172">
        <v>1</v>
      </c>
      <c r="J101" s="172">
        <v>1</v>
      </c>
      <c r="K101" s="172">
        <v>1</v>
      </c>
      <c r="L101" s="172">
        <v>1</v>
      </c>
      <c r="M101" s="172">
        <v>1</v>
      </c>
      <c r="N101" s="172">
        <v>1</v>
      </c>
      <c r="O101" s="172">
        <v>1</v>
      </c>
      <c r="P101" s="172">
        <v>1.03</v>
      </c>
      <c r="Q101" s="172">
        <v>1</v>
      </c>
      <c r="R101" s="172">
        <v>1</v>
      </c>
      <c r="S101" s="172">
        <v>1.02</v>
      </c>
      <c r="T101" s="172">
        <v>1</v>
      </c>
      <c r="U101" s="172">
        <v>1</v>
      </c>
      <c r="V101" s="172">
        <v>1</v>
      </c>
      <c r="W101" s="172">
        <v>1</v>
      </c>
      <c r="X101" s="172">
        <v>1</v>
      </c>
      <c r="Y101" s="172">
        <v>1</v>
      </c>
      <c r="Z101" s="172">
        <v>1</v>
      </c>
      <c r="AA101" s="172">
        <v>1</v>
      </c>
      <c r="AB101" s="172">
        <v>1</v>
      </c>
      <c r="AC101" s="172">
        <v>1</v>
      </c>
      <c r="AD101" s="172">
        <v>1</v>
      </c>
      <c r="AE101" s="172">
        <v>1</v>
      </c>
      <c r="AF101" s="172">
        <v>1.1000000000000001</v>
      </c>
      <c r="AG101" s="172">
        <v>1.1000000000000001</v>
      </c>
      <c r="AH101" s="172">
        <v>1.05</v>
      </c>
      <c r="AI101" s="172">
        <v>1</v>
      </c>
      <c r="AJ101" s="172">
        <v>1</v>
      </c>
      <c r="AK101" s="172">
        <v>1.02</v>
      </c>
      <c r="AL101" s="172">
        <v>1</v>
      </c>
      <c r="AM101" s="172">
        <v>1</v>
      </c>
      <c r="AN101" s="172">
        <v>1</v>
      </c>
      <c r="AO101" s="172">
        <v>1</v>
      </c>
    </row>
    <row r="102" spans="1:41" x14ac:dyDescent="0.25">
      <c r="A102" s="171">
        <v>39783</v>
      </c>
      <c r="B102" s="172">
        <v>1</v>
      </c>
      <c r="C102" s="172">
        <v>1</v>
      </c>
      <c r="D102" s="172">
        <v>1</v>
      </c>
      <c r="E102" s="172">
        <v>1</v>
      </c>
      <c r="F102" s="172">
        <v>1</v>
      </c>
      <c r="G102" s="172">
        <v>1</v>
      </c>
      <c r="H102" s="172">
        <v>1</v>
      </c>
      <c r="I102" s="172">
        <v>1</v>
      </c>
      <c r="J102" s="172">
        <v>1</v>
      </c>
      <c r="K102" s="172">
        <v>1</v>
      </c>
      <c r="L102" s="172">
        <v>1</v>
      </c>
      <c r="M102" s="172">
        <v>1</v>
      </c>
      <c r="N102" s="172">
        <v>1</v>
      </c>
      <c r="O102" s="172">
        <v>1</v>
      </c>
      <c r="P102" s="172">
        <v>1.03</v>
      </c>
      <c r="Q102" s="172">
        <v>1</v>
      </c>
      <c r="R102" s="172">
        <v>1</v>
      </c>
      <c r="S102" s="172">
        <v>1.02</v>
      </c>
      <c r="T102" s="172">
        <v>1</v>
      </c>
      <c r="U102" s="172">
        <v>1</v>
      </c>
      <c r="V102" s="172">
        <v>1</v>
      </c>
      <c r="W102" s="172">
        <v>1</v>
      </c>
      <c r="X102" s="172">
        <v>1</v>
      </c>
      <c r="Y102" s="172">
        <v>1</v>
      </c>
      <c r="Z102" s="172">
        <v>1</v>
      </c>
      <c r="AA102" s="172">
        <v>1</v>
      </c>
      <c r="AB102" s="172">
        <v>1</v>
      </c>
      <c r="AC102" s="172">
        <v>1</v>
      </c>
      <c r="AD102" s="172">
        <v>1</v>
      </c>
      <c r="AE102" s="172">
        <v>1</v>
      </c>
      <c r="AF102" s="172">
        <v>1.1000000000000001</v>
      </c>
      <c r="AG102" s="172">
        <v>1.1000000000000001</v>
      </c>
      <c r="AH102" s="172">
        <v>1.05</v>
      </c>
      <c r="AI102" s="172">
        <v>1</v>
      </c>
      <c r="AJ102" s="172">
        <v>1</v>
      </c>
      <c r="AK102" s="172">
        <v>1.02</v>
      </c>
      <c r="AL102" s="172">
        <v>1</v>
      </c>
      <c r="AM102" s="172">
        <v>1</v>
      </c>
      <c r="AN102" s="172">
        <v>1</v>
      </c>
      <c r="AO102" s="172">
        <v>1</v>
      </c>
    </row>
    <row r="103" spans="1:41" x14ac:dyDescent="0.25">
      <c r="A103" s="171">
        <v>39814</v>
      </c>
      <c r="B103" s="172">
        <v>1</v>
      </c>
      <c r="C103" s="172">
        <v>1</v>
      </c>
      <c r="D103" s="172">
        <v>1</v>
      </c>
      <c r="E103" s="172">
        <v>1</v>
      </c>
      <c r="F103" s="172">
        <v>1</v>
      </c>
      <c r="G103" s="172">
        <v>1</v>
      </c>
      <c r="H103" s="172">
        <v>1</v>
      </c>
      <c r="I103" s="172">
        <v>1</v>
      </c>
      <c r="J103" s="172">
        <v>1</v>
      </c>
      <c r="K103" s="172">
        <v>1</v>
      </c>
      <c r="L103" s="172">
        <v>1</v>
      </c>
      <c r="M103" s="172">
        <v>1</v>
      </c>
      <c r="N103" s="172">
        <v>1</v>
      </c>
      <c r="O103" s="172">
        <v>1</v>
      </c>
      <c r="P103" s="172">
        <v>1.03</v>
      </c>
      <c r="Q103" s="172">
        <v>1</v>
      </c>
      <c r="R103" s="172">
        <v>1</v>
      </c>
      <c r="S103" s="172">
        <v>1.02</v>
      </c>
      <c r="T103" s="172">
        <v>1</v>
      </c>
      <c r="U103" s="172">
        <v>1</v>
      </c>
      <c r="V103" s="172">
        <v>1</v>
      </c>
      <c r="W103" s="172">
        <v>1</v>
      </c>
      <c r="X103" s="172">
        <v>1</v>
      </c>
      <c r="Y103" s="172">
        <v>1</v>
      </c>
      <c r="Z103" s="172">
        <v>1</v>
      </c>
      <c r="AA103" s="172">
        <v>1</v>
      </c>
      <c r="AB103" s="172">
        <v>1</v>
      </c>
      <c r="AC103" s="172">
        <v>1</v>
      </c>
      <c r="AD103" s="172">
        <v>1</v>
      </c>
      <c r="AE103" s="172">
        <v>1</v>
      </c>
      <c r="AF103" s="172">
        <v>1.1000000000000001</v>
      </c>
      <c r="AG103" s="172">
        <v>1.1000000000000001</v>
      </c>
      <c r="AH103" s="172">
        <v>1.05</v>
      </c>
      <c r="AI103" s="172">
        <v>1</v>
      </c>
      <c r="AJ103" s="172">
        <v>1</v>
      </c>
      <c r="AK103" s="172">
        <v>1.02</v>
      </c>
      <c r="AL103" s="172">
        <v>1</v>
      </c>
      <c r="AM103" s="172">
        <v>1</v>
      </c>
      <c r="AN103" s="172">
        <v>1</v>
      </c>
      <c r="AO103" s="172">
        <v>1</v>
      </c>
    </row>
    <row r="104" spans="1:41" x14ac:dyDescent="0.25">
      <c r="A104" s="171">
        <v>39845</v>
      </c>
      <c r="B104" s="172">
        <v>1</v>
      </c>
      <c r="C104" s="172">
        <v>1</v>
      </c>
      <c r="D104" s="172">
        <v>1</v>
      </c>
      <c r="E104" s="172">
        <v>1</v>
      </c>
      <c r="F104" s="172">
        <v>1</v>
      </c>
      <c r="G104" s="172">
        <v>1</v>
      </c>
      <c r="H104" s="172">
        <v>1</v>
      </c>
      <c r="I104" s="172">
        <v>1</v>
      </c>
      <c r="J104" s="172">
        <v>1</v>
      </c>
      <c r="K104" s="172">
        <v>1</v>
      </c>
      <c r="L104" s="172">
        <v>1</v>
      </c>
      <c r="M104" s="172">
        <v>1</v>
      </c>
      <c r="N104" s="172">
        <v>1</v>
      </c>
      <c r="O104" s="172">
        <v>1</v>
      </c>
      <c r="P104" s="172">
        <v>1.03</v>
      </c>
      <c r="Q104" s="172">
        <v>1</v>
      </c>
      <c r="R104" s="172">
        <v>1</v>
      </c>
      <c r="S104" s="172">
        <v>1.02</v>
      </c>
      <c r="T104" s="172">
        <v>1</v>
      </c>
      <c r="U104" s="172">
        <v>1</v>
      </c>
      <c r="V104" s="172">
        <v>1</v>
      </c>
      <c r="W104" s="172">
        <v>1</v>
      </c>
      <c r="X104" s="172">
        <v>1</v>
      </c>
      <c r="Y104" s="172">
        <v>1</v>
      </c>
      <c r="Z104" s="172">
        <v>1</v>
      </c>
      <c r="AA104" s="172">
        <v>1</v>
      </c>
      <c r="AB104" s="172">
        <v>1</v>
      </c>
      <c r="AC104" s="172">
        <v>1</v>
      </c>
      <c r="AD104" s="172">
        <v>1</v>
      </c>
      <c r="AE104" s="172">
        <v>1</v>
      </c>
      <c r="AF104" s="172">
        <v>1.1000000000000001</v>
      </c>
      <c r="AG104" s="172">
        <v>1.1000000000000001</v>
      </c>
      <c r="AH104" s="172">
        <v>1.05</v>
      </c>
      <c r="AI104" s="172">
        <v>1</v>
      </c>
      <c r="AJ104" s="172">
        <v>1</v>
      </c>
      <c r="AK104" s="172">
        <v>1.02</v>
      </c>
      <c r="AL104" s="172">
        <v>1</v>
      </c>
      <c r="AM104" s="172">
        <v>1</v>
      </c>
      <c r="AN104" s="172">
        <v>1</v>
      </c>
      <c r="AO104" s="172">
        <v>1</v>
      </c>
    </row>
    <row r="105" spans="1:41" x14ac:dyDescent="0.25">
      <c r="A105" s="171">
        <v>39873</v>
      </c>
      <c r="B105" s="172">
        <v>1</v>
      </c>
      <c r="C105" s="172">
        <v>1</v>
      </c>
      <c r="D105" s="172">
        <v>1</v>
      </c>
      <c r="E105" s="172">
        <v>1</v>
      </c>
      <c r="F105" s="172">
        <v>1</v>
      </c>
      <c r="G105" s="172">
        <v>1</v>
      </c>
      <c r="H105" s="172">
        <v>1</v>
      </c>
      <c r="I105" s="172">
        <v>1</v>
      </c>
      <c r="J105" s="172">
        <v>1</v>
      </c>
      <c r="K105" s="172">
        <v>1</v>
      </c>
      <c r="L105" s="172">
        <v>1</v>
      </c>
      <c r="M105" s="172">
        <v>1</v>
      </c>
      <c r="N105" s="172">
        <v>1</v>
      </c>
      <c r="O105" s="172">
        <v>1</v>
      </c>
      <c r="P105" s="172">
        <v>1.03</v>
      </c>
      <c r="Q105" s="172">
        <v>1</v>
      </c>
      <c r="R105" s="172">
        <v>1</v>
      </c>
      <c r="S105" s="172">
        <v>1.02</v>
      </c>
      <c r="T105" s="172">
        <v>1</v>
      </c>
      <c r="U105" s="172">
        <v>1</v>
      </c>
      <c r="V105" s="172">
        <v>1</v>
      </c>
      <c r="W105" s="172">
        <v>1</v>
      </c>
      <c r="X105" s="172">
        <v>1</v>
      </c>
      <c r="Y105" s="172">
        <v>1</v>
      </c>
      <c r="Z105" s="172">
        <v>1</v>
      </c>
      <c r="AA105" s="172">
        <v>1</v>
      </c>
      <c r="AB105" s="172">
        <v>1</v>
      </c>
      <c r="AC105" s="172">
        <v>1</v>
      </c>
      <c r="AD105" s="172">
        <v>1</v>
      </c>
      <c r="AE105" s="172">
        <v>1</v>
      </c>
      <c r="AF105" s="172">
        <v>1.1000000000000001</v>
      </c>
      <c r="AG105" s="172">
        <v>1.1000000000000001</v>
      </c>
      <c r="AH105" s="172">
        <v>1.05</v>
      </c>
      <c r="AI105" s="172">
        <v>1</v>
      </c>
      <c r="AJ105" s="172">
        <v>1</v>
      </c>
      <c r="AK105" s="172">
        <v>1.02</v>
      </c>
      <c r="AL105" s="172">
        <v>1</v>
      </c>
      <c r="AM105" s="172">
        <v>1</v>
      </c>
      <c r="AN105" s="172">
        <v>1</v>
      </c>
      <c r="AO105" s="172">
        <v>1</v>
      </c>
    </row>
    <row r="106" spans="1:41" x14ac:dyDescent="0.25">
      <c r="A106" s="171">
        <v>39904</v>
      </c>
      <c r="B106" s="172">
        <v>1</v>
      </c>
      <c r="C106" s="172">
        <v>1</v>
      </c>
      <c r="D106" s="172">
        <v>1</v>
      </c>
      <c r="E106" s="172">
        <v>1</v>
      </c>
      <c r="F106" s="172">
        <v>1</v>
      </c>
      <c r="G106" s="172">
        <v>1</v>
      </c>
      <c r="H106" s="172">
        <v>1</v>
      </c>
      <c r="I106" s="172">
        <v>1</v>
      </c>
      <c r="J106" s="172">
        <v>1</v>
      </c>
      <c r="K106" s="172">
        <v>1</v>
      </c>
      <c r="L106" s="172">
        <v>1</v>
      </c>
      <c r="M106" s="172">
        <v>1</v>
      </c>
      <c r="N106" s="172">
        <v>1</v>
      </c>
      <c r="O106" s="172">
        <v>1</v>
      </c>
      <c r="P106" s="172">
        <v>1.03</v>
      </c>
      <c r="Q106" s="172">
        <v>1</v>
      </c>
      <c r="R106" s="172">
        <v>1</v>
      </c>
      <c r="S106" s="172">
        <v>1.02</v>
      </c>
      <c r="T106" s="172">
        <v>1</v>
      </c>
      <c r="U106" s="172">
        <v>1</v>
      </c>
      <c r="V106" s="172">
        <v>1</v>
      </c>
      <c r="W106" s="172">
        <v>1</v>
      </c>
      <c r="X106" s="172">
        <v>1</v>
      </c>
      <c r="Y106" s="172">
        <v>1.02</v>
      </c>
      <c r="Z106" s="172">
        <v>1</v>
      </c>
      <c r="AA106" s="172">
        <v>1</v>
      </c>
      <c r="AB106" s="172">
        <v>1</v>
      </c>
      <c r="AC106" s="172">
        <v>1</v>
      </c>
      <c r="AD106" s="172">
        <v>0.98</v>
      </c>
      <c r="AE106" s="172">
        <v>0.98</v>
      </c>
      <c r="AF106" s="172">
        <v>0.98</v>
      </c>
      <c r="AG106" s="172">
        <v>0.98</v>
      </c>
      <c r="AH106" s="172">
        <v>1.05</v>
      </c>
      <c r="AI106" s="172">
        <v>1</v>
      </c>
      <c r="AJ106" s="172">
        <v>1</v>
      </c>
      <c r="AK106" s="172">
        <v>1.02</v>
      </c>
      <c r="AL106" s="172">
        <v>1</v>
      </c>
      <c r="AM106" s="172">
        <v>1</v>
      </c>
      <c r="AN106" s="172">
        <v>1</v>
      </c>
      <c r="AO106" s="172">
        <v>1</v>
      </c>
    </row>
    <row r="107" spans="1:41" x14ac:dyDescent="0.25">
      <c r="A107" s="171">
        <v>39934</v>
      </c>
      <c r="B107" s="172">
        <v>1</v>
      </c>
      <c r="C107" s="172">
        <v>1</v>
      </c>
      <c r="D107" s="172">
        <v>1</v>
      </c>
      <c r="E107" s="172">
        <v>1</v>
      </c>
      <c r="F107" s="172">
        <v>1</v>
      </c>
      <c r="G107" s="172">
        <v>1</v>
      </c>
      <c r="H107" s="172">
        <v>1</v>
      </c>
      <c r="I107" s="172">
        <v>1</v>
      </c>
      <c r="J107" s="172">
        <v>1</v>
      </c>
      <c r="K107" s="172">
        <v>1</v>
      </c>
      <c r="L107" s="172">
        <v>1</v>
      </c>
      <c r="M107" s="172">
        <v>1</v>
      </c>
      <c r="N107" s="172">
        <v>1</v>
      </c>
      <c r="O107" s="172">
        <v>1</v>
      </c>
      <c r="P107" s="172">
        <v>1.03</v>
      </c>
      <c r="Q107" s="172">
        <v>1</v>
      </c>
      <c r="R107" s="172">
        <v>1</v>
      </c>
      <c r="S107" s="172">
        <v>1.02</v>
      </c>
      <c r="T107" s="172">
        <v>1</v>
      </c>
      <c r="U107" s="172">
        <v>1</v>
      </c>
      <c r="V107" s="172">
        <v>1</v>
      </c>
      <c r="W107" s="172">
        <v>1</v>
      </c>
      <c r="X107" s="172">
        <v>1</v>
      </c>
      <c r="Y107" s="172">
        <v>1.02</v>
      </c>
      <c r="Z107" s="172">
        <v>1</v>
      </c>
      <c r="AA107" s="172">
        <v>1</v>
      </c>
      <c r="AB107" s="172">
        <v>1</v>
      </c>
      <c r="AC107" s="172">
        <v>1</v>
      </c>
      <c r="AD107" s="172">
        <v>0.98</v>
      </c>
      <c r="AE107" s="172">
        <v>0.98</v>
      </c>
      <c r="AF107" s="172">
        <v>0.98</v>
      </c>
      <c r="AG107" s="172">
        <v>0.98</v>
      </c>
      <c r="AH107" s="172">
        <v>1.05</v>
      </c>
      <c r="AI107" s="172">
        <v>1</v>
      </c>
      <c r="AJ107" s="172">
        <v>1</v>
      </c>
      <c r="AK107" s="172">
        <v>1.02</v>
      </c>
      <c r="AL107" s="172">
        <v>1</v>
      </c>
      <c r="AM107" s="172">
        <v>1</v>
      </c>
      <c r="AN107" s="172">
        <v>1</v>
      </c>
      <c r="AO107" s="172">
        <v>1</v>
      </c>
    </row>
    <row r="108" spans="1:41" x14ac:dyDescent="0.25">
      <c r="A108" s="171">
        <v>39965</v>
      </c>
      <c r="B108" s="172">
        <v>1</v>
      </c>
      <c r="C108" s="172">
        <v>1</v>
      </c>
      <c r="D108" s="172">
        <v>1</v>
      </c>
      <c r="E108" s="172">
        <v>1</v>
      </c>
      <c r="F108" s="172">
        <v>1</v>
      </c>
      <c r="G108" s="172">
        <v>1</v>
      </c>
      <c r="H108" s="172">
        <v>1</v>
      </c>
      <c r="I108" s="172">
        <v>1</v>
      </c>
      <c r="J108" s="172">
        <v>1</v>
      </c>
      <c r="K108" s="172">
        <v>1</v>
      </c>
      <c r="L108" s="172">
        <v>1</v>
      </c>
      <c r="M108" s="172">
        <v>1</v>
      </c>
      <c r="N108" s="172">
        <v>1</v>
      </c>
      <c r="O108" s="172">
        <v>1</v>
      </c>
      <c r="P108" s="172">
        <v>1.03</v>
      </c>
      <c r="Q108" s="172">
        <v>1</v>
      </c>
      <c r="R108" s="172">
        <v>1</v>
      </c>
      <c r="S108" s="172">
        <v>1.02</v>
      </c>
      <c r="T108" s="172">
        <v>1</v>
      </c>
      <c r="U108" s="172">
        <v>1</v>
      </c>
      <c r="V108" s="172">
        <v>1</v>
      </c>
      <c r="W108" s="172">
        <v>1</v>
      </c>
      <c r="X108" s="172">
        <v>1</v>
      </c>
      <c r="Y108" s="172">
        <v>1.02</v>
      </c>
      <c r="Z108" s="172">
        <v>1</v>
      </c>
      <c r="AA108" s="172">
        <v>1</v>
      </c>
      <c r="AB108" s="172">
        <v>1</v>
      </c>
      <c r="AC108" s="172">
        <v>1</v>
      </c>
      <c r="AD108" s="172">
        <v>0.98</v>
      </c>
      <c r="AE108" s="172">
        <v>0.98</v>
      </c>
      <c r="AF108" s="172">
        <v>0.98</v>
      </c>
      <c r="AG108" s="172">
        <v>0.98</v>
      </c>
      <c r="AH108" s="172">
        <v>1.05</v>
      </c>
      <c r="AI108" s="172">
        <v>1</v>
      </c>
      <c r="AJ108" s="172">
        <v>1</v>
      </c>
      <c r="AK108" s="172">
        <v>1.02</v>
      </c>
      <c r="AL108" s="172">
        <v>1</v>
      </c>
      <c r="AM108" s="172">
        <v>1</v>
      </c>
      <c r="AN108" s="172">
        <v>1</v>
      </c>
      <c r="AO108" s="172">
        <v>1</v>
      </c>
    </row>
    <row r="109" spans="1:41" x14ac:dyDescent="0.25">
      <c r="A109" s="171">
        <v>39995</v>
      </c>
      <c r="B109" s="172">
        <v>1</v>
      </c>
      <c r="C109" s="172">
        <v>1</v>
      </c>
      <c r="D109" s="172">
        <v>1</v>
      </c>
      <c r="E109" s="172">
        <v>1</v>
      </c>
      <c r="F109" s="172">
        <v>1</v>
      </c>
      <c r="G109" s="172">
        <v>1</v>
      </c>
      <c r="H109" s="172">
        <v>1</v>
      </c>
      <c r="I109" s="172">
        <v>1</v>
      </c>
      <c r="J109" s="172">
        <v>1</v>
      </c>
      <c r="K109" s="172">
        <v>1</v>
      </c>
      <c r="L109" s="172">
        <v>1</v>
      </c>
      <c r="M109" s="172">
        <v>1</v>
      </c>
      <c r="N109" s="172">
        <v>1</v>
      </c>
      <c r="O109" s="172">
        <v>1</v>
      </c>
      <c r="P109" s="172">
        <v>1.03</v>
      </c>
      <c r="Q109" s="172">
        <v>1</v>
      </c>
      <c r="R109" s="172">
        <v>1</v>
      </c>
      <c r="S109" s="172">
        <v>1.02</v>
      </c>
      <c r="T109" s="172">
        <v>1</v>
      </c>
      <c r="U109" s="172">
        <v>1</v>
      </c>
      <c r="V109" s="172">
        <v>1</v>
      </c>
      <c r="W109" s="172">
        <v>1</v>
      </c>
      <c r="X109" s="172">
        <v>1</v>
      </c>
      <c r="Y109" s="172">
        <v>1.02</v>
      </c>
      <c r="Z109" s="172">
        <v>1</v>
      </c>
      <c r="AA109" s="172">
        <v>1</v>
      </c>
      <c r="AB109" s="172">
        <v>1</v>
      </c>
      <c r="AC109" s="172">
        <v>1</v>
      </c>
      <c r="AD109" s="172">
        <v>0.98</v>
      </c>
      <c r="AE109" s="172">
        <v>0.98</v>
      </c>
      <c r="AF109" s="172">
        <v>0.98</v>
      </c>
      <c r="AG109" s="172">
        <v>0.98</v>
      </c>
      <c r="AH109" s="172">
        <v>1.05</v>
      </c>
      <c r="AI109" s="172">
        <v>1</v>
      </c>
      <c r="AJ109" s="172">
        <v>1</v>
      </c>
      <c r="AK109" s="172">
        <v>1.02</v>
      </c>
      <c r="AL109" s="172">
        <v>1</v>
      </c>
      <c r="AM109" s="172">
        <v>1</v>
      </c>
      <c r="AN109" s="172">
        <v>1</v>
      </c>
      <c r="AO109" s="172">
        <v>1</v>
      </c>
    </row>
    <row r="110" spans="1:41" x14ac:dyDescent="0.25">
      <c r="A110" s="171">
        <v>40026</v>
      </c>
      <c r="B110" s="172">
        <v>1</v>
      </c>
      <c r="C110" s="172">
        <v>1</v>
      </c>
      <c r="D110" s="172">
        <v>1</v>
      </c>
      <c r="E110" s="172">
        <v>1</v>
      </c>
      <c r="F110" s="172">
        <v>1</v>
      </c>
      <c r="G110" s="172">
        <v>1</v>
      </c>
      <c r="H110" s="172">
        <v>1</v>
      </c>
      <c r="I110" s="172">
        <v>1</v>
      </c>
      <c r="J110" s="172">
        <v>1</v>
      </c>
      <c r="K110" s="172">
        <v>1</v>
      </c>
      <c r="L110" s="172">
        <v>1</v>
      </c>
      <c r="M110" s="172">
        <v>1</v>
      </c>
      <c r="N110" s="172">
        <v>1</v>
      </c>
      <c r="O110" s="172">
        <v>1</v>
      </c>
      <c r="P110" s="172">
        <v>1.03</v>
      </c>
      <c r="Q110" s="172">
        <v>1</v>
      </c>
      <c r="R110" s="172">
        <v>1</v>
      </c>
      <c r="S110" s="172">
        <v>1.02</v>
      </c>
      <c r="T110" s="172">
        <v>1</v>
      </c>
      <c r="U110" s="172">
        <v>1</v>
      </c>
      <c r="V110" s="172">
        <v>1</v>
      </c>
      <c r="W110" s="172">
        <v>1</v>
      </c>
      <c r="X110" s="172">
        <v>1</v>
      </c>
      <c r="Y110" s="172">
        <v>1.02</v>
      </c>
      <c r="Z110" s="172">
        <v>1</v>
      </c>
      <c r="AA110" s="172">
        <v>1</v>
      </c>
      <c r="AB110" s="172">
        <v>1</v>
      </c>
      <c r="AC110" s="172">
        <v>1</v>
      </c>
      <c r="AD110" s="172">
        <v>0.98</v>
      </c>
      <c r="AE110" s="172">
        <v>0.98</v>
      </c>
      <c r="AF110" s="172">
        <v>0.98</v>
      </c>
      <c r="AG110" s="172">
        <v>0.98</v>
      </c>
      <c r="AH110" s="172">
        <v>1.05</v>
      </c>
      <c r="AI110" s="172">
        <v>1</v>
      </c>
      <c r="AJ110" s="172">
        <v>1</v>
      </c>
      <c r="AK110" s="172">
        <v>1.02</v>
      </c>
      <c r="AL110" s="172">
        <v>1</v>
      </c>
      <c r="AM110" s="172">
        <v>1</v>
      </c>
      <c r="AN110" s="172">
        <v>1</v>
      </c>
      <c r="AO110" s="172">
        <v>1</v>
      </c>
    </row>
    <row r="111" spans="1:41" x14ac:dyDescent="0.25">
      <c r="A111" s="171">
        <v>40057</v>
      </c>
      <c r="B111" s="172">
        <v>1</v>
      </c>
      <c r="C111" s="172">
        <v>1</v>
      </c>
      <c r="D111" s="172">
        <v>1</v>
      </c>
      <c r="E111" s="172">
        <v>1</v>
      </c>
      <c r="F111" s="172">
        <v>1</v>
      </c>
      <c r="G111" s="172">
        <v>1</v>
      </c>
      <c r="H111" s="172">
        <v>1</v>
      </c>
      <c r="I111" s="172">
        <v>1</v>
      </c>
      <c r="J111" s="172">
        <v>1</v>
      </c>
      <c r="K111" s="172">
        <v>1</v>
      </c>
      <c r="L111" s="172">
        <v>1</v>
      </c>
      <c r="M111" s="172">
        <v>1</v>
      </c>
      <c r="N111" s="172">
        <v>1</v>
      </c>
      <c r="O111" s="172">
        <v>1</v>
      </c>
      <c r="P111" s="172">
        <v>1.03</v>
      </c>
      <c r="Q111" s="172">
        <v>1</v>
      </c>
      <c r="R111" s="172">
        <v>1</v>
      </c>
      <c r="S111" s="172">
        <v>1.02</v>
      </c>
      <c r="T111" s="172">
        <v>1</v>
      </c>
      <c r="U111" s="172">
        <v>1</v>
      </c>
      <c r="V111" s="172">
        <v>1</v>
      </c>
      <c r="W111" s="172">
        <v>1</v>
      </c>
      <c r="X111" s="172">
        <v>1</v>
      </c>
      <c r="Y111" s="172">
        <v>1.02</v>
      </c>
      <c r="Z111" s="172">
        <v>1</v>
      </c>
      <c r="AA111" s="172">
        <v>1</v>
      </c>
      <c r="AB111" s="172">
        <v>1</v>
      </c>
      <c r="AC111" s="172">
        <v>1</v>
      </c>
      <c r="AD111" s="172">
        <v>0.98</v>
      </c>
      <c r="AE111" s="172">
        <v>0.98</v>
      </c>
      <c r="AF111" s="172">
        <v>0.98</v>
      </c>
      <c r="AG111" s="172">
        <v>0.98</v>
      </c>
      <c r="AH111" s="172">
        <v>1.05</v>
      </c>
      <c r="AI111" s="172">
        <v>1</v>
      </c>
      <c r="AJ111" s="172">
        <v>1</v>
      </c>
      <c r="AK111" s="172">
        <v>1.02</v>
      </c>
      <c r="AL111" s="172">
        <v>1</v>
      </c>
      <c r="AM111" s="172">
        <v>1</v>
      </c>
      <c r="AN111" s="172">
        <v>1</v>
      </c>
      <c r="AO111" s="172">
        <v>1</v>
      </c>
    </row>
    <row r="112" spans="1:41" x14ac:dyDescent="0.25">
      <c r="A112" s="171">
        <v>40087</v>
      </c>
      <c r="B112" s="172">
        <v>1</v>
      </c>
      <c r="C112" s="172">
        <v>1</v>
      </c>
      <c r="D112" s="172">
        <v>1</v>
      </c>
      <c r="E112" s="172">
        <v>1</v>
      </c>
      <c r="F112" s="172">
        <v>1</v>
      </c>
      <c r="G112" s="172">
        <v>1</v>
      </c>
      <c r="H112" s="172">
        <v>1</v>
      </c>
      <c r="I112" s="172">
        <v>1</v>
      </c>
      <c r="J112" s="172">
        <v>1</v>
      </c>
      <c r="K112" s="172">
        <v>1</v>
      </c>
      <c r="L112" s="172">
        <v>1</v>
      </c>
      <c r="M112" s="172">
        <v>1</v>
      </c>
      <c r="N112" s="172">
        <v>1</v>
      </c>
      <c r="O112" s="172">
        <v>1</v>
      </c>
      <c r="P112" s="172">
        <v>1.03</v>
      </c>
      <c r="Q112" s="172">
        <v>1</v>
      </c>
      <c r="R112" s="172">
        <v>1</v>
      </c>
      <c r="S112" s="172">
        <v>1.02</v>
      </c>
      <c r="T112" s="172">
        <v>1</v>
      </c>
      <c r="U112" s="172">
        <v>1</v>
      </c>
      <c r="V112" s="172">
        <v>1</v>
      </c>
      <c r="W112" s="172">
        <v>1</v>
      </c>
      <c r="X112" s="172">
        <v>1</v>
      </c>
      <c r="Y112" s="172">
        <v>1.02</v>
      </c>
      <c r="Z112" s="172">
        <v>1</v>
      </c>
      <c r="AA112" s="172">
        <v>1</v>
      </c>
      <c r="AB112" s="172">
        <v>1</v>
      </c>
      <c r="AC112" s="172">
        <v>1</v>
      </c>
      <c r="AD112" s="172">
        <v>0.98</v>
      </c>
      <c r="AE112" s="172">
        <v>0.98</v>
      </c>
      <c r="AF112" s="172">
        <v>0.98</v>
      </c>
      <c r="AG112" s="172">
        <v>0.98</v>
      </c>
      <c r="AH112" s="172">
        <v>1.05</v>
      </c>
      <c r="AI112" s="172">
        <v>1</v>
      </c>
      <c r="AJ112" s="172">
        <v>1</v>
      </c>
      <c r="AK112" s="172">
        <v>1.02</v>
      </c>
      <c r="AL112" s="172">
        <v>1</v>
      </c>
      <c r="AM112" s="172">
        <v>1</v>
      </c>
      <c r="AN112" s="172">
        <v>1</v>
      </c>
      <c r="AO112" s="172">
        <v>1</v>
      </c>
    </row>
    <row r="113" spans="1:41" x14ac:dyDescent="0.25">
      <c r="A113" s="171">
        <v>40118</v>
      </c>
      <c r="B113" s="172">
        <v>1</v>
      </c>
      <c r="C113" s="172">
        <v>1</v>
      </c>
      <c r="D113" s="172">
        <v>1</v>
      </c>
      <c r="E113" s="172">
        <v>1</v>
      </c>
      <c r="F113" s="172">
        <v>1</v>
      </c>
      <c r="G113" s="172">
        <v>1</v>
      </c>
      <c r="H113" s="172">
        <v>1</v>
      </c>
      <c r="I113" s="172">
        <v>1</v>
      </c>
      <c r="J113" s="172">
        <v>1</v>
      </c>
      <c r="K113" s="172">
        <v>1</v>
      </c>
      <c r="L113" s="172">
        <v>1</v>
      </c>
      <c r="M113" s="172">
        <v>1</v>
      </c>
      <c r="N113" s="172">
        <v>1</v>
      </c>
      <c r="O113" s="172">
        <v>1</v>
      </c>
      <c r="P113" s="172">
        <v>1.03</v>
      </c>
      <c r="Q113" s="172">
        <v>1</v>
      </c>
      <c r="R113" s="172">
        <v>1</v>
      </c>
      <c r="S113" s="172">
        <v>1.02</v>
      </c>
      <c r="T113" s="172">
        <v>1</v>
      </c>
      <c r="U113" s="172">
        <v>1</v>
      </c>
      <c r="V113" s="172">
        <v>1</v>
      </c>
      <c r="W113" s="172">
        <v>1</v>
      </c>
      <c r="X113" s="172">
        <v>1</v>
      </c>
      <c r="Y113" s="172">
        <v>1</v>
      </c>
      <c r="Z113" s="172">
        <v>1</v>
      </c>
      <c r="AA113" s="172">
        <v>1</v>
      </c>
      <c r="AB113" s="172">
        <v>1</v>
      </c>
      <c r="AC113" s="172">
        <v>1</v>
      </c>
      <c r="AD113" s="172">
        <v>1</v>
      </c>
      <c r="AE113" s="172">
        <v>1</v>
      </c>
      <c r="AF113" s="172">
        <v>1.1000000000000001</v>
      </c>
      <c r="AG113" s="172">
        <v>1.1000000000000001</v>
      </c>
      <c r="AH113" s="172">
        <v>1.05</v>
      </c>
      <c r="AI113" s="172">
        <v>1</v>
      </c>
      <c r="AJ113" s="172">
        <v>1</v>
      </c>
      <c r="AK113" s="172">
        <v>1.02</v>
      </c>
      <c r="AL113" s="172">
        <v>1</v>
      </c>
      <c r="AM113" s="172">
        <v>1</v>
      </c>
      <c r="AN113" s="172">
        <v>1</v>
      </c>
      <c r="AO113" s="172">
        <v>1</v>
      </c>
    </row>
    <row r="114" spans="1:41" x14ac:dyDescent="0.25">
      <c r="A114" s="171">
        <v>40148</v>
      </c>
      <c r="B114" s="172">
        <v>1</v>
      </c>
      <c r="C114" s="172">
        <v>1</v>
      </c>
      <c r="D114" s="172">
        <v>1</v>
      </c>
      <c r="E114" s="172">
        <v>1</v>
      </c>
      <c r="F114" s="172">
        <v>1</v>
      </c>
      <c r="G114" s="172">
        <v>1</v>
      </c>
      <c r="H114" s="172">
        <v>1</v>
      </c>
      <c r="I114" s="172">
        <v>1</v>
      </c>
      <c r="J114" s="172">
        <v>1</v>
      </c>
      <c r="K114" s="172">
        <v>1</v>
      </c>
      <c r="L114" s="172">
        <v>1</v>
      </c>
      <c r="M114" s="172">
        <v>1</v>
      </c>
      <c r="N114" s="172">
        <v>1</v>
      </c>
      <c r="O114" s="172">
        <v>1</v>
      </c>
      <c r="P114" s="172">
        <v>1.03</v>
      </c>
      <c r="Q114" s="172">
        <v>1</v>
      </c>
      <c r="R114" s="172">
        <v>1</v>
      </c>
      <c r="S114" s="172">
        <v>1.02</v>
      </c>
      <c r="T114" s="172">
        <v>1</v>
      </c>
      <c r="U114" s="172">
        <v>1</v>
      </c>
      <c r="V114" s="172">
        <v>1</v>
      </c>
      <c r="W114" s="172">
        <v>1</v>
      </c>
      <c r="X114" s="172">
        <v>1</v>
      </c>
      <c r="Y114" s="172">
        <v>1</v>
      </c>
      <c r="Z114" s="172">
        <v>1</v>
      </c>
      <c r="AA114" s="172">
        <v>1</v>
      </c>
      <c r="AB114" s="172">
        <v>1</v>
      </c>
      <c r="AC114" s="172">
        <v>1</v>
      </c>
      <c r="AD114" s="172">
        <v>1</v>
      </c>
      <c r="AE114" s="172">
        <v>1</v>
      </c>
      <c r="AF114" s="172">
        <v>1.1000000000000001</v>
      </c>
      <c r="AG114" s="172">
        <v>1.1000000000000001</v>
      </c>
      <c r="AH114" s="172">
        <v>1.05</v>
      </c>
      <c r="AI114" s="172">
        <v>1</v>
      </c>
      <c r="AJ114" s="172">
        <v>1</v>
      </c>
      <c r="AK114" s="172">
        <v>1.02</v>
      </c>
      <c r="AL114" s="172">
        <v>1</v>
      </c>
      <c r="AM114" s="172">
        <v>1</v>
      </c>
      <c r="AN114" s="172">
        <v>1</v>
      </c>
      <c r="AO114" s="172">
        <v>1</v>
      </c>
    </row>
    <row r="115" spans="1:41" x14ac:dyDescent="0.25">
      <c r="A115" s="171">
        <v>40179</v>
      </c>
      <c r="B115" s="172">
        <v>1</v>
      </c>
      <c r="C115" s="172">
        <v>1</v>
      </c>
      <c r="D115" s="172">
        <v>1</v>
      </c>
      <c r="E115" s="172">
        <v>1</v>
      </c>
      <c r="F115" s="172">
        <v>1</v>
      </c>
      <c r="G115" s="172">
        <v>1</v>
      </c>
      <c r="H115" s="172">
        <v>1</v>
      </c>
      <c r="I115" s="172">
        <v>1</v>
      </c>
      <c r="J115" s="172">
        <v>1</v>
      </c>
      <c r="K115" s="172">
        <v>1</v>
      </c>
      <c r="L115" s="172">
        <v>1</v>
      </c>
      <c r="M115" s="172">
        <v>1</v>
      </c>
      <c r="N115" s="172">
        <v>1</v>
      </c>
      <c r="O115" s="172">
        <v>1</v>
      </c>
      <c r="P115" s="172">
        <v>1.03</v>
      </c>
      <c r="Q115" s="172">
        <v>1</v>
      </c>
      <c r="R115" s="172">
        <v>1</v>
      </c>
      <c r="S115" s="172">
        <v>1.02</v>
      </c>
      <c r="T115" s="172">
        <v>1</v>
      </c>
      <c r="U115" s="172">
        <v>1</v>
      </c>
      <c r="V115" s="172">
        <v>1</v>
      </c>
      <c r="W115" s="172">
        <v>1</v>
      </c>
      <c r="X115" s="172">
        <v>1</v>
      </c>
      <c r="Y115" s="172">
        <v>1</v>
      </c>
      <c r="Z115" s="172">
        <v>1</v>
      </c>
      <c r="AA115" s="172">
        <v>1</v>
      </c>
      <c r="AB115" s="172">
        <v>1</v>
      </c>
      <c r="AC115" s="172">
        <v>1</v>
      </c>
      <c r="AD115" s="172">
        <v>1</v>
      </c>
      <c r="AE115" s="172">
        <v>1</v>
      </c>
      <c r="AF115" s="172">
        <v>1.1000000000000001</v>
      </c>
      <c r="AG115" s="172">
        <v>1.1000000000000001</v>
      </c>
      <c r="AH115" s="172">
        <v>1.05</v>
      </c>
      <c r="AI115" s="172">
        <v>1</v>
      </c>
      <c r="AJ115" s="172">
        <v>1</v>
      </c>
      <c r="AK115" s="172">
        <v>1.02</v>
      </c>
      <c r="AL115" s="172">
        <v>1</v>
      </c>
      <c r="AM115" s="172">
        <v>1</v>
      </c>
      <c r="AN115" s="172">
        <v>1</v>
      </c>
      <c r="AO115" s="172">
        <v>1</v>
      </c>
    </row>
    <row r="116" spans="1:41" x14ac:dyDescent="0.25">
      <c r="A116" s="171">
        <v>40210</v>
      </c>
      <c r="B116" s="172">
        <v>1</v>
      </c>
      <c r="C116" s="172">
        <v>1</v>
      </c>
      <c r="D116" s="172">
        <v>1</v>
      </c>
      <c r="E116" s="172">
        <v>1</v>
      </c>
      <c r="F116" s="172">
        <v>1</v>
      </c>
      <c r="G116" s="172">
        <v>1</v>
      </c>
      <c r="H116" s="172">
        <v>1</v>
      </c>
      <c r="I116" s="172">
        <v>1</v>
      </c>
      <c r="J116" s="172">
        <v>1</v>
      </c>
      <c r="K116" s="172">
        <v>1</v>
      </c>
      <c r="L116" s="172">
        <v>1</v>
      </c>
      <c r="M116" s="172">
        <v>1</v>
      </c>
      <c r="N116" s="172">
        <v>1</v>
      </c>
      <c r="O116" s="172">
        <v>1</v>
      </c>
      <c r="P116" s="172">
        <v>1.03</v>
      </c>
      <c r="Q116" s="172">
        <v>1</v>
      </c>
      <c r="R116" s="172">
        <v>1</v>
      </c>
      <c r="S116" s="172">
        <v>1.02</v>
      </c>
      <c r="T116" s="172">
        <v>1</v>
      </c>
      <c r="U116" s="172">
        <v>1</v>
      </c>
      <c r="V116" s="172">
        <v>1</v>
      </c>
      <c r="W116" s="172">
        <v>1</v>
      </c>
      <c r="X116" s="172">
        <v>1</v>
      </c>
      <c r="Y116" s="172">
        <v>1</v>
      </c>
      <c r="Z116" s="172">
        <v>1</v>
      </c>
      <c r="AA116" s="172">
        <v>1</v>
      </c>
      <c r="AB116" s="172">
        <v>1</v>
      </c>
      <c r="AC116" s="172">
        <v>1</v>
      </c>
      <c r="AD116" s="172">
        <v>1</v>
      </c>
      <c r="AE116" s="172">
        <v>1</v>
      </c>
      <c r="AF116" s="172">
        <v>1.1000000000000001</v>
      </c>
      <c r="AG116" s="172">
        <v>1.1000000000000001</v>
      </c>
      <c r="AH116" s="172">
        <v>1.05</v>
      </c>
      <c r="AI116" s="172">
        <v>1</v>
      </c>
      <c r="AJ116" s="172">
        <v>1</v>
      </c>
      <c r="AK116" s="172">
        <v>1.02</v>
      </c>
      <c r="AL116" s="172">
        <v>1</v>
      </c>
      <c r="AM116" s="172">
        <v>1</v>
      </c>
      <c r="AN116" s="172">
        <v>1</v>
      </c>
      <c r="AO116" s="172">
        <v>1</v>
      </c>
    </row>
    <row r="117" spans="1:41" x14ac:dyDescent="0.25">
      <c r="A117" s="171">
        <v>40238</v>
      </c>
      <c r="B117" s="172">
        <v>1</v>
      </c>
      <c r="C117" s="172">
        <v>1</v>
      </c>
      <c r="D117" s="172">
        <v>1</v>
      </c>
      <c r="E117" s="172">
        <v>1</v>
      </c>
      <c r="F117" s="172">
        <v>1</v>
      </c>
      <c r="G117" s="172">
        <v>1</v>
      </c>
      <c r="H117" s="172">
        <v>1</v>
      </c>
      <c r="I117" s="172">
        <v>1</v>
      </c>
      <c r="J117" s="172">
        <v>1</v>
      </c>
      <c r="K117" s="172">
        <v>1</v>
      </c>
      <c r="L117" s="172">
        <v>1</v>
      </c>
      <c r="M117" s="172">
        <v>1</v>
      </c>
      <c r="N117" s="172">
        <v>1</v>
      </c>
      <c r="O117" s="172">
        <v>1</v>
      </c>
      <c r="P117" s="172">
        <v>1.03</v>
      </c>
      <c r="Q117" s="172">
        <v>1</v>
      </c>
      <c r="R117" s="172">
        <v>1</v>
      </c>
      <c r="S117" s="172">
        <v>1.02</v>
      </c>
      <c r="T117" s="172">
        <v>1</v>
      </c>
      <c r="U117" s="172">
        <v>1</v>
      </c>
      <c r="V117" s="172">
        <v>1</v>
      </c>
      <c r="W117" s="172">
        <v>1</v>
      </c>
      <c r="X117" s="172">
        <v>1</v>
      </c>
      <c r="Y117" s="172">
        <v>1</v>
      </c>
      <c r="Z117" s="172">
        <v>1</v>
      </c>
      <c r="AA117" s="172">
        <v>1</v>
      </c>
      <c r="AB117" s="172">
        <v>1</v>
      </c>
      <c r="AC117" s="172">
        <v>1</v>
      </c>
      <c r="AD117" s="172">
        <v>1</v>
      </c>
      <c r="AE117" s="172">
        <v>1</v>
      </c>
      <c r="AF117" s="172">
        <v>1.1000000000000001</v>
      </c>
      <c r="AG117" s="172">
        <v>1.1000000000000001</v>
      </c>
      <c r="AH117" s="172">
        <v>1.05</v>
      </c>
      <c r="AI117" s="172">
        <v>1</v>
      </c>
      <c r="AJ117" s="172">
        <v>1</v>
      </c>
      <c r="AK117" s="172">
        <v>1.02</v>
      </c>
      <c r="AL117" s="172">
        <v>1</v>
      </c>
      <c r="AM117" s="172">
        <v>1</v>
      </c>
      <c r="AN117" s="172">
        <v>1</v>
      </c>
      <c r="AO117" s="172">
        <v>1</v>
      </c>
    </row>
    <row r="118" spans="1:41" x14ac:dyDescent="0.25">
      <c r="A118" s="171">
        <v>40269</v>
      </c>
      <c r="B118" s="172">
        <v>1</v>
      </c>
      <c r="C118" s="172">
        <v>1</v>
      </c>
      <c r="D118" s="172">
        <v>1</v>
      </c>
      <c r="E118" s="172">
        <v>1</v>
      </c>
      <c r="F118" s="172">
        <v>1</v>
      </c>
      <c r="G118" s="172">
        <v>1</v>
      </c>
      <c r="H118" s="172">
        <v>1</v>
      </c>
      <c r="I118" s="172">
        <v>1</v>
      </c>
      <c r="J118" s="172">
        <v>1</v>
      </c>
      <c r="K118" s="172">
        <v>1</v>
      </c>
      <c r="L118" s="172">
        <v>1</v>
      </c>
      <c r="M118" s="172">
        <v>1</v>
      </c>
      <c r="N118" s="172">
        <v>1</v>
      </c>
      <c r="O118" s="172">
        <v>1</v>
      </c>
      <c r="P118" s="172">
        <v>1.03</v>
      </c>
      <c r="Q118" s="172">
        <v>1</v>
      </c>
      <c r="R118" s="172">
        <v>1</v>
      </c>
      <c r="S118" s="172">
        <v>1.02</v>
      </c>
      <c r="T118" s="172">
        <v>1</v>
      </c>
      <c r="U118" s="172">
        <v>1</v>
      </c>
      <c r="V118" s="172">
        <v>1</v>
      </c>
      <c r="W118" s="172">
        <v>1</v>
      </c>
      <c r="X118" s="172">
        <v>1</v>
      </c>
      <c r="Y118" s="172">
        <v>1.02</v>
      </c>
      <c r="Z118" s="172">
        <v>1</v>
      </c>
      <c r="AA118" s="172">
        <v>1</v>
      </c>
      <c r="AB118" s="172">
        <v>1</v>
      </c>
      <c r="AC118" s="172">
        <v>1</v>
      </c>
      <c r="AD118" s="172">
        <v>0.98</v>
      </c>
      <c r="AE118" s="172">
        <v>0.98</v>
      </c>
      <c r="AF118" s="172">
        <v>0.98</v>
      </c>
      <c r="AG118" s="172">
        <v>0.98</v>
      </c>
      <c r="AH118" s="172">
        <v>1.05</v>
      </c>
      <c r="AI118" s="172">
        <v>1</v>
      </c>
      <c r="AJ118" s="172">
        <v>1</v>
      </c>
      <c r="AK118" s="172">
        <v>1.02</v>
      </c>
      <c r="AL118" s="172">
        <v>1</v>
      </c>
      <c r="AM118" s="172">
        <v>1</v>
      </c>
      <c r="AN118" s="172">
        <v>1</v>
      </c>
      <c r="AO118" s="172">
        <v>1</v>
      </c>
    </row>
    <row r="119" spans="1:41" x14ac:dyDescent="0.25">
      <c r="A119" s="171">
        <v>40299</v>
      </c>
      <c r="B119" s="172">
        <v>1</v>
      </c>
      <c r="C119" s="172">
        <v>1</v>
      </c>
      <c r="D119" s="172">
        <v>1</v>
      </c>
      <c r="E119" s="172">
        <v>1</v>
      </c>
      <c r="F119" s="172">
        <v>1</v>
      </c>
      <c r="G119" s="172">
        <v>1</v>
      </c>
      <c r="H119" s="172">
        <v>1</v>
      </c>
      <c r="I119" s="172">
        <v>1</v>
      </c>
      <c r="J119" s="172">
        <v>1</v>
      </c>
      <c r="K119" s="172">
        <v>1</v>
      </c>
      <c r="L119" s="172">
        <v>1</v>
      </c>
      <c r="M119" s="172">
        <v>1</v>
      </c>
      <c r="N119" s="172">
        <v>1</v>
      </c>
      <c r="O119" s="172">
        <v>1</v>
      </c>
      <c r="P119" s="172">
        <v>1.03</v>
      </c>
      <c r="Q119" s="172">
        <v>1</v>
      </c>
      <c r="R119" s="172">
        <v>1</v>
      </c>
      <c r="S119" s="172">
        <v>1.02</v>
      </c>
      <c r="T119" s="172">
        <v>1</v>
      </c>
      <c r="U119" s="172">
        <v>1</v>
      </c>
      <c r="V119" s="172">
        <v>1</v>
      </c>
      <c r="W119" s="172">
        <v>1</v>
      </c>
      <c r="X119" s="172">
        <v>1</v>
      </c>
      <c r="Y119" s="172">
        <v>1.02</v>
      </c>
      <c r="Z119" s="172">
        <v>1</v>
      </c>
      <c r="AA119" s="172">
        <v>1</v>
      </c>
      <c r="AB119" s="172">
        <v>1</v>
      </c>
      <c r="AC119" s="172">
        <v>1</v>
      </c>
      <c r="AD119" s="172">
        <v>0.98</v>
      </c>
      <c r="AE119" s="172">
        <v>0.98</v>
      </c>
      <c r="AF119" s="172">
        <v>0.98</v>
      </c>
      <c r="AG119" s="172">
        <v>0.98</v>
      </c>
      <c r="AH119" s="172">
        <v>1.05</v>
      </c>
      <c r="AI119" s="172">
        <v>1</v>
      </c>
      <c r="AJ119" s="172">
        <v>1</v>
      </c>
      <c r="AK119" s="172">
        <v>1.02</v>
      </c>
      <c r="AL119" s="172">
        <v>1</v>
      </c>
      <c r="AM119" s="172">
        <v>1</v>
      </c>
      <c r="AN119" s="172">
        <v>1</v>
      </c>
      <c r="AO119" s="172">
        <v>1</v>
      </c>
    </row>
    <row r="120" spans="1:41" x14ac:dyDescent="0.25">
      <c r="A120" s="171">
        <v>40330</v>
      </c>
      <c r="B120" s="172">
        <v>1</v>
      </c>
      <c r="C120" s="172">
        <v>1</v>
      </c>
      <c r="D120" s="172">
        <v>1</v>
      </c>
      <c r="E120" s="172">
        <v>1</v>
      </c>
      <c r="F120" s="172">
        <v>1</v>
      </c>
      <c r="G120" s="172">
        <v>1</v>
      </c>
      <c r="H120" s="172">
        <v>1</v>
      </c>
      <c r="I120" s="172">
        <v>1</v>
      </c>
      <c r="J120" s="172">
        <v>1</v>
      </c>
      <c r="K120" s="172">
        <v>1</v>
      </c>
      <c r="L120" s="172">
        <v>1</v>
      </c>
      <c r="M120" s="172">
        <v>1</v>
      </c>
      <c r="N120" s="172">
        <v>1</v>
      </c>
      <c r="O120" s="172">
        <v>1</v>
      </c>
      <c r="P120" s="172">
        <v>1.03</v>
      </c>
      <c r="Q120" s="172">
        <v>1</v>
      </c>
      <c r="R120" s="172">
        <v>1</v>
      </c>
      <c r="S120" s="172">
        <v>1.02</v>
      </c>
      <c r="T120" s="172">
        <v>1</v>
      </c>
      <c r="U120" s="172">
        <v>1</v>
      </c>
      <c r="V120" s="172">
        <v>1</v>
      </c>
      <c r="W120" s="172">
        <v>1</v>
      </c>
      <c r="X120" s="172">
        <v>1</v>
      </c>
      <c r="Y120" s="172">
        <v>1.02</v>
      </c>
      <c r="Z120" s="172">
        <v>1</v>
      </c>
      <c r="AA120" s="172">
        <v>1</v>
      </c>
      <c r="AB120" s="172">
        <v>1</v>
      </c>
      <c r="AC120" s="172">
        <v>1</v>
      </c>
      <c r="AD120" s="172">
        <v>0.98</v>
      </c>
      <c r="AE120" s="172">
        <v>0.98</v>
      </c>
      <c r="AF120" s="172">
        <v>0.98</v>
      </c>
      <c r="AG120" s="172">
        <v>0.98</v>
      </c>
      <c r="AH120" s="172">
        <v>1.05</v>
      </c>
      <c r="AI120" s="172">
        <v>1</v>
      </c>
      <c r="AJ120" s="172">
        <v>1</v>
      </c>
      <c r="AK120" s="172">
        <v>1.02</v>
      </c>
      <c r="AL120" s="172">
        <v>1</v>
      </c>
      <c r="AM120" s="172">
        <v>1</v>
      </c>
      <c r="AN120" s="172">
        <v>1</v>
      </c>
      <c r="AO120" s="172">
        <v>1</v>
      </c>
    </row>
    <row r="121" spans="1:41" x14ac:dyDescent="0.25">
      <c r="A121" s="171">
        <v>40360</v>
      </c>
      <c r="B121" s="172">
        <v>1</v>
      </c>
      <c r="C121" s="172">
        <v>1</v>
      </c>
      <c r="D121" s="172">
        <v>1</v>
      </c>
      <c r="E121" s="172">
        <v>1</v>
      </c>
      <c r="F121" s="172">
        <v>1</v>
      </c>
      <c r="G121" s="172">
        <v>1</v>
      </c>
      <c r="H121" s="172">
        <v>1</v>
      </c>
      <c r="I121" s="172">
        <v>1</v>
      </c>
      <c r="J121" s="172">
        <v>1</v>
      </c>
      <c r="K121" s="172">
        <v>1</v>
      </c>
      <c r="L121" s="172">
        <v>1</v>
      </c>
      <c r="M121" s="172">
        <v>1</v>
      </c>
      <c r="N121" s="172">
        <v>1</v>
      </c>
      <c r="O121" s="172">
        <v>1</v>
      </c>
      <c r="P121" s="172">
        <v>1.03</v>
      </c>
      <c r="Q121" s="172">
        <v>1</v>
      </c>
      <c r="R121" s="172">
        <v>1</v>
      </c>
      <c r="S121" s="172">
        <v>1.02</v>
      </c>
      <c r="T121" s="172">
        <v>1</v>
      </c>
      <c r="U121" s="172">
        <v>1</v>
      </c>
      <c r="V121" s="172">
        <v>1</v>
      </c>
      <c r="W121" s="172">
        <v>1</v>
      </c>
      <c r="X121" s="172">
        <v>1</v>
      </c>
      <c r="Y121" s="172">
        <v>1.02</v>
      </c>
      <c r="Z121" s="172">
        <v>1</v>
      </c>
      <c r="AA121" s="172">
        <v>1</v>
      </c>
      <c r="AB121" s="172">
        <v>1</v>
      </c>
      <c r="AC121" s="172">
        <v>1</v>
      </c>
      <c r="AD121" s="172">
        <v>0.98</v>
      </c>
      <c r="AE121" s="172">
        <v>0.98</v>
      </c>
      <c r="AF121" s="172">
        <v>0.98</v>
      </c>
      <c r="AG121" s="172">
        <v>0.98</v>
      </c>
      <c r="AH121" s="172">
        <v>1.05</v>
      </c>
      <c r="AI121" s="172">
        <v>1</v>
      </c>
      <c r="AJ121" s="172">
        <v>1</v>
      </c>
      <c r="AK121" s="172">
        <v>1.02</v>
      </c>
      <c r="AL121" s="172">
        <v>1</v>
      </c>
      <c r="AM121" s="172">
        <v>1</v>
      </c>
      <c r="AN121" s="172">
        <v>1</v>
      </c>
      <c r="AO121" s="172">
        <v>1</v>
      </c>
    </row>
    <row r="122" spans="1:41" x14ac:dyDescent="0.25">
      <c r="A122" s="171">
        <v>40391</v>
      </c>
      <c r="B122" s="172">
        <v>1</v>
      </c>
      <c r="C122" s="172">
        <v>1</v>
      </c>
      <c r="D122" s="172">
        <v>1</v>
      </c>
      <c r="E122" s="172">
        <v>1</v>
      </c>
      <c r="F122" s="172">
        <v>1</v>
      </c>
      <c r="G122" s="172">
        <v>1</v>
      </c>
      <c r="H122" s="172">
        <v>1</v>
      </c>
      <c r="I122" s="172">
        <v>1</v>
      </c>
      <c r="J122" s="172">
        <v>1</v>
      </c>
      <c r="K122" s="172">
        <v>1</v>
      </c>
      <c r="L122" s="172">
        <v>1</v>
      </c>
      <c r="M122" s="172">
        <v>1</v>
      </c>
      <c r="N122" s="172">
        <v>1</v>
      </c>
      <c r="O122" s="172">
        <v>1</v>
      </c>
      <c r="P122" s="172">
        <v>1.03</v>
      </c>
      <c r="Q122" s="172">
        <v>1</v>
      </c>
      <c r="R122" s="172">
        <v>1</v>
      </c>
      <c r="S122" s="172">
        <v>1.02</v>
      </c>
      <c r="T122" s="172">
        <v>1</v>
      </c>
      <c r="U122" s="172">
        <v>1</v>
      </c>
      <c r="V122" s="172">
        <v>1</v>
      </c>
      <c r="W122" s="172">
        <v>1</v>
      </c>
      <c r="X122" s="172">
        <v>1</v>
      </c>
      <c r="Y122" s="172">
        <v>1.02</v>
      </c>
      <c r="Z122" s="172">
        <v>1</v>
      </c>
      <c r="AA122" s="172">
        <v>1</v>
      </c>
      <c r="AB122" s="172">
        <v>1</v>
      </c>
      <c r="AC122" s="172">
        <v>1</v>
      </c>
      <c r="AD122" s="172">
        <v>0.98</v>
      </c>
      <c r="AE122" s="172">
        <v>0.98</v>
      </c>
      <c r="AF122" s="172">
        <v>0.98</v>
      </c>
      <c r="AG122" s="172">
        <v>0.98</v>
      </c>
      <c r="AH122" s="172">
        <v>1.05</v>
      </c>
      <c r="AI122" s="172">
        <v>1</v>
      </c>
      <c r="AJ122" s="172">
        <v>1</v>
      </c>
      <c r="AK122" s="172">
        <v>1.02</v>
      </c>
      <c r="AL122" s="172">
        <v>1</v>
      </c>
      <c r="AM122" s="172">
        <v>1</v>
      </c>
      <c r="AN122" s="172">
        <v>1</v>
      </c>
      <c r="AO122" s="172">
        <v>1</v>
      </c>
    </row>
    <row r="123" spans="1:41" x14ac:dyDescent="0.25">
      <c r="A123" s="171">
        <v>40422</v>
      </c>
      <c r="B123" s="172">
        <v>1</v>
      </c>
      <c r="C123" s="172">
        <v>1</v>
      </c>
      <c r="D123" s="172">
        <v>1</v>
      </c>
      <c r="E123" s="172">
        <v>1</v>
      </c>
      <c r="F123" s="172">
        <v>1</v>
      </c>
      <c r="G123" s="172">
        <v>1</v>
      </c>
      <c r="H123" s="172">
        <v>1</v>
      </c>
      <c r="I123" s="172">
        <v>1</v>
      </c>
      <c r="J123" s="172">
        <v>1</v>
      </c>
      <c r="K123" s="172">
        <v>1</v>
      </c>
      <c r="L123" s="172">
        <v>1</v>
      </c>
      <c r="M123" s="172">
        <v>1</v>
      </c>
      <c r="N123" s="172">
        <v>1</v>
      </c>
      <c r="O123" s="172">
        <v>1</v>
      </c>
      <c r="P123" s="172">
        <v>1.03</v>
      </c>
      <c r="Q123" s="172">
        <v>1</v>
      </c>
      <c r="R123" s="172">
        <v>1</v>
      </c>
      <c r="S123" s="172">
        <v>1.02</v>
      </c>
      <c r="T123" s="172">
        <v>1</v>
      </c>
      <c r="U123" s="172">
        <v>1</v>
      </c>
      <c r="V123" s="172">
        <v>1</v>
      </c>
      <c r="W123" s="172">
        <v>1</v>
      </c>
      <c r="X123" s="172">
        <v>1</v>
      </c>
      <c r="Y123" s="172">
        <v>1.02</v>
      </c>
      <c r="Z123" s="172">
        <v>1</v>
      </c>
      <c r="AA123" s="172">
        <v>1</v>
      </c>
      <c r="AB123" s="172">
        <v>1</v>
      </c>
      <c r="AC123" s="172">
        <v>1</v>
      </c>
      <c r="AD123" s="172">
        <v>0.98</v>
      </c>
      <c r="AE123" s="172">
        <v>0.98</v>
      </c>
      <c r="AF123" s="172">
        <v>0.98</v>
      </c>
      <c r="AG123" s="172">
        <v>0.98</v>
      </c>
      <c r="AH123" s="172">
        <v>1.05</v>
      </c>
      <c r="AI123" s="172">
        <v>1</v>
      </c>
      <c r="AJ123" s="172">
        <v>1</v>
      </c>
      <c r="AK123" s="172">
        <v>1.02</v>
      </c>
      <c r="AL123" s="172">
        <v>1</v>
      </c>
      <c r="AM123" s="172">
        <v>1</v>
      </c>
      <c r="AN123" s="172">
        <v>1</v>
      </c>
      <c r="AO123" s="172">
        <v>1</v>
      </c>
    </row>
    <row r="124" spans="1:41" x14ac:dyDescent="0.25">
      <c r="A124" s="171">
        <v>40452</v>
      </c>
      <c r="B124" s="172">
        <v>1</v>
      </c>
      <c r="C124" s="172">
        <v>1</v>
      </c>
      <c r="D124" s="172">
        <v>1</v>
      </c>
      <c r="E124" s="172">
        <v>1</v>
      </c>
      <c r="F124" s="172">
        <v>1</v>
      </c>
      <c r="G124" s="172">
        <v>1</v>
      </c>
      <c r="H124" s="172">
        <v>1</v>
      </c>
      <c r="I124" s="172">
        <v>1</v>
      </c>
      <c r="J124" s="172">
        <v>1</v>
      </c>
      <c r="K124" s="172">
        <v>1</v>
      </c>
      <c r="L124" s="172">
        <v>1</v>
      </c>
      <c r="M124" s="172">
        <v>1</v>
      </c>
      <c r="N124" s="172">
        <v>1</v>
      </c>
      <c r="O124" s="172">
        <v>1</v>
      </c>
      <c r="P124" s="172">
        <v>1.03</v>
      </c>
      <c r="Q124" s="172">
        <v>1</v>
      </c>
      <c r="R124" s="172">
        <v>1</v>
      </c>
      <c r="S124" s="172">
        <v>1.02</v>
      </c>
      <c r="T124" s="172">
        <v>1</v>
      </c>
      <c r="U124" s="172">
        <v>1</v>
      </c>
      <c r="V124" s="172">
        <v>1</v>
      </c>
      <c r="W124" s="172">
        <v>1</v>
      </c>
      <c r="X124" s="172">
        <v>1</v>
      </c>
      <c r="Y124" s="172">
        <v>1.02</v>
      </c>
      <c r="Z124" s="172">
        <v>1</v>
      </c>
      <c r="AA124" s="172">
        <v>1</v>
      </c>
      <c r="AB124" s="172">
        <v>1</v>
      </c>
      <c r="AC124" s="172">
        <v>1</v>
      </c>
      <c r="AD124" s="172">
        <v>0.98</v>
      </c>
      <c r="AE124" s="172">
        <v>0.98</v>
      </c>
      <c r="AF124" s="172">
        <v>0.98</v>
      </c>
      <c r="AG124" s="172">
        <v>0.98</v>
      </c>
      <c r="AH124" s="172">
        <v>1.05</v>
      </c>
      <c r="AI124" s="172">
        <v>1</v>
      </c>
      <c r="AJ124" s="172">
        <v>1</v>
      </c>
      <c r="AK124" s="172">
        <v>1.02</v>
      </c>
      <c r="AL124" s="172">
        <v>1</v>
      </c>
      <c r="AM124" s="172">
        <v>1</v>
      </c>
      <c r="AN124" s="172">
        <v>1</v>
      </c>
      <c r="AO124" s="172">
        <v>1</v>
      </c>
    </row>
    <row r="125" spans="1:41" x14ac:dyDescent="0.25">
      <c r="A125" s="171">
        <v>40483</v>
      </c>
      <c r="B125" s="172">
        <v>1</v>
      </c>
      <c r="C125" s="172">
        <v>1</v>
      </c>
      <c r="D125" s="172">
        <v>1</v>
      </c>
      <c r="E125" s="172">
        <v>1</v>
      </c>
      <c r="F125" s="172">
        <v>1</v>
      </c>
      <c r="G125" s="172">
        <v>1</v>
      </c>
      <c r="H125" s="172">
        <v>1</v>
      </c>
      <c r="I125" s="172">
        <v>1</v>
      </c>
      <c r="J125" s="172">
        <v>1</v>
      </c>
      <c r="K125" s="172">
        <v>1</v>
      </c>
      <c r="L125" s="172">
        <v>1</v>
      </c>
      <c r="M125" s="172">
        <v>1</v>
      </c>
      <c r="N125" s="172">
        <v>1</v>
      </c>
      <c r="O125" s="172">
        <v>1</v>
      </c>
      <c r="P125" s="172">
        <v>1.03</v>
      </c>
      <c r="Q125" s="172">
        <v>1</v>
      </c>
      <c r="R125" s="172">
        <v>1</v>
      </c>
      <c r="S125" s="172">
        <v>1.02</v>
      </c>
      <c r="T125" s="172">
        <v>1</v>
      </c>
      <c r="U125" s="172">
        <v>1</v>
      </c>
      <c r="V125" s="172">
        <v>1</v>
      </c>
      <c r="W125" s="172">
        <v>1</v>
      </c>
      <c r="X125" s="172">
        <v>1</v>
      </c>
      <c r="Y125" s="172">
        <v>1</v>
      </c>
      <c r="Z125" s="172">
        <v>1</v>
      </c>
      <c r="AA125" s="172">
        <v>1</v>
      </c>
      <c r="AB125" s="172">
        <v>1</v>
      </c>
      <c r="AC125" s="172">
        <v>1</v>
      </c>
      <c r="AD125" s="172">
        <v>1</v>
      </c>
      <c r="AE125" s="172">
        <v>1</v>
      </c>
      <c r="AF125" s="172">
        <v>1.1000000000000001</v>
      </c>
      <c r="AG125" s="172">
        <v>1.1000000000000001</v>
      </c>
      <c r="AH125" s="172">
        <v>1.05</v>
      </c>
      <c r="AI125" s="172">
        <v>1</v>
      </c>
      <c r="AJ125" s="172">
        <v>1</v>
      </c>
      <c r="AK125" s="172">
        <v>1.02</v>
      </c>
      <c r="AL125" s="172">
        <v>1</v>
      </c>
      <c r="AM125" s="172">
        <v>1</v>
      </c>
      <c r="AN125" s="172">
        <v>1</v>
      </c>
      <c r="AO125" s="172">
        <v>1</v>
      </c>
    </row>
    <row r="126" spans="1:41" x14ac:dyDescent="0.25">
      <c r="A126" s="171">
        <v>40513</v>
      </c>
      <c r="B126" s="172">
        <v>1</v>
      </c>
      <c r="C126" s="172">
        <v>1</v>
      </c>
      <c r="D126" s="172">
        <v>1</v>
      </c>
      <c r="E126" s="172">
        <v>1</v>
      </c>
      <c r="F126" s="172">
        <v>1</v>
      </c>
      <c r="G126" s="172">
        <v>1</v>
      </c>
      <c r="H126" s="172">
        <v>1</v>
      </c>
      <c r="I126" s="172">
        <v>1</v>
      </c>
      <c r="J126" s="172">
        <v>1</v>
      </c>
      <c r="K126" s="172">
        <v>1</v>
      </c>
      <c r="L126" s="172">
        <v>1</v>
      </c>
      <c r="M126" s="172">
        <v>1</v>
      </c>
      <c r="N126" s="172">
        <v>1</v>
      </c>
      <c r="O126" s="172">
        <v>1</v>
      </c>
      <c r="P126" s="172">
        <v>1.03</v>
      </c>
      <c r="Q126" s="172">
        <v>1</v>
      </c>
      <c r="R126" s="172">
        <v>1</v>
      </c>
      <c r="S126" s="172">
        <v>1.02</v>
      </c>
      <c r="T126" s="172">
        <v>1</v>
      </c>
      <c r="U126" s="172">
        <v>1</v>
      </c>
      <c r="V126" s="172">
        <v>1</v>
      </c>
      <c r="W126" s="172">
        <v>1</v>
      </c>
      <c r="X126" s="172">
        <v>1</v>
      </c>
      <c r="Y126" s="172">
        <v>1</v>
      </c>
      <c r="Z126" s="172">
        <v>1</v>
      </c>
      <c r="AA126" s="172">
        <v>1</v>
      </c>
      <c r="AB126" s="172">
        <v>1</v>
      </c>
      <c r="AC126" s="172">
        <v>1</v>
      </c>
      <c r="AD126" s="172">
        <v>1</v>
      </c>
      <c r="AE126" s="172">
        <v>1</v>
      </c>
      <c r="AF126" s="172">
        <v>1.1000000000000001</v>
      </c>
      <c r="AG126" s="172">
        <v>1.1000000000000001</v>
      </c>
      <c r="AH126" s="172">
        <v>1.05</v>
      </c>
      <c r="AI126" s="172">
        <v>1</v>
      </c>
      <c r="AJ126" s="172">
        <v>1</v>
      </c>
      <c r="AK126" s="172">
        <v>1.02</v>
      </c>
      <c r="AL126" s="172">
        <v>1</v>
      </c>
      <c r="AM126" s="172">
        <v>1</v>
      </c>
      <c r="AN126" s="172">
        <v>1</v>
      </c>
      <c r="AO126" s="172">
        <v>1</v>
      </c>
    </row>
    <row r="127" spans="1:41" x14ac:dyDescent="0.25">
      <c r="A127" s="171">
        <v>40544</v>
      </c>
      <c r="B127" s="172">
        <v>1</v>
      </c>
      <c r="C127" s="172">
        <v>1</v>
      </c>
      <c r="D127" s="172">
        <v>1</v>
      </c>
      <c r="E127" s="172">
        <v>1</v>
      </c>
      <c r="F127" s="172">
        <v>1</v>
      </c>
      <c r="G127" s="172">
        <v>1</v>
      </c>
      <c r="H127" s="172">
        <v>1</v>
      </c>
      <c r="I127" s="172">
        <v>1</v>
      </c>
      <c r="J127" s="172">
        <v>1</v>
      </c>
      <c r="K127" s="172">
        <v>1</v>
      </c>
      <c r="L127" s="172">
        <v>1</v>
      </c>
      <c r="M127" s="172">
        <v>1</v>
      </c>
      <c r="N127" s="172">
        <v>1</v>
      </c>
      <c r="O127" s="172">
        <v>1</v>
      </c>
      <c r="P127" s="172">
        <v>1.03</v>
      </c>
      <c r="Q127" s="172">
        <v>1</v>
      </c>
      <c r="R127" s="172">
        <v>1</v>
      </c>
      <c r="S127" s="172">
        <v>1.02</v>
      </c>
      <c r="T127" s="172">
        <v>1</v>
      </c>
      <c r="U127" s="172">
        <v>1</v>
      </c>
      <c r="V127" s="172">
        <v>1</v>
      </c>
      <c r="W127" s="172">
        <v>1</v>
      </c>
      <c r="X127" s="172">
        <v>1</v>
      </c>
      <c r="Y127" s="172">
        <v>1</v>
      </c>
      <c r="Z127" s="172">
        <v>1</v>
      </c>
      <c r="AA127" s="172">
        <v>1</v>
      </c>
      <c r="AB127" s="172">
        <v>1</v>
      </c>
      <c r="AC127" s="172">
        <v>1</v>
      </c>
      <c r="AD127" s="172">
        <v>1</v>
      </c>
      <c r="AE127" s="172">
        <v>1</v>
      </c>
      <c r="AF127" s="172">
        <v>1.1000000000000001</v>
      </c>
      <c r="AG127" s="172">
        <v>1.1000000000000001</v>
      </c>
      <c r="AH127" s="172">
        <v>1.05</v>
      </c>
      <c r="AI127" s="172">
        <v>1</v>
      </c>
      <c r="AJ127" s="172">
        <v>1</v>
      </c>
      <c r="AK127" s="172">
        <v>1.02</v>
      </c>
      <c r="AL127" s="172">
        <v>1</v>
      </c>
      <c r="AM127" s="172">
        <v>1</v>
      </c>
      <c r="AN127" s="172">
        <v>1</v>
      </c>
      <c r="AO127" s="172">
        <v>1</v>
      </c>
    </row>
    <row r="128" spans="1:41" x14ac:dyDescent="0.25">
      <c r="A128" s="171">
        <v>40575</v>
      </c>
      <c r="B128" s="172">
        <v>1</v>
      </c>
      <c r="C128" s="172">
        <v>1</v>
      </c>
      <c r="D128" s="172">
        <v>1</v>
      </c>
      <c r="E128" s="172">
        <v>1</v>
      </c>
      <c r="F128" s="172">
        <v>1</v>
      </c>
      <c r="G128" s="172">
        <v>1</v>
      </c>
      <c r="H128" s="172">
        <v>1</v>
      </c>
      <c r="I128" s="172">
        <v>1</v>
      </c>
      <c r="J128" s="172">
        <v>1</v>
      </c>
      <c r="K128" s="172">
        <v>1</v>
      </c>
      <c r="L128" s="172">
        <v>1</v>
      </c>
      <c r="M128" s="172">
        <v>1</v>
      </c>
      <c r="N128" s="172">
        <v>1</v>
      </c>
      <c r="O128" s="172">
        <v>1</v>
      </c>
      <c r="P128" s="172">
        <v>1.03</v>
      </c>
      <c r="Q128" s="172">
        <v>1</v>
      </c>
      <c r="R128" s="172">
        <v>1</v>
      </c>
      <c r="S128" s="172">
        <v>1.02</v>
      </c>
      <c r="T128" s="172">
        <v>1</v>
      </c>
      <c r="U128" s="172">
        <v>1</v>
      </c>
      <c r="V128" s="172">
        <v>1</v>
      </c>
      <c r="W128" s="172">
        <v>1</v>
      </c>
      <c r="X128" s="172">
        <v>1</v>
      </c>
      <c r="Y128" s="172">
        <v>1</v>
      </c>
      <c r="Z128" s="172">
        <v>1</v>
      </c>
      <c r="AA128" s="172">
        <v>1</v>
      </c>
      <c r="AB128" s="172">
        <v>1</v>
      </c>
      <c r="AC128" s="172">
        <v>1</v>
      </c>
      <c r="AD128" s="172">
        <v>1</v>
      </c>
      <c r="AE128" s="172">
        <v>1</v>
      </c>
      <c r="AF128" s="172">
        <v>1.1000000000000001</v>
      </c>
      <c r="AG128" s="172">
        <v>1.1000000000000001</v>
      </c>
      <c r="AH128" s="172">
        <v>1.05</v>
      </c>
      <c r="AI128" s="172">
        <v>1</v>
      </c>
      <c r="AJ128" s="172">
        <v>1</v>
      </c>
      <c r="AK128" s="172">
        <v>1.02</v>
      </c>
      <c r="AL128" s="172">
        <v>1</v>
      </c>
      <c r="AM128" s="172">
        <v>1</v>
      </c>
      <c r="AN128" s="172">
        <v>1</v>
      </c>
      <c r="AO128" s="172">
        <v>1</v>
      </c>
    </row>
    <row r="129" spans="1:41" x14ac:dyDescent="0.25">
      <c r="A129" s="171">
        <v>40603</v>
      </c>
      <c r="B129" s="172">
        <v>1</v>
      </c>
      <c r="C129" s="172">
        <v>1</v>
      </c>
      <c r="D129" s="172">
        <v>1</v>
      </c>
      <c r="E129" s="172">
        <v>1</v>
      </c>
      <c r="F129" s="172">
        <v>1</v>
      </c>
      <c r="G129" s="172">
        <v>1</v>
      </c>
      <c r="H129" s="172">
        <v>1</v>
      </c>
      <c r="I129" s="172">
        <v>1</v>
      </c>
      <c r="J129" s="172">
        <v>1</v>
      </c>
      <c r="K129" s="172">
        <v>1</v>
      </c>
      <c r="L129" s="172">
        <v>1</v>
      </c>
      <c r="M129" s="172">
        <v>1</v>
      </c>
      <c r="N129" s="172">
        <v>1</v>
      </c>
      <c r="O129" s="172">
        <v>1</v>
      </c>
      <c r="P129" s="172">
        <v>1.03</v>
      </c>
      <c r="Q129" s="172">
        <v>1</v>
      </c>
      <c r="R129" s="172">
        <v>1</v>
      </c>
      <c r="S129" s="172">
        <v>1.02</v>
      </c>
      <c r="T129" s="172">
        <v>1</v>
      </c>
      <c r="U129" s="172">
        <v>1</v>
      </c>
      <c r="V129" s="172">
        <v>1</v>
      </c>
      <c r="W129" s="172">
        <v>1</v>
      </c>
      <c r="X129" s="172">
        <v>1</v>
      </c>
      <c r="Y129" s="172">
        <v>1</v>
      </c>
      <c r="Z129" s="172">
        <v>1</v>
      </c>
      <c r="AA129" s="172">
        <v>1</v>
      </c>
      <c r="AB129" s="172">
        <v>1</v>
      </c>
      <c r="AC129" s="172">
        <v>1</v>
      </c>
      <c r="AD129" s="172">
        <v>1</v>
      </c>
      <c r="AE129" s="172">
        <v>1</v>
      </c>
      <c r="AF129" s="172">
        <v>1.1000000000000001</v>
      </c>
      <c r="AG129" s="172">
        <v>1.1000000000000001</v>
      </c>
      <c r="AH129" s="172">
        <v>1.05</v>
      </c>
      <c r="AI129" s="172">
        <v>1</v>
      </c>
      <c r="AJ129" s="172">
        <v>1</v>
      </c>
      <c r="AK129" s="172">
        <v>1.02</v>
      </c>
      <c r="AL129" s="172">
        <v>1</v>
      </c>
      <c r="AM129" s="172">
        <v>1</v>
      </c>
      <c r="AN129" s="172">
        <v>1</v>
      </c>
      <c r="AO129" s="172">
        <v>1</v>
      </c>
    </row>
    <row r="130" spans="1:41" x14ac:dyDescent="0.25">
      <c r="A130" s="171">
        <v>40634</v>
      </c>
      <c r="B130" s="172">
        <v>1</v>
      </c>
      <c r="C130" s="172">
        <v>1</v>
      </c>
      <c r="D130" s="172">
        <v>1</v>
      </c>
      <c r="E130" s="172">
        <v>1</v>
      </c>
      <c r="F130" s="172">
        <v>1</v>
      </c>
      <c r="G130" s="172">
        <v>1</v>
      </c>
      <c r="H130" s="172">
        <v>1</v>
      </c>
      <c r="I130" s="172">
        <v>1</v>
      </c>
      <c r="J130" s="172">
        <v>1</v>
      </c>
      <c r="K130" s="172">
        <v>1</v>
      </c>
      <c r="L130" s="172">
        <v>1</v>
      </c>
      <c r="M130" s="172">
        <v>1</v>
      </c>
      <c r="N130" s="172">
        <v>1</v>
      </c>
      <c r="O130" s="172">
        <v>1</v>
      </c>
      <c r="P130" s="172">
        <v>1.03</v>
      </c>
      <c r="Q130" s="172">
        <v>1</v>
      </c>
      <c r="R130" s="172">
        <v>1</v>
      </c>
      <c r="S130" s="172">
        <v>1.02</v>
      </c>
      <c r="T130" s="172">
        <v>1</v>
      </c>
      <c r="U130" s="172">
        <v>1</v>
      </c>
      <c r="V130" s="172">
        <v>1</v>
      </c>
      <c r="W130" s="172">
        <v>1</v>
      </c>
      <c r="X130" s="172">
        <v>1</v>
      </c>
      <c r="Y130" s="172">
        <v>1.02</v>
      </c>
      <c r="Z130" s="172">
        <v>1</v>
      </c>
      <c r="AA130" s="172">
        <v>1</v>
      </c>
      <c r="AB130" s="172">
        <v>1</v>
      </c>
      <c r="AC130" s="172">
        <v>1</v>
      </c>
      <c r="AD130" s="172">
        <v>0.98</v>
      </c>
      <c r="AE130" s="172">
        <v>0.98</v>
      </c>
      <c r="AF130" s="172">
        <v>0.98</v>
      </c>
      <c r="AG130" s="172">
        <v>0.98</v>
      </c>
      <c r="AH130" s="172">
        <v>1.05</v>
      </c>
      <c r="AI130" s="172">
        <v>1</v>
      </c>
      <c r="AJ130" s="172">
        <v>1</v>
      </c>
      <c r="AK130" s="172">
        <v>1.02</v>
      </c>
      <c r="AL130" s="172">
        <v>1</v>
      </c>
      <c r="AM130" s="172">
        <v>1</v>
      </c>
      <c r="AN130" s="172">
        <v>1</v>
      </c>
      <c r="AO130" s="172">
        <v>1</v>
      </c>
    </row>
    <row r="131" spans="1:41" x14ac:dyDescent="0.25">
      <c r="A131" s="171">
        <v>40664</v>
      </c>
      <c r="B131" s="172">
        <v>1</v>
      </c>
      <c r="C131" s="172">
        <v>1</v>
      </c>
      <c r="D131" s="172">
        <v>1</v>
      </c>
      <c r="E131" s="172">
        <v>1</v>
      </c>
      <c r="F131" s="172">
        <v>1</v>
      </c>
      <c r="G131" s="172">
        <v>1</v>
      </c>
      <c r="H131" s="172">
        <v>1</v>
      </c>
      <c r="I131" s="172">
        <v>1</v>
      </c>
      <c r="J131" s="172">
        <v>1</v>
      </c>
      <c r="K131" s="172">
        <v>1</v>
      </c>
      <c r="L131" s="172">
        <v>1</v>
      </c>
      <c r="M131" s="172">
        <v>1</v>
      </c>
      <c r="N131" s="172">
        <v>1</v>
      </c>
      <c r="O131" s="172">
        <v>1</v>
      </c>
      <c r="P131" s="172">
        <v>1.03</v>
      </c>
      <c r="Q131" s="172">
        <v>1</v>
      </c>
      <c r="R131" s="172">
        <v>1</v>
      </c>
      <c r="S131" s="172">
        <v>1.02</v>
      </c>
      <c r="T131" s="172">
        <v>1</v>
      </c>
      <c r="U131" s="172">
        <v>1</v>
      </c>
      <c r="V131" s="172">
        <v>1</v>
      </c>
      <c r="W131" s="172">
        <v>1</v>
      </c>
      <c r="X131" s="172">
        <v>1</v>
      </c>
      <c r="Y131" s="172">
        <v>1.02</v>
      </c>
      <c r="Z131" s="172">
        <v>1</v>
      </c>
      <c r="AA131" s="172">
        <v>1</v>
      </c>
      <c r="AB131" s="172">
        <v>1</v>
      </c>
      <c r="AC131" s="172">
        <v>1</v>
      </c>
      <c r="AD131" s="172">
        <v>0.98</v>
      </c>
      <c r="AE131" s="172">
        <v>0.98</v>
      </c>
      <c r="AF131" s="172">
        <v>0.98</v>
      </c>
      <c r="AG131" s="172">
        <v>0.98</v>
      </c>
      <c r="AH131" s="172">
        <v>1.05</v>
      </c>
      <c r="AI131" s="172">
        <v>1</v>
      </c>
      <c r="AJ131" s="172">
        <v>1</v>
      </c>
      <c r="AK131" s="172">
        <v>1.02</v>
      </c>
      <c r="AL131" s="172">
        <v>1</v>
      </c>
      <c r="AM131" s="172">
        <v>1</v>
      </c>
      <c r="AN131" s="172">
        <v>1</v>
      </c>
      <c r="AO131" s="172">
        <v>1</v>
      </c>
    </row>
    <row r="132" spans="1:41" x14ac:dyDescent="0.25">
      <c r="A132" s="171">
        <v>40695</v>
      </c>
      <c r="B132" s="172">
        <v>1</v>
      </c>
      <c r="C132" s="172">
        <v>1</v>
      </c>
      <c r="D132" s="172">
        <v>1</v>
      </c>
      <c r="E132" s="172">
        <v>1</v>
      </c>
      <c r="F132" s="172">
        <v>1</v>
      </c>
      <c r="G132" s="172">
        <v>1</v>
      </c>
      <c r="H132" s="172">
        <v>1</v>
      </c>
      <c r="I132" s="172">
        <v>1</v>
      </c>
      <c r="J132" s="172">
        <v>1</v>
      </c>
      <c r="K132" s="172">
        <v>1</v>
      </c>
      <c r="L132" s="172">
        <v>1</v>
      </c>
      <c r="M132" s="172">
        <v>1</v>
      </c>
      <c r="N132" s="172">
        <v>1</v>
      </c>
      <c r="O132" s="172">
        <v>1</v>
      </c>
      <c r="P132" s="172">
        <v>1.03</v>
      </c>
      <c r="Q132" s="172">
        <v>1</v>
      </c>
      <c r="R132" s="172">
        <v>1</v>
      </c>
      <c r="S132" s="172">
        <v>1.02</v>
      </c>
      <c r="T132" s="172">
        <v>1</v>
      </c>
      <c r="U132" s="172">
        <v>1</v>
      </c>
      <c r="V132" s="172">
        <v>1</v>
      </c>
      <c r="W132" s="172">
        <v>1</v>
      </c>
      <c r="X132" s="172">
        <v>1</v>
      </c>
      <c r="Y132" s="172">
        <v>1.02</v>
      </c>
      <c r="Z132" s="172">
        <v>1</v>
      </c>
      <c r="AA132" s="172">
        <v>1</v>
      </c>
      <c r="AB132" s="172">
        <v>1</v>
      </c>
      <c r="AC132" s="172">
        <v>1</v>
      </c>
      <c r="AD132" s="172">
        <v>0.98</v>
      </c>
      <c r="AE132" s="172">
        <v>0.98</v>
      </c>
      <c r="AF132" s="172">
        <v>0.98</v>
      </c>
      <c r="AG132" s="172">
        <v>0.98</v>
      </c>
      <c r="AH132" s="172">
        <v>1.05</v>
      </c>
      <c r="AI132" s="172">
        <v>1</v>
      </c>
      <c r="AJ132" s="172">
        <v>1</v>
      </c>
      <c r="AK132" s="172">
        <v>1.02</v>
      </c>
      <c r="AL132" s="172">
        <v>1</v>
      </c>
      <c r="AM132" s="172">
        <v>1</v>
      </c>
      <c r="AN132" s="172">
        <v>1</v>
      </c>
      <c r="AO132" s="172">
        <v>1</v>
      </c>
    </row>
    <row r="133" spans="1:41" x14ac:dyDescent="0.25">
      <c r="A133" s="171">
        <v>40725</v>
      </c>
      <c r="B133" s="172">
        <v>1</v>
      </c>
      <c r="C133" s="172">
        <v>1</v>
      </c>
      <c r="D133" s="172">
        <v>1</v>
      </c>
      <c r="E133" s="172">
        <v>1</v>
      </c>
      <c r="F133" s="172">
        <v>1</v>
      </c>
      <c r="G133" s="172">
        <v>1</v>
      </c>
      <c r="H133" s="172">
        <v>1</v>
      </c>
      <c r="I133" s="172">
        <v>1</v>
      </c>
      <c r="J133" s="172">
        <v>1</v>
      </c>
      <c r="K133" s="172">
        <v>1</v>
      </c>
      <c r="L133" s="172">
        <v>1</v>
      </c>
      <c r="M133" s="172">
        <v>1</v>
      </c>
      <c r="N133" s="172">
        <v>1</v>
      </c>
      <c r="O133" s="172">
        <v>1</v>
      </c>
      <c r="P133" s="172">
        <v>1.03</v>
      </c>
      <c r="Q133" s="172">
        <v>1</v>
      </c>
      <c r="R133" s="172">
        <v>1</v>
      </c>
      <c r="S133" s="172">
        <v>1.02</v>
      </c>
      <c r="T133" s="172">
        <v>1</v>
      </c>
      <c r="U133" s="172">
        <v>1</v>
      </c>
      <c r="V133" s="172">
        <v>1</v>
      </c>
      <c r="W133" s="172">
        <v>1</v>
      </c>
      <c r="X133" s="172">
        <v>1</v>
      </c>
      <c r="Y133" s="172">
        <v>1.02</v>
      </c>
      <c r="Z133" s="172">
        <v>1</v>
      </c>
      <c r="AA133" s="172">
        <v>1</v>
      </c>
      <c r="AB133" s="172">
        <v>1</v>
      </c>
      <c r="AC133" s="172">
        <v>1</v>
      </c>
      <c r="AD133" s="172">
        <v>0.98</v>
      </c>
      <c r="AE133" s="172">
        <v>0.98</v>
      </c>
      <c r="AF133" s="172">
        <v>0.98</v>
      </c>
      <c r="AG133" s="172">
        <v>0.98</v>
      </c>
      <c r="AH133" s="172">
        <v>1.05</v>
      </c>
      <c r="AI133" s="172">
        <v>1</v>
      </c>
      <c r="AJ133" s="172">
        <v>1</v>
      </c>
      <c r="AK133" s="172">
        <v>1.02</v>
      </c>
      <c r="AL133" s="172">
        <v>1</v>
      </c>
      <c r="AM133" s="172">
        <v>1</v>
      </c>
      <c r="AN133" s="172">
        <v>1</v>
      </c>
      <c r="AO133" s="172">
        <v>1</v>
      </c>
    </row>
    <row r="134" spans="1:41" x14ac:dyDescent="0.25">
      <c r="A134" s="171">
        <v>40756</v>
      </c>
      <c r="B134" s="172">
        <v>1</v>
      </c>
      <c r="C134" s="172">
        <v>1</v>
      </c>
      <c r="D134" s="172">
        <v>1</v>
      </c>
      <c r="E134" s="172">
        <v>1</v>
      </c>
      <c r="F134" s="172">
        <v>1</v>
      </c>
      <c r="G134" s="172">
        <v>1</v>
      </c>
      <c r="H134" s="172">
        <v>1</v>
      </c>
      <c r="I134" s="172">
        <v>1</v>
      </c>
      <c r="J134" s="172">
        <v>1</v>
      </c>
      <c r="K134" s="172">
        <v>1</v>
      </c>
      <c r="L134" s="172">
        <v>1</v>
      </c>
      <c r="M134" s="172">
        <v>1</v>
      </c>
      <c r="N134" s="172">
        <v>1</v>
      </c>
      <c r="O134" s="172">
        <v>1</v>
      </c>
      <c r="P134" s="172">
        <v>1.03</v>
      </c>
      <c r="Q134" s="172">
        <v>1</v>
      </c>
      <c r="R134" s="172">
        <v>1</v>
      </c>
      <c r="S134" s="172">
        <v>1.02</v>
      </c>
      <c r="T134" s="172">
        <v>1</v>
      </c>
      <c r="U134" s="172">
        <v>1</v>
      </c>
      <c r="V134" s="172">
        <v>1</v>
      </c>
      <c r="W134" s="172">
        <v>1</v>
      </c>
      <c r="X134" s="172">
        <v>1</v>
      </c>
      <c r="Y134" s="172">
        <v>1.02</v>
      </c>
      <c r="Z134" s="172">
        <v>1</v>
      </c>
      <c r="AA134" s="172">
        <v>1</v>
      </c>
      <c r="AB134" s="172">
        <v>1</v>
      </c>
      <c r="AC134" s="172">
        <v>1</v>
      </c>
      <c r="AD134" s="172">
        <v>0.98</v>
      </c>
      <c r="AE134" s="172">
        <v>0.98</v>
      </c>
      <c r="AF134" s="172">
        <v>0.98</v>
      </c>
      <c r="AG134" s="172">
        <v>0.98</v>
      </c>
      <c r="AH134" s="172">
        <v>1.05</v>
      </c>
      <c r="AI134" s="172">
        <v>1</v>
      </c>
      <c r="AJ134" s="172">
        <v>1</v>
      </c>
      <c r="AK134" s="172">
        <v>1.02</v>
      </c>
      <c r="AL134" s="172">
        <v>1</v>
      </c>
      <c r="AM134" s="172">
        <v>1</v>
      </c>
      <c r="AN134" s="172">
        <v>1</v>
      </c>
      <c r="AO134" s="172">
        <v>1</v>
      </c>
    </row>
    <row r="135" spans="1:41" x14ac:dyDescent="0.25">
      <c r="A135" s="171">
        <v>40787</v>
      </c>
      <c r="B135" s="172">
        <v>1</v>
      </c>
      <c r="C135" s="172">
        <v>1</v>
      </c>
      <c r="D135" s="172">
        <v>1</v>
      </c>
      <c r="E135" s="172">
        <v>1</v>
      </c>
      <c r="F135" s="172">
        <v>1</v>
      </c>
      <c r="G135" s="172">
        <v>1</v>
      </c>
      <c r="H135" s="172">
        <v>1</v>
      </c>
      <c r="I135" s="172">
        <v>1</v>
      </c>
      <c r="J135" s="172">
        <v>1</v>
      </c>
      <c r="K135" s="172">
        <v>1</v>
      </c>
      <c r="L135" s="172">
        <v>1</v>
      </c>
      <c r="M135" s="172">
        <v>1</v>
      </c>
      <c r="N135" s="172">
        <v>1</v>
      </c>
      <c r="O135" s="172">
        <v>1</v>
      </c>
      <c r="P135" s="172">
        <v>1.03</v>
      </c>
      <c r="Q135" s="172">
        <v>1</v>
      </c>
      <c r="R135" s="172">
        <v>1</v>
      </c>
      <c r="S135" s="172">
        <v>1.02</v>
      </c>
      <c r="T135" s="172">
        <v>1</v>
      </c>
      <c r="U135" s="172">
        <v>1</v>
      </c>
      <c r="V135" s="172">
        <v>1</v>
      </c>
      <c r="W135" s="172">
        <v>1</v>
      </c>
      <c r="X135" s="172">
        <v>1</v>
      </c>
      <c r="Y135" s="172">
        <v>1.02</v>
      </c>
      <c r="Z135" s="172">
        <v>1</v>
      </c>
      <c r="AA135" s="172">
        <v>1</v>
      </c>
      <c r="AB135" s="172">
        <v>1</v>
      </c>
      <c r="AC135" s="172">
        <v>1</v>
      </c>
      <c r="AD135" s="172">
        <v>0.98</v>
      </c>
      <c r="AE135" s="172">
        <v>0.98</v>
      </c>
      <c r="AF135" s="172">
        <v>0.98</v>
      </c>
      <c r="AG135" s="172">
        <v>0.98</v>
      </c>
      <c r="AH135" s="172">
        <v>1.05</v>
      </c>
      <c r="AI135" s="172">
        <v>1</v>
      </c>
      <c r="AJ135" s="172">
        <v>1</v>
      </c>
      <c r="AK135" s="172">
        <v>1.02</v>
      </c>
      <c r="AL135" s="172">
        <v>1</v>
      </c>
      <c r="AM135" s="172">
        <v>1</v>
      </c>
      <c r="AN135" s="172">
        <v>1</v>
      </c>
      <c r="AO135" s="172">
        <v>1</v>
      </c>
    </row>
    <row r="136" spans="1:41" x14ac:dyDescent="0.25">
      <c r="A136" s="171">
        <v>40817</v>
      </c>
      <c r="B136" s="172">
        <v>1</v>
      </c>
      <c r="C136" s="172">
        <v>1</v>
      </c>
      <c r="D136" s="172">
        <v>1</v>
      </c>
      <c r="E136" s="172">
        <v>1</v>
      </c>
      <c r="F136" s="172">
        <v>1</v>
      </c>
      <c r="G136" s="172">
        <v>1</v>
      </c>
      <c r="H136" s="172">
        <v>1</v>
      </c>
      <c r="I136" s="172">
        <v>1</v>
      </c>
      <c r="J136" s="172">
        <v>1</v>
      </c>
      <c r="K136" s="172">
        <v>1</v>
      </c>
      <c r="L136" s="172">
        <v>1</v>
      </c>
      <c r="M136" s="172">
        <v>1</v>
      </c>
      <c r="N136" s="172">
        <v>1</v>
      </c>
      <c r="O136" s="172">
        <v>1</v>
      </c>
      <c r="P136" s="172">
        <v>1.03</v>
      </c>
      <c r="Q136" s="172">
        <v>1</v>
      </c>
      <c r="R136" s="172">
        <v>1</v>
      </c>
      <c r="S136" s="172">
        <v>1.02</v>
      </c>
      <c r="T136" s="172">
        <v>1</v>
      </c>
      <c r="U136" s="172">
        <v>1</v>
      </c>
      <c r="V136" s="172">
        <v>1</v>
      </c>
      <c r="W136" s="172">
        <v>1</v>
      </c>
      <c r="X136" s="172">
        <v>1</v>
      </c>
      <c r="Y136" s="172">
        <v>1.02</v>
      </c>
      <c r="Z136" s="172">
        <v>1</v>
      </c>
      <c r="AA136" s="172">
        <v>1</v>
      </c>
      <c r="AB136" s="172">
        <v>1</v>
      </c>
      <c r="AC136" s="172">
        <v>1</v>
      </c>
      <c r="AD136" s="172">
        <v>0.98</v>
      </c>
      <c r="AE136" s="172">
        <v>0.98</v>
      </c>
      <c r="AF136" s="172">
        <v>0.98</v>
      </c>
      <c r="AG136" s="172">
        <v>0.98</v>
      </c>
      <c r="AH136" s="172">
        <v>1.05</v>
      </c>
      <c r="AI136" s="172">
        <v>1</v>
      </c>
      <c r="AJ136" s="172">
        <v>1</v>
      </c>
      <c r="AK136" s="172">
        <v>1.02</v>
      </c>
      <c r="AL136" s="172">
        <v>1</v>
      </c>
      <c r="AM136" s="172">
        <v>1</v>
      </c>
      <c r="AN136" s="172">
        <v>1</v>
      </c>
      <c r="AO136" s="172">
        <v>1</v>
      </c>
    </row>
    <row r="137" spans="1:41" x14ac:dyDescent="0.25">
      <c r="A137" s="171">
        <v>40848</v>
      </c>
      <c r="B137" s="172">
        <v>1</v>
      </c>
      <c r="C137" s="172">
        <v>1</v>
      </c>
      <c r="D137" s="172">
        <v>1</v>
      </c>
      <c r="E137" s="172">
        <v>1</v>
      </c>
      <c r="F137" s="172">
        <v>1</v>
      </c>
      <c r="G137" s="172">
        <v>1</v>
      </c>
      <c r="H137" s="172">
        <v>1</v>
      </c>
      <c r="I137" s="172">
        <v>1</v>
      </c>
      <c r="J137" s="172">
        <v>1</v>
      </c>
      <c r="K137" s="172">
        <v>1</v>
      </c>
      <c r="L137" s="172">
        <v>1</v>
      </c>
      <c r="M137" s="172">
        <v>1</v>
      </c>
      <c r="N137" s="172">
        <v>1</v>
      </c>
      <c r="O137" s="172">
        <v>1</v>
      </c>
      <c r="P137" s="172">
        <v>1.03</v>
      </c>
      <c r="Q137" s="172">
        <v>1</v>
      </c>
      <c r="R137" s="172">
        <v>1</v>
      </c>
      <c r="S137" s="172">
        <v>1.02</v>
      </c>
      <c r="T137" s="172">
        <v>1</v>
      </c>
      <c r="U137" s="172">
        <v>1</v>
      </c>
      <c r="V137" s="172">
        <v>1</v>
      </c>
      <c r="W137" s="172">
        <v>1</v>
      </c>
      <c r="X137" s="172">
        <v>1</v>
      </c>
      <c r="Y137" s="172">
        <v>1</v>
      </c>
      <c r="Z137" s="172">
        <v>1</v>
      </c>
      <c r="AA137" s="172">
        <v>1</v>
      </c>
      <c r="AB137" s="172">
        <v>1</v>
      </c>
      <c r="AC137" s="172">
        <v>1</v>
      </c>
      <c r="AD137" s="172">
        <v>1</v>
      </c>
      <c r="AE137" s="172">
        <v>1</v>
      </c>
      <c r="AF137" s="172">
        <v>1.1000000000000001</v>
      </c>
      <c r="AG137" s="172">
        <v>1.1000000000000001</v>
      </c>
      <c r="AH137" s="172">
        <v>1.05</v>
      </c>
      <c r="AI137" s="172">
        <v>1</v>
      </c>
      <c r="AJ137" s="172">
        <v>1</v>
      </c>
      <c r="AK137" s="172">
        <v>1.02</v>
      </c>
      <c r="AL137" s="172">
        <v>1</v>
      </c>
      <c r="AM137" s="172">
        <v>1</v>
      </c>
      <c r="AN137" s="172">
        <v>1</v>
      </c>
      <c r="AO137" s="172">
        <v>1</v>
      </c>
    </row>
    <row r="138" spans="1:41" x14ac:dyDescent="0.25">
      <c r="A138" s="171">
        <v>40878</v>
      </c>
      <c r="B138" s="172">
        <v>1</v>
      </c>
      <c r="C138" s="172">
        <v>1</v>
      </c>
      <c r="D138" s="172">
        <v>1</v>
      </c>
      <c r="E138" s="172">
        <v>1</v>
      </c>
      <c r="F138" s="172">
        <v>1</v>
      </c>
      <c r="G138" s="172">
        <v>1</v>
      </c>
      <c r="H138" s="172">
        <v>1</v>
      </c>
      <c r="I138" s="172">
        <v>1</v>
      </c>
      <c r="J138" s="172">
        <v>1</v>
      </c>
      <c r="K138" s="172">
        <v>1</v>
      </c>
      <c r="L138" s="172">
        <v>1</v>
      </c>
      <c r="M138" s="172">
        <v>1</v>
      </c>
      <c r="N138" s="172">
        <v>1</v>
      </c>
      <c r="O138" s="172">
        <v>1</v>
      </c>
      <c r="P138" s="172">
        <v>1.03</v>
      </c>
      <c r="Q138" s="172">
        <v>1</v>
      </c>
      <c r="R138" s="172">
        <v>1</v>
      </c>
      <c r="S138" s="172">
        <v>1.02</v>
      </c>
      <c r="T138" s="172">
        <v>1</v>
      </c>
      <c r="U138" s="172">
        <v>1</v>
      </c>
      <c r="V138" s="172">
        <v>1</v>
      </c>
      <c r="W138" s="172">
        <v>1</v>
      </c>
      <c r="X138" s="172">
        <v>1</v>
      </c>
      <c r="Y138" s="172">
        <v>1</v>
      </c>
      <c r="Z138" s="172">
        <v>1</v>
      </c>
      <c r="AA138" s="172">
        <v>1</v>
      </c>
      <c r="AB138" s="172">
        <v>1</v>
      </c>
      <c r="AC138" s="172">
        <v>1</v>
      </c>
      <c r="AD138" s="172">
        <v>1</v>
      </c>
      <c r="AE138" s="172">
        <v>1</v>
      </c>
      <c r="AF138" s="172">
        <v>1.1000000000000001</v>
      </c>
      <c r="AG138" s="172">
        <v>1.1000000000000001</v>
      </c>
      <c r="AH138" s="172">
        <v>1.05</v>
      </c>
      <c r="AI138" s="172">
        <v>1</v>
      </c>
      <c r="AJ138" s="172">
        <v>1</v>
      </c>
      <c r="AK138" s="172">
        <v>1.02</v>
      </c>
      <c r="AL138" s="172">
        <v>1</v>
      </c>
      <c r="AM138" s="172">
        <v>1</v>
      </c>
      <c r="AN138" s="172">
        <v>1</v>
      </c>
      <c r="AO138" s="172">
        <v>1</v>
      </c>
    </row>
    <row r="139" spans="1:41" x14ac:dyDescent="0.25">
      <c r="A139" s="171">
        <v>40909</v>
      </c>
      <c r="B139" s="172">
        <v>1</v>
      </c>
      <c r="C139" s="172">
        <v>1</v>
      </c>
      <c r="D139" s="172">
        <v>1</v>
      </c>
      <c r="E139" s="172">
        <v>1</v>
      </c>
      <c r="F139" s="172">
        <v>1</v>
      </c>
      <c r="G139" s="172">
        <v>1</v>
      </c>
      <c r="H139" s="172">
        <v>1</v>
      </c>
      <c r="I139" s="172">
        <v>1</v>
      </c>
      <c r="J139" s="172">
        <v>1</v>
      </c>
      <c r="K139" s="172">
        <v>1</v>
      </c>
      <c r="L139" s="172">
        <v>1</v>
      </c>
      <c r="M139" s="172">
        <v>1</v>
      </c>
      <c r="N139" s="172">
        <v>1</v>
      </c>
      <c r="O139" s="172">
        <v>1</v>
      </c>
      <c r="P139" s="172">
        <v>1.03</v>
      </c>
      <c r="Q139" s="172">
        <v>1</v>
      </c>
      <c r="R139" s="172">
        <v>1</v>
      </c>
      <c r="S139" s="172">
        <v>1.02</v>
      </c>
      <c r="T139" s="172">
        <v>1</v>
      </c>
      <c r="U139" s="172">
        <v>1</v>
      </c>
      <c r="V139" s="172">
        <v>1</v>
      </c>
      <c r="W139" s="172">
        <v>1</v>
      </c>
      <c r="X139" s="172">
        <v>1</v>
      </c>
      <c r="Y139" s="172">
        <v>1</v>
      </c>
      <c r="Z139" s="172">
        <v>1</v>
      </c>
      <c r="AA139" s="172">
        <v>1</v>
      </c>
      <c r="AB139" s="172">
        <v>1</v>
      </c>
      <c r="AC139" s="172">
        <v>1</v>
      </c>
      <c r="AD139" s="172">
        <v>1</v>
      </c>
      <c r="AE139" s="172">
        <v>1</v>
      </c>
      <c r="AF139" s="172">
        <v>1.1000000000000001</v>
      </c>
      <c r="AG139" s="172">
        <v>1.1000000000000001</v>
      </c>
      <c r="AH139" s="172">
        <v>1.05</v>
      </c>
      <c r="AI139" s="172">
        <v>1</v>
      </c>
      <c r="AJ139" s="172">
        <v>1</v>
      </c>
      <c r="AK139" s="172">
        <v>1.02</v>
      </c>
      <c r="AL139" s="172">
        <v>1</v>
      </c>
      <c r="AM139" s="172">
        <v>1</v>
      </c>
      <c r="AN139" s="172">
        <v>1</v>
      </c>
      <c r="AO139" s="172">
        <v>1</v>
      </c>
    </row>
    <row r="140" spans="1:41" x14ac:dyDescent="0.25">
      <c r="A140" s="171">
        <v>40940</v>
      </c>
      <c r="B140" s="172">
        <v>1</v>
      </c>
      <c r="C140" s="172">
        <v>1</v>
      </c>
      <c r="D140" s="172">
        <v>1</v>
      </c>
      <c r="E140" s="172">
        <v>1</v>
      </c>
      <c r="F140" s="172">
        <v>1</v>
      </c>
      <c r="G140" s="172">
        <v>1</v>
      </c>
      <c r="H140" s="172">
        <v>1</v>
      </c>
      <c r="I140" s="172">
        <v>1</v>
      </c>
      <c r="J140" s="172">
        <v>1</v>
      </c>
      <c r="K140" s="172">
        <v>1</v>
      </c>
      <c r="L140" s="172">
        <v>1</v>
      </c>
      <c r="M140" s="172">
        <v>1</v>
      </c>
      <c r="N140" s="172">
        <v>1</v>
      </c>
      <c r="O140" s="172">
        <v>1</v>
      </c>
      <c r="P140" s="172">
        <v>1.03</v>
      </c>
      <c r="Q140" s="172">
        <v>1</v>
      </c>
      <c r="R140" s="172">
        <v>1</v>
      </c>
      <c r="S140" s="172">
        <v>1.02</v>
      </c>
      <c r="T140" s="172">
        <v>1</v>
      </c>
      <c r="U140" s="172">
        <v>1</v>
      </c>
      <c r="V140" s="172">
        <v>1</v>
      </c>
      <c r="W140" s="172">
        <v>1</v>
      </c>
      <c r="X140" s="172">
        <v>1</v>
      </c>
      <c r="Y140" s="172">
        <v>1</v>
      </c>
      <c r="Z140" s="172">
        <v>1</v>
      </c>
      <c r="AA140" s="172">
        <v>1</v>
      </c>
      <c r="AB140" s="172">
        <v>1</v>
      </c>
      <c r="AC140" s="172">
        <v>1</v>
      </c>
      <c r="AD140" s="172">
        <v>1</v>
      </c>
      <c r="AE140" s="172">
        <v>1</v>
      </c>
      <c r="AF140" s="172">
        <v>1.1000000000000001</v>
      </c>
      <c r="AG140" s="172">
        <v>1.1000000000000001</v>
      </c>
      <c r="AH140" s="172">
        <v>1.05</v>
      </c>
      <c r="AI140" s="172">
        <v>1</v>
      </c>
      <c r="AJ140" s="172">
        <v>1</v>
      </c>
      <c r="AK140" s="172">
        <v>1.02</v>
      </c>
      <c r="AL140" s="172">
        <v>1</v>
      </c>
      <c r="AM140" s="172">
        <v>1</v>
      </c>
      <c r="AN140" s="172">
        <v>1</v>
      </c>
      <c r="AO140" s="172">
        <v>1</v>
      </c>
    </row>
    <row r="141" spans="1:41" x14ac:dyDescent="0.25">
      <c r="A141" s="171">
        <v>40969</v>
      </c>
      <c r="B141" s="172">
        <v>1</v>
      </c>
      <c r="C141" s="172">
        <v>1</v>
      </c>
      <c r="D141" s="172">
        <v>1</v>
      </c>
      <c r="E141" s="172">
        <v>1</v>
      </c>
      <c r="F141" s="172">
        <v>1</v>
      </c>
      <c r="G141" s="172">
        <v>1</v>
      </c>
      <c r="H141" s="172">
        <v>1</v>
      </c>
      <c r="I141" s="172">
        <v>1</v>
      </c>
      <c r="J141" s="172">
        <v>1</v>
      </c>
      <c r="K141" s="172">
        <v>1</v>
      </c>
      <c r="L141" s="172">
        <v>1</v>
      </c>
      <c r="M141" s="172">
        <v>1</v>
      </c>
      <c r="N141" s="172">
        <v>1</v>
      </c>
      <c r="O141" s="172">
        <v>1</v>
      </c>
      <c r="P141" s="172">
        <v>1.03</v>
      </c>
      <c r="Q141" s="172">
        <v>1</v>
      </c>
      <c r="R141" s="172">
        <v>1</v>
      </c>
      <c r="S141" s="172">
        <v>1.02</v>
      </c>
      <c r="T141" s="172">
        <v>1</v>
      </c>
      <c r="U141" s="172">
        <v>1</v>
      </c>
      <c r="V141" s="172">
        <v>1</v>
      </c>
      <c r="W141" s="172">
        <v>1</v>
      </c>
      <c r="X141" s="172">
        <v>1</v>
      </c>
      <c r="Y141" s="172">
        <v>1</v>
      </c>
      <c r="Z141" s="172">
        <v>1</v>
      </c>
      <c r="AA141" s="172">
        <v>1</v>
      </c>
      <c r="AB141" s="172">
        <v>1</v>
      </c>
      <c r="AC141" s="172">
        <v>1</v>
      </c>
      <c r="AD141" s="172">
        <v>1</v>
      </c>
      <c r="AE141" s="172">
        <v>1</v>
      </c>
      <c r="AF141" s="172">
        <v>1.1000000000000001</v>
      </c>
      <c r="AG141" s="172">
        <v>1.1000000000000001</v>
      </c>
      <c r="AH141" s="172">
        <v>1.05</v>
      </c>
      <c r="AI141" s="172">
        <v>1</v>
      </c>
      <c r="AJ141" s="172">
        <v>1</v>
      </c>
      <c r="AK141" s="172">
        <v>1.02</v>
      </c>
      <c r="AL141" s="172">
        <v>1</v>
      </c>
      <c r="AM141" s="172">
        <v>1</v>
      </c>
      <c r="AN141" s="172">
        <v>1</v>
      </c>
      <c r="AO141" s="172">
        <v>1</v>
      </c>
    </row>
    <row r="142" spans="1:41" x14ac:dyDescent="0.25">
      <c r="A142" s="171">
        <v>41000</v>
      </c>
      <c r="B142" s="172">
        <v>1</v>
      </c>
      <c r="C142" s="172">
        <v>1</v>
      </c>
      <c r="D142" s="172">
        <v>1</v>
      </c>
      <c r="E142" s="172">
        <v>1</v>
      </c>
      <c r="F142" s="172">
        <v>1</v>
      </c>
      <c r="G142" s="172">
        <v>1</v>
      </c>
      <c r="H142" s="172">
        <v>1</v>
      </c>
      <c r="I142" s="172">
        <v>1</v>
      </c>
      <c r="J142" s="172">
        <v>1</v>
      </c>
      <c r="K142" s="172">
        <v>1</v>
      </c>
      <c r="L142" s="172">
        <v>1</v>
      </c>
      <c r="M142" s="172">
        <v>1</v>
      </c>
      <c r="N142" s="172">
        <v>1</v>
      </c>
      <c r="O142" s="172">
        <v>1</v>
      </c>
      <c r="P142" s="172">
        <v>1.03</v>
      </c>
      <c r="Q142" s="172">
        <v>1</v>
      </c>
      <c r="R142" s="172">
        <v>1</v>
      </c>
      <c r="S142" s="172">
        <v>1.02</v>
      </c>
      <c r="T142" s="172">
        <v>1</v>
      </c>
      <c r="U142" s="172">
        <v>1</v>
      </c>
      <c r="V142" s="172">
        <v>1</v>
      </c>
      <c r="W142" s="172">
        <v>1</v>
      </c>
      <c r="X142" s="172">
        <v>1</v>
      </c>
      <c r="Y142" s="172">
        <v>1.02</v>
      </c>
      <c r="Z142" s="172">
        <v>1</v>
      </c>
      <c r="AA142" s="172">
        <v>1</v>
      </c>
      <c r="AB142" s="172">
        <v>1</v>
      </c>
      <c r="AC142" s="172">
        <v>1</v>
      </c>
      <c r="AD142" s="172">
        <v>0.98</v>
      </c>
      <c r="AE142" s="172">
        <v>0.98</v>
      </c>
      <c r="AF142" s="172">
        <v>0.98</v>
      </c>
      <c r="AG142" s="172">
        <v>0.98</v>
      </c>
      <c r="AH142" s="172">
        <v>1.05</v>
      </c>
      <c r="AI142" s="172">
        <v>1</v>
      </c>
      <c r="AJ142" s="172">
        <v>1</v>
      </c>
      <c r="AK142" s="172">
        <v>1.02</v>
      </c>
      <c r="AL142" s="172">
        <v>1</v>
      </c>
      <c r="AM142" s="172">
        <v>1</v>
      </c>
      <c r="AN142" s="172">
        <v>1</v>
      </c>
      <c r="AO142" s="172">
        <v>1</v>
      </c>
    </row>
    <row r="143" spans="1:41" x14ac:dyDescent="0.25">
      <c r="A143" s="171">
        <v>41030</v>
      </c>
      <c r="B143" s="172">
        <v>1</v>
      </c>
      <c r="C143" s="172">
        <v>1</v>
      </c>
      <c r="D143" s="172">
        <v>1</v>
      </c>
      <c r="E143" s="172">
        <v>1</v>
      </c>
      <c r="F143" s="172">
        <v>1</v>
      </c>
      <c r="G143" s="172">
        <v>1</v>
      </c>
      <c r="H143" s="172">
        <v>1</v>
      </c>
      <c r="I143" s="172">
        <v>1</v>
      </c>
      <c r="J143" s="172">
        <v>1</v>
      </c>
      <c r="K143" s="172">
        <v>1</v>
      </c>
      <c r="L143" s="172">
        <v>1</v>
      </c>
      <c r="M143" s="172">
        <v>1</v>
      </c>
      <c r="N143" s="172">
        <v>1</v>
      </c>
      <c r="O143" s="172">
        <v>1</v>
      </c>
      <c r="P143" s="172">
        <v>1.03</v>
      </c>
      <c r="Q143" s="172">
        <v>1</v>
      </c>
      <c r="R143" s="172">
        <v>1</v>
      </c>
      <c r="S143" s="172">
        <v>1.02</v>
      </c>
      <c r="T143" s="172">
        <v>1</v>
      </c>
      <c r="U143" s="172">
        <v>1</v>
      </c>
      <c r="V143" s="172">
        <v>1</v>
      </c>
      <c r="W143" s="172">
        <v>1</v>
      </c>
      <c r="X143" s="172">
        <v>1</v>
      </c>
      <c r="Y143" s="172">
        <v>1.02</v>
      </c>
      <c r="Z143" s="172">
        <v>1</v>
      </c>
      <c r="AA143" s="172">
        <v>1</v>
      </c>
      <c r="AB143" s="172">
        <v>1</v>
      </c>
      <c r="AC143" s="172">
        <v>1</v>
      </c>
      <c r="AD143" s="172">
        <v>0.98</v>
      </c>
      <c r="AE143" s="172">
        <v>0.98</v>
      </c>
      <c r="AF143" s="172">
        <v>0.98</v>
      </c>
      <c r="AG143" s="172">
        <v>0.98</v>
      </c>
      <c r="AH143" s="172">
        <v>1.05</v>
      </c>
      <c r="AI143" s="172">
        <v>1</v>
      </c>
      <c r="AJ143" s="172">
        <v>1</v>
      </c>
      <c r="AK143" s="172">
        <v>1.02</v>
      </c>
      <c r="AL143" s="172">
        <v>1</v>
      </c>
      <c r="AM143" s="172">
        <v>1</v>
      </c>
      <c r="AN143" s="172">
        <v>1</v>
      </c>
      <c r="AO143" s="172">
        <v>1</v>
      </c>
    </row>
    <row r="144" spans="1:41" x14ac:dyDescent="0.25">
      <c r="A144" s="171">
        <v>41061</v>
      </c>
      <c r="B144" s="172">
        <v>1</v>
      </c>
      <c r="C144" s="172">
        <v>1</v>
      </c>
      <c r="D144" s="172">
        <v>1</v>
      </c>
      <c r="E144" s="172">
        <v>1</v>
      </c>
      <c r="F144" s="172">
        <v>1</v>
      </c>
      <c r="G144" s="172">
        <v>1</v>
      </c>
      <c r="H144" s="172">
        <v>1</v>
      </c>
      <c r="I144" s="172">
        <v>1</v>
      </c>
      <c r="J144" s="172">
        <v>1</v>
      </c>
      <c r="K144" s="172">
        <v>1</v>
      </c>
      <c r="L144" s="172">
        <v>1</v>
      </c>
      <c r="M144" s="172">
        <v>1</v>
      </c>
      <c r="N144" s="172">
        <v>1</v>
      </c>
      <c r="O144" s="172">
        <v>1</v>
      </c>
      <c r="P144" s="172">
        <v>1.03</v>
      </c>
      <c r="Q144" s="172">
        <v>1</v>
      </c>
      <c r="R144" s="172">
        <v>1</v>
      </c>
      <c r="S144" s="172">
        <v>1.02</v>
      </c>
      <c r="T144" s="172">
        <v>1</v>
      </c>
      <c r="U144" s="172">
        <v>1</v>
      </c>
      <c r="V144" s="172">
        <v>1</v>
      </c>
      <c r="W144" s="172">
        <v>1</v>
      </c>
      <c r="X144" s="172">
        <v>1</v>
      </c>
      <c r="Y144" s="172">
        <v>1.02</v>
      </c>
      <c r="Z144" s="172">
        <v>1</v>
      </c>
      <c r="AA144" s="172">
        <v>1</v>
      </c>
      <c r="AB144" s="172">
        <v>1</v>
      </c>
      <c r="AC144" s="172">
        <v>1</v>
      </c>
      <c r="AD144" s="172">
        <v>0.98</v>
      </c>
      <c r="AE144" s="172">
        <v>0.98</v>
      </c>
      <c r="AF144" s="172">
        <v>0.98</v>
      </c>
      <c r="AG144" s="172">
        <v>0.98</v>
      </c>
      <c r="AH144" s="172">
        <v>1.05</v>
      </c>
      <c r="AI144" s="172">
        <v>1</v>
      </c>
      <c r="AJ144" s="172">
        <v>1</v>
      </c>
      <c r="AK144" s="172">
        <v>1.02</v>
      </c>
      <c r="AL144" s="172">
        <v>1</v>
      </c>
      <c r="AM144" s="172">
        <v>1</v>
      </c>
      <c r="AN144" s="172">
        <v>1</v>
      </c>
      <c r="AO144" s="172">
        <v>1</v>
      </c>
    </row>
    <row r="145" spans="1:41" x14ac:dyDescent="0.25">
      <c r="A145" s="171">
        <v>41091</v>
      </c>
      <c r="B145" s="172">
        <v>1</v>
      </c>
      <c r="C145" s="172">
        <v>1</v>
      </c>
      <c r="D145" s="172">
        <v>1</v>
      </c>
      <c r="E145" s="172">
        <v>1</v>
      </c>
      <c r="F145" s="172">
        <v>1</v>
      </c>
      <c r="G145" s="172">
        <v>1</v>
      </c>
      <c r="H145" s="172">
        <v>1</v>
      </c>
      <c r="I145" s="172">
        <v>1</v>
      </c>
      <c r="J145" s="172">
        <v>1</v>
      </c>
      <c r="K145" s="172">
        <v>1</v>
      </c>
      <c r="L145" s="172">
        <v>1</v>
      </c>
      <c r="M145" s="172">
        <v>1</v>
      </c>
      <c r="N145" s="172">
        <v>1</v>
      </c>
      <c r="O145" s="172">
        <v>1</v>
      </c>
      <c r="P145" s="172">
        <v>1.03</v>
      </c>
      <c r="Q145" s="172">
        <v>1</v>
      </c>
      <c r="R145" s="172">
        <v>1</v>
      </c>
      <c r="S145" s="172">
        <v>1.02</v>
      </c>
      <c r="T145" s="172">
        <v>1</v>
      </c>
      <c r="U145" s="172">
        <v>1</v>
      </c>
      <c r="V145" s="172">
        <v>1</v>
      </c>
      <c r="W145" s="172">
        <v>1</v>
      </c>
      <c r="X145" s="172">
        <v>1</v>
      </c>
      <c r="Y145" s="172">
        <v>1.02</v>
      </c>
      <c r="Z145" s="172">
        <v>1</v>
      </c>
      <c r="AA145" s="172">
        <v>1</v>
      </c>
      <c r="AB145" s="172">
        <v>1</v>
      </c>
      <c r="AC145" s="172">
        <v>1</v>
      </c>
      <c r="AD145" s="172">
        <v>0.98</v>
      </c>
      <c r="AE145" s="172">
        <v>0.98</v>
      </c>
      <c r="AF145" s="172">
        <v>0.98</v>
      </c>
      <c r="AG145" s="172">
        <v>0.98</v>
      </c>
      <c r="AH145" s="172">
        <v>1.05</v>
      </c>
      <c r="AI145" s="172">
        <v>1</v>
      </c>
      <c r="AJ145" s="172">
        <v>1</v>
      </c>
      <c r="AK145" s="172">
        <v>1.02</v>
      </c>
      <c r="AL145" s="172">
        <v>1</v>
      </c>
      <c r="AM145" s="172">
        <v>1</v>
      </c>
      <c r="AN145" s="172">
        <v>1</v>
      </c>
      <c r="AO145" s="172">
        <v>1</v>
      </c>
    </row>
    <row r="146" spans="1:41" x14ac:dyDescent="0.25">
      <c r="A146" s="171">
        <v>41122</v>
      </c>
      <c r="B146" s="172">
        <v>1</v>
      </c>
      <c r="C146" s="172">
        <v>1</v>
      </c>
      <c r="D146" s="172">
        <v>1</v>
      </c>
      <c r="E146" s="172">
        <v>1</v>
      </c>
      <c r="F146" s="172">
        <v>1</v>
      </c>
      <c r="G146" s="172">
        <v>1</v>
      </c>
      <c r="H146" s="172">
        <v>1</v>
      </c>
      <c r="I146" s="172">
        <v>1</v>
      </c>
      <c r="J146" s="172">
        <v>1</v>
      </c>
      <c r="K146" s="172">
        <v>1</v>
      </c>
      <c r="L146" s="172">
        <v>1</v>
      </c>
      <c r="M146" s="172">
        <v>1</v>
      </c>
      <c r="N146" s="172">
        <v>1</v>
      </c>
      <c r="O146" s="172">
        <v>1</v>
      </c>
      <c r="P146" s="172">
        <v>1.03</v>
      </c>
      <c r="Q146" s="172">
        <v>1</v>
      </c>
      <c r="R146" s="172">
        <v>1</v>
      </c>
      <c r="S146" s="172">
        <v>1.02</v>
      </c>
      <c r="T146" s="172">
        <v>1</v>
      </c>
      <c r="U146" s="172">
        <v>1</v>
      </c>
      <c r="V146" s="172">
        <v>1</v>
      </c>
      <c r="W146" s="172">
        <v>1</v>
      </c>
      <c r="X146" s="172">
        <v>1</v>
      </c>
      <c r="Y146" s="172">
        <v>1.02</v>
      </c>
      <c r="Z146" s="172">
        <v>1</v>
      </c>
      <c r="AA146" s="172">
        <v>1</v>
      </c>
      <c r="AB146" s="172">
        <v>1</v>
      </c>
      <c r="AC146" s="172">
        <v>1</v>
      </c>
      <c r="AD146" s="172">
        <v>0.98</v>
      </c>
      <c r="AE146" s="172">
        <v>0.98</v>
      </c>
      <c r="AF146" s="172">
        <v>0.98</v>
      </c>
      <c r="AG146" s="172">
        <v>0.98</v>
      </c>
      <c r="AH146" s="172">
        <v>1.05</v>
      </c>
      <c r="AI146" s="172">
        <v>1</v>
      </c>
      <c r="AJ146" s="172">
        <v>1</v>
      </c>
      <c r="AK146" s="172">
        <v>1.02</v>
      </c>
      <c r="AL146" s="172">
        <v>1</v>
      </c>
      <c r="AM146" s="172">
        <v>1</v>
      </c>
      <c r="AN146" s="172">
        <v>1</v>
      </c>
      <c r="AO146" s="172">
        <v>1</v>
      </c>
    </row>
    <row r="147" spans="1:41" x14ac:dyDescent="0.25">
      <c r="A147" s="171">
        <v>41153</v>
      </c>
      <c r="B147" s="172">
        <v>1</v>
      </c>
      <c r="C147" s="172">
        <v>1</v>
      </c>
      <c r="D147" s="172">
        <v>1</v>
      </c>
      <c r="E147" s="172">
        <v>1</v>
      </c>
      <c r="F147" s="172">
        <v>1</v>
      </c>
      <c r="G147" s="172">
        <v>1</v>
      </c>
      <c r="H147" s="172">
        <v>1</v>
      </c>
      <c r="I147" s="172">
        <v>1</v>
      </c>
      <c r="J147" s="172">
        <v>1</v>
      </c>
      <c r="K147" s="172">
        <v>1</v>
      </c>
      <c r="L147" s="172">
        <v>1</v>
      </c>
      <c r="M147" s="172">
        <v>1</v>
      </c>
      <c r="N147" s="172">
        <v>1</v>
      </c>
      <c r="O147" s="172">
        <v>1</v>
      </c>
      <c r="P147" s="172">
        <v>1.03</v>
      </c>
      <c r="Q147" s="172">
        <v>1</v>
      </c>
      <c r="R147" s="172">
        <v>1</v>
      </c>
      <c r="S147" s="172">
        <v>1.02</v>
      </c>
      <c r="T147" s="172">
        <v>1</v>
      </c>
      <c r="U147" s="172">
        <v>1</v>
      </c>
      <c r="V147" s="172">
        <v>1</v>
      </c>
      <c r="W147" s="172">
        <v>1</v>
      </c>
      <c r="X147" s="172">
        <v>1</v>
      </c>
      <c r="Y147" s="172">
        <v>1.02</v>
      </c>
      <c r="Z147" s="172">
        <v>1</v>
      </c>
      <c r="AA147" s="172">
        <v>1</v>
      </c>
      <c r="AB147" s="172">
        <v>1</v>
      </c>
      <c r="AC147" s="172">
        <v>1</v>
      </c>
      <c r="AD147" s="172">
        <v>0.98</v>
      </c>
      <c r="AE147" s="172">
        <v>0.98</v>
      </c>
      <c r="AF147" s="172">
        <v>0.98</v>
      </c>
      <c r="AG147" s="172">
        <v>0.98</v>
      </c>
      <c r="AH147" s="172">
        <v>1.05</v>
      </c>
      <c r="AI147" s="172">
        <v>1</v>
      </c>
      <c r="AJ147" s="172">
        <v>1</v>
      </c>
      <c r="AK147" s="172">
        <v>1.02</v>
      </c>
      <c r="AL147" s="172">
        <v>1</v>
      </c>
      <c r="AM147" s="172">
        <v>1</v>
      </c>
      <c r="AN147" s="172">
        <v>1</v>
      </c>
      <c r="AO147" s="172">
        <v>1</v>
      </c>
    </row>
    <row r="148" spans="1:41" x14ac:dyDescent="0.25">
      <c r="A148" s="171">
        <v>41183</v>
      </c>
      <c r="B148" s="172">
        <v>1</v>
      </c>
      <c r="C148" s="172">
        <v>1</v>
      </c>
      <c r="D148" s="172">
        <v>1</v>
      </c>
      <c r="E148" s="172">
        <v>1</v>
      </c>
      <c r="F148" s="172">
        <v>1</v>
      </c>
      <c r="G148" s="172">
        <v>1</v>
      </c>
      <c r="H148" s="172">
        <v>1</v>
      </c>
      <c r="I148" s="172">
        <v>1</v>
      </c>
      <c r="J148" s="172">
        <v>1</v>
      </c>
      <c r="K148" s="172">
        <v>1</v>
      </c>
      <c r="L148" s="172">
        <v>1</v>
      </c>
      <c r="M148" s="172">
        <v>1</v>
      </c>
      <c r="N148" s="172">
        <v>1</v>
      </c>
      <c r="O148" s="172">
        <v>1</v>
      </c>
      <c r="P148" s="172">
        <v>1.03</v>
      </c>
      <c r="Q148" s="172">
        <v>1</v>
      </c>
      <c r="R148" s="172">
        <v>1</v>
      </c>
      <c r="S148" s="172">
        <v>1.02</v>
      </c>
      <c r="T148" s="172">
        <v>1</v>
      </c>
      <c r="U148" s="172">
        <v>1</v>
      </c>
      <c r="V148" s="172">
        <v>1</v>
      </c>
      <c r="W148" s="172">
        <v>1</v>
      </c>
      <c r="X148" s="172">
        <v>1</v>
      </c>
      <c r="Y148" s="172">
        <v>1.02</v>
      </c>
      <c r="Z148" s="172">
        <v>1</v>
      </c>
      <c r="AA148" s="172">
        <v>1</v>
      </c>
      <c r="AB148" s="172">
        <v>1</v>
      </c>
      <c r="AC148" s="172">
        <v>1</v>
      </c>
      <c r="AD148" s="172">
        <v>0.98</v>
      </c>
      <c r="AE148" s="172">
        <v>0.98</v>
      </c>
      <c r="AF148" s="172">
        <v>0.98</v>
      </c>
      <c r="AG148" s="172">
        <v>0.98</v>
      </c>
      <c r="AH148" s="172">
        <v>1.05</v>
      </c>
      <c r="AI148" s="172">
        <v>1</v>
      </c>
      <c r="AJ148" s="172">
        <v>1</v>
      </c>
      <c r="AK148" s="172">
        <v>1.02</v>
      </c>
      <c r="AL148" s="172">
        <v>1</v>
      </c>
      <c r="AM148" s="172">
        <v>1</v>
      </c>
      <c r="AN148" s="172">
        <v>1</v>
      </c>
      <c r="AO148" s="172">
        <v>1</v>
      </c>
    </row>
    <row r="149" spans="1:41" x14ac:dyDescent="0.25">
      <c r="A149" s="171">
        <v>41214</v>
      </c>
      <c r="B149" s="172">
        <v>1</v>
      </c>
      <c r="C149" s="172">
        <v>1</v>
      </c>
      <c r="D149" s="172">
        <v>1</v>
      </c>
      <c r="E149" s="172">
        <v>1</v>
      </c>
      <c r="F149" s="172">
        <v>1</v>
      </c>
      <c r="G149" s="172">
        <v>1</v>
      </c>
      <c r="H149" s="172">
        <v>1</v>
      </c>
      <c r="I149" s="172">
        <v>1</v>
      </c>
      <c r="J149" s="172">
        <v>1</v>
      </c>
      <c r="K149" s="172">
        <v>1</v>
      </c>
      <c r="L149" s="172">
        <v>1</v>
      </c>
      <c r="M149" s="172">
        <v>1</v>
      </c>
      <c r="N149" s="172">
        <v>1</v>
      </c>
      <c r="O149" s="172">
        <v>1</v>
      </c>
      <c r="P149" s="172">
        <v>1.03</v>
      </c>
      <c r="Q149" s="172">
        <v>1</v>
      </c>
      <c r="R149" s="172">
        <v>1</v>
      </c>
      <c r="S149" s="172">
        <v>1.02</v>
      </c>
      <c r="T149" s="172">
        <v>1</v>
      </c>
      <c r="U149" s="172">
        <v>1</v>
      </c>
      <c r="V149" s="172">
        <v>1</v>
      </c>
      <c r="W149" s="172">
        <v>1</v>
      </c>
      <c r="X149" s="172">
        <v>1</v>
      </c>
      <c r="Y149" s="172">
        <v>1</v>
      </c>
      <c r="Z149" s="172">
        <v>1</v>
      </c>
      <c r="AA149" s="172">
        <v>1</v>
      </c>
      <c r="AB149" s="172">
        <v>1</v>
      </c>
      <c r="AC149" s="172">
        <v>1</v>
      </c>
      <c r="AD149" s="172">
        <v>1</v>
      </c>
      <c r="AE149" s="172">
        <v>1</v>
      </c>
      <c r="AF149" s="172">
        <v>1.1000000000000001</v>
      </c>
      <c r="AG149" s="172">
        <v>1.1000000000000001</v>
      </c>
      <c r="AH149" s="172">
        <v>1.05</v>
      </c>
      <c r="AI149" s="172">
        <v>1</v>
      </c>
      <c r="AJ149" s="172">
        <v>1</v>
      </c>
      <c r="AK149" s="172">
        <v>1.02</v>
      </c>
      <c r="AL149" s="172">
        <v>1</v>
      </c>
      <c r="AM149" s="172">
        <v>1</v>
      </c>
      <c r="AN149" s="172">
        <v>1</v>
      </c>
      <c r="AO149" s="172">
        <v>1</v>
      </c>
    </row>
    <row r="150" spans="1:41" x14ac:dyDescent="0.25">
      <c r="A150" s="171">
        <v>41244</v>
      </c>
      <c r="B150" s="172">
        <v>1</v>
      </c>
      <c r="C150" s="172">
        <v>1</v>
      </c>
      <c r="D150" s="172">
        <v>1</v>
      </c>
      <c r="E150" s="172">
        <v>1</v>
      </c>
      <c r="F150" s="172">
        <v>1</v>
      </c>
      <c r="G150" s="172">
        <v>1</v>
      </c>
      <c r="H150" s="172">
        <v>1</v>
      </c>
      <c r="I150" s="172">
        <v>1</v>
      </c>
      <c r="J150" s="172">
        <v>1</v>
      </c>
      <c r="K150" s="172">
        <v>1</v>
      </c>
      <c r="L150" s="172">
        <v>1</v>
      </c>
      <c r="M150" s="172">
        <v>1</v>
      </c>
      <c r="N150" s="172">
        <v>1</v>
      </c>
      <c r="O150" s="172">
        <v>1</v>
      </c>
      <c r="P150" s="172">
        <v>1.03</v>
      </c>
      <c r="Q150" s="172">
        <v>1</v>
      </c>
      <c r="R150" s="172">
        <v>1</v>
      </c>
      <c r="S150" s="172">
        <v>1.02</v>
      </c>
      <c r="T150" s="172">
        <v>1</v>
      </c>
      <c r="U150" s="172">
        <v>1</v>
      </c>
      <c r="V150" s="172">
        <v>1</v>
      </c>
      <c r="W150" s="172">
        <v>1</v>
      </c>
      <c r="X150" s="172">
        <v>1</v>
      </c>
      <c r="Y150" s="172">
        <v>1</v>
      </c>
      <c r="Z150" s="172">
        <v>1</v>
      </c>
      <c r="AA150" s="172">
        <v>1</v>
      </c>
      <c r="AB150" s="172">
        <v>1</v>
      </c>
      <c r="AC150" s="172">
        <v>1</v>
      </c>
      <c r="AD150" s="172">
        <v>1</v>
      </c>
      <c r="AE150" s="172">
        <v>1</v>
      </c>
      <c r="AF150" s="172">
        <v>1.1000000000000001</v>
      </c>
      <c r="AG150" s="172">
        <v>1.1000000000000001</v>
      </c>
      <c r="AH150" s="172">
        <v>1.05</v>
      </c>
      <c r="AI150" s="172">
        <v>1</v>
      </c>
      <c r="AJ150" s="172">
        <v>1</v>
      </c>
      <c r="AK150" s="172">
        <v>1.02</v>
      </c>
      <c r="AL150" s="172">
        <v>1</v>
      </c>
      <c r="AM150" s="172">
        <v>1</v>
      </c>
      <c r="AN150" s="172">
        <v>1</v>
      </c>
      <c r="AO150" s="172">
        <v>1</v>
      </c>
    </row>
    <row r="151" spans="1:41" x14ac:dyDescent="0.25">
      <c r="A151" s="171">
        <v>41275</v>
      </c>
      <c r="B151" s="172">
        <v>1</v>
      </c>
      <c r="C151" s="172">
        <v>1</v>
      </c>
      <c r="D151" s="172">
        <v>1</v>
      </c>
      <c r="E151" s="172">
        <v>1</v>
      </c>
      <c r="F151" s="172">
        <v>1</v>
      </c>
      <c r="G151" s="172">
        <v>1</v>
      </c>
      <c r="H151" s="172">
        <v>1</v>
      </c>
      <c r="I151" s="172">
        <v>1</v>
      </c>
      <c r="J151" s="172">
        <v>1</v>
      </c>
      <c r="K151" s="172">
        <v>1</v>
      </c>
      <c r="L151" s="172">
        <v>1</v>
      </c>
      <c r="M151" s="172">
        <v>1</v>
      </c>
      <c r="N151" s="172">
        <v>1</v>
      </c>
      <c r="O151" s="172">
        <v>1</v>
      </c>
      <c r="P151" s="172">
        <v>1.03</v>
      </c>
      <c r="Q151" s="172">
        <v>1</v>
      </c>
      <c r="R151" s="172">
        <v>1</v>
      </c>
      <c r="S151" s="172">
        <v>1.02</v>
      </c>
      <c r="T151" s="172">
        <v>1</v>
      </c>
      <c r="U151" s="172">
        <v>1</v>
      </c>
      <c r="V151" s="172">
        <v>1</v>
      </c>
      <c r="W151" s="172">
        <v>1</v>
      </c>
      <c r="X151" s="172">
        <v>1</v>
      </c>
      <c r="Y151" s="172">
        <v>1</v>
      </c>
      <c r="Z151" s="172">
        <v>1</v>
      </c>
      <c r="AA151" s="172">
        <v>1</v>
      </c>
      <c r="AB151" s="172">
        <v>1</v>
      </c>
      <c r="AC151" s="172">
        <v>1</v>
      </c>
      <c r="AD151" s="172">
        <v>1</v>
      </c>
      <c r="AE151" s="172">
        <v>1</v>
      </c>
      <c r="AF151" s="172">
        <v>1.1000000000000001</v>
      </c>
      <c r="AG151" s="172">
        <v>1.1000000000000001</v>
      </c>
      <c r="AH151" s="172">
        <v>1.05</v>
      </c>
      <c r="AI151" s="172">
        <v>1</v>
      </c>
      <c r="AJ151" s="172">
        <v>1</v>
      </c>
      <c r="AK151" s="172">
        <v>1.02</v>
      </c>
      <c r="AL151" s="172">
        <v>1</v>
      </c>
      <c r="AM151" s="172">
        <v>1</v>
      </c>
      <c r="AN151" s="172">
        <v>1</v>
      </c>
      <c r="AO151" s="172">
        <v>1</v>
      </c>
    </row>
    <row r="152" spans="1:41" x14ac:dyDescent="0.25">
      <c r="A152" s="171">
        <v>41306</v>
      </c>
      <c r="B152" s="172">
        <v>1</v>
      </c>
      <c r="C152" s="172">
        <v>1</v>
      </c>
      <c r="D152" s="172">
        <v>1</v>
      </c>
      <c r="E152" s="172">
        <v>1</v>
      </c>
      <c r="F152" s="172">
        <v>1</v>
      </c>
      <c r="G152" s="172">
        <v>1</v>
      </c>
      <c r="H152" s="172">
        <v>1</v>
      </c>
      <c r="I152" s="172">
        <v>1</v>
      </c>
      <c r="J152" s="172">
        <v>1</v>
      </c>
      <c r="K152" s="172">
        <v>1</v>
      </c>
      <c r="L152" s="172">
        <v>1</v>
      </c>
      <c r="M152" s="172">
        <v>1</v>
      </c>
      <c r="N152" s="172">
        <v>1</v>
      </c>
      <c r="O152" s="172">
        <v>1</v>
      </c>
      <c r="P152" s="172">
        <v>1.03</v>
      </c>
      <c r="Q152" s="172">
        <v>1</v>
      </c>
      <c r="R152" s="172">
        <v>1</v>
      </c>
      <c r="S152" s="172">
        <v>1.02</v>
      </c>
      <c r="T152" s="172">
        <v>1</v>
      </c>
      <c r="U152" s="172">
        <v>1</v>
      </c>
      <c r="V152" s="172">
        <v>1</v>
      </c>
      <c r="W152" s="172">
        <v>1</v>
      </c>
      <c r="X152" s="172">
        <v>1</v>
      </c>
      <c r="Y152" s="172">
        <v>1</v>
      </c>
      <c r="Z152" s="172">
        <v>1</v>
      </c>
      <c r="AA152" s="172">
        <v>1</v>
      </c>
      <c r="AB152" s="172">
        <v>1</v>
      </c>
      <c r="AC152" s="172">
        <v>1</v>
      </c>
      <c r="AD152" s="172">
        <v>1</v>
      </c>
      <c r="AE152" s="172">
        <v>1</v>
      </c>
      <c r="AF152" s="172">
        <v>1.1000000000000001</v>
      </c>
      <c r="AG152" s="172">
        <v>1.1000000000000001</v>
      </c>
      <c r="AH152" s="172">
        <v>1.05</v>
      </c>
      <c r="AI152" s="172">
        <v>1</v>
      </c>
      <c r="AJ152" s="172">
        <v>1</v>
      </c>
      <c r="AK152" s="172">
        <v>1.02</v>
      </c>
      <c r="AL152" s="172">
        <v>1</v>
      </c>
      <c r="AM152" s="172">
        <v>1</v>
      </c>
      <c r="AN152" s="172">
        <v>1</v>
      </c>
      <c r="AO152" s="172">
        <v>1</v>
      </c>
    </row>
    <row r="153" spans="1:41" x14ac:dyDescent="0.25">
      <c r="A153" s="171">
        <v>41334</v>
      </c>
      <c r="B153" s="172">
        <v>1</v>
      </c>
      <c r="C153" s="172">
        <v>1</v>
      </c>
      <c r="D153" s="172">
        <v>1</v>
      </c>
      <c r="E153" s="172">
        <v>1</v>
      </c>
      <c r="F153" s="172">
        <v>1</v>
      </c>
      <c r="G153" s="172">
        <v>1</v>
      </c>
      <c r="H153" s="172">
        <v>1</v>
      </c>
      <c r="I153" s="172">
        <v>1</v>
      </c>
      <c r="J153" s="172">
        <v>1</v>
      </c>
      <c r="K153" s="172">
        <v>1</v>
      </c>
      <c r="L153" s="172">
        <v>1</v>
      </c>
      <c r="M153" s="172">
        <v>1</v>
      </c>
      <c r="N153" s="172">
        <v>1</v>
      </c>
      <c r="O153" s="172">
        <v>1</v>
      </c>
      <c r="P153" s="172">
        <v>1.03</v>
      </c>
      <c r="Q153" s="172">
        <v>1</v>
      </c>
      <c r="R153" s="172">
        <v>1</v>
      </c>
      <c r="S153" s="172">
        <v>1.02</v>
      </c>
      <c r="T153" s="172">
        <v>1</v>
      </c>
      <c r="U153" s="172">
        <v>1</v>
      </c>
      <c r="V153" s="172">
        <v>1</v>
      </c>
      <c r="W153" s="172">
        <v>1</v>
      </c>
      <c r="X153" s="172">
        <v>1</v>
      </c>
      <c r="Y153" s="172">
        <v>1</v>
      </c>
      <c r="Z153" s="172">
        <v>1</v>
      </c>
      <c r="AA153" s="172">
        <v>1</v>
      </c>
      <c r="AB153" s="172">
        <v>1</v>
      </c>
      <c r="AC153" s="172">
        <v>1</v>
      </c>
      <c r="AD153" s="172">
        <v>1</v>
      </c>
      <c r="AE153" s="172">
        <v>1</v>
      </c>
      <c r="AF153" s="172">
        <v>1.1000000000000001</v>
      </c>
      <c r="AG153" s="172">
        <v>1.1000000000000001</v>
      </c>
      <c r="AH153" s="172">
        <v>1.05</v>
      </c>
      <c r="AI153" s="172">
        <v>1</v>
      </c>
      <c r="AJ153" s="172">
        <v>1</v>
      </c>
      <c r="AK153" s="172">
        <v>1.02</v>
      </c>
      <c r="AL153" s="172">
        <v>1</v>
      </c>
      <c r="AM153" s="172">
        <v>1</v>
      </c>
      <c r="AN153" s="172">
        <v>1</v>
      </c>
      <c r="AO153" s="172">
        <v>1</v>
      </c>
    </row>
    <row r="154" spans="1:41" x14ac:dyDescent="0.25">
      <c r="A154" s="171">
        <v>41365</v>
      </c>
      <c r="B154" s="172">
        <v>1</v>
      </c>
      <c r="C154" s="172">
        <v>1</v>
      </c>
      <c r="D154" s="172">
        <v>1</v>
      </c>
      <c r="E154" s="172">
        <v>1</v>
      </c>
      <c r="F154" s="172">
        <v>1</v>
      </c>
      <c r="G154" s="172">
        <v>1</v>
      </c>
      <c r="H154" s="172">
        <v>1</v>
      </c>
      <c r="I154" s="172">
        <v>1</v>
      </c>
      <c r="J154" s="172">
        <v>1</v>
      </c>
      <c r="K154" s="172">
        <v>1</v>
      </c>
      <c r="L154" s="172">
        <v>1</v>
      </c>
      <c r="M154" s="172">
        <v>1</v>
      </c>
      <c r="N154" s="172">
        <v>1</v>
      </c>
      <c r="O154" s="172">
        <v>1</v>
      </c>
      <c r="P154" s="172">
        <v>1.03</v>
      </c>
      <c r="Q154" s="172">
        <v>1</v>
      </c>
      <c r="R154" s="172">
        <v>1</v>
      </c>
      <c r="S154" s="172">
        <v>1.02</v>
      </c>
      <c r="T154" s="172">
        <v>1</v>
      </c>
      <c r="U154" s="172">
        <v>1</v>
      </c>
      <c r="V154" s="172">
        <v>1</v>
      </c>
      <c r="W154" s="172">
        <v>1</v>
      </c>
      <c r="X154" s="172">
        <v>1</v>
      </c>
      <c r="Y154" s="172">
        <v>1.02</v>
      </c>
      <c r="Z154" s="172">
        <v>1</v>
      </c>
      <c r="AA154" s="172">
        <v>1</v>
      </c>
      <c r="AB154" s="172">
        <v>1</v>
      </c>
      <c r="AC154" s="172">
        <v>1</v>
      </c>
      <c r="AD154" s="172">
        <v>0.98</v>
      </c>
      <c r="AE154" s="172">
        <v>0.98</v>
      </c>
      <c r="AF154" s="172">
        <v>0.98</v>
      </c>
      <c r="AG154" s="172">
        <v>0.98</v>
      </c>
      <c r="AH154" s="172">
        <v>1.05</v>
      </c>
      <c r="AI154" s="172">
        <v>1</v>
      </c>
      <c r="AJ154" s="172">
        <v>1</v>
      </c>
      <c r="AK154" s="172">
        <v>1.02</v>
      </c>
      <c r="AL154" s="172">
        <v>1</v>
      </c>
      <c r="AM154" s="172">
        <v>1</v>
      </c>
      <c r="AN154" s="172">
        <v>1</v>
      </c>
      <c r="AO154" s="172">
        <v>1</v>
      </c>
    </row>
    <row r="155" spans="1:41" x14ac:dyDescent="0.25">
      <c r="A155" s="171">
        <v>41395</v>
      </c>
      <c r="B155" s="172">
        <v>1</v>
      </c>
      <c r="C155" s="172">
        <v>1</v>
      </c>
      <c r="D155" s="172">
        <v>1</v>
      </c>
      <c r="E155" s="172">
        <v>1</v>
      </c>
      <c r="F155" s="172">
        <v>1</v>
      </c>
      <c r="G155" s="172">
        <v>1</v>
      </c>
      <c r="H155" s="172">
        <v>1</v>
      </c>
      <c r="I155" s="172">
        <v>1</v>
      </c>
      <c r="J155" s="172">
        <v>1</v>
      </c>
      <c r="K155" s="172">
        <v>1</v>
      </c>
      <c r="L155" s="172">
        <v>1</v>
      </c>
      <c r="M155" s="172">
        <v>1</v>
      </c>
      <c r="N155" s="172">
        <v>1</v>
      </c>
      <c r="O155" s="172">
        <v>1</v>
      </c>
      <c r="P155" s="172">
        <v>1.03</v>
      </c>
      <c r="Q155" s="172">
        <v>1</v>
      </c>
      <c r="R155" s="172">
        <v>1</v>
      </c>
      <c r="S155" s="172">
        <v>1.02</v>
      </c>
      <c r="T155" s="172">
        <v>1</v>
      </c>
      <c r="U155" s="172">
        <v>1</v>
      </c>
      <c r="V155" s="172">
        <v>1</v>
      </c>
      <c r="W155" s="172">
        <v>1</v>
      </c>
      <c r="X155" s="172">
        <v>1</v>
      </c>
      <c r="Y155" s="172">
        <v>1.02</v>
      </c>
      <c r="Z155" s="172">
        <v>1</v>
      </c>
      <c r="AA155" s="172">
        <v>1</v>
      </c>
      <c r="AB155" s="172">
        <v>1</v>
      </c>
      <c r="AC155" s="172">
        <v>1</v>
      </c>
      <c r="AD155" s="172">
        <v>0.98</v>
      </c>
      <c r="AE155" s="172">
        <v>0.98</v>
      </c>
      <c r="AF155" s="172">
        <v>0.98</v>
      </c>
      <c r="AG155" s="172">
        <v>0.98</v>
      </c>
      <c r="AH155" s="172">
        <v>1.05</v>
      </c>
      <c r="AI155" s="172">
        <v>1</v>
      </c>
      <c r="AJ155" s="172">
        <v>1</v>
      </c>
      <c r="AK155" s="172">
        <v>1.02</v>
      </c>
      <c r="AL155" s="172">
        <v>1</v>
      </c>
      <c r="AM155" s="172">
        <v>1</v>
      </c>
      <c r="AN155" s="172">
        <v>1</v>
      </c>
      <c r="AO155" s="172">
        <v>1</v>
      </c>
    </row>
    <row r="156" spans="1:41" x14ac:dyDescent="0.25">
      <c r="A156" s="171">
        <v>41426</v>
      </c>
      <c r="B156" s="172">
        <v>1</v>
      </c>
      <c r="C156" s="172">
        <v>1</v>
      </c>
      <c r="D156" s="172">
        <v>1</v>
      </c>
      <c r="E156" s="172">
        <v>1</v>
      </c>
      <c r="F156" s="172">
        <v>1</v>
      </c>
      <c r="G156" s="172">
        <v>1</v>
      </c>
      <c r="H156" s="172">
        <v>1</v>
      </c>
      <c r="I156" s="172">
        <v>1</v>
      </c>
      <c r="J156" s="172">
        <v>1</v>
      </c>
      <c r="K156" s="172">
        <v>1</v>
      </c>
      <c r="L156" s="172">
        <v>1</v>
      </c>
      <c r="M156" s="172">
        <v>1</v>
      </c>
      <c r="N156" s="172">
        <v>1</v>
      </c>
      <c r="O156" s="172">
        <v>1</v>
      </c>
      <c r="P156" s="172">
        <v>1.03</v>
      </c>
      <c r="Q156" s="172">
        <v>1</v>
      </c>
      <c r="R156" s="172">
        <v>1</v>
      </c>
      <c r="S156" s="172">
        <v>1.02</v>
      </c>
      <c r="T156" s="172">
        <v>1</v>
      </c>
      <c r="U156" s="172">
        <v>1</v>
      </c>
      <c r="V156" s="172">
        <v>1</v>
      </c>
      <c r="W156" s="172">
        <v>1</v>
      </c>
      <c r="X156" s="172">
        <v>1</v>
      </c>
      <c r="Y156" s="172">
        <v>1.02</v>
      </c>
      <c r="Z156" s="172">
        <v>1</v>
      </c>
      <c r="AA156" s="172">
        <v>1</v>
      </c>
      <c r="AB156" s="172">
        <v>1</v>
      </c>
      <c r="AC156" s="172">
        <v>1</v>
      </c>
      <c r="AD156" s="172">
        <v>0.98</v>
      </c>
      <c r="AE156" s="172">
        <v>0.98</v>
      </c>
      <c r="AF156" s="172">
        <v>0.98</v>
      </c>
      <c r="AG156" s="172">
        <v>0.98</v>
      </c>
      <c r="AH156" s="172">
        <v>1.05</v>
      </c>
      <c r="AI156" s="172">
        <v>1</v>
      </c>
      <c r="AJ156" s="172">
        <v>1</v>
      </c>
      <c r="AK156" s="172">
        <v>1.02</v>
      </c>
      <c r="AL156" s="172">
        <v>1</v>
      </c>
      <c r="AM156" s="172">
        <v>1</v>
      </c>
      <c r="AN156" s="172">
        <v>1</v>
      </c>
      <c r="AO156" s="172">
        <v>1</v>
      </c>
    </row>
    <row r="157" spans="1:41" x14ac:dyDescent="0.25">
      <c r="A157" s="171">
        <v>41456</v>
      </c>
      <c r="B157" s="172">
        <v>1</v>
      </c>
      <c r="C157" s="172">
        <v>1</v>
      </c>
      <c r="D157" s="172">
        <v>1</v>
      </c>
      <c r="E157" s="172">
        <v>1</v>
      </c>
      <c r="F157" s="172">
        <v>1</v>
      </c>
      <c r="G157" s="172">
        <v>1</v>
      </c>
      <c r="H157" s="172">
        <v>1</v>
      </c>
      <c r="I157" s="172">
        <v>1</v>
      </c>
      <c r="J157" s="172">
        <v>1</v>
      </c>
      <c r="K157" s="172">
        <v>1</v>
      </c>
      <c r="L157" s="172">
        <v>1</v>
      </c>
      <c r="M157" s="172">
        <v>1</v>
      </c>
      <c r="N157" s="172">
        <v>1</v>
      </c>
      <c r="O157" s="172">
        <v>1</v>
      </c>
      <c r="P157" s="172">
        <v>1.03</v>
      </c>
      <c r="Q157" s="172">
        <v>1</v>
      </c>
      <c r="R157" s="172">
        <v>1</v>
      </c>
      <c r="S157" s="172">
        <v>1.02</v>
      </c>
      <c r="T157" s="172">
        <v>1</v>
      </c>
      <c r="U157" s="172">
        <v>1</v>
      </c>
      <c r="V157" s="172">
        <v>1</v>
      </c>
      <c r="W157" s="172">
        <v>1</v>
      </c>
      <c r="X157" s="172">
        <v>1</v>
      </c>
      <c r="Y157" s="172">
        <v>1.02</v>
      </c>
      <c r="Z157" s="172">
        <v>1</v>
      </c>
      <c r="AA157" s="172">
        <v>1</v>
      </c>
      <c r="AB157" s="172">
        <v>1</v>
      </c>
      <c r="AC157" s="172">
        <v>1</v>
      </c>
      <c r="AD157" s="172">
        <v>0.98</v>
      </c>
      <c r="AE157" s="172">
        <v>0.98</v>
      </c>
      <c r="AF157" s="172">
        <v>0.98</v>
      </c>
      <c r="AG157" s="172">
        <v>0.98</v>
      </c>
      <c r="AH157" s="172">
        <v>1.05</v>
      </c>
      <c r="AI157" s="172">
        <v>1</v>
      </c>
      <c r="AJ157" s="172">
        <v>1</v>
      </c>
      <c r="AK157" s="172">
        <v>1.02</v>
      </c>
      <c r="AL157" s="172">
        <v>1</v>
      </c>
      <c r="AM157" s="172">
        <v>1</v>
      </c>
      <c r="AN157" s="172">
        <v>1</v>
      </c>
      <c r="AO157" s="172">
        <v>1</v>
      </c>
    </row>
    <row r="158" spans="1:41" x14ac:dyDescent="0.25">
      <c r="A158" s="171">
        <v>41487</v>
      </c>
      <c r="B158" s="172">
        <v>1</v>
      </c>
      <c r="C158" s="172">
        <v>1</v>
      </c>
      <c r="D158" s="172">
        <v>1</v>
      </c>
      <c r="E158" s="172">
        <v>1</v>
      </c>
      <c r="F158" s="172">
        <v>1</v>
      </c>
      <c r="G158" s="172">
        <v>1</v>
      </c>
      <c r="H158" s="172">
        <v>1</v>
      </c>
      <c r="I158" s="172">
        <v>1</v>
      </c>
      <c r="J158" s="172">
        <v>1</v>
      </c>
      <c r="K158" s="172">
        <v>1</v>
      </c>
      <c r="L158" s="172">
        <v>1</v>
      </c>
      <c r="M158" s="172">
        <v>1</v>
      </c>
      <c r="N158" s="172">
        <v>1</v>
      </c>
      <c r="O158" s="172">
        <v>1</v>
      </c>
      <c r="P158" s="172">
        <v>1.03</v>
      </c>
      <c r="Q158" s="172">
        <v>1</v>
      </c>
      <c r="R158" s="172">
        <v>1</v>
      </c>
      <c r="S158" s="172">
        <v>1.02</v>
      </c>
      <c r="T158" s="172">
        <v>1</v>
      </c>
      <c r="U158" s="172">
        <v>1</v>
      </c>
      <c r="V158" s="172">
        <v>1</v>
      </c>
      <c r="W158" s="172">
        <v>1</v>
      </c>
      <c r="X158" s="172">
        <v>1</v>
      </c>
      <c r="Y158" s="172">
        <v>1.02</v>
      </c>
      <c r="Z158" s="172">
        <v>1</v>
      </c>
      <c r="AA158" s="172">
        <v>1</v>
      </c>
      <c r="AB158" s="172">
        <v>1</v>
      </c>
      <c r="AC158" s="172">
        <v>1</v>
      </c>
      <c r="AD158" s="172">
        <v>0.98</v>
      </c>
      <c r="AE158" s="172">
        <v>0.98</v>
      </c>
      <c r="AF158" s="172">
        <v>0.98</v>
      </c>
      <c r="AG158" s="172">
        <v>0.98</v>
      </c>
      <c r="AH158" s="172">
        <v>1.05</v>
      </c>
      <c r="AI158" s="172">
        <v>1</v>
      </c>
      <c r="AJ158" s="172">
        <v>1</v>
      </c>
      <c r="AK158" s="172">
        <v>1.02</v>
      </c>
      <c r="AL158" s="172">
        <v>1</v>
      </c>
      <c r="AM158" s="172">
        <v>1</v>
      </c>
      <c r="AN158" s="172">
        <v>1</v>
      </c>
      <c r="AO158" s="172">
        <v>1</v>
      </c>
    </row>
    <row r="159" spans="1:41" x14ac:dyDescent="0.25">
      <c r="A159" s="171">
        <v>41518</v>
      </c>
      <c r="B159" s="172">
        <v>1</v>
      </c>
      <c r="C159" s="172">
        <v>1</v>
      </c>
      <c r="D159" s="172">
        <v>1</v>
      </c>
      <c r="E159" s="172">
        <v>1</v>
      </c>
      <c r="F159" s="172">
        <v>1</v>
      </c>
      <c r="G159" s="172">
        <v>1</v>
      </c>
      <c r="H159" s="172">
        <v>1</v>
      </c>
      <c r="I159" s="172">
        <v>1</v>
      </c>
      <c r="J159" s="172">
        <v>1</v>
      </c>
      <c r="K159" s="172">
        <v>1</v>
      </c>
      <c r="L159" s="172">
        <v>1</v>
      </c>
      <c r="M159" s="172">
        <v>1</v>
      </c>
      <c r="N159" s="172">
        <v>1</v>
      </c>
      <c r="O159" s="172">
        <v>1</v>
      </c>
      <c r="P159" s="172">
        <v>1.03</v>
      </c>
      <c r="Q159" s="172">
        <v>1</v>
      </c>
      <c r="R159" s="172">
        <v>1</v>
      </c>
      <c r="S159" s="172">
        <v>1.02</v>
      </c>
      <c r="T159" s="172">
        <v>1</v>
      </c>
      <c r="U159" s="172">
        <v>1</v>
      </c>
      <c r="V159" s="172">
        <v>1</v>
      </c>
      <c r="W159" s="172">
        <v>1</v>
      </c>
      <c r="X159" s="172">
        <v>1</v>
      </c>
      <c r="Y159" s="172">
        <v>1.02</v>
      </c>
      <c r="Z159" s="172">
        <v>1</v>
      </c>
      <c r="AA159" s="172">
        <v>1</v>
      </c>
      <c r="AB159" s="172">
        <v>1</v>
      </c>
      <c r="AC159" s="172">
        <v>1</v>
      </c>
      <c r="AD159" s="172">
        <v>0.98</v>
      </c>
      <c r="AE159" s="172">
        <v>0.98</v>
      </c>
      <c r="AF159" s="172">
        <v>0.98</v>
      </c>
      <c r="AG159" s="172">
        <v>0.98</v>
      </c>
      <c r="AH159" s="172">
        <v>1.05</v>
      </c>
      <c r="AI159" s="172">
        <v>1</v>
      </c>
      <c r="AJ159" s="172">
        <v>1</v>
      </c>
      <c r="AK159" s="172">
        <v>1.02</v>
      </c>
      <c r="AL159" s="172">
        <v>1</v>
      </c>
      <c r="AM159" s="172">
        <v>1</v>
      </c>
      <c r="AN159" s="172">
        <v>1</v>
      </c>
      <c r="AO159" s="172">
        <v>1</v>
      </c>
    </row>
    <row r="160" spans="1:41" x14ac:dyDescent="0.25">
      <c r="A160" s="171">
        <v>41548</v>
      </c>
      <c r="B160" s="172">
        <v>1</v>
      </c>
      <c r="C160" s="172">
        <v>1</v>
      </c>
      <c r="D160" s="172">
        <v>1</v>
      </c>
      <c r="E160" s="172">
        <v>1</v>
      </c>
      <c r="F160" s="172">
        <v>1</v>
      </c>
      <c r="G160" s="172">
        <v>1</v>
      </c>
      <c r="H160" s="172">
        <v>1</v>
      </c>
      <c r="I160" s="172">
        <v>1</v>
      </c>
      <c r="J160" s="172">
        <v>1</v>
      </c>
      <c r="K160" s="172">
        <v>1</v>
      </c>
      <c r="L160" s="172">
        <v>1</v>
      </c>
      <c r="M160" s="172">
        <v>1</v>
      </c>
      <c r="N160" s="172">
        <v>1</v>
      </c>
      <c r="O160" s="172">
        <v>1</v>
      </c>
      <c r="P160" s="172">
        <v>1.03</v>
      </c>
      <c r="Q160" s="172">
        <v>1</v>
      </c>
      <c r="R160" s="172">
        <v>1</v>
      </c>
      <c r="S160" s="172">
        <v>1.02</v>
      </c>
      <c r="T160" s="172">
        <v>1</v>
      </c>
      <c r="U160" s="172">
        <v>1</v>
      </c>
      <c r="V160" s="172">
        <v>1</v>
      </c>
      <c r="W160" s="172">
        <v>1</v>
      </c>
      <c r="X160" s="172">
        <v>1</v>
      </c>
      <c r="Y160" s="172">
        <v>1.02</v>
      </c>
      <c r="Z160" s="172">
        <v>1</v>
      </c>
      <c r="AA160" s="172">
        <v>1</v>
      </c>
      <c r="AB160" s="172">
        <v>1</v>
      </c>
      <c r="AC160" s="172">
        <v>1</v>
      </c>
      <c r="AD160" s="172">
        <v>0.98</v>
      </c>
      <c r="AE160" s="172">
        <v>0.98</v>
      </c>
      <c r="AF160" s="172">
        <v>0.98</v>
      </c>
      <c r="AG160" s="172">
        <v>0.98</v>
      </c>
      <c r="AH160" s="172">
        <v>1.05</v>
      </c>
      <c r="AI160" s="172">
        <v>1</v>
      </c>
      <c r="AJ160" s="172">
        <v>1</v>
      </c>
      <c r="AK160" s="172">
        <v>1.02</v>
      </c>
      <c r="AL160" s="172">
        <v>1</v>
      </c>
      <c r="AM160" s="172">
        <v>1</v>
      </c>
      <c r="AN160" s="172">
        <v>1</v>
      </c>
      <c r="AO160" s="172">
        <v>1</v>
      </c>
    </row>
    <row r="161" spans="1:41" x14ac:dyDescent="0.25">
      <c r="A161" s="171">
        <v>41579</v>
      </c>
      <c r="B161" s="172">
        <v>1</v>
      </c>
      <c r="C161" s="172">
        <v>1</v>
      </c>
      <c r="D161" s="172">
        <v>1</v>
      </c>
      <c r="E161" s="172">
        <v>1</v>
      </c>
      <c r="F161" s="172">
        <v>1</v>
      </c>
      <c r="G161" s="172">
        <v>1</v>
      </c>
      <c r="H161" s="172">
        <v>1</v>
      </c>
      <c r="I161" s="172">
        <v>1</v>
      </c>
      <c r="J161" s="172">
        <v>1</v>
      </c>
      <c r="K161" s="172">
        <v>1</v>
      </c>
      <c r="L161" s="172">
        <v>1</v>
      </c>
      <c r="M161" s="172">
        <v>1</v>
      </c>
      <c r="N161" s="172">
        <v>1</v>
      </c>
      <c r="O161" s="172">
        <v>1</v>
      </c>
      <c r="P161" s="172">
        <v>1.03</v>
      </c>
      <c r="Q161" s="172">
        <v>1</v>
      </c>
      <c r="R161" s="172">
        <v>1</v>
      </c>
      <c r="S161" s="172">
        <v>1.02</v>
      </c>
      <c r="T161" s="172">
        <v>1</v>
      </c>
      <c r="U161" s="172">
        <v>1</v>
      </c>
      <c r="V161" s="172">
        <v>1</v>
      </c>
      <c r="W161" s="172">
        <v>1</v>
      </c>
      <c r="X161" s="172">
        <v>1</v>
      </c>
      <c r="Y161" s="172">
        <v>1</v>
      </c>
      <c r="Z161" s="172">
        <v>1</v>
      </c>
      <c r="AA161" s="172">
        <v>1</v>
      </c>
      <c r="AB161" s="172">
        <v>1</v>
      </c>
      <c r="AC161" s="172">
        <v>1</v>
      </c>
      <c r="AD161" s="172">
        <v>1</v>
      </c>
      <c r="AE161" s="172">
        <v>1</v>
      </c>
      <c r="AF161" s="172">
        <v>1.1000000000000001</v>
      </c>
      <c r="AG161" s="172">
        <v>1.1000000000000001</v>
      </c>
      <c r="AH161" s="172">
        <v>1.05</v>
      </c>
      <c r="AI161" s="172">
        <v>1</v>
      </c>
      <c r="AJ161" s="172">
        <v>1</v>
      </c>
      <c r="AK161" s="172">
        <v>1.02</v>
      </c>
      <c r="AL161" s="172">
        <v>1</v>
      </c>
      <c r="AM161" s="172">
        <v>1</v>
      </c>
      <c r="AN161" s="172">
        <v>1</v>
      </c>
      <c r="AO161" s="172">
        <v>1</v>
      </c>
    </row>
    <row r="162" spans="1:41" x14ac:dyDescent="0.25">
      <c r="A162" s="171">
        <v>41609</v>
      </c>
      <c r="B162" s="172">
        <v>1</v>
      </c>
      <c r="C162" s="172">
        <v>1</v>
      </c>
      <c r="D162" s="172">
        <v>1</v>
      </c>
      <c r="E162" s="172">
        <v>1</v>
      </c>
      <c r="F162" s="172">
        <v>1</v>
      </c>
      <c r="G162" s="172">
        <v>1</v>
      </c>
      <c r="H162" s="172">
        <v>1</v>
      </c>
      <c r="I162" s="172">
        <v>1</v>
      </c>
      <c r="J162" s="172">
        <v>1</v>
      </c>
      <c r="K162" s="172">
        <v>1</v>
      </c>
      <c r="L162" s="172">
        <v>1</v>
      </c>
      <c r="M162" s="172">
        <v>1</v>
      </c>
      <c r="N162" s="172">
        <v>1</v>
      </c>
      <c r="O162" s="172">
        <v>1</v>
      </c>
      <c r="P162" s="172">
        <v>1.03</v>
      </c>
      <c r="Q162" s="172">
        <v>1</v>
      </c>
      <c r="R162" s="172">
        <v>1</v>
      </c>
      <c r="S162" s="172">
        <v>1.02</v>
      </c>
      <c r="T162" s="172">
        <v>1</v>
      </c>
      <c r="U162" s="172">
        <v>1</v>
      </c>
      <c r="V162" s="172">
        <v>1</v>
      </c>
      <c r="W162" s="172">
        <v>1</v>
      </c>
      <c r="X162" s="172">
        <v>1</v>
      </c>
      <c r="Y162" s="172">
        <v>1</v>
      </c>
      <c r="Z162" s="172">
        <v>1</v>
      </c>
      <c r="AA162" s="172">
        <v>1</v>
      </c>
      <c r="AB162" s="172">
        <v>1</v>
      </c>
      <c r="AC162" s="172">
        <v>1</v>
      </c>
      <c r="AD162" s="172">
        <v>1</v>
      </c>
      <c r="AE162" s="172">
        <v>1</v>
      </c>
      <c r="AF162" s="172">
        <v>1.1000000000000001</v>
      </c>
      <c r="AG162" s="172">
        <v>1.1000000000000001</v>
      </c>
      <c r="AH162" s="172">
        <v>1.05</v>
      </c>
      <c r="AI162" s="172">
        <v>1</v>
      </c>
      <c r="AJ162" s="172">
        <v>1</v>
      </c>
      <c r="AK162" s="172">
        <v>1.02</v>
      </c>
      <c r="AL162" s="172">
        <v>1</v>
      </c>
      <c r="AM162" s="172">
        <v>1</v>
      </c>
      <c r="AN162" s="172">
        <v>1</v>
      </c>
      <c r="AO162" s="172">
        <v>1</v>
      </c>
    </row>
    <row r="163" spans="1:41" x14ac:dyDescent="0.25">
      <c r="A163" s="171">
        <v>41640</v>
      </c>
      <c r="B163" s="172">
        <v>1</v>
      </c>
      <c r="C163" s="172">
        <v>1</v>
      </c>
      <c r="D163" s="172">
        <v>1</v>
      </c>
      <c r="E163" s="172">
        <v>1</v>
      </c>
      <c r="F163" s="172">
        <v>1</v>
      </c>
      <c r="G163" s="172">
        <v>1</v>
      </c>
      <c r="H163" s="172">
        <v>1</v>
      </c>
      <c r="I163" s="172">
        <v>1</v>
      </c>
      <c r="J163" s="172">
        <v>1</v>
      </c>
      <c r="K163" s="172">
        <v>1</v>
      </c>
      <c r="L163" s="172">
        <v>1</v>
      </c>
      <c r="M163" s="172">
        <v>1</v>
      </c>
      <c r="N163" s="172">
        <v>1</v>
      </c>
      <c r="O163" s="172">
        <v>1</v>
      </c>
      <c r="P163" s="172">
        <v>1.03</v>
      </c>
      <c r="Q163" s="172">
        <v>1</v>
      </c>
      <c r="R163" s="172">
        <v>1</v>
      </c>
      <c r="S163" s="172">
        <v>1.02</v>
      </c>
      <c r="T163" s="172">
        <v>1</v>
      </c>
      <c r="U163" s="172">
        <v>1</v>
      </c>
      <c r="V163" s="172">
        <v>1</v>
      </c>
      <c r="W163" s="172">
        <v>1</v>
      </c>
      <c r="X163" s="172">
        <v>1</v>
      </c>
      <c r="Y163" s="172">
        <v>1</v>
      </c>
      <c r="Z163" s="172">
        <v>1</v>
      </c>
      <c r="AA163" s="172">
        <v>1</v>
      </c>
      <c r="AB163" s="172">
        <v>1</v>
      </c>
      <c r="AC163" s="172">
        <v>1</v>
      </c>
      <c r="AD163" s="172">
        <v>1</v>
      </c>
      <c r="AE163" s="172">
        <v>1</v>
      </c>
      <c r="AF163" s="172">
        <v>1.1000000000000001</v>
      </c>
      <c r="AG163" s="172">
        <v>1.1000000000000001</v>
      </c>
      <c r="AH163" s="172">
        <v>1.05</v>
      </c>
      <c r="AI163" s="172">
        <v>1</v>
      </c>
      <c r="AJ163" s="172">
        <v>1</v>
      </c>
      <c r="AK163" s="172">
        <v>1.02</v>
      </c>
      <c r="AL163" s="172">
        <v>1</v>
      </c>
      <c r="AM163" s="172">
        <v>1</v>
      </c>
      <c r="AN163" s="172">
        <v>1</v>
      </c>
      <c r="AO163" s="172">
        <v>1</v>
      </c>
    </row>
    <row r="164" spans="1:41" x14ac:dyDescent="0.25">
      <c r="A164" s="171">
        <v>41671</v>
      </c>
      <c r="B164" s="172">
        <v>1</v>
      </c>
      <c r="C164" s="172">
        <v>1</v>
      </c>
      <c r="D164" s="172">
        <v>1</v>
      </c>
      <c r="E164" s="172">
        <v>1</v>
      </c>
      <c r="F164" s="172">
        <v>1</v>
      </c>
      <c r="G164" s="172">
        <v>1</v>
      </c>
      <c r="H164" s="172">
        <v>1</v>
      </c>
      <c r="I164" s="172">
        <v>1</v>
      </c>
      <c r="J164" s="172">
        <v>1</v>
      </c>
      <c r="K164" s="172">
        <v>1</v>
      </c>
      <c r="L164" s="172">
        <v>1</v>
      </c>
      <c r="M164" s="172">
        <v>1</v>
      </c>
      <c r="N164" s="172">
        <v>1</v>
      </c>
      <c r="O164" s="172">
        <v>1</v>
      </c>
      <c r="P164" s="172">
        <v>1.03</v>
      </c>
      <c r="Q164" s="172">
        <v>1</v>
      </c>
      <c r="R164" s="172">
        <v>1</v>
      </c>
      <c r="S164" s="172">
        <v>1.02</v>
      </c>
      <c r="T164" s="172">
        <v>1</v>
      </c>
      <c r="U164" s="172">
        <v>1</v>
      </c>
      <c r="V164" s="172">
        <v>1</v>
      </c>
      <c r="W164" s="172">
        <v>1</v>
      </c>
      <c r="X164" s="172">
        <v>1</v>
      </c>
      <c r="Y164" s="172">
        <v>1</v>
      </c>
      <c r="Z164" s="172">
        <v>1</v>
      </c>
      <c r="AA164" s="172">
        <v>1</v>
      </c>
      <c r="AB164" s="172">
        <v>1</v>
      </c>
      <c r="AC164" s="172">
        <v>1</v>
      </c>
      <c r="AD164" s="172">
        <v>1</v>
      </c>
      <c r="AE164" s="172">
        <v>1</v>
      </c>
      <c r="AF164" s="172">
        <v>1.1000000000000001</v>
      </c>
      <c r="AG164" s="172">
        <v>1.1000000000000001</v>
      </c>
      <c r="AH164" s="172">
        <v>1.05</v>
      </c>
      <c r="AI164" s="172">
        <v>1</v>
      </c>
      <c r="AJ164" s="172">
        <v>1</v>
      </c>
      <c r="AK164" s="172">
        <v>1.02</v>
      </c>
      <c r="AL164" s="172">
        <v>1</v>
      </c>
      <c r="AM164" s="172">
        <v>1</v>
      </c>
      <c r="AN164" s="172">
        <v>1</v>
      </c>
      <c r="AO164" s="172">
        <v>1</v>
      </c>
    </row>
    <row r="165" spans="1:41" x14ac:dyDescent="0.25">
      <c r="A165" s="171">
        <v>41699</v>
      </c>
      <c r="B165" s="172">
        <v>1</v>
      </c>
      <c r="C165" s="172">
        <v>1</v>
      </c>
      <c r="D165" s="172">
        <v>1</v>
      </c>
      <c r="E165" s="172">
        <v>1</v>
      </c>
      <c r="F165" s="172">
        <v>1</v>
      </c>
      <c r="G165" s="172">
        <v>1</v>
      </c>
      <c r="H165" s="172">
        <v>1</v>
      </c>
      <c r="I165" s="172">
        <v>1</v>
      </c>
      <c r="J165" s="172">
        <v>1</v>
      </c>
      <c r="K165" s="172">
        <v>1</v>
      </c>
      <c r="L165" s="172">
        <v>1</v>
      </c>
      <c r="M165" s="172">
        <v>1</v>
      </c>
      <c r="N165" s="172">
        <v>1</v>
      </c>
      <c r="O165" s="172">
        <v>1</v>
      </c>
      <c r="P165" s="172">
        <v>1.03</v>
      </c>
      <c r="Q165" s="172">
        <v>1</v>
      </c>
      <c r="R165" s="172">
        <v>1</v>
      </c>
      <c r="S165" s="172">
        <v>1.02</v>
      </c>
      <c r="T165" s="172">
        <v>1</v>
      </c>
      <c r="U165" s="172">
        <v>1</v>
      </c>
      <c r="V165" s="172">
        <v>1</v>
      </c>
      <c r="W165" s="172">
        <v>1</v>
      </c>
      <c r="X165" s="172">
        <v>1</v>
      </c>
      <c r="Y165" s="172">
        <v>1</v>
      </c>
      <c r="Z165" s="172">
        <v>1</v>
      </c>
      <c r="AA165" s="172">
        <v>1</v>
      </c>
      <c r="AB165" s="172">
        <v>1</v>
      </c>
      <c r="AC165" s="172">
        <v>1</v>
      </c>
      <c r="AD165" s="172">
        <v>1</v>
      </c>
      <c r="AE165" s="172">
        <v>1</v>
      </c>
      <c r="AF165" s="172">
        <v>1.1000000000000001</v>
      </c>
      <c r="AG165" s="172">
        <v>1.1000000000000001</v>
      </c>
      <c r="AH165" s="172">
        <v>1.05</v>
      </c>
      <c r="AI165" s="172">
        <v>1</v>
      </c>
      <c r="AJ165" s="172">
        <v>1</v>
      </c>
      <c r="AK165" s="172">
        <v>1.02</v>
      </c>
      <c r="AL165" s="172">
        <v>1</v>
      </c>
      <c r="AM165" s="172">
        <v>1</v>
      </c>
      <c r="AN165" s="172">
        <v>1</v>
      </c>
      <c r="AO165" s="172">
        <v>1</v>
      </c>
    </row>
    <row r="166" spans="1:41" x14ac:dyDescent="0.25">
      <c r="A166" s="171">
        <v>41730</v>
      </c>
      <c r="B166" s="172">
        <v>1</v>
      </c>
      <c r="C166" s="172">
        <v>1</v>
      </c>
      <c r="D166" s="172">
        <v>1</v>
      </c>
      <c r="E166" s="172">
        <v>1</v>
      </c>
      <c r="F166" s="172">
        <v>1</v>
      </c>
      <c r="G166" s="172">
        <v>1</v>
      </c>
      <c r="H166" s="172">
        <v>1</v>
      </c>
      <c r="I166" s="172">
        <v>1</v>
      </c>
      <c r="J166" s="172">
        <v>1</v>
      </c>
      <c r="K166" s="172">
        <v>1</v>
      </c>
      <c r="L166" s="172">
        <v>1</v>
      </c>
      <c r="M166" s="172">
        <v>1</v>
      </c>
      <c r="N166" s="172">
        <v>1</v>
      </c>
      <c r="O166" s="172">
        <v>1</v>
      </c>
      <c r="P166" s="172">
        <v>1.03</v>
      </c>
      <c r="Q166" s="172">
        <v>1</v>
      </c>
      <c r="R166" s="172">
        <v>1</v>
      </c>
      <c r="S166" s="172">
        <v>1.02</v>
      </c>
      <c r="T166" s="172">
        <v>1</v>
      </c>
      <c r="U166" s="172">
        <v>1</v>
      </c>
      <c r="V166" s="172">
        <v>1</v>
      </c>
      <c r="W166" s="172">
        <v>1</v>
      </c>
      <c r="X166" s="172">
        <v>1</v>
      </c>
      <c r="Y166" s="172">
        <v>1.02</v>
      </c>
      <c r="Z166" s="172">
        <v>1</v>
      </c>
      <c r="AA166" s="172">
        <v>1</v>
      </c>
      <c r="AB166" s="172">
        <v>1</v>
      </c>
      <c r="AC166" s="172">
        <v>1</v>
      </c>
      <c r="AD166" s="172">
        <v>0.98</v>
      </c>
      <c r="AE166" s="172">
        <v>0.98</v>
      </c>
      <c r="AF166" s="172">
        <v>0.98</v>
      </c>
      <c r="AG166" s="172">
        <v>0.98</v>
      </c>
      <c r="AH166" s="172">
        <v>1.05</v>
      </c>
      <c r="AI166" s="172">
        <v>1</v>
      </c>
      <c r="AJ166" s="172">
        <v>1</v>
      </c>
      <c r="AK166" s="172">
        <v>1.02</v>
      </c>
      <c r="AL166" s="172">
        <v>1</v>
      </c>
      <c r="AM166" s="172">
        <v>1</v>
      </c>
      <c r="AN166" s="172">
        <v>1</v>
      </c>
      <c r="AO166" s="172">
        <v>1</v>
      </c>
    </row>
    <row r="167" spans="1:41" x14ac:dyDescent="0.25">
      <c r="A167" s="171">
        <v>41760</v>
      </c>
      <c r="B167" s="172">
        <v>1</v>
      </c>
      <c r="C167" s="172">
        <v>1</v>
      </c>
      <c r="D167" s="172">
        <v>1</v>
      </c>
      <c r="E167" s="172">
        <v>1</v>
      </c>
      <c r="F167" s="172">
        <v>1</v>
      </c>
      <c r="G167" s="172">
        <v>1</v>
      </c>
      <c r="H167" s="172">
        <v>1</v>
      </c>
      <c r="I167" s="172">
        <v>1</v>
      </c>
      <c r="J167" s="172">
        <v>1</v>
      </c>
      <c r="K167" s="172">
        <v>1</v>
      </c>
      <c r="L167" s="172">
        <v>1</v>
      </c>
      <c r="M167" s="172">
        <v>1</v>
      </c>
      <c r="N167" s="172">
        <v>1</v>
      </c>
      <c r="O167" s="172">
        <v>1</v>
      </c>
      <c r="P167" s="172">
        <v>1.03</v>
      </c>
      <c r="Q167" s="172">
        <v>1</v>
      </c>
      <c r="R167" s="172">
        <v>1</v>
      </c>
      <c r="S167" s="172">
        <v>1.02</v>
      </c>
      <c r="T167" s="172">
        <v>1</v>
      </c>
      <c r="U167" s="172">
        <v>1</v>
      </c>
      <c r="V167" s="172">
        <v>1</v>
      </c>
      <c r="W167" s="172">
        <v>1</v>
      </c>
      <c r="X167" s="172">
        <v>1</v>
      </c>
      <c r="Y167" s="172">
        <v>1.02</v>
      </c>
      <c r="Z167" s="172">
        <v>1</v>
      </c>
      <c r="AA167" s="172">
        <v>1</v>
      </c>
      <c r="AB167" s="172">
        <v>1</v>
      </c>
      <c r="AC167" s="172">
        <v>1</v>
      </c>
      <c r="AD167" s="172">
        <v>0.98</v>
      </c>
      <c r="AE167" s="172">
        <v>0.98</v>
      </c>
      <c r="AF167" s="172">
        <v>0.98</v>
      </c>
      <c r="AG167" s="172">
        <v>0.98</v>
      </c>
      <c r="AH167" s="172">
        <v>1.05</v>
      </c>
      <c r="AI167" s="172">
        <v>1</v>
      </c>
      <c r="AJ167" s="172">
        <v>1</v>
      </c>
      <c r="AK167" s="172">
        <v>1.02</v>
      </c>
      <c r="AL167" s="172">
        <v>1</v>
      </c>
      <c r="AM167" s="172">
        <v>1</v>
      </c>
      <c r="AN167" s="172">
        <v>1</v>
      </c>
      <c r="AO167" s="172">
        <v>1</v>
      </c>
    </row>
    <row r="168" spans="1:41" x14ac:dyDescent="0.25">
      <c r="A168" s="171">
        <v>41791</v>
      </c>
      <c r="B168" s="172">
        <v>1</v>
      </c>
      <c r="C168" s="172">
        <v>1</v>
      </c>
      <c r="D168" s="172">
        <v>1</v>
      </c>
      <c r="E168" s="172">
        <v>1</v>
      </c>
      <c r="F168" s="172">
        <v>1</v>
      </c>
      <c r="G168" s="172">
        <v>1</v>
      </c>
      <c r="H168" s="172">
        <v>1</v>
      </c>
      <c r="I168" s="172">
        <v>1</v>
      </c>
      <c r="J168" s="172">
        <v>1</v>
      </c>
      <c r="K168" s="172">
        <v>1</v>
      </c>
      <c r="L168" s="172">
        <v>1</v>
      </c>
      <c r="M168" s="172">
        <v>1</v>
      </c>
      <c r="N168" s="172">
        <v>1</v>
      </c>
      <c r="O168" s="172">
        <v>1</v>
      </c>
      <c r="P168" s="172">
        <v>1.03</v>
      </c>
      <c r="Q168" s="172">
        <v>1</v>
      </c>
      <c r="R168" s="172">
        <v>1</v>
      </c>
      <c r="S168" s="172">
        <v>1.02</v>
      </c>
      <c r="T168" s="172">
        <v>1</v>
      </c>
      <c r="U168" s="172">
        <v>1</v>
      </c>
      <c r="V168" s="172">
        <v>1</v>
      </c>
      <c r="W168" s="172">
        <v>1</v>
      </c>
      <c r="X168" s="172">
        <v>1</v>
      </c>
      <c r="Y168" s="172">
        <v>1.02</v>
      </c>
      <c r="Z168" s="172">
        <v>1</v>
      </c>
      <c r="AA168" s="172">
        <v>1</v>
      </c>
      <c r="AB168" s="172">
        <v>1</v>
      </c>
      <c r="AC168" s="172">
        <v>1</v>
      </c>
      <c r="AD168" s="172">
        <v>0.98</v>
      </c>
      <c r="AE168" s="172">
        <v>0.98</v>
      </c>
      <c r="AF168" s="172">
        <v>0.98</v>
      </c>
      <c r="AG168" s="172">
        <v>0.98</v>
      </c>
      <c r="AH168" s="172">
        <v>1.05</v>
      </c>
      <c r="AI168" s="172">
        <v>1</v>
      </c>
      <c r="AJ168" s="172">
        <v>1</v>
      </c>
      <c r="AK168" s="172">
        <v>1.02</v>
      </c>
      <c r="AL168" s="172">
        <v>1</v>
      </c>
      <c r="AM168" s="172">
        <v>1</v>
      </c>
      <c r="AN168" s="172">
        <v>1</v>
      </c>
      <c r="AO168" s="172">
        <v>1</v>
      </c>
    </row>
    <row r="169" spans="1:41" x14ac:dyDescent="0.25">
      <c r="A169" s="171">
        <v>41821</v>
      </c>
      <c r="B169" s="172">
        <v>1</v>
      </c>
      <c r="C169" s="172">
        <v>1</v>
      </c>
      <c r="D169" s="172">
        <v>1</v>
      </c>
      <c r="E169" s="172">
        <v>1</v>
      </c>
      <c r="F169" s="172">
        <v>1</v>
      </c>
      <c r="G169" s="172">
        <v>1</v>
      </c>
      <c r="H169" s="172">
        <v>1</v>
      </c>
      <c r="I169" s="172">
        <v>1</v>
      </c>
      <c r="J169" s="172">
        <v>1</v>
      </c>
      <c r="K169" s="172">
        <v>1</v>
      </c>
      <c r="L169" s="172">
        <v>1</v>
      </c>
      <c r="M169" s="172">
        <v>1</v>
      </c>
      <c r="N169" s="172">
        <v>1</v>
      </c>
      <c r="O169" s="172">
        <v>1</v>
      </c>
      <c r="P169" s="172">
        <v>1.03</v>
      </c>
      <c r="Q169" s="172">
        <v>1</v>
      </c>
      <c r="R169" s="172">
        <v>1</v>
      </c>
      <c r="S169" s="172">
        <v>1.02</v>
      </c>
      <c r="T169" s="172">
        <v>1</v>
      </c>
      <c r="U169" s="172">
        <v>1</v>
      </c>
      <c r="V169" s="172">
        <v>1</v>
      </c>
      <c r="W169" s="172">
        <v>1</v>
      </c>
      <c r="X169" s="172">
        <v>1</v>
      </c>
      <c r="Y169" s="172">
        <v>1.02</v>
      </c>
      <c r="Z169" s="172">
        <v>1</v>
      </c>
      <c r="AA169" s="172">
        <v>1</v>
      </c>
      <c r="AB169" s="172">
        <v>1</v>
      </c>
      <c r="AC169" s="172">
        <v>1</v>
      </c>
      <c r="AD169" s="172">
        <v>0.98</v>
      </c>
      <c r="AE169" s="172">
        <v>0.98</v>
      </c>
      <c r="AF169" s="172">
        <v>0.98</v>
      </c>
      <c r="AG169" s="172">
        <v>0.98</v>
      </c>
      <c r="AH169" s="172">
        <v>1.05</v>
      </c>
      <c r="AI169" s="172">
        <v>1</v>
      </c>
      <c r="AJ169" s="172">
        <v>1</v>
      </c>
      <c r="AK169" s="172">
        <v>1.02</v>
      </c>
      <c r="AL169" s="172">
        <v>1</v>
      </c>
      <c r="AM169" s="172">
        <v>1</v>
      </c>
      <c r="AN169" s="172">
        <v>1</v>
      </c>
      <c r="AO169" s="172">
        <v>1</v>
      </c>
    </row>
    <row r="170" spans="1:41" x14ac:dyDescent="0.25">
      <c r="A170" s="171">
        <v>41852</v>
      </c>
      <c r="B170" s="172">
        <v>1</v>
      </c>
      <c r="C170" s="172">
        <v>1</v>
      </c>
      <c r="D170" s="172">
        <v>1</v>
      </c>
      <c r="E170" s="172">
        <v>1</v>
      </c>
      <c r="F170" s="172">
        <v>1</v>
      </c>
      <c r="G170" s="172">
        <v>1</v>
      </c>
      <c r="H170" s="172">
        <v>1</v>
      </c>
      <c r="I170" s="172">
        <v>1</v>
      </c>
      <c r="J170" s="172">
        <v>1</v>
      </c>
      <c r="K170" s="172">
        <v>1</v>
      </c>
      <c r="L170" s="172">
        <v>1</v>
      </c>
      <c r="M170" s="172">
        <v>1</v>
      </c>
      <c r="N170" s="172">
        <v>1</v>
      </c>
      <c r="O170" s="172">
        <v>1</v>
      </c>
      <c r="P170" s="172">
        <v>1.03</v>
      </c>
      <c r="Q170" s="172">
        <v>1</v>
      </c>
      <c r="R170" s="172">
        <v>1</v>
      </c>
      <c r="S170" s="172">
        <v>1.02</v>
      </c>
      <c r="T170" s="172">
        <v>1</v>
      </c>
      <c r="U170" s="172">
        <v>1</v>
      </c>
      <c r="V170" s="172">
        <v>1</v>
      </c>
      <c r="W170" s="172">
        <v>1</v>
      </c>
      <c r="X170" s="172">
        <v>1</v>
      </c>
      <c r="Y170" s="172">
        <v>1.02</v>
      </c>
      <c r="Z170" s="172">
        <v>1</v>
      </c>
      <c r="AA170" s="172">
        <v>1</v>
      </c>
      <c r="AB170" s="172">
        <v>1</v>
      </c>
      <c r="AC170" s="172">
        <v>1</v>
      </c>
      <c r="AD170" s="172">
        <v>0.98</v>
      </c>
      <c r="AE170" s="172">
        <v>0.98</v>
      </c>
      <c r="AF170" s="172">
        <v>0.98</v>
      </c>
      <c r="AG170" s="172">
        <v>0.98</v>
      </c>
      <c r="AH170" s="172">
        <v>1.05</v>
      </c>
      <c r="AI170" s="172">
        <v>1</v>
      </c>
      <c r="AJ170" s="172">
        <v>1</v>
      </c>
      <c r="AK170" s="172">
        <v>1.02</v>
      </c>
      <c r="AL170" s="172">
        <v>1</v>
      </c>
      <c r="AM170" s="172">
        <v>1</v>
      </c>
      <c r="AN170" s="172">
        <v>1</v>
      </c>
      <c r="AO170" s="172">
        <v>1</v>
      </c>
    </row>
    <row r="171" spans="1:41" x14ac:dyDescent="0.25">
      <c r="A171" s="171">
        <v>41883</v>
      </c>
      <c r="B171" s="172">
        <v>1</v>
      </c>
      <c r="C171" s="172">
        <v>1</v>
      </c>
      <c r="D171" s="172">
        <v>1</v>
      </c>
      <c r="E171" s="172">
        <v>1</v>
      </c>
      <c r="F171" s="172">
        <v>1</v>
      </c>
      <c r="G171" s="172">
        <v>1</v>
      </c>
      <c r="H171" s="172">
        <v>1</v>
      </c>
      <c r="I171" s="172">
        <v>1</v>
      </c>
      <c r="J171" s="172">
        <v>1</v>
      </c>
      <c r="K171" s="172">
        <v>1</v>
      </c>
      <c r="L171" s="172">
        <v>1</v>
      </c>
      <c r="M171" s="172">
        <v>1</v>
      </c>
      <c r="N171" s="172">
        <v>1</v>
      </c>
      <c r="O171" s="172">
        <v>1</v>
      </c>
      <c r="P171" s="172">
        <v>1.03</v>
      </c>
      <c r="Q171" s="172">
        <v>1</v>
      </c>
      <c r="R171" s="172">
        <v>1</v>
      </c>
      <c r="S171" s="172">
        <v>1.02</v>
      </c>
      <c r="T171" s="172">
        <v>1</v>
      </c>
      <c r="U171" s="172">
        <v>1</v>
      </c>
      <c r="V171" s="172">
        <v>1</v>
      </c>
      <c r="W171" s="172">
        <v>1</v>
      </c>
      <c r="X171" s="172">
        <v>1</v>
      </c>
      <c r="Y171" s="172">
        <v>1.02</v>
      </c>
      <c r="Z171" s="172">
        <v>1</v>
      </c>
      <c r="AA171" s="172">
        <v>1</v>
      </c>
      <c r="AB171" s="172">
        <v>1</v>
      </c>
      <c r="AC171" s="172">
        <v>1</v>
      </c>
      <c r="AD171" s="172">
        <v>0.98</v>
      </c>
      <c r="AE171" s="172">
        <v>0.98</v>
      </c>
      <c r="AF171" s="172">
        <v>0.98</v>
      </c>
      <c r="AG171" s="172">
        <v>0.98</v>
      </c>
      <c r="AH171" s="172">
        <v>1.05</v>
      </c>
      <c r="AI171" s="172">
        <v>1</v>
      </c>
      <c r="AJ171" s="172">
        <v>1</v>
      </c>
      <c r="AK171" s="172">
        <v>1.02</v>
      </c>
      <c r="AL171" s="172">
        <v>1</v>
      </c>
      <c r="AM171" s="172">
        <v>1</v>
      </c>
      <c r="AN171" s="172">
        <v>1</v>
      </c>
      <c r="AO171" s="172">
        <v>1</v>
      </c>
    </row>
    <row r="172" spans="1:41" x14ac:dyDescent="0.25">
      <c r="A172" s="171">
        <v>41913</v>
      </c>
      <c r="B172" s="172">
        <v>1</v>
      </c>
      <c r="C172" s="172">
        <v>1</v>
      </c>
      <c r="D172" s="172">
        <v>1</v>
      </c>
      <c r="E172" s="172">
        <v>1</v>
      </c>
      <c r="F172" s="172">
        <v>1</v>
      </c>
      <c r="G172" s="172">
        <v>1</v>
      </c>
      <c r="H172" s="172">
        <v>1</v>
      </c>
      <c r="I172" s="172">
        <v>1</v>
      </c>
      <c r="J172" s="172">
        <v>1</v>
      </c>
      <c r="K172" s="172">
        <v>1</v>
      </c>
      <c r="L172" s="172">
        <v>1</v>
      </c>
      <c r="M172" s="172">
        <v>1</v>
      </c>
      <c r="N172" s="172">
        <v>1</v>
      </c>
      <c r="O172" s="172">
        <v>1</v>
      </c>
      <c r="P172" s="172">
        <v>1.03</v>
      </c>
      <c r="Q172" s="172">
        <v>1</v>
      </c>
      <c r="R172" s="172">
        <v>1</v>
      </c>
      <c r="S172" s="172">
        <v>1.02</v>
      </c>
      <c r="T172" s="172">
        <v>1</v>
      </c>
      <c r="U172" s="172">
        <v>1</v>
      </c>
      <c r="V172" s="172">
        <v>1</v>
      </c>
      <c r="W172" s="172">
        <v>1</v>
      </c>
      <c r="X172" s="172">
        <v>1</v>
      </c>
      <c r="Y172" s="172">
        <v>1.02</v>
      </c>
      <c r="Z172" s="172">
        <v>1</v>
      </c>
      <c r="AA172" s="172">
        <v>1</v>
      </c>
      <c r="AB172" s="172">
        <v>1</v>
      </c>
      <c r="AC172" s="172">
        <v>1</v>
      </c>
      <c r="AD172" s="172">
        <v>0.98</v>
      </c>
      <c r="AE172" s="172">
        <v>0.98</v>
      </c>
      <c r="AF172" s="172">
        <v>0.98</v>
      </c>
      <c r="AG172" s="172">
        <v>0.98</v>
      </c>
      <c r="AH172" s="172">
        <v>1.05</v>
      </c>
      <c r="AI172" s="172">
        <v>1</v>
      </c>
      <c r="AJ172" s="172">
        <v>1</v>
      </c>
      <c r="AK172" s="172">
        <v>1.02</v>
      </c>
      <c r="AL172" s="172">
        <v>1</v>
      </c>
      <c r="AM172" s="172">
        <v>1</v>
      </c>
      <c r="AN172" s="172">
        <v>1</v>
      </c>
      <c r="AO172" s="172">
        <v>1</v>
      </c>
    </row>
    <row r="173" spans="1:41" x14ac:dyDescent="0.25">
      <c r="A173" s="171">
        <v>41944</v>
      </c>
      <c r="B173" s="172">
        <v>1</v>
      </c>
      <c r="C173" s="172">
        <v>1</v>
      </c>
      <c r="D173" s="172">
        <v>1</v>
      </c>
      <c r="E173" s="172">
        <v>1</v>
      </c>
      <c r="F173" s="172">
        <v>1</v>
      </c>
      <c r="G173" s="172">
        <v>1</v>
      </c>
      <c r="H173" s="172">
        <v>1</v>
      </c>
      <c r="I173" s="172">
        <v>1</v>
      </c>
      <c r="J173" s="172">
        <v>1</v>
      </c>
      <c r="K173" s="172">
        <v>1</v>
      </c>
      <c r="L173" s="172">
        <v>1</v>
      </c>
      <c r="M173" s="172">
        <v>1</v>
      </c>
      <c r="N173" s="172">
        <v>1</v>
      </c>
      <c r="O173" s="172">
        <v>1</v>
      </c>
      <c r="P173" s="172">
        <v>1.03</v>
      </c>
      <c r="Q173" s="172">
        <v>1</v>
      </c>
      <c r="R173" s="172">
        <v>1</v>
      </c>
      <c r="S173" s="172">
        <v>1.02</v>
      </c>
      <c r="T173" s="172">
        <v>1</v>
      </c>
      <c r="U173" s="172">
        <v>1</v>
      </c>
      <c r="V173" s="172">
        <v>1</v>
      </c>
      <c r="W173" s="172">
        <v>1</v>
      </c>
      <c r="X173" s="172">
        <v>1</v>
      </c>
      <c r="Y173" s="172">
        <v>1</v>
      </c>
      <c r="Z173" s="172">
        <v>1</v>
      </c>
      <c r="AA173" s="172">
        <v>1</v>
      </c>
      <c r="AB173" s="172">
        <v>1</v>
      </c>
      <c r="AC173" s="172">
        <v>1</v>
      </c>
      <c r="AD173" s="172">
        <v>1</v>
      </c>
      <c r="AE173" s="172">
        <v>1</v>
      </c>
      <c r="AF173" s="172">
        <v>1.1000000000000001</v>
      </c>
      <c r="AG173" s="172">
        <v>1.1000000000000001</v>
      </c>
      <c r="AH173" s="172">
        <v>1.05</v>
      </c>
      <c r="AI173" s="172">
        <v>1</v>
      </c>
      <c r="AJ173" s="172">
        <v>1</v>
      </c>
      <c r="AK173" s="172">
        <v>1.02</v>
      </c>
      <c r="AL173" s="172">
        <v>1</v>
      </c>
      <c r="AM173" s="172">
        <v>1</v>
      </c>
      <c r="AN173" s="172">
        <v>1</v>
      </c>
      <c r="AO173" s="172">
        <v>1</v>
      </c>
    </row>
    <row r="174" spans="1:41" x14ac:dyDescent="0.25">
      <c r="A174" s="171">
        <v>41974</v>
      </c>
      <c r="B174" s="172">
        <v>1</v>
      </c>
      <c r="C174" s="172">
        <v>1</v>
      </c>
      <c r="D174" s="172">
        <v>1</v>
      </c>
      <c r="E174" s="172">
        <v>1</v>
      </c>
      <c r="F174" s="172">
        <v>1</v>
      </c>
      <c r="G174" s="172">
        <v>1</v>
      </c>
      <c r="H174" s="172">
        <v>1</v>
      </c>
      <c r="I174" s="172">
        <v>1</v>
      </c>
      <c r="J174" s="172">
        <v>1</v>
      </c>
      <c r="K174" s="172">
        <v>1</v>
      </c>
      <c r="L174" s="172">
        <v>1</v>
      </c>
      <c r="M174" s="172">
        <v>1</v>
      </c>
      <c r="N174" s="172">
        <v>1</v>
      </c>
      <c r="O174" s="172">
        <v>1</v>
      </c>
      <c r="P174" s="172">
        <v>1.03</v>
      </c>
      <c r="Q174" s="172">
        <v>1</v>
      </c>
      <c r="R174" s="172">
        <v>1</v>
      </c>
      <c r="S174" s="172">
        <v>1.02</v>
      </c>
      <c r="T174" s="172">
        <v>1</v>
      </c>
      <c r="U174" s="172">
        <v>1</v>
      </c>
      <c r="V174" s="172">
        <v>1</v>
      </c>
      <c r="W174" s="172">
        <v>1</v>
      </c>
      <c r="X174" s="172">
        <v>1</v>
      </c>
      <c r="Y174" s="172">
        <v>1</v>
      </c>
      <c r="Z174" s="172">
        <v>1</v>
      </c>
      <c r="AA174" s="172">
        <v>1</v>
      </c>
      <c r="AB174" s="172">
        <v>1</v>
      </c>
      <c r="AC174" s="172">
        <v>1</v>
      </c>
      <c r="AD174" s="172">
        <v>1</v>
      </c>
      <c r="AE174" s="172">
        <v>1</v>
      </c>
      <c r="AF174" s="172">
        <v>1.1000000000000001</v>
      </c>
      <c r="AG174" s="172">
        <v>1.1000000000000001</v>
      </c>
      <c r="AH174" s="172">
        <v>1.05</v>
      </c>
      <c r="AI174" s="172">
        <v>1</v>
      </c>
      <c r="AJ174" s="172">
        <v>1</v>
      </c>
      <c r="AK174" s="172">
        <v>1.02</v>
      </c>
      <c r="AL174" s="172">
        <v>1</v>
      </c>
      <c r="AM174" s="172">
        <v>1</v>
      </c>
      <c r="AN174" s="172">
        <v>1</v>
      </c>
      <c r="AO174" s="172">
        <v>1</v>
      </c>
    </row>
    <row r="175" spans="1:41" x14ac:dyDescent="0.25">
      <c r="A175" s="171">
        <v>42005</v>
      </c>
      <c r="B175" s="172">
        <v>1</v>
      </c>
      <c r="C175" s="172">
        <v>1</v>
      </c>
      <c r="D175" s="172">
        <v>1</v>
      </c>
      <c r="E175" s="172">
        <v>1</v>
      </c>
      <c r="F175" s="172">
        <v>1</v>
      </c>
      <c r="G175" s="172">
        <v>1</v>
      </c>
      <c r="H175" s="172">
        <v>1</v>
      </c>
      <c r="I175" s="172">
        <v>1</v>
      </c>
      <c r="J175" s="172">
        <v>1</v>
      </c>
      <c r="K175" s="172">
        <v>1</v>
      </c>
      <c r="L175" s="172">
        <v>1</v>
      </c>
      <c r="M175" s="172">
        <v>1</v>
      </c>
      <c r="N175" s="172">
        <v>1</v>
      </c>
      <c r="O175" s="172">
        <v>1</v>
      </c>
      <c r="P175" s="172">
        <v>1.03</v>
      </c>
      <c r="Q175" s="172">
        <v>1</v>
      </c>
      <c r="R175" s="172">
        <v>1</v>
      </c>
      <c r="S175" s="172">
        <v>1.02</v>
      </c>
      <c r="T175" s="172">
        <v>1</v>
      </c>
      <c r="U175" s="172">
        <v>1</v>
      </c>
      <c r="V175" s="172">
        <v>1</v>
      </c>
      <c r="W175" s="172">
        <v>1</v>
      </c>
      <c r="X175" s="172">
        <v>1</v>
      </c>
      <c r="Y175" s="172">
        <v>1</v>
      </c>
      <c r="Z175" s="172">
        <v>1</v>
      </c>
      <c r="AA175" s="172">
        <v>1</v>
      </c>
      <c r="AB175" s="172">
        <v>1</v>
      </c>
      <c r="AC175" s="172">
        <v>1</v>
      </c>
      <c r="AD175" s="172">
        <v>1</v>
      </c>
      <c r="AE175" s="172">
        <v>1</v>
      </c>
      <c r="AF175" s="172">
        <v>1.1000000000000001</v>
      </c>
      <c r="AG175" s="172">
        <v>1.1000000000000001</v>
      </c>
      <c r="AH175" s="172">
        <v>1.05</v>
      </c>
      <c r="AI175" s="172">
        <v>1</v>
      </c>
      <c r="AJ175" s="172">
        <v>1</v>
      </c>
      <c r="AK175" s="172">
        <v>1.02</v>
      </c>
      <c r="AL175" s="172">
        <v>1</v>
      </c>
      <c r="AM175" s="172">
        <v>1</v>
      </c>
      <c r="AN175" s="172">
        <v>1</v>
      </c>
      <c r="AO175" s="172">
        <v>1</v>
      </c>
    </row>
    <row r="176" spans="1:41" x14ac:dyDescent="0.25">
      <c r="A176" s="171">
        <v>42036</v>
      </c>
      <c r="B176" s="172">
        <v>1</v>
      </c>
      <c r="C176" s="172">
        <v>1</v>
      </c>
      <c r="D176" s="172">
        <v>1</v>
      </c>
      <c r="E176" s="172">
        <v>1</v>
      </c>
      <c r="F176" s="172">
        <v>1</v>
      </c>
      <c r="G176" s="172">
        <v>1</v>
      </c>
      <c r="H176" s="172">
        <v>1</v>
      </c>
      <c r="I176" s="172">
        <v>1</v>
      </c>
      <c r="J176" s="172">
        <v>1</v>
      </c>
      <c r="K176" s="172">
        <v>1</v>
      </c>
      <c r="L176" s="172">
        <v>1</v>
      </c>
      <c r="M176" s="172">
        <v>1</v>
      </c>
      <c r="N176" s="172">
        <v>1</v>
      </c>
      <c r="O176" s="172">
        <v>1</v>
      </c>
      <c r="P176" s="172">
        <v>1.03</v>
      </c>
      <c r="Q176" s="172">
        <v>1</v>
      </c>
      <c r="R176" s="172">
        <v>1</v>
      </c>
      <c r="S176" s="172">
        <v>1.02</v>
      </c>
      <c r="T176" s="172">
        <v>1</v>
      </c>
      <c r="U176" s="172">
        <v>1</v>
      </c>
      <c r="V176" s="172">
        <v>1</v>
      </c>
      <c r="W176" s="172">
        <v>1</v>
      </c>
      <c r="X176" s="172">
        <v>1</v>
      </c>
      <c r="Y176" s="172">
        <v>1</v>
      </c>
      <c r="Z176" s="172">
        <v>1</v>
      </c>
      <c r="AA176" s="172">
        <v>1</v>
      </c>
      <c r="AB176" s="172">
        <v>1</v>
      </c>
      <c r="AC176" s="172">
        <v>1</v>
      </c>
      <c r="AD176" s="172">
        <v>1</v>
      </c>
      <c r="AE176" s="172">
        <v>1</v>
      </c>
      <c r="AF176" s="172">
        <v>1.1000000000000001</v>
      </c>
      <c r="AG176" s="172">
        <v>1.1000000000000001</v>
      </c>
      <c r="AH176" s="172">
        <v>1.05</v>
      </c>
      <c r="AI176" s="172">
        <v>1</v>
      </c>
      <c r="AJ176" s="172">
        <v>1</v>
      </c>
      <c r="AK176" s="172">
        <v>1.02</v>
      </c>
      <c r="AL176" s="172">
        <v>1</v>
      </c>
      <c r="AM176" s="172">
        <v>1</v>
      </c>
      <c r="AN176" s="172">
        <v>1</v>
      </c>
      <c r="AO176" s="172">
        <v>1</v>
      </c>
    </row>
    <row r="177" spans="1:41" x14ac:dyDescent="0.25">
      <c r="A177" s="171">
        <v>42064</v>
      </c>
      <c r="B177" s="172">
        <v>1</v>
      </c>
      <c r="C177" s="172">
        <v>1</v>
      </c>
      <c r="D177" s="172">
        <v>1</v>
      </c>
      <c r="E177" s="172">
        <v>1</v>
      </c>
      <c r="F177" s="172">
        <v>1</v>
      </c>
      <c r="G177" s="172">
        <v>1</v>
      </c>
      <c r="H177" s="172">
        <v>1</v>
      </c>
      <c r="I177" s="172">
        <v>1</v>
      </c>
      <c r="J177" s="172">
        <v>1</v>
      </c>
      <c r="K177" s="172">
        <v>1</v>
      </c>
      <c r="L177" s="172">
        <v>1</v>
      </c>
      <c r="M177" s="172">
        <v>1</v>
      </c>
      <c r="N177" s="172">
        <v>1</v>
      </c>
      <c r="O177" s="172">
        <v>1</v>
      </c>
      <c r="P177" s="172">
        <v>1.03</v>
      </c>
      <c r="Q177" s="172">
        <v>1</v>
      </c>
      <c r="R177" s="172">
        <v>1</v>
      </c>
      <c r="S177" s="172">
        <v>1.02</v>
      </c>
      <c r="T177" s="172">
        <v>1</v>
      </c>
      <c r="U177" s="172">
        <v>1</v>
      </c>
      <c r="V177" s="172">
        <v>1</v>
      </c>
      <c r="W177" s="172">
        <v>1</v>
      </c>
      <c r="X177" s="172">
        <v>1</v>
      </c>
      <c r="Y177" s="172">
        <v>1</v>
      </c>
      <c r="Z177" s="172">
        <v>1</v>
      </c>
      <c r="AA177" s="172">
        <v>1</v>
      </c>
      <c r="AB177" s="172">
        <v>1</v>
      </c>
      <c r="AC177" s="172">
        <v>1</v>
      </c>
      <c r="AD177" s="172">
        <v>1</v>
      </c>
      <c r="AE177" s="172">
        <v>1</v>
      </c>
      <c r="AF177" s="172">
        <v>1.1000000000000001</v>
      </c>
      <c r="AG177" s="172">
        <v>1.1000000000000001</v>
      </c>
      <c r="AH177" s="172">
        <v>1.05</v>
      </c>
      <c r="AI177" s="172">
        <v>1</v>
      </c>
      <c r="AJ177" s="172">
        <v>1</v>
      </c>
      <c r="AK177" s="172">
        <v>1.02</v>
      </c>
      <c r="AL177" s="172">
        <v>1</v>
      </c>
      <c r="AM177" s="172">
        <v>1</v>
      </c>
      <c r="AN177" s="172">
        <v>1</v>
      </c>
      <c r="AO177" s="172">
        <v>1</v>
      </c>
    </row>
    <row r="178" spans="1:41" x14ac:dyDescent="0.25">
      <c r="A178" s="171">
        <v>42095</v>
      </c>
      <c r="B178" s="172">
        <v>1</v>
      </c>
      <c r="C178" s="172">
        <v>1</v>
      </c>
      <c r="D178" s="172">
        <v>1</v>
      </c>
      <c r="E178" s="172">
        <v>1</v>
      </c>
      <c r="F178" s="172">
        <v>1</v>
      </c>
      <c r="G178" s="172">
        <v>1</v>
      </c>
      <c r="H178" s="172">
        <v>1</v>
      </c>
      <c r="I178" s="172">
        <v>1</v>
      </c>
      <c r="J178" s="172">
        <v>1</v>
      </c>
      <c r="K178" s="172">
        <v>1</v>
      </c>
      <c r="L178" s="172">
        <v>1</v>
      </c>
      <c r="M178" s="172">
        <v>1</v>
      </c>
      <c r="N178" s="172">
        <v>1</v>
      </c>
      <c r="O178" s="172">
        <v>1</v>
      </c>
      <c r="P178" s="172">
        <v>1.03</v>
      </c>
      <c r="Q178" s="172">
        <v>1</v>
      </c>
      <c r="R178" s="172">
        <v>1</v>
      </c>
      <c r="S178" s="172">
        <v>1.02</v>
      </c>
      <c r="T178" s="172">
        <v>1</v>
      </c>
      <c r="U178" s="172">
        <v>1</v>
      </c>
      <c r="V178" s="172">
        <v>1</v>
      </c>
      <c r="W178" s="172">
        <v>1</v>
      </c>
      <c r="X178" s="172">
        <v>1</v>
      </c>
      <c r="Y178" s="172">
        <v>1.02</v>
      </c>
      <c r="Z178" s="172">
        <v>1</v>
      </c>
      <c r="AA178" s="172">
        <v>1</v>
      </c>
      <c r="AB178" s="172">
        <v>1</v>
      </c>
      <c r="AC178" s="172">
        <v>1</v>
      </c>
      <c r="AD178" s="172">
        <v>0.98</v>
      </c>
      <c r="AE178" s="172">
        <v>0.98</v>
      </c>
      <c r="AF178" s="172">
        <v>0.98</v>
      </c>
      <c r="AG178" s="172">
        <v>0.98</v>
      </c>
      <c r="AH178" s="172">
        <v>1.05</v>
      </c>
      <c r="AI178" s="172">
        <v>1</v>
      </c>
      <c r="AJ178" s="172">
        <v>1</v>
      </c>
      <c r="AK178" s="172">
        <v>1.02</v>
      </c>
      <c r="AL178" s="172">
        <v>1</v>
      </c>
      <c r="AM178" s="172">
        <v>1</v>
      </c>
      <c r="AN178" s="172">
        <v>1</v>
      </c>
      <c r="AO178" s="172">
        <v>1</v>
      </c>
    </row>
    <row r="179" spans="1:41" x14ac:dyDescent="0.25">
      <c r="A179" s="171">
        <v>42125</v>
      </c>
      <c r="B179" s="172">
        <v>1</v>
      </c>
      <c r="C179" s="172">
        <v>1</v>
      </c>
      <c r="D179" s="172">
        <v>1</v>
      </c>
      <c r="E179" s="172">
        <v>1</v>
      </c>
      <c r="F179" s="172">
        <v>1</v>
      </c>
      <c r="G179" s="172">
        <v>1</v>
      </c>
      <c r="H179" s="172">
        <v>1</v>
      </c>
      <c r="I179" s="172">
        <v>1</v>
      </c>
      <c r="J179" s="172">
        <v>1</v>
      </c>
      <c r="K179" s="172">
        <v>1</v>
      </c>
      <c r="L179" s="172">
        <v>1</v>
      </c>
      <c r="M179" s="172">
        <v>1</v>
      </c>
      <c r="N179" s="172">
        <v>1</v>
      </c>
      <c r="O179" s="172">
        <v>1</v>
      </c>
      <c r="P179" s="172">
        <v>1.03</v>
      </c>
      <c r="Q179" s="172">
        <v>1</v>
      </c>
      <c r="R179" s="172">
        <v>1</v>
      </c>
      <c r="S179" s="172">
        <v>1.02</v>
      </c>
      <c r="T179" s="172">
        <v>1</v>
      </c>
      <c r="U179" s="172">
        <v>1</v>
      </c>
      <c r="V179" s="172">
        <v>1</v>
      </c>
      <c r="W179" s="172">
        <v>1</v>
      </c>
      <c r="X179" s="172">
        <v>1</v>
      </c>
      <c r="Y179" s="172">
        <v>1.02</v>
      </c>
      <c r="Z179" s="172">
        <v>1</v>
      </c>
      <c r="AA179" s="172">
        <v>1</v>
      </c>
      <c r="AB179" s="172">
        <v>1</v>
      </c>
      <c r="AC179" s="172">
        <v>1</v>
      </c>
      <c r="AD179" s="172">
        <v>0.98</v>
      </c>
      <c r="AE179" s="172">
        <v>0.98</v>
      </c>
      <c r="AF179" s="172">
        <v>0.98</v>
      </c>
      <c r="AG179" s="172">
        <v>0.98</v>
      </c>
      <c r="AH179" s="172">
        <v>1.05</v>
      </c>
      <c r="AI179" s="172">
        <v>1</v>
      </c>
      <c r="AJ179" s="172">
        <v>1</v>
      </c>
      <c r="AK179" s="172">
        <v>1.02</v>
      </c>
      <c r="AL179" s="172">
        <v>1</v>
      </c>
      <c r="AM179" s="172">
        <v>1</v>
      </c>
      <c r="AN179" s="172">
        <v>1</v>
      </c>
      <c r="AO179" s="172">
        <v>1</v>
      </c>
    </row>
    <row r="180" spans="1:41" x14ac:dyDescent="0.25">
      <c r="A180" s="171">
        <v>42156</v>
      </c>
      <c r="B180" s="172">
        <v>1</v>
      </c>
      <c r="C180" s="172">
        <v>1</v>
      </c>
      <c r="D180" s="172">
        <v>1</v>
      </c>
      <c r="E180" s="172">
        <v>1</v>
      </c>
      <c r="F180" s="172">
        <v>1</v>
      </c>
      <c r="G180" s="172">
        <v>1</v>
      </c>
      <c r="H180" s="172">
        <v>1</v>
      </c>
      <c r="I180" s="172">
        <v>1</v>
      </c>
      <c r="J180" s="172">
        <v>1</v>
      </c>
      <c r="K180" s="172">
        <v>1</v>
      </c>
      <c r="L180" s="172">
        <v>1</v>
      </c>
      <c r="M180" s="172">
        <v>1</v>
      </c>
      <c r="N180" s="172">
        <v>1</v>
      </c>
      <c r="O180" s="172">
        <v>1</v>
      </c>
      <c r="P180" s="172">
        <v>1.03</v>
      </c>
      <c r="Q180" s="172">
        <v>1</v>
      </c>
      <c r="R180" s="172">
        <v>1</v>
      </c>
      <c r="S180" s="172">
        <v>1.02</v>
      </c>
      <c r="T180" s="172">
        <v>1</v>
      </c>
      <c r="U180" s="172">
        <v>1</v>
      </c>
      <c r="V180" s="172">
        <v>1</v>
      </c>
      <c r="W180" s="172">
        <v>1</v>
      </c>
      <c r="X180" s="172">
        <v>1</v>
      </c>
      <c r="Y180" s="172">
        <v>1.02</v>
      </c>
      <c r="Z180" s="172">
        <v>1</v>
      </c>
      <c r="AA180" s="172">
        <v>1</v>
      </c>
      <c r="AB180" s="172">
        <v>1</v>
      </c>
      <c r="AC180" s="172">
        <v>1</v>
      </c>
      <c r="AD180" s="172">
        <v>0.98</v>
      </c>
      <c r="AE180" s="172">
        <v>0.98</v>
      </c>
      <c r="AF180" s="172">
        <v>0.98</v>
      </c>
      <c r="AG180" s="172">
        <v>0.98</v>
      </c>
      <c r="AH180" s="172">
        <v>1.05</v>
      </c>
      <c r="AI180" s="172">
        <v>1</v>
      </c>
      <c r="AJ180" s="172">
        <v>1</v>
      </c>
      <c r="AK180" s="172">
        <v>1.02</v>
      </c>
      <c r="AL180" s="172">
        <v>1</v>
      </c>
      <c r="AM180" s="172">
        <v>1</v>
      </c>
      <c r="AN180" s="172">
        <v>1</v>
      </c>
      <c r="AO180" s="172">
        <v>1</v>
      </c>
    </row>
    <row r="181" spans="1:41" x14ac:dyDescent="0.25">
      <c r="A181" s="171">
        <v>42186</v>
      </c>
      <c r="B181" s="172">
        <v>1</v>
      </c>
      <c r="C181" s="172">
        <v>1</v>
      </c>
      <c r="D181" s="172">
        <v>1</v>
      </c>
      <c r="E181" s="172">
        <v>1</v>
      </c>
      <c r="F181" s="172">
        <v>1</v>
      </c>
      <c r="G181" s="172">
        <v>1</v>
      </c>
      <c r="H181" s="172">
        <v>1</v>
      </c>
      <c r="I181" s="172">
        <v>1</v>
      </c>
      <c r="J181" s="172">
        <v>1</v>
      </c>
      <c r="K181" s="172">
        <v>1</v>
      </c>
      <c r="L181" s="172">
        <v>1</v>
      </c>
      <c r="M181" s="172">
        <v>1</v>
      </c>
      <c r="N181" s="172">
        <v>1</v>
      </c>
      <c r="O181" s="172">
        <v>1</v>
      </c>
      <c r="P181" s="172">
        <v>1.03</v>
      </c>
      <c r="Q181" s="172">
        <v>1</v>
      </c>
      <c r="R181" s="172">
        <v>1</v>
      </c>
      <c r="S181" s="172">
        <v>1.02</v>
      </c>
      <c r="T181" s="172">
        <v>1</v>
      </c>
      <c r="U181" s="172">
        <v>1</v>
      </c>
      <c r="V181" s="172">
        <v>1</v>
      </c>
      <c r="W181" s="172">
        <v>1</v>
      </c>
      <c r="X181" s="172">
        <v>1</v>
      </c>
      <c r="Y181" s="172">
        <v>1.02</v>
      </c>
      <c r="Z181" s="172">
        <v>1</v>
      </c>
      <c r="AA181" s="172">
        <v>1</v>
      </c>
      <c r="AB181" s="172">
        <v>1</v>
      </c>
      <c r="AC181" s="172">
        <v>1</v>
      </c>
      <c r="AD181" s="172">
        <v>0.98</v>
      </c>
      <c r="AE181" s="172">
        <v>0.98</v>
      </c>
      <c r="AF181" s="172">
        <v>0.98</v>
      </c>
      <c r="AG181" s="172">
        <v>0.98</v>
      </c>
      <c r="AH181" s="172">
        <v>1.05</v>
      </c>
      <c r="AI181" s="172">
        <v>1</v>
      </c>
      <c r="AJ181" s="172">
        <v>1</v>
      </c>
      <c r="AK181" s="172">
        <v>1.02</v>
      </c>
      <c r="AL181" s="172">
        <v>1</v>
      </c>
      <c r="AM181" s="172">
        <v>1</v>
      </c>
      <c r="AN181" s="172">
        <v>1</v>
      </c>
      <c r="AO181" s="172">
        <v>1</v>
      </c>
    </row>
    <row r="182" spans="1:41" x14ac:dyDescent="0.25">
      <c r="A182" s="171">
        <v>42217</v>
      </c>
      <c r="B182" s="172">
        <v>1</v>
      </c>
      <c r="C182" s="172">
        <v>1</v>
      </c>
      <c r="D182" s="172">
        <v>1</v>
      </c>
      <c r="E182" s="172">
        <v>1</v>
      </c>
      <c r="F182" s="172">
        <v>1</v>
      </c>
      <c r="G182" s="172">
        <v>1</v>
      </c>
      <c r="H182" s="172">
        <v>1</v>
      </c>
      <c r="I182" s="172">
        <v>1</v>
      </c>
      <c r="J182" s="172">
        <v>1</v>
      </c>
      <c r="K182" s="172">
        <v>1</v>
      </c>
      <c r="L182" s="172">
        <v>1</v>
      </c>
      <c r="M182" s="172">
        <v>1</v>
      </c>
      <c r="N182" s="172">
        <v>1</v>
      </c>
      <c r="O182" s="172">
        <v>1</v>
      </c>
      <c r="P182" s="172">
        <v>1.03</v>
      </c>
      <c r="Q182" s="172">
        <v>1</v>
      </c>
      <c r="R182" s="172">
        <v>1</v>
      </c>
      <c r="S182" s="172">
        <v>1.02</v>
      </c>
      <c r="T182" s="172">
        <v>1</v>
      </c>
      <c r="U182" s="172">
        <v>1</v>
      </c>
      <c r="V182" s="172">
        <v>1</v>
      </c>
      <c r="W182" s="172">
        <v>1</v>
      </c>
      <c r="X182" s="172">
        <v>1</v>
      </c>
      <c r="Y182" s="172">
        <v>1.02</v>
      </c>
      <c r="Z182" s="172">
        <v>1</v>
      </c>
      <c r="AA182" s="172">
        <v>1</v>
      </c>
      <c r="AB182" s="172">
        <v>1</v>
      </c>
      <c r="AC182" s="172">
        <v>1</v>
      </c>
      <c r="AD182" s="172">
        <v>0.98</v>
      </c>
      <c r="AE182" s="172">
        <v>0.98</v>
      </c>
      <c r="AF182" s="172">
        <v>0.98</v>
      </c>
      <c r="AG182" s="172">
        <v>0.98</v>
      </c>
      <c r="AH182" s="172">
        <v>1.05</v>
      </c>
      <c r="AI182" s="172">
        <v>1</v>
      </c>
      <c r="AJ182" s="172">
        <v>1</v>
      </c>
      <c r="AK182" s="172">
        <v>1.02</v>
      </c>
      <c r="AL182" s="172">
        <v>1</v>
      </c>
      <c r="AM182" s="172">
        <v>1</v>
      </c>
      <c r="AN182" s="172">
        <v>1</v>
      </c>
      <c r="AO182" s="172">
        <v>1</v>
      </c>
    </row>
    <row r="183" spans="1:41" x14ac:dyDescent="0.25">
      <c r="A183" s="171">
        <v>42248</v>
      </c>
      <c r="B183" s="172">
        <v>1</v>
      </c>
      <c r="C183" s="172">
        <v>1</v>
      </c>
      <c r="D183" s="172">
        <v>1</v>
      </c>
      <c r="E183" s="172">
        <v>1</v>
      </c>
      <c r="F183" s="172">
        <v>1</v>
      </c>
      <c r="G183" s="172">
        <v>1</v>
      </c>
      <c r="H183" s="172">
        <v>1</v>
      </c>
      <c r="I183" s="172">
        <v>1</v>
      </c>
      <c r="J183" s="172">
        <v>1</v>
      </c>
      <c r="K183" s="172">
        <v>1</v>
      </c>
      <c r="L183" s="172">
        <v>1</v>
      </c>
      <c r="M183" s="172">
        <v>1</v>
      </c>
      <c r="N183" s="172">
        <v>1</v>
      </c>
      <c r="O183" s="172">
        <v>1</v>
      </c>
      <c r="P183" s="172">
        <v>1.03</v>
      </c>
      <c r="Q183" s="172">
        <v>1</v>
      </c>
      <c r="R183" s="172">
        <v>1</v>
      </c>
      <c r="S183" s="172">
        <v>1.02</v>
      </c>
      <c r="T183" s="172">
        <v>1</v>
      </c>
      <c r="U183" s="172">
        <v>1</v>
      </c>
      <c r="V183" s="172">
        <v>1</v>
      </c>
      <c r="W183" s="172">
        <v>1</v>
      </c>
      <c r="X183" s="172">
        <v>1</v>
      </c>
      <c r="Y183" s="172">
        <v>1.02</v>
      </c>
      <c r="Z183" s="172">
        <v>1</v>
      </c>
      <c r="AA183" s="172">
        <v>1</v>
      </c>
      <c r="AB183" s="172">
        <v>1</v>
      </c>
      <c r="AC183" s="172">
        <v>1</v>
      </c>
      <c r="AD183" s="172">
        <v>0.98</v>
      </c>
      <c r="AE183" s="172">
        <v>0.98</v>
      </c>
      <c r="AF183" s="172">
        <v>0.98</v>
      </c>
      <c r="AG183" s="172">
        <v>0.98</v>
      </c>
      <c r="AH183" s="172">
        <v>1.05</v>
      </c>
      <c r="AI183" s="172">
        <v>1</v>
      </c>
      <c r="AJ183" s="172">
        <v>1</v>
      </c>
      <c r="AK183" s="172">
        <v>1.02</v>
      </c>
      <c r="AL183" s="172">
        <v>1</v>
      </c>
      <c r="AM183" s="172">
        <v>1</v>
      </c>
      <c r="AN183" s="172">
        <v>1</v>
      </c>
      <c r="AO183" s="172">
        <v>1</v>
      </c>
    </row>
    <row r="184" spans="1:41" x14ac:dyDescent="0.25">
      <c r="A184" s="171">
        <v>42278</v>
      </c>
      <c r="B184" s="172">
        <v>1</v>
      </c>
      <c r="C184" s="172">
        <v>1</v>
      </c>
      <c r="D184" s="172">
        <v>1</v>
      </c>
      <c r="E184" s="172">
        <v>1</v>
      </c>
      <c r="F184" s="172">
        <v>1</v>
      </c>
      <c r="G184" s="172">
        <v>1</v>
      </c>
      <c r="H184" s="172">
        <v>1</v>
      </c>
      <c r="I184" s="172">
        <v>1</v>
      </c>
      <c r="J184" s="172">
        <v>1</v>
      </c>
      <c r="K184" s="172">
        <v>1</v>
      </c>
      <c r="L184" s="172">
        <v>1</v>
      </c>
      <c r="M184" s="172">
        <v>1</v>
      </c>
      <c r="N184" s="172">
        <v>1</v>
      </c>
      <c r="O184" s="172">
        <v>1</v>
      </c>
      <c r="P184" s="172">
        <v>1.03</v>
      </c>
      <c r="Q184" s="172">
        <v>1</v>
      </c>
      <c r="R184" s="172">
        <v>1</v>
      </c>
      <c r="S184" s="172">
        <v>1.02</v>
      </c>
      <c r="T184" s="172">
        <v>1</v>
      </c>
      <c r="U184" s="172">
        <v>1</v>
      </c>
      <c r="V184" s="172">
        <v>1</v>
      </c>
      <c r="W184" s="172">
        <v>1</v>
      </c>
      <c r="X184" s="172">
        <v>1</v>
      </c>
      <c r="Y184" s="172">
        <v>1.02</v>
      </c>
      <c r="Z184" s="172">
        <v>1</v>
      </c>
      <c r="AA184" s="172">
        <v>1</v>
      </c>
      <c r="AB184" s="172">
        <v>1</v>
      </c>
      <c r="AC184" s="172">
        <v>1</v>
      </c>
      <c r="AD184" s="172">
        <v>0.98</v>
      </c>
      <c r="AE184" s="172">
        <v>0.98</v>
      </c>
      <c r="AF184" s="172">
        <v>0.98</v>
      </c>
      <c r="AG184" s="172">
        <v>0.98</v>
      </c>
      <c r="AH184" s="172">
        <v>1.05</v>
      </c>
      <c r="AI184" s="172">
        <v>1</v>
      </c>
      <c r="AJ184" s="172">
        <v>1</v>
      </c>
      <c r="AK184" s="172">
        <v>1.02</v>
      </c>
      <c r="AL184" s="172">
        <v>1</v>
      </c>
      <c r="AM184" s="172">
        <v>1</v>
      </c>
      <c r="AN184" s="172">
        <v>1</v>
      </c>
      <c r="AO184" s="172">
        <v>1</v>
      </c>
    </row>
    <row r="185" spans="1:41" x14ac:dyDescent="0.25">
      <c r="A185" s="171">
        <v>42309</v>
      </c>
      <c r="B185" s="172">
        <v>1</v>
      </c>
      <c r="C185" s="172">
        <v>1</v>
      </c>
      <c r="D185" s="172">
        <v>1</v>
      </c>
      <c r="E185" s="172">
        <v>1</v>
      </c>
      <c r="F185" s="172">
        <v>1</v>
      </c>
      <c r="G185" s="172">
        <v>1</v>
      </c>
      <c r="H185" s="172">
        <v>1</v>
      </c>
      <c r="I185" s="172">
        <v>1</v>
      </c>
      <c r="J185" s="172">
        <v>1</v>
      </c>
      <c r="K185" s="172">
        <v>1</v>
      </c>
      <c r="L185" s="172">
        <v>1</v>
      </c>
      <c r="M185" s="172">
        <v>1</v>
      </c>
      <c r="N185" s="172">
        <v>1</v>
      </c>
      <c r="O185" s="172">
        <v>1</v>
      </c>
      <c r="P185" s="172">
        <v>1.03</v>
      </c>
      <c r="Q185" s="172">
        <v>1</v>
      </c>
      <c r="R185" s="172">
        <v>1</v>
      </c>
      <c r="S185" s="172">
        <v>1.02</v>
      </c>
      <c r="T185" s="172">
        <v>1</v>
      </c>
      <c r="U185" s="172">
        <v>1</v>
      </c>
      <c r="V185" s="172">
        <v>1</v>
      </c>
      <c r="W185" s="172">
        <v>1</v>
      </c>
      <c r="X185" s="172">
        <v>1</v>
      </c>
      <c r="Y185" s="172">
        <v>1</v>
      </c>
      <c r="Z185" s="172">
        <v>1</v>
      </c>
      <c r="AA185" s="172">
        <v>1</v>
      </c>
      <c r="AB185" s="172">
        <v>1</v>
      </c>
      <c r="AC185" s="172">
        <v>1</v>
      </c>
      <c r="AD185" s="172">
        <v>1</v>
      </c>
      <c r="AE185" s="172">
        <v>1</v>
      </c>
      <c r="AF185" s="172">
        <v>1.1000000000000001</v>
      </c>
      <c r="AG185" s="172">
        <v>1.1000000000000001</v>
      </c>
      <c r="AH185" s="172">
        <v>1.05</v>
      </c>
      <c r="AI185" s="172">
        <v>1</v>
      </c>
      <c r="AJ185" s="172">
        <v>1</v>
      </c>
      <c r="AK185" s="172">
        <v>1.02</v>
      </c>
      <c r="AL185" s="172">
        <v>1</v>
      </c>
      <c r="AM185" s="172">
        <v>1</v>
      </c>
      <c r="AN185" s="172">
        <v>1</v>
      </c>
      <c r="AO185" s="172">
        <v>1</v>
      </c>
    </row>
    <row r="186" spans="1:41" x14ac:dyDescent="0.25">
      <c r="A186" s="171">
        <v>42339</v>
      </c>
      <c r="B186" s="172">
        <v>1</v>
      </c>
      <c r="C186" s="172">
        <v>1</v>
      </c>
      <c r="D186" s="172">
        <v>1</v>
      </c>
      <c r="E186" s="172">
        <v>1</v>
      </c>
      <c r="F186" s="172">
        <v>1</v>
      </c>
      <c r="G186" s="172">
        <v>1</v>
      </c>
      <c r="H186" s="172">
        <v>1</v>
      </c>
      <c r="I186" s="172">
        <v>1</v>
      </c>
      <c r="J186" s="172">
        <v>1</v>
      </c>
      <c r="K186" s="172">
        <v>1</v>
      </c>
      <c r="L186" s="172">
        <v>1</v>
      </c>
      <c r="M186" s="172">
        <v>1</v>
      </c>
      <c r="N186" s="172">
        <v>1</v>
      </c>
      <c r="O186" s="172">
        <v>1</v>
      </c>
      <c r="P186" s="172">
        <v>1.03</v>
      </c>
      <c r="Q186" s="172">
        <v>1</v>
      </c>
      <c r="R186" s="172">
        <v>1</v>
      </c>
      <c r="S186" s="172">
        <v>1.02</v>
      </c>
      <c r="T186" s="172">
        <v>1</v>
      </c>
      <c r="U186" s="172">
        <v>1</v>
      </c>
      <c r="V186" s="172">
        <v>1</v>
      </c>
      <c r="W186" s="172">
        <v>1</v>
      </c>
      <c r="X186" s="172">
        <v>1</v>
      </c>
      <c r="Y186" s="172">
        <v>1</v>
      </c>
      <c r="Z186" s="172">
        <v>1</v>
      </c>
      <c r="AA186" s="172">
        <v>1</v>
      </c>
      <c r="AB186" s="172">
        <v>1</v>
      </c>
      <c r="AC186" s="172">
        <v>1</v>
      </c>
      <c r="AD186" s="172">
        <v>1</v>
      </c>
      <c r="AE186" s="172">
        <v>1</v>
      </c>
      <c r="AF186" s="172">
        <v>1.1000000000000001</v>
      </c>
      <c r="AG186" s="172">
        <v>1.1000000000000001</v>
      </c>
      <c r="AH186" s="172">
        <v>1.05</v>
      </c>
      <c r="AI186" s="172">
        <v>1</v>
      </c>
      <c r="AJ186" s="172">
        <v>1</v>
      </c>
      <c r="AK186" s="172">
        <v>1.02</v>
      </c>
      <c r="AL186" s="172">
        <v>1</v>
      </c>
      <c r="AM186" s="172">
        <v>1</v>
      </c>
      <c r="AN186" s="172">
        <v>1</v>
      </c>
      <c r="AO186" s="172">
        <v>1</v>
      </c>
    </row>
    <row r="187" spans="1:41" x14ac:dyDescent="0.25">
      <c r="A187" s="171">
        <v>42370</v>
      </c>
      <c r="B187" s="172">
        <v>1</v>
      </c>
      <c r="C187" s="172">
        <v>1</v>
      </c>
      <c r="D187" s="172">
        <v>1</v>
      </c>
      <c r="E187" s="172">
        <v>1</v>
      </c>
      <c r="F187" s="172">
        <v>1</v>
      </c>
      <c r="G187" s="172">
        <v>1</v>
      </c>
      <c r="H187" s="172">
        <v>1</v>
      </c>
      <c r="I187" s="172">
        <v>1</v>
      </c>
      <c r="J187" s="172">
        <v>1</v>
      </c>
      <c r="K187" s="172">
        <v>1</v>
      </c>
      <c r="L187" s="172">
        <v>1</v>
      </c>
      <c r="M187" s="172">
        <v>1</v>
      </c>
      <c r="N187" s="172">
        <v>1</v>
      </c>
      <c r="O187" s="172">
        <v>1</v>
      </c>
      <c r="P187" s="172">
        <v>1.03</v>
      </c>
      <c r="Q187" s="172">
        <v>1</v>
      </c>
      <c r="R187" s="172">
        <v>1</v>
      </c>
      <c r="S187" s="172">
        <v>1.02</v>
      </c>
      <c r="T187" s="172">
        <v>1</v>
      </c>
      <c r="U187" s="172">
        <v>1</v>
      </c>
      <c r="V187" s="172">
        <v>1</v>
      </c>
      <c r="W187" s="172">
        <v>1</v>
      </c>
      <c r="X187" s="172">
        <v>1</v>
      </c>
      <c r="Y187" s="172">
        <v>1</v>
      </c>
      <c r="Z187" s="172">
        <v>1</v>
      </c>
      <c r="AA187" s="172">
        <v>1</v>
      </c>
      <c r="AB187" s="172">
        <v>1</v>
      </c>
      <c r="AC187" s="172">
        <v>1</v>
      </c>
      <c r="AD187" s="172">
        <v>1</v>
      </c>
      <c r="AE187" s="172">
        <v>1</v>
      </c>
      <c r="AF187" s="172">
        <v>1.1000000000000001</v>
      </c>
      <c r="AG187" s="172">
        <v>1.1000000000000001</v>
      </c>
      <c r="AH187" s="172">
        <v>1.05</v>
      </c>
      <c r="AI187" s="172">
        <v>1</v>
      </c>
      <c r="AJ187" s="172">
        <v>1</v>
      </c>
      <c r="AK187" s="172">
        <v>1.02</v>
      </c>
      <c r="AL187" s="172">
        <v>1</v>
      </c>
      <c r="AM187" s="172">
        <v>1</v>
      </c>
      <c r="AN187" s="172">
        <v>1</v>
      </c>
      <c r="AO187" s="172">
        <v>1</v>
      </c>
    </row>
    <row r="188" spans="1:41" x14ac:dyDescent="0.25">
      <c r="A188" s="171">
        <v>42401</v>
      </c>
      <c r="B188" s="172">
        <v>1</v>
      </c>
      <c r="C188" s="172">
        <v>1</v>
      </c>
      <c r="D188" s="172">
        <v>1</v>
      </c>
      <c r="E188" s="172">
        <v>1</v>
      </c>
      <c r="F188" s="172">
        <v>1</v>
      </c>
      <c r="G188" s="172">
        <v>1</v>
      </c>
      <c r="H188" s="172">
        <v>1</v>
      </c>
      <c r="I188" s="172">
        <v>1</v>
      </c>
      <c r="J188" s="172">
        <v>1</v>
      </c>
      <c r="K188" s="172">
        <v>1</v>
      </c>
      <c r="L188" s="172">
        <v>1</v>
      </c>
      <c r="M188" s="172">
        <v>1</v>
      </c>
      <c r="N188" s="172">
        <v>1</v>
      </c>
      <c r="O188" s="172">
        <v>1</v>
      </c>
      <c r="P188" s="172">
        <v>1.03</v>
      </c>
      <c r="Q188" s="172">
        <v>1</v>
      </c>
      <c r="R188" s="172">
        <v>1</v>
      </c>
      <c r="S188" s="172">
        <v>1.02</v>
      </c>
      <c r="T188" s="172">
        <v>1</v>
      </c>
      <c r="U188" s="172">
        <v>1</v>
      </c>
      <c r="V188" s="172">
        <v>1</v>
      </c>
      <c r="W188" s="172">
        <v>1</v>
      </c>
      <c r="X188" s="172">
        <v>1</v>
      </c>
      <c r="Y188" s="172">
        <v>1</v>
      </c>
      <c r="Z188" s="172">
        <v>1</v>
      </c>
      <c r="AA188" s="172">
        <v>1</v>
      </c>
      <c r="AB188" s="172">
        <v>1</v>
      </c>
      <c r="AC188" s="172">
        <v>1</v>
      </c>
      <c r="AD188" s="172">
        <v>1</v>
      </c>
      <c r="AE188" s="172">
        <v>1</v>
      </c>
      <c r="AF188" s="172">
        <v>1.1000000000000001</v>
      </c>
      <c r="AG188" s="172">
        <v>1.1000000000000001</v>
      </c>
      <c r="AH188" s="172">
        <v>1.05</v>
      </c>
      <c r="AI188" s="172">
        <v>1</v>
      </c>
      <c r="AJ188" s="172">
        <v>1</v>
      </c>
      <c r="AK188" s="172">
        <v>1.02</v>
      </c>
      <c r="AL188" s="172">
        <v>1</v>
      </c>
      <c r="AM188" s="172">
        <v>1</v>
      </c>
      <c r="AN188" s="172">
        <v>1</v>
      </c>
      <c r="AO188" s="172">
        <v>1</v>
      </c>
    </row>
    <row r="189" spans="1:41" x14ac:dyDescent="0.25">
      <c r="A189" s="171">
        <v>42430</v>
      </c>
      <c r="B189" s="172">
        <v>1</v>
      </c>
      <c r="C189" s="172">
        <v>1</v>
      </c>
      <c r="D189" s="172">
        <v>1</v>
      </c>
      <c r="E189" s="172">
        <v>1</v>
      </c>
      <c r="F189" s="172">
        <v>1</v>
      </c>
      <c r="G189" s="172">
        <v>1</v>
      </c>
      <c r="H189" s="172">
        <v>1</v>
      </c>
      <c r="I189" s="172">
        <v>1</v>
      </c>
      <c r="J189" s="172">
        <v>1</v>
      </c>
      <c r="K189" s="172">
        <v>1</v>
      </c>
      <c r="L189" s="172">
        <v>1</v>
      </c>
      <c r="M189" s="172">
        <v>1</v>
      </c>
      <c r="N189" s="172">
        <v>1</v>
      </c>
      <c r="O189" s="172">
        <v>1</v>
      </c>
      <c r="P189" s="172">
        <v>1.03</v>
      </c>
      <c r="Q189" s="172">
        <v>1</v>
      </c>
      <c r="R189" s="172">
        <v>1</v>
      </c>
      <c r="S189" s="172">
        <v>1.02</v>
      </c>
      <c r="T189" s="172">
        <v>1</v>
      </c>
      <c r="U189" s="172">
        <v>1</v>
      </c>
      <c r="V189" s="172">
        <v>1</v>
      </c>
      <c r="W189" s="172">
        <v>1</v>
      </c>
      <c r="X189" s="172">
        <v>1</v>
      </c>
      <c r="Y189" s="172">
        <v>1</v>
      </c>
      <c r="Z189" s="172">
        <v>1</v>
      </c>
      <c r="AA189" s="172">
        <v>1</v>
      </c>
      <c r="AB189" s="172">
        <v>1</v>
      </c>
      <c r="AC189" s="172">
        <v>1</v>
      </c>
      <c r="AD189" s="172">
        <v>1</v>
      </c>
      <c r="AE189" s="172">
        <v>1</v>
      </c>
      <c r="AF189" s="172">
        <v>1.1000000000000001</v>
      </c>
      <c r="AG189" s="172">
        <v>1.1000000000000001</v>
      </c>
      <c r="AH189" s="172">
        <v>1.05</v>
      </c>
      <c r="AI189" s="172">
        <v>1</v>
      </c>
      <c r="AJ189" s="172">
        <v>1</v>
      </c>
      <c r="AK189" s="172">
        <v>1.02</v>
      </c>
      <c r="AL189" s="172">
        <v>1</v>
      </c>
      <c r="AM189" s="172">
        <v>1</v>
      </c>
      <c r="AN189" s="172">
        <v>1</v>
      </c>
      <c r="AO189" s="172">
        <v>1</v>
      </c>
    </row>
    <row r="190" spans="1:41" x14ac:dyDescent="0.25">
      <c r="A190" s="171">
        <v>42461</v>
      </c>
      <c r="B190" s="172">
        <v>1</v>
      </c>
      <c r="C190" s="172">
        <v>1</v>
      </c>
      <c r="D190" s="172">
        <v>1</v>
      </c>
      <c r="E190" s="172">
        <v>1</v>
      </c>
      <c r="F190" s="172">
        <v>1</v>
      </c>
      <c r="G190" s="172">
        <v>1</v>
      </c>
      <c r="H190" s="172">
        <v>1</v>
      </c>
      <c r="I190" s="172">
        <v>1</v>
      </c>
      <c r="J190" s="172">
        <v>1</v>
      </c>
      <c r="K190" s="172">
        <v>1</v>
      </c>
      <c r="L190" s="172">
        <v>1</v>
      </c>
      <c r="M190" s="172">
        <v>1</v>
      </c>
      <c r="N190" s="172">
        <v>1</v>
      </c>
      <c r="O190" s="172">
        <v>1</v>
      </c>
      <c r="P190" s="172">
        <v>1.03</v>
      </c>
      <c r="Q190" s="172">
        <v>1</v>
      </c>
      <c r="R190" s="172">
        <v>1</v>
      </c>
      <c r="S190" s="172">
        <v>1.02</v>
      </c>
      <c r="T190" s="172">
        <v>1</v>
      </c>
      <c r="U190" s="172">
        <v>1</v>
      </c>
      <c r="V190" s="172">
        <v>1</v>
      </c>
      <c r="W190" s="172">
        <v>1</v>
      </c>
      <c r="X190" s="172">
        <v>1</v>
      </c>
      <c r="Y190" s="172">
        <v>1.02</v>
      </c>
      <c r="Z190" s="172">
        <v>1</v>
      </c>
      <c r="AA190" s="172">
        <v>1</v>
      </c>
      <c r="AB190" s="172">
        <v>1</v>
      </c>
      <c r="AC190" s="172">
        <v>1</v>
      </c>
      <c r="AD190" s="172">
        <v>0.98</v>
      </c>
      <c r="AE190" s="172">
        <v>0.98</v>
      </c>
      <c r="AF190" s="172">
        <v>0.98</v>
      </c>
      <c r="AG190" s="172">
        <v>0.98</v>
      </c>
      <c r="AH190" s="172">
        <v>1.05</v>
      </c>
      <c r="AI190" s="172">
        <v>1</v>
      </c>
      <c r="AJ190" s="172">
        <v>1</v>
      </c>
      <c r="AK190" s="172">
        <v>1.02</v>
      </c>
      <c r="AL190" s="172">
        <v>1</v>
      </c>
      <c r="AM190" s="172">
        <v>1</v>
      </c>
      <c r="AN190" s="172">
        <v>1</v>
      </c>
      <c r="AO190" s="172">
        <v>1</v>
      </c>
    </row>
    <row r="191" spans="1:41" x14ac:dyDescent="0.25">
      <c r="A191" s="171">
        <v>42491</v>
      </c>
      <c r="B191" s="172">
        <v>1</v>
      </c>
      <c r="C191" s="172">
        <v>1</v>
      </c>
      <c r="D191" s="172">
        <v>1</v>
      </c>
      <c r="E191" s="172">
        <v>1</v>
      </c>
      <c r="F191" s="172">
        <v>1</v>
      </c>
      <c r="G191" s="172">
        <v>1</v>
      </c>
      <c r="H191" s="172">
        <v>1</v>
      </c>
      <c r="I191" s="172">
        <v>1</v>
      </c>
      <c r="J191" s="172">
        <v>1</v>
      </c>
      <c r="K191" s="172">
        <v>1</v>
      </c>
      <c r="L191" s="172">
        <v>1</v>
      </c>
      <c r="M191" s="172">
        <v>1</v>
      </c>
      <c r="N191" s="172">
        <v>1</v>
      </c>
      <c r="O191" s="172">
        <v>1</v>
      </c>
      <c r="P191" s="172">
        <v>1.03</v>
      </c>
      <c r="Q191" s="172">
        <v>1</v>
      </c>
      <c r="R191" s="172">
        <v>1</v>
      </c>
      <c r="S191" s="172">
        <v>1.02</v>
      </c>
      <c r="T191" s="172">
        <v>1</v>
      </c>
      <c r="U191" s="172">
        <v>1</v>
      </c>
      <c r="V191" s="172">
        <v>1</v>
      </c>
      <c r="W191" s="172">
        <v>1</v>
      </c>
      <c r="X191" s="172">
        <v>1</v>
      </c>
      <c r="Y191" s="172">
        <v>1.02</v>
      </c>
      <c r="Z191" s="172">
        <v>1</v>
      </c>
      <c r="AA191" s="172">
        <v>1</v>
      </c>
      <c r="AB191" s="172">
        <v>1</v>
      </c>
      <c r="AC191" s="172">
        <v>1</v>
      </c>
      <c r="AD191" s="172">
        <v>0.98</v>
      </c>
      <c r="AE191" s="172">
        <v>0.98</v>
      </c>
      <c r="AF191" s="172">
        <v>0.98</v>
      </c>
      <c r="AG191" s="172">
        <v>0.98</v>
      </c>
      <c r="AH191" s="172">
        <v>1.05</v>
      </c>
      <c r="AI191" s="172">
        <v>1</v>
      </c>
      <c r="AJ191" s="172">
        <v>1</v>
      </c>
      <c r="AK191" s="172">
        <v>1.02</v>
      </c>
      <c r="AL191" s="172">
        <v>1</v>
      </c>
      <c r="AM191" s="172">
        <v>1</v>
      </c>
      <c r="AN191" s="172">
        <v>1</v>
      </c>
      <c r="AO191" s="172">
        <v>1</v>
      </c>
    </row>
    <row r="192" spans="1:41" x14ac:dyDescent="0.25">
      <c r="A192" s="171">
        <v>42522</v>
      </c>
      <c r="B192" s="172">
        <v>1</v>
      </c>
      <c r="C192" s="172">
        <v>1</v>
      </c>
      <c r="D192" s="172">
        <v>1</v>
      </c>
      <c r="E192" s="172">
        <v>1</v>
      </c>
      <c r="F192" s="172">
        <v>1</v>
      </c>
      <c r="G192" s="172">
        <v>1</v>
      </c>
      <c r="H192" s="172">
        <v>1</v>
      </c>
      <c r="I192" s="172">
        <v>1</v>
      </c>
      <c r="J192" s="172">
        <v>1</v>
      </c>
      <c r="K192" s="172">
        <v>1</v>
      </c>
      <c r="L192" s="172">
        <v>1</v>
      </c>
      <c r="M192" s="172">
        <v>1</v>
      </c>
      <c r="N192" s="172">
        <v>1</v>
      </c>
      <c r="O192" s="172">
        <v>1</v>
      </c>
      <c r="P192" s="172">
        <v>1.03</v>
      </c>
      <c r="Q192" s="172">
        <v>1</v>
      </c>
      <c r="R192" s="172">
        <v>1</v>
      </c>
      <c r="S192" s="172">
        <v>1.02</v>
      </c>
      <c r="T192" s="172">
        <v>1</v>
      </c>
      <c r="U192" s="172">
        <v>1</v>
      </c>
      <c r="V192" s="172">
        <v>1</v>
      </c>
      <c r="W192" s="172">
        <v>1</v>
      </c>
      <c r="X192" s="172">
        <v>1</v>
      </c>
      <c r="Y192" s="172">
        <v>1.02</v>
      </c>
      <c r="Z192" s="172">
        <v>1</v>
      </c>
      <c r="AA192" s="172">
        <v>1</v>
      </c>
      <c r="AB192" s="172">
        <v>1</v>
      </c>
      <c r="AC192" s="172">
        <v>1</v>
      </c>
      <c r="AD192" s="172">
        <v>0.98</v>
      </c>
      <c r="AE192" s="172">
        <v>0.98</v>
      </c>
      <c r="AF192" s="172">
        <v>0.98</v>
      </c>
      <c r="AG192" s="172">
        <v>0.98</v>
      </c>
      <c r="AH192" s="172">
        <v>1.05</v>
      </c>
      <c r="AI192" s="172">
        <v>1</v>
      </c>
      <c r="AJ192" s="172">
        <v>1</v>
      </c>
      <c r="AK192" s="172">
        <v>1.02</v>
      </c>
      <c r="AL192" s="172">
        <v>1</v>
      </c>
      <c r="AM192" s="172">
        <v>1</v>
      </c>
      <c r="AN192" s="172">
        <v>1</v>
      </c>
      <c r="AO192" s="172">
        <v>1</v>
      </c>
    </row>
    <row r="193" spans="1:41" x14ac:dyDescent="0.25">
      <c r="A193" s="171">
        <v>42552</v>
      </c>
      <c r="B193" s="172">
        <v>1</v>
      </c>
      <c r="C193" s="172">
        <v>1</v>
      </c>
      <c r="D193" s="172">
        <v>1</v>
      </c>
      <c r="E193" s="172">
        <v>1</v>
      </c>
      <c r="F193" s="172">
        <v>1</v>
      </c>
      <c r="G193" s="172">
        <v>1</v>
      </c>
      <c r="H193" s="172">
        <v>1</v>
      </c>
      <c r="I193" s="172">
        <v>1</v>
      </c>
      <c r="J193" s="172">
        <v>1</v>
      </c>
      <c r="K193" s="172">
        <v>1</v>
      </c>
      <c r="L193" s="172">
        <v>1</v>
      </c>
      <c r="M193" s="172">
        <v>1</v>
      </c>
      <c r="N193" s="172">
        <v>1</v>
      </c>
      <c r="O193" s="172">
        <v>1</v>
      </c>
      <c r="P193" s="172">
        <v>1.03</v>
      </c>
      <c r="Q193" s="172">
        <v>1</v>
      </c>
      <c r="R193" s="172">
        <v>1</v>
      </c>
      <c r="S193" s="172">
        <v>1.02</v>
      </c>
      <c r="T193" s="172">
        <v>1</v>
      </c>
      <c r="U193" s="172">
        <v>1</v>
      </c>
      <c r="V193" s="172">
        <v>1</v>
      </c>
      <c r="W193" s="172">
        <v>1</v>
      </c>
      <c r="X193" s="172">
        <v>1</v>
      </c>
      <c r="Y193" s="172">
        <v>1.02</v>
      </c>
      <c r="Z193" s="172">
        <v>1</v>
      </c>
      <c r="AA193" s="172">
        <v>1</v>
      </c>
      <c r="AB193" s="172">
        <v>1</v>
      </c>
      <c r="AC193" s="172">
        <v>1</v>
      </c>
      <c r="AD193" s="172">
        <v>0.98</v>
      </c>
      <c r="AE193" s="172">
        <v>0.98</v>
      </c>
      <c r="AF193" s="172">
        <v>0.98</v>
      </c>
      <c r="AG193" s="172">
        <v>0.98</v>
      </c>
      <c r="AH193" s="172">
        <v>1.05</v>
      </c>
      <c r="AI193" s="172">
        <v>1</v>
      </c>
      <c r="AJ193" s="172">
        <v>1</v>
      </c>
      <c r="AK193" s="172">
        <v>1.02</v>
      </c>
      <c r="AL193" s="172">
        <v>1</v>
      </c>
      <c r="AM193" s="172">
        <v>1</v>
      </c>
      <c r="AN193" s="172">
        <v>1</v>
      </c>
      <c r="AO193" s="172">
        <v>1</v>
      </c>
    </row>
    <row r="194" spans="1:41" x14ac:dyDescent="0.25">
      <c r="A194" s="171">
        <v>42583</v>
      </c>
      <c r="B194" s="172">
        <v>1</v>
      </c>
      <c r="C194" s="172">
        <v>1</v>
      </c>
      <c r="D194" s="172">
        <v>1</v>
      </c>
      <c r="E194" s="172">
        <v>1</v>
      </c>
      <c r="F194" s="172">
        <v>1</v>
      </c>
      <c r="G194" s="172">
        <v>1</v>
      </c>
      <c r="H194" s="172">
        <v>1</v>
      </c>
      <c r="I194" s="172">
        <v>1</v>
      </c>
      <c r="J194" s="172">
        <v>1</v>
      </c>
      <c r="K194" s="172">
        <v>1</v>
      </c>
      <c r="L194" s="172">
        <v>1</v>
      </c>
      <c r="M194" s="172">
        <v>1</v>
      </c>
      <c r="N194" s="172">
        <v>1</v>
      </c>
      <c r="O194" s="172">
        <v>1</v>
      </c>
      <c r="P194" s="172">
        <v>1.03</v>
      </c>
      <c r="Q194" s="172">
        <v>1</v>
      </c>
      <c r="R194" s="172">
        <v>1</v>
      </c>
      <c r="S194" s="172">
        <v>1.02</v>
      </c>
      <c r="T194" s="172">
        <v>1</v>
      </c>
      <c r="U194" s="172">
        <v>1</v>
      </c>
      <c r="V194" s="172">
        <v>1</v>
      </c>
      <c r="W194" s="172">
        <v>1</v>
      </c>
      <c r="X194" s="172">
        <v>1</v>
      </c>
      <c r="Y194" s="172">
        <v>1.02</v>
      </c>
      <c r="Z194" s="172">
        <v>1</v>
      </c>
      <c r="AA194" s="172">
        <v>1</v>
      </c>
      <c r="AB194" s="172">
        <v>1</v>
      </c>
      <c r="AC194" s="172">
        <v>1</v>
      </c>
      <c r="AD194" s="172">
        <v>0.98</v>
      </c>
      <c r="AE194" s="172">
        <v>0.98</v>
      </c>
      <c r="AF194" s="172">
        <v>0.98</v>
      </c>
      <c r="AG194" s="172">
        <v>0.98</v>
      </c>
      <c r="AH194" s="172">
        <v>1.05</v>
      </c>
      <c r="AI194" s="172">
        <v>1</v>
      </c>
      <c r="AJ194" s="172">
        <v>1</v>
      </c>
      <c r="AK194" s="172">
        <v>1.02</v>
      </c>
      <c r="AL194" s="172">
        <v>1</v>
      </c>
      <c r="AM194" s="172">
        <v>1</v>
      </c>
      <c r="AN194" s="172">
        <v>1</v>
      </c>
      <c r="AO194" s="172">
        <v>1</v>
      </c>
    </row>
    <row r="195" spans="1:41" x14ac:dyDescent="0.25">
      <c r="A195" s="171">
        <v>42614</v>
      </c>
      <c r="B195" s="172">
        <v>1</v>
      </c>
      <c r="C195" s="172">
        <v>1</v>
      </c>
      <c r="D195" s="172">
        <v>1</v>
      </c>
      <c r="E195" s="172">
        <v>1</v>
      </c>
      <c r="F195" s="172">
        <v>1</v>
      </c>
      <c r="G195" s="172">
        <v>1</v>
      </c>
      <c r="H195" s="172">
        <v>1</v>
      </c>
      <c r="I195" s="172">
        <v>1</v>
      </c>
      <c r="J195" s="172">
        <v>1</v>
      </c>
      <c r="K195" s="172">
        <v>1</v>
      </c>
      <c r="L195" s="172">
        <v>1</v>
      </c>
      <c r="M195" s="172">
        <v>1</v>
      </c>
      <c r="N195" s="172">
        <v>1</v>
      </c>
      <c r="O195" s="172">
        <v>1</v>
      </c>
      <c r="P195" s="172">
        <v>1.03</v>
      </c>
      <c r="Q195" s="172">
        <v>1</v>
      </c>
      <c r="R195" s="172">
        <v>1</v>
      </c>
      <c r="S195" s="172">
        <v>1.02</v>
      </c>
      <c r="T195" s="172">
        <v>1</v>
      </c>
      <c r="U195" s="172">
        <v>1</v>
      </c>
      <c r="V195" s="172">
        <v>1</v>
      </c>
      <c r="W195" s="172">
        <v>1</v>
      </c>
      <c r="X195" s="172">
        <v>1</v>
      </c>
      <c r="Y195" s="172">
        <v>1.02</v>
      </c>
      <c r="Z195" s="172">
        <v>1</v>
      </c>
      <c r="AA195" s="172">
        <v>1</v>
      </c>
      <c r="AB195" s="172">
        <v>1</v>
      </c>
      <c r="AC195" s="172">
        <v>1</v>
      </c>
      <c r="AD195" s="172">
        <v>0.98</v>
      </c>
      <c r="AE195" s="172">
        <v>0.98</v>
      </c>
      <c r="AF195" s="172">
        <v>0.98</v>
      </c>
      <c r="AG195" s="172">
        <v>0.98</v>
      </c>
      <c r="AH195" s="172">
        <v>1.05</v>
      </c>
      <c r="AI195" s="172">
        <v>1</v>
      </c>
      <c r="AJ195" s="172">
        <v>1</v>
      </c>
      <c r="AK195" s="172">
        <v>1.02</v>
      </c>
      <c r="AL195" s="172">
        <v>1</v>
      </c>
      <c r="AM195" s="172">
        <v>1</v>
      </c>
      <c r="AN195" s="172">
        <v>1</v>
      </c>
      <c r="AO195" s="172">
        <v>1</v>
      </c>
    </row>
    <row r="196" spans="1:41" x14ac:dyDescent="0.25">
      <c r="A196" s="171">
        <v>42644</v>
      </c>
      <c r="B196" s="172">
        <v>1</v>
      </c>
      <c r="C196" s="172">
        <v>1</v>
      </c>
      <c r="D196" s="172">
        <v>1</v>
      </c>
      <c r="E196" s="172">
        <v>1</v>
      </c>
      <c r="F196" s="172">
        <v>1</v>
      </c>
      <c r="G196" s="172">
        <v>1</v>
      </c>
      <c r="H196" s="172">
        <v>1</v>
      </c>
      <c r="I196" s="172">
        <v>1</v>
      </c>
      <c r="J196" s="172">
        <v>1</v>
      </c>
      <c r="K196" s="172">
        <v>1</v>
      </c>
      <c r="L196" s="172">
        <v>1</v>
      </c>
      <c r="M196" s="172">
        <v>1</v>
      </c>
      <c r="N196" s="172">
        <v>1</v>
      </c>
      <c r="O196" s="172">
        <v>1</v>
      </c>
      <c r="P196" s="172">
        <v>1.03</v>
      </c>
      <c r="Q196" s="172">
        <v>1</v>
      </c>
      <c r="R196" s="172">
        <v>1</v>
      </c>
      <c r="S196" s="172">
        <v>1.02</v>
      </c>
      <c r="T196" s="172">
        <v>1</v>
      </c>
      <c r="U196" s="172">
        <v>1</v>
      </c>
      <c r="V196" s="172">
        <v>1</v>
      </c>
      <c r="W196" s="172">
        <v>1</v>
      </c>
      <c r="X196" s="172">
        <v>1</v>
      </c>
      <c r="Y196" s="172">
        <v>1.02</v>
      </c>
      <c r="Z196" s="172">
        <v>1</v>
      </c>
      <c r="AA196" s="172">
        <v>1</v>
      </c>
      <c r="AB196" s="172">
        <v>1</v>
      </c>
      <c r="AC196" s="172">
        <v>1</v>
      </c>
      <c r="AD196" s="172">
        <v>0.98</v>
      </c>
      <c r="AE196" s="172">
        <v>0.98</v>
      </c>
      <c r="AF196" s="172">
        <v>0.98</v>
      </c>
      <c r="AG196" s="172">
        <v>0.98</v>
      </c>
      <c r="AH196" s="172">
        <v>1.05</v>
      </c>
      <c r="AI196" s="172">
        <v>1</v>
      </c>
      <c r="AJ196" s="172">
        <v>1</v>
      </c>
      <c r="AK196" s="172">
        <v>1.02</v>
      </c>
      <c r="AL196" s="172">
        <v>1</v>
      </c>
      <c r="AM196" s="172">
        <v>1</v>
      </c>
      <c r="AN196" s="172">
        <v>1</v>
      </c>
      <c r="AO196" s="172">
        <v>1</v>
      </c>
    </row>
    <row r="197" spans="1:41" x14ac:dyDescent="0.25">
      <c r="A197" s="171">
        <v>42675</v>
      </c>
      <c r="B197" s="172">
        <v>1</v>
      </c>
      <c r="C197" s="172">
        <v>1</v>
      </c>
      <c r="D197" s="172">
        <v>1</v>
      </c>
      <c r="E197" s="172">
        <v>1</v>
      </c>
      <c r="F197" s="172">
        <v>1</v>
      </c>
      <c r="G197" s="172">
        <v>1</v>
      </c>
      <c r="H197" s="172">
        <v>1</v>
      </c>
      <c r="I197" s="172">
        <v>1</v>
      </c>
      <c r="J197" s="172">
        <v>1</v>
      </c>
      <c r="K197" s="172">
        <v>1</v>
      </c>
      <c r="L197" s="172">
        <v>1</v>
      </c>
      <c r="M197" s="172">
        <v>1</v>
      </c>
      <c r="N197" s="172">
        <v>1</v>
      </c>
      <c r="O197" s="172">
        <v>1</v>
      </c>
      <c r="P197" s="172">
        <v>1.03</v>
      </c>
      <c r="Q197" s="172">
        <v>1</v>
      </c>
      <c r="R197" s="172">
        <v>1</v>
      </c>
      <c r="S197" s="172">
        <v>1.02</v>
      </c>
      <c r="T197" s="172">
        <v>1</v>
      </c>
      <c r="U197" s="172">
        <v>1</v>
      </c>
      <c r="V197" s="172">
        <v>1</v>
      </c>
      <c r="W197" s="172">
        <v>1</v>
      </c>
      <c r="X197" s="172">
        <v>1</v>
      </c>
      <c r="Y197" s="172">
        <v>1</v>
      </c>
      <c r="Z197" s="172">
        <v>1</v>
      </c>
      <c r="AA197" s="172">
        <v>1</v>
      </c>
      <c r="AB197" s="172">
        <v>1</v>
      </c>
      <c r="AC197" s="172">
        <v>1</v>
      </c>
      <c r="AD197" s="172">
        <v>1</v>
      </c>
      <c r="AE197" s="172">
        <v>1</v>
      </c>
      <c r="AF197" s="172">
        <v>1.1000000000000001</v>
      </c>
      <c r="AG197" s="172">
        <v>1.1000000000000001</v>
      </c>
      <c r="AH197" s="172">
        <v>1.05</v>
      </c>
      <c r="AI197" s="172">
        <v>1</v>
      </c>
      <c r="AJ197" s="172">
        <v>1</v>
      </c>
      <c r="AK197" s="172">
        <v>1.02</v>
      </c>
      <c r="AL197" s="172">
        <v>1</v>
      </c>
      <c r="AM197" s="172">
        <v>1</v>
      </c>
      <c r="AN197" s="172">
        <v>1</v>
      </c>
      <c r="AO197" s="172">
        <v>1</v>
      </c>
    </row>
    <row r="198" spans="1:41" x14ac:dyDescent="0.25">
      <c r="A198" s="171">
        <v>42705</v>
      </c>
      <c r="B198" s="172">
        <v>1</v>
      </c>
      <c r="C198" s="172">
        <v>1</v>
      </c>
      <c r="D198" s="172">
        <v>1</v>
      </c>
      <c r="E198" s="172">
        <v>1</v>
      </c>
      <c r="F198" s="172">
        <v>1</v>
      </c>
      <c r="G198" s="172">
        <v>1</v>
      </c>
      <c r="H198" s="172">
        <v>1</v>
      </c>
      <c r="I198" s="172">
        <v>1</v>
      </c>
      <c r="J198" s="172">
        <v>1</v>
      </c>
      <c r="K198" s="172">
        <v>1</v>
      </c>
      <c r="L198" s="172">
        <v>1</v>
      </c>
      <c r="M198" s="172">
        <v>1</v>
      </c>
      <c r="N198" s="172">
        <v>1</v>
      </c>
      <c r="O198" s="172">
        <v>1</v>
      </c>
      <c r="P198" s="172">
        <v>1.03</v>
      </c>
      <c r="Q198" s="172">
        <v>1</v>
      </c>
      <c r="R198" s="172">
        <v>1</v>
      </c>
      <c r="S198" s="172">
        <v>1.02</v>
      </c>
      <c r="T198" s="172">
        <v>1</v>
      </c>
      <c r="U198" s="172">
        <v>1</v>
      </c>
      <c r="V198" s="172">
        <v>1</v>
      </c>
      <c r="W198" s="172">
        <v>1</v>
      </c>
      <c r="X198" s="172">
        <v>1</v>
      </c>
      <c r="Y198" s="172">
        <v>1</v>
      </c>
      <c r="Z198" s="172">
        <v>1</v>
      </c>
      <c r="AA198" s="172">
        <v>1</v>
      </c>
      <c r="AB198" s="172">
        <v>1</v>
      </c>
      <c r="AC198" s="172">
        <v>1</v>
      </c>
      <c r="AD198" s="172">
        <v>1</v>
      </c>
      <c r="AE198" s="172">
        <v>1</v>
      </c>
      <c r="AF198" s="172">
        <v>1.1000000000000001</v>
      </c>
      <c r="AG198" s="172">
        <v>1.1000000000000001</v>
      </c>
      <c r="AH198" s="172">
        <v>1.05</v>
      </c>
      <c r="AI198" s="172">
        <v>1</v>
      </c>
      <c r="AJ198" s="172">
        <v>1</v>
      </c>
      <c r="AK198" s="172">
        <v>1.02</v>
      </c>
      <c r="AL198" s="172">
        <v>1</v>
      </c>
      <c r="AM198" s="172">
        <v>1</v>
      </c>
      <c r="AN198" s="172">
        <v>1</v>
      </c>
      <c r="AO198" s="172">
        <v>1</v>
      </c>
    </row>
    <row r="199" spans="1:41" x14ac:dyDescent="0.25">
      <c r="A199" s="171">
        <v>42736</v>
      </c>
      <c r="B199" s="172">
        <v>1</v>
      </c>
      <c r="C199" s="172">
        <v>1</v>
      </c>
      <c r="D199" s="172">
        <v>1</v>
      </c>
      <c r="E199" s="172">
        <v>1</v>
      </c>
      <c r="F199" s="172">
        <v>1</v>
      </c>
      <c r="G199" s="172">
        <v>1</v>
      </c>
      <c r="H199" s="172">
        <v>1</v>
      </c>
      <c r="I199" s="172">
        <v>1</v>
      </c>
      <c r="J199" s="172">
        <v>1</v>
      </c>
      <c r="K199" s="172">
        <v>1</v>
      </c>
      <c r="L199" s="172">
        <v>1</v>
      </c>
      <c r="M199" s="172">
        <v>1</v>
      </c>
      <c r="N199" s="172">
        <v>1</v>
      </c>
      <c r="O199" s="172">
        <v>1</v>
      </c>
      <c r="P199" s="172">
        <v>1.03</v>
      </c>
      <c r="Q199" s="172">
        <v>1</v>
      </c>
      <c r="R199" s="172">
        <v>1</v>
      </c>
      <c r="S199" s="172">
        <v>1.02</v>
      </c>
      <c r="T199" s="172">
        <v>1</v>
      </c>
      <c r="U199" s="172">
        <v>1</v>
      </c>
      <c r="V199" s="172">
        <v>1</v>
      </c>
      <c r="W199" s="172">
        <v>1</v>
      </c>
      <c r="X199" s="172">
        <v>1</v>
      </c>
      <c r="Y199" s="172">
        <v>1</v>
      </c>
      <c r="Z199" s="172">
        <v>1</v>
      </c>
      <c r="AA199" s="172">
        <v>1</v>
      </c>
      <c r="AB199" s="172">
        <v>1</v>
      </c>
      <c r="AC199" s="172">
        <v>1</v>
      </c>
      <c r="AD199" s="172">
        <v>1</v>
      </c>
      <c r="AE199" s="172">
        <v>1</v>
      </c>
      <c r="AF199" s="172">
        <v>1.1000000000000001</v>
      </c>
      <c r="AG199" s="172">
        <v>1.1000000000000001</v>
      </c>
      <c r="AH199" s="172">
        <v>1.05</v>
      </c>
      <c r="AI199" s="172">
        <v>1</v>
      </c>
      <c r="AJ199" s="172">
        <v>1</v>
      </c>
      <c r="AK199" s="172">
        <v>1.02</v>
      </c>
      <c r="AL199" s="172">
        <v>1</v>
      </c>
      <c r="AM199" s="172">
        <v>1</v>
      </c>
      <c r="AN199" s="172">
        <v>1</v>
      </c>
      <c r="AO199" s="172">
        <v>1</v>
      </c>
    </row>
    <row r="200" spans="1:41" x14ac:dyDescent="0.25">
      <c r="A200" s="171">
        <v>42767</v>
      </c>
      <c r="B200" s="172">
        <v>1</v>
      </c>
      <c r="C200" s="172">
        <v>1</v>
      </c>
      <c r="D200" s="172">
        <v>1</v>
      </c>
      <c r="E200" s="172">
        <v>1</v>
      </c>
      <c r="F200" s="172">
        <v>1</v>
      </c>
      <c r="G200" s="172">
        <v>1</v>
      </c>
      <c r="H200" s="172">
        <v>1</v>
      </c>
      <c r="I200" s="172">
        <v>1</v>
      </c>
      <c r="J200" s="172">
        <v>1</v>
      </c>
      <c r="K200" s="172">
        <v>1</v>
      </c>
      <c r="L200" s="172">
        <v>1</v>
      </c>
      <c r="M200" s="172">
        <v>1</v>
      </c>
      <c r="N200" s="172">
        <v>1</v>
      </c>
      <c r="O200" s="172">
        <v>1</v>
      </c>
      <c r="P200" s="172">
        <v>1.03</v>
      </c>
      <c r="Q200" s="172">
        <v>1</v>
      </c>
      <c r="R200" s="172">
        <v>1</v>
      </c>
      <c r="S200" s="172">
        <v>1.02</v>
      </c>
      <c r="T200" s="172">
        <v>1</v>
      </c>
      <c r="U200" s="172">
        <v>1</v>
      </c>
      <c r="V200" s="172">
        <v>1</v>
      </c>
      <c r="W200" s="172">
        <v>1</v>
      </c>
      <c r="X200" s="172">
        <v>1</v>
      </c>
      <c r="Y200" s="172">
        <v>1</v>
      </c>
      <c r="Z200" s="172">
        <v>1</v>
      </c>
      <c r="AA200" s="172">
        <v>1</v>
      </c>
      <c r="AB200" s="172">
        <v>1</v>
      </c>
      <c r="AC200" s="172">
        <v>1</v>
      </c>
      <c r="AD200" s="172">
        <v>1</v>
      </c>
      <c r="AE200" s="172">
        <v>1</v>
      </c>
      <c r="AF200" s="172">
        <v>1.1000000000000001</v>
      </c>
      <c r="AG200" s="172">
        <v>1.1000000000000001</v>
      </c>
      <c r="AH200" s="172">
        <v>1.05</v>
      </c>
      <c r="AI200" s="172">
        <v>1</v>
      </c>
      <c r="AJ200" s="172">
        <v>1</v>
      </c>
      <c r="AK200" s="172">
        <v>1.02</v>
      </c>
      <c r="AL200" s="172">
        <v>1</v>
      </c>
      <c r="AM200" s="172">
        <v>1</v>
      </c>
      <c r="AN200" s="172">
        <v>1</v>
      </c>
      <c r="AO200" s="172">
        <v>1</v>
      </c>
    </row>
    <row r="201" spans="1:41" x14ac:dyDescent="0.25">
      <c r="A201" s="171">
        <v>42795</v>
      </c>
      <c r="B201" s="172">
        <v>1</v>
      </c>
      <c r="C201" s="172">
        <v>1</v>
      </c>
      <c r="D201" s="172">
        <v>1</v>
      </c>
      <c r="E201" s="172">
        <v>1</v>
      </c>
      <c r="F201" s="172">
        <v>1</v>
      </c>
      <c r="G201" s="172">
        <v>1</v>
      </c>
      <c r="H201" s="172">
        <v>1</v>
      </c>
      <c r="I201" s="172">
        <v>1</v>
      </c>
      <c r="J201" s="172">
        <v>1</v>
      </c>
      <c r="K201" s="172">
        <v>1</v>
      </c>
      <c r="L201" s="172">
        <v>1</v>
      </c>
      <c r="M201" s="172">
        <v>1</v>
      </c>
      <c r="N201" s="172">
        <v>1</v>
      </c>
      <c r="O201" s="172">
        <v>1</v>
      </c>
      <c r="P201" s="172">
        <v>1.03</v>
      </c>
      <c r="Q201" s="172">
        <v>1</v>
      </c>
      <c r="R201" s="172">
        <v>1</v>
      </c>
      <c r="S201" s="172">
        <v>1.02</v>
      </c>
      <c r="T201" s="172">
        <v>1</v>
      </c>
      <c r="U201" s="172">
        <v>1</v>
      </c>
      <c r="V201" s="172">
        <v>1</v>
      </c>
      <c r="W201" s="172">
        <v>1</v>
      </c>
      <c r="X201" s="172">
        <v>1</v>
      </c>
      <c r="Y201" s="172">
        <v>1</v>
      </c>
      <c r="Z201" s="172">
        <v>1</v>
      </c>
      <c r="AA201" s="172">
        <v>1</v>
      </c>
      <c r="AB201" s="172">
        <v>1</v>
      </c>
      <c r="AC201" s="172">
        <v>1</v>
      </c>
      <c r="AD201" s="172">
        <v>1</v>
      </c>
      <c r="AE201" s="172">
        <v>1</v>
      </c>
      <c r="AF201" s="172">
        <v>1.1000000000000001</v>
      </c>
      <c r="AG201" s="172">
        <v>1.1000000000000001</v>
      </c>
      <c r="AH201" s="172">
        <v>1.05</v>
      </c>
      <c r="AI201" s="172">
        <v>1</v>
      </c>
      <c r="AJ201" s="172">
        <v>1</v>
      </c>
      <c r="AK201" s="172">
        <v>1.02</v>
      </c>
      <c r="AL201" s="172">
        <v>1</v>
      </c>
      <c r="AM201" s="172">
        <v>1</v>
      </c>
      <c r="AN201" s="172">
        <v>1</v>
      </c>
      <c r="AO201" s="172">
        <v>1</v>
      </c>
    </row>
    <row r="202" spans="1:41" x14ac:dyDescent="0.25">
      <c r="A202" s="171">
        <v>42826</v>
      </c>
      <c r="B202" s="172">
        <v>1</v>
      </c>
      <c r="C202" s="172">
        <v>1</v>
      </c>
      <c r="D202" s="172">
        <v>1</v>
      </c>
      <c r="E202" s="172">
        <v>1</v>
      </c>
      <c r="F202" s="172">
        <v>1</v>
      </c>
      <c r="G202" s="172">
        <v>1</v>
      </c>
      <c r="H202" s="172">
        <v>1</v>
      </c>
      <c r="I202" s="172">
        <v>1</v>
      </c>
      <c r="J202" s="172">
        <v>1</v>
      </c>
      <c r="K202" s="172">
        <v>1</v>
      </c>
      <c r="L202" s="172">
        <v>1</v>
      </c>
      <c r="M202" s="172">
        <v>1</v>
      </c>
      <c r="N202" s="172">
        <v>1</v>
      </c>
      <c r="O202" s="172">
        <v>1</v>
      </c>
      <c r="P202" s="172">
        <v>1.03</v>
      </c>
      <c r="Q202" s="172">
        <v>1</v>
      </c>
      <c r="R202" s="172">
        <v>1</v>
      </c>
      <c r="S202" s="172">
        <v>1.02</v>
      </c>
      <c r="T202" s="172">
        <v>1</v>
      </c>
      <c r="U202" s="172">
        <v>1</v>
      </c>
      <c r="V202" s="172">
        <v>1</v>
      </c>
      <c r="W202" s="172">
        <v>1</v>
      </c>
      <c r="X202" s="172">
        <v>1</v>
      </c>
      <c r="Y202" s="172">
        <v>1.02</v>
      </c>
      <c r="Z202" s="172">
        <v>1</v>
      </c>
      <c r="AA202" s="172">
        <v>1</v>
      </c>
      <c r="AB202" s="172">
        <v>1</v>
      </c>
      <c r="AC202" s="172">
        <v>1</v>
      </c>
      <c r="AD202" s="172">
        <v>0.98</v>
      </c>
      <c r="AE202" s="172">
        <v>0.98</v>
      </c>
      <c r="AF202" s="172">
        <v>0.98</v>
      </c>
      <c r="AG202" s="172">
        <v>0.98</v>
      </c>
      <c r="AH202" s="172">
        <v>1.05</v>
      </c>
      <c r="AI202" s="172">
        <v>1</v>
      </c>
      <c r="AJ202" s="172">
        <v>1</v>
      </c>
      <c r="AK202" s="172">
        <v>1.02</v>
      </c>
      <c r="AL202" s="172">
        <v>1</v>
      </c>
      <c r="AM202" s="172">
        <v>1</v>
      </c>
      <c r="AN202" s="172">
        <v>1</v>
      </c>
      <c r="AO202" s="172">
        <v>1</v>
      </c>
    </row>
    <row r="203" spans="1:41" x14ac:dyDescent="0.25">
      <c r="A203" s="171">
        <v>42856</v>
      </c>
      <c r="B203" s="172">
        <v>1</v>
      </c>
      <c r="C203" s="172">
        <v>1</v>
      </c>
      <c r="D203" s="172">
        <v>1</v>
      </c>
      <c r="E203" s="172">
        <v>1</v>
      </c>
      <c r="F203" s="172">
        <v>1</v>
      </c>
      <c r="G203" s="172">
        <v>1</v>
      </c>
      <c r="H203" s="172">
        <v>1</v>
      </c>
      <c r="I203" s="172">
        <v>1</v>
      </c>
      <c r="J203" s="172">
        <v>1</v>
      </c>
      <c r="K203" s="172">
        <v>1</v>
      </c>
      <c r="L203" s="172">
        <v>1</v>
      </c>
      <c r="M203" s="172">
        <v>1</v>
      </c>
      <c r="N203" s="172">
        <v>1</v>
      </c>
      <c r="O203" s="172">
        <v>1</v>
      </c>
      <c r="P203" s="172">
        <v>1.03</v>
      </c>
      <c r="Q203" s="172">
        <v>1</v>
      </c>
      <c r="R203" s="172">
        <v>1</v>
      </c>
      <c r="S203" s="172">
        <v>1.02</v>
      </c>
      <c r="T203" s="172">
        <v>1</v>
      </c>
      <c r="U203" s="172">
        <v>1</v>
      </c>
      <c r="V203" s="172">
        <v>1</v>
      </c>
      <c r="W203" s="172">
        <v>1</v>
      </c>
      <c r="X203" s="172">
        <v>1</v>
      </c>
      <c r="Y203" s="172">
        <v>1.02</v>
      </c>
      <c r="Z203" s="172">
        <v>1</v>
      </c>
      <c r="AA203" s="172">
        <v>1</v>
      </c>
      <c r="AB203" s="172">
        <v>1</v>
      </c>
      <c r="AC203" s="172">
        <v>1</v>
      </c>
      <c r="AD203" s="172">
        <v>0.98</v>
      </c>
      <c r="AE203" s="172">
        <v>0.98</v>
      </c>
      <c r="AF203" s="172">
        <v>0.98</v>
      </c>
      <c r="AG203" s="172">
        <v>0.98</v>
      </c>
      <c r="AH203" s="172">
        <v>1.05</v>
      </c>
      <c r="AI203" s="172">
        <v>1</v>
      </c>
      <c r="AJ203" s="172">
        <v>1</v>
      </c>
      <c r="AK203" s="172">
        <v>1.02</v>
      </c>
      <c r="AL203" s="172">
        <v>1</v>
      </c>
      <c r="AM203" s="172">
        <v>1</v>
      </c>
      <c r="AN203" s="172">
        <v>1</v>
      </c>
      <c r="AO203" s="172">
        <v>1</v>
      </c>
    </row>
    <row r="204" spans="1:41" x14ac:dyDescent="0.25">
      <c r="A204" s="171">
        <v>42887</v>
      </c>
      <c r="B204" s="172">
        <v>1</v>
      </c>
      <c r="C204" s="172">
        <v>1</v>
      </c>
      <c r="D204" s="172">
        <v>1</v>
      </c>
      <c r="E204" s="172">
        <v>1</v>
      </c>
      <c r="F204" s="172">
        <v>1</v>
      </c>
      <c r="G204" s="172">
        <v>1</v>
      </c>
      <c r="H204" s="172">
        <v>1</v>
      </c>
      <c r="I204" s="172">
        <v>1</v>
      </c>
      <c r="J204" s="172">
        <v>1</v>
      </c>
      <c r="K204" s="172">
        <v>1</v>
      </c>
      <c r="L204" s="172">
        <v>1</v>
      </c>
      <c r="M204" s="172">
        <v>1</v>
      </c>
      <c r="N204" s="172">
        <v>1</v>
      </c>
      <c r="O204" s="172">
        <v>1</v>
      </c>
      <c r="P204" s="172">
        <v>1.03</v>
      </c>
      <c r="Q204" s="172">
        <v>1</v>
      </c>
      <c r="R204" s="172">
        <v>1</v>
      </c>
      <c r="S204" s="172">
        <v>1.02</v>
      </c>
      <c r="T204" s="172">
        <v>1</v>
      </c>
      <c r="U204" s="172">
        <v>1</v>
      </c>
      <c r="V204" s="172">
        <v>1</v>
      </c>
      <c r="W204" s="172">
        <v>1</v>
      </c>
      <c r="X204" s="172">
        <v>1</v>
      </c>
      <c r="Y204" s="172">
        <v>1.02</v>
      </c>
      <c r="Z204" s="172">
        <v>1</v>
      </c>
      <c r="AA204" s="172">
        <v>1</v>
      </c>
      <c r="AB204" s="172">
        <v>1</v>
      </c>
      <c r="AC204" s="172">
        <v>1</v>
      </c>
      <c r="AD204" s="172">
        <v>0.98</v>
      </c>
      <c r="AE204" s="172">
        <v>0.98</v>
      </c>
      <c r="AF204" s="172">
        <v>0.98</v>
      </c>
      <c r="AG204" s="172">
        <v>0.98</v>
      </c>
      <c r="AH204" s="172">
        <v>1.05</v>
      </c>
      <c r="AI204" s="172">
        <v>1</v>
      </c>
      <c r="AJ204" s="172">
        <v>1</v>
      </c>
      <c r="AK204" s="172">
        <v>1.02</v>
      </c>
      <c r="AL204" s="172">
        <v>1</v>
      </c>
      <c r="AM204" s="172">
        <v>1</v>
      </c>
      <c r="AN204" s="172">
        <v>1</v>
      </c>
      <c r="AO204" s="172">
        <v>1</v>
      </c>
    </row>
    <row r="205" spans="1:41" x14ac:dyDescent="0.25">
      <c r="A205" s="171">
        <v>42917</v>
      </c>
      <c r="B205" s="172">
        <v>1</v>
      </c>
      <c r="C205" s="172">
        <v>1</v>
      </c>
      <c r="D205" s="172">
        <v>1</v>
      </c>
      <c r="E205" s="172">
        <v>1</v>
      </c>
      <c r="F205" s="172">
        <v>1</v>
      </c>
      <c r="G205" s="172">
        <v>1</v>
      </c>
      <c r="H205" s="172">
        <v>1</v>
      </c>
      <c r="I205" s="172">
        <v>1</v>
      </c>
      <c r="J205" s="172">
        <v>1</v>
      </c>
      <c r="K205" s="172">
        <v>1</v>
      </c>
      <c r="L205" s="172">
        <v>1</v>
      </c>
      <c r="M205" s="172">
        <v>1</v>
      </c>
      <c r="N205" s="172">
        <v>1</v>
      </c>
      <c r="O205" s="172">
        <v>1</v>
      </c>
      <c r="P205" s="172">
        <v>1.03</v>
      </c>
      <c r="Q205" s="172">
        <v>1</v>
      </c>
      <c r="R205" s="172">
        <v>1</v>
      </c>
      <c r="S205" s="172">
        <v>1.02</v>
      </c>
      <c r="T205" s="172">
        <v>1</v>
      </c>
      <c r="U205" s="172">
        <v>1</v>
      </c>
      <c r="V205" s="172">
        <v>1</v>
      </c>
      <c r="W205" s="172">
        <v>1</v>
      </c>
      <c r="X205" s="172">
        <v>1</v>
      </c>
      <c r="Y205" s="172">
        <v>1.02</v>
      </c>
      <c r="Z205" s="172">
        <v>1</v>
      </c>
      <c r="AA205" s="172">
        <v>1</v>
      </c>
      <c r="AB205" s="172">
        <v>1</v>
      </c>
      <c r="AC205" s="172">
        <v>1</v>
      </c>
      <c r="AD205" s="172">
        <v>0.98</v>
      </c>
      <c r="AE205" s="172">
        <v>0.98</v>
      </c>
      <c r="AF205" s="172">
        <v>0.98</v>
      </c>
      <c r="AG205" s="172">
        <v>0.98</v>
      </c>
      <c r="AH205" s="172">
        <v>1.05</v>
      </c>
      <c r="AI205" s="172">
        <v>1</v>
      </c>
      <c r="AJ205" s="172">
        <v>1</v>
      </c>
      <c r="AK205" s="172">
        <v>1.02</v>
      </c>
      <c r="AL205" s="172">
        <v>1</v>
      </c>
      <c r="AM205" s="172">
        <v>1</v>
      </c>
      <c r="AN205" s="172">
        <v>1</v>
      </c>
      <c r="AO205" s="172">
        <v>1</v>
      </c>
    </row>
    <row r="206" spans="1:41" x14ac:dyDescent="0.25">
      <c r="A206" s="171">
        <v>42948</v>
      </c>
      <c r="B206" s="172">
        <v>1</v>
      </c>
      <c r="C206" s="172">
        <v>1</v>
      </c>
      <c r="D206" s="172">
        <v>1</v>
      </c>
      <c r="E206" s="172">
        <v>1</v>
      </c>
      <c r="F206" s="172">
        <v>1</v>
      </c>
      <c r="G206" s="172">
        <v>1</v>
      </c>
      <c r="H206" s="172">
        <v>1</v>
      </c>
      <c r="I206" s="172">
        <v>1</v>
      </c>
      <c r="J206" s="172">
        <v>1</v>
      </c>
      <c r="K206" s="172">
        <v>1</v>
      </c>
      <c r="L206" s="172">
        <v>1</v>
      </c>
      <c r="M206" s="172">
        <v>1</v>
      </c>
      <c r="N206" s="172">
        <v>1</v>
      </c>
      <c r="O206" s="172">
        <v>1</v>
      </c>
      <c r="P206" s="172">
        <v>1.03</v>
      </c>
      <c r="Q206" s="172">
        <v>1</v>
      </c>
      <c r="R206" s="172">
        <v>1</v>
      </c>
      <c r="S206" s="172">
        <v>1.02</v>
      </c>
      <c r="T206" s="172">
        <v>1</v>
      </c>
      <c r="U206" s="172">
        <v>1</v>
      </c>
      <c r="V206" s="172">
        <v>1</v>
      </c>
      <c r="W206" s="172">
        <v>1</v>
      </c>
      <c r="X206" s="172">
        <v>1</v>
      </c>
      <c r="Y206" s="172">
        <v>1.02</v>
      </c>
      <c r="Z206" s="172">
        <v>1</v>
      </c>
      <c r="AA206" s="172">
        <v>1</v>
      </c>
      <c r="AB206" s="172">
        <v>1</v>
      </c>
      <c r="AC206" s="172">
        <v>1</v>
      </c>
      <c r="AD206" s="172">
        <v>0.98</v>
      </c>
      <c r="AE206" s="172">
        <v>0.98</v>
      </c>
      <c r="AF206" s="172">
        <v>0.98</v>
      </c>
      <c r="AG206" s="172">
        <v>0.98</v>
      </c>
      <c r="AH206" s="172">
        <v>1.05</v>
      </c>
      <c r="AI206" s="172">
        <v>1</v>
      </c>
      <c r="AJ206" s="172">
        <v>1</v>
      </c>
      <c r="AK206" s="172">
        <v>1.02</v>
      </c>
      <c r="AL206" s="172">
        <v>1</v>
      </c>
      <c r="AM206" s="172">
        <v>1</v>
      </c>
      <c r="AN206" s="172">
        <v>1</v>
      </c>
      <c r="AO206" s="172">
        <v>1</v>
      </c>
    </row>
    <row r="207" spans="1:41" x14ac:dyDescent="0.25">
      <c r="A207" s="171">
        <v>42979</v>
      </c>
      <c r="B207" s="172">
        <v>1</v>
      </c>
      <c r="C207" s="172">
        <v>1</v>
      </c>
      <c r="D207" s="172">
        <v>1</v>
      </c>
      <c r="E207" s="172">
        <v>1</v>
      </c>
      <c r="F207" s="172">
        <v>1</v>
      </c>
      <c r="G207" s="172">
        <v>1</v>
      </c>
      <c r="H207" s="172">
        <v>1</v>
      </c>
      <c r="I207" s="172">
        <v>1</v>
      </c>
      <c r="J207" s="172">
        <v>1</v>
      </c>
      <c r="K207" s="172">
        <v>1</v>
      </c>
      <c r="L207" s="172">
        <v>1</v>
      </c>
      <c r="M207" s="172">
        <v>1</v>
      </c>
      <c r="N207" s="172">
        <v>1</v>
      </c>
      <c r="O207" s="172">
        <v>1</v>
      </c>
      <c r="P207" s="172">
        <v>1.03</v>
      </c>
      <c r="Q207" s="172">
        <v>1</v>
      </c>
      <c r="R207" s="172">
        <v>1</v>
      </c>
      <c r="S207" s="172">
        <v>1.02</v>
      </c>
      <c r="T207" s="172">
        <v>1</v>
      </c>
      <c r="U207" s="172">
        <v>1</v>
      </c>
      <c r="V207" s="172">
        <v>1</v>
      </c>
      <c r="W207" s="172">
        <v>1</v>
      </c>
      <c r="X207" s="172">
        <v>1</v>
      </c>
      <c r="Y207" s="172">
        <v>1.02</v>
      </c>
      <c r="Z207" s="172">
        <v>1</v>
      </c>
      <c r="AA207" s="172">
        <v>1</v>
      </c>
      <c r="AB207" s="172">
        <v>1</v>
      </c>
      <c r="AC207" s="172">
        <v>1</v>
      </c>
      <c r="AD207" s="172">
        <v>0.98</v>
      </c>
      <c r="AE207" s="172">
        <v>0.98</v>
      </c>
      <c r="AF207" s="172">
        <v>0.98</v>
      </c>
      <c r="AG207" s="172">
        <v>0.98</v>
      </c>
      <c r="AH207" s="172">
        <v>1.05</v>
      </c>
      <c r="AI207" s="172">
        <v>1</v>
      </c>
      <c r="AJ207" s="172">
        <v>1</v>
      </c>
      <c r="AK207" s="172">
        <v>1.02</v>
      </c>
      <c r="AL207" s="172">
        <v>1</v>
      </c>
      <c r="AM207" s="172">
        <v>1</v>
      </c>
      <c r="AN207" s="172">
        <v>1</v>
      </c>
      <c r="AO207" s="172">
        <v>1</v>
      </c>
    </row>
    <row r="208" spans="1:41" x14ac:dyDescent="0.25">
      <c r="A208" s="171">
        <v>43009</v>
      </c>
      <c r="B208" s="172">
        <v>1</v>
      </c>
      <c r="C208" s="172">
        <v>1</v>
      </c>
      <c r="D208" s="172">
        <v>1</v>
      </c>
      <c r="E208" s="172">
        <v>1</v>
      </c>
      <c r="F208" s="172">
        <v>1</v>
      </c>
      <c r="G208" s="172">
        <v>1</v>
      </c>
      <c r="H208" s="172">
        <v>1</v>
      </c>
      <c r="I208" s="172">
        <v>1</v>
      </c>
      <c r="J208" s="172">
        <v>1</v>
      </c>
      <c r="K208" s="172">
        <v>1</v>
      </c>
      <c r="L208" s="172">
        <v>1</v>
      </c>
      <c r="M208" s="172">
        <v>1</v>
      </c>
      <c r="N208" s="172">
        <v>1</v>
      </c>
      <c r="O208" s="172">
        <v>1</v>
      </c>
      <c r="P208" s="172">
        <v>1.03</v>
      </c>
      <c r="Q208" s="172">
        <v>1</v>
      </c>
      <c r="R208" s="172">
        <v>1</v>
      </c>
      <c r="S208" s="172">
        <v>1.02</v>
      </c>
      <c r="T208" s="172">
        <v>1</v>
      </c>
      <c r="U208" s="172">
        <v>1</v>
      </c>
      <c r="V208" s="172">
        <v>1</v>
      </c>
      <c r="W208" s="172">
        <v>1</v>
      </c>
      <c r="X208" s="172">
        <v>1</v>
      </c>
      <c r="Y208" s="172">
        <v>1.02</v>
      </c>
      <c r="Z208" s="172">
        <v>1</v>
      </c>
      <c r="AA208" s="172">
        <v>1</v>
      </c>
      <c r="AB208" s="172">
        <v>1</v>
      </c>
      <c r="AC208" s="172">
        <v>1</v>
      </c>
      <c r="AD208" s="172">
        <v>0.98</v>
      </c>
      <c r="AE208" s="172">
        <v>0.98</v>
      </c>
      <c r="AF208" s="172">
        <v>0.98</v>
      </c>
      <c r="AG208" s="172">
        <v>0.98</v>
      </c>
      <c r="AH208" s="172">
        <v>1.05</v>
      </c>
      <c r="AI208" s="172">
        <v>1</v>
      </c>
      <c r="AJ208" s="172">
        <v>1</v>
      </c>
      <c r="AK208" s="172">
        <v>1.02</v>
      </c>
      <c r="AL208" s="172">
        <v>1</v>
      </c>
      <c r="AM208" s="172">
        <v>1</v>
      </c>
      <c r="AN208" s="172">
        <v>1</v>
      </c>
      <c r="AO208" s="172">
        <v>1</v>
      </c>
    </row>
    <row r="209" spans="1:41" x14ac:dyDescent="0.25">
      <c r="A209" s="171">
        <v>43040</v>
      </c>
      <c r="B209" s="172">
        <v>1</v>
      </c>
      <c r="C209" s="172">
        <v>1</v>
      </c>
      <c r="D209" s="172">
        <v>1</v>
      </c>
      <c r="E209" s="172">
        <v>1</v>
      </c>
      <c r="F209" s="172">
        <v>1</v>
      </c>
      <c r="G209" s="172">
        <v>1</v>
      </c>
      <c r="H209" s="172">
        <v>1</v>
      </c>
      <c r="I209" s="172">
        <v>1</v>
      </c>
      <c r="J209" s="172">
        <v>1</v>
      </c>
      <c r="K209" s="172">
        <v>1</v>
      </c>
      <c r="L209" s="172">
        <v>1</v>
      </c>
      <c r="M209" s="172">
        <v>1</v>
      </c>
      <c r="N209" s="172">
        <v>1</v>
      </c>
      <c r="O209" s="172">
        <v>1</v>
      </c>
      <c r="P209" s="172">
        <v>1.03</v>
      </c>
      <c r="Q209" s="172">
        <v>1</v>
      </c>
      <c r="R209" s="172">
        <v>1</v>
      </c>
      <c r="S209" s="172">
        <v>1.02</v>
      </c>
      <c r="T209" s="172">
        <v>1</v>
      </c>
      <c r="U209" s="172">
        <v>1</v>
      </c>
      <c r="V209" s="172">
        <v>1</v>
      </c>
      <c r="W209" s="172">
        <v>1</v>
      </c>
      <c r="X209" s="172">
        <v>1</v>
      </c>
      <c r="Y209" s="172">
        <v>1</v>
      </c>
      <c r="Z209" s="172">
        <v>1</v>
      </c>
      <c r="AA209" s="172">
        <v>1</v>
      </c>
      <c r="AB209" s="172">
        <v>1</v>
      </c>
      <c r="AC209" s="172">
        <v>1</v>
      </c>
      <c r="AD209" s="172">
        <v>1</v>
      </c>
      <c r="AE209" s="172">
        <v>1</v>
      </c>
      <c r="AF209" s="172">
        <v>1.1000000000000001</v>
      </c>
      <c r="AG209" s="172">
        <v>1.1000000000000001</v>
      </c>
      <c r="AH209" s="172">
        <v>1.05</v>
      </c>
      <c r="AI209" s="172">
        <v>1</v>
      </c>
      <c r="AJ209" s="172">
        <v>1</v>
      </c>
      <c r="AK209" s="172">
        <v>1.02</v>
      </c>
      <c r="AL209" s="172">
        <v>1</v>
      </c>
      <c r="AM209" s="172">
        <v>1</v>
      </c>
      <c r="AN209" s="172">
        <v>1</v>
      </c>
      <c r="AO209" s="172">
        <v>1</v>
      </c>
    </row>
    <row r="210" spans="1:41" x14ac:dyDescent="0.25">
      <c r="A210" s="171">
        <v>43070</v>
      </c>
      <c r="B210" s="172">
        <v>1</v>
      </c>
      <c r="C210" s="172">
        <v>1</v>
      </c>
      <c r="D210" s="172">
        <v>1</v>
      </c>
      <c r="E210" s="172">
        <v>1</v>
      </c>
      <c r="F210" s="172">
        <v>1</v>
      </c>
      <c r="G210" s="172">
        <v>1</v>
      </c>
      <c r="H210" s="172">
        <v>1</v>
      </c>
      <c r="I210" s="172">
        <v>1</v>
      </c>
      <c r="J210" s="172">
        <v>1</v>
      </c>
      <c r="K210" s="172">
        <v>1</v>
      </c>
      <c r="L210" s="172">
        <v>1</v>
      </c>
      <c r="M210" s="172">
        <v>1</v>
      </c>
      <c r="N210" s="172">
        <v>1</v>
      </c>
      <c r="O210" s="172">
        <v>1</v>
      </c>
      <c r="P210" s="172">
        <v>1.03</v>
      </c>
      <c r="Q210" s="172">
        <v>1</v>
      </c>
      <c r="R210" s="172">
        <v>1</v>
      </c>
      <c r="S210" s="172">
        <v>1.02</v>
      </c>
      <c r="T210" s="172">
        <v>1</v>
      </c>
      <c r="U210" s="172">
        <v>1</v>
      </c>
      <c r="V210" s="172">
        <v>1</v>
      </c>
      <c r="W210" s="172">
        <v>1</v>
      </c>
      <c r="X210" s="172">
        <v>1</v>
      </c>
      <c r="Y210" s="172">
        <v>1</v>
      </c>
      <c r="Z210" s="172">
        <v>1</v>
      </c>
      <c r="AA210" s="172">
        <v>1</v>
      </c>
      <c r="AB210" s="172">
        <v>1</v>
      </c>
      <c r="AC210" s="172">
        <v>1</v>
      </c>
      <c r="AD210" s="172">
        <v>1</v>
      </c>
      <c r="AE210" s="172">
        <v>1</v>
      </c>
      <c r="AF210" s="172">
        <v>1.1000000000000001</v>
      </c>
      <c r="AG210" s="172">
        <v>1.1000000000000001</v>
      </c>
      <c r="AH210" s="172">
        <v>1.05</v>
      </c>
      <c r="AI210" s="172">
        <v>1</v>
      </c>
      <c r="AJ210" s="172">
        <v>1</v>
      </c>
      <c r="AK210" s="172">
        <v>1.02</v>
      </c>
      <c r="AL210" s="172">
        <v>1</v>
      </c>
      <c r="AM210" s="172">
        <v>1</v>
      </c>
      <c r="AN210" s="172">
        <v>1</v>
      </c>
      <c r="AO210" s="172">
        <v>1</v>
      </c>
    </row>
    <row r="211" spans="1:41" x14ac:dyDescent="0.25"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1.03</v>
      </c>
      <c r="Q211">
        <v>1</v>
      </c>
      <c r="R211">
        <v>1</v>
      </c>
      <c r="S211">
        <v>1.02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1.1000000000000001</v>
      </c>
      <c r="AG211">
        <v>1.1000000000000001</v>
      </c>
      <c r="AH211">
        <v>1.05</v>
      </c>
      <c r="AI211">
        <v>1</v>
      </c>
      <c r="AJ211">
        <v>1</v>
      </c>
      <c r="AK211">
        <v>1.02</v>
      </c>
      <c r="AL211">
        <v>1</v>
      </c>
      <c r="AM211">
        <v>1</v>
      </c>
      <c r="AN211">
        <v>1</v>
      </c>
      <c r="AO211">
        <v>1</v>
      </c>
    </row>
    <row r="212" spans="1:41" x14ac:dyDescent="0.25"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1.03</v>
      </c>
      <c r="Q212">
        <v>1</v>
      </c>
      <c r="R212">
        <v>1</v>
      </c>
      <c r="S212">
        <v>1.02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1.1000000000000001</v>
      </c>
      <c r="AG212">
        <v>1.1000000000000001</v>
      </c>
      <c r="AH212">
        <v>1.05</v>
      </c>
      <c r="AI212">
        <v>1</v>
      </c>
      <c r="AJ212">
        <v>1</v>
      </c>
      <c r="AK212">
        <v>1.02</v>
      </c>
      <c r="AL212">
        <v>1</v>
      </c>
      <c r="AM212">
        <v>1</v>
      </c>
      <c r="AN212">
        <v>1</v>
      </c>
      <c r="AO212">
        <v>1</v>
      </c>
    </row>
    <row r="213" spans="1:41" x14ac:dyDescent="0.25"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1.03</v>
      </c>
      <c r="Q213">
        <v>1</v>
      </c>
      <c r="R213">
        <v>1</v>
      </c>
      <c r="S213">
        <v>1.02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1.1000000000000001</v>
      </c>
      <c r="AG213">
        <v>1.1000000000000001</v>
      </c>
      <c r="AH213">
        <v>1.05</v>
      </c>
      <c r="AI213">
        <v>1</v>
      </c>
      <c r="AJ213">
        <v>1</v>
      </c>
      <c r="AK213">
        <v>1.02</v>
      </c>
      <c r="AL213">
        <v>1</v>
      </c>
      <c r="AM213">
        <v>1</v>
      </c>
      <c r="AN213">
        <v>1</v>
      </c>
      <c r="AO213">
        <v>1</v>
      </c>
    </row>
    <row r="214" spans="1:41" x14ac:dyDescent="0.25"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1.03</v>
      </c>
      <c r="Q214">
        <v>1</v>
      </c>
      <c r="R214">
        <v>1</v>
      </c>
      <c r="S214">
        <v>1.02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1.02</v>
      </c>
      <c r="Z214">
        <v>1</v>
      </c>
      <c r="AA214">
        <v>1</v>
      </c>
      <c r="AB214">
        <v>1</v>
      </c>
      <c r="AC214">
        <v>1</v>
      </c>
      <c r="AD214">
        <v>0.98</v>
      </c>
      <c r="AE214">
        <v>0.98</v>
      </c>
      <c r="AF214">
        <v>0.98</v>
      </c>
      <c r="AG214">
        <v>0.98</v>
      </c>
      <c r="AH214">
        <v>1.05</v>
      </c>
      <c r="AI214">
        <v>1</v>
      </c>
      <c r="AJ214">
        <v>1</v>
      </c>
      <c r="AK214">
        <v>1.02</v>
      </c>
      <c r="AL214">
        <v>1</v>
      </c>
      <c r="AM214">
        <v>1</v>
      </c>
      <c r="AN214">
        <v>1</v>
      </c>
      <c r="AO214">
        <v>1</v>
      </c>
    </row>
    <row r="215" spans="1:41" x14ac:dyDescent="0.25"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1.03</v>
      </c>
      <c r="Q215">
        <v>1</v>
      </c>
      <c r="R215">
        <v>1</v>
      </c>
      <c r="S215">
        <v>1.02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1.02</v>
      </c>
      <c r="Z215">
        <v>1</v>
      </c>
      <c r="AA215">
        <v>1</v>
      </c>
      <c r="AB215">
        <v>1</v>
      </c>
      <c r="AC215">
        <v>1</v>
      </c>
      <c r="AD215">
        <v>0.98</v>
      </c>
      <c r="AE215">
        <v>0.98</v>
      </c>
      <c r="AF215">
        <v>0.98</v>
      </c>
      <c r="AG215">
        <v>0.98</v>
      </c>
      <c r="AH215">
        <v>1.05</v>
      </c>
      <c r="AI215">
        <v>1</v>
      </c>
      <c r="AJ215">
        <v>1</v>
      </c>
      <c r="AK215">
        <v>1.02</v>
      </c>
      <c r="AL215">
        <v>1</v>
      </c>
      <c r="AM215">
        <v>1</v>
      </c>
      <c r="AN215">
        <v>1</v>
      </c>
      <c r="AO215">
        <v>1</v>
      </c>
    </row>
    <row r="216" spans="1:41" x14ac:dyDescent="0.25"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1.03</v>
      </c>
      <c r="Q216">
        <v>1</v>
      </c>
      <c r="R216">
        <v>1</v>
      </c>
      <c r="S216">
        <v>1.02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1.02</v>
      </c>
      <c r="Z216">
        <v>1</v>
      </c>
      <c r="AA216">
        <v>1</v>
      </c>
      <c r="AB216">
        <v>1</v>
      </c>
      <c r="AC216">
        <v>1</v>
      </c>
      <c r="AD216">
        <v>0.98</v>
      </c>
      <c r="AE216">
        <v>0.98</v>
      </c>
      <c r="AF216">
        <v>0.98</v>
      </c>
      <c r="AG216">
        <v>0.98</v>
      </c>
      <c r="AH216">
        <v>1.05</v>
      </c>
      <c r="AI216">
        <v>1</v>
      </c>
      <c r="AJ216">
        <v>1</v>
      </c>
      <c r="AK216">
        <v>1.02</v>
      </c>
      <c r="AL216">
        <v>1</v>
      </c>
      <c r="AM216">
        <v>1</v>
      </c>
      <c r="AN216">
        <v>1</v>
      </c>
      <c r="AO216">
        <v>1</v>
      </c>
    </row>
    <row r="217" spans="1:41" x14ac:dyDescent="0.25"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1.03</v>
      </c>
      <c r="Q217">
        <v>1</v>
      </c>
      <c r="R217">
        <v>1</v>
      </c>
      <c r="S217">
        <v>1.02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1.02</v>
      </c>
      <c r="Z217">
        <v>1</v>
      </c>
      <c r="AA217">
        <v>1</v>
      </c>
      <c r="AB217">
        <v>1</v>
      </c>
      <c r="AC217">
        <v>1</v>
      </c>
      <c r="AD217">
        <v>0.98</v>
      </c>
      <c r="AE217">
        <v>0.98</v>
      </c>
      <c r="AF217">
        <v>0.98</v>
      </c>
      <c r="AG217">
        <v>0.98</v>
      </c>
      <c r="AH217">
        <v>1.05</v>
      </c>
      <c r="AI217">
        <v>1</v>
      </c>
      <c r="AJ217">
        <v>1</v>
      </c>
      <c r="AK217">
        <v>1.02</v>
      </c>
      <c r="AL217">
        <v>1</v>
      </c>
      <c r="AM217">
        <v>1</v>
      </c>
      <c r="AN217">
        <v>1</v>
      </c>
      <c r="AO217">
        <v>1</v>
      </c>
    </row>
    <row r="218" spans="1:41" x14ac:dyDescent="0.25"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1.03</v>
      </c>
      <c r="Q218">
        <v>1</v>
      </c>
      <c r="R218">
        <v>1</v>
      </c>
      <c r="S218">
        <v>1.02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1.02</v>
      </c>
      <c r="Z218">
        <v>1</v>
      </c>
      <c r="AA218">
        <v>1</v>
      </c>
      <c r="AB218">
        <v>1</v>
      </c>
      <c r="AC218">
        <v>1</v>
      </c>
      <c r="AD218">
        <v>0.98</v>
      </c>
      <c r="AE218">
        <v>0.98</v>
      </c>
      <c r="AF218">
        <v>0.98</v>
      </c>
      <c r="AG218">
        <v>0.98</v>
      </c>
      <c r="AH218">
        <v>1.05</v>
      </c>
      <c r="AI218">
        <v>1</v>
      </c>
      <c r="AJ218">
        <v>1</v>
      </c>
      <c r="AK218">
        <v>1.02</v>
      </c>
      <c r="AL218">
        <v>1</v>
      </c>
      <c r="AM218">
        <v>1</v>
      </c>
      <c r="AN218">
        <v>1</v>
      </c>
      <c r="AO218">
        <v>1</v>
      </c>
    </row>
    <row r="219" spans="1:41" x14ac:dyDescent="0.25"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1.03</v>
      </c>
      <c r="Q219">
        <v>1</v>
      </c>
      <c r="R219">
        <v>1</v>
      </c>
      <c r="S219">
        <v>1.02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1.02</v>
      </c>
      <c r="Z219">
        <v>1</v>
      </c>
      <c r="AA219">
        <v>1</v>
      </c>
      <c r="AB219">
        <v>1</v>
      </c>
      <c r="AC219">
        <v>1</v>
      </c>
      <c r="AD219">
        <v>0.98</v>
      </c>
      <c r="AE219">
        <v>0.98</v>
      </c>
      <c r="AF219">
        <v>0.98</v>
      </c>
      <c r="AG219">
        <v>0.98</v>
      </c>
      <c r="AH219">
        <v>1.05</v>
      </c>
      <c r="AI219">
        <v>1</v>
      </c>
      <c r="AJ219">
        <v>1</v>
      </c>
      <c r="AK219">
        <v>1.02</v>
      </c>
      <c r="AL219">
        <v>1</v>
      </c>
      <c r="AM219">
        <v>1</v>
      </c>
      <c r="AN219">
        <v>1</v>
      </c>
      <c r="AO219">
        <v>1</v>
      </c>
    </row>
    <row r="220" spans="1:41" x14ac:dyDescent="0.25"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1.03</v>
      </c>
      <c r="Q220">
        <v>1</v>
      </c>
      <c r="R220">
        <v>1</v>
      </c>
      <c r="S220">
        <v>1.02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1.02</v>
      </c>
      <c r="Z220">
        <v>1</v>
      </c>
      <c r="AA220">
        <v>1</v>
      </c>
      <c r="AB220">
        <v>1</v>
      </c>
      <c r="AC220">
        <v>1</v>
      </c>
      <c r="AD220">
        <v>0.98</v>
      </c>
      <c r="AE220">
        <v>0.98</v>
      </c>
      <c r="AF220">
        <v>0.98</v>
      </c>
      <c r="AG220">
        <v>0.98</v>
      </c>
      <c r="AH220">
        <v>1.05</v>
      </c>
      <c r="AI220">
        <v>1</v>
      </c>
      <c r="AJ220">
        <v>1</v>
      </c>
      <c r="AK220">
        <v>1.02</v>
      </c>
      <c r="AL220">
        <v>1</v>
      </c>
      <c r="AM220">
        <v>1</v>
      </c>
      <c r="AN220">
        <v>1</v>
      </c>
      <c r="AO220">
        <v>1</v>
      </c>
    </row>
    <row r="221" spans="1:41" x14ac:dyDescent="0.25"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1.03</v>
      </c>
      <c r="Q221">
        <v>1</v>
      </c>
      <c r="R221">
        <v>1</v>
      </c>
      <c r="S221">
        <v>1.02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1.1000000000000001</v>
      </c>
      <c r="AG221">
        <v>1.1000000000000001</v>
      </c>
      <c r="AH221">
        <v>1.05</v>
      </c>
      <c r="AI221">
        <v>1</v>
      </c>
      <c r="AJ221">
        <v>1</v>
      </c>
      <c r="AK221">
        <v>1.02</v>
      </c>
      <c r="AL221">
        <v>1</v>
      </c>
      <c r="AM221">
        <v>1</v>
      </c>
      <c r="AN221">
        <v>1</v>
      </c>
      <c r="AO221">
        <v>1</v>
      </c>
    </row>
    <row r="222" spans="1:41" x14ac:dyDescent="0.25"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1.03</v>
      </c>
      <c r="Q222">
        <v>1</v>
      </c>
      <c r="R222">
        <v>1</v>
      </c>
      <c r="S222">
        <v>1.02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1.1000000000000001</v>
      </c>
      <c r="AG222">
        <v>1.1000000000000001</v>
      </c>
      <c r="AH222">
        <v>1.05</v>
      </c>
      <c r="AI222">
        <v>1</v>
      </c>
      <c r="AJ222">
        <v>1</v>
      </c>
      <c r="AK222">
        <v>1.02</v>
      </c>
      <c r="AL222">
        <v>1</v>
      </c>
      <c r="AM222">
        <v>1</v>
      </c>
      <c r="AN222">
        <v>1</v>
      </c>
      <c r="AO222">
        <v>1</v>
      </c>
    </row>
    <row r="223" spans="1:41" x14ac:dyDescent="0.25"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1.03</v>
      </c>
      <c r="Q223">
        <v>1</v>
      </c>
      <c r="R223">
        <v>1</v>
      </c>
      <c r="S223">
        <v>1.02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1.1000000000000001</v>
      </c>
      <c r="AG223">
        <v>1.1000000000000001</v>
      </c>
      <c r="AH223">
        <v>1.05</v>
      </c>
      <c r="AI223">
        <v>1</v>
      </c>
      <c r="AJ223">
        <v>1</v>
      </c>
      <c r="AK223">
        <v>1.02</v>
      </c>
      <c r="AL223">
        <v>1</v>
      </c>
      <c r="AM223">
        <v>1</v>
      </c>
      <c r="AN223">
        <v>1</v>
      </c>
      <c r="AO223">
        <v>1</v>
      </c>
    </row>
    <row r="224" spans="1:41" x14ac:dyDescent="0.25"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1.03</v>
      </c>
      <c r="Q224">
        <v>1</v>
      </c>
      <c r="R224">
        <v>1</v>
      </c>
      <c r="S224">
        <v>1.02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1.1000000000000001</v>
      </c>
      <c r="AG224">
        <v>1.1000000000000001</v>
      </c>
      <c r="AH224">
        <v>1.05</v>
      </c>
      <c r="AI224">
        <v>1</v>
      </c>
      <c r="AJ224">
        <v>1</v>
      </c>
      <c r="AK224">
        <v>1.02</v>
      </c>
      <c r="AL224">
        <v>1</v>
      </c>
      <c r="AM224">
        <v>1</v>
      </c>
      <c r="AN224">
        <v>1</v>
      </c>
      <c r="AO224">
        <v>1</v>
      </c>
    </row>
    <row r="225" spans="2:41" x14ac:dyDescent="0.25"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1.03</v>
      </c>
      <c r="Q225">
        <v>1</v>
      </c>
      <c r="R225">
        <v>1</v>
      </c>
      <c r="S225">
        <v>1.02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1.1000000000000001</v>
      </c>
      <c r="AG225">
        <v>1.1000000000000001</v>
      </c>
      <c r="AH225">
        <v>1.05</v>
      </c>
      <c r="AI225">
        <v>1</v>
      </c>
      <c r="AJ225">
        <v>1</v>
      </c>
      <c r="AK225">
        <v>1.02</v>
      </c>
      <c r="AL225">
        <v>1</v>
      </c>
      <c r="AM225">
        <v>1</v>
      </c>
      <c r="AN225">
        <v>1</v>
      </c>
      <c r="AO225">
        <v>1</v>
      </c>
    </row>
    <row r="226" spans="2:41" x14ac:dyDescent="0.25"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1.03</v>
      </c>
      <c r="Q226">
        <v>1</v>
      </c>
      <c r="R226">
        <v>1</v>
      </c>
      <c r="S226">
        <v>1.02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1.02</v>
      </c>
      <c r="Z226">
        <v>1</v>
      </c>
      <c r="AA226">
        <v>1</v>
      </c>
      <c r="AB226">
        <v>1</v>
      </c>
      <c r="AC226">
        <v>1</v>
      </c>
      <c r="AD226">
        <v>0.98</v>
      </c>
      <c r="AE226">
        <v>0.98</v>
      </c>
      <c r="AF226">
        <v>0.98</v>
      </c>
      <c r="AG226">
        <v>0.98</v>
      </c>
      <c r="AH226">
        <v>1.05</v>
      </c>
      <c r="AI226">
        <v>1</v>
      </c>
      <c r="AJ226">
        <v>1</v>
      </c>
      <c r="AK226">
        <v>1.02</v>
      </c>
      <c r="AL226">
        <v>1</v>
      </c>
      <c r="AM226">
        <v>1</v>
      </c>
      <c r="AN226">
        <v>1</v>
      </c>
      <c r="AO226">
        <v>1</v>
      </c>
    </row>
    <row r="227" spans="2:41" x14ac:dyDescent="0.25"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1.03</v>
      </c>
      <c r="Q227">
        <v>1</v>
      </c>
      <c r="R227">
        <v>1</v>
      </c>
      <c r="S227">
        <v>1.02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1.02</v>
      </c>
      <c r="Z227">
        <v>1</v>
      </c>
      <c r="AA227">
        <v>1</v>
      </c>
      <c r="AB227">
        <v>1</v>
      </c>
      <c r="AC227">
        <v>1</v>
      </c>
      <c r="AD227">
        <v>0.98</v>
      </c>
      <c r="AE227">
        <v>0.98</v>
      </c>
      <c r="AF227">
        <v>0.98</v>
      </c>
      <c r="AG227">
        <v>0.98</v>
      </c>
      <c r="AH227">
        <v>1.05</v>
      </c>
      <c r="AI227">
        <v>1</v>
      </c>
      <c r="AJ227">
        <v>1</v>
      </c>
      <c r="AK227">
        <v>1.02</v>
      </c>
      <c r="AL227">
        <v>1</v>
      </c>
      <c r="AM227">
        <v>1</v>
      </c>
      <c r="AN227">
        <v>1</v>
      </c>
      <c r="AO227">
        <v>1</v>
      </c>
    </row>
    <row r="228" spans="2:41" x14ac:dyDescent="0.25"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1.03</v>
      </c>
      <c r="Q228">
        <v>1</v>
      </c>
      <c r="R228">
        <v>1</v>
      </c>
      <c r="S228">
        <v>1.02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1.02</v>
      </c>
      <c r="Z228">
        <v>1</v>
      </c>
      <c r="AA228">
        <v>1</v>
      </c>
      <c r="AB228">
        <v>1</v>
      </c>
      <c r="AC228">
        <v>1</v>
      </c>
      <c r="AD228">
        <v>0.98</v>
      </c>
      <c r="AE228">
        <v>0.98</v>
      </c>
      <c r="AF228">
        <v>0.98</v>
      </c>
      <c r="AG228">
        <v>0.98</v>
      </c>
      <c r="AH228">
        <v>1.05</v>
      </c>
      <c r="AI228">
        <v>1</v>
      </c>
      <c r="AJ228">
        <v>1</v>
      </c>
      <c r="AK228">
        <v>1.02</v>
      </c>
      <c r="AL228">
        <v>1</v>
      </c>
      <c r="AM228">
        <v>1</v>
      </c>
      <c r="AN228">
        <v>1</v>
      </c>
      <c r="AO228">
        <v>1</v>
      </c>
    </row>
    <row r="229" spans="2:41" x14ac:dyDescent="0.25"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1.03</v>
      </c>
      <c r="Q229">
        <v>1</v>
      </c>
      <c r="R229">
        <v>1</v>
      </c>
      <c r="S229">
        <v>1.02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1.02</v>
      </c>
      <c r="Z229">
        <v>1</v>
      </c>
      <c r="AA229">
        <v>1</v>
      </c>
      <c r="AB229">
        <v>1</v>
      </c>
      <c r="AC229">
        <v>1</v>
      </c>
      <c r="AD229">
        <v>0.98</v>
      </c>
      <c r="AE229">
        <v>0.98</v>
      </c>
      <c r="AF229">
        <v>0.98</v>
      </c>
      <c r="AG229">
        <v>0.98</v>
      </c>
      <c r="AH229">
        <v>1.05</v>
      </c>
      <c r="AI229">
        <v>1</v>
      </c>
      <c r="AJ229">
        <v>1</v>
      </c>
      <c r="AK229">
        <v>1.02</v>
      </c>
      <c r="AL229">
        <v>1</v>
      </c>
      <c r="AM229">
        <v>1</v>
      </c>
      <c r="AN229">
        <v>1</v>
      </c>
      <c r="AO229">
        <v>1</v>
      </c>
    </row>
    <row r="230" spans="2:41" x14ac:dyDescent="0.25"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1.03</v>
      </c>
      <c r="Q230">
        <v>1</v>
      </c>
      <c r="R230">
        <v>1</v>
      </c>
      <c r="S230">
        <v>1.02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1.02</v>
      </c>
      <c r="Z230">
        <v>1</v>
      </c>
      <c r="AA230">
        <v>1</v>
      </c>
      <c r="AB230">
        <v>1</v>
      </c>
      <c r="AC230">
        <v>1</v>
      </c>
      <c r="AD230">
        <v>0.98</v>
      </c>
      <c r="AE230">
        <v>0.98</v>
      </c>
      <c r="AF230">
        <v>0.98</v>
      </c>
      <c r="AG230">
        <v>0.98</v>
      </c>
      <c r="AH230">
        <v>1.05</v>
      </c>
      <c r="AI230">
        <v>1</v>
      </c>
      <c r="AJ230">
        <v>1</v>
      </c>
      <c r="AK230">
        <v>1.02</v>
      </c>
      <c r="AL230">
        <v>1</v>
      </c>
      <c r="AM230">
        <v>1</v>
      </c>
      <c r="AN230">
        <v>1</v>
      </c>
      <c r="AO230">
        <v>1</v>
      </c>
    </row>
    <row r="231" spans="2:41" x14ac:dyDescent="0.25"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1.03</v>
      </c>
      <c r="Q231">
        <v>1</v>
      </c>
      <c r="R231">
        <v>1</v>
      </c>
      <c r="S231">
        <v>1.02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1.02</v>
      </c>
      <c r="Z231">
        <v>1</v>
      </c>
      <c r="AA231">
        <v>1</v>
      </c>
      <c r="AB231">
        <v>1</v>
      </c>
      <c r="AC231">
        <v>1</v>
      </c>
      <c r="AD231">
        <v>0.98</v>
      </c>
      <c r="AE231">
        <v>0.98</v>
      </c>
      <c r="AF231">
        <v>0.98</v>
      </c>
      <c r="AG231">
        <v>0.98</v>
      </c>
      <c r="AH231">
        <v>1.05</v>
      </c>
      <c r="AI231">
        <v>1</v>
      </c>
      <c r="AJ231">
        <v>1</v>
      </c>
      <c r="AK231">
        <v>1.02</v>
      </c>
      <c r="AL231">
        <v>1</v>
      </c>
      <c r="AM231">
        <v>1</v>
      </c>
      <c r="AN231">
        <v>1</v>
      </c>
      <c r="AO231">
        <v>1</v>
      </c>
    </row>
    <row r="232" spans="2:41" x14ac:dyDescent="0.25"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1.03</v>
      </c>
      <c r="Q232">
        <v>1</v>
      </c>
      <c r="R232">
        <v>1</v>
      </c>
      <c r="S232">
        <v>1.02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1.02</v>
      </c>
      <c r="Z232">
        <v>1</v>
      </c>
      <c r="AA232">
        <v>1</v>
      </c>
      <c r="AB232">
        <v>1</v>
      </c>
      <c r="AC232">
        <v>1</v>
      </c>
      <c r="AD232">
        <v>0.98</v>
      </c>
      <c r="AE232">
        <v>0.98</v>
      </c>
      <c r="AF232">
        <v>0.98</v>
      </c>
      <c r="AG232">
        <v>0.98</v>
      </c>
      <c r="AH232">
        <v>1.05</v>
      </c>
      <c r="AI232">
        <v>1</v>
      </c>
      <c r="AJ232">
        <v>1</v>
      </c>
      <c r="AK232">
        <v>1.02</v>
      </c>
      <c r="AL232">
        <v>1</v>
      </c>
      <c r="AM232">
        <v>1</v>
      </c>
      <c r="AN232">
        <v>1</v>
      </c>
      <c r="AO232">
        <v>1</v>
      </c>
    </row>
    <row r="233" spans="2:41" x14ac:dyDescent="0.25"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1.03</v>
      </c>
      <c r="Q233">
        <v>1</v>
      </c>
      <c r="R233">
        <v>1</v>
      </c>
      <c r="S233">
        <v>1.02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1.1000000000000001</v>
      </c>
      <c r="AG233">
        <v>1.1000000000000001</v>
      </c>
      <c r="AH233">
        <v>1.05</v>
      </c>
      <c r="AI233">
        <v>1</v>
      </c>
      <c r="AJ233">
        <v>1</v>
      </c>
      <c r="AK233">
        <v>1.02</v>
      </c>
      <c r="AL233">
        <v>1</v>
      </c>
      <c r="AM233">
        <v>1</v>
      </c>
      <c r="AN233">
        <v>1</v>
      </c>
      <c r="AO233">
        <v>1</v>
      </c>
    </row>
    <row r="234" spans="2:41" x14ac:dyDescent="0.25"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1.03</v>
      </c>
      <c r="Q234">
        <v>1</v>
      </c>
      <c r="R234">
        <v>1</v>
      </c>
      <c r="S234">
        <v>1.02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1.1000000000000001</v>
      </c>
      <c r="AG234">
        <v>1.1000000000000001</v>
      </c>
      <c r="AH234">
        <v>1.05</v>
      </c>
      <c r="AI234">
        <v>1</v>
      </c>
      <c r="AJ234">
        <v>1</v>
      </c>
      <c r="AK234">
        <v>1.02</v>
      </c>
      <c r="AL234">
        <v>1</v>
      </c>
      <c r="AM234">
        <v>1</v>
      </c>
      <c r="AN234">
        <v>1</v>
      </c>
      <c r="AO234">
        <v>1</v>
      </c>
    </row>
    <row r="235" spans="2:41" x14ac:dyDescent="0.25"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1.03</v>
      </c>
      <c r="Q235">
        <v>1</v>
      </c>
      <c r="R235">
        <v>1</v>
      </c>
      <c r="S235">
        <v>1.02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1.1000000000000001</v>
      </c>
      <c r="AG235">
        <v>1.1000000000000001</v>
      </c>
      <c r="AH235">
        <v>1.05</v>
      </c>
      <c r="AI235">
        <v>1</v>
      </c>
      <c r="AJ235">
        <v>1</v>
      </c>
      <c r="AK235">
        <v>1.02</v>
      </c>
      <c r="AL235">
        <v>1</v>
      </c>
      <c r="AM235">
        <v>1</v>
      </c>
      <c r="AN235">
        <v>1</v>
      </c>
      <c r="AO235">
        <v>1</v>
      </c>
    </row>
    <row r="236" spans="2:41" x14ac:dyDescent="0.25"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1.03</v>
      </c>
      <c r="Q236">
        <v>1</v>
      </c>
      <c r="R236">
        <v>1</v>
      </c>
      <c r="S236">
        <v>1.02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1.1000000000000001</v>
      </c>
      <c r="AG236">
        <v>1.1000000000000001</v>
      </c>
      <c r="AH236">
        <v>1.05</v>
      </c>
      <c r="AI236">
        <v>1</v>
      </c>
      <c r="AJ236">
        <v>1</v>
      </c>
      <c r="AK236">
        <v>1.02</v>
      </c>
      <c r="AL236">
        <v>1</v>
      </c>
      <c r="AM236">
        <v>1</v>
      </c>
      <c r="AN236">
        <v>1</v>
      </c>
      <c r="AO236">
        <v>1</v>
      </c>
    </row>
    <row r="237" spans="2:41" x14ac:dyDescent="0.25"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1.03</v>
      </c>
      <c r="Q237">
        <v>1</v>
      </c>
      <c r="R237">
        <v>1</v>
      </c>
      <c r="S237">
        <v>1.02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1.1000000000000001</v>
      </c>
      <c r="AG237">
        <v>1.1000000000000001</v>
      </c>
      <c r="AH237">
        <v>1.05</v>
      </c>
      <c r="AI237">
        <v>1</v>
      </c>
      <c r="AJ237">
        <v>1</v>
      </c>
      <c r="AK237">
        <v>1.02</v>
      </c>
      <c r="AL237">
        <v>1</v>
      </c>
      <c r="AM237">
        <v>1</v>
      </c>
      <c r="AN237">
        <v>1</v>
      </c>
      <c r="AO237">
        <v>1</v>
      </c>
    </row>
    <row r="238" spans="2:41" x14ac:dyDescent="0.25"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1.03</v>
      </c>
      <c r="Q238">
        <v>1</v>
      </c>
      <c r="R238">
        <v>1</v>
      </c>
      <c r="S238">
        <v>1.02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1.02</v>
      </c>
      <c r="Z238">
        <v>1</v>
      </c>
      <c r="AA238">
        <v>1</v>
      </c>
      <c r="AB238">
        <v>1</v>
      </c>
      <c r="AC238">
        <v>1</v>
      </c>
      <c r="AD238">
        <v>0.98</v>
      </c>
      <c r="AE238">
        <v>0.98</v>
      </c>
      <c r="AF238">
        <v>0.98</v>
      </c>
      <c r="AG238">
        <v>0.98</v>
      </c>
      <c r="AH238">
        <v>1.05</v>
      </c>
      <c r="AI238">
        <v>1</v>
      </c>
      <c r="AJ238">
        <v>1</v>
      </c>
      <c r="AK238">
        <v>1.02</v>
      </c>
      <c r="AL238">
        <v>1</v>
      </c>
      <c r="AM238">
        <v>1</v>
      </c>
      <c r="AN238">
        <v>1</v>
      </c>
      <c r="AO238">
        <v>1</v>
      </c>
    </row>
    <row r="239" spans="2:41" x14ac:dyDescent="0.25"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1.03</v>
      </c>
      <c r="Q239">
        <v>1</v>
      </c>
      <c r="R239">
        <v>1</v>
      </c>
      <c r="S239">
        <v>1.02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1.02</v>
      </c>
      <c r="Z239">
        <v>1</v>
      </c>
      <c r="AA239">
        <v>1</v>
      </c>
      <c r="AB239">
        <v>1</v>
      </c>
      <c r="AC239">
        <v>1</v>
      </c>
      <c r="AD239">
        <v>0.98</v>
      </c>
      <c r="AE239">
        <v>0.98</v>
      </c>
      <c r="AF239">
        <v>0.98</v>
      </c>
      <c r="AG239">
        <v>0.98</v>
      </c>
      <c r="AH239">
        <v>1.05</v>
      </c>
      <c r="AI239">
        <v>1</v>
      </c>
      <c r="AJ239">
        <v>1</v>
      </c>
      <c r="AK239">
        <v>1.02</v>
      </c>
      <c r="AL239">
        <v>1</v>
      </c>
      <c r="AM239">
        <v>1</v>
      </c>
      <c r="AN239">
        <v>1</v>
      </c>
      <c r="AO239">
        <v>1</v>
      </c>
    </row>
    <row r="240" spans="2:41" x14ac:dyDescent="0.25"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1.03</v>
      </c>
      <c r="Q240">
        <v>1</v>
      </c>
      <c r="R240">
        <v>1</v>
      </c>
      <c r="S240">
        <v>1.02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1.02</v>
      </c>
      <c r="Z240">
        <v>1</v>
      </c>
      <c r="AA240">
        <v>1</v>
      </c>
      <c r="AB240">
        <v>1</v>
      </c>
      <c r="AC240">
        <v>1</v>
      </c>
      <c r="AD240">
        <v>0.98</v>
      </c>
      <c r="AE240">
        <v>0.98</v>
      </c>
      <c r="AF240">
        <v>0.98</v>
      </c>
      <c r="AG240">
        <v>0.98</v>
      </c>
      <c r="AH240">
        <v>1.05</v>
      </c>
      <c r="AI240">
        <v>1</v>
      </c>
      <c r="AJ240">
        <v>1</v>
      </c>
      <c r="AK240">
        <v>1.02</v>
      </c>
      <c r="AL240">
        <v>1</v>
      </c>
      <c r="AM240">
        <v>1</v>
      </c>
      <c r="AN240">
        <v>1</v>
      </c>
      <c r="AO240">
        <v>1</v>
      </c>
    </row>
    <row r="241" spans="2:41" x14ac:dyDescent="0.25"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1.03</v>
      </c>
      <c r="Q241">
        <v>1</v>
      </c>
      <c r="R241">
        <v>1</v>
      </c>
      <c r="S241">
        <v>1.02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1.02</v>
      </c>
      <c r="Z241">
        <v>1</v>
      </c>
      <c r="AA241">
        <v>1</v>
      </c>
      <c r="AB241">
        <v>1</v>
      </c>
      <c r="AC241">
        <v>1</v>
      </c>
      <c r="AD241">
        <v>0.98</v>
      </c>
      <c r="AE241">
        <v>0.98</v>
      </c>
      <c r="AF241">
        <v>0.98</v>
      </c>
      <c r="AG241">
        <v>0.98</v>
      </c>
      <c r="AH241">
        <v>1.05</v>
      </c>
      <c r="AI241">
        <v>1</v>
      </c>
      <c r="AJ241">
        <v>1</v>
      </c>
      <c r="AK241">
        <v>1.02</v>
      </c>
      <c r="AL241">
        <v>1</v>
      </c>
      <c r="AM241">
        <v>1</v>
      </c>
      <c r="AN241">
        <v>1</v>
      </c>
      <c r="AO241">
        <v>1</v>
      </c>
    </row>
    <row r="242" spans="2:41" x14ac:dyDescent="0.25"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1.03</v>
      </c>
      <c r="Q242">
        <v>1</v>
      </c>
      <c r="R242">
        <v>1</v>
      </c>
      <c r="S242">
        <v>1.02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1.02</v>
      </c>
      <c r="Z242">
        <v>1</v>
      </c>
      <c r="AA242">
        <v>1</v>
      </c>
      <c r="AB242">
        <v>1</v>
      </c>
      <c r="AC242">
        <v>1</v>
      </c>
      <c r="AD242">
        <v>0.98</v>
      </c>
      <c r="AE242">
        <v>0.98</v>
      </c>
      <c r="AF242">
        <v>0.98</v>
      </c>
      <c r="AG242">
        <v>0.98</v>
      </c>
      <c r="AH242">
        <v>1.05</v>
      </c>
      <c r="AI242">
        <v>1</v>
      </c>
      <c r="AJ242">
        <v>1</v>
      </c>
      <c r="AK242">
        <v>1.02</v>
      </c>
      <c r="AL242">
        <v>1</v>
      </c>
      <c r="AM242">
        <v>1</v>
      </c>
      <c r="AN242">
        <v>1</v>
      </c>
      <c r="AO242">
        <v>1</v>
      </c>
    </row>
    <row r="243" spans="2:41" x14ac:dyDescent="0.25"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1.03</v>
      </c>
      <c r="Q243">
        <v>1</v>
      </c>
      <c r="R243">
        <v>1</v>
      </c>
      <c r="S243">
        <v>1.02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1.02</v>
      </c>
      <c r="Z243">
        <v>1</v>
      </c>
      <c r="AA243">
        <v>1</v>
      </c>
      <c r="AB243">
        <v>1</v>
      </c>
      <c r="AC243">
        <v>1</v>
      </c>
      <c r="AD243">
        <v>0.98</v>
      </c>
      <c r="AE243">
        <v>0.98</v>
      </c>
      <c r="AF243">
        <v>0.98</v>
      </c>
      <c r="AG243">
        <v>0.98</v>
      </c>
      <c r="AH243">
        <v>1.05</v>
      </c>
      <c r="AI243">
        <v>1</v>
      </c>
      <c r="AJ243">
        <v>1</v>
      </c>
      <c r="AK243">
        <v>1.02</v>
      </c>
      <c r="AL243">
        <v>1</v>
      </c>
      <c r="AM243">
        <v>1</v>
      </c>
      <c r="AN243">
        <v>1</v>
      </c>
      <c r="AO243">
        <v>1</v>
      </c>
    </row>
    <row r="244" spans="2:41" x14ac:dyDescent="0.25"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1.03</v>
      </c>
      <c r="Q244">
        <v>1</v>
      </c>
      <c r="R244">
        <v>1</v>
      </c>
      <c r="S244">
        <v>1.02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1.02</v>
      </c>
      <c r="Z244">
        <v>1</v>
      </c>
      <c r="AA244">
        <v>1</v>
      </c>
      <c r="AB244">
        <v>1</v>
      </c>
      <c r="AC244">
        <v>1</v>
      </c>
      <c r="AD244">
        <v>0.98</v>
      </c>
      <c r="AE244">
        <v>0.98</v>
      </c>
      <c r="AF244">
        <v>0.98</v>
      </c>
      <c r="AG244">
        <v>0.98</v>
      </c>
      <c r="AH244">
        <v>1.05</v>
      </c>
      <c r="AI244">
        <v>1</v>
      </c>
      <c r="AJ244">
        <v>1</v>
      </c>
      <c r="AK244">
        <v>1.02</v>
      </c>
      <c r="AL244">
        <v>1</v>
      </c>
      <c r="AM244">
        <v>1</v>
      </c>
      <c r="AN244">
        <v>1</v>
      </c>
      <c r="AO244">
        <v>1</v>
      </c>
    </row>
    <row r="245" spans="2:41" x14ac:dyDescent="0.25"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1.03</v>
      </c>
      <c r="Q245">
        <v>1</v>
      </c>
      <c r="R245">
        <v>1</v>
      </c>
      <c r="S245">
        <v>1.02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1.1000000000000001</v>
      </c>
      <c r="AG245">
        <v>1.1000000000000001</v>
      </c>
      <c r="AH245">
        <v>1.05</v>
      </c>
      <c r="AI245">
        <v>1</v>
      </c>
      <c r="AJ245">
        <v>1</v>
      </c>
      <c r="AK245">
        <v>1.02</v>
      </c>
      <c r="AL245">
        <v>1</v>
      </c>
      <c r="AM245">
        <v>1</v>
      </c>
      <c r="AN245">
        <v>1</v>
      </c>
      <c r="AO245">
        <v>1</v>
      </c>
    </row>
    <row r="246" spans="2:41" x14ac:dyDescent="0.25"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1.03</v>
      </c>
      <c r="Q246">
        <v>1</v>
      </c>
      <c r="R246">
        <v>1</v>
      </c>
      <c r="S246">
        <v>1.02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1.1000000000000001</v>
      </c>
      <c r="AG246">
        <v>1.1000000000000001</v>
      </c>
      <c r="AH246">
        <v>1.05</v>
      </c>
      <c r="AI246">
        <v>1</v>
      </c>
      <c r="AJ246">
        <v>1</v>
      </c>
      <c r="AK246">
        <v>1.02</v>
      </c>
      <c r="AL246">
        <v>1</v>
      </c>
      <c r="AM246">
        <v>1</v>
      </c>
      <c r="AN246">
        <v>1</v>
      </c>
      <c r="AO246">
        <v>1</v>
      </c>
    </row>
    <row r="247" spans="2:41" x14ac:dyDescent="0.25"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1.03</v>
      </c>
      <c r="Q247">
        <v>1</v>
      </c>
      <c r="R247">
        <v>1</v>
      </c>
      <c r="S247">
        <v>1.02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1.1000000000000001</v>
      </c>
      <c r="AG247">
        <v>1.1000000000000001</v>
      </c>
      <c r="AH247">
        <v>1.05</v>
      </c>
      <c r="AI247">
        <v>1</v>
      </c>
      <c r="AJ247">
        <v>1</v>
      </c>
      <c r="AK247">
        <v>1.02</v>
      </c>
      <c r="AL247">
        <v>1</v>
      </c>
      <c r="AM247">
        <v>1</v>
      </c>
      <c r="AN247">
        <v>1</v>
      </c>
      <c r="AO247">
        <v>1</v>
      </c>
    </row>
    <row r="248" spans="2:41" x14ac:dyDescent="0.25"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1.03</v>
      </c>
      <c r="Q248">
        <v>1</v>
      </c>
      <c r="R248">
        <v>1</v>
      </c>
      <c r="S248">
        <v>1.02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1.1000000000000001</v>
      </c>
      <c r="AG248">
        <v>1.1000000000000001</v>
      </c>
      <c r="AH248">
        <v>1.05</v>
      </c>
      <c r="AI248">
        <v>1</v>
      </c>
      <c r="AJ248">
        <v>1</v>
      </c>
      <c r="AK248">
        <v>1.02</v>
      </c>
      <c r="AL248">
        <v>1</v>
      </c>
      <c r="AM248">
        <v>1</v>
      </c>
      <c r="AN248">
        <v>1</v>
      </c>
      <c r="AO248">
        <v>1</v>
      </c>
    </row>
    <row r="249" spans="2:41" x14ac:dyDescent="0.25"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1.03</v>
      </c>
      <c r="Q249">
        <v>1</v>
      </c>
      <c r="R249">
        <v>1</v>
      </c>
      <c r="S249">
        <v>1.02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1.1000000000000001</v>
      </c>
      <c r="AG249">
        <v>1.1000000000000001</v>
      </c>
      <c r="AH249">
        <v>1.05</v>
      </c>
      <c r="AI249">
        <v>1</v>
      </c>
      <c r="AJ249">
        <v>1</v>
      </c>
      <c r="AK249">
        <v>1.02</v>
      </c>
      <c r="AL249">
        <v>1</v>
      </c>
      <c r="AM249">
        <v>1</v>
      </c>
      <c r="AN249">
        <v>1</v>
      </c>
      <c r="AO249">
        <v>1</v>
      </c>
    </row>
    <row r="250" spans="2:41" x14ac:dyDescent="0.25"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1.03</v>
      </c>
      <c r="Q250">
        <v>1</v>
      </c>
      <c r="R250">
        <v>1</v>
      </c>
      <c r="S250">
        <v>1.02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1.02</v>
      </c>
      <c r="Z250">
        <v>1</v>
      </c>
      <c r="AA250">
        <v>1</v>
      </c>
      <c r="AB250">
        <v>1</v>
      </c>
      <c r="AC250">
        <v>1</v>
      </c>
      <c r="AD250">
        <v>0.98</v>
      </c>
      <c r="AE250">
        <v>0.98</v>
      </c>
      <c r="AF250">
        <v>0.98</v>
      </c>
      <c r="AG250">
        <v>0.98</v>
      </c>
      <c r="AH250">
        <v>1.05</v>
      </c>
      <c r="AI250">
        <v>1</v>
      </c>
      <c r="AJ250">
        <v>1</v>
      </c>
      <c r="AK250">
        <v>1.02</v>
      </c>
      <c r="AL250">
        <v>1</v>
      </c>
      <c r="AM250">
        <v>1</v>
      </c>
      <c r="AN250">
        <v>1</v>
      </c>
      <c r="AO250">
        <v>1</v>
      </c>
    </row>
    <row r="251" spans="2:41" x14ac:dyDescent="0.25"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1.03</v>
      </c>
      <c r="Q251">
        <v>1</v>
      </c>
      <c r="R251">
        <v>1</v>
      </c>
      <c r="S251">
        <v>1.02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1.02</v>
      </c>
      <c r="Z251">
        <v>1</v>
      </c>
      <c r="AA251">
        <v>1</v>
      </c>
      <c r="AB251">
        <v>1</v>
      </c>
      <c r="AC251">
        <v>1</v>
      </c>
      <c r="AD251">
        <v>0.98</v>
      </c>
      <c r="AE251">
        <v>0.98</v>
      </c>
      <c r="AF251">
        <v>0.98</v>
      </c>
      <c r="AG251">
        <v>0.98</v>
      </c>
      <c r="AH251">
        <v>1.05</v>
      </c>
      <c r="AI251">
        <v>1</v>
      </c>
      <c r="AJ251">
        <v>1</v>
      </c>
      <c r="AK251">
        <v>1.02</v>
      </c>
      <c r="AL251">
        <v>1</v>
      </c>
      <c r="AM251">
        <v>1</v>
      </c>
      <c r="AN251">
        <v>1</v>
      </c>
      <c r="AO251">
        <v>1</v>
      </c>
    </row>
    <row r="252" spans="2:41" x14ac:dyDescent="0.25"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1.03</v>
      </c>
      <c r="Q252">
        <v>1</v>
      </c>
      <c r="R252">
        <v>1</v>
      </c>
      <c r="S252">
        <v>1.02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1.02</v>
      </c>
      <c r="Z252">
        <v>1</v>
      </c>
      <c r="AA252">
        <v>1</v>
      </c>
      <c r="AB252">
        <v>1</v>
      </c>
      <c r="AC252">
        <v>1</v>
      </c>
      <c r="AD252">
        <v>0.98</v>
      </c>
      <c r="AE252">
        <v>0.98</v>
      </c>
      <c r="AF252">
        <v>0.98</v>
      </c>
      <c r="AG252">
        <v>0.98</v>
      </c>
      <c r="AH252">
        <v>1.05</v>
      </c>
      <c r="AI252">
        <v>1</v>
      </c>
      <c r="AJ252">
        <v>1</v>
      </c>
      <c r="AK252">
        <v>1.02</v>
      </c>
      <c r="AL252">
        <v>1</v>
      </c>
      <c r="AM252">
        <v>1</v>
      </c>
      <c r="AN252">
        <v>1</v>
      </c>
      <c r="AO252">
        <v>1</v>
      </c>
    </row>
    <row r="253" spans="2:41" x14ac:dyDescent="0.25"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1.03</v>
      </c>
      <c r="Q253">
        <v>1</v>
      </c>
      <c r="R253">
        <v>1</v>
      </c>
      <c r="S253">
        <v>1.02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1.02</v>
      </c>
      <c r="Z253">
        <v>1</v>
      </c>
      <c r="AA253">
        <v>1</v>
      </c>
      <c r="AB253">
        <v>1</v>
      </c>
      <c r="AC253">
        <v>1</v>
      </c>
      <c r="AD253">
        <v>0.98</v>
      </c>
      <c r="AE253">
        <v>0.98</v>
      </c>
      <c r="AF253">
        <v>0.98</v>
      </c>
      <c r="AG253">
        <v>0.98</v>
      </c>
      <c r="AH253">
        <v>1.05</v>
      </c>
      <c r="AI253">
        <v>1</v>
      </c>
      <c r="AJ253">
        <v>1</v>
      </c>
      <c r="AK253">
        <v>1.02</v>
      </c>
      <c r="AL253">
        <v>1</v>
      </c>
      <c r="AM253">
        <v>1</v>
      </c>
      <c r="AN253">
        <v>1</v>
      </c>
      <c r="AO253">
        <v>1</v>
      </c>
    </row>
    <row r="254" spans="2:41" x14ac:dyDescent="0.25"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1.03</v>
      </c>
      <c r="Q254">
        <v>1</v>
      </c>
      <c r="R254">
        <v>1</v>
      </c>
      <c r="S254">
        <v>1.02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1.02</v>
      </c>
      <c r="Z254">
        <v>1</v>
      </c>
      <c r="AA254">
        <v>1</v>
      </c>
      <c r="AB254">
        <v>1</v>
      </c>
      <c r="AC254">
        <v>1</v>
      </c>
      <c r="AD254">
        <v>0.98</v>
      </c>
      <c r="AE254">
        <v>0.98</v>
      </c>
      <c r="AF254">
        <v>0.98</v>
      </c>
      <c r="AG254">
        <v>0.98</v>
      </c>
      <c r="AH254">
        <v>1.05</v>
      </c>
      <c r="AI254">
        <v>1</v>
      </c>
      <c r="AJ254">
        <v>1</v>
      </c>
      <c r="AK254">
        <v>1.02</v>
      </c>
      <c r="AL254">
        <v>1</v>
      </c>
      <c r="AM254">
        <v>1</v>
      </c>
      <c r="AN254">
        <v>1</v>
      </c>
      <c r="AO254">
        <v>1</v>
      </c>
    </row>
    <row r="255" spans="2:41" x14ac:dyDescent="0.25"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1.03</v>
      </c>
      <c r="Q255">
        <v>1</v>
      </c>
      <c r="R255">
        <v>1</v>
      </c>
      <c r="S255">
        <v>1.02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1.02</v>
      </c>
      <c r="Z255">
        <v>1</v>
      </c>
      <c r="AA255">
        <v>1</v>
      </c>
      <c r="AB255">
        <v>1</v>
      </c>
      <c r="AC255">
        <v>1</v>
      </c>
      <c r="AD255">
        <v>0.98</v>
      </c>
      <c r="AE255">
        <v>0.98</v>
      </c>
      <c r="AF255">
        <v>0.98</v>
      </c>
      <c r="AG255">
        <v>0.98</v>
      </c>
      <c r="AH255">
        <v>1.05</v>
      </c>
      <c r="AI255">
        <v>1</v>
      </c>
      <c r="AJ255">
        <v>1</v>
      </c>
      <c r="AK255">
        <v>1.02</v>
      </c>
      <c r="AL255">
        <v>1</v>
      </c>
      <c r="AM255">
        <v>1</v>
      </c>
      <c r="AN255">
        <v>1</v>
      </c>
      <c r="AO255">
        <v>1</v>
      </c>
    </row>
    <row r="256" spans="2:41" x14ac:dyDescent="0.25"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1.03</v>
      </c>
      <c r="Q256">
        <v>1</v>
      </c>
      <c r="R256">
        <v>1</v>
      </c>
      <c r="S256">
        <v>1.02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1.02</v>
      </c>
      <c r="Z256">
        <v>1</v>
      </c>
      <c r="AA256">
        <v>1</v>
      </c>
      <c r="AB256">
        <v>1</v>
      </c>
      <c r="AC256">
        <v>1</v>
      </c>
      <c r="AD256">
        <v>0.98</v>
      </c>
      <c r="AE256">
        <v>0.98</v>
      </c>
      <c r="AF256">
        <v>0.98</v>
      </c>
      <c r="AG256">
        <v>0.98</v>
      </c>
      <c r="AH256">
        <v>1.05</v>
      </c>
      <c r="AI256">
        <v>1</v>
      </c>
      <c r="AJ256">
        <v>1</v>
      </c>
      <c r="AK256">
        <v>1.02</v>
      </c>
      <c r="AL256">
        <v>1</v>
      </c>
      <c r="AM256">
        <v>1</v>
      </c>
      <c r="AN256">
        <v>1</v>
      </c>
      <c r="AO256">
        <v>1</v>
      </c>
    </row>
    <row r="257" spans="2:41" x14ac:dyDescent="0.25"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1.03</v>
      </c>
      <c r="Q257">
        <v>1</v>
      </c>
      <c r="R257">
        <v>1</v>
      </c>
      <c r="S257">
        <v>1.02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1.1000000000000001</v>
      </c>
      <c r="AG257">
        <v>1.1000000000000001</v>
      </c>
      <c r="AH257">
        <v>1.05</v>
      </c>
      <c r="AI257">
        <v>1</v>
      </c>
      <c r="AJ257">
        <v>1</v>
      </c>
      <c r="AK257">
        <v>1.02</v>
      </c>
      <c r="AL257">
        <v>1</v>
      </c>
      <c r="AM257">
        <v>1</v>
      </c>
      <c r="AN257">
        <v>1</v>
      </c>
      <c r="AO257">
        <v>1</v>
      </c>
    </row>
    <row r="258" spans="2:41" x14ac:dyDescent="0.25"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1.03</v>
      </c>
      <c r="Q258">
        <v>1</v>
      </c>
      <c r="R258">
        <v>1</v>
      </c>
      <c r="S258">
        <v>1.02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1.1000000000000001</v>
      </c>
      <c r="AG258">
        <v>1.1000000000000001</v>
      </c>
      <c r="AH258">
        <v>1.05</v>
      </c>
      <c r="AI258">
        <v>1</v>
      </c>
      <c r="AJ258">
        <v>1</v>
      </c>
      <c r="AK258">
        <v>1.02</v>
      </c>
      <c r="AL258">
        <v>1</v>
      </c>
      <c r="AM258">
        <v>1</v>
      </c>
      <c r="AN258">
        <v>1</v>
      </c>
      <c r="AO258">
        <v>1</v>
      </c>
    </row>
    <row r="259" spans="2:41" x14ac:dyDescent="0.25"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1.03</v>
      </c>
      <c r="Q259">
        <v>1</v>
      </c>
      <c r="R259">
        <v>1</v>
      </c>
      <c r="S259">
        <v>1.02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1.1000000000000001</v>
      </c>
      <c r="AG259">
        <v>1.1000000000000001</v>
      </c>
      <c r="AH259">
        <v>1.05</v>
      </c>
      <c r="AI259">
        <v>1</v>
      </c>
      <c r="AJ259">
        <v>1</v>
      </c>
      <c r="AK259">
        <v>1.02</v>
      </c>
      <c r="AL259">
        <v>1</v>
      </c>
      <c r="AM259">
        <v>1</v>
      </c>
      <c r="AN259">
        <v>1</v>
      </c>
      <c r="AO259">
        <v>1</v>
      </c>
    </row>
    <row r="260" spans="2:41" x14ac:dyDescent="0.25"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1.03</v>
      </c>
      <c r="Q260">
        <v>1</v>
      </c>
      <c r="R260">
        <v>1</v>
      </c>
      <c r="S260">
        <v>1.02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1.1000000000000001</v>
      </c>
      <c r="AG260">
        <v>1.1000000000000001</v>
      </c>
      <c r="AH260">
        <v>1.05</v>
      </c>
      <c r="AI260">
        <v>1</v>
      </c>
      <c r="AJ260">
        <v>1</v>
      </c>
      <c r="AK260">
        <v>1.02</v>
      </c>
      <c r="AL260">
        <v>1</v>
      </c>
      <c r="AM260">
        <v>1</v>
      </c>
      <c r="AN260">
        <v>1</v>
      </c>
      <c r="AO260">
        <v>1</v>
      </c>
    </row>
    <row r="261" spans="2:41" x14ac:dyDescent="0.25"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1.03</v>
      </c>
      <c r="Q261">
        <v>1</v>
      </c>
      <c r="R261">
        <v>1</v>
      </c>
      <c r="S261">
        <v>1.02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1.1000000000000001</v>
      </c>
      <c r="AG261">
        <v>1.1000000000000001</v>
      </c>
      <c r="AH261">
        <v>1.05</v>
      </c>
      <c r="AI261">
        <v>1</v>
      </c>
      <c r="AJ261">
        <v>1</v>
      </c>
      <c r="AK261">
        <v>1.02</v>
      </c>
      <c r="AL261">
        <v>1</v>
      </c>
      <c r="AM261">
        <v>1</v>
      </c>
      <c r="AN261">
        <v>1</v>
      </c>
      <c r="AO261">
        <v>1</v>
      </c>
    </row>
    <row r="262" spans="2:41" x14ac:dyDescent="0.25"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1.03</v>
      </c>
      <c r="Q262">
        <v>1</v>
      </c>
      <c r="R262">
        <v>1</v>
      </c>
      <c r="S262">
        <v>1.02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1.02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0.98</v>
      </c>
      <c r="AF262">
        <v>0.98</v>
      </c>
      <c r="AG262">
        <v>0.98</v>
      </c>
      <c r="AH262">
        <v>1.05</v>
      </c>
      <c r="AI262">
        <v>1</v>
      </c>
      <c r="AJ262">
        <v>1</v>
      </c>
      <c r="AK262">
        <v>1.02</v>
      </c>
      <c r="AL262">
        <v>1</v>
      </c>
      <c r="AM262">
        <v>1</v>
      </c>
      <c r="AN262">
        <v>1</v>
      </c>
      <c r="AO262">
        <v>1</v>
      </c>
    </row>
    <row r="263" spans="2:41" x14ac:dyDescent="0.25"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1.03</v>
      </c>
      <c r="Q263">
        <v>1</v>
      </c>
      <c r="R263">
        <v>1</v>
      </c>
      <c r="S263">
        <v>1.02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1.02</v>
      </c>
      <c r="Z263">
        <v>1</v>
      </c>
      <c r="AA263">
        <v>1</v>
      </c>
      <c r="AB263">
        <v>1</v>
      </c>
      <c r="AC263">
        <v>1</v>
      </c>
      <c r="AD263">
        <v>0.98</v>
      </c>
      <c r="AE263">
        <v>0.98</v>
      </c>
      <c r="AF263">
        <v>0.98</v>
      </c>
      <c r="AG263">
        <v>0.98</v>
      </c>
      <c r="AH263">
        <v>1.05</v>
      </c>
      <c r="AI263">
        <v>1</v>
      </c>
      <c r="AJ263">
        <v>1</v>
      </c>
      <c r="AK263">
        <v>1.02</v>
      </c>
      <c r="AL263">
        <v>1</v>
      </c>
      <c r="AM263">
        <v>1</v>
      </c>
      <c r="AN263">
        <v>1</v>
      </c>
      <c r="AO263">
        <v>1</v>
      </c>
    </row>
    <row r="264" spans="2:41" x14ac:dyDescent="0.25"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1.03</v>
      </c>
      <c r="Q264">
        <v>1</v>
      </c>
      <c r="R264">
        <v>1</v>
      </c>
      <c r="S264">
        <v>1.02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1.02</v>
      </c>
      <c r="Z264">
        <v>1</v>
      </c>
      <c r="AA264">
        <v>1</v>
      </c>
      <c r="AB264">
        <v>1</v>
      </c>
      <c r="AC264">
        <v>1</v>
      </c>
      <c r="AD264">
        <v>0.98</v>
      </c>
      <c r="AE264">
        <v>0.98</v>
      </c>
      <c r="AF264">
        <v>0.98</v>
      </c>
      <c r="AG264">
        <v>0.98</v>
      </c>
      <c r="AH264">
        <v>1.05</v>
      </c>
      <c r="AI264">
        <v>1</v>
      </c>
      <c r="AJ264">
        <v>1</v>
      </c>
      <c r="AK264">
        <v>1.02</v>
      </c>
      <c r="AL264">
        <v>1</v>
      </c>
      <c r="AM264">
        <v>1</v>
      </c>
      <c r="AN264">
        <v>1</v>
      </c>
      <c r="AO264">
        <v>1</v>
      </c>
    </row>
    <row r="265" spans="2:41" x14ac:dyDescent="0.25"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1.03</v>
      </c>
      <c r="Q265">
        <v>1</v>
      </c>
      <c r="R265">
        <v>1</v>
      </c>
      <c r="S265">
        <v>1.02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1.02</v>
      </c>
      <c r="Z265">
        <v>1</v>
      </c>
      <c r="AA265">
        <v>1</v>
      </c>
      <c r="AB265">
        <v>1</v>
      </c>
      <c r="AC265">
        <v>1</v>
      </c>
      <c r="AD265">
        <v>0.98</v>
      </c>
      <c r="AE265">
        <v>0.98</v>
      </c>
      <c r="AF265">
        <v>0.98</v>
      </c>
      <c r="AG265">
        <v>0.98</v>
      </c>
      <c r="AH265">
        <v>1.05</v>
      </c>
      <c r="AI265">
        <v>1</v>
      </c>
      <c r="AJ265">
        <v>1</v>
      </c>
      <c r="AK265">
        <v>1.02</v>
      </c>
      <c r="AL265">
        <v>1</v>
      </c>
      <c r="AM265">
        <v>1</v>
      </c>
      <c r="AN265">
        <v>1</v>
      </c>
      <c r="AO265">
        <v>1</v>
      </c>
    </row>
    <row r="266" spans="2:41" x14ac:dyDescent="0.25"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1.03</v>
      </c>
      <c r="Q266">
        <v>1</v>
      </c>
      <c r="R266">
        <v>1</v>
      </c>
      <c r="S266">
        <v>1.02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1.02</v>
      </c>
      <c r="Z266">
        <v>1</v>
      </c>
      <c r="AA266">
        <v>1</v>
      </c>
      <c r="AB266">
        <v>1</v>
      </c>
      <c r="AC266">
        <v>1</v>
      </c>
      <c r="AD266">
        <v>0.98</v>
      </c>
      <c r="AE266">
        <v>0.98</v>
      </c>
      <c r="AF266">
        <v>0.98</v>
      </c>
      <c r="AG266">
        <v>0.98</v>
      </c>
      <c r="AH266">
        <v>1.05</v>
      </c>
      <c r="AI266">
        <v>1</v>
      </c>
      <c r="AJ266">
        <v>1</v>
      </c>
      <c r="AK266">
        <v>1.02</v>
      </c>
      <c r="AL266">
        <v>1</v>
      </c>
      <c r="AM266">
        <v>1</v>
      </c>
      <c r="AN266">
        <v>1</v>
      </c>
      <c r="AO266">
        <v>1</v>
      </c>
    </row>
    <row r="267" spans="2:41" x14ac:dyDescent="0.25"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1.03</v>
      </c>
      <c r="Q267">
        <v>1</v>
      </c>
      <c r="R267">
        <v>1</v>
      </c>
      <c r="S267">
        <v>1.02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1.02</v>
      </c>
      <c r="Z267">
        <v>1</v>
      </c>
      <c r="AA267">
        <v>1</v>
      </c>
      <c r="AB267">
        <v>1</v>
      </c>
      <c r="AC267">
        <v>1</v>
      </c>
      <c r="AD267">
        <v>0.98</v>
      </c>
      <c r="AE267">
        <v>0.98</v>
      </c>
      <c r="AF267">
        <v>0.98</v>
      </c>
      <c r="AG267">
        <v>0.98</v>
      </c>
      <c r="AH267">
        <v>1.05</v>
      </c>
      <c r="AI267">
        <v>1</v>
      </c>
      <c r="AJ267">
        <v>1</v>
      </c>
      <c r="AK267">
        <v>1.02</v>
      </c>
      <c r="AL267">
        <v>1</v>
      </c>
      <c r="AM267">
        <v>1</v>
      </c>
      <c r="AN267">
        <v>1</v>
      </c>
      <c r="AO267">
        <v>1</v>
      </c>
    </row>
    <row r="268" spans="2:41" x14ac:dyDescent="0.25"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1.03</v>
      </c>
      <c r="Q268">
        <v>1</v>
      </c>
      <c r="R268">
        <v>1</v>
      </c>
      <c r="S268">
        <v>1.02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1.02</v>
      </c>
      <c r="Z268">
        <v>1</v>
      </c>
      <c r="AA268">
        <v>1</v>
      </c>
      <c r="AB268">
        <v>1</v>
      </c>
      <c r="AC268">
        <v>1</v>
      </c>
      <c r="AD268">
        <v>0.98</v>
      </c>
      <c r="AE268">
        <v>0.98</v>
      </c>
      <c r="AF268">
        <v>0.98</v>
      </c>
      <c r="AG268">
        <v>0.98</v>
      </c>
      <c r="AH268">
        <v>1.05</v>
      </c>
      <c r="AI268">
        <v>1</v>
      </c>
      <c r="AJ268">
        <v>1</v>
      </c>
      <c r="AK268">
        <v>1.02</v>
      </c>
      <c r="AL268">
        <v>1</v>
      </c>
      <c r="AM268">
        <v>1</v>
      </c>
      <c r="AN268">
        <v>1</v>
      </c>
      <c r="AO268">
        <v>1</v>
      </c>
    </row>
    <row r="269" spans="2:41" x14ac:dyDescent="0.25"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1.03</v>
      </c>
      <c r="Q269">
        <v>1</v>
      </c>
      <c r="R269">
        <v>1</v>
      </c>
      <c r="S269">
        <v>1.02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1.1000000000000001</v>
      </c>
      <c r="AG269">
        <v>1.1000000000000001</v>
      </c>
      <c r="AH269">
        <v>1.05</v>
      </c>
      <c r="AI269">
        <v>1</v>
      </c>
      <c r="AJ269">
        <v>1</v>
      </c>
      <c r="AK269">
        <v>1.02</v>
      </c>
      <c r="AL269">
        <v>1</v>
      </c>
      <c r="AM269">
        <v>1</v>
      </c>
      <c r="AN269">
        <v>1</v>
      </c>
      <c r="AO269">
        <v>1</v>
      </c>
    </row>
    <row r="270" spans="2:41" x14ac:dyDescent="0.25"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1.03</v>
      </c>
      <c r="Q270">
        <v>1</v>
      </c>
      <c r="R270">
        <v>1</v>
      </c>
      <c r="S270">
        <v>1.02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1.1000000000000001</v>
      </c>
      <c r="AG270">
        <v>1.1000000000000001</v>
      </c>
      <c r="AH270">
        <v>1.05</v>
      </c>
      <c r="AI270">
        <v>1</v>
      </c>
      <c r="AJ270">
        <v>1</v>
      </c>
      <c r="AK270">
        <v>1.02</v>
      </c>
      <c r="AL270">
        <v>1</v>
      </c>
      <c r="AM270">
        <v>1</v>
      </c>
      <c r="AN270">
        <v>1</v>
      </c>
      <c r="AO270">
        <v>1</v>
      </c>
    </row>
    <row r="271" spans="2:41" x14ac:dyDescent="0.25"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1.03</v>
      </c>
      <c r="Q271">
        <v>1</v>
      </c>
      <c r="R271">
        <v>1</v>
      </c>
      <c r="S271">
        <v>1.02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1.1000000000000001</v>
      </c>
      <c r="AG271">
        <v>1.1000000000000001</v>
      </c>
      <c r="AH271">
        <v>1.05</v>
      </c>
      <c r="AI271">
        <v>1</v>
      </c>
      <c r="AJ271">
        <v>1</v>
      </c>
      <c r="AK271">
        <v>1.02</v>
      </c>
      <c r="AL271">
        <v>1</v>
      </c>
      <c r="AM271">
        <v>1</v>
      </c>
      <c r="AN271">
        <v>1</v>
      </c>
      <c r="AO271">
        <v>1</v>
      </c>
    </row>
    <row r="272" spans="2:41" x14ac:dyDescent="0.25"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1.03</v>
      </c>
      <c r="Q272">
        <v>1</v>
      </c>
      <c r="R272">
        <v>1</v>
      </c>
      <c r="S272">
        <v>1.02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1.1000000000000001</v>
      </c>
      <c r="AG272">
        <v>1.1000000000000001</v>
      </c>
      <c r="AH272">
        <v>1.05</v>
      </c>
      <c r="AI272">
        <v>1</v>
      </c>
      <c r="AJ272">
        <v>1</v>
      </c>
      <c r="AK272">
        <v>1.02</v>
      </c>
      <c r="AL272">
        <v>1</v>
      </c>
      <c r="AM272">
        <v>1</v>
      </c>
      <c r="AN272">
        <v>1</v>
      </c>
      <c r="AO272">
        <v>1</v>
      </c>
    </row>
    <row r="273" spans="2:41" x14ac:dyDescent="0.25"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1.03</v>
      </c>
      <c r="Q273">
        <v>1</v>
      </c>
      <c r="R273">
        <v>1</v>
      </c>
      <c r="S273">
        <v>1.02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1.1000000000000001</v>
      </c>
      <c r="AG273">
        <v>1.1000000000000001</v>
      </c>
      <c r="AH273">
        <v>1.05</v>
      </c>
      <c r="AI273">
        <v>1</v>
      </c>
      <c r="AJ273">
        <v>1</v>
      </c>
      <c r="AK273">
        <v>1.02</v>
      </c>
      <c r="AL273">
        <v>1</v>
      </c>
      <c r="AM273">
        <v>1</v>
      </c>
      <c r="AN273">
        <v>1</v>
      </c>
      <c r="AO273">
        <v>1</v>
      </c>
    </row>
    <row r="274" spans="2:41" x14ac:dyDescent="0.25"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1.03</v>
      </c>
      <c r="Q274">
        <v>1</v>
      </c>
      <c r="R274">
        <v>1</v>
      </c>
      <c r="S274">
        <v>1.02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1.02</v>
      </c>
      <c r="Z274">
        <v>1</v>
      </c>
      <c r="AA274">
        <v>1</v>
      </c>
      <c r="AB274">
        <v>1</v>
      </c>
      <c r="AC274">
        <v>1</v>
      </c>
      <c r="AD274">
        <v>0.98</v>
      </c>
      <c r="AE274">
        <v>0.98</v>
      </c>
      <c r="AF274">
        <v>0.98</v>
      </c>
      <c r="AG274">
        <v>0.98</v>
      </c>
      <c r="AH274">
        <v>1.05</v>
      </c>
      <c r="AI274">
        <v>1</v>
      </c>
      <c r="AJ274">
        <v>1</v>
      </c>
      <c r="AK274">
        <v>1.02</v>
      </c>
      <c r="AL274">
        <v>1</v>
      </c>
      <c r="AM274">
        <v>1</v>
      </c>
      <c r="AN274">
        <v>1</v>
      </c>
      <c r="AO274">
        <v>1</v>
      </c>
    </row>
    <row r="275" spans="2:41" x14ac:dyDescent="0.25"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1.03</v>
      </c>
      <c r="Q275">
        <v>1</v>
      </c>
      <c r="R275">
        <v>1</v>
      </c>
      <c r="S275">
        <v>1.02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1.02</v>
      </c>
      <c r="Z275">
        <v>1</v>
      </c>
      <c r="AA275">
        <v>1</v>
      </c>
      <c r="AB275">
        <v>1</v>
      </c>
      <c r="AC275">
        <v>1</v>
      </c>
      <c r="AD275">
        <v>0.98</v>
      </c>
      <c r="AE275">
        <v>0.98</v>
      </c>
      <c r="AF275">
        <v>0.98</v>
      </c>
      <c r="AG275">
        <v>0.98</v>
      </c>
      <c r="AH275">
        <v>1.05</v>
      </c>
      <c r="AI275">
        <v>1</v>
      </c>
      <c r="AJ275">
        <v>1</v>
      </c>
      <c r="AK275">
        <v>1.02</v>
      </c>
      <c r="AL275">
        <v>1</v>
      </c>
      <c r="AM275">
        <v>1</v>
      </c>
      <c r="AN275">
        <v>1</v>
      </c>
      <c r="AO275">
        <v>1</v>
      </c>
    </row>
    <row r="276" spans="2:41" x14ac:dyDescent="0.25"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1.03</v>
      </c>
      <c r="Q276">
        <v>1</v>
      </c>
      <c r="R276">
        <v>1</v>
      </c>
      <c r="S276">
        <v>1.02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1.02</v>
      </c>
      <c r="Z276">
        <v>1</v>
      </c>
      <c r="AA276">
        <v>1</v>
      </c>
      <c r="AB276">
        <v>1</v>
      </c>
      <c r="AC276">
        <v>1</v>
      </c>
      <c r="AD276">
        <v>0.98</v>
      </c>
      <c r="AE276">
        <v>0.98</v>
      </c>
      <c r="AF276">
        <v>0.98</v>
      </c>
      <c r="AG276">
        <v>0.98</v>
      </c>
      <c r="AH276">
        <v>1.05</v>
      </c>
      <c r="AI276">
        <v>1</v>
      </c>
      <c r="AJ276">
        <v>1</v>
      </c>
      <c r="AK276">
        <v>1.02</v>
      </c>
      <c r="AL276">
        <v>1</v>
      </c>
      <c r="AM276">
        <v>1</v>
      </c>
      <c r="AN276">
        <v>1</v>
      </c>
      <c r="AO276">
        <v>1</v>
      </c>
    </row>
    <row r="277" spans="2:41" x14ac:dyDescent="0.25"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1.03</v>
      </c>
      <c r="Q277">
        <v>1</v>
      </c>
      <c r="R277">
        <v>1</v>
      </c>
      <c r="S277">
        <v>1.02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1.02</v>
      </c>
      <c r="Z277">
        <v>1</v>
      </c>
      <c r="AA277">
        <v>1</v>
      </c>
      <c r="AB277">
        <v>1</v>
      </c>
      <c r="AC277">
        <v>1</v>
      </c>
      <c r="AD277">
        <v>0.98</v>
      </c>
      <c r="AE277">
        <v>0.98</v>
      </c>
      <c r="AF277">
        <v>0.98</v>
      </c>
      <c r="AG277">
        <v>0.98</v>
      </c>
      <c r="AH277">
        <v>1.05</v>
      </c>
      <c r="AI277">
        <v>1</v>
      </c>
      <c r="AJ277">
        <v>1</v>
      </c>
      <c r="AK277">
        <v>1.02</v>
      </c>
      <c r="AL277">
        <v>1</v>
      </c>
      <c r="AM277">
        <v>1</v>
      </c>
      <c r="AN277">
        <v>1</v>
      </c>
      <c r="AO277">
        <v>1</v>
      </c>
    </row>
    <row r="278" spans="2:41" x14ac:dyDescent="0.25"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1.03</v>
      </c>
      <c r="Q278">
        <v>1</v>
      </c>
      <c r="R278">
        <v>1</v>
      </c>
      <c r="S278">
        <v>1.02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1.02</v>
      </c>
      <c r="Z278">
        <v>1</v>
      </c>
      <c r="AA278">
        <v>1</v>
      </c>
      <c r="AB278">
        <v>1</v>
      </c>
      <c r="AC278">
        <v>1</v>
      </c>
      <c r="AD278">
        <v>0.98</v>
      </c>
      <c r="AE278">
        <v>0.98</v>
      </c>
      <c r="AF278">
        <v>0.98</v>
      </c>
      <c r="AG278">
        <v>0.98</v>
      </c>
      <c r="AH278">
        <v>1.05</v>
      </c>
      <c r="AI278">
        <v>1</v>
      </c>
      <c r="AJ278">
        <v>1</v>
      </c>
      <c r="AK278">
        <v>1.02</v>
      </c>
      <c r="AL278">
        <v>1</v>
      </c>
      <c r="AM278">
        <v>1</v>
      </c>
      <c r="AN278">
        <v>1</v>
      </c>
      <c r="AO278">
        <v>1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O27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3.2" x14ac:dyDescent="0.25"/>
  <cols>
    <col min="2" max="2" width="10.33203125" bestFit="1" customWidth="1"/>
    <col min="3" max="3" width="11" bestFit="1" customWidth="1"/>
    <col min="4" max="4" width="16" bestFit="1" customWidth="1"/>
    <col min="5" max="5" width="17.6640625" bestFit="1" customWidth="1"/>
    <col min="6" max="6" width="11.44140625" bestFit="1" customWidth="1"/>
    <col min="7" max="7" width="12.33203125" bestFit="1" customWidth="1"/>
    <col min="8" max="8" width="15.109375" bestFit="1" customWidth="1"/>
    <col min="9" max="9" width="18.44140625" bestFit="1" customWidth="1"/>
    <col min="10" max="10" width="13.109375" bestFit="1" customWidth="1"/>
    <col min="11" max="11" width="16.88671875" bestFit="1" customWidth="1"/>
    <col min="12" max="12" width="13.44140625" bestFit="1" customWidth="1"/>
    <col min="13" max="13" width="12" bestFit="1" customWidth="1"/>
    <col min="14" max="14" width="13" bestFit="1" customWidth="1"/>
    <col min="15" max="15" width="12.33203125" bestFit="1" customWidth="1"/>
    <col min="16" max="16" width="12.44140625" bestFit="1" customWidth="1"/>
    <col min="17" max="17" width="9.6640625" bestFit="1" customWidth="1"/>
    <col min="18" max="18" width="14.5546875" bestFit="1" customWidth="1"/>
    <col min="19" max="21" width="9.33203125" bestFit="1" customWidth="1"/>
    <col min="23" max="23" width="10.88671875" bestFit="1" customWidth="1"/>
    <col min="24" max="24" width="13.109375" bestFit="1" customWidth="1"/>
    <col min="25" max="25" width="14" bestFit="1" customWidth="1"/>
    <col min="26" max="26" width="14.6640625" bestFit="1" customWidth="1"/>
    <col min="27" max="27" width="12.44140625" bestFit="1" customWidth="1"/>
    <col min="28" max="28" width="13.109375" bestFit="1" customWidth="1"/>
    <col min="29" max="29" width="11" bestFit="1" customWidth="1"/>
    <col min="30" max="30" width="16" bestFit="1" customWidth="1"/>
    <col min="31" max="31" width="17.44140625" bestFit="1" customWidth="1"/>
    <col min="32" max="32" width="12.33203125" bestFit="1" customWidth="1"/>
    <col min="33" max="33" width="14.6640625" bestFit="1" customWidth="1"/>
    <col min="34" max="34" width="15.109375" bestFit="1" customWidth="1"/>
    <col min="35" max="35" width="14.5546875" bestFit="1" customWidth="1"/>
    <col min="36" max="36" width="18.5546875" bestFit="1" customWidth="1"/>
    <col min="37" max="37" width="18" bestFit="1" customWidth="1"/>
    <col min="38" max="38" width="17.109375" bestFit="1" customWidth="1"/>
    <col min="39" max="39" width="10.88671875" bestFit="1" customWidth="1"/>
    <col min="40" max="40" width="11" bestFit="1" customWidth="1"/>
    <col min="41" max="41" width="5.88671875" bestFit="1" customWidth="1"/>
  </cols>
  <sheetData>
    <row r="1" spans="1:41" x14ac:dyDescent="0.25">
      <c r="A1" s="170" t="s">
        <v>146</v>
      </c>
      <c r="B1" s="182" t="str">
        <f>B3</f>
        <v>IF-ANR/OK</v>
      </c>
      <c r="C1" s="182" t="str">
        <f t="shared" ref="C1:AO1" si="0">C3</f>
        <v>IF-NGPL/LA</v>
      </c>
      <c r="D1" s="182" t="str">
        <f t="shared" si="0"/>
        <v>IF-NGPL/MIDCON</v>
      </c>
      <c r="E1" s="182" t="str">
        <f t="shared" si="0"/>
        <v>IF-NNG/DEMARCAT</v>
      </c>
      <c r="F1" s="182" t="str">
        <f t="shared" si="0"/>
        <v>IF-NNG/TOK</v>
      </c>
      <c r="G1" s="182" t="str">
        <f t="shared" si="0"/>
        <v>IF-NNG/VENT</v>
      </c>
      <c r="H1" s="182" t="str">
        <f t="shared" si="0"/>
        <v>IF-NORAM/EAST</v>
      </c>
      <c r="I1" s="182" t="str">
        <f t="shared" si="0"/>
        <v>IF-ONG/OKLAHOMA</v>
      </c>
      <c r="J1" s="182" t="str">
        <f t="shared" si="0"/>
        <v>IF-PAN/TX/OK</v>
      </c>
      <c r="K1" s="182" t="str">
        <f t="shared" si="0"/>
        <v>IF-TRUNKL/FLDZN</v>
      </c>
      <c r="L1" s="182" t="str">
        <f t="shared" si="0"/>
        <v>IF-TRUNKL/LA</v>
      </c>
      <c r="M1" s="182" t="str">
        <f t="shared" si="0"/>
        <v>IF-WNG/TOK</v>
      </c>
      <c r="N1" s="182" t="str">
        <f t="shared" si="0"/>
        <v>NGI/CHI.GATE</v>
      </c>
      <c r="O1" s="182" t="str">
        <f t="shared" si="0"/>
        <v>CGPR-DAWN</v>
      </c>
      <c r="P1" s="182" t="str">
        <f t="shared" si="0"/>
        <v>MICH_CG-GD</v>
      </c>
      <c r="Q1" s="182" t="str">
        <f t="shared" si="0"/>
        <v>MRT-GDM</v>
      </c>
      <c r="R1" s="182" t="str">
        <f t="shared" si="0"/>
        <v>IF-COLGULF/LA</v>
      </c>
      <c r="S1" s="182" t="str">
        <f t="shared" si="0"/>
        <v>IF-FGT/Z1</v>
      </c>
      <c r="T1" s="182" t="str">
        <f t="shared" si="0"/>
        <v>IF-FGT/Z2</v>
      </c>
      <c r="U1" s="182" t="str">
        <f t="shared" si="0"/>
        <v>IF-FGT/Z3</v>
      </c>
      <c r="V1" s="182" t="str">
        <f t="shared" si="0"/>
        <v>IF-HEHUB</v>
      </c>
      <c r="W1" s="182" t="str">
        <f t="shared" si="0"/>
        <v>IF-TENN/LA</v>
      </c>
      <c r="X1" s="182" t="str">
        <f t="shared" si="0"/>
        <v>IF-TETCO/ELA</v>
      </c>
      <c r="Y1" s="182" t="str">
        <f t="shared" si="0"/>
        <v>IF-TETCO/WLA</v>
      </c>
      <c r="Z1" s="182" t="str">
        <f t="shared" si="0"/>
        <v>IF-TRANSCO/Z3</v>
      </c>
      <c r="AA1" s="182" t="str">
        <f t="shared" si="0"/>
        <v>IF-SONAT/LA</v>
      </c>
      <c r="AB1" s="182" t="str">
        <f t="shared" si="0"/>
        <v>IF-TETCO/ETX</v>
      </c>
      <c r="AC1" s="182" t="str">
        <f t="shared" si="0"/>
        <v>IF-HPL/HSC</v>
      </c>
      <c r="AD1" s="182" t="str">
        <f t="shared" si="0"/>
        <v>IF-CGT/APPALAC</v>
      </c>
      <c r="AE1" s="182" t="str">
        <f t="shared" si="0"/>
        <v>IF-CNG/APPALACH</v>
      </c>
      <c r="AF1" s="182" t="str">
        <f t="shared" si="0"/>
        <v>IF-TETCO/M3</v>
      </c>
      <c r="AG1" s="182" t="str">
        <f t="shared" si="0"/>
        <v>IF-TRANSCO/Z6</v>
      </c>
      <c r="AH1" s="182" t="str">
        <f t="shared" si="0"/>
        <v>DJ/BASIN/WEST</v>
      </c>
      <c r="AI1" s="182" t="str">
        <f t="shared" si="0"/>
        <v>IF-CIG/RKYMTN</v>
      </c>
      <c r="AJ1" s="182" t="str">
        <f t="shared" si="0"/>
        <v>IF-NWPL_ROCKY_M</v>
      </c>
      <c r="AK1" s="182" t="str">
        <f t="shared" si="0"/>
        <v>IF-NTHWST/CANBR</v>
      </c>
      <c r="AL1" s="182" t="str">
        <f t="shared" si="0"/>
        <v>IF-ELPO/PERMIAN</v>
      </c>
      <c r="AM1" s="182" t="str">
        <f t="shared" si="0"/>
        <v>IF-ELPO/SJ</v>
      </c>
      <c r="AN1" s="182" t="str">
        <f t="shared" si="0"/>
        <v>NGI-SOCAL</v>
      </c>
      <c r="AO1" s="182" t="str">
        <f t="shared" si="0"/>
        <v>KNX1</v>
      </c>
    </row>
    <row r="2" spans="1:41" x14ac:dyDescent="0.25">
      <c r="A2" s="173"/>
      <c r="B2" s="174">
        <v>2</v>
      </c>
      <c r="C2" s="174">
        <f>B2+1</f>
        <v>3</v>
      </c>
      <c r="D2" s="174">
        <f t="shared" ref="D2:AO2" si="1">C2+1</f>
        <v>4</v>
      </c>
      <c r="E2" s="174">
        <f t="shared" si="1"/>
        <v>5</v>
      </c>
      <c r="F2" s="174">
        <f t="shared" si="1"/>
        <v>6</v>
      </c>
      <c r="G2" s="174">
        <f t="shared" si="1"/>
        <v>7</v>
      </c>
      <c r="H2" s="174">
        <f t="shared" si="1"/>
        <v>8</v>
      </c>
      <c r="I2" s="174">
        <f t="shared" si="1"/>
        <v>9</v>
      </c>
      <c r="J2" s="174">
        <f t="shared" si="1"/>
        <v>10</v>
      </c>
      <c r="K2" s="174">
        <f t="shared" si="1"/>
        <v>11</v>
      </c>
      <c r="L2" s="174">
        <f t="shared" si="1"/>
        <v>12</v>
      </c>
      <c r="M2" s="174">
        <f t="shared" si="1"/>
        <v>13</v>
      </c>
      <c r="N2" s="174">
        <f t="shared" si="1"/>
        <v>14</v>
      </c>
      <c r="O2" s="174">
        <f t="shared" si="1"/>
        <v>15</v>
      </c>
      <c r="P2" s="174">
        <f t="shared" si="1"/>
        <v>16</v>
      </c>
      <c r="Q2" s="174">
        <f t="shared" si="1"/>
        <v>17</v>
      </c>
      <c r="R2" s="174">
        <f t="shared" si="1"/>
        <v>18</v>
      </c>
      <c r="S2" s="174">
        <f t="shared" si="1"/>
        <v>19</v>
      </c>
      <c r="T2" s="174">
        <f t="shared" si="1"/>
        <v>20</v>
      </c>
      <c r="U2" s="174">
        <f t="shared" si="1"/>
        <v>21</v>
      </c>
      <c r="V2" s="174">
        <f t="shared" si="1"/>
        <v>22</v>
      </c>
      <c r="W2" s="174">
        <f t="shared" si="1"/>
        <v>23</v>
      </c>
      <c r="X2" s="174">
        <f t="shared" si="1"/>
        <v>24</v>
      </c>
      <c r="Y2" s="174">
        <f t="shared" si="1"/>
        <v>25</v>
      </c>
      <c r="Z2" s="174">
        <f t="shared" si="1"/>
        <v>26</v>
      </c>
      <c r="AA2" s="174">
        <f t="shared" si="1"/>
        <v>27</v>
      </c>
      <c r="AB2" s="174">
        <f t="shared" si="1"/>
        <v>28</v>
      </c>
      <c r="AC2" s="174">
        <f t="shared" si="1"/>
        <v>29</v>
      </c>
      <c r="AD2" s="174">
        <f t="shared" si="1"/>
        <v>30</v>
      </c>
      <c r="AE2" s="174">
        <f t="shared" si="1"/>
        <v>31</v>
      </c>
      <c r="AF2" s="174">
        <f t="shared" si="1"/>
        <v>32</v>
      </c>
      <c r="AG2" s="174">
        <f t="shared" si="1"/>
        <v>33</v>
      </c>
      <c r="AH2" s="174">
        <f t="shared" si="1"/>
        <v>34</v>
      </c>
      <c r="AI2" s="174">
        <f t="shared" si="1"/>
        <v>35</v>
      </c>
      <c r="AJ2" s="174">
        <f t="shared" si="1"/>
        <v>36</v>
      </c>
      <c r="AK2" s="174">
        <f t="shared" si="1"/>
        <v>37</v>
      </c>
      <c r="AL2" s="174">
        <f t="shared" si="1"/>
        <v>38</v>
      </c>
      <c r="AM2" s="174">
        <f t="shared" si="1"/>
        <v>39</v>
      </c>
      <c r="AN2" s="174">
        <f t="shared" si="1"/>
        <v>40</v>
      </c>
      <c r="AO2" s="174">
        <f t="shared" si="1"/>
        <v>41</v>
      </c>
    </row>
    <row r="3" spans="1:41" x14ac:dyDescent="0.25">
      <c r="A3" s="171"/>
      <c r="B3" s="172" t="s">
        <v>62</v>
      </c>
      <c r="C3" s="172" t="s">
        <v>67</v>
      </c>
      <c r="D3" s="172" t="s">
        <v>63</v>
      </c>
      <c r="E3" s="172" t="s">
        <v>64</v>
      </c>
      <c r="F3" s="172" t="s">
        <v>65</v>
      </c>
      <c r="G3" s="172" t="s">
        <v>66</v>
      </c>
      <c r="H3" s="172" t="s">
        <v>68</v>
      </c>
      <c r="I3" s="172" t="s">
        <v>69</v>
      </c>
      <c r="J3" s="172" t="s">
        <v>70</v>
      </c>
      <c r="K3" s="172" t="s">
        <v>72</v>
      </c>
      <c r="L3" s="172" t="s">
        <v>73</v>
      </c>
      <c r="M3" s="172" t="s">
        <v>71</v>
      </c>
      <c r="N3" s="172" t="s">
        <v>147</v>
      </c>
      <c r="O3" s="172" t="s">
        <v>165</v>
      </c>
      <c r="P3" s="172" t="s">
        <v>74</v>
      </c>
      <c r="Q3" s="172" t="s">
        <v>189</v>
      </c>
      <c r="R3" s="172" t="s">
        <v>80</v>
      </c>
      <c r="S3" s="172" t="s">
        <v>81</v>
      </c>
      <c r="T3" s="172" t="s">
        <v>82</v>
      </c>
      <c r="U3" s="172" t="s">
        <v>83</v>
      </c>
      <c r="V3" s="172" t="s">
        <v>84</v>
      </c>
      <c r="W3" s="172" t="s">
        <v>86</v>
      </c>
      <c r="X3" s="172" t="s">
        <v>87</v>
      </c>
      <c r="Y3" s="172" t="s">
        <v>88</v>
      </c>
      <c r="Z3" s="172" t="s">
        <v>93</v>
      </c>
      <c r="AA3" s="172" t="s">
        <v>85</v>
      </c>
      <c r="AB3" s="172" t="s">
        <v>190</v>
      </c>
      <c r="AC3" s="172" t="s">
        <v>148</v>
      </c>
      <c r="AD3" s="172" t="s">
        <v>78</v>
      </c>
      <c r="AE3" s="172" t="s">
        <v>79</v>
      </c>
      <c r="AF3" s="172" t="s">
        <v>177</v>
      </c>
      <c r="AG3" s="172" t="s">
        <v>94</v>
      </c>
      <c r="AH3" s="172" t="s">
        <v>149</v>
      </c>
      <c r="AI3" s="172" t="s">
        <v>96</v>
      </c>
      <c r="AJ3" s="172" t="s">
        <v>100</v>
      </c>
      <c r="AK3" t="s">
        <v>99</v>
      </c>
      <c r="AL3" t="s">
        <v>97</v>
      </c>
      <c r="AM3" t="s">
        <v>98</v>
      </c>
      <c r="AN3" t="s">
        <v>102</v>
      </c>
      <c r="AO3" t="s">
        <v>150</v>
      </c>
    </row>
    <row r="4" spans="1:41" x14ac:dyDescent="0.25">
      <c r="A4" s="171">
        <v>36800</v>
      </c>
      <c r="B4" s="172">
        <f>'VOL DWNLD'!B4+'VOL DELTA'!B4</f>
        <v>1</v>
      </c>
      <c r="C4" s="172">
        <f>'VOL DWNLD'!C4+'VOL DELTA'!C4</f>
        <v>1</v>
      </c>
      <c r="D4" s="172">
        <f>'VOL DWNLD'!D4+'VOL DELTA'!D4</f>
        <v>1</v>
      </c>
      <c r="E4" s="172">
        <f>'VOL DWNLD'!E4+'VOL DELTA'!E4</f>
        <v>1</v>
      </c>
      <c r="F4" s="172">
        <f>'VOL DWNLD'!F4+'VOL DELTA'!F4</f>
        <v>1</v>
      </c>
      <c r="G4" s="172">
        <f>'VOL DWNLD'!G4+'VOL DELTA'!G4</f>
        <v>1</v>
      </c>
      <c r="H4" s="172">
        <f>'VOL DWNLD'!H4+'VOL DELTA'!H4</f>
        <v>1</v>
      </c>
      <c r="I4" s="172">
        <f>'VOL DWNLD'!I4+'VOL DELTA'!I4</f>
        <v>1</v>
      </c>
      <c r="J4" s="172">
        <f>'VOL DWNLD'!J4+'VOL DELTA'!J4</f>
        <v>1</v>
      </c>
      <c r="K4" s="172">
        <f>'VOL DWNLD'!K4+'VOL DELTA'!K4</f>
        <v>1</v>
      </c>
      <c r="L4" s="172">
        <f>'VOL DWNLD'!L4+'VOL DELTA'!L4</f>
        <v>1</v>
      </c>
      <c r="M4" s="172">
        <f>'VOL DWNLD'!M4+'VOL DELTA'!M4</f>
        <v>1</v>
      </c>
      <c r="N4" s="172">
        <f>'VOL DWNLD'!N4+'VOL DELTA'!N4</f>
        <v>1</v>
      </c>
      <c r="O4" s="172">
        <f>'VOL DWNLD'!O4+'VOL DELTA'!O4</f>
        <v>1</v>
      </c>
      <c r="P4" s="172">
        <f>'VOL DWNLD'!P4+'VOL DELTA'!P4</f>
        <v>1.05</v>
      </c>
      <c r="Q4" s="172">
        <f>'VOL DWNLD'!Q4+'VOL DELTA'!Q4</f>
        <v>1</v>
      </c>
      <c r="R4" s="172">
        <f>'VOL DWNLD'!R4+'VOL DELTA'!R4</f>
        <v>1</v>
      </c>
      <c r="S4" s="172">
        <f>'VOL DWNLD'!S4+'VOL DELTA'!S4</f>
        <v>1.02</v>
      </c>
      <c r="T4" s="172">
        <f>'VOL DWNLD'!T4+'VOL DELTA'!T4</f>
        <v>1</v>
      </c>
      <c r="U4" s="172">
        <f>'VOL DWNLD'!U4+'VOL DELTA'!U4</f>
        <v>1</v>
      </c>
      <c r="V4" s="172">
        <f>'VOL DWNLD'!V4+'VOL DELTA'!V4</f>
        <v>1</v>
      </c>
      <c r="W4" s="172">
        <f>'VOL DWNLD'!W4+'VOL DELTA'!W4</f>
        <v>1</v>
      </c>
      <c r="X4" s="172">
        <f>'VOL DWNLD'!X4+'VOL DELTA'!X4</f>
        <v>1</v>
      </c>
      <c r="Y4" s="172">
        <f>'VOL DWNLD'!Y4+'VOL DELTA'!Y4</f>
        <v>1.02</v>
      </c>
      <c r="Z4" s="172">
        <f>'VOL DWNLD'!Z4+'VOL DELTA'!Z4</f>
        <v>1</v>
      </c>
      <c r="AA4" s="172">
        <f>'VOL DWNLD'!AA4+'VOL DELTA'!AA4</f>
        <v>1</v>
      </c>
      <c r="AB4" s="172">
        <f>'VOL DWNLD'!AB4+'VOL DELTA'!AB4</f>
        <v>1</v>
      </c>
      <c r="AC4" s="172">
        <f>'VOL DWNLD'!AC4+'VOL DELTA'!AC4</f>
        <v>1</v>
      </c>
      <c r="AD4" s="172">
        <f>'VOL DWNLD'!AD4+'VOL DELTA'!AD4</f>
        <v>0.98</v>
      </c>
      <c r="AE4" s="172">
        <f>'VOL DWNLD'!AE4+'VOL DELTA'!AE4</f>
        <v>0.98</v>
      </c>
      <c r="AF4" s="172">
        <f>'VOL DWNLD'!AF4+'VOL DELTA'!AF4</f>
        <v>0.98</v>
      </c>
      <c r="AG4" s="172">
        <f>'VOL DWNLD'!AG4+'VOL DELTA'!AG4</f>
        <v>0.98</v>
      </c>
      <c r="AH4" s="172">
        <f>'VOL DWNLD'!AH4+'VOL DELTA'!AH4</f>
        <v>1.05</v>
      </c>
      <c r="AI4" s="172">
        <f>'VOL DWNLD'!AI4+'VOL DELTA'!AI4</f>
        <v>0.94</v>
      </c>
      <c r="AJ4" s="172">
        <f>'VOL DWNLD'!AJ4+'VOL DELTA'!AJ4</f>
        <v>0.96</v>
      </c>
      <c r="AK4" s="172">
        <f>'VOL DWNLD'!AK4+'VOL DELTA'!AK4</f>
        <v>1.02</v>
      </c>
      <c r="AL4" s="172">
        <f>'VOL DWNLD'!AL4+'VOL DELTA'!AL4</f>
        <v>1</v>
      </c>
      <c r="AM4" s="172">
        <f>'VOL DWNLD'!AM4+'VOL DELTA'!AM4</f>
        <v>0.96</v>
      </c>
      <c r="AN4" s="172">
        <f>'VOL DWNLD'!AN4+'VOL DELTA'!AN4</f>
        <v>0.94</v>
      </c>
      <c r="AO4" s="172">
        <f>'VOL DWNLD'!AO4+'VOL DELTA'!AO4</f>
        <v>1</v>
      </c>
    </row>
    <row r="5" spans="1:41" x14ac:dyDescent="0.25">
      <c r="A5" s="171">
        <v>36831</v>
      </c>
      <c r="B5" s="172">
        <f>'VOL DWNLD'!B5+'VOL DELTA'!B5</f>
        <v>1</v>
      </c>
      <c r="C5" s="172">
        <f>'VOL DWNLD'!C5+'VOL DELTA'!C5</f>
        <v>1</v>
      </c>
      <c r="D5" s="172">
        <f>'VOL DWNLD'!D5+'VOL DELTA'!D5</f>
        <v>1</v>
      </c>
      <c r="E5" s="172">
        <f>'VOL DWNLD'!E5+'VOL DELTA'!E5</f>
        <v>1</v>
      </c>
      <c r="F5" s="172">
        <f>'VOL DWNLD'!F5+'VOL DELTA'!F5</f>
        <v>1</v>
      </c>
      <c r="G5" s="172">
        <f>'VOL DWNLD'!G5+'VOL DELTA'!G5</f>
        <v>1.05</v>
      </c>
      <c r="H5" s="172">
        <f>'VOL DWNLD'!H5+'VOL DELTA'!H5</f>
        <v>1</v>
      </c>
      <c r="I5" s="172">
        <f>'VOL DWNLD'!I5+'VOL DELTA'!I5</f>
        <v>1</v>
      </c>
      <c r="J5" s="172">
        <f>'VOL DWNLD'!J5+'VOL DELTA'!J5</f>
        <v>1</v>
      </c>
      <c r="K5" s="172">
        <f>'VOL DWNLD'!K5+'VOL DELTA'!K5</f>
        <v>1</v>
      </c>
      <c r="L5" s="172">
        <f>'VOL DWNLD'!L5+'VOL DELTA'!L5</f>
        <v>1</v>
      </c>
      <c r="M5" s="172">
        <f>'VOL DWNLD'!M5+'VOL DELTA'!M5</f>
        <v>1</v>
      </c>
      <c r="N5" s="172">
        <f>'VOL DWNLD'!N5+'VOL DELTA'!N5</f>
        <v>1</v>
      </c>
      <c r="O5" s="172">
        <f>'VOL DWNLD'!O5+'VOL DELTA'!O5</f>
        <v>1</v>
      </c>
      <c r="P5" s="172">
        <f>'VOL DWNLD'!P5+'VOL DELTA'!P5</f>
        <v>1</v>
      </c>
      <c r="Q5" s="172">
        <f>'VOL DWNLD'!Q5+'VOL DELTA'!Q5</f>
        <v>1</v>
      </c>
      <c r="R5" s="172">
        <f>'VOL DWNLD'!R5+'VOL DELTA'!R5</f>
        <v>1</v>
      </c>
      <c r="S5" s="172">
        <f>'VOL DWNLD'!S5+'VOL DELTA'!S5</f>
        <v>1.02</v>
      </c>
      <c r="T5" s="172">
        <f>'VOL DWNLD'!T5+'VOL DELTA'!T5</f>
        <v>1</v>
      </c>
      <c r="U5" s="172">
        <f>'VOL DWNLD'!U5+'VOL DELTA'!U5</f>
        <v>1</v>
      </c>
      <c r="V5" s="172">
        <f>'VOL DWNLD'!V5+'VOL DELTA'!V5</f>
        <v>1</v>
      </c>
      <c r="W5" s="172">
        <f>'VOL DWNLD'!W5+'VOL DELTA'!W5</f>
        <v>1</v>
      </c>
      <c r="X5" s="172">
        <f>'VOL DWNLD'!X5+'VOL DELTA'!X5</f>
        <v>1</v>
      </c>
      <c r="Y5" s="172">
        <f>'VOL DWNLD'!Y5+'VOL DELTA'!Y5</f>
        <v>1</v>
      </c>
      <c r="Z5" s="172">
        <f>'VOL DWNLD'!Z5+'VOL DELTA'!Z5</f>
        <v>1</v>
      </c>
      <c r="AA5" s="172">
        <f>'VOL DWNLD'!AA5+'VOL DELTA'!AA5</f>
        <v>1</v>
      </c>
      <c r="AB5" s="172">
        <f>'VOL DWNLD'!AB5+'VOL DELTA'!AB5</f>
        <v>1</v>
      </c>
      <c r="AC5" s="172">
        <f>'VOL DWNLD'!AC5+'VOL DELTA'!AC5</f>
        <v>1</v>
      </c>
      <c r="AD5" s="172">
        <f>'VOL DWNLD'!AD5+'VOL DELTA'!AD5</f>
        <v>1</v>
      </c>
      <c r="AE5" s="172">
        <f>'VOL DWNLD'!AE5+'VOL DELTA'!AE5</f>
        <v>1.05</v>
      </c>
      <c r="AF5" s="172">
        <f>'VOL DWNLD'!AF5+'VOL DELTA'!AF5</f>
        <v>1.1000000000000001</v>
      </c>
      <c r="AG5" s="172">
        <f>'VOL DWNLD'!AG5+'VOL DELTA'!AG5</f>
        <v>1.05</v>
      </c>
      <c r="AH5" s="172">
        <f>'VOL DWNLD'!AH5+'VOL DELTA'!AH5</f>
        <v>1.05</v>
      </c>
      <c r="AI5" s="172">
        <f>'VOL DWNLD'!AI5+'VOL DELTA'!AI5</f>
        <v>0.97</v>
      </c>
      <c r="AJ5" s="172">
        <f>'VOL DWNLD'!AJ5+'VOL DELTA'!AJ5</f>
        <v>0.96</v>
      </c>
      <c r="AK5" s="172">
        <f>'VOL DWNLD'!AK5+'VOL DELTA'!AK5</f>
        <v>1.05</v>
      </c>
      <c r="AL5" s="172">
        <f>'VOL DWNLD'!AL5+'VOL DELTA'!AL5</f>
        <v>1</v>
      </c>
      <c r="AM5" s="172">
        <f>'VOL DWNLD'!AM5+'VOL DELTA'!AM5</f>
        <v>0.96</v>
      </c>
      <c r="AN5" s="172">
        <f>'VOL DWNLD'!AN5+'VOL DELTA'!AN5</f>
        <v>0.97</v>
      </c>
      <c r="AO5" s="172">
        <f>'VOL DWNLD'!AO5+'VOL DELTA'!AO5</f>
        <v>1</v>
      </c>
    </row>
    <row r="6" spans="1:41" x14ac:dyDescent="0.25">
      <c r="A6" s="171">
        <v>36861</v>
      </c>
      <c r="B6" s="172">
        <f>'VOL DWNLD'!B6+'VOL DELTA'!B6</f>
        <v>1</v>
      </c>
      <c r="C6" s="172">
        <f>'VOL DWNLD'!C6+'VOL DELTA'!C6</f>
        <v>1</v>
      </c>
      <c r="D6" s="172">
        <f>'VOL DWNLD'!D6+'VOL DELTA'!D6</f>
        <v>1</v>
      </c>
      <c r="E6" s="172">
        <f>'VOL DWNLD'!E6+'VOL DELTA'!E6</f>
        <v>1</v>
      </c>
      <c r="F6" s="172">
        <f>'VOL DWNLD'!F6+'VOL DELTA'!F6</f>
        <v>1</v>
      </c>
      <c r="G6" s="172">
        <f>'VOL DWNLD'!G6+'VOL DELTA'!G6</f>
        <v>1.05</v>
      </c>
      <c r="H6" s="172">
        <f>'VOL DWNLD'!H6+'VOL DELTA'!H6</f>
        <v>1</v>
      </c>
      <c r="I6" s="172">
        <f>'VOL DWNLD'!I6+'VOL DELTA'!I6</f>
        <v>1</v>
      </c>
      <c r="J6" s="172">
        <f>'VOL DWNLD'!J6+'VOL DELTA'!J6</f>
        <v>1</v>
      </c>
      <c r="K6" s="172">
        <f>'VOL DWNLD'!K6+'VOL DELTA'!K6</f>
        <v>1</v>
      </c>
      <c r="L6" s="172">
        <f>'VOL DWNLD'!L6+'VOL DELTA'!L6</f>
        <v>1</v>
      </c>
      <c r="M6" s="172">
        <f>'VOL DWNLD'!M6+'VOL DELTA'!M6</f>
        <v>1</v>
      </c>
      <c r="N6" s="172">
        <f>'VOL DWNLD'!N6+'VOL DELTA'!N6</f>
        <v>1</v>
      </c>
      <c r="O6" s="172">
        <f>'VOL DWNLD'!O6+'VOL DELTA'!O6</f>
        <v>1</v>
      </c>
      <c r="P6" s="172">
        <f>'VOL DWNLD'!P6+'VOL DELTA'!P6</f>
        <v>1</v>
      </c>
      <c r="Q6" s="172">
        <f>'VOL DWNLD'!Q6+'VOL DELTA'!Q6</f>
        <v>1</v>
      </c>
      <c r="R6" s="172">
        <f>'VOL DWNLD'!R6+'VOL DELTA'!R6</f>
        <v>1</v>
      </c>
      <c r="S6" s="172">
        <f>'VOL DWNLD'!S6+'VOL DELTA'!S6</f>
        <v>1.02</v>
      </c>
      <c r="T6" s="172">
        <f>'VOL DWNLD'!T6+'VOL DELTA'!T6</f>
        <v>1</v>
      </c>
      <c r="U6" s="172">
        <f>'VOL DWNLD'!U6+'VOL DELTA'!U6</f>
        <v>1</v>
      </c>
      <c r="V6" s="172">
        <f>'VOL DWNLD'!V6+'VOL DELTA'!V6</f>
        <v>1</v>
      </c>
      <c r="W6" s="172">
        <f>'VOL DWNLD'!W6+'VOL DELTA'!W6</f>
        <v>1</v>
      </c>
      <c r="X6" s="172">
        <f>'VOL DWNLD'!X6+'VOL DELTA'!X6</f>
        <v>1</v>
      </c>
      <c r="Y6" s="172">
        <f>'VOL DWNLD'!Y6+'VOL DELTA'!Y6</f>
        <v>1</v>
      </c>
      <c r="Z6" s="172">
        <f>'VOL DWNLD'!Z6+'VOL DELTA'!Z6</f>
        <v>1</v>
      </c>
      <c r="AA6" s="172">
        <f>'VOL DWNLD'!AA6+'VOL DELTA'!AA6</f>
        <v>1</v>
      </c>
      <c r="AB6" s="172">
        <f>'VOL DWNLD'!AB6+'VOL DELTA'!AB6</f>
        <v>1</v>
      </c>
      <c r="AC6" s="172">
        <f>'VOL DWNLD'!AC6+'VOL DELTA'!AC6</f>
        <v>1</v>
      </c>
      <c r="AD6" s="172">
        <f>'VOL DWNLD'!AD6+'VOL DELTA'!AD6</f>
        <v>1</v>
      </c>
      <c r="AE6" s="172">
        <f>'VOL DWNLD'!AE6+'VOL DELTA'!AE6</f>
        <v>1.05</v>
      </c>
      <c r="AF6" s="172">
        <f>'VOL DWNLD'!AF6+'VOL DELTA'!AF6</f>
        <v>1.1000000000000001</v>
      </c>
      <c r="AG6" s="172">
        <f>'VOL DWNLD'!AG6+'VOL DELTA'!AG6</f>
        <v>1.18</v>
      </c>
      <c r="AH6" s="172">
        <f>'VOL DWNLD'!AH6+'VOL DELTA'!AH6</f>
        <v>1.05</v>
      </c>
      <c r="AI6" s="172">
        <f>'VOL DWNLD'!AI6+'VOL DELTA'!AI6</f>
        <v>0.97</v>
      </c>
      <c r="AJ6" s="172">
        <f>'VOL DWNLD'!AJ6+'VOL DELTA'!AJ6</f>
        <v>0.96</v>
      </c>
      <c r="AK6" s="172">
        <f>'VOL DWNLD'!AK6+'VOL DELTA'!AK6</f>
        <v>1.05</v>
      </c>
      <c r="AL6" s="172">
        <f>'VOL DWNLD'!AL6+'VOL DELTA'!AL6</f>
        <v>1</v>
      </c>
      <c r="AM6" s="172">
        <f>'VOL DWNLD'!AM6+'VOL DELTA'!AM6</f>
        <v>0.96</v>
      </c>
      <c r="AN6" s="172">
        <f>'VOL DWNLD'!AN6+'VOL DELTA'!AN6</f>
        <v>0.97</v>
      </c>
      <c r="AO6" s="172">
        <f>'VOL DWNLD'!AO6+'VOL DELTA'!AO6</f>
        <v>1</v>
      </c>
    </row>
    <row r="7" spans="1:41" x14ac:dyDescent="0.25">
      <c r="A7" s="171">
        <v>36892</v>
      </c>
      <c r="B7" s="172">
        <f>'VOL DWNLD'!B7+'VOL DELTA'!B7</f>
        <v>1</v>
      </c>
      <c r="C7" s="172">
        <f>'VOL DWNLD'!C7+'VOL DELTA'!C7</f>
        <v>1</v>
      </c>
      <c r="D7" s="172">
        <f>'VOL DWNLD'!D7+'VOL DELTA'!D7</f>
        <v>1</v>
      </c>
      <c r="E7" s="172">
        <f>'VOL DWNLD'!E7+'VOL DELTA'!E7</f>
        <v>1</v>
      </c>
      <c r="F7" s="172">
        <f>'VOL DWNLD'!F7+'VOL DELTA'!F7</f>
        <v>1</v>
      </c>
      <c r="G7" s="172">
        <f>'VOL DWNLD'!G7+'VOL DELTA'!G7</f>
        <v>1.05</v>
      </c>
      <c r="H7" s="172">
        <f>'VOL DWNLD'!H7+'VOL DELTA'!H7</f>
        <v>1</v>
      </c>
      <c r="I7" s="172">
        <f>'VOL DWNLD'!I7+'VOL DELTA'!I7</f>
        <v>1</v>
      </c>
      <c r="J7" s="172">
        <f>'VOL DWNLD'!J7+'VOL DELTA'!J7</f>
        <v>1</v>
      </c>
      <c r="K7" s="172">
        <f>'VOL DWNLD'!K7+'VOL DELTA'!K7</f>
        <v>1</v>
      </c>
      <c r="L7" s="172">
        <f>'VOL DWNLD'!L7+'VOL DELTA'!L7</f>
        <v>1</v>
      </c>
      <c r="M7" s="172">
        <f>'VOL DWNLD'!M7+'VOL DELTA'!M7</f>
        <v>1</v>
      </c>
      <c r="N7" s="172">
        <f>'VOL DWNLD'!N7+'VOL DELTA'!N7</f>
        <v>1</v>
      </c>
      <c r="O7" s="172">
        <f>'VOL DWNLD'!O7+'VOL DELTA'!O7</f>
        <v>1</v>
      </c>
      <c r="P7" s="172">
        <f>'VOL DWNLD'!P7+'VOL DELTA'!P7</f>
        <v>1</v>
      </c>
      <c r="Q7" s="172">
        <f>'VOL DWNLD'!Q7+'VOL DELTA'!Q7</f>
        <v>1</v>
      </c>
      <c r="R7" s="172">
        <f>'VOL DWNLD'!R7+'VOL DELTA'!R7</f>
        <v>1</v>
      </c>
      <c r="S7" s="172">
        <f>'VOL DWNLD'!S7+'VOL DELTA'!S7</f>
        <v>1.02</v>
      </c>
      <c r="T7" s="172">
        <f>'VOL DWNLD'!T7+'VOL DELTA'!T7</f>
        <v>1</v>
      </c>
      <c r="U7" s="172">
        <f>'VOL DWNLD'!U7+'VOL DELTA'!U7</f>
        <v>1</v>
      </c>
      <c r="V7" s="172">
        <f>'VOL DWNLD'!V7+'VOL DELTA'!V7</f>
        <v>1</v>
      </c>
      <c r="W7" s="172">
        <f>'VOL DWNLD'!W7+'VOL DELTA'!W7</f>
        <v>1</v>
      </c>
      <c r="X7" s="172">
        <f>'VOL DWNLD'!X7+'VOL DELTA'!X7</f>
        <v>1</v>
      </c>
      <c r="Y7" s="172">
        <f>'VOL DWNLD'!Y7+'VOL DELTA'!Y7</f>
        <v>1</v>
      </c>
      <c r="Z7" s="172">
        <f>'VOL DWNLD'!Z7+'VOL DELTA'!Z7</f>
        <v>1</v>
      </c>
      <c r="AA7" s="172">
        <f>'VOL DWNLD'!AA7+'VOL DELTA'!AA7</f>
        <v>1</v>
      </c>
      <c r="AB7" s="172">
        <f>'VOL DWNLD'!AB7+'VOL DELTA'!AB7</f>
        <v>1</v>
      </c>
      <c r="AC7" s="172">
        <f>'VOL DWNLD'!AC7+'VOL DELTA'!AC7</f>
        <v>1</v>
      </c>
      <c r="AD7" s="172">
        <f>'VOL DWNLD'!AD7+'VOL DELTA'!AD7</f>
        <v>1</v>
      </c>
      <c r="AE7" s="172">
        <f>'VOL DWNLD'!AE7+'VOL DELTA'!AE7</f>
        <v>1.05</v>
      </c>
      <c r="AF7" s="172">
        <f>'VOL DWNLD'!AF7+'VOL DELTA'!AF7</f>
        <v>1.1000000000000001</v>
      </c>
      <c r="AG7" s="172">
        <f>'VOL DWNLD'!AG7+'VOL DELTA'!AG7</f>
        <v>1.25</v>
      </c>
      <c r="AH7" s="172">
        <f>'VOL DWNLD'!AH7+'VOL DELTA'!AH7</f>
        <v>1.05</v>
      </c>
      <c r="AI7" s="172">
        <f>'VOL DWNLD'!AI7+'VOL DELTA'!AI7</f>
        <v>0.97</v>
      </c>
      <c r="AJ7" s="172">
        <f>'VOL DWNLD'!AJ7+'VOL DELTA'!AJ7</f>
        <v>0.96</v>
      </c>
      <c r="AK7" s="172">
        <f>'VOL DWNLD'!AK7+'VOL DELTA'!AK7</f>
        <v>1.05</v>
      </c>
      <c r="AL7" s="172">
        <f>'VOL DWNLD'!AL7+'VOL DELTA'!AL7</f>
        <v>1</v>
      </c>
      <c r="AM7" s="172">
        <f>'VOL DWNLD'!AM7+'VOL DELTA'!AM7</f>
        <v>0.96</v>
      </c>
      <c r="AN7" s="172">
        <f>'VOL DWNLD'!AN7+'VOL DELTA'!AN7</f>
        <v>0.97</v>
      </c>
      <c r="AO7" s="172">
        <f>'VOL DWNLD'!AO7+'VOL DELTA'!AO7</f>
        <v>1</v>
      </c>
    </row>
    <row r="8" spans="1:41" x14ac:dyDescent="0.25">
      <c r="A8" s="171">
        <v>36923</v>
      </c>
      <c r="B8" s="172">
        <f>'VOL DWNLD'!B8+'VOL DELTA'!B8</f>
        <v>1</v>
      </c>
      <c r="C8" s="172">
        <f>'VOL DWNLD'!C8+'VOL DELTA'!C8</f>
        <v>1</v>
      </c>
      <c r="D8" s="172">
        <f>'VOL DWNLD'!D8+'VOL DELTA'!D8</f>
        <v>1</v>
      </c>
      <c r="E8" s="172">
        <f>'VOL DWNLD'!E8+'VOL DELTA'!E8</f>
        <v>1</v>
      </c>
      <c r="F8" s="172">
        <f>'VOL DWNLD'!F8+'VOL DELTA'!F8</f>
        <v>1</v>
      </c>
      <c r="G8" s="172">
        <f>'VOL DWNLD'!G8+'VOL DELTA'!G8</f>
        <v>1.05</v>
      </c>
      <c r="H8" s="172">
        <f>'VOL DWNLD'!H8+'VOL DELTA'!H8</f>
        <v>1</v>
      </c>
      <c r="I8" s="172">
        <f>'VOL DWNLD'!I8+'VOL DELTA'!I8</f>
        <v>1</v>
      </c>
      <c r="J8" s="172">
        <f>'VOL DWNLD'!J8+'VOL DELTA'!J8</f>
        <v>1</v>
      </c>
      <c r="K8" s="172">
        <f>'VOL DWNLD'!K8+'VOL DELTA'!K8</f>
        <v>1</v>
      </c>
      <c r="L8" s="172">
        <f>'VOL DWNLD'!L8+'VOL DELTA'!L8</f>
        <v>1</v>
      </c>
      <c r="M8" s="172">
        <f>'VOL DWNLD'!M8+'VOL DELTA'!M8</f>
        <v>1</v>
      </c>
      <c r="N8" s="172">
        <f>'VOL DWNLD'!N8+'VOL DELTA'!N8</f>
        <v>1</v>
      </c>
      <c r="O8" s="172">
        <f>'VOL DWNLD'!O8+'VOL DELTA'!O8</f>
        <v>1</v>
      </c>
      <c r="P8" s="172">
        <f>'VOL DWNLD'!P8+'VOL DELTA'!P8</f>
        <v>1</v>
      </c>
      <c r="Q8" s="172">
        <f>'VOL DWNLD'!Q8+'VOL DELTA'!Q8</f>
        <v>1</v>
      </c>
      <c r="R8" s="172">
        <f>'VOL DWNLD'!R8+'VOL DELTA'!R8</f>
        <v>1</v>
      </c>
      <c r="S8" s="172">
        <f>'VOL DWNLD'!S8+'VOL DELTA'!S8</f>
        <v>1.02</v>
      </c>
      <c r="T8" s="172">
        <f>'VOL DWNLD'!T8+'VOL DELTA'!T8</f>
        <v>1</v>
      </c>
      <c r="U8" s="172">
        <f>'VOL DWNLD'!U8+'VOL DELTA'!U8</f>
        <v>1</v>
      </c>
      <c r="V8" s="172">
        <f>'VOL DWNLD'!V8+'VOL DELTA'!V8</f>
        <v>1</v>
      </c>
      <c r="W8" s="172">
        <f>'VOL DWNLD'!W8+'VOL DELTA'!W8</f>
        <v>1</v>
      </c>
      <c r="X8" s="172">
        <f>'VOL DWNLD'!X8+'VOL DELTA'!X8</f>
        <v>1</v>
      </c>
      <c r="Y8" s="172">
        <f>'VOL DWNLD'!Y8+'VOL DELTA'!Y8</f>
        <v>1</v>
      </c>
      <c r="Z8" s="172">
        <f>'VOL DWNLD'!Z8+'VOL DELTA'!Z8</f>
        <v>1</v>
      </c>
      <c r="AA8" s="172">
        <f>'VOL DWNLD'!AA8+'VOL DELTA'!AA8</f>
        <v>1</v>
      </c>
      <c r="AB8" s="172">
        <f>'VOL DWNLD'!AB8+'VOL DELTA'!AB8</f>
        <v>1</v>
      </c>
      <c r="AC8" s="172">
        <f>'VOL DWNLD'!AC8+'VOL DELTA'!AC8</f>
        <v>1</v>
      </c>
      <c r="AD8" s="172">
        <f>'VOL DWNLD'!AD8+'VOL DELTA'!AD8</f>
        <v>1</v>
      </c>
      <c r="AE8" s="172">
        <f>'VOL DWNLD'!AE8+'VOL DELTA'!AE8</f>
        <v>1.05</v>
      </c>
      <c r="AF8" s="172">
        <f>'VOL DWNLD'!AF8+'VOL DELTA'!AF8</f>
        <v>1.1000000000000001</v>
      </c>
      <c r="AG8" s="172">
        <f>'VOL DWNLD'!AG8+'VOL DELTA'!AG8</f>
        <v>1.25</v>
      </c>
      <c r="AH8" s="172">
        <f>'VOL DWNLD'!AH8+'VOL DELTA'!AH8</f>
        <v>1.05</v>
      </c>
      <c r="AI8" s="172">
        <f>'VOL DWNLD'!AI8+'VOL DELTA'!AI8</f>
        <v>0.97</v>
      </c>
      <c r="AJ8" s="172">
        <f>'VOL DWNLD'!AJ8+'VOL DELTA'!AJ8</f>
        <v>0.96</v>
      </c>
      <c r="AK8" s="172">
        <f>'VOL DWNLD'!AK8+'VOL DELTA'!AK8</f>
        <v>1.05</v>
      </c>
      <c r="AL8" s="172">
        <f>'VOL DWNLD'!AL8+'VOL DELTA'!AL8</f>
        <v>1</v>
      </c>
      <c r="AM8" s="172">
        <f>'VOL DWNLD'!AM8+'VOL DELTA'!AM8</f>
        <v>0.96</v>
      </c>
      <c r="AN8" s="172">
        <f>'VOL DWNLD'!AN8+'VOL DELTA'!AN8</f>
        <v>0.97</v>
      </c>
      <c r="AO8" s="172">
        <f>'VOL DWNLD'!AO8+'VOL DELTA'!AO8</f>
        <v>1</v>
      </c>
    </row>
    <row r="9" spans="1:41" x14ac:dyDescent="0.25">
      <c r="A9" s="171">
        <v>36951</v>
      </c>
      <c r="B9" s="172">
        <f>'VOL DWNLD'!B9+'VOL DELTA'!B9</f>
        <v>1</v>
      </c>
      <c r="C9" s="172">
        <f>'VOL DWNLD'!C9+'VOL DELTA'!C9</f>
        <v>1</v>
      </c>
      <c r="D9" s="172">
        <f>'VOL DWNLD'!D9+'VOL DELTA'!D9</f>
        <v>1</v>
      </c>
      <c r="E9" s="172">
        <f>'VOL DWNLD'!E9+'VOL DELTA'!E9</f>
        <v>1</v>
      </c>
      <c r="F9" s="172">
        <f>'VOL DWNLD'!F9+'VOL DELTA'!F9</f>
        <v>1</v>
      </c>
      <c r="G9" s="172">
        <f>'VOL DWNLD'!G9+'VOL DELTA'!G9</f>
        <v>1.05</v>
      </c>
      <c r="H9" s="172">
        <f>'VOL DWNLD'!H9+'VOL DELTA'!H9</f>
        <v>1</v>
      </c>
      <c r="I9" s="172">
        <f>'VOL DWNLD'!I9+'VOL DELTA'!I9</f>
        <v>1</v>
      </c>
      <c r="J9" s="172">
        <f>'VOL DWNLD'!J9+'VOL DELTA'!J9</f>
        <v>1</v>
      </c>
      <c r="K9" s="172">
        <f>'VOL DWNLD'!K9+'VOL DELTA'!K9</f>
        <v>1</v>
      </c>
      <c r="L9" s="172">
        <f>'VOL DWNLD'!L9+'VOL DELTA'!L9</f>
        <v>1</v>
      </c>
      <c r="M9" s="172">
        <f>'VOL DWNLD'!M9+'VOL DELTA'!M9</f>
        <v>1</v>
      </c>
      <c r="N9" s="172">
        <f>'VOL DWNLD'!N9+'VOL DELTA'!N9</f>
        <v>1</v>
      </c>
      <c r="O9" s="172">
        <f>'VOL DWNLD'!O9+'VOL DELTA'!O9</f>
        <v>1</v>
      </c>
      <c r="P9" s="172">
        <f>'VOL DWNLD'!P9+'VOL DELTA'!P9</f>
        <v>1</v>
      </c>
      <c r="Q9" s="172">
        <f>'VOL DWNLD'!Q9+'VOL DELTA'!Q9</f>
        <v>1</v>
      </c>
      <c r="R9" s="172">
        <f>'VOL DWNLD'!R9+'VOL DELTA'!R9</f>
        <v>1</v>
      </c>
      <c r="S9" s="172">
        <f>'VOL DWNLD'!S9+'VOL DELTA'!S9</f>
        <v>1.02</v>
      </c>
      <c r="T9" s="172">
        <f>'VOL DWNLD'!T9+'VOL DELTA'!T9</f>
        <v>1</v>
      </c>
      <c r="U9" s="172">
        <f>'VOL DWNLD'!U9+'VOL DELTA'!U9</f>
        <v>1</v>
      </c>
      <c r="V9" s="172">
        <f>'VOL DWNLD'!V9+'VOL DELTA'!V9</f>
        <v>1</v>
      </c>
      <c r="W9" s="172">
        <f>'VOL DWNLD'!W9+'VOL DELTA'!W9</f>
        <v>1</v>
      </c>
      <c r="X9" s="172">
        <f>'VOL DWNLD'!X9+'VOL DELTA'!X9</f>
        <v>1</v>
      </c>
      <c r="Y9" s="172">
        <f>'VOL DWNLD'!Y9+'VOL DELTA'!Y9</f>
        <v>1</v>
      </c>
      <c r="Z9" s="172">
        <f>'VOL DWNLD'!Z9+'VOL DELTA'!Z9</f>
        <v>1</v>
      </c>
      <c r="AA9" s="172">
        <f>'VOL DWNLD'!AA9+'VOL DELTA'!AA9</f>
        <v>1</v>
      </c>
      <c r="AB9" s="172">
        <f>'VOL DWNLD'!AB9+'VOL DELTA'!AB9</f>
        <v>1</v>
      </c>
      <c r="AC9" s="172">
        <f>'VOL DWNLD'!AC9+'VOL DELTA'!AC9</f>
        <v>1</v>
      </c>
      <c r="AD9" s="172">
        <f>'VOL DWNLD'!AD9+'VOL DELTA'!AD9</f>
        <v>1</v>
      </c>
      <c r="AE9" s="172">
        <f>'VOL DWNLD'!AE9+'VOL DELTA'!AE9</f>
        <v>1.05</v>
      </c>
      <c r="AF9" s="172">
        <f>'VOL DWNLD'!AF9+'VOL DELTA'!AF9</f>
        <v>1.1000000000000001</v>
      </c>
      <c r="AG9" s="172">
        <f>'VOL DWNLD'!AG9+'VOL DELTA'!AG9</f>
        <v>1.18</v>
      </c>
      <c r="AH9" s="172">
        <f>'VOL DWNLD'!AH9+'VOL DELTA'!AH9</f>
        <v>1.05</v>
      </c>
      <c r="AI9" s="172">
        <f>'VOL DWNLD'!AI9+'VOL DELTA'!AI9</f>
        <v>0.97</v>
      </c>
      <c r="AJ9" s="172">
        <f>'VOL DWNLD'!AJ9+'VOL DELTA'!AJ9</f>
        <v>0.96</v>
      </c>
      <c r="AK9" s="172">
        <f>'VOL DWNLD'!AK9+'VOL DELTA'!AK9</f>
        <v>1.05</v>
      </c>
      <c r="AL9" s="172">
        <f>'VOL DWNLD'!AL9+'VOL DELTA'!AL9</f>
        <v>1</v>
      </c>
      <c r="AM9" s="172">
        <f>'VOL DWNLD'!AM9+'VOL DELTA'!AM9</f>
        <v>0.96</v>
      </c>
      <c r="AN9" s="172">
        <f>'VOL DWNLD'!AN9+'VOL DELTA'!AN9</f>
        <v>0.97</v>
      </c>
      <c r="AO9" s="172">
        <f>'VOL DWNLD'!AO9+'VOL DELTA'!AO9</f>
        <v>1</v>
      </c>
    </row>
    <row r="10" spans="1:41" x14ac:dyDescent="0.25">
      <c r="A10" s="171">
        <v>36982</v>
      </c>
      <c r="B10" s="172">
        <f>'VOL DWNLD'!B10+'VOL DELTA'!B10</f>
        <v>1</v>
      </c>
      <c r="C10" s="172">
        <f>'VOL DWNLD'!C10+'VOL DELTA'!C10</f>
        <v>1</v>
      </c>
      <c r="D10" s="172">
        <f>'VOL DWNLD'!D10+'VOL DELTA'!D10</f>
        <v>1</v>
      </c>
      <c r="E10" s="172">
        <f>'VOL DWNLD'!E10+'VOL DELTA'!E10</f>
        <v>1</v>
      </c>
      <c r="F10" s="172">
        <f>'VOL DWNLD'!F10+'VOL DELTA'!F10</f>
        <v>1</v>
      </c>
      <c r="G10" s="172">
        <f>'VOL DWNLD'!G10+'VOL DELTA'!G10</f>
        <v>1</v>
      </c>
      <c r="H10" s="172">
        <f>'VOL DWNLD'!H10+'VOL DELTA'!H10</f>
        <v>1</v>
      </c>
      <c r="I10" s="172">
        <f>'VOL DWNLD'!I10+'VOL DELTA'!I10</f>
        <v>1</v>
      </c>
      <c r="J10" s="172">
        <f>'VOL DWNLD'!J10+'VOL DELTA'!J10</f>
        <v>1</v>
      </c>
      <c r="K10" s="172">
        <f>'VOL DWNLD'!K10+'VOL DELTA'!K10</f>
        <v>1</v>
      </c>
      <c r="L10" s="172">
        <f>'VOL DWNLD'!L10+'VOL DELTA'!L10</f>
        <v>1</v>
      </c>
      <c r="M10" s="172">
        <f>'VOL DWNLD'!M10+'VOL DELTA'!M10</f>
        <v>1</v>
      </c>
      <c r="N10" s="172">
        <f>'VOL DWNLD'!N10+'VOL DELTA'!N10</f>
        <v>1</v>
      </c>
      <c r="O10" s="172">
        <f>'VOL DWNLD'!O10+'VOL DELTA'!O10</f>
        <v>1</v>
      </c>
      <c r="P10" s="172">
        <f>'VOL DWNLD'!P10+'VOL DELTA'!P10</f>
        <v>1.03</v>
      </c>
      <c r="Q10" s="172">
        <f>'VOL DWNLD'!Q10+'VOL DELTA'!Q10</f>
        <v>1</v>
      </c>
      <c r="R10" s="172">
        <f>'VOL DWNLD'!R10+'VOL DELTA'!R10</f>
        <v>1</v>
      </c>
      <c r="S10" s="172">
        <f>'VOL DWNLD'!S10+'VOL DELTA'!S10</f>
        <v>1.02</v>
      </c>
      <c r="T10" s="172">
        <f>'VOL DWNLD'!T10+'VOL DELTA'!T10</f>
        <v>1</v>
      </c>
      <c r="U10" s="172">
        <f>'VOL DWNLD'!U10+'VOL DELTA'!U10</f>
        <v>1</v>
      </c>
      <c r="V10" s="172">
        <f>'VOL DWNLD'!V10+'VOL DELTA'!V10</f>
        <v>1</v>
      </c>
      <c r="W10" s="172">
        <f>'VOL DWNLD'!W10+'VOL DELTA'!W10</f>
        <v>1</v>
      </c>
      <c r="X10" s="172">
        <f>'VOL DWNLD'!X10+'VOL DELTA'!X10</f>
        <v>1</v>
      </c>
      <c r="Y10" s="172">
        <f>'VOL DWNLD'!Y10+'VOL DELTA'!Y10</f>
        <v>1.02</v>
      </c>
      <c r="Z10" s="172">
        <f>'VOL DWNLD'!Z10+'VOL DELTA'!Z10</f>
        <v>1</v>
      </c>
      <c r="AA10" s="172">
        <f>'VOL DWNLD'!AA10+'VOL DELTA'!AA10</f>
        <v>1</v>
      </c>
      <c r="AB10" s="172">
        <f>'VOL DWNLD'!AB10+'VOL DELTA'!AB10</f>
        <v>1</v>
      </c>
      <c r="AC10" s="172">
        <f>'VOL DWNLD'!AC10+'VOL DELTA'!AC10</f>
        <v>1</v>
      </c>
      <c r="AD10" s="172">
        <f>'VOL DWNLD'!AD10+'VOL DELTA'!AD10</f>
        <v>0.98</v>
      </c>
      <c r="AE10" s="172">
        <f>'VOL DWNLD'!AE10+'VOL DELTA'!AE10</f>
        <v>0.98</v>
      </c>
      <c r="AF10" s="172">
        <f>'VOL DWNLD'!AF10+'VOL DELTA'!AF10</f>
        <v>0.98</v>
      </c>
      <c r="AG10" s="172">
        <f>'VOL DWNLD'!AG10+'VOL DELTA'!AG10</f>
        <v>0.98</v>
      </c>
      <c r="AH10" s="172">
        <f>'VOL DWNLD'!AH10+'VOL DELTA'!AH10</f>
        <v>1.05</v>
      </c>
      <c r="AI10" s="172">
        <f>'VOL DWNLD'!AI10+'VOL DELTA'!AI10</f>
        <v>1</v>
      </c>
      <c r="AJ10" s="172">
        <f>'VOL DWNLD'!AJ10+'VOL DELTA'!AJ10</f>
        <v>0.97</v>
      </c>
      <c r="AK10" s="172">
        <f>'VOL DWNLD'!AK10+'VOL DELTA'!AK10</f>
        <v>1.02</v>
      </c>
      <c r="AL10" s="172">
        <f>'VOL DWNLD'!AL10+'VOL DELTA'!AL10</f>
        <v>1</v>
      </c>
      <c r="AM10" s="172">
        <f>'VOL DWNLD'!AM10+'VOL DELTA'!AM10</f>
        <v>0.97</v>
      </c>
      <c r="AN10" s="172">
        <f>'VOL DWNLD'!AN10+'VOL DELTA'!AN10</f>
        <v>1</v>
      </c>
      <c r="AO10" s="172">
        <f>'VOL DWNLD'!AO10+'VOL DELTA'!AO10</f>
        <v>1</v>
      </c>
    </row>
    <row r="11" spans="1:41" x14ac:dyDescent="0.25">
      <c r="A11" s="171">
        <v>37012</v>
      </c>
      <c r="B11" s="172">
        <f>'VOL DWNLD'!B11+'VOL DELTA'!B11</f>
        <v>1</v>
      </c>
      <c r="C11" s="172">
        <f>'VOL DWNLD'!C11+'VOL DELTA'!C11</f>
        <v>1</v>
      </c>
      <c r="D11" s="172">
        <f>'VOL DWNLD'!D11+'VOL DELTA'!D11</f>
        <v>1</v>
      </c>
      <c r="E11" s="172">
        <f>'VOL DWNLD'!E11+'VOL DELTA'!E11</f>
        <v>1</v>
      </c>
      <c r="F11" s="172">
        <f>'VOL DWNLD'!F11+'VOL DELTA'!F11</f>
        <v>1</v>
      </c>
      <c r="G11" s="172">
        <f>'VOL DWNLD'!G11+'VOL DELTA'!G11</f>
        <v>1</v>
      </c>
      <c r="H11" s="172">
        <f>'VOL DWNLD'!H11+'VOL DELTA'!H11</f>
        <v>1</v>
      </c>
      <c r="I11" s="172">
        <f>'VOL DWNLD'!I11+'VOL DELTA'!I11</f>
        <v>1</v>
      </c>
      <c r="J11" s="172">
        <f>'VOL DWNLD'!J11+'VOL DELTA'!J11</f>
        <v>1</v>
      </c>
      <c r="K11" s="172">
        <f>'VOL DWNLD'!K11+'VOL DELTA'!K11</f>
        <v>1</v>
      </c>
      <c r="L11" s="172">
        <f>'VOL DWNLD'!L11+'VOL DELTA'!L11</f>
        <v>1</v>
      </c>
      <c r="M11" s="172">
        <f>'VOL DWNLD'!M11+'VOL DELTA'!M11</f>
        <v>1</v>
      </c>
      <c r="N11" s="172">
        <f>'VOL DWNLD'!N11+'VOL DELTA'!N11</f>
        <v>1</v>
      </c>
      <c r="O11" s="172">
        <f>'VOL DWNLD'!O11+'VOL DELTA'!O11</f>
        <v>1</v>
      </c>
      <c r="P11" s="172">
        <f>'VOL DWNLD'!P11+'VOL DELTA'!P11</f>
        <v>1.03</v>
      </c>
      <c r="Q11" s="172">
        <f>'VOL DWNLD'!Q11+'VOL DELTA'!Q11</f>
        <v>1</v>
      </c>
      <c r="R11" s="172">
        <f>'VOL DWNLD'!R11+'VOL DELTA'!R11</f>
        <v>1</v>
      </c>
      <c r="S11" s="172">
        <f>'VOL DWNLD'!S11+'VOL DELTA'!S11</f>
        <v>1.02</v>
      </c>
      <c r="T11" s="172">
        <f>'VOL DWNLD'!T11+'VOL DELTA'!T11</f>
        <v>1</v>
      </c>
      <c r="U11" s="172">
        <f>'VOL DWNLD'!U11+'VOL DELTA'!U11</f>
        <v>1</v>
      </c>
      <c r="V11" s="172">
        <f>'VOL DWNLD'!V11+'VOL DELTA'!V11</f>
        <v>1</v>
      </c>
      <c r="W11" s="172">
        <f>'VOL DWNLD'!W11+'VOL DELTA'!W11</f>
        <v>1</v>
      </c>
      <c r="X11" s="172">
        <f>'VOL DWNLD'!X11+'VOL DELTA'!X11</f>
        <v>1</v>
      </c>
      <c r="Y11" s="172">
        <f>'VOL DWNLD'!Y11+'VOL DELTA'!Y11</f>
        <v>1.02</v>
      </c>
      <c r="Z11" s="172">
        <f>'VOL DWNLD'!Z11+'VOL DELTA'!Z11</f>
        <v>1</v>
      </c>
      <c r="AA11" s="172">
        <f>'VOL DWNLD'!AA11+'VOL DELTA'!AA11</f>
        <v>1</v>
      </c>
      <c r="AB11" s="172">
        <f>'VOL DWNLD'!AB11+'VOL DELTA'!AB11</f>
        <v>1</v>
      </c>
      <c r="AC11" s="172">
        <f>'VOL DWNLD'!AC11+'VOL DELTA'!AC11</f>
        <v>1</v>
      </c>
      <c r="AD11" s="172">
        <f>'VOL DWNLD'!AD11+'VOL DELTA'!AD11</f>
        <v>0.98</v>
      </c>
      <c r="AE11" s="172">
        <f>'VOL DWNLD'!AE11+'VOL DELTA'!AE11</f>
        <v>0.98</v>
      </c>
      <c r="AF11" s="172">
        <f>'VOL DWNLD'!AF11+'VOL DELTA'!AF11</f>
        <v>0.98</v>
      </c>
      <c r="AG11" s="172">
        <f>'VOL DWNLD'!AG11+'VOL DELTA'!AG11</f>
        <v>0.98</v>
      </c>
      <c r="AH11" s="172">
        <f>'VOL DWNLD'!AH11+'VOL DELTA'!AH11</f>
        <v>1.05</v>
      </c>
      <c r="AI11" s="172">
        <f>'VOL DWNLD'!AI11+'VOL DELTA'!AI11</f>
        <v>1</v>
      </c>
      <c r="AJ11" s="172">
        <f>'VOL DWNLD'!AJ11+'VOL DELTA'!AJ11</f>
        <v>0.97</v>
      </c>
      <c r="AK11" s="172">
        <f>'VOL DWNLD'!AK11+'VOL DELTA'!AK11</f>
        <v>1.02</v>
      </c>
      <c r="AL11" s="172">
        <f>'VOL DWNLD'!AL11+'VOL DELTA'!AL11</f>
        <v>1</v>
      </c>
      <c r="AM11" s="172">
        <f>'VOL DWNLD'!AM11+'VOL DELTA'!AM11</f>
        <v>0.97</v>
      </c>
      <c r="AN11" s="172">
        <f>'VOL DWNLD'!AN11+'VOL DELTA'!AN11</f>
        <v>1</v>
      </c>
      <c r="AO11" s="172">
        <f>'VOL DWNLD'!AO11+'VOL DELTA'!AO11</f>
        <v>1</v>
      </c>
    </row>
    <row r="12" spans="1:41" x14ac:dyDescent="0.25">
      <c r="A12" s="171">
        <v>37043</v>
      </c>
      <c r="B12" s="172">
        <f>'VOL DWNLD'!B12+'VOL DELTA'!B12</f>
        <v>1</v>
      </c>
      <c r="C12" s="172">
        <f>'VOL DWNLD'!C12+'VOL DELTA'!C12</f>
        <v>1</v>
      </c>
      <c r="D12" s="172">
        <f>'VOL DWNLD'!D12+'VOL DELTA'!D12</f>
        <v>1</v>
      </c>
      <c r="E12" s="172">
        <f>'VOL DWNLD'!E12+'VOL DELTA'!E12</f>
        <v>1</v>
      </c>
      <c r="F12" s="172">
        <f>'VOL DWNLD'!F12+'VOL DELTA'!F12</f>
        <v>1</v>
      </c>
      <c r="G12" s="172">
        <f>'VOL DWNLD'!G12+'VOL DELTA'!G12</f>
        <v>1</v>
      </c>
      <c r="H12" s="172">
        <f>'VOL DWNLD'!H12+'VOL DELTA'!H12</f>
        <v>1</v>
      </c>
      <c r="I12" s="172">
        <f>'VOL DWNLD'!I12+'VOL DELTA'!I12</f>
        <v>1</v>
      </c>
      <c r="J12" s="172">
        <f>'VOL DWNLD'!J12+'VOL DELTA'!J12</f>
        <v>1</v>
      </c>
      <c r="K12" s="172">
        <f>'VOL DWNLD'!K12+'VOL DELTA'!K12</f>
        <v>1</v>
      </c>
      <c r="L12" s="172">
        <f>'VOL DWNLD'!L12+'VOL DELTA'!L12</f>
        <v>1</v>
      </c>
      <c r="M12" s="172">
        <f>'VOL DWNLD'!M12+'VOL DELTA'!M12</f>
        <v>1</v>
      </c>
      <c r="N12" s="172">
        <f>'VOL DWNLD'!N12+'VOL DELTA'!N12</f>
        <v>1</v>
      </c>
      <c r="O12" s="172">
        <f>'VOL DWNLD'!O12+'VOL DELTA'!O12</f>
        <v>1</v>
      </c>
      <c r="P12" s="172">
        <f>'VOL DWNLD'!P12+'VOL DELTA'!P12</f>
        <v>1.03</v>
      </c>
      <c r="Q12" s="172">
        <f>'VOL DWNLD'!Q12+'VOL DELTA'!Q12</f>
        <v>1</v>
      </c>
      <c r="R12" s="172">
        <f>'VOL DWNLD'!R12+'VOL DELTA'!R12</f>
        <v>1</v>
      </c>
      <c r="S12" s="172">
        <f>'VOL DWNLD'!S12+'VOL DELTA'!S12</f>
        <v>1.02</v>
      </c>
      <c r="T12" s="172">
        <f>'VOL DWNLD'!T12+'VOL DELTA'!T12</f>
        <v>1</v>
      </c>
      <c r="U12" s="172">
        <f>'VOL DWNLD'!U12+'VOL DELTA'!U12</f>
        <v>1</v>
      </c>
      <c r="V12" s="172">
        <f>'VOL DWNLD'!V12+'VOL DELTA'!V12</f>
        <v>1</v>
      </c>
      <c r="W12" s="172">
        <f>'VOL DWNLD'!W12+'VOL DELTA'!W12</f>
        <v>1</v>
      </c>
      <c r="X12" s="172">
        <f>'VOL DWNLD'!X12+'VOL DELTA'!X12</f>
        <v>1</v>
      </c>
      <c r="Y12" s="172">
        <f>'VOL DWNLD'!Y12+'VOL DELTA'!Y12</f>
        <v>1.02</v>
      </c>
      <c r="Z12" s="172">
        <f>'VOL DWNLD'!Z12+'VOL DELTA'!Z12</f>
        <v>1</v>
      </c>
      <c r="AA12" s="172">
        <f>'VOL DWNLD'!AA12+'VOL DELTA'!AA12</f>
        <v>1</v>
      </c>
      <c r="AB12" s="172">
        <f>'VOL DWNLD'!AB12+'VOL DELTA'!AB12</f>
        <v>1</v>
      </c>
      <c r="AC12" s="172">
        <f>'VOL DWNLD'!AC12+'VOL DELTA'!AC12</f>
        <v>1</v>
      </c>
      <c r="AD12" s="172">
        <f>'VOL DWNLD'!AD12+'VOL DELTA'!AD12</f>
        <v>0.98</v>
      </c>
      <c r="AE12" s="172">
        <f>'VOL DWNLD'!AE12+'VOL DELTA'!AE12</f>
        <v>0.98</v>
      </c>
      <c r="AF12" s="172">
        <f>'VOL DWNLD'!AF12+'VOL DELTA'!AF12</f>
        <v>0.98</v>
      </c>
      <c r="AG12" s="172">
        <f>'VOL DWNLD'!AG12+'VOL DELTA'!AG12</f>
        <v>0.98</v>
      </c>
      <c r="AH12" s="172">
        <f>'VOL DWNLD'!AH12+'VOL DELTA'!AH12</f>
        <v>1.05</v>
      </c>
      <c r="AI12" s="172">
        <f>'VOL DWNLD'!AI12+'VOL DELTA'!AI12</f>
        <v>1</v>
      </c>
      <c r="AJ12" s="172">
        <f>'VOL DWNLD'!AJ12+'VOL DELTA'!AJ12</f>
        <v>0.97</v>
      </c>
      <c r="AK12" s="172">
        <f>'VOL DWNLD'!AK12+'VOL DELTA'!AK12</f>
        <v>1.02</v>
      </c>
      <c r="AL12" s="172">
        <f>'VOL DWNLD'!AL12+'VOL DELTA'!AL12</f>
        <v>1</v>
      </c>
      <c r="AM12" s="172">
        <f>'VOL DWNLD'!AM12+'VOL DELTA'!AM12</f>
        <v>0.97</v>
      </c>
      <c r="AN12" s="172">
        <f>'VOL DWNLD'!AN12+'VOL DELTA'!AN12</f>
        <v>1</v>
      </c>
      <c r="AO12" s="172">
        <f>'VOL DWNLD'!AO12+'VOL DELTA'!AO12</f>
        <v>1</v>
      </c>
    </row>
    <row r="13" spans="1:41" x14ac:dyDescent="0.25">
      <c r="A13" s="171">
        <v>37073</v>
      </c>
      <c r="B13" s="172">
        <f>'VOL DWNLD'!B13+'VOL DELTA'!B13</f>
        <v>1</v>
      </c>
      <c r="C13" s="172">
        <f>'VOL DWNLD'!C13+'VOL DELTA'!C13</f>
        <v>1</v>
      </c>
      <c r="D13" s="172">
        <f>'VOL DWNLD'!D13+'VOL DELTA'!D13</f>
        <v>1</v>
      </c>
      <c r="E13" s="172">
        <f>'VOL DWNLD'!E13+'VOL DELTA'!E13</f>
        <v>1</v>
      </c>
      <c r="F13" s="172">
        <f>'VOL DWNLD'!F13+'VOL DELTA'!F13</f>
        <v>1</v>
      </c>
      <c r="G13" s="172">
        <f>'VOL DWNLD'!G13+'VOL DELTA'!G13</f>
        <v>1</v>
      </c>
      <c r="H13" s="172">
        <f>'VOL DWNLD'!H13+'VOL DELTA'!H13</f>
        <v>1</v>
      </c>
      <c r="I13" s="172">
        <f>'VOL DWNLD'!I13+'VOL DELTA'!I13</f>
        <v>1</v>
      </c>
      <c r="J13" s="172">
        <f>'VOL DWNLD'!J13+'VOL DELTA'!J13</f>
        <v>1</v>
      </c>
      <c r="K13" s="172">
        <f>'VOL DWNLD'!K13+'VOL DELTA'!K13</f>
        <v>1</v>
      </c>
      <c r="L13" s="172">
        <f>'VOL DWNLD'!L13+'VOL DELTA'!L13</f>
        <v>1</v>
      </c>
      <c r="M13" s="172">
        <f>'VOL DWNLD'!M13+'VOL DELTA'!M13</f>
        <v>1</v>
      </c>
      <c r="N13" s="172">
        <f>'VOL DWNLD'!N13+'VOL DELTA'!N13</f>
        <v>1</v>
      </c>
      <c r="O13" s="172">
        <f>'VOL DWNLD'!O13+'VOL DELTA'!O13</f>
        <v>1</v>
      </c>
      <c r="P13" s="172">
        <f>'VOL DWNLD'!P13+'VOL DELTA'!P13</f>
        <v>1.03</v>
      </c>
      <c r="Q13" s="172">
        <f>'VOL DWNLD'!Q13+'VOL DELTA'!Q13</f>
        <v>1</v>
      </c>
      <c r="R13" s="172">
        <f>'VOL DWNLD'!R13+'VOL DELTA'!R13</f>
        <v>1</v>
      </c>
      <c r="S13" s="172">
        <f>'VOL DWNLD'!S13+'VOL DELTA'!S13</f>
        <v>1.02</v>
      </c>
      <c r="T13" s="172">
        <f>'VOL DWNLD'!T13+'VOL DELTA'!T13</f>
        <v>1</v>
      </c>
      <c r="U13" s="172">
        <f>'VOL DWNLD'!U13+'VOL DELTA'!U13</f>
        <v>1</v>
      </c>
      <c r="V13" s="172">
        <f>'VOL DWNLD'!V13+'VOL DELTA'!V13</f>
        <v>1</v>
      </c>
      <c r="W13" s="172">
        <f>'VOL DWNLD'!W13+'VOL DELTA'!W13</f>
        <v>1</v>
      </c>
      <c r="X13" s="172">
        <f>'VOL DWNLD'!X13+'VOL DELTA'!X13</f>
        <v>1</v>
      </c>
      <c r="Y13" s="172">
        <f>'VOL DWNLD'!Y13+'VOL DELTA'!Y13</f>
        <v>1.02</v>
      </c>
      <c r="Z13" s="172">
        <f>'VOL DWNLD'!Z13+'VOL DELTA'!Z13</f>
        <v>1</v>
      </c>
      <c r="AA13" s="172">
        <f>'VOL DWNLD'!AA13+'VOL DELTA'!AA13</f>
        <v>1</v>
      </c>
      <c r="AB13" s="172">
        <f>'VOL DWNLD'!AB13+'VOL DELTA'!AB13</f>
        <v>1</v>
      </c>
      <c r="AC13" s="172">
        <f>'VOL DWNLD'!AC13+'VOL DELTA'!AC13</f>
        <v>1</v>
      </c>
      <c r="AD13" s="172">
        <f>'VOL DWNLD'!AD13+'VOL DELTA'!AD13</f>
        <v>0.98</v>
      </c>
      <c r="AE13" s="172">
        <f>'VOL DWNLD'!AE13+'VOL DELTA'!AE13</f>
        <v>0.98</v>
      </c>
      <c r="AF13" s="172">
        <f>'VOL DWNLD'!AF13+'VOL DELTA'!AF13</f>
        <v>0.98</v>
      </c>
      <c r="AG13" s="172">
        <f>'VOL DWNLD'!AG13+'VOL DELTA'!AG13</f>
        <v>0.98</v>
      </c>
      <c r="AH13" s="172">
        <f>'VOL DWNLD'!AH13+'VOL DELTA'!AH13</f>
        <v>1.05</v>
      </c>
      <c r="AI13" s="172">
        <f>'VOL DWNLD'!AI13+'VOL DELTA'!AI13</f>
        <v>1</v>
      </c>
      <c r="AJ13" s="172">
        <f>'VOL DWNLD'!AJ13+'VOL DELTA'!AJ13</f>
        <v>0.97</v>
      </c>
      <c r="AK13" s="172">
        <f>'VOL DWNLD'!AK13+'VOL DELTA'!AK13</f>
        <v>1.02</v>
      </c>
      <c r="AL13" s="172">
        <f>'VOL DWNLD'!AL13+'VOL DELTA'!AL13</f>
        <v>1</v>
      </c>
      <c r="AM13" s="172">
        <f>'VOL DWNLD'!AM13+'VOL DELTA'!AM13</f>
        <v>0.97</v>
      </c>
      <c r="AN13" s="172">
        <f>'VOL DWNLD'!AN13+'VOL DELTA'!AN13</f>
        <v>1</v>
      </c>
      <c r="AO13" s="172">
        <f>'VOL DWNLD'!AO13+'VOL DELTA'!AO13</f>
        <v>1</v>
      </c>
    </row>
    <row r="14" spans="1:41" x14ac:dyDescent="0.25">
      <c r="A14" s="171">
        <v>37104</v>
      </c>
      <c r="B14" s="172">
        <f>'VOL DWNLD'!B14+'VOL DELTA'!B14</f>
        <v>1</v>
      </c>
      <c r="C14" s="172">
        <f>'VOL DWNLD'!C14+'VOL DELTA'!C14</f>
        <v>1</v>
      </c>
      <c r="D14" s="172">
        <f>'VOL DWNLD'!D14+'VOL DELTA'!D14</f>
        <v>1</v>
      </c>
      <c r="E14" s="172">
        <f>'VOL DWNLD'!E14+'VOL DELTA'!E14</f>
        <v>1</v>
      </c>
      <c r="F14" s="172">
        <f>'VOL DWNLD'!F14+'VOL DELTA'!F14</f>
        <v>1</v>
      </c>
      <c r="G14" s="172">
        <f>'VOL DWNLD'!G14+'VOL DELTA'!G14</f>
        <v>1</v>
      </c>
      <c r="H14" s="172">
        <f>'VOL DWNLD'!H14+'VOL DELTA'!H14</f>
        <v>1</v>
      </c>
      <c r="I14" s="172">
        <f>'VOL DWNLD'!I14+'VOL DELTA'!I14</f>
        <v>1</v>
      </c>
      <c r="J14" s="172">
        <f>'VOL DWNLD'!J14+'VOL DELTA'!J14</f>
        <v>1</v>
      </c>
      <c r="K14" s="172">
        <f>'VOL DWNLD'!K14+'VOL DELTA'!K14</f>
        <v>1</v>
      </c>
      <c r="L14" s="172">
        <f>'VOL DWNLD'!L14+'VOL DELTA'!L14</f>
        <v>1</v>
      </c>
      <c r="M14" s="172">
        <f>'VOL DWNLD'!M14+'VOL DELTA'!M14</f>
        <v>1</v>
      </c>
      <c r="N14" s="172">
        <f>'VOL DWNLD'!N14+'VOL DELTA'!N14</f>
        <v>1</v>
      </c>
      <c r="O14" s="172">
        <f>'VOL DWNLD'!O14+'VOL DELTA'!O14</f>
        <v>1</v>
      </c>
      <c r="P14" s="172">
        <f>'VOL DWNLD'!P14+'VOL DELTA'!P14</f>
        <v>1.03</v>
      </c>
      <c r="Q14" s="172">
        <f>'VOL DWNLD'!Q14+'VOL DELTA'!Q14</f>
        <v>1</v>
      </c>
      <c r="R14" s="172">
        <f>'VOL DWNLD'!R14+'VOL DELTA'!R14</f>
        <v>1</v>
      </c>
      <c r="S14" s="172">
        <f>'VOL DWNLD'!S14+'VOL DELTA'!S14</f>
        <v>1.02</v>
      </c>
      <c r="T14" s="172">
        <f>'VOL DWNLD'!T14+'VOL DELTA'!T14</f>
        <v>1</v>
      </c>
      <c r="U14" s="172">
        <f>'VOL DWNLD'!U14+'VOL DELTA'!U14</f>
        <v>1</v>
      </c>
      <c r="V14" s="172">
        <f>'VOL DWNLD'!V14+'VOL DELTA'!V14</f>
        <v>1</v>
      </c>
      <c r="W14" s="172">
        <f>'VOL DWNLD'!W14+'VOL DELTA'!W14</f>
        <v>1</v>
      </c>
      <c r="X14" s="172">
        <f>'VOL DWNLD'!X14+'VOL DELTA'!X14</f>
        <v>1</v>
      </c>
      <c r="Y14" s="172">
        <f>'VOL DWNLD'!Y14+'VOL DELTA'!Y14</f>
        <v>1.02</v>
      </c>
      <c r="Z14" s="172">
        <f>'VOL DWNLD'!Z14+'VOL DELTA'!Z14</f>
        <v>1</v>
      </c>
      <c r="AA14" s="172">
        <f>'VOL DWNLD'!AA14+'VOL DELTA'!AA14</f>
        <v>1</v>
      </c>
      <c r="AB14" s="172">
        <f>'VOL DWNLD'!AB14+'VOL DELTA'!AB14</f>
        <v>1</v>
      </c>
      <c r="AC14" s="172">
        <f>'VOL DWNLD'!AC14+'VOL DELTA'!AC14</f>
        <v>1</v>
      </c>
      <c r="AD14" s="172">
        <f>'VOL DWNLD'!AD14+'VOL DELTA'!AD14</f>
        <v>0.98</v>
      </c>
      <c r="AE14" s="172">
        <f>'VOL DWNLD'!AE14+'VOL DELTA'!AE14</f>
        <v>0.98</v>
      </c>
      <c r="AF14" s="172">
        <f>'VOL DWNLD'!AF14+'VOL DELTA'!AF14</f>
        <v>0.98</v>
      </c>
      <c r="AG14" s="172">
        <f>'VOL DWNLD'!AG14+'VOL DELTA'!AG14</f>
        <v>0.98</v>
      </c>
      <c r="AH14" s="172">
        <f>'VOL DWNLD'!AH14+'VOL DELTA'!AH14</f>
        <v>1.05</v>
      </c>
      <c r="AI14" s="172">
        <f>'VOL DWNLD'!AI14+'VOL DELTA'!AI14</f>
        <v>1</v>
      </c>
      <c r="AJ14" s="172">
        <f>'VOL DWNLD'!AJ14+'VOL DELTA'!AJ14</f>
        <v>0.97</v>
      </c>
      <c r="AK14" s="172">
        <f>'VOL DWNLD'!AK14+'VOL DELTA'!AK14</f>
        <v>1.02</v>
      </c>
      <c r="AL14" s="172">
        <f>'VOL DWNLD'!AL14+'VOL DELTA'!AL14</f>
        <v>1</v>
      </c>
      <c r="AM14" s="172">
        <f>'VOL DWNLD'!AM14+'VOL DELTA'!AM14</f>
        <v>0.97</v>
      </c>
      <c r="AN14" s="172">
        <f>'VOL DWNLD'!AN14+'VOL DELTA'!AN14</f>
        <v>1</v>
      </c>
      <c r="AO14" s="172">
        <f>'VOL DWNLD'!AO14+'VOL DELTA'!AO14</f>
        <v>1</v>
      </c>
    </row>
    <row r="15" spans="1:41" x14ac:dyDescent="0.25">
      <c r="A15" s="171">
        <v>37135</v>
      </c>
      <c r="B15" s="172">
        <f>'VOL DWNLD'!B15+'VOL DELTA'!B15</f>
        <v>1</v>
      </c>
      <c r="C15" s="172">
        <f>'VOL DWNLD'!C15+'VOL DELTA'!C15</f>
        <v>1</v>
      </c>
      <c r="D15" s="172">
        <f>'VOL DWNLD'!D15+'VOL DELTA'!D15</f>
        <v>1</v>
      </c>
      <c r="E15" s="172">
        <f>'VOL DWNLD'!E15+'VOL DELTA'!E15</f>
        <v>1</v>
      </c>
      <c r="F15" s="172">
        <f>'VOL DWNLD'!F15+'VOL DELTA'!F15</f>
        <v>1</v>
      </c>
      <c r="G15" s="172">
        <f>'VOL DWNLD'!G15+'VOL DELTA'!G15</f>
        <v>1</v>
      </c>
      <c r="H15" s="172">
        <f>'VOL DWNLD'!H15+'VOL DELTA'!H15</f>
        <v>1</v>
      </c>
      <c r="I15" s="172">
        <f>'VOL DWNLD'!I15+'VOL DELTA'!I15</f>
        <v>1</v>
      </c>
      <c r="J15" s="172">
        <f>'VOL DWNLD'!J15+'VOL DELTA'!J15</f>
        <v>1</v>
      </c>
      <c r="K15" s="172">
        <f>'VOL DWNLD'!K15+'VOL DELTA'!K15</f>
        <v>1</v>
      </c>
      <c r="L15" s="172">
        <f>'VOL DWNLD'!L15+'VOL DELTA'!L15</f>
        <v>1</v>
      </c>
      <c r="M15" s="172">
        <f>'VOL DWNLD'!M15+'VOL DELTA'!M15</f>
        <v>1</v>
      </c>
      <c r="N15" s="172">
        <f>'VOL DWNLD'!N15+'VOL DELTA'!N15</f>
        <v>1</v>
      </c>
      <c r="O15" s="172">
        <f>'VOL DWNLD'!O15+'VOL DELTA'!O15</f>
        <v>1</v>
      </c>
      <c r="P15" s="172">
        <f>'VOL DWNLD'!P15+'VOL DELTA'!P15</f>
        <v>1.03</v>
      </c>
      <c r="Q15" s="172">
        <f>'VOL DWNLD'!Q15+'VOL DELTA'!Q15</f>
        <v>1</v>
      </c>
      <c r="R15" s="172">
        <f>'VOL DWNLD'!R15+'VOL DELTA'!R15</f>
        <v>1</v>
      </c>
      <c r="S15" s="172">
        <f>'VOL DWNLD'!S15+'VOL DELTA'!S15</f>
        <v>1.02</v>
      </c>
      <c r="T15" s="172">
        <f>'VOL DWNLD'!T15+'VOL DELTA'!T15</f>
        <v>1</v>
      </c>
      <c r="U15" s="172">
        <f>'VOL DWNLD'!U15+'VOL DELTA'!U15</f>
        <v>1</v>
      </c>
      <c r="V15" s="172">
        <f>'VOL DWNLD'!V15+'VOL DELTA'!V15</f>
        <v>1</v>
      </c>
      <c r="W15" s="172">
        <f>'VOL DWNLD'!W15+'VOL DELTA'!W15</f>
        <v>1</v>
      </c>
      <c r="X15" s="172">
        <f>'VOL DWNLD'!X15+'VOL DELTA'!X15</f>
        <v>1</v>
      </c>
      <c r="Y15" s="172">
        <f>'VOL DWNLD'!Y15+'VOL DELTA'!Y15</f>
        <v>1.02</v>
      </c>
      <c r="Z15" s="172">
        <f>'VOL DWNLD'!Z15+'VOL DELTA'!Z15</f>
        <v>1</v>
      </c>
      <c r="AA15" s="172">
        <f>'VOL DWNLD'!AA15+'VOL DELTA'!AA15</f>
        <v>1</v>
      </c>
      <c r="AB15" s="172">
        <f>'VOL DWNLD'!AB15+'VOL DELTA'!AB15</f>
        <v>1</v>
      </c>
      <c r="AC15" s="172">
        <f>'VOL DWNLD'!AC15+'VOL DELTA'!AC15</f>
        <v>1</v>
      </c>
      <c r="AD15" s="172">
        <f>'VOL DWNLD'!AD15+'VOL DELTA'!AD15</f>
        <v>0.98</v>
      </c>
      <c r="AE15" s="172">
        <f>'VOL DWNLD'!AE15+'VOL DELTA'!AE15</f>
        <v>0.98</v>
      </c>
      <c r="AF15" s="172">
        <f>'VOL DWNLD'!AF15+'VOL DELTA'!AF15</f>
        <v>0.98</v>
      </c>
      <c r="AG15" s="172">
        <f>'VOL DWNLD'!AG15+'VOL DELTA'!AG15</f>
        <v>0.98</v>
      </c>
      <c r="AH15" s="172">
        <f>'VOL DWNLD'!AH15+'VOL DELTA'!AH15</f>
        <v>1.05</v>
      </c>
      <c r="AI15" s="172">
        <f>'VOL DWNLD'!AI15+'VOL DELTA'!AI15</f>
        <v>1</v>
      </c>
      <c r="AJ15" s="172">
        <f>'VOL DWNLD'!AJ15+'VOL DELTA'!AJ15</f>
        <v>0.97</v>
      </c>
      <c r="AK15" s="172">
        <f>'VOL DWNLD'!AK15+'VOL DELTA'!AK15</f>
        <v>1.02</v>
      </c>
      <c r="AL15" s="172">
        <f>'VOL DWNLD'!AL15+'VOL DELTA'!AL15</f>
        <v>1</v>
      </c>
      <c r="AM15" s="172">
        <f>'VOL DWNLD'!AM15+'VOL DELTA'!AM15</f>
        <v>0.97</v>
      </c>
      <c r="AN15" s="172">
        <f>'VOL DWNLD'!AN15+'VOL DELTA'!AN15</f>
        <v>1</v>
      </c>
      <c r="AO15" s="172">
        <f>'VOL DWNLD'!AO15+'VOL DELTA'!AO15</f>
        <v>1</v>
      </c>
    </row>
    <row r="16" spans="1:41" x14ac:dyDescent="0.25">
      <c r="A16" s="171">
        <v>37165</v>
      </c>
      <c r="B16" s="172">
        <f>'VOL DWNLD'!B16+'VOL DELTA'!B16</f>
        <v>1</v>
      </c>
      <c r="C16" s="172">
        <f>'VOL DWNLD'!C16+'VOL DELTA'!C16</f>
        <v>1</v>
      </c>
      <c r="D16" s="172">
        <f>'VOL DWNLD'!D16+'VOL DELTA'!D16</f>
        <v>1</v>
      </c>
      <c r="E16" s="172">
        <f>'VOL DWNLD'!E16+'VOL DELTA'!E16</f>
        <v>1</v>
      </c>
      <c r="F16" s="172">
        <f>'VOL DWNLD'!F16+'VOL DELTA'!F16</f>
        <v>1</v>
      </c>
      <c r="G16" s="172">
        <f>'VOL DWNLD'!G16+'VOL DELTA'!G16</f>
        <v>1</v>
      </c>
      <c r="H16" s="172">
        <f>'VOL DWNLD'!H16+'VOL DELTA'!H16</f>
        <v>1</v>
      </c>
      <c r="I16" s="172">
        <f>'VOL DWNLD'!I16+'VOL DELTA'!I16</f>
        <v>1</v>
      </c>
      <c r="J16" s="172">
        <f>'VOL DWNLD'!J16+'VOL DELTA'!J16</f>
        <v>1</v>
      </c>
      <c r="K16" s="172">
        <f>'VOL DWNLD'!K16+'VOL DELTA'!K16</f>
        <v>1</v>
      </c>
      <c r="L16" s="172">
        <f>'VOL DWNLD'!L16+'VOL DELTA'!L16</f>
        <v>1</v>
      </c>
      <c r="M16" s="172">
        <f>'VOL DWNLD'!M16+'VOL DELTA'!M16</f>
        <v>1</v>
      </c>
      <c r="N16" s="172">
        <f>'VOL DWNLD'!N16+'VOL DELTA'!N16</f>
        <v>1</v>
      </c>
      <c r="O16" s="172">
        <f>'VOL DWNLD'!O16+'VOL DELTA'!O16</f>
        <v>1</v>
      </c>
      <c r="P16" s="172">
        <f>'VOL DWNLD'!P16+'VOL DELTA'!P16</f>
        <v>1.03</v>
      </c>
      <c r="Q16" s="172">
        <f>'VOL DWNLD'!Q16+'VOL DELTA'!Q16</f>
        <v>1</v>
      </c>
      <c r="R16" s="172">
        <f>'VOL DWNLD'!R16+'VOL DELTA'!R16</f>
        <v>1</v>
      </c>
      <c r="S16" s="172">
        <f>'VOL DWNLD'!S16+'VOL DELTA'!S16</f>
        <v>1.02</v>
      </c>
      <c r="T16" s="172">
        <f>'VOL DWNLD'!T16+'VOL DELTA'!T16</f>
        <v>1</v>
      </c>
      <c r="U16" s="172">
        <f>'VOL DWNLD'!U16+'VOL DELTA'!U16</f>
        <v>1</v>
      </c>
      <c r="V16" s="172">
        <f>'VOL DWNLD'!V16+'VOL DELTA'!V16</f>
        <v>1</v>
      </c>
      <c r="W16" s="172">
        <f>'VOL DWNLD'!W16+'VOL DELTA'!W16</f>
        <v>1</v>
      </c>
      <c r="X16" s="172">
        <f>'VOL DWNLD'!X16+'VOL DELTA'!X16</f>
        <v>1</v>
      </c>
      <c r="Y16" s="172">
        <f>'VOL DWNLD'!Y16+'VOL DELTA'!Y16</f>
        <v>1.02</v>
      </c>
      <c r="Z16" s="172">
        <f>'VOL DWNLD'!Z16+'VOL DELTA'!Z16</f>
        <v>1</v>
      </c>
      <c r="AA16" s="172">
        <f>'VOL DWNLD'!AA16+'VOL DELTA'!AA16</f>
        <v>1</v>
      </c>
      <c r="AB16" s="172">
        <f>'VOL DWNLD'!AB16+'VOL DELTA'!AB16</f>
        <v>1</v>
      </c>
      <c r="AC16" s="172">
        <f>'VOL DWNLD'!AC16+'VOL DELTA'!AC16</f>
        <v>1</v>
      </c>
      <c r="AD16" s="172">
        <f>'VOL DWNLD'!AD16+'VOL DELTA'!AD16</f>
        <v>0.98</v>
      </c>
      <c r="AE16" s="172">
        <f>'VOL DWNLD'!AE16+'VOL DELTA'!AE16</f>
        <v>0.98</v>
      </c>
      <c r="AF16" s="172">
        <f>'VOL DWNLD'!AF16+'VOL DELTA'!AF16</f>
        <v>0.98</v>
      </c>
      <c r="AG16" s="172">
        <f>'VOL DWNLD'!AG16+'VOL DELTA'!AG16</f>
        <v>0.98</v>
      </c>
      <c r="AH16" s="172">
        <f>'VOL DWNLD'!AH16+'VOL DELTA'!AH16</f>
        <v>1.05</v>
      </c>
      <c r="AI16" s="172">
        <f>'VOL DWNLD'!AI16+'VOL DELTA'!AI16</f>
        <v>1</v>
      </c>
      <c r="AJ16" s="172">
        <f>'VOL DWNLD'!AJ16+'VOL DELTA'!AJ16</f>
        <v>0.97</v>
      </c>
      <c r="AK16" s="172">
        <f>'VOL DWNLD'!AK16+'VOL DELTA'!AK16</f>
        <v>1.02</v>
      </c>
      <c r="AL16" s="172">
        <f>'VOL DWNLD'!AL16+'VOL DELTA'!AL16</f>
        <v>1</v>
      </c>
      <c r="AM16" s="172">
        <f>'VOL DWNLD'!AM16+'VOL DELTA'!AM16</f>
        <v>0.97</v>
      </c>
      <c r="AN16" s="172">
        <f>'VOL DWNLD'!AN16+'VOL DELTA'!AN16</f>
        <v>1</v>
      </c>
      <c r="AO16" s="172">
        <f>'VOL DWNLD'!AO16+'VOL DELTA'!AO16</f>
        <v>1</v>
      </c>
    </row>
    <row r="17" spans="1:41" x14ac:dyDescent="0.25">
      <c r="A17" s="171">
        <v>37196</v>
      </c>
      <c r="B17" s="172">
        <f>'VOL DWNLD'!B17+'VOL DELTA'!B17</f>
        <v>1</v>
      </c>
      <c r="C17" s="172">
        <f>'VOL DWNLD'!C17+'VOL DELTA'!C17</f>
        <v>1</v>
      </c>
      <c r="D17" s="172">
        <f>'VOL DWNLD'!D17+'VOL DELTA'!D17</f>
        <v>1</v>
      </c>
      <c r="E17" s="172">
        <f>'VOL DWNLD'!E17+'VOL DELTA'!E17</f>
        <v>1</v>
      </c>
      <c r="F17" s="172">
        <f>'VOL DWNLD'!F17+'VOL DELTA'!F17</f>
        <v>1</v>
      </c>
      <c r="G17" s="172">
        <f>'VOL DWNLD'!G17+'VOL DELTA'!G17</f>
        <v>1</v>
      </c>
      <c r="H17" s="172">
        <f>'VOL DWNLD'!H17+'VOL DELTA'!H17</f>
        <v>1</v>
      </c>
      <c r="I17" s="172">
        <f>'VOL DWNLD'!I17+'VOL DELTA'!I17</f>
        <v>1</v>
      </c>
      <c r="J17" s="172">
        <f>'VOL DWNLD'!J17+'VOL DELTA'!J17</f>
        <v>1</v>
      </c>
      <c r="K17" s="172">
        <f>'VOL DWNLD'!K17+'VOL DELTA'!K17</f>
        <v>1</v>
      </c>
      <c r="L17" s="172">
        <f>'VOL DWNLD'!L17+'VOL DELTA'!L17</f>
        <v>1</v>
      </c>
      <c r="M17" s="172">
        <f>'VOL DWNLD'!M17+'VOL DELTA'!M17</f>
        <v>1</v>
      </c>
      <c r="N17" s="172">
        <f>'VOL DWNLD'!N17+'VOL DELTA'!N17</f>
        <v>1</v>
      </c>
      <c r="O17" s="172">
        <f>'VOL DWNLD'!O17+'VOL DELTA'!O17</f>
        <v>1</v>
      </c>
      <c r="P17" s="172">
        <f>'VOL DWNLD'!P17+'VOL DELTA'!P17</f>
        <v>1.03</v>
      </c>
      <c r="Q17" s="172">
        <f>'VOL DWNLD'!Q17+'VOL DELTA'!Q17</f>
        <v>1</v>
      </c>
      <c r="R17" s="172">
        <f>'VOL DWNLD'!R17+'VOL DELTA'!R17</f>
        <v>1</v>
      </c>
      <c r="S17" s="172">
        <f>'VOL DWNLD'!S17+'VOL DELTA'!S17</f>
        <v>1.02</v>
      </c>
      <c r="T17" s="172">
        <f>'VOL DWNLD'!T17+'VOL DELTA'!T17</f>
        <v>1</v>
      </c>
      <c r="U17" s="172">
        <f>'VOL DWNLD'!U17+'VOL DELTA'!U17</f>
        <v>1</v>
      </c>
      <c r="V17" s="172">
        <f>'VOL DWNLD'!V17+'VOL DELTA'!V17</f>
        <v>1</v>
      </c>
      <c r="W17" s="172">
        <f>'VOL DWNLD'!W17+'VOL DELTA'!W17</f>
        <v>1</v>
      </c>
      <c r="X17" s="172">
        <f>'VOL DWNLD'!X17+'VOL DELTA'!X17</f>
        <v>1</v>
      </c>
      <c r="Y17" s="172">
        <f>'VOL DWNLD'!Y17+'VOL DELTA'!Y17</f>
        <v>1</v>
      </c>
      <c r="Z17" s="172">
        <f>'VOL DWNLD'!Z17+'VOL DELTA'!Z17</f>
        <v>1</v>
      </c>
      <c r="AA17" s="172">
        <f>'VOL DWNLD'!AA17+'VOL DELTA'!AA17</f>
        <v>1</v>
      </c>
      <c r="AB17" s="172">
        <f>'VOL DWNLD'!AB17+'VOL DELTA'!AB17</f>
        <v>1</v>
      </c>
      <c r="AC17" s="172">
        <f>'VOL DWNLD'!AC17+'VOL DELTA'!AC17</f>
        <v>1</v>
      </c>
      <c r="AD17" s="172">
        <f>'VOL DWNLD'!AD17+'VOL DELTA'!AD17</f>
        <v>1</v>
      </c>
      <c r="AE17" s="172">
        <f>'VOL DWNLD'!AE17+'VOL DELTA'!AE17</f>
        <v>1</v>
      </c>
      <c r="AF17" s="172">
        <f>'VOL DWNLD'!AF17+'VOL DELTA'!AF17</f>
        <v>1.1000000000000001</v>
      </c>
      <c r="AG17" s="172">
        <f>'VOL DWNLD'!AG17+'VOL DELTA'!AG17</f>
        <v>1.1000000000000001</v>
      </c>
      <c r="AH17" s="172">
        <f>'VOL DWNLD'!AH17+'VOL DELTA'!AH17</f>
        <v>1.05</v>
      </c>
      <c r="AI17" s="172">
        <f>'VOL DWNLD'!AI17+'VOL DELTA'!AI17</f>
        <v>1</v>
      </c>
      <c r="AJ17" s="172">
        <f>'VOL DWNLD'!AJ17+'VOL DELTA'!AJ17</f>
        <v>0.97</v>
      </c>
      <c r="AK17" s="172">
        <f>'VOL DWNLD'!AK17+'VOL DELTA'!AK17</f>
        <v>1.02</v>
      </c>
      <c r="AL17" s="172">
        <f>'VOL DWNLD'!AL17+'VOL DELTA'!AL17</f>
        <v>1</v>
      </c>
      <c r="AM17" s="172">
        <f>'VOL DWNLD'!AM17+'VOL DELTA'!AM17</f>
        <v>0.97</v>
      </c>
      <c r="AN17" s="172">
        <f>'VOL DWNLD'!AN17+'VOL DELTA'!AN17</f>
        <v>1</v>
      </c>
      <c r="AO17" s="172">
        <f>'VOL DWNLD'!AO17+'VOL DELTA'!AO17</f>
        <v>1</v>
      </c>
    </row>
    <row r="18" spans="1:41" x14ac:dyDescent="0.25">
      <c r="A18" s="171">
        <v>37226</v>
      </c>
      <c r="B18" s="172">
        <f>'VOL DWNLD'!B18+'VOL DELTA'!B18</f>
        <v>1</v>
      </c>
      <c r="C18" s="172">
        <f>'VOL DWNLD'!C18+'VOL DELTA'!C18</f>
        <v>1</v>
      </c>
      <c r="D18" s="172">
        <f>'VOL DWNLD'!D18+'VOL DELTA'!D18</f>
        <v>1</v>
      </c>
      <c r="E18" s="172">
        <f>'VOL DWNLD'!E18+'VOL DELTA'!E18</f>
        <v>1</v>
      </c>
      <c r="F18" s="172">
        <f>'VOL DWNLD'!F18+'VOL DELTA'!F18</f>
        <v>1</v>
      </c>
      <c r="G18" s="172">
        <f>'VOL DWNLD'!G18+'VOL DELTA'!G18</f>
        <v>1</v>
      </c>
      <c r="H18" s="172">
        <f>'VOL DWNLD'!H18+'VOL DELTA'!H18</f>
        <v>1</v>
      </c>
      <c r="I18" s="172">
        <f>'VOL DWNLD'!I18+'VOL DELTA'!I18</f>
        <v>1</v>
      </c>
      <c r="J18" s="172">
        <f>'VOL DWNLD'!J18+'VOL DELTA'!J18</f>
        <v>1</v>
      </c>
      <c r="K18" s="172">
        <f>'VOL DWNLD'!K18+'VOL DELTA'!K18</f>
        <v>1</v>
      </c>
      <c r="L18" s="172">
        <f>'VOL DWNLD'!L18+'VOL DELTA'!L18</f>
        <v>1</v>
      </c>
      <c r="M18" s="172">
        <f>'VOL DWNLD'!M18+'VOL DELTA'!M18</f>
        <v>1</v>
      </c>
      <c r="N18" s="172">
        <f>'VOL DWNLD'!N18+'VOL DELTA'!N18</f>
        <v>1</v>
      </c>
      <c r="O18" s="172">
        <f>'VOL DWNLD'!O18+'VOL DELTA'!O18</f>
        <v>1</v>
      </c>
      <c r="P18" s="172">
        <f>'VOL DWNLD'!P18+'VOL DELTA'!P18</f>
        <v>1.03</v>
      </c>
      <c r="Q18" s="172">
        <f>'VOL DWNLD'!Q18+'VOL DELTA'!Q18</f>
        <v>1</v>
      </c>
      <c r="R18" s="172">
        <f>'VOL DWNLD'!R18+'VOL DELTA'!R18</f>
        <v>1</v>
      </c>
      <c r="S18" s="172">
        <f>'VOL DWNLD'!S18+'VOL DELTA'!S18</f>
        <v>1.02</v>
      </c>
      <c r="T18" s="172">
        <f>'VOL DWNLD'!T18+'VOL DELTA'!T18</f>
        <v>1</v>
      </c>
      <c r="U18" s="172">
        <f>'VOL DWNLD'!U18+'VOL DELTA'!U18</f>
        <v>1</v>
      </c>
      <c r="V18" s="172">
        <f>'VOL DWNLD'!V18+'VOL DELTA'!V18</f>
        <v>1</v>
      </c>
      <c r="W18" s="172">
        <f>'VOL DWNLD'!W18+'VOL DELTA'!W18</f>
        <v>1</v>
      </c>
      <c r="X18" s="172">
        <f>'VOL DWNLD'!X18+'VOL DELTA'!X18</f>
        <v>1</v>
      </c>
      <c r="Y18" s="172">
        <f>'VOL DWNLD'!Y18+'VOL DELTA'!Y18</f>
        <v>1</v>
      </c>
      <c r="Z18" s="172">
        <f>'VOL DWNLD'!Z18+'VOL DELTA'!Z18</f>
        <v>1</v>
      </c>
      <c r="AA18" s="172">
        <f>'VOL DWNLD'!AA18+'VOL DELTA'!AA18</f>
        <v>1</v>
      </c>
      <c r="AB18" s="172">
        <f>'VOL DWNLD'!AB18+'VOL DELTA'!AB18</f>
        <v>1</v>
      </c>
      <c r="AC18" s="172">
        <f>'VOL DWNLD'!AC18+'VOL DELTA'!AC18</f>
        <v>1</v>
      </c>
      <c r="AD18" s="172">
        <f>'VOL DWNLD'!AD18+'VOL DELTA'!AD18</f>
        <v>1</v>
      </c>
      <c r="AE18" s="172">
        <f>'VOL DWNLD'!AE18+'VOL DELTA'!AE18</f>
        <v>1</v>
      </c>
      <c r="AF18" s="172">
        <f>'VOL DWNLD'!AF18+'VOL DELTA'!AF18</f>
        <v>1.1000000000000001</v>
      </c>
      <c r="AG18" s="172">
        <f>'VOL DWNLD'!AG18+'VOL DELTA'!AG18</f>
        <v>1.1000000000000001</v>
      </c>
      <c r="AH18" s="172">
        <f>'VOL DWNLD'!AH18+'VOL DELTA'!AH18</f>
        <v>1.05</v>
      </c>
      <c r="AI18" s="172">
        <f>'VOL DWNLD'!AI18+'VOL DELTA'!AI18</f>
        <v>1</v>
      </c>
      <c r="AJ18" s="172">
        <f>'VOL DWNLD'!AJ18+'VOL DELTA'!AJ18</f>
        <v>0.97</v>
      </c>
      <c r="AK18" s="172">
        <f>'VOL DWNLD'!AK18+'VOL DELTA'!AK18</f>
        <v>1.02</v>
      </c>
      <c r="AL18" s="172">
        <f>'VOL DWNLD'!AL18+'VOL DELTA'!AL18</f>
        <v>1</v>
      </c>
      <c r="AM18" s="172">
        <f>'VOL DWNLD'!AM18+'VOL DELTA'!AM18</f>
        <v>0.97</v>
      </c>
      <c r="AN18" s="172">
        <f>'VOL DWNLD'!AN18+'VOL DELTA'!AN18</f>
        <v>1</v>
      </c>
      <c r="AO18" s="172">
        <f>'VOL DWNLD'!AO18+'VOL DELTA'!AO18</f>
        <v>1</v>
      </c>
    </row>
    <row r="19" spans="1:41" x14ac:dyDescent="0.25">
      <c r="A19" s="171">
        <v>37257</v>
      </c>
      <c r="B19" s="172">
        <f>'VOL DWNLD'!B19+'VOL DELTA'!B19</f>
        <v>1</v>
      </c>
      <c r="C19" s="172">
        <f>'VOL DWNLD'!C19+'VOL DELTA'!C19</f>
        <v>1</v>
      </c>
      <c r="D19" s="172">
        <f>'VOL DWNLD'!D19+'VOL DELTA'!D19</f>
        <v>1</v>
      </c>
      <c r="E19" s="172">
        <f>'VOL DWNLD'!E19+'VOL DELTA'!E19</f>
        <v>1</v>
      </c>
      <c r="F19" s="172">
        <f>'VOL DWNLD'!F19+'VOL DELTA'!F19</f>
        <v>1</v>
      </c>
      <c r="G19" s="172">
        <f>'VOL DWNLD'!G19+'VOL DELTA'!G19</f>
        <v>1</v>
      </c>
      <c r="H19" s="172">
        <f>'VOL DWNLD'!H19+'VOL DELTA'!H19</f>
        <v>1</v>
      </c>
      <c r="I19" s="172">
        <f>'VOL DWNLD'!I19+'VOL DELTA'!I19</f>
        <v>1</v>
      </c>
      <c r="J19" s="172">
        <f>'VOL DWNLD'!J19+'VOL DELTA'!J19</f>
        <v>1</v>
      </c>
      <c r="K19" s="172">
        <f>'VOL DWNLD'!K19+'VOL DELTA'!K19</f>
        <v>1</v>
      </c>
      <c r="L19" s="172">
        <f>'VOL DWNLD'!L19+'VOL DELTA'!L19</f>
        <v>1</v>
      </c>
      <c r="M19" s="172">
        <f>'VOL DWNLD'!M19+'VOL DELTA'!M19</f>
        <v>1</v>
      </c>
      <c r="N19" s="172">
        <f>'VOL DWNLD'!N19+'VOL DELTA'!N19</f>
        <v>1</v>
      </c>
      <c r="O19" s="172">
        <f>'VOL DWNLD'!O19+'VOL DELTA'!O19</f>
        <v>1</v>
      </c>
      <c r="P19" s="172">
        <f>'VOL DWNLD'!P19+'VOL DELTA'!P19</f>
        <v>1.03</v>
      </c>
      <c r="Q19" s="172">
        <f>'VOL DWNLD'!Q19+'VOL DELTA'!Q19</f>
        <v>1</v>
      </c>
      <c r="R19" s="172">
        <f>'VOL DWNLD'!R19+'VOL DELTA'!R19</f>
        <v>1</v>
      </c>
      <c r="S19" s="172">
        <f>'VOL DWNLD'!S19+'VOL DELTA'!S19</f>
        <v>1.02</v>
      </c>
      <c r="T19" s="172">
        <f>'VOL DWNLD'!T19+'VOL DELTA'!T19</f>
        <v>1</v>
      </c>
      <c r="U19" s="172">
        <f>'VOL DWNLD'!U19+'VOL DELTA'!U19</f>
        <v>1</v>
      </c>
      <c r="V19" s="172">
        <f>'VOL DWNLD'!V19+'VOL DELTA'!V19</f>
        <v>1</v>
      </c>
      <c r="W19" s="172">
        <f>'VOL DWNLD'!W19+'VOL DELTA'!W19</f>
        <v>1</v>
      </c>
      <c r="X19" s="172">
        <f>'VOL DWNLD'!X19+'VOL DELTA'!X19</f>
        <v>1</v>
      </c>
      <c r="Y19" s="172">
        <f>'VOL DWNLD'!Y19+'VOL DELTA'!Y19</f>
        <v>1</v>
      </c>
      <c r="Z19" s="172">
        <f>'VOL DWNLD'!Z19+'VOL DELTA'!Z19</f>
        <v>1</v>
      </c>
      <c r="AA19" s="172">
        <f>'VOL DWNLD'!AA19+'VOL DELTA'!AA19</f>
        <v>1</v>
      </c>
      <c r="AB19" s="172">
        <f>'VOL DWNLD'!AB19+'VOL DELTA'!AB19</f>
        <v>1</v>
      </c>
      <c r="AC19" s="172">
        <f>'VOL DWNLD'!AC19+'VOL DELTA'!AC19</f>
        <v>1</v>
      </c>
      <c r="AD19" s="172">
        <f>'VOL DWNLD'!AD19+'VOL DELTA'!AD19</f>
        <v>1</v>
      </c>
      <c r="AE19" s="172">
        <f>'VOL DWNLD'!AE19+'VOL DELTA'!AE19</f>
        <v>1</v>
      </c>
      <c r="AF19" s="172">
        <f>'VOL DWNLD'!AF19+'VOL DELTA'!AF19</f>
        <v>1.1000000000000001</v>
      </c>
      <c r="AG19" s="172">
        <f>'VOL DWNLD'!AG19+'VOL DELTA'!AG19</f>
        <v>1.1000000000000001</v>
      </c>
      <c r="AH19" s="172">
        <f>'VOL DWNLD'!AH19+'VOL DELTA'!AH19</f>
        <v>1.05</v>
      </c>
      <c r="AI19" s="172">
        <f>'VOL DWNLD'!AI19+'VOL DELTA'!AI19</f>
        <v>1</v>
      </c>
      <c r="AJ19" s="172">
        <f>'VOL DWNLD'!AJ19+'VOL DELTA'!AJ19</f>
        <v>0.97</v>
      </c>
      <c r="AK19" s="172">
        <f>'VOL DWNLD'!AK19+'VOL DELTA'!AK19</f>
        <v>1.02</v>
      </c>
      <c r="AL19" s="172">
        <f>'VOL DWNLD'!AL19+'VOL DELTA'!AL19</f>
        <v>1</v>
      </c>
      <c r="AM19" s="172">
        <f>'VOL DWNLD'!AM19+'VOL DELTA'!AM19</f>
        <v>0.97</v>
      </c>
      <c r="AN19" s="172">
        <f>'VOL DWNLD'!AN19+'VOL DELTA'!AN19</f>
        <v>1</v>
      </c>
      <c r="AO19" s="172">
        <f>'VOL DWNLD'!AO19+'VOL DELTA'!AO19</f>
        <v>1</v>
      </c>
    </row>
    <row r="20" spans="1:41" x14ac:dyDescent="0.25">
      <c r="A20" s="171">
        <v>37288</v>
      </c>
      <c r="B20" s="172">
        <f>'VOL DWNLD'!B20+'VOL DELTA'!B20</f>
        <v>1</v>
      </c>
      <c r="C20" s="172">
        <f>'VOL DWNLD'!C20+'VOL DELTA'!C20</f>
        <v>1</v>
      </c>
      <c r="D20" s="172">
        <f>'VOL DWNLD'!D20+'VOL DELTA'!D20</f>
        <v>1</v>
      </c>
      <c r="E20" s="172">
        <f>'VOL DWNLD'!E20+'VOL DELTA'!E20</f>
        <v>1</v>
      </c>
      <c r="F20" s="172">
        <f>'VOL DWNLD'!F20+'VOL DELTA'!F20</f>
        <v>1</v>
      </c>
      <c r="G20" s="172">
        <f>'VOL DWNLD'!G20+'VOL DELTA'!G20</f>
        <v>1</v>
      </c>
      <c r="H20" s="172">
        <f>'VOL DWNLD'!H20+'VOL DELTA'!H20</f>
        <v>1</v>
      </c>
      <c r="I20" s="172">
        <f>'VOL DWNLD'!I20+'VOL DELTA'!I20</f>
        <v>1</v>
      </c>
      <c r="J20" s="172">
        <f>'VOL DWNLD'!J20+'VOL DELTA'!J20</f>
        <v>1</v>
      </c>
      <c r="K20" s="172">
        <f>'VOL DWNLD'!K20+'VOL DELTA'!K20</f>
        <v>1</v>
      </c>
      <c r="L20" s="172">
        <f>'VOL DWNLD'!L20+'VOL DELTA'!L20</f>
        <v>1</v>
      </c>
      <c r="M20" s="172">
        <f>'VOL DWNLD'!M20+'VOL DELTA'!M20</f>
        <v>1</v>
      </c>
      <c r="N20" s="172">
        <f>'VOL DWNLD'!N20+'VOL DELTA'!N20</f>
        <v>1</v>
      </c>
      <c r="O20" s="172">
        <f>'VOL DWNLD'!O20+'VOL DELTA'!O20</f>
        <v>1</v>
      </c>
      <c r="P20" s="172">
        <f>'VOL DWNLD'!P20+'VOL DELTA'!P20</f>
        <v>1.03</v>
      </c>
      <c r="Q20" s="172">
        <f>'VOL DWNLD'!Q20+'VOL DELTA'!Q20</f>
        <v>1</v>
      </c>
      <c r="R20" s="172">
        <f>'VOL DWNLD'!R20+'VOL DELTA'!R20</f>
        <v>1</v>
      </c>
      <c r="S20" s="172">
        <f>'VOL DWNLD'!S20+'VOL DELTA'!S20</f>
        <v>1.02</v>
      </c>
      <c r="T20" s="172">
        <f>'VOL DWNLD'!T20+'VOL DELTA'!T20</f>
        <v>1</v>
      </c>
      <c r="U20" s="172">
        <f>'VOL DWNLD'!U20+'VOL DELTA'!U20</f>
        <v>1</v>
      </c>
      <c r="V20" s="172">
        <f>'VOL DWNLD'!V20+'VOL DELTA'!V20</f>
        <v>1</v>
      </c>
      <c r="W20" s="172">
        <f>'VOL DWNLD'!W20+'VOL DELTA'!W20</f>
        <v>1</v>
      </c>
      <c r="X20" s="172">
        <f>'VOL DWNLD'!X20+'VOL DELTA'!X20</f>
        <v>1</v>
      </c>
      <c r="Y20" s="172">
        <f>'VOL DWNLD'!Y20+'VOL DELTA'!Y20</f>
        <v>1</v>
      </c>
      <c r="Z20" s="172">
        <f>'VOL DWNLD'!Z20+'VOL DELTA'!Z20</f>
        <v>1</v>
      </c>
      <c r="AA20" s="172">
        <f>'VOL DWNLD'!AA20+'VOL DELTA'!AA20</f>
        <v>1</v>
      </c>
      <c r="AB20" s="172">
        <f>'VOL DWNLD'!AB20+'VOL DELTA'!AB20</f>
        <v>1</v>
      </c>
      <c r="AC20" s="172">
        <f>'VOL DWNLD'!AC20+'VOL DELTA'!AC20</f>
        <v>1</v>
      </c>
      <c r="AD20" s="172">
        <f>'VOL DWNLD'!AD20+'VOL DELTA'!AD20</f>
        <v>1</v>
      </c>
      <c r="AE20" s="172">
        <f>'VOL DWNLD'!AE20+'VOL DELTA'!AE20</f>
        <v>1</v>
      </c>
      <c r="AF20" s="172">
        <f>'VOL DWNLD'!AF20+'VOL DELTA'!AF20</f>
        <v>1.1000000000000001</v>
      </c>
      <c r="AG20" s="172">
        <f>'VOL DWNLD'!AG20+'VOL DELTA'!AG20</f>
        <v>1.1000000000000001</v>
      </c>
      <c r="AH20" s="172">
        <f>'VOL DWNLD'!AH20+'VOL DELTA'!AH20</f>
        <v>1.05</v>
      </c>
      <c r="AI20" s="172">
        <f>'VOL DWNLD'!AI20+'VOL DELTA'!AI20</f>
        <v>1</v>
      </c>
      <c r="AJ20" s="172">
        <f>'VOL DWNLD'!AJ20+'VOL DELTA'!AJ20</f>
        <v>0.97</v>
      </c>
      <c r="AK20" s="172">
        <f>'VOL DWNLD'!AK20+'VOL DELTA'!AK20</f>
        <v>1.02</v>
      </c>
      <c r="AL20" s="172">
        <f>'VOL DWNLD'!AL20+'VOL DELTA'!AL20</f>
        <v>1</v>
      </c>
      <c r="AM20" s="172">
        <f>'VOL DWNLD'!AM20+'VOL DELTA'!AM20</f>
        <v>0.97</v>
      </c>
      <c r="AN20" s="172">
        <f>'VOL DWNLD'!AN20+'VOL DELTA'!AN20</f>
        <v>1</v>
      </c>
      <c r="AO20" s="172">
        <f>'VOL DWNLD'!AO20+'VOL DELTA'!AO20</f>
        <v>1</v>
      </c>
    </row>
    <row r="21" spans="1:41" x14ac:dyDescent="0.25">
      <c r="A21" s="171">
        <v>37316</v>
      </c>
      <c r="B21" s="172">
        <f>'VOL DWNLD'!B21+'VOL DELTA'!B21</f>
        <v>1</v>
      </c>
      <c r="C21" s="172">
        <f>'VOL DWNLD'!C21+'VOL DELTA'!C21</f>
        <v>1</v>
      </c>
      <c r="D21" s="172">
        <f>'VOL DWNLD'!D21+'VOL DELTA'!D21</f>
        <v>1</v>
      </c>
      <c r="E21" s="172">
        <f>'VOL DWNLD'!E21+'VOL DELTA'!E21</f>
        <v>1</v>
      </c>
      <c r="F21" s="172">
        <f>'VOL DWNLD'!F21+'VOL DELTA'!F21</f>
        <v>1</v>
      </c>
      <c r="G21" s="172">
        <f>'VOL DWNLD'!G21+'VOL DELTA'!G21</f>
        <v>1</v>
      </c>
      <c r="H21" s="172">
        <f>'VOL DWNLD'!H21+'VOL DELTA'!H21</f>
        <v>1</v>
      </c>
      <c r="I21" s="172">
        <f>'VOL DWNLD'!I21+'VOL DELTA'!I21</f>
        <v>1</v>
      </c>
      <c r="J21" s="172">
        <f>'VOL DWNLD'!J21+'VOL DELTA'!J21</f>
        <v>1</v>
      </c>
      <c r="K21" s="172">
        <f>'VOL DWNLD'!K21+'VOL DELTA'!K21</f>
        <v>1</v>
      </c>
      <c r="L21" s="172">
        <f>'VOL DWNLD'!L21+'VOL DELTA'!L21</f>
        <v>1</v>
      </c>
      <c r="M21" s="172">
        <f>'VOL DWNLD'!M21+'VOL DELTA'!M21</f>
        <v>1</v>
      </c>
      <c r="N21" s="172">
        <f>'VOL DWNLD'!N21+'VOL DELTA'!N21</f>
        <v>1</v>
      </c>
      <c r="O21" s="172">
        <f>'VOL DWNLD'!O21+'VOL DELTA'!O21</f>
        <v>1</v>
      </c>
      <c r="P21" s="172">
        <f>'VOL DWNLD'!P21+'VOL DELTA'!P21</f>
        <v>1.03</v>
      </c>
      <c r="Q21" s="172">
        <f>'VOL DWNLD'!Q21+'VOL DELTA'!Q21</f>
        <v>1</v>
      </c>
      <c r="R21" s="172">
        <f>'VOL DWNLD'!R21+'VOL DELTA'!R21</f>
        <v>1</v>
      </c>
      <c r="S21" s="172">
        <f>'VOL DWNLD'!S21+'VOL DELTA'!S21</f>
        <v>1.02</v>
      </c>
      <c r="T21" s="172">
        <f>'VOL DWNLD'!T21+'VOL DELTA'!T21</f>
        <v>1</v>
      </c>
      <c r="U21" s="172">
        <f>'VOL DWNLD'!U21+'VOL DELTA'!U21</f>
        <v>1</v>
      </c>
      <c r="V21" s="172">
        <f>'VOL DWNLD'!V21+'VOL DELTA'!V21</f>
        <v>1</v>
      </c>
      <c r="W21" s="172">
        <f>'VOL DWNLD'!W21+'VOL DELTA'!W21</f>
        <v>1</v>
      </c>
      <c r="X21" s="172">
        <f>'VOL DWNLD'!X21+'VOL DELTA'!X21</f>
        <v>1</v>
      </c>
      <c r="Y21" s="172">
        <f>'VOL DWNLD'!Y21+'VOL DELTA'!Y21</f>
        <v>1</v>
      </c>
      <c r="Z21" s="172">
        <f>'VOL DWNLD'!Z21+'VOL DELTA'!Z21</f>
        <v>1</v>
      </c>
      <c r="AA21" s="172">
        <f>'VOL DWNLD'!AA21+'VOL DELTA'!AA21</f>
        <v>1</v>
      </c>
      <c r="AB21" s="172">
        <f>'VOL DWNLD'!AB21+'VOL DELTA'!AB21</f>
        <v>1</v>
      </c>
      <c r="AC21" s="172">
        <f>'VOL DWNLD'!AC21+'VOL DELTA'!AC21</f>
        <v>1</v>
      </c>
      <c r="AD21" s="172">
        <f>'VOL DWNLD'!AD21+'VOL DELTA'!AD21</f>
        <v>1</v>
      </c>
      <c r="AE21" s="172">
        <f>'VOL DWNLD'!AE21+'VOL DELTA'!AE21</f>
        <v>1</v>
      </c>
      <c r="AF21" s="172">
        <f>'VOL DWNLD'!AF21+'VOL DELTA'!AF21</f>
        <v>1.1000000000000001</v>
      </c>
      <c r="AG21" s="172">
        <f>'VOL DWNLD'!AG21+'VOL DELTA'!AG21</f>
        <v>1.1000000000000001</v>
      </c>
      <c r="AH21" s="172">
        <f>'VOL DWNLD'!AH21+'VOL DELTA'!AH21</f>
        <v>1.05</v>
      </c>
      <c r="AI21" s="172">
        <f>'VOL DWNLD'!AI21+'VOL DELTA'!AI21</f>
        <v>1</v>
      </c>
      <c r="AJ21" s="172">
        <f>'VOL DWNLD'!AJ21+'VOL DELTA'!AJ21</f>
        <v>0.97</v>
      </c>
      <c r="AK21" s="172">
        <f>'VOL DWNLD'!AK21+'VOL DELTA'!AK21</f>
        <v>1.02</v>
      </c>
      <c r="AL21" s="172">
        <f>'VOL DWNLD'!AL21+'VOL DELTA'!AL21</f>
        <v>1</v>
      </c>
      <c r="AM21" s="172">
        <f>'VOL DWNLD'!AM21+'VOL DELTA'!AM21</f>
        <v>0.97</v>
      </c>
      <c r="AN21" s="172">
        <f>'VOL DWNLD'!AN21+'VOL DELTA'!AN21</f>
        <v>1</v>
      </c>
      <c r="AO21" s="172">
        <f>'VOL DWNLD'!AO21+'VOL DELTA'!AO21</f>
        <v>1</v>
      </c>
    </row>
    <row r="22" spans="1:41" x14ac:dyDescent="0.25">
      <c r="A22" s="171">
        <v>37347</v>
      </c>
      <c r="B22" s="172">
        <f>'VOL DWNLD'!B22+'VOL DELTA'!B22</f>
        <v>1</v>
      </c>
      <c r="C22" s="172">
        <f>'VOL DWNLD'!C22+'VOL DELTA'!C22</f>
        <v>1</v>
      </c>
      <c r="D22" s="172">
        <f>'VOL DWNLD'!D22+'VOL DELTA'!D22</f>
        <v>1</v>
      </c>
      <c r="E22" s="172">
        <f>'VOL DWNLD'!E22+'VOL DELTA'!E22</f>
        <v>1</v>
      </c>
      <c r="F22" s="172">
        <f>'VOL DWNLD'!F22+'VOL DELTA'!F22</f>
        <v>1</v>
      </c>
      <c r="G22" s="172">
        <f>'VOL DWNLD'!G22+'VOL DELTA'!G22</f>
        <v>1</v>
      </c>
      <c r="H22" s="172">
        <f>'VOL DWNLD'!H22+'VOL DELTA'!H22</f>
        <v>1</v>
      </c>
      <c r="I22" s="172">
        <f>'VOL DWNLD'!I22+'VOL DELTA'!I22</f>
        <v>1</v>
      </c>
      <c r="J22" s="172">
        <f>'VOL DWNLD'!J22+'VOL DELTA'!J22</f>
        <v>1</v>
      </c>
      <c r="K22" s="172">
        <f>'VOL DWNLD'!K22+'VOL DELTA'!K22</f>
        <v>1</v>
      </c>
      <c r="L22" s="172">
        <f>'VOL DWNLD'!L22+'VOL DELTA'!L22</f>
        <v>1</v>
      </c>
      <c r="M22" s="172">
        <f>'VOL DWNLD'!M22+'VOL DELTA'!M22</f>
        <v>1</v>
      </c>
      <c r="N22" s="172">
        <f>'VOL DWNLD'!N22+'VOL DELTA'!N22</f>
        <v>1</v>
      </c>
      <c r="O22" s="172">
        <f>'VOL DWNLD'!O22+'VOL DELTA'!O22</f>
        <v>1</v>
      </c>
      <c r="P22" s="172">
        <f>'VOL DWNLD'!P22+'VOL DELTA'!P22</f>
        <v>1.03</v>
      </c>
      <c r="Q22" s="172">
        <f>'VOL DWNLD'!Q22+'VOL DELTA'!Q22</f>
        <v>1</v>
      </c>
      <c r="R22" s="172">
        <f>'VOL DWNLD'!R22+'VOL DELTA'!R22</f>
        <v>1</v>
      </c>
      <c r="S22" s="172">
        <f>'VOL DWNLD'!S22+'VOL DELTA'!S22</f>
        <v>1.02</v>
      </c>
      <c r="T22" s="172">
        <f>'VOL DWNLD'!T22+'VOL DELTA'!T22</f>
        <v>1</v>
      </c>
      <c r="U22" s="172">
        <f>'VOL DWNLD'!U22+'VOL DELTA'!U22</f>
        <v>1</v>
      </c>
      <c r="V22" s="172">
        <f>'VOL DWNLD'!V22+'VOL DELTA'!V22</f>
        <v>1</v>
      </c>
      <c r="W22" s="172">
        <f>'VOL DWNLD'!W22+'VOL DELTA'!W22</f>
        <v>1</v>
      </c>
      <c r="X22" s="172">
        <f>'VOL DWNLD'!X22+'VOL DELTA'!X22</f>
        <v>1</v>
      </c>
      <c r="Y22" s="172">
        <f>'VOL DWNLD'!Y22+'VOL DELTA'!Y22</f>
        <v>1.02</v>
      </c>
      <c r="Z22" s="172">
        <f>'VOL DWNLD'!Z22+'VOL DELTA'!Z22</f>
        <v>1</v>
      </c>
      <c r="AA22" s="172">
        <f>'VOL DWNLD'!AA22+'VOL DELTA'!AA22</f>
        <v>1</v>
      </c>
      <c r="AB22" s="172">
        <f>'VOL DWNLD'!AB22+'VOL DELTA'!AB22</f>
        <v>1</v>
      </c>
      <c r="AC22" s="172">
        <f>'VOL DWNLD'!AC22+'VOL DELTA'!AC22</f>
        <v>1</v>
      </c>
      <c r="AD22" s="172">
        <f>'VOL DWNLD'!AD22+'VOL DELTA'!AD22</f>
        <v>0.98</v>
      </c>
      <c r="AE22" s="172">
        <f>'VOL DWNLD'!AE22+'VOL DELTA'!AE22</f>
        <v>0.98</v>
      </c>
      <c r="AF22" s="172">
        <f>'VOL DWNLD'!AF22+'VOL DELTA'!AF22</f>
        <v>0.98</v>
      </c>
      <c r="AG22" s="172">
        <f>'VOL DWNLD'!AG22+'VOL DELTA'!AG22</f>
        <v>0.98</v>
      </c>
      <c r="AH22" s="172">
        <f>'VOL DWNLD'!AH22+'VOL DELTA'!AH22</f>
        <v>1.05</v>
      </c>
      <c r="AI22" s="172">
        <f>'VOL DWNLD'!AI22+'VOL DELTA'!AI22</f>
        <v>1</v>
      </c>
      <c r="AJ22" s="172">
        <f>'VOL DWNLD'!AJ22+'VOL DELTA'!AJ22</f>
        <v>1</v>
      </c>
      <c r="AK22" s="172">
        <f>'VOL DWNLD'!AK22+'VOL DELTA'!AK22</f>
        <v>1.02</v>
      </c>
      <c r="AL22" s="172">
        <f>'VOL DWNLD'!AL22+'VOL DELTA'!AL22</f>
        <v>1</v>
      </c>
      <c r="AM22" s="172">
        <f>'VOL DWNLD'!AM22+'VOL DELTA'!AM22</f>
        <v>1</v>
      </c>
      <c r="AN22" s="172">
        <f>'VOL DWNLD'!AN22+'VOL DELTA'!AN22</f>
        <v>1</v>
      </c>
      <c r="AO22" s="172">
        <f>'VOL DWNLD'!AO22+'VOL DELTA'!AO22</f>
        <v>1</v>
      </c>
    </row>
    <row r="23" spans="1:41" x14ac:dyDescent="0.25">
      <c r="A23" s="171">
        <v>37377</v>
      </c>
      <c r="B23" s="172">
        <f>'VOL DWNLD'!B23+'VOL DELTA'!B23</f>
        <v>1</v>
      </c>
      <c r="C23" s="172">
        <f>'VOL DWNLD'!C23+'VOL DELTA'!C23</f>
        <v>1</v>
      </c>
      <c r="D23" s="172">
        <f>'VOL DWNLD'!D23+'VOL DELTA'!D23</f>
        <v>1</v>
      </c>
      <c r="E23" s="172">
        <f>'VOL DWNLD'!E23+'VOL DELTA'!E23</f>
        <v>1</v>
      </c>
      <c r="F23" s="172">
        <f>'VOL DWNLD'!F23+'VOL DELTA'!F23</f>
        <v>1</v>
      </c>
      <c r="G23" s="172">
        <f>'VOL DWNLD'!G23+'VOL DELTA'!G23</f>
        <v>1</v>
      </c>
      <c r="H23" s="172">
        <f>'VOL DWNLD'!H23+'VOL DELTA'!H23</f>
        <v>1</v>
      </c>
      <c r="I23" s="172">
        <f>'VOL DWNLD'!I23+'VOL DELTA'!I23</f>
        <v>1</v>
      </c>
      <c r="J23" s="172">
        <f>'VOL DWNLD'!J23+'VOL DELTA'!J23</f>
        <v>1</v>
      </c>
      <c r="K23" s="172">
        <f>'VOL DWNLD'!K23+'VOL DELTA'!K23</f>
        <v>1</v>
      </c>
      <c r="L23" s="172">
        <f>'VOL DWNLD'!L23+'VOL DELTA'!L23</f>
        <v>1</v>
      </c>
      <c r="M23" s="172">
        <f>'VOL DWNLD'!M23+'VOL DELTA'!M23</f>
        <v>1</v>
      </c>
      <c r="N23" s="172">
        <f>'VOL DWNLD'!N23+'VOL DELTA'!N23</f>
        <v>1</v>
      </c>
      <c r="O23" s="172">
        <f>'VOL DWNLD'!O23+'VOL DELTA'!O23</f>
        <v>1</v>
      </c>
      <c r="P23" s="172">
        <f>'VOL DWNLD'!P23+'VOL DELTA'!P23</f>
        <v>1.03</v>
      </c>
      <c r="Q23" s="172">
        <f>'VOL DWNLD'!Q23+'VOL DELTA'!Q23</f>
        <v>1</v>
      </c>
      <c r="R23" s="172">
        <f>'VOL DWNLD'!R23+'VOL DELTA'!R23</f>
        <v>1</v>
      </c>
      <c r="S23" s="172">
        <f>'VOL DWNLD'!S23+'VOL DELTA'!S23</f>
        <v>1.02</v>
      </c>
      <c r="T23" s="172">
        <f>'VOL DWNLD'!T23+'VOL DELTA'!T23</f>
        <v>1</v>
      </c>
      <c r="U23" s="172">
        <f>'VOL DWNLD'!U23+'VOL DELTA'!U23</f>
        <v>1</v>
      </c>
      <c r="V23" s="172">
        <f>'VOL DWNLD'!V23+'VOL DELTA'!V23</f>
        <v>1</v>
      </c>
      <c r="W23" s="172">
        <f>'VOL DWNLD'!W23+'VOL DELTA'!W23</f>
        <v>1</v>
      </c>
      <c r="X23" s="172">
        <f>'VOL DWNLD'!X23+'VOL DELTA'!X23</f>
        <v>1</v>
      </c>
      <c r="Y23" s="172">
        <f>'VOL DWNLD'!Y23+'VOL DELTA'!Y23</f>
        <v>1.02</v>
      </c>
      <c r="Z23" s="172">
        <f>'VOL DWNLD'!Z23+'VOL DELTA'!Z23</f>
        <v>1</v>
      </c>
      <c r="AA23" s="172">
        <f>'VOL DWNLD'!AA23+'VOL DELTA'!AA23</f>
        <v>1</v>
      </c>
      <c r="AB23" s="172">
        <f>'VOL DWNLD'!AB23+'VOL DELTA'!AB23</f>
        <v>1</v>
      </c>
      <c r="AC23" s="172">
        <f>'VOL DWNLD'!AC23+'VOL DELTA'!AC23</f>
        <v>1</v>
      </c>
      <c r="AD23" s="172">
        <f>'VOL DWNLD'!AD23+'VOL DELTA'!AD23</f>
        <v>0.98</v>
      </c>
      <c r="AE23" s="172">
        <f>'VOL DWNLD'!AE23+'VOL DELTA'!AE23</f>
        <v>0.98</v>
      </c>
      <c r="AF23" s="172">
        <f>'VOL DWNLD'!AF23+'VOL DELTA'!AF23</f>
        <v>0.98</v>
      </c>
      <c r="AG23" s="172">
        <f>'VOL DWNLD'!AG23+'VOL DELTA'!AG23</f>
        <v>0.98</v>
      </c>
      <c r="AH23" s="172">
        <f>'VOL DWNLD'!AH23+'VOL DELTA'!AH23</f>
        <v>1.05</v>
      </c>
      <c r="AI23" s="172">
        <f>'VOL DWNLD'!AI23+'VOL DELTA'!AI23</f>
        <v>1</v>
      </c>
      <c r="AJ23" s="172">
        <f>'VOL DWNLD'!AJ23+'VOL DELTA'!AJ23</f>
        <v>1</v>
      </c>
      <c r="AK23" s="172">
        <f>'VOL DWNLD'!AK23+'VOL DELTA'!AK23</f>
        <v>1.02</v>
      </c>
      <c r="AL23" s="172">
        <f>'VOL DWNLD'!AL23+'VOL DELTA'!AL23</f>
        <v>1</v>
      </c>
      <c r="AM23" s="172">
        <f>'VOL DWNLD'!AM23+'VOL DELTA'!AM23</f>
        <v>1</v>
      </c>
      <c r="AN23" s="172">
        <f>'VOL DWNLD'!AN23+'VOL DELTA'!AN23</f>
        <v>1</v>
      </c>
      <c r="AO23" s="172">
        <f>'VOL DWNLD'!AO23+'VOL DELTA'!AO23</f>
        <v>1</v>
      </c>
    </row>
    <row r="24" spans="1:41" x14ac:dyDescent="0.25">
      <c r="A24" s="171">
        <v>37408</v>
      </c>
      <c r="B24" s="172">
        <f>'VOL DWNLD'!B24+'VOL DELTA'!B24</f>
        <v>1</v>
      </c>
      <c r="C24" s="172">
        <f>'VOL DWNLD'!C24+'VOL DELTA'!C24</f>
        <v>1</v>
      </c>
      <c r="D24" s="172">
        <f>'VOL DWNLD'!D24+'VOL DELTA'!D24</f>
        <v>1</v>
      </c>
      <c r="E24" s="172">
        <f>'VOL DWNLD'!E24+'VOL DELTA'!E24</f>
        <v>1</v>
      </c>
      <c r="F24" s="172">
        <f>'VOL DWNLD'!F24+'VOL DELTA'!F24</f>
        <v>1</v>
      </c>
      <c r="G24" s="172">
        <f>'VOL DWNLD'!G24+'VOL DELTA'!G24</f>
        <v>1</v>
      </c>
      <c r="H24" s="172">
        <f>'VOL DWNLD'!H24+'VOL DELTA'!H24</f>
        <v>1</v>
      </c>
      <c r="I24" s="172">
        <f>'VOL DWNLD'!I24+'VOL DELTA'!I24</f>
        <v>1</v>
      </c>
      <c r="J24" s="172">
        <f>'VOL DWNLD'!J24+'VOL DELTA'!J24</f>
        <v>1</v>
      </c>
      <c r="K24" s="172">
        <f>'VOL DWNLD'!K24+'VOL DELTA'!K24</f>
        <v>1</v>
      </c>
      <c r="L24" s="172">
        <f>'VOL DWNLD'!L24+'VOL DELTA'!L24</f>
        <v>1</v>
      </c>
      <c r="M24" s="172">
        <f>'VOL DWNLD'!M24+'VOL DELTA'!M24</f>
        <v>1</v>
      </c>
      <c r="N24" s="172">
        <f>'VOL DWNLD'!N24+'VOL DELTA'!N24</f>
        <v>1</v>
      </c>
      <c r="O24" s="172">
        <f>'VOL DWNLD'!O24+'VOL DELTA'!O24</f>
        <v>1</v>
      </c>
      <c r="P24" s="172">
        <f>'VOL DWNLD'!P24+'VOL DELTA'!P24</f>
        <v>1.03</v>
      </c>
      <c r="Q24" s="172">
        <f>'VOL DWNLD'!Q24+'VOL DELTA'!Q24</f>
        <v>1</v>
      </c>
      <c r="R24" s="172">
        <f>'VOL DWNLD'!R24+'VOL DELTA'!R24</f>
        <v>1</v>
      </c>
      <c r="S24" s="172">
        <f>'VOL DWNLD'!S24+'VOL DELTA'!S24</f>
        <v>1.02</v>
      </c>
      <c r="T24" s="172">
        <f>'VOL DWNLD'!T24+'VOL DELTA'!T24</f>
        <v>1</v>
      </c>
      <c r="U24" s="172">
        <f>'VOL DWNLD'!U24+'VOL DELTA'!U24</f>
        <v>1</v>
      </c>
      <c r="V24" s="172">
        <f>'VOL DWNLD'!V24+'VOL DELTA'!V24</f>
        <v>1</v>
      </c>
      <c r="W24" s="172">
        <f>'VOL DWNLD'!W24+'VOL DELTA'!W24</f>
        <v>1</v>
      </c>
      <c r="X24" s="172">
        <f>'VOL DWNLD'!X24+'VOL DELTA'!X24</f>
        <v>1</v>
      </c>
      <c r="Y24" s="172">
        <f>'VOL DWNLD'!Y24+'VOL DELTA'!Y24</f>
        <v>1.02</v>
      </c>
      <c r="Z24" s="172">
        <f>'VOL DWNLD'!Z24+'VOL DELTA'!Z24</f>
        <v>1</v>
      </c>
      <c r="AA24" s="172">
        <f>'VOL DWNLD'!AA24+'VOL DELTA'!AA24</f>
        <v>1</v>
      </c>
      <c r="AB24" s="172">
        <f>'VOL DWNLD'!AB24+'VOL DELTA'!AB24</f>
        <v>1</v>
      </c>
      <c r="AC24" s="172">
        <f>'VOL DWNLD'!AC24+'VOL DELTA'!AC24</f>
        <v>1</v>
      </c>
      <c r="AD24" s="172">
        <f>'VOL DWNLD'!AD24+'VOL DELTA'!AD24</f>
        <v>0.98</v>
      </c>
      <c r="AE24" s="172">
        <f>'VOL DWNLD'!AE24+'VOL DELTA'!AE24</f>
        <v>0.98</v>
      </c>
      <c r="AF24" s="172">
        <f>'VOL DWNLD'!AF24+'VOL DELTA'!AF24</f>
        <v>0.98</v>
      </c>
      <c r="AG24" s="172">
        <f>'VOL DWNLD'!AG24+'VOL DELTA'!AG24</f>
        <v>0.98</v>
      </c>
      <c r="AH24" s="172">
        <f>'VOL DWNLD'!AH24+'VOL DELTA'!AH24</f>
        <v>1.05</v>
      </c>
      <c r="AI24" s="172">
        <f>'VOL DWNLD'!AI24+'VOL DELTA'!AI24</f>
        <v>1</v>
      </c>
      <c r="AJ24" s="172">
        <f>'VOL DWNLD'!AJ24+'VOL DELTA'!AJ24</f>
        <v>1</v>
      </c>
      <c r="AK24" s="172">
        <f>'VOL DWNLD'!AK24+'VOL DELTA'!AK24</f>
        <v>1.02</v>
      </c>
      <c r="AL24" s="172">
        <f>'VOL DWNLD'!AL24+'VOL DELTA'!AL24</f>
        <v>1</v>
      </c>
      <c r="AM24" s="172">
        <f>'VOL DWNLD'!AM24+'VOL DELTA'!AM24</f>
        <v>1</v>
      </c>
      <c r="AN24" s="172">
        <f>'VOL DWNLD'!AN24+'VOL DELTA'!AN24</f>
        <v>1</v>
      </c>
      <c r="AO24" s="172">
        <f>'VOL DWNLD'!AO24+'VOL DELTA'!AO24</f>
        <v>1</v>
      </c>
    </row>
    <row r="25" spans="1:41" x14ac:dyDescent="0.25">
      <c r="A25" s="171">
        <v>37438</v>
      </c>
      <c r="B25" s="172">
        <f>'VOL DWNLD'!B25+'VOL DELTA'!B25</f>
        <v>1</v>
      </c>
      <c r="C25" s="172">
        <f>'VOL DWNLD'!C25+'VOL DELTA'!C25</f>
        <v>1</v>
      </c>
      <c r="D25" s="172">
        <f>'VOL DWNLD'!D25+'VOL DELTA'!D25</f>
        <v>1</v>
      </c>
      <c r="E25" s="172">
        <f>'VOL DWNLD'!E25+'VOL DELTA'!E25</f>
        <v>1</v>
      </c>
      <c r="F25" s="172">
        <f>'VOL DWNLD'!F25+'VOL DELTA'!F25</f>
        <v>1</v>
      </c>
      <c r="G25" s="172">
        <f>'VOL DWNLD'!G25+'VOL DELTA'!G25</f>
        <v>1</v>
      </c>
      <c r="H25" s="172">
        <f>'VOL DWNLD'!H25+'VOL DELTA'!H25</f>
        <v>1</v>
      </c>
      <c r="I25" s="172">
        <f>'VOL DWNLD'!I25+'VOL DELTA'!I25</f>
        <v>1</v>
      </c>
      <c r="J25" s="172">
        <f>'VOL DWNLD'!J25+'VOL DELTA'!J25</f>
        <v>1</v>
      </c>
      <c r="K25" s="172">
        <f>'VOL DWNLD'!K25+'VOL DELTA'!K25</f>
        <v>1</v>
      </c>
      <c r="L25" s="172">
        <f>'VOL DWNLD'!L25+'VOL DELTA'!L25</f>
        <v>1</v>
      </c>
      <c r="M25" s="172">
        <f>'VOL DWNLD'!M25+'VOL DELTA'!M25</f>
        <v>1</v>
      </c>
      <c r="N25" s="172">
        <f>'VOL DWNLD'!N25+'VOL DELTA'!N25</f>
        <v>1</v>
      </c>
      <c r="O25" s="172">
        <f>'VOL DWNLD'!O25+'VOL DELTA'!O25</f>
        <v>1</v>
      </c>
      <c r="P25" s="172">
        <f>'VOL DWNLD'!P25+'VOL DELTA'!P25</f>
        <v>1.03</v>
      </c>
      <c r="Q25" s="172">
        <f>'VOL DWNLD'!Q25+'VOL DELTA'!Q25</f>
        <v>1</v>
      </c>
      <c r="R25" s="172">
        <f>'VOL DWNLD'!R25+'VOL DELTA'!R25</f>
        <v>1</v>
      </c>
      <c r="S25" s="172">
        <f>'VOL DWNLD'!S25+'VOL DELTA'!S25</f>
        <v>1.02</v>
      </c>
      <c r="T25" s="172">
        <f>'VOL DWNLD'!T25+'VOL DELTA'!T25</f>
        <v>1</v>
      </c>
      <c r="U25" s="172">
        <f>'VOL DWNLD'!U25+'VOL DELTA'!U25</f>
        <v>1</v>
      </c>
      <c r="V25" s="172">
        <f>'VOL DWNLD'!V25+'VOL DELTA'!V25</f>
        <v>1</v>
      </c>
      <c r="W25" s="172">
        <f>'VOL DWNLD'!W25+'VOL DELTA'!W25</f>
        <v>1</v>
      </c>
      <c r="X25" s="172">
        <f>'VOL DWNLD'!X25+'VOL DELTA'!X25</f>
        <v>1</v>
      </c>
      <c r="Y25" s="172">
        <f>'VOL DWNLD'!Y25+'VOL DELTA'!Y25</f>
        <v>1.02</v>
      </c>
      <c r="Z25" s="172">
        <f>'VOL DWNLD'!Z25+'VOL DELTA'!Z25</f>
        <v>1</v>
      </c>
      <c r="AA25" s="172">
        <f>'VOL DWNLD'!AA25+'VOL DELTA'!AA25</f>
        <v>1</v>
      </c>
      <c r="AB25" s="172">
        <f>'VOL DWNLD'!AB25+'VOL DELTA'!AB25</f>
        <v>1</v>
      </c>
      <c r="AC25" s="172">
        <f>'VOL DWNLD'!AC25+'VOL DELTA'!AC25</f>
        <v>1</v>
      </c>
      <c r="AD25" s="172">
        <f>'VOL DWNLD'!AD25+'VOL DELTA'!AD25</f>
        <v>0.98</v>
      </c>
      <c r="AE25" s="172">
        <f>'VOL DWNLD'!AE25+'VOL DELTA'!AE25</f>
        <v>0.98</v>
      </c>
      <c r="AF25" s="172">
        <f>'VOL DWNLD'!AF25+'VOL DELTA'!AF25</f>
        <v>0.98</v>
      </c>
      <c r="AG25" s="172">
        <f>'VOL DWNLD'!AG25+'VOL DELTA'!AG25</f>
        <v>0.98</v>
      </c>
      <c r="AH25" s="172">
        <f>'VOL DWNLD'!AH25+'VOL DELTA'!AH25</f>
        <v>1.05</v>
      </c>
      <c r="AI25" s="172">
        <f>'VOL DWNLD'!AI25+'VOL DELTA'!AI25</f>
        <v>1</v>
      </c>
      <c r="AJ25" s="172">
        <f>'VOL DWNLD'!AJ25+'VOL DELTA'!AJ25</f>
        <v>1</v>
      </c>
      <c r="AK25" s="172">
        <f>'VOL DWNLD'!AK25+'VOL DELTA'!AK25</f>
        <v>1.02</v>
      </c>
      <c r="AL25" s="172">
        <f>'VOL DWNLD'!AL25+'VOL DELTA'!AL25</f>
        <v>1</v>
      </c>
      <c r="AM25" s="172">
        <f>'VOL DWNLD'!AM25+'VOL DELTA'!AM25</f>
        <v>1</v>
      </c>
      <c r="AN25" s="172">
        <f>'VOL DWNLD'!AN25+'VOL DELTA'!AN25</f>
        <v>1</v>
      </c>
      <c r="AO25" s="172">
        <f>'VOL DWNLD'!AO25+'VOL DELTA'!AO25</f>
        <v>1</v>
      </c>
    </row>
    <row r="26" spans="1:41" x14ac:dyDescent="0.25">
      <c r="A26" s="171">
        <v>37469</v>
      </c>
      <c r="B26" s="172">
        <f>'VOL DWNLD'!B26+'VOL DELTA'!B26</f>
        <v>1</v>
      </c>
      <c r="C26" s="172">
        <f>'VOL DWNLD'!C26+'VOL DELTA'!C26</f>
        <v>1</v>
      </c>
      <c r="D26" s="172">
        <f>'VOL DWNLD'!D26+'VOL DELTA'!D26</f>
        <v>1</v>
      </c>
      <c r="E26" s="172">
        <f>'VOL DWNLD'!E26+'VOL DELTA'!E26</f>
        <v>1</v>
      </c>
      <c r="F26" s="172">
        <f>'VOL DWNLD'!F26+'VOL DELTA'!F26</f>
        <v>1</v>
      </c>
      <c r="G26" s="172">
        <f>'VOL DWNLD'!G26+'VOL DELTA'!G26</f>
        <v>1</v>
      </c>
      <c r="H26" s="172">
        <f>'VOL DWNLD'!H26+'VOL DELTA'!H26</f>
        <v>1</v>
      </c>
      <c r="I26" s="172">
        <f>'VOL DWNLD'!I26+'VOL DELTA'!I26</f>
        <v>1</v>
      </c>
      <c r="J26" s="172">
        <f>'VOL DWNLD'!J26+'VOL DELTA'!J26</f>
        <v>1</v>
      </c>
      <c r="K26" s="172">
        <f>'VOL DWNLD'!K26+'VOL DELTA'!K26</f>
        <v>1</v>
      </c>
      <c r="L26" s="172">
        <f>'VOL DWNLD'!L26+'VOL DELTA'!L26</f>
        <v>1</v>
      </c>
      <c r="M26" s="172">
        <f>'VOL DWNLD'!M26+'VOL DELTA'!M26</f>
        <v>1</v>
      </c>
      <c r="N26" s="172">
        <f>'VOL DWNLD'!N26+'VOL DELTA'!N26</f>
        <v>1</v>
      </c>
      <c r="O26" s="172">
        <f>'VOL DWNLD'!O26+'VOL DELTA'!O26</f>
        <v>1</v>
      </c>
      <c r="P26" s="172">
        <f>'VOL DWNLD'!P26+'VOL DELTA'!P26</f>
        <v>1.03</v>
      </c>
      <c r="Q26" s="172">
        <f>'VOL DWNLD'!Q26+'VOL DELTA'!Q26</f>
        <v>1</v>
      </c>
      <c r="R26" s="172">
        <f>'VOL DWNLD'!R26+'VOL DELTA'!R26</f>
        <v>1</v>
      </c>
      <c r="S26" s="172">
        <f>'VOL DWNLD'!S26+'VOL DELTA'!S26</f>
        <v>1.02</v>
      </c>
      <c r="T26" s="172">
        <f>'VOL DWNLD'!T26+'VOL DELTA'!T26</f>
        <v>1</v>
      </c>
      <c r="U26" s="172">
        <f>'VOL DWNLD'!U26+'VOL DELTA'!U26</f>
        <v>1</v>
      </c>
      <c r="V26" s="172">
        <f>'VOL DWNLD'!V26+'VOL DELTA'!V26</f>
        <v>1</v>
      </c>
      <c r="W26" s="172">
        <f>'VOL DWNLD'!W26+'VOL DELTA'!W26</f>
        <v>1</v>
      </c>
      <c r="X26" s="172">
        <f>'VOL DWNLD'!X26+'VOL DELTA'!X26</f>
        <v>1</v>
      </c>
      <c r="Y26" s="172">
        <f>'VOL DWNLD'!Y26+'VOL DELTA'!Y26</f>
        <v>1.02</v>
      </c>
      <c r="Z26" s="172">
        <f>'VOL DWNLD'!Z26+'VOL DELTA'!Z26</f>
        <v>1</v>
      </c>
      <c r="AA26" s="172">
        <f>'VOL DWNLD'!AA26+'VOL DELTA'!AA26</f>
        <v>1</v>
      </c>
      <c r="AB26" s="172">
        <f>'VOL DWNLD'!AB26+'VOL DELTA'!AB26</f>
        <v>1</v>
      </c>
      <c r="AC26" s="172">
        <f>'VOL DWNLD'!AC26+'VOL DELTA'!AC26</f>
        <v>1</v>
      </c>
      <c r="AD26" s="172">
        <f>'VOL DWNLD'!AD26+'VOL DELTA'!AD26</f>
        <v>0.98</v>
      </c>
      <c r="AE26" s="172">
        <f>'VOL DWNLD'!AE26+'VOL DELTA'!AE26</f>
        <v>0.98</v>
      </c>
      <c r="AF26" s="172">
        <f>'VOL DWNLD'!AF26+'VOL DELTA'!AF26</f>
        <v>0.98</v>
      </c>
      <c r="AG26" s="172">
        <f>'VOL DWNLD'!AG26+'VOL DELTA'!AG26</f>
        <v>0.98</v>
      </c>
      <c r="AH26" s="172">
        <f>'VOL DWNLD'!AH26+'VOL DELTA'!AH26</f>
        <v>1.05</v>
      </c>
      <c r="AI26" s="172">
        <f>'VOL DWNLD'!AI26+'VOL DELTA'!AI26</f>
        <v>1</v>
      </c>
      <c r="AJ26" s="172">
        <f>'VOL DWNLD'!AJ26+'VOL DELTA'!AJ26</f>
        <v>1</v>
      </c>
      <c r="AK26" s="172">
        <f>'VOL DWNLD'!AK26+'VOL DELTA'!AK26</f>
        <v>1.02</v>
      </c>
      <c r="AL26" s="172">
        <f>'VOL DWNLD'!AL26+'VOL DELTA'!AL26</f>
        <v>1</v>
      </c>
      <c r="AM26" s="172">
        <f>'VOL DWNLD'!AM26+'VOL DELTA'!AM26</f>
        <v>1</v>
      </c>
      <c r="AN26" s="172">
        <f>'VOL DWNLD'!AN26+'VOL DELTA'!AN26</f>
        <v>1</v>
      </c>
      <c r="AO26" s="172">
        <f>'VOL DWNLD'!AO26+'VOL DELTA'!AO26</f>
        <v>1</v>
      </c>
    </row>
    <row r="27" spans="1:41" x14ac:dyDescent="0.25">
      <c r="A27" s="171">
        <v>37500</v>
      </c>
      <c r="B27" s="172">
        <f>'VOL DWNLD'!B27+'VOL DELTA'!B27</f>
        <v>1</v>
      </c>
      <c r="C27" s="172">
        <f>'VOL DWNLD'!C27+'VOL DELTA'!C27</f>
        <v>1</v>
      </c>
      <c r="D27" s="172">
        <f>'VOL DWNLD'!D27+'VOL DELTA'!D27</f>
        <v>1</v>
      </c>
      <c r="E27" s="172">
        <f>'VOL DWNLD'!E27+'VOL DELTA'!E27</f>
        <v>1</v>
      </c>
      <c r="F27" s="172">
        <f>'VOL DWNLD'!F27+'VOL DELTA'!F27</f>
        <v>1</v>
      </c>
      <c r="G27" s="172">
        <f>'VOL DWNLD'!G27+'VOL DELTA'!G27</f>
        <v>1</v>
      </c>
      <c r="H27" s="172">
        <f>'VOL DWNLD'!H27+'VOL DELTA'!H27</f>
        <v>1</v>
      </c>
      <c r="I27" s="172">
        <f>'VOL DWNLD'!I27+'VOL DELTA'!I27</f>
        <v>1</v>
      </c>
      <c r="J27" s="172">
        <f>'VOL DWNLD'!J27+'VOL DELTA'!J27</f>
        <v>1</v>
      </c>
      <c r="K27" s="172">
        <f>'VOL DWNLD'!K27+'VOL DELTA'!K27</f>
        <v>1</v>
      </c>
      <c r="L27" s="172">
        <f>'VOL DWNLD'!L27+'VOL DELTA'!L27</f>
        <v>1</v>
      </c>
      <c r="M27" s="172">
        <f>'VOL DWNLD'!M27+'VOL DELTA'!M27</f>
        <v>1</v>
      </c>
      <c r="N27" s="172">
        <f>'VOL DWNLD'!N27+'VOL DELTA'!N27</f>
        <v>1</v>
      </c>
      <c r="O27" s="172">
        <f>'VOL DWNLD'!O27+'VOL DELTA'!O27</f>
        <v>1</v>
      </c>
      <c r="P27" s="172">
        <f>'VOL DWNLD'!P27+'VOL DELTA'!P27</f>
        <v>1.03</v>
      </c>
      <c r="Q27" s="172">
        <f>'VOL DWNLD'!Q27+'VOL DELTA'!Q27</f>
        <v>1</v>
      </c>
      <c r="R27" s="172">
        <f>'VOL DWNLD'!R27+'VOL DELTA'!R27</f>
        <v>1</v>
      </c>
      <c r="S27" s="172">
        <f>'VOL DWNLD'!S27+'VOL DELTA'!S27</f>
        <v>1.02</v>
      </c>
      <c r="T27" s="172">
        <f>'VOL DWNLD'!T27+'VOL DELTA'!T27</f>
        <v>1</v>
      </c>
      <c r="U27" s="172">
        <f>'VOL DWNLD'!U27+'VOL DELTA'!U27</f>
        <v>1</v>
      </c>
      <c r="V27" s="172">
        <f>'VOL DWNLD'!V27+'VOL DELTA'!V27</f>
        <v>1</v>
      </c>
      <c r="W27" s="172">
        <f>'VOL DWNLD'!W27+'VOL DELTA'!W27</f>
        <v>1</v>
      </c>
      <c r="X27" s="172">
        <f>'VOL DWNLD'!X27+'VOL DELTA'!X27</f>
        <v>1</v>
      </c>
      <c r="Y27" s="172">
        <f>'VOL DWNLD'!Y27+'VOL DELTA'!Y27</f>
        <v>1.02</v>
      </c>
      <c r="Z27" s="172">
        <f>'VOL DWNLD'!Z27+'VOL DELTA'!Z27</f>
        <v>1</v>
      </c>
      <c r="AA27" s="172">
        <f>'VOL DWNLD'!AA27+'VOL DELTA'!AA27</f>
        <v>1</v>
      </c>
      <c r="AB27" s="172">
        <f>'VOL DWNLD'!AB27+'VOL DELTA'!AB27</f>
        <v>1</v>
      </c>
      <c r="AC27" s="172">
        <f>'VOL DWNLD'!AC27+'VOL DELTA'!AC27</f>
        <v>1</v>
      </c>
      <c r="AD27" s="172">
        <f>'VOL DWNLD'!AD27+'VOL DELTA'!AD27</f>
        <v>0.98</v>
      </c>
      <c r="AE27" s="172">
        <f>'VOL DWNLD'!AE27+'VOL DELTA'!AE27</f>
        <v>0.98</v>
      </c>
      <c r="AF27" s="172">
        <f>'VOL DWNLD'!AF27+'VOL DELTA'!AF27</f>
        <v>0.98</v>
      </c>
      <c r="AG27" s="172">
        <f>'VOL DWNLD'!AG27+'VOL DELTA'!AG27</f>
        <v>0.98</v>
      </c>
      <c r="AH27" s="172">
        <f>'VOL DWNLD'!AH27+'VOL DELTA'!AH27</f>
        <v>1.05</v>
      </c>
      <c r="AI27" s="172">
        <f>'VOL DWNLD'!AI27+'VOL DELTA'!AI27</f>
        <v>1</v>
      </c>
      <c r="AJ27" s="172">
        <f>'VOL DWNLD'!AJ27+'VOL DELTA'!AJ27</f>
        <v>1</v>
      </c>
      <c r="AK27" s="172">
        <f>'VOL DWNLD'!AK27+'VOL DELTA'!AK27</f>
        <v>1.02</v>
      </c>
      <c r="AL27" s="172">
        <f>'VOL DWNLD'!AL27+'VOL DELTA'!AL27</f>
        <v>1</v>
      </c>
      <c r="AM27" s="172">
        <f>'VOL DWNLD'!AM27+'VOL DELTA'!AM27</f>
        <v>1</v>
      </c>
      <c r="AN27" s="172">
        <f>'VOL DWNLD'!AN27+'VOL DELTA'!AN27</f>
        <v>1</v>
      </c>
      <c r="AO27" s="172">
        <f>'VOL DWNLD'!AO27+'VOL DELTA'!AO27</f>
        <v>1</v>
      </c>
    </row>
    <row r="28" spans="1:41" x14ac:dyDescent="0.25">
      <c r="A28" s="171">
        <v>37530</v>
      </c>
      <c r="B28" s="172">
        <f>'VOL DWNLD'!B28+'VOL DELTA'!B28</f>
        <v>1</v>
      </c>
      <c r="C28" s="172">
        <f>'VOL DWNLD'!C28+'VOL DELTA'!C28</f>
        <v>1</v>
      </c>
      <c r="D28" s="172">
        <f>'VOL DWNLD'!D28+'VOL DELTA'!D28</f>
        <v>1</v>
      </c>
      <c r="E28" s="172">
        <f>'VOL DWNLD'!E28+'VOL DELTA'!E28</f>
        <v>1</v>
      </c>
      <c r="F28" s="172">
        <f>'VOL DWNLD'!F28+'VOL DELTA'!F28</f>
        <v>1</v>
      </c>
      <c r="G28" s="172">
        <f>'VOL DWNLD'!G28+'VOL DELTA'!G28</f>
        <v>1</v>
      </c>
      <c r="H28" s="172">
        <f>'VOL DWNLD'!H28+'VOL DELTA'!H28</f>
        <v>1</v>
      </c>
      <c r="I28" s="172">
        <f>'VOL DWNLD'!I28+'VOL DELTA'!I28</f>
        <v>1</v>
      </c>
      <c r="J28" s="172">
        <f>'VOL DWNLD'!J28+'VOL DELTA'!J28</f>
        <v>1</v>
      </c>
      <c r="K28" s="172">
        <f>'VOL DWNLD'!K28+'VOL DELTA'!K28</f>
        <v>1</v>
      </c>
      <c r="L28" s="172">
        <f>'VOL DWNLD'!L28+'VOL DELTA'!L28</f>
        <v>1</v>
      </c>
      <c r="M28" s="172">
        <f>'VOL DWNLD'!M28+'VOL DELTA'!M28</f>
        <v>1</v>
      </c>
      <c r="N28" s="172">
        <f>'VOL DWNLD'!N28+'VOL DELTA'!N28</f>
        <v>1</v>
      </c>
      <c r="O28" s="172">
        <f>'VOL DWNLD'!O28+'VOL DELTA'!O28</f>
        <v>1</v>
      </c>
      <c r="P28" s="172">
        <f>'VOL DWNLD'!P28+'VOL DELTA'!P28</f>
        <v>1.03</v>
      </c>
      <c r="Q28" s="172">
        <f>'VOL DWNLD'!Q28+'VOL DELTA'!Q28</f>
        <v>1</v>
      </c>
      <c r="R28" s="172">
        <f>'VOL DWNLD'!R28+'VOL DELTA'!R28</f>
        <v>1</v>
      </c>
      <c r="S28" s="172">
        <f>'VOL DWNLD'!S28+'VOL DELTA'!S28</f>
        <v>1.02</v>
      </c>
      <c r="T28" s="172">
        <f>'VOL DWNLD'!T28+'VOL DELTA'!T28</f>
        <v>1</v>
      </c>
      <c r="U28" s="172">
        <f>'VOL DWNLD'!U28+'VOL DELTA'!U28</f>
        <v>1</v>
      </c>
      <c r="V28" s="172">
        <f>'VOL DWNLD'!V28+'VOL DELTA'!V28</f>
        <v>1</v>
      </c>
      <c r="W28" s="172">
        <f>'VOL DWNLD'!W28+'VOL DELTA'!W28</f>
        <v>1</v>
      </c>
      <c r="X28" s="172">
        <f>'VOL DWNLD'!X28+'VOL DELTA'!X28</f>
        <v>1</v>
      </c>
      <c r="Y28" s="172">
        <f>'VOL DWNLD'!Y28+'VOL DELTA'!Y28</f>
        <v>1.02</v>
      </c>
      <c r="Z28" s="172">
        <f>'VOL DWNLD'!Z28+'VOL DELTA'!Z28</f>
        <v>1</v>
      </c>
      <c r="AA28" s="172">
        <f>'VOL DWNLD'!AA28+'VOL DELTA'!AA28</f>
        <v>1</v>
      </c>
      <c r="AB28" s="172">
        <f>'VOL DWNLD'!AB28+'VOL DELTA'!AB28</f>
        <v>1</v>
      </c>
      <c r="AC28" s="172">
        <f>'VOL DWNLD'!AC28+'VOL DELTA'!AC28</f>
        <v>1</v>
      </c>
      <c r="AD28" s="172">
        <f>'VOL DWNLD'!AD28+'VOL DELTA'!AD28</f>
        <v>0.98</v>
      </c>
      <c r="AE28" s="172">
        <f>'VOL DWNLD'!AE28+'VOL DELTA'!AE28</f>
        <v>0.98</v>
      </c>
      <c r="AF28" s="172">
        <f>'VOL DWNLD'!AF28+'VOL DELTA'!AF28</f>
        <v>0.98</v>
      </c>
      <c r="AG28" s="172">
        <f>'VOL DWNLD'!AG28+'VOL DELTA'!AG28</f>
        <v>0.98</v>
      </c>
      <c r="AH28" s="172">
        <f>'VOL DWNLD'!AH28+'VOL DELTA'!AH28</f>
        <v>1.05</v>
      </c>
      <c r="AI28" s="172">
        <f>'VOL DWNLD'!AI28+'VOL DELTA'!AI28</f>
        <v>1</v>
      </c>
      <c r="AJ28" s="172">
        <f>'VOL DWNLD'!AJ28+'VOL DELTA'!AJ28</f>
        <v>1</v>
      </c>
      <c r="AK28" s="172">
        <f>'VOL DWNLD'!AK28+'VOL DELTA'!AK28</f>
        <v>1.02</v>
      </c>
      <c r="AL28" s="172">
        <f>'VOL DWNLD'!AL28+'VOL DELTA'!AL28</f>
        <v>1</v>
      </c>
      <c r="AM28" s="172">
        <f>'VOL DWNLD'!AM28+'VOL DELTA'!AM28</f>
        <v>1</v>
      </c>
      <c r="AN28" s="172">
        <f>'VOL DWNLD'!AN28+'VOL DELTA'!AN28</f>
        <v>1</v>
      </c>
      <c r="AO28" s="172">
        <f>'VOL DWNLD'!AO28+'VOL DELTA'!AO28</f>
        <v>1</v>
      </c>
    </row>
    <row r="29" spans="1:41" x14ac:dyDescent="0.25">
      <c r="A29" s="171">
        <v>37561</v>
      </c>
      <c r="B29" s="172">
        <f>'VOL DWNLD'!B29+'VOL DELTA'!B29</f>
        <v>1</v>
      </c>
      <c r="C29" s="172">
        <f>'VOL DWNLD'!C29+'VOL DELTA'!C29</f>
        <v>1</v>
      </c>
      <c r="D29" s="172">
        <f>'VOL DWNLD'!D29+'VOL DELTA'!D29</f>
        <v>1</v>
      </c>
      <c r="E29" s="172">
        <f>'VOL DWNLD'!E29+'VOL DELTA'!E29</f>
        <v>1</v>
      </c>
      <c r="F29" s="172">
        <f>'VOL DWNLD'!F29+'VOL DELTA'!F29</f>
        <v>1</v>
      </c>
      <c r="G29" s="172">
        <f>'VOL DWNLD'!G29+'VOL DELTA'!G29</f>
        <v>1</v>
      </c>
      <c r="H29" s="172">
        <f>'VOL DWNLD'!H29+'VOL DELTA'!H29</f>
        <v>1</v>
      </c>
      <c r="I29" s="172">
        <f>'VOL DWNLD'!I29+'VOL DELTA'!I29</f>
        <v>1</v>
      </c>
      <c r="J29" s="172">
        <f>'VOL DWNLD'!J29+'VOL DELTA'!J29</f>
        <v>1</v>
      </c>
      <c r="K29" s="172">
        <f>'VOL DWNLD'!K29+'VOL DELTA'!K29</f>
        <v>1</v>
      </c>
      <c r="L29" s="172">
        <f>'VOL DWNLD'!L29+'VOL DELTA'!L29</f>
        <v>1</v>
      </c>
      <c r="M29" s="172">
        <f>'VOL DWNLD'!M29+'VOL DELTA'!M29</f>
        <v>1</v>
      </c>
      <c r="N29" s="172">
        <f>'VOL DWNLD'!N29+'VOL DELTA'!N29</f>
        <v>1</v>
      </c>
      <c r="O29" s="172">
        <f>'VOL DWNLD'!O29+'VOL DELTA'!O29</f>
        <v>1</v>
      </c>
      <c r="P29" s="172">
        <f>'VOL DWNLD'!P29+'VOL DELTA'!P29</f>
        <v>1.03</v>
      </c>
      <c r="Q29" s="172">
        <f>'VOL DWNLD'!Q29+'VOL DELTA'!Q29</f>
        <v>1</v>
      </c>
      <c r="R29" s="172">
        <f>'VOL DWNLD'!R29+'VOL DELTA'!R29</f>
        <v>1</v>
      </c>
      <c r="S29" s="172">
        <f>'VOL DWNLD'!S29+'VOL DELTA'!S29</f>
        <v>1.02</v>
      </c>
      <c r="T29" s="172">
        <f>'VOL DWNLD'!T29+'VOL DELTA'!T29</f>
        <v>1</v>
      </c>
      <c r="U29" s="172">
        <f>'VOL DWNLD'!U29+'VOL DELTA'!U29</f>
        <v>1</v>
      </c>
      <c r="V29" s="172">
        <f>'VOL DWNLD'!V29+'VOL DELTA'!V29</f>
        <v>1</v>
      </c>
      <c r="W29" s="172">
        <f>'VOL DWNLD'!W29+'VOL DELTA'!W29</f>
        <v>1</v>
      </c>
      <c r="X29" s="172">
        <f>'VOL DWNLD'!X29+'VOL DELTA'!X29</f>
        <v>1</v>
      </c>
      <c r="Y29" s="172">
        <f>'VOL DWNLD'!Y29+'VOL DELTA'!Y29</f>
        <v>1</v>
      </c>
      <c r="Z29" s="172">
        <f>'VOL DWNLD'!Z29+'VOL DELTA'!Z29</f>
        <v>1</v>
      </c>
      <c r="AA29" s="172">
        <f>'VOL DWNLD'!AA29+'VOL DELTA'!AA29</f>
        <v>1</v>
      </c>
      <c r="AB29" s="172">
        <f>'VOL DWNLD'!AB29+'VOL DELTA'!AB29</f>
        <v>1</v>
      </c>
      <c r="AC29" s="172">
        <f>'VOL DWNLD'!AC29+'VOL DELTA'!AC29</f>
        <v>1</v>
      </c>
      <c r="AD29" s="172">
        <f>'VOL DWNLD'!AD29+'VOL DELTA'!AD29</f>
        <v>1</v>
      </c>
      <c r="AE29" s="172">
        <f>'VOL DWNLD'!AE29+'VOL DELTA'!AE29</f>
        <v>1</v>
      </c>
      <c r="AF29" s="172">
        <f>'VOL DWNLD'!AF29+'VOL DELTA'!AF29</f>
        <v>1.1000000000000001</v>
      </c>
      <c r="AG29" s="172">
        <f>'VOL DWNLD'!AG29+'VOL DELTA'!AG29</f>
        <v>1.1000000000000001</v>
      </c>
      <c r="AH29" s="172">
        <f>'VOL DWNLD'!AH29+'VOL DELTA'!AH29</f>
        <v>1.05</v>
      </c>
      <c r="AI29" s="172">
        <f>'VOL DWNLD'!AI29+'VOL DELTA'!AI29</f>
        <v>1</v>
      </c>
      <c r="AJ29" s="172">
        <f>'VOL DWNLD'!AJ29+'VOL DELTA'!AJ29</f>
        <v>1</v>
      </c>
      <c r="AK29" s="172">
        <f>'VOL DWNLD'!AK29+'VOL DELTA'!AK29</f>
        <v>1.02</v>
      </c>
      <c r="AL29" s="172">
        <f>'VOL DWNLD'!AL29+'VOL DELTA'!AL29</f>
        <v>1</v>
      </c>
      <c r="AM29" s="172">
        <f>'VOL DWNLD'!AM29+'VOL DELTA'!AM29</f>
        <v>1</v>
      </c>
      <c r="AN29" s="172">
        <f>'VOL DWNLD'!AN29+'VOL DELTA'!AN29</f>
        <v>1</v>
      </c>
      <c r="AO29" s="172">
        <f>'VOL DWNLD'!AO29+'VOL DELTA'!AO29</f>
        <v>1</v>
      </c>
    </row>
    <row r="30" spans="1:41" x14ac:dyDescent="0.25">
      <c r="A30" s="171">
        <v>37591</v>
      </c>
      <c r="B30" s="172">
        <f>'VOL DWNLD'!B30+'VOL DELTA'!B30</f>
        <v>1</v>
      </c>
      <c r="C30" s="172">
        <f>'VOL DWNLD'!C30+'VOL DELTA'!C30</f>
        <v>1</v>
      </c>
      <c r="D30" s="172">
        <f>'VOL DWNLD'!D30+'VOL DELTA'!D30</f>
        <v>1</v>
      </c>
      <c r="E30" s="172">
        <f>'VOL DWNLD'!E30+'VOL DELTA'!E30</f>
        <v>1</v>
      </c>
      <c r="F30" s="172">
        <f>'VOL DWNLD'!F30+'VOL DELTA'!F30</f>
        <v>1</v>
      </c>
      <c r="G30" s="172">
        <f>'VOL DWNLD'!G30+'VOL DELTA'!G30</f>
        <v>1</v>
      </c>
      <c r="H30" s="172">
        <f>'VOL DWNLD'!H30+'VOL DELTA'!H30</f>
        <v>1</v>
      </c>
      <c r="I30" s="172">
        <f>'VOL DWNLD'!I30+'VOL DELTA'!I30</f>
        <v>1</v>
      </c>
      <c r="J30" s="172">
        <f>'VOL DWNLD'!J30+'VOL DELTA'!J30</f>
        <v>1</v>
      </c>
      <c r="K30" s="172">
        <f>'VOL DWNLD'!K30+'VOL DELTA'!K30</f>
        <v>1</v>
      </c>
      <c r="L30" s="172">
        <f>'VOL DWNLD'!L30+'VOL DELTA'!L30</f>
        <v>1</v>
      </c>
      <c r="M30" s="172">
        <f>'VOL DWNLD'!M30+'VOL DELTA'!M30</f>
        <v>1</v>
      </c>
      <c r="N30" s="172">
        <f>'VOL DWNLD'!N30+'VOL DELTA'!N30</f>
        <v>1</v>
      </c>
      <c r="O30" s="172">
        <f>'VOL DWNLD'!O30+'VOL DELTA'!O30</f>
        <v>1</v>
      </c>
      <c r="P30" s="172">
        <f>'VOL DWNLD'!P30+'VOL DELTA'!P30</f>
        <v>1.03</v>
      </c>
      <c r="Q30" s="172">
        <f>'VOL DWNLD'!Q30+'VOL DELTA'!Q30</f>
        <v>1</v>
      </c>
      <c r="R30" s="172">
        <f>'VOL DWNLD'!R30+'VOL DELTA'!R30</f>
        <v>1</v>
      </c>
      <c r="S30" s="172">
        <f>'VOL DWNLD'!S30+'VOL DELTA'!S30</f>
        <v>1.02</v>
      </c>
      <c r="T30" s="172">
        <f>'VOL DWNLD'!T30+'VOL DELTA'!T30</f>
        <v>1</v>
      </c>
      <c r="U30" s="172">
        <f>'VOL DWNLD'!U30+'VOL DELTA'!U30</f>
        <v>1</v>
      </c>
      <c r="V30" s="172">
        <f>'VOL DWNLD'!V30+'VOL DELTA'!V30</f>
        <v>1</v>
      </c>
      <c r="W30" s="172">
        <f>'VOL DWNLD'!W30+'VOL DELTA'!W30</f>
        <v>1</v>
      </c>
      <c r="X30" s="172">
        <f>'VOL DWNLD'!X30+'VOL DELTA'!X30</f>
        <v>1</v>
      </c>
      <c r="Y30" s="172">
        <f>'VOL DWNLD'!Y30+'VOL DELTA'!Y30</f>
        <v>1</v>
      </c>
      <c r="Z30" s="172">
        <f>'VOL DWNLD'!Z30+'VOL DELTA'!Z30</f>
        <v>1</v>
      </c>
      <c r="AA30" s="172">
        <f>'VOL DWNLD'!AA30+'VOL DELTA'!AA30</f>
        <v>1</v>
      </c>
      <c r="AB30" s="172">
        <f>'VOL DWNLD'!AB30+'VOL DELTA'!AB30</f>
        <v>1</v>
      </c>
      <c r="AC30" s="172">
        <f>'VOL DWNLD'!AC30+'VOL DELTA'!AC30</f>
        <v>1</v>
      </c>
      <c r="AD30" s="172">
        <f>'VOL DWNLD'!AD30+'VOL DELTA'!AD30</f>
        <v>1</v>
      </c>
      <c r="AE30" s="172">
        <f>'VOL DWNLD'!AE30+'VOL DELTA'!AE30</f>
        <v>1</v>
      </c>
      <c r="AF30" s="172">
        <f>'VOL DWNLD'!AF30+'VOL DELTA'!AF30</f>
        <v>1.1000000000000001</v>
      </c>
      <c r="AG30" s="172">
        <f>'VOL DWNLD'!AG30+'VOL DELTA'!AG30</f>
        <v>1.1000000000000001</v>
      </c>
      <c r="AH30" s="172">
        <f>'VOL DWNLD'!AH30+'VOL DELTA'!AH30</f>
        <v>1.05</v>
      </c>
      <c r="AI30" s="172">
        <f>'VOL DWNLD'!AI30+'VOL DELTA'!AI30</f>
        <v>1</v>
      </c>
      <c r="AJ30" s="172">
        <f>'VOL DWNLD'!AJ30+'VOL DELTA'!AJ30</f>
        <v>1</v>
      </c>
      <c r="AK30" s="172">
        <f>'VOL DWNLD'!AK30+'VOL DELTA'!AK30</f>
        <v>1.02</v>
      </c>
      <c r="AL30" s="172">
        <f>'VOL DWNLD'!AL30+'VOL DELTA'!AL30</f>
        <v>1</v>
      </c>
      <c r="AM30" s="172">
        <f>'VOL DWNLD'!AM30+'VOL DELTA'!AM30</f>
        <v>1</v>
      </c>
      <c r="AN30" s="172">
        <f>'VOL DWNLD'!AN30+'VOL DELTA'!AN30</f>
        <v>1</v>
      </c>
      <c r="AO30" s="172">
        <f>'VOL DWNLD'!AO30+'VOL DELTA'!AO30</f>
        <v>1</v>
      </c>
    </row>
    <row r="31" spans="1:41" x14ac:dyDescent="0.25">
      <c r="A31" s="171">
        <v>37622</v>
      </c>
      <c r="B31" s="172">
        <f>'VOL DWNLD'!B31+'VOL DELTA'!B31</f>
        <v>1</v>
      </c>
      <c r="C31" s="172">
        <f>'VOL DWNLD'!C31+'VOL DELTA'!C31</f>
        <v>1</v>
      </c>
      <c r="D31" s="172">
        <f>'VOL DWNLD'!D31+'VOL DELTA'!D31</f>
        <v>1</v>
      </c>
      <c r="E31" s="172">
        <f>'VOL DWNLD'!E31+'VOL DELTA'!E31</f>
        <v>1</v>
      </c>
      <c r="F31" s="172">
        <f>'VOL DWNLD'!F31+'VOL DELTA'!F31</f>
        <v>1</v>
      </c>
      <c r="G31" s="172">
        <f>'VOL DWNLD'!G31+'VOL DELTA'!G31</f>
        <v>1</v>
      </c>
      <c r="H31" s="172">
        <f>'VOL DWNLD'!H31+'VOL DELTA'!H31</f>
        <v>1</v>
      </c>
      <c r="I31" s="172">
        <f>'VOL DWNLD'!I31+'VOL DELTA'!I31</f>
        <v>1</v>
      </c>
      <c r="J31" s="172">
        <f>'VOL DWNLD'!J31+'VOL DELTA'!J31</f>
        <v>1</v>
      </c>
      <c r="K31" s="172">
        <f>'VOL DWNLD'!K31+'VOL DELTA'!K31</f>
        <v>1</v>
      </c>
      <c r="L31" s="172">
        <f>'VOL DWNLD'!L31+'VOL DELTA'!L31</f>
        <v>1</v>
      </c>
      <c r="M31" s="172">
        <f>'VOL DWNLD'!M31+'VOL DELTA'!M31</f>
        <v>1</v>
      </c>
      <c r="N31" s="172">
        <f>'VOL DWNLD'!N31+'VOL DELTA'!N31</f>
        <v>1</v>
      </c>
      <c r="O31" s="172">
        <f>'VOL DWNLD'!O31+'VOL DELTA'!O31</f>
        <v>1</v>
      </c>
      <c r="P31" s="172">
        <f>'VOL DWNLD'!P31+'VOL DELTA'!P31</f>
        <v>1.03</v>
      </c>
      <c r="Q31" s="172">
        <f>'VOL DWNLD'!Q31+'VOL DELTA'!Q31</f>
        <v>1</v>
      </c>
      <c r="R31" s="172">
        <f>'VOL DWNLD'!R31+'VOL DELTA'!R31</f>
        <v>1</v>
      </c>
      <c r="S31" s="172">
        <f>'VOL DWNLD'!S31+'VOL DELTA'!S31</f>
        <v>1.02</v>
      </c>
      <c r="T31" s="172">
        <f>'VOL DWNLD'!T31+'VOL DELTA'!T31</f>
        <v>1</v>
      </c>
      <c r="U31" s="172">
        <f>'VOL DWNLD'!U31+'VOL DELTA'!U31</f>
        <v>1</v>
      </c>
      <c r="V31" s="172">
        <f>'VOL DWNLD'!V31+'VOL DELTA'!V31</f>
        <v>1</v>
      </c>
      <c r="W31" s="172">
        <f>'VOL DWNLD'!W31+'VOL DELTA'!W31</f>
        <v>1</v>
      </c>
      <c r="X31" s="172">
        <f>'VOL DWNLD'!X31+'VOL DELTA'!X31</f>
        <v>1</v>
      </c>
      <c r="Y31" s="172">
        <f>'VOL DWNLD'!Y31+'VOL DELTA'!Y31</f>
        <v>1</v>
      </c>
      <c r="Z31" s="172">
        <f>'VOL DWNLD'!Z31+'VOL DELTA'!Z31</f>
        <v>1</v>
      </c>
      <c r="AA31" s="172">
        <f>'VOL DWNLD'!AA31+'VOL DELTA'!AA31</f>
        <v>1</v>
      </c>
      <c r="AB31" s="172">
        <f>'VOL DWNLD'!AB31+'VOL DELTA'!AB31</f>
        <v>1</v>
      </c>
      <c r="AC31" s="172">
        <f>'VOL DWNLD'!AC31+'VOL DELTA'!AC31</f>
        <v>1</v>
      </c>
      <c r="AD31" s="172">
        <f>'VOL DWNLD'!AD31+'VOL DELTA'!AD31</f>
        <v>1</v>
      </c>
      <c r="AE31" s="172">
        <f>'VOL DWNLD'!AE31+'VOL DELTA'!AE31</f>
        <v>1</v>
      </c>
      <c r="AF31" s="172">
        <f>'VOL DWNLD'!AF31+'VOL DELTA'!AF31</f>
        <v>1.1000000000000001</v>
      </c>
      <c r="AG31" s="172">
        <f>'VOL DWNLD'!AG31+'VOL DELTA'!AG31</f>
        <v>1.1000000000000001</v>
      </c>
      <c r="AH31" s="172">
        <f>'VOL DWNLD'!AH31+'VOL DELTA'!AH31</f>
        <v>1.05</v>
      </c>
      <c r="AI31" s="172">
        <f>'VOL DWNLD'!AI31+'VOL DELTA'!AI31</f>
        <v>1</v>
      </c>
      <c r="AJ31" s="172">
        <f>'VOL DWNLD'!AJ31+'VOL DELTA'!AJ31</f>
        <v>1</v>
      </c>
      <c r="AK31" s="172">
        <f>'VOL DWNLD'!AK31+'VOL DELTA'!AK31</f>
        <v>1.02</v>
      </c>
      <c r="AL31" s="172">
        <f>'VOL DWNLD'!AL31+'VOL DELTA'!AL31</f>
        <v>1</v>
      </c>
      <c r="AM31" s="172">
        <f>'VOL DWNLD'!AM31+'VOL DELTA'!AM31</f>
        <v>1</v>
      </c>
      <c r="AN31" s="172">
        <f>'VOL DWNLD'!AN31+'VOL DELTA'!AN31</f>
        <v>1</v>
      </c>
      <c r="AO31" s="172">
        <f>'VOL DWNLD'!AO31+'VOL DELTA'!AO31</f>
        <v>1</v>
      </c>
    </row>
    <row r="32" spans="1:41" x14ac:dyDescent="0.25">
      <c r="A32" s="171">
        <v>37653</v>
      </c>
      <c r="B32" s="172">
        <f>'VOL DWNLD'!B32+'VOL DELTA'!B32</f>
        <v>1</v>
      </c>
      <c r="C32" s="172">
        <f>'VOL DWNLD'!C32+'VOL DELTA'!C32</f>
        <v>1</v>
      </c>
      <c r="D32" s="172">
        <f>'VOL DWNLD'!D32+'VOL DELTA'!D32</f>
        <v>1</v>
      </c>
      <c r="E32" s="172">
        <f>'VOL DWNLD'!E32+'VOL DELTA'!E32</f>
        <v>1</v>
      </c>
      <c r="F32" s="172">
        <f>'VOL DWNLD'!F32+'VOL DELTA'!F32</f>
        <v>1</v>
      </c>
      <c r="G32" s="172">
        <f>'VOL DWNLD'!G32+'VOL DELTA'!G32</f>
        <v>1</v>
      </c>
      <c r="H32" s="172">
        <f>'VOL DWNLD'!H32+'VOL DELTA'!H32</f>
        <v>1</v>
      </c>
      <c r="I32" s="172">
        <f>'VOL DWNLD'!I32+'VOL DELTA'!I32</f>
        <v>1</v>
      </c>
      <c r="J32" s="172">
        <f>'VOL DWNLD'!J32+'VOL DELTA'!J32</f>
        <v>1</v>
      </c>
      <c r="K32" s="172">
        <f>'VOL DWNLD'!K32+'VOL DELTA'!K32</f>
        <v>1</v>
      </c>
      <c r="L32" s="172">
        <f>'VOL DWNLD'!L32+'VOL DELTA'!L32</f>
        <v>1</v>
      </c>
      <c r="M32" s="172">
        <f>'VOL DWNLD'!M32+'VOL DELTA'!M32</f>
        <v>1</v>
      </c>
      <c r="N32" s="172">
        <f>'VOL DWNLD'!N32+'VOL DELTA'!N32</f>
        <v>1</v>
      </c>
      <c r="O32" s="172">
        <f>'VOL DWNLD'!O32+'VOL DELTA'!O32</f>
        <v>1</v>
      </c>
      <c r="P32" s="172">
        <f>'VOL DWNLD'!P32+'VOL DELTA'!P32</f>
        <v>1.03</v>
      </c>
      <c r="Q32" s="172">
        <f>'VOL DWNLD'!Q32+'VOL DELTA'!Q32</f>
        <v>1</v>
      </c>
      <c r="R32" s="172">
        <f>'VOL DWNLD'!R32+'VOL DELTA'!R32</f>
        <v>1</v>
      </c>
      <c r="S32" s="172">
        <f>'VOL DWNLD'!S32+'VOL DELTA'!S32</f>
        <v>1.02</v>
      </c>
      <c r="T32" s="172">
        <f>'VOL DWNLD'!T32+'VOL DELTA'!T32</f>
        <v>1</v>
      </c>
      <c r="U32" s="172">
        <f>'VOL DWNLD'!U32+'VOL DELTA'!U32</f>
        <v>1</v>
      </c>
      <c r="V32" s="172">
        <f>'VOL DWNLD'!V32+'VOL DELTA'!V32</f>
        <v>1</v>
      </c>
      <c r="W32" s="172">
        <f>'VOL DWNLD'!W32+'VOL DELTA'!W32</f>
        <v>1</v>
      </c>
      <c r="X32" s="172">
        <f>'VOL DWNLD'!X32+'VOL DELTA'!X32</f>
        <v>1</v>
      </c>
      <c r="Y32" s="172">
        <f>'VOL DWNLD'!Y32+'VOL DELTA'!Y32</f>
        <v>1</v>
      </c>
      <c r="Z32" s="172">
        <f>'VOL DWNLD'!Z32+'VOL DELTA'!Z32</f>
        <v>1</v>
      </c>
      <c r="AA32" s="172">
        <f>'VOL DWNLD'!AA32+'VOL DELTA'!AA32</f>
        <v>1</v>
      </c>
      <c r="AB32" s="172">
        <f>'VOL DWNLD'!AB32+'VOL DELTA'!AB32</f>
        <v>1</v>
      </c>
      <c r="AC32" s="172">
        <f>'VOL DWNLD'!AC32+'VOL DELTA'!AC32</f>
        <v>1</v>
      </c>
      <c r="AD32" s="172">
        <f>'VOL DWNLD'!AD32+'VOL DELTA'!AD32</f>
        <v>1</v>
      </c>
      <c r="AE32" s="172">
        <f>'VOL DWNLD'!AE32+'VOL DELTA'!AE32</f>
        <v>1</v>
      </c>
      <c r="AF32" s="172">
        <f>'VOL DWNLD'!AF32+'VOL DELTA'!AF32</f>
        <v>1.1000000000000001</v>
      </c>
      <c r="AG32" s="172">
        <f>'VOL DWNLD'!AG32+'VOL DELTA'!AG32</f>
        <v>1.1000000000000001</v>
      </c>
      <c r="AH32" s="172">
        <f>'VOL DWNLD'!AH32+'VOL DELTA'!AH32</f>
        <v>1.05</v>
      </c>
      <c r="AI32" s="172">
        <f>'VOL DWNLD'!AI32+'VOL DELTA'!AI32</f>
        <v>1</v>
      </c>
      <c r="AJ32" s="172">
        <f>'VOL DWNLD'!AJ32+'VOL DELTA'!AJ32</f>
        <v>1</v>
      </c>
      <c r="AK32" s="172">
        <f>'VOL DWNLD'!AK32+'VOL DELTA'!AK32</f>
        <v>1.02</v>
      </c>
      <c r="AL32" s="172">
        <f>'VOL DWNLD'!AL32+'VOL DELTA'!AL32</f>
        <v>1</v>
      </c>
      <c r="AM32" s="172">
        <f>'VOL DWNLD'!AM32+'VOL DELTA'!AM32</f>
        <v>1</v>
      </c>
      <c r="AN32" s="172">
        <f>'VOL DWNLD'!AN32+'VOL DELTA'!AN32</f>
        <v>1</v>
      </c>
      <c r="AO32" s="172">
        <f>'VOL DWNLD'!AO32+'VOL DELTA'!AO32</f>
        <v>1</v>
      </c>
    </row>
    <row r="33" spans="1:41" x14ac:dyDescent="0.25">
      <c r="A33" s="171">
        <v>37681</v>
      </c>
      <c r="B33" s="172">
        <f>'VOL DWNLD'!B33+'VOL DELTA'!B33</f>
        <v>1</v>
      </c>
      <c r="C33" s="172">
        <f>'VOL DWNLD'!C33+'VOL DELTA'!C33</f>
        <v>1</v>
      </c>
      <c r="D33" s="172">
        <f>'VOL DWNLD'!D33+'VOL DELTA'!D33</f>
        <v>1</v>
      </c>
      <c r="E33" s="172">
        <f>'VOL DWNLD'!E33+'VOL DELTA'!E33</f>
        <v>1</v>
      </c>
      <c r="F33" s="172">
        <f>'VOL DWNLD'!F33+'VOL DELTA'!F33</f>
        <v>1</v>
      </c>
      <c r="G33" s="172">
        <f>'VOL DWNLD'!G33+'VOL DELTA'!G33</f>
        <v>1</v>
      </c>
      <c r="H33" s="172">
        <f>'VOL DWNLD'!H33+'VOL DELTA'!H33</f>
        <v>1</v>
      </c>
      <c r="I33" s="172">
        <f>'VOL DWNLD'!I33+'VOL DELTA'!I33</f>
        <v>1</v>
      </c>
      <c r="J33" s="172">
        <f>'VOL DWNLD'!J33+'VOL DELTA'!J33</f>
        <v>1</v>
      </c>
      <c r="K33" s="172">
        <f>'VOL DWNLD'!K33+'VOL DELTA'!K33</f>
        <v>1</v>
      </c>
      <c r="L33" s="172">
        <f>'VOL DWNLD'!L33+'VOL DELTA'!L33</f>
        <v>1</v>
      </c>
      <c r="M33" s="172">
        <f>'VOL DWNLD'!M33+'VOL DELTA'!M33</f>
        <v>1</v>
      </c>
      <c r="N33" s="172">
        <f>'VOL DWNLD'!N33+'VOL DELTA'!N33</f>
        <v>1</v>
      </c>
      <c r="O33" s="172">
        <f>'VOL DWNLD'!O33+'VOL DELTA'!O33</f>
        <v>1</v>
      </c>
      <c r="P33" s="172">
        <f>'VOL DWNLD'!P33+'VOL DELTA'!P33</f>
        <v>1.03</v>
      </c>
      <c r="Q33" s="172">
        <f>'VOL DWNLD'!Q33+'VOL DELTA'!Q33</f>
        <v>1</v>
      </c>
      <c r="R33" s="172">
        <f>'VOL DWNLD'!R33+'VOL DELTA'!R33</f>
        <v>1</v>
      </c>
      <c r="S33" s="172">
        <f>'VOL DWNLD'!S33+'VOL DELTA'!S33</f>
        <v>1.02</v>
      </c>
      <c r="T33" s="172">
        <f>'VOL DWNLD'!T33+'VOL DELTA'!T33</f>
        <v>1</v>
      </c>
      <c r="U33" s="172">
        <f>'VOL DWNLD'!U33+'VOL DELTA'!U33</f>
        <v>1</v>
      </c>
      <c r="V33" s="172">
        <f>'VOL DWNLD'!V33+'VOL DELTA'!V33</f>
        <v>1</v>
      </c>
      <c r="W33" s="172">
        <f>'VOL DWNLD'!W33+'VOL DELTA'!W33</f>
        <v>1</v>
      </c>
      <c r="X33" s="172">
        <f>'VOL DWNLD'!X33+'VOL DELTA'!X33</f>
        <v>1</v>
      </c>
      <c r="Y33" s="172">
        <f>'VOL DWNLD'!Y33+'VOL DELTA'!Y33</f>
        <v>1</v>
      </c>
      <c r="Z33" s="172">
        <f>'VOL DWNLD'!Z33+'VOL DELTA'!Z33</f>
        <v>1</v>
      </c>
      <c r="AA33" s="172">
        <f>'VOL DWNLD'!AA33+'VOL DELTA'!AA33</f>
        <v>1</v>
      </c>
      <c r="AB33" s="172">
        <f>'VOL DWNLD'!AB33+'VOL DELTA'!AB33</f>
        <v>1</v>
      </c>
      <c r="AC33" s="172">
        <f>'VOL DWNLD'!AC33+'VOL DELTA'!AC33</f>
        <v>1</v>
      </c>
      <c r="AD33" s="172">
        <f>'VOL DWNLD'!AD33+'VOL DELTA'!AD33</f>
        <v>1</v>
      </c>
      <c r="AE33" s="172">
        <f>'VOL DWNLD'!AE33+'VOL DELTA'!AE33</f>
        <v>1</v>
      </c>
      <c r="AF33" s="172">
        <f>'VOL DWNLD'!AF33+'VOL DELTA'!AF33</f>
        <v>1.1000000000000001</v>
      </c>
      <c r="AG33" s="172">
        <f>'VOL DWNLD'!AG33+'VOL DELTA'!AG33</f>
        <v>1.1000000000000001</v>
      </c>
      <c r="AH33" s="172">
        <f>'VOL DWNLD'!AH33+'VOL DELTA'!AH33</f>
        <v>1.05</v>
      </c>
      <c r="AI33" s="172">
        <f>'VOL DWNLD'!AI33+'VOL DELTA'!AI33</f>
        <v>1</v>
      </c>
      <c r="AJ33" s="172">
        <f>'VOL DWNLD'!AJ33+'VOL DELTA'!AJ33</f>
        <v>1</v>
      </c>
      <c r="AK33" s="172">
        <f>'VOL DWNLD'!AK33+'VOL DELTA'!AK33</f>
        <v>1.02</v>
      </c>
      <c r="AL33" s="172">
        <f>'VOL DWNLD'!AL33+'VOL DELTA'!AL33</f>
        <v>1</v>
      </c>
      <c r="AM33" s="172">
        <f>'VOL DWNLD'!AM33+'VOL DELTA'!AM33</f>
        <v>1</v>
      </c>
      <c r="AN33" s="172">
        <f>'VOL DWNLD'!AN33+'VOL DELTA'!AN33</f>
        <v>1</v>
      </c>
      <c r="AO33" s="172">
        <f>'VOL DWNLD'!AO33+'VOL DELTA'!AO33</f>
        <v>1</v>
      </c>
    </row>
    <row r="34" spans="1:41" x14ac:dyDescent="0.25">
      <c r="A34" s="171">
        <v>37712</v>
      </c>
      <c r="B34" s="172">
        <f>'VOL DWNLD'!B34+'VOL DELTA'!B34</f>
        <v>1</v>
      </c>
      <c r="C34" s="172">
        <f>'VOL DWNLD'!C34+'VOL DELTA'!C34</f>
        <v>1</v>
      </c>
      <c r="D34" s="172">
        <f>'VOL DWNLD'!D34+'VOL DELTA'!D34</f>
        <v>1</v>
      </c>
      <c r="E34" s="172">
        <f>'VOL DWNLD'!E34+'VOL DELTA'!E34</f>
        <v>1</v>
      </c>
      <c r="F34" s="172">
        <f>'VOL DWNLD'!F34+'VOL DELTA'!F34</f>
        <v>1</v>
      </c>
      <c r="G34" s="172">
        <f>'VOL DWNLD'!G34+'VOL DELTA'!G34</f>
        <v>1</v>
      </c>
      <c r="H34" s="172">
        <f>'VOL DWNLD'!H34+'VOL DELTA'!H34</f>
        <v>1</v>
      </c>
      <c r="I34" s="172">
        <f>'VOL DWNLD'!I34+'VOL DELTA'!I34</f>
        <v>1</v>
      </c>
      <c r="J34" s="172">
        <f>'VOL DWNLD'!J34+'VOL DELTA'!J34</f>
        <v>1</v>
      </c>
      <c r="K34" s="172">
        <f>'VOL DWNLD'!K34+'VOL DELTA'!K34</f>
        <v>1</v>
      </c>
      <c r="L34" s="172">
        <f>'VOL DWNLD'!L34+'VOL DELTA'!L34</f>
        <v>1</v>
      </c>
      <c r="M34" s="172">
        <f>'VOL DWNLD'!M34+'VOL DELTA'!M34</f>
        <v>1</v>
      </c>
      <c r="N34" s="172">
        <f>'VOL DWNLD'!N34+'VOL DELTA'!N34</f>
        <v>1</v>
      </c>
      <c r="O34" s="172">
        <f>'VOL DWNLD'!O34+'VOL DELTA'!O34</f>
        <v>1</v>
      </c>
      <c r="P34" s="172">
        <f>'VOL DWNLD'!P34+'VOL DELTA'!P34</f>
        <v>1.03</v>
      </c>
      <c r="Q34" s="172">
        <f>'VOL DWNLD'!Q34+'VOL DELTA'!Q34</f>
        <v>1</v>
      </c>
      <c r="R34" s="172">
        <f>'VOL DWNLD'!R34+'VOL DELTA'!R34</f>
        <v>1</v>
      </c>
      <c r="S34" s="172">
        <f>'VOL DWNLD'!S34+'VOL DELTA'!S34</f>
        <v>1.02</v>
      </c>
      <c r="T34" s="172">
        <f>'VOL DWNLD'!T34+'VOL DELTA'!T34</f>
        <v>1</v>
      </c>
      <c r="U34" s="172">
        <f>'VOL DWNLD'!U34+'VOL DELTA'!U34</f>
        <v>1</v>
      </c>
      <c r="V34" s="172">
        <f>'VOL DWNLD'!V34+'VOL DELTA'!V34</f>
        <v>1</v>
      </c>
      <c r="W34" s="172">
        <f>'VOL DWNLD'!W34+'VOL DELTA'!W34</f>
        <v>1</v>
      </c>
      <c r="X34" s="172">
        <f>'VOL DWNLD'!X34+'VOL DELTA'!X34</f>
        <v>1</v>
      </c>
      <c r="Y34" s="172">
        <f>'VOL DWNLD'!Y34+'VOL DELTA'!Y34</f>
        <v>1.02</v>
      </c>
      <c r="Z34" s="172">
        <f>'VOL DWNLD'!Z34+'VOL DELTA'!Z34</f>
        <v>1</v>
      </c>
      <c r="AA34" s="172">
        <f>'VOL DWNLD'!AA34+'VOL DELTA'!AA34</f>
        <v>1</v>
      </c>
      <c r="AB34" s="172">
        <f>'VOL DWNLD'!AB34+'VOL DELTA'!AB34</f>
        <v>1</v>
      </c>
      <c r="AC34" s="172">
        <f>'VOL DWNLD'!AC34+'VOL DELTA'!AC34</f>
        <v>1</v>
      </c>
      <c r="AD34" s="172">
        <f>'VOL DWNLD'!AD34+'VOL DELTA'!AD34</f>
        <v>0.98</v>
      </c>
      <c r="AE34" s="172">
        <f>'VOL DWNLD'!AE34+'VOL DELTA'!AE34</f>
        <v>0.98</v>
      </c>
      <c r="AF34" s="172">
        <f>'VOL DWNLD'!AF34+'VOL DELTA'!AF34</f>
        <v>0.98</v>
      </c>
      <c r="AG34" s="172">
        <f>'VOL DWNLD'!AG34+'VOL DELTA'!AG34</f>
        <v>0.98</v>
      </c>
      <c r="AH34" s="172">
        <f>'VOL DWNLD'!AH34+'VOL DELTA'!AH34</f>
        <v>1.05</v>
      </c>
      <c r="AI34" s="172">
        <f>'VOL DWNLD'!AI34+'VOL DELTA'!AI34</f>
        <v>1</v>
      </c>
      <c r="AJ34" s="172">
        <f>'VOL DWNLD'!AJ34+'VOL DELTA'!AJ34</f>
        <v>1</v>
      </c>
      <c r="AK34" s="172">
        <f>'VOL DWNLD'!AK34+'VOL DELTA'!AK34</f>
        <v>1.02</v>
      </c>
      <c r="AL34" s="172">
        <f>'VOL DWNLD'!AL34+'VOL DELTA'!AL34</f>
        <v>1</v>
      </c>
      <c r="AM34" s="172">
        <f>'VOL DWNLD'!AM34+'VOL DELTA'!AM34</f>
        <v>1</v>
      </c>
      <c r="AN34" s="172">
        <f>'VOL DWNLD'!AN34+'VOL DELTA'!AN34</f>
        <v>1</v>
      </c>
      <c r="AO34" s="172">
        <f>'VOL DWNLD'!AO34+'VOL DELTA'!AO34</f>
        <v>1</v>
      </c>
    </row>
    <row r="35" spans="1:41" x14ac:dyDescent="0.25">
      <c r="A35" s="171">
        <v>37742</v>
      </c>
      <c r="B35" s="172">
        <f>'VOL DWNLD'!B35+'VOL DELTA'!B35</f>
        <v>1</v>
      </c>
      <c r="C35" s="172">
        <f>'VOL DWNLD'!C35+'VOL DELTA'!C35</f>
        <v>1</v>
      </c>
      <c r="D35" s="172">
        <f>'VOL DWNLD'!D35+'VOL DELTA'!D35</f>
        <v>1</v>
      </c>
      <c r="E35" s="172">
        <f>'VOL DWNLD'!E35+'VOL DELTA'!E35</f>
        <v>1</v>
      </c>
      <c r="F35" s="172">
        <f>'VOL DWNLD'!F35+'VOL DELTA'!F35</f>
        <v>1</v>
      </c>
      <c r="G35" s="172">
        <f>'VOL DWNLD'!G35+'VOL DELTA'!G35</f>
        <v>1</v>
      </c>
      <c r="H35" s="172">
        <f>'VOL DWNLD'!H35+'VOL DELTA'!H35</f>
        <v>1</v>
      </c>
      <c r="I35" s="172">
        <f>'VOL DWNLD'!I35+'VOL DELTA'!I35</f>
        <v>1</v>
      </c>
      <c r="J35" s="172">
        <f>'VOL DWNLD'!J35+'VOL DELTA'!J35</f>
        <v>1</v>
      </c>
      <c r="K35" s="172">
        <f>'VOL DWNLD'!K35+'VOL DELTA'!K35</f>
        <v>1</v>
      </c>
      <c r="L35" s="172">
        <f>'VOL DWNLD'!L35+'VOL DELTA'!L35</f>
        <v>1</v>
      </c>
      <c r="M35" s="172">
        <f>'VOL DWNLD'!M35+'VOL DELTA'!M35</f>
        <v>1</v>
      </c>
      <c r="N35" s="172">
        <f>'VOL DWNLD'!N35+'VOL DELTA'!N35</f>
        <v>1</v>
      </c>
      <c r="O35" s="172">
        <f>'VOL DWNLD'!O35+'VOL DELTA'!O35</f>
        <v>1</v>
      </c>
      <c r="P35" s="172">
        <f>'VOL DWNLD'!P35+'VOL DELTA'!P35</f>
        <v>1.03</v>
      </c>
      <c r="Q35" s="172">
        <f>'VOL DWNLD'!Q35+'VOL DELTA'!Q35</f>
        <v>1</v>
      </c>
      <c r="R35" s="172">
        <f>'VOL DWNLD'!R35+'VOL DELTA'!R35</f>
        <v>1</v>
      </c>
      <c r="S35" s="172">
        <f>'VOL DWNLD'!S35+'VOL DELTA'!S35</f>
        <v>1.02</v>
      </c>
      <c r="T35" s="172">
        <f>'VOL DWNLD'!T35+'VOL DELTA'!T35</f>
        <v>1</v>
      </c>
      <c r="U35" s="172">
        <f>'VOL DWNLD'!U35+'VOL DELTA'!U35</f>
        <v>1</v>
      </c>
      <c r="V35" s="172">
        <f>'VOL DWNLD'!V35+'VOL DELTA'!V35</f>
        <v>1</v>
      </c>
      <c r="W35" s="172">
        <f>'VOL DWNLD'!W35+'VOL DELTA'!W35</f>
        <v>1</v>
      </c>
      <c r="X35" s="172">
        <f>'VOL DWNLD'!X35+'VOL DELTA'!X35</f>
        <v>1</v>
      </c>
      <c r="Y35" s="172">
        <f>'VOL DWNLD'!Y35+'VOL DELTA'!Y35</f>
        <v>1.02</v>
      </c>
      <c r="Z35" s="172">
        <f>'VOL DWNLD'!Z35+'VOL DELTA'!Z35</f>
        <v>1</v>
      </c>
      <c r="AA35" s="172">
        <f>'VOL DWNLD'!AA35+'VOL DELTA'!AA35</f>
        <v>1</v>
      </c>
      <c r="AB35" s="172">
        <f>'VOL DWNLD'!AB35+'VOL DELTA'!AB35</f>
        <v>1</v>
      </c>
      <c r="AC35" s="172">
        <f>'VOL DWNLD'!AC35+'VOL DELTA'!AC35</f>
        <v>1</v>
      </c>
      <c r="AD35" s="172">
        <f>'VOL DWNLD'!AD35+'VOL DELTA'!AD35</f>
        <v>0.98</v>
      </c>
      <c r="AE35" s="172">
        <f>'VOL DWNLD'!AE35+'VOL DELTA'!AE35</f>
        <v>0.98</v>
      </c>
      <c r="AF35" s="172">
        <f>'VOL DWNLD'!AF35+'VOL DELTA'!AF35</f>
        <v>0.98</v>
      </c>
      <c r="AG35" s="172">
        <f>'VOL DWNLD'!AG35+'VOL DELTA'!AG35</f>
        <v>0.98</v>
      </c>
      <c r="AH35" s="172">
        <f>'VOL DWNLD'!AH35+'VOL DELTA'!AH35</f>
        <v>1.05</v>
      </c>
      <c r="AI35" s="172">
        <f>'VOL DWNLD'!AI35+'VOL DELTA'!AI35</f>
        <v>1</v>
      </c>
      <c r="AJ35" s="172">
        <f>'VOL DWNLD'!AJ35+'VOL DELTA'!AJ35</f>
        <v>1</v>
      </c>
      <c r="AK35" s="172">
        <f>'VOL DWNLD'!AK35+'VOL DELTA'!AK35</f>
        <v>1.02</v>
      </c>
      <c r="AL35" s="172">
        <f>'VOL DWNLD'!AL35+'VOL DELTA'!AL35</f>
        <v>1</v>
      </c>
      <c r="AM35" s="172">
        <f>'VOL DWNLD'!AM35+'VOL DELTA'!AM35</f>
        <v>1</v>
      </c>
      <c r="AN35" s="172">
        <f>'VOL DWNLD'!AN35+'VOL DELTA'!AN35</f>
        <v>1</v>
      </c>
      <c r="AO35" s="172">
        <f>'VOL DWNLD'!AO35+'VOL DELTA'!AO35</f>
        <v>1</v>
      </c>
    </row>
    <row r="36" spans="1:41" x14ac:dyDescent="0.25">
      <c r="A36" s="171">
        <v>37773</v>
      </c>
      <c r="B36" s="172">
        <f>'VOL DWNLD'!B36+'VOL DELTA'!B36</f>
        <v>1</v>
      </c>
      <c r="C36" s="172">
        <f>'VOL DWNLD'!C36+'VOL DELTA'!C36</f>
        <v>1</v>
      </c>
      <c r="D36" s="172">
        <f>'VOL DWNLD'!D36+'VOL DELTA'!D36</f>
        <v>1</v>
      </c>
      <c r="E36" s="172">
        <f>'VOL DWNLD'!E36+'VOL DELTA'!E36</f>
        <v>1</v>
      </c>
      <c r="F36" s="172">
        <f>'VOL DWNLD'!F36+'VOL DELTA'!F36</f>
        <v>1</v>
      </c>
      <c r="G36" s="172">
        <f>'VOL DWNLD'!G36+'VOL DELTA'!G36</f>
        <v>1</v>
      </c>
      <c r="H36" s="172">
        <f>'VOL DWNLD'!H36+'VOL DELTA'!H36</f>
        <v>1</v>
      </c>
      <c r="I36" s="172">
        <f>'VOL DWNLD'!I36+'VOL DELTA'!I36</f>
        <v>1</v>
      </c>
      <c r="J36" s="172">
        <f>'VOL DWNLD'!J36+'VOL DELTA'!J36</f>
        <v>1</v>
      </c>
      <c r="K36" s="172">
        <f>'VOL DWNLD'!K36+'VOL DELTA'!K36</f>
        <v>1</v>
      </c>
      <c r="L36" s="172">
        <f>'VOL DWNLD'!L36+'VOL DELTA'!L36</f>
        <v>1</v>
      </c>
      <c r="M36" s="172">
        <f>'VOL DWNLD'!M36+'VOL DELTA'!M36</f>
        <v>1</v>
      </c>
      <c r="N36" s="172">
        <f>'VOL DWNLD'!N36+'VOL DELTA'!N36</f>
        <v>1</v>
      </c>
      <c r="O36" s="172">
        <f>'VOL DWNLD'!O36+'VOL DELTA'!O36</f>
        <v>1</v>
      </c>
      <c r="P36" s="172">
        <f>'VOL DWNLD'!P36+'VOL DELTA'!P36</f>
        <v>1.03</v>
      </c>
      <c r="Q36" s="172">
        <f>'VOL DWNLD'!Q36+'VOL DELTA'!Q36</f>
        <v>1</v>
      </c>
      <c r="R36" s="172">
        <f>'VOL DWNLD'!R36+'VOL DELTA'!R36</f>
        <v>1</v>
      </c>
      <c r="S36" s="172">
        <f>'VOL DWNLD'!S36+'VOL DELTA'!S36</f>
        <v>1.02</v>
      </c>
      <c r="T36" s="172">
        <f>'VOL DWNLD'!T36+'VOL DELTA'!T36</f>
        <v>1</v>
      </c>
      <c r="U36" s="172">
        <f>'VOL DWNLD'!U36+'VOL DELTA'!U36</f>
        <v>1</v>
      </c>
      <c r="V36" s="172">
        <f>'VOL DWNLD'!V36+'VOL DELTA'!V36</f>
        <v>1</v>
      </c>
      <c r="W36" s="172">
        <f>'VOL DWNLD'!W36+'VOL DELTA'!W36</f>
        <v>1</v>
      </c>
      <c r="X36" s="172">
        <f>'VOL DWNLD'!X36+'VOL DELTA'!X36</f>
        <v>1</v>
      </c>
      <c r="Y36" s="172">
        <f>'VOL DWNLD'!Y36+'VOL DELTA'!Y36</f>
        <v>1.02</v>
      </c>
      <c r="Z36" s="172">
        <f>'VOL DWNLD'!Z36+'VOL DELTA'!Z36</f>
        <v>1</v>
      </c>
      <c r="AA36" s="172">
        <f>'VOL DWNLD'!AA36+'VOL DELTA'!AA36</f>
        <v>1</v>
      </c>
      <c r="AB36" s="172">
        <f>'VOL DWNLD'!AB36+'VOL DELTA'!AB36</f>
        <v>1</v>
      </c>
      <c r="AC36" s="172">
        <f>'VOL DWNLD'!AC36+'VOL DELTA'!AC36</f>
        <v>1</v>
      </c>
      <c r="AD36" s="172">
        <f>'VOL DWNLD'!AD36+'VOL DELTA'!AD36</f>
        <v>0.98</v>
      </c>
      <c r="AE36" s="172">
        <f>'VOL DWNLD'!AE36+'VOL DELTA'!AE36</f>
        <v>0.98</v>
      </c>
      <c r="AF36" s="172">
        <f>'VOL DWNLD'!AF36+'VOL DELTA'!AF36</f>
        <v>0.98</v>
      </c>
      <c r="AG36" s="172">
        <f>'VOL DWNLD'!AG36+'VOL DELTA'!AG36</f>
        <v>0.98</v>
      </c>
      <c r="AH36" s="172">
        <f>'VOL DWNLD'!AH36+'VOL DELTA'!AH36</f>
        <v>1.05</v>
      </c>
      <c r="AI36" s="172">
        <f>'VOL DWNLD'!AI36+'VOL DELTA'!AI36</f>
        <v>1</v>
      </c>
      <c r="AJ36" s="172">
        <f>'VOL DWNLD'!AJ36+'VOL DELTA'!AJ36</f>
        <v>1</v>
      </c>
      <c r="AK36" s="172">
        <f>'VOL DWNLD'!AK36+'VOL DELTA'!AK36</f>
        <v>1.02</v>
      </c>
      <c r="AL36" s="172">
        <f>'VOL DWNLD'!AL36+'VOL DELTA'!AL36</f>
        <v>1</v>
      </c>
      <c r="AM36" s="172">
        <f>'VOL DWNLD'!AM36+'VOL DELTA'!AM36</f>
        <v>1</v>
      </c>
      <c r="AN36" s="172">
        <f>'VOL DWNLD'!AN36+'VOL DELTA'!AN36</f>
        <v>1</v>
      </c>
      <c r="AO36" s="172">
        <f>'VOL DWNLD'!AO36+'VOL DELTA'!AO36</f>
        <v>1</v>
      </c>
    </row>
    <row r="37" spans="1:41" x14ac:dyDescent="0.25">
      <c r="A37" s="171">
        <v>37803</v>
      </c>
      <c r="B37" s="172">
        <f>'VOL DWNLD'!B37+'VOL DELTA'!B37</f>
        <v>1</v>
      </c>
      <c r="C37" s="172">
        <f>'VOL DWNLD'!C37+'VOL DELTA'!C37</f>
        <v>1</v>
      </c>
      <c r="D37" s="172">
        <f>'VOL DWNLD'!D37+'VOL DELTA'!D37</f>
        <v>1</v>
      </c>
      <c r="E37" s="172">
        <f>'VOL DWNLD'!E37+'VOL DELTA'!E37</f>
        <v>1</v>
      </c>
      <c r="F37" s="172">
        <f>'VOL DWNLD'!F37+'VOL DELTA'!F37</f>
        <v>1</v>
      </c>
      <c r="G37" s="172">
        <f>'VOL DWNLD'!G37+'VOL DELTA'!G37</f>
        <v>1</v>
      </c>
      <c r="H37" s="172">
        <f>'VOL DWNLD'!H37+'VOL DELTA'!H37</f>
        <v>1</v>
      </c>
      <c r="I37" s="172">
        <f>'VOL DWNLD'!I37+'VOL DELTA'!I37</f>
        <v>1</v>
      </c>
      <c r="J37" s="172">
        <f>'VOL DWNLD'!J37+'VOL DELTA'!J37</f>
        <v>1</v>
      </c>
      <c r="K37" s="172">
        <f>'VOL DWNLD'!K37+'VOL DELTA'!K37</f>
        <v>1</v>
      </c>
      <c r="L37" s="172">
        <f>'VOL DWNLD'!L37+'VOL DELTA'!L37</f>
        <v>1</v>
      </c>
      <c r="M37" s="172">
        <f>'VOL DWNLD'!M37+'VOL DELTA'!M37</f>
        <v>1</v>
      </c>
      <c r="N37" s="172">
        <f>'VOL DWNLD'!N37+'VOL DELTA'!N37</f>
        <v>1</v>
      </c>
      <c r="O37" s="172">
        <f>'VOL DWNLD'!O37+'VOL DELTA'!O37</f>
        <v>1</v>
      </c>
      <c r="P37" s="172">
        <f>'VOL DWNLD'!P37+'VOL DELTA'!P37</f>
        <v>1.03</v>
      </c>
      <c r="Q37" s="172">
        <f>'VOL DWNLD'!Q37+'VOL DELTA'!Q37</f>
        <v>1</v>
      </c>
      <c r="R37" s="172">
        <f>'VOL DWNLD'!R37+'VOL DELTA'!R37</f>
        <v>1</v>
      </c>
      <c r="S37" s="172">
        <f>'VOL DWNLD'!S37+'VOL DELTA'!S37</f>
        <v>1.02</v>
      </c>
      <c r="T37" s="172">
        <f>'VOL DWNLD'!T37+'VOL DELTA'!T37</f>
        <v>1</v>
      </c>
      <c r="U37" s="172">
        <f>'VOL DWNLD'!U37+'VOL DELTA'!U37</f>
        <v>1</v>
      </c>
      <c r="V37" s="172">
        <f>'VOL DWNLD'!V37+'VOL DELTA'!V37</f>
        <v>1</v>
      </c>
      <c r="W37" s="172">
        <f>'VOL DWNLD'!W37+'VOL DELTA'!W37</f>
        <v>1</v>
      </c>
      <c r="X37" s="172">
        <f>'VOL DWNLD'!X37+'VOL DELTA'!X37</f>
        <v>1</v>
      </c>
      <c r="Y37" s="172">
        <f>'VOL DWNLD'!Y37+'VOL DELTA'!Y37</f>
        <v>1.02</v>
      </c>
      <c r="Z37" s="172">
        <f>'VOL DWNLD'!Z37+'VOL DELTA'!Z37</f>
        <v>1</v>
      </c>
      <c r="AA37" s="172">
        <f>'VOL DWNLD'!AA37+'VOL DELTA'!AA37</f>
        <v>1</v>
      </c>
      <c r="AB37" s="172">
        <f>'VOL DWNLD'!AB37+'VOL DELTA'!AB37</f>
        <v>1</v>
      </c>
      <c r="AC37" s="172">
        <f>'VOL DWNLD'!AC37+'VOL DELTA'!AC37</f>
        <v>1</v>
      </c>
      <c r="AD37" s="172">
        <f>'VOL DWNLD'!AD37+'VOL DELTA'!AD37</f>
        <v>0.98</v>
      </c>
      <c r="AE37" s="172">
        <f>'VOL DWNLD'!AE37+'VOL DELTA'!AE37</f>
        <v>0.98</v>
      </c>
      <c r="AF37" s="172">
        <f>'VOL DWNLD'!AF37+'VOL DELTA'!AF37</f>
        <v>0.98</v>
      </c>
      <c r="AG37" s="172">
        <f>'VOL DWNLD'!AG37+'VOL DELTA'!AG37</f>
        <v>0.98</v>
      </c>
      <c r="AH37" s="172">
        <f>'VOL DWNLD'!AH37+'VOL DELTA'!AH37</f>
        <v>1.05</v>
      </c>
      <c r="AI37" s="172">
        <f>'VOL DWNLD'!AI37+'VOL DELTA'!AI37</f>
        <v>1</v>
      </c>
      <c r="AJ37" s="172">
        <f>'VOL DWNLD'!AJ37+'VOL DELTA'!AJ37</f>
        <v>1</v>
      </c>
      <c r="AK37" s="172">
        <f>'VOL DWNLD'!AK37+'VOL DELTA'!AK37</f>
        <v>1.02</v>
      </c>
      <c r="AL37" s="172">
        <f>'VOL DWNLD'!AL37+'VOL DELTA'!AL37</f>
        <v>1</v>
      </c>
      <c r="AM37" s="172">
        <f>'VOL DWNLD'!AM37+'VOL DELTA'!AM37</f>
        <v>1</v>
      </c>
      <c r="AN37" s="172">
        <f>'VOL DWNLD'!AN37+'VOL DELTA'!AN37</f>
        <v>1</v>
      </c>
      <c r="AO37" s="172">
        <f>'VOL DWNLD'!AO37+'VOL DELTA'!AO37</f>
        <v>1</v>
      </c>
    </row>
    <row r="38" spans="1:41" x14ac:dyDescent="0.25">
      <c r="A38" s="171">
        <v>37834</v>
      </c>
      <c r="B38" s="172">
        <f>'VOL DWNLD'!B38+'VOL DELTA'!B38</f>
        <v>1</v>
      </c>
      <c r="C38" s="172">
        <f>'VOL DWNLD'!C38+'VOL DELTA'!C38</f>
        <v>1</v>
      </c>
      <c r="D38" s="172">
        <f>'VOL DWNLD'!D38+'VOL DELTA'!D38</f>
        <v>1</v>
      </c>
      <c r="E38" s="172">
        <f>'VOL DWNLD'!E38+'VOL DELTA'!E38</f>
        <v>1</v>
      </c>
      <c r="F38" s="172">
        <f>'VOL DWNLD'!F38+'VOL DELTA'!F38</f>
        <v>1</v>
      </c>
      <c r="G38" s="172">
        <f>'VOL DWNLD'!G38+'VOL DELTA'!G38</f>
        <v>1</v>
      </c>
      <c r="H38" s="172">
        <f>'VOL DWNLD'!H38+'VOL DELTA'!H38</f>
        <v>1</v>
      </c>
      <c r="I38" s="172">
        <f>'VOL DWNLD'!I38+'VOL DELTA'!I38</f>
        <v>1</v>
      </c>
      <c r="J38" s="172">
        <f>'VOL DWNLD'!J38+'VOL DELTA'!J38</f>
        <v>1</v>
      </c>
      <c r="K38" s="172">
        <f>'VOL DWNLD'!K38+'VOL DELTA'!K38</f>
        <v>1</v>
      </c>
      <c r="L38" s="172">
        <f>'VOL DWNLD'!L38+'VOL DELTA'!L38</f>
        <v>1</v>
      </c>
      <c r="M38" s="172">
        <f>'VOL DWNLD'!M38+'VOL DELTA'!M38</f>
        <v>1</v>
      </c>
      <c r="N38" s="172">
        <f>'VOL DWNLD'!N38+'VOL DELTA'!N38</f>
        <v>1</v>
      </c>
      <c r="O38" s="172">
        <f>'VOL DWNLD'!O38+'VOL DELTA'!O38</f>
        <v>1</v>
      </c>
      <c r="P38" s="172">
        <f>'VOL DWNLD'!P38+'VOL DELTA'!P38</f>
        <v>1.03</v>
      </c>
      <c r="Q38" s="172">
        <f>'VOL DWNLD'!Q38+'VOL DELTA'!Q38</f>
        <v>1</v>
      </c>
      <c r="R38" s="172">
        <f>'VOL DWNLD'!R38+'VOL DELTA'!R38</f>
        <v>1</v>
      </c>
      <c r="S38" s="172">
        <f>'VOL DWNLD'!S38+'VOL DELTA'!S38</f>
        <v>1.02</v>
      </c>
      <c r="T38" s="172">
        <f>'VOL DWNLD'!T38+'VOL DELTA'!T38</f>
        <v>1</v>
      </c>
      <c r="U38" s="172">
        <f>'VOL DWNLD'!U38+'VOL DELTA'!U38</f>
        <v>1</v>
      </c>
      <c r="V38" s="172">
        <f>'VOL DWNLD'!V38+'VOL DELTA'!V38</f>
        <v>1</v>
      </c>
      <c r="W38" s="172">
        <f>'VOL DWNLD'!W38+'VOL DELTA'!W38</f>
        <v>1</v>
      </c>
      <c r="X38" s="172">
        <f>'VOL DWNLD'!X38+'VOL DELTA'!X38</f>
        <v>1</v>
      </c>
      <c r="Y38" s="172">
        <f>'VOL DWNLD'!Y38+'VOL DELTA'!Y38</f>
        <v>1.02</v>
      </c>
      <c r="Z38" s="172">
        <f>'VOL DWNLD'!Z38+'VOL DELTA'!Z38</f>
        <v>1</v>
      </c>
      <c r="AA38" s="172">
        <f>'VOL DWNLD'!AA38+'VOL DELTA'!AA38</f>
        <v>1</v>
      </c>
      <c r="AB38" s="172">
        <f>'VOL DWNLD'!AB38+'VOL DELTA'!AB38</f>
        <v>1</v>
      </c>
      <c r="AC38" s="172">
        <f>'VOL DWNLD'!AC38+'VOL DELTA'!AC38</f>
        <v>1</v>
      </c>
      <c r="AD38" s="172">
        <f>'VOL DWNLD'!AD38+'VOL DELTA'!AD38</f>
        <v>0.98</v>
      </c>
      <c r="AE38" s="172">
        <f>'VOL DWNLD'!AE38+'VOL DELTA'!AE38</f>
        <v>0.98</v>
      </c>
      <c r="AF38" s="172">
        <f>'VOL DWNLD'!AF38+'VOL DELTA'!AF38</f>
        <v>0.98</v>
      </c>
      <c r="AG38" s="172">
        <f>'VOL DWNLD'!AG38+'VOL DELTA'!AG38</f>
        <v>0.98</v>
      </c>
      <c r="AH38" s="172">
        <f>'VOL DWNLD'!AH38+'VOL DELTA'!AH38</f>
        <v>1.05</v>
      </c>
      <c r="AI38" s="172">
        <f>'VOL DWNLD'!AI38+'VOL DELTA'!AI38</f>
        <v>1</v>
      </c>
      <c r="AJ38" s="172">
        <f>'VOL DWNLD'!AJ38+'VOL DELTA'!AJ38</f>
        <v>1</v>
      </c>
      <c r="AK38" s="172">
        <f>'VOL DWNLD'!AK38+'VOL DELTA'!AK38</f>
        <v>1.02</v>
      </c>
      <c r="AL38" s="172">
        <f>'VOL DWNLD'!AL38+'VOL DELTA'!AL38</f>
        <v>1</v>
      </c>
      <c r="AM38" s="172">
        <f>'VOL DWNLD'!AM38+'VOL DELTA'!AM38</f>
        <v>1</v>
      </c>
      <c r="AN38" s="172">
        <f>'VOL DWNLD'!AN38+'VOL DELTA'!AN38</f>
        <v>1</v>
      </c>
      <c r="AO38" s="172">
        <f>'VOL DWNLD'!AO38+'VOL DELTA'!AO38</f>
        <v>1</v>
      </c>
    </row>
    <row r="39" spans="1:41" x14ac:dyDescent="0.25">
      <c r="A39" s="171">
        <v>37865</v>
      </c>
      <c r="B39" s="172">
        <f>'VOL DWNLD'!B39+'VOL DELTA'!B39</f>
        <v>1</v>
      </c>
      <c r="C39" s="172">
        <f>'VOL DWNLD'!C39+'VOL DELTA'!C39</f>
        <v>1</v>
      </c>
      <c r="D39" s="172">
        <f>'VOL DWNLD'!D39+'VOL DELTA'!D39</f>
        <v>1</v>
      </c>
      <c r="E39" s="172">
        <f>'VOL DWNLD'!E39+'VOL DELTA'!E39</f>
        <v>1</v>
      </c>
      <c r="F39" s="172">
        <f>'VOL DWNLD'!F39+'VOL DELTA'!F39</f>
        <v>1</v>
      </c>
      <c r="G39" s="172">
        <f>'VOL DWNLD'!G39+'VOL DELTA'!G39</f>
        <v>1</v>
      </c>
      <c r="H39" s="172">
        <f>'VOL DWNLD'!H39+'VOL DELTA'!H39</f>
        <v>1</v>
      </c>
      <c r="I39" s="172">
        <f>'VOL DWNLD'!I39+'VOL DELTA'!I39</f>
        <v>1</v>
      </c>
      <c r="J39" s="172">
        <f>'VOL DWNLD'!J39+'VOL DELTA'!J39</f>
        <v>1</v>
      </c>
      <c r="K39" s="172">
        <f>'VOL DWNLD'!K39+'VOL DELTA'!K39</f>
        <v>1</v>
      </c>
      <c r="L39" s="172">
        <f>'VOL DWNLD'!L39+'VOL DELTA'!L39</f>
        <v>1</v>
      </c>
      <c r="M39" s="172">
        <f>'VOL DWNLD'!M39+'VOL DELTA'!M39</f>
        <v>1</v>
      </c>
      <c r="N39" s="172">
        <f>'VOL DWNLD'!N39+'VOL DELTA'!N39</f>
        <v>1</v>
      </c>
      <c r="O39" s="172">
        <f>'VOL DWNLD'!O39+'VOL DELTA'!O39</f>
        <v>1</v>
      </c>
      <c r="P39" s="172">
        <f>'VOL DWNLD'!P39+'VOL DELTA'!P39</f>
        <v>1.03</v>
      </c>
      <c r="Q39" s="172">
        <f>'VOL DWNLD'!Q39+'VOL DELTA'!Q39</f>
        <v>1</v>
      </c>
      <c r="R39" s="172">
        <f>'VOL DWNLD'!R39+'VOL DELTA'!R39</f>
        <v>1</v>
      </c>
      <c r="S39" s="172">
        <f>'VOL DWNLD'!S39+'VOL DELTA'!S39</f>
        <v>1.02</v>
      </c>
      <c r="T39" s="172">
        <f>'VOL DWNLD'!T39+'VOL DELTA'!T39</f>
        <v>1</v>
      </c>
      <c r="U39" s="172">
        <f>'VOL DWNLD'!U39+'VOL DELTA'!U39</f>
        <v>1</v>
      </c>
      <c r="V39" s="172">
        <f>'VOL DWNLD'!V39+'VOL DELTA'!V39</f>
        <v>1</v>
      </c>
      <c r="W39" s="172">
        <f>'VOL DWNLD'!W39+'VOL DELTA'!W39</f>
        <v>1</v>
      </c>
      <c r="X39" s="172">
        <f>'VOL DWNLD'!X39+'VOL DELTA'!X39</f>
        <v>1</v>
      </c>
      <c r="Y39" s="172">
        <f>'VOL DWNLD'!Y39+'VOL DELTA'!Y39</f>
        <v>1.02</v>
      </c>
      <c r="Z39" s="172">
        <f>'VOL DWNLD'!Z39+'VOL DELTA'!Z39</f>
        <v>1</v>
      </c>
      <c r="AA39" s="172">
        <f>'VOL DWNLD'!AA39+'VOL DELTA'!AA39</f>
        <v>1</v>
      </c>
      <c r="AB39" s="172">
        <f>'VOL DWNLD'!AB39+'VOL DELTA'!AB39</f>
        <v>1</v>
      </c>
      <c r="AC39" s="172">
        <f>'VOL DWNLD'!AC39+'VOL DELTA'!AC39</f>
        <v>1</v>
      </c>
      <c r="AD39" s="172">
        <f>'VOL DWNLD'!AD39+'VOL DELTA'!AD39</f>
        <v>0.98</v>
      </c>
      <c r="AE39" s="172">
        <f>'VOL DWNLD'!AE39+'VOL DELTA'!AE39</f>
        <v>0.98</v>
      </c>
      <c r="AF39" s="172">
        <f>'VOL DWNLD'!AF39+'VOL DELTA'!AF39</f>
        <v>0.98</v>
      </c>
      <c r="AG39" s="172">
        <f>'VOL DWNLD'!AG39+'VOL DELTA'!AG39</f>
        <v>0.98</v>
      </c>
      <c r="AH39" s="172">
        <f>'VOL DWNLD'!AH39+'VOL DELTA'!AH39</f>
        <v>1.05</v>
      </c>
      <c r="AI39" s="172">
        <f>'VOL DWNLD'!AI39+'VOL DELTA'!AI39</f>
        <v>1</v>
      </c>
      <c r="AJ39" s="172">
        <f>'VOL DWNLD'!AJ39+'VOL DELTA'!AJ39</f>
        <v>1</v>
      </c>
      <c r="AK39" s="172">
        <f>'VOL DWNLD'!AK39+'VOL DELTA'!AK39</f>
        <v>1.02</v>
      </c>
      <c r="AL39" s="172">
        <f>'VOL DWNLD'!AL39+'VOL DELTA'!AL39</f>
        <v>1</v>
      </c>
      <c r="AM39" s="172">
        <f>'VOL DWNLD'!AM39+'VOL DELTA'!AM39</f>
        <v>1</v>
      </c>
      <c r="AN39" s="172">
        <f>'VOL DWNLD'!AN39+'VOL DELTA'!AN39</f>
        <v>1</v>
      </c>
      <c r="AO39" s="172">
        <f>'VOL DWNLD'!AO39+'VOL DELTA'!AO39</f>
        <v>1</v>
      </c>
    </row>
    <row r="40" spans="1:41" x14ac:dyDescent="0.25">
      <c r="A40" s="171">
        <v>37895</v>
      </c>
      <c r="B40" s="172">
        <f>'VOL DWNLD'!B40+'VOL DELTA'!B40</f>
        <v>1</v>
      </c>
      <c r="C40" s="172">
        <f>'VOL DWNLD'!C40+'VOL DELTA'!C40</f>
        <v>1</v>
      </c>
      <c r="D40" s="172">
        <f>'VOL DWNLD'!D40+'VOL DELTA'!D40</f>
        <v>1</v>
      </c>
      <c r="E40" s="172">
        <f>'VOL DWNLD'!E40+'VOL DELTA'!E40</f>
        <v>1</v>
      </c>
      <c r="F40" s="172">
        <f>'VOL DWNLD'!F40+'VOL DELTA'!F40</f>
        <v>1</v>
      </c>
      <c r="G40" s="172">
        <f>'VOL DWNLD'!G40+'VOL DELTA'!G40</f>
        <v>1</v>
      </c>
      <c r="H40" s="172">
        <f>'VOL DWNLD'!H40+'VOL DELTA'!H40</f>
        <v>1</v>
      </c>
      <c r="I40" s="172">
        <f>'VOL DWNLD'!I40+'VOL DELTA'!I40</f>
        <v>1</v>
      </c>
      <c r="J40" s="172">
        <f>'VOL DWNLD'!J40+'VOL DELTA'!J40</f>
        <v>1</v>
      </c>
      <c r="K40" s="172">
        <f>'VOL DWNLD'!K40+'VOL DELTA'!K40</f>
        <v>1</v>
      </c>
      <c r="L40" s="172">
        <f>'VOL DWNLD'!L40+'VOL DELTA'!L40</f>
        <v>1</v>
      </c>
      <c r="M40" s="172">
        <f>'VOL DWNLD'!M40+'VOL DELTA'!M40</f>
        <v>1</v>
      </c>
      <c r="N40" s="172">
        <f>'VOL DWNLD'!N40+'VOL DELTA'!N40</f>
        <v>1</v>
      </c>
      <c r="O40" s="172">
        <f>'VOL DWNLD'!O40+'VOL DELTA'!O40</f>
        <v>1</v>
      </c>
      <c r="P40" s="172">
        <f>'VOL DWNLD'!P40+'VOL DELTA'!P40</f>
        <v>1.03</v>
      </c>
      <c r="Q40" s="172">
        <f>'VOL DWNLD'!Q40+'VOL DELTA'!Q40</f>
        <v>1</v>
      </c>
      <c r="R40" s="172">
        <f>'VOL DWNLD'!R40+'VOL DELTA'!R40</f>
        <v>1</v>
      </c>
      <c r="S40" s="172">
        <f>'VOL DWNLD'!S40+'VOL DELTA'!S40</f>
        <v>1.02</v>
      </c>
      <c r="T40" s="172">
        <f>'VOL DWNLD'!T40+'VOL DELTA'!T40</f>
        <v>1</v>
      </c>
      <c r="U40" s="172">
        <f>'VOL DWNLD'!U40+'VOL DELTA'!U40</f>
        <v>1</v>
      </c>
      <c r="V40" s="172">
        <f>'VOL DWNLD'!V40+'VOL DELTA'!V40</f>
        <v>1</v>
      </c>
      <c r="W40" s="172">
        <f>'VOL DWNLD'!W40+'VOL DELTA'!W40</f>
        <v>1</v>
      </c>
      <c r="X40" s="172">
        <f>'VOL DWNLD'!X40+'VOL DELTA'!X40</f>
        <v>1</v>
      </c>
      <c r="Y40" s="172">
        <f>'VOL DWNLD'!Y40+'VOL DELTA'!Y40</f>
        <v>1.02</v>
      </c>
      <c r="Z40" s="172">
        <f>'VOL DWNLD'!Z40+'VOL DELTA'!Z40</f>
        <v>1</v>
      </c>
      <c r="AA40" s="172">
        <f>'VOL DWNLD'!AA40+'VOL DELTA'!AA40</f>
        <v>1</v>
      </c>
      <c r="AB40" s="172">
        <f>'VOL DWNLD'!AB40+'VOL DELTA'!AB40</f>
        <v>1</v>
      </c>
      <c r="AC40" s="172">
        <f>'VOL DWNLD'!AC40+'VOL DELTA'!AC40</f>
        <v>1</v>
      </c>
      <c r="AD40" s="172">
        <f>'VOL DWNLD'!AD40+'VOL DELTA'!AD40</f>
        <v>0.98</v>
      </c>
      <c r="AE40" s="172">
        <f>'VOL DWNLD'!AE40+'VOL DELTA'!AE40</f>
        <v>0.98</v>
      </c>
      <c r="AF40" s="172">
        <f>'VOL DWNLD'!AF40+'VOL DELTA'!AF40</f>
        <v>0.98</v>
      </c>
      <c r="AG40" s="172">
        <f>'VOL DWNLD'!AG40+'VOL DELTA'!AG40</f>
        <v>0.98</v>
      </c>
      <c r="AH40" s="172">
        <f>'VOL DWNLD'!AH40+'VOL DELTA'!AH40</f>
        <v>1.05</v>
      </c>
      <c r="AI40" s="172">
        <f>'VOL DWNLD'!AI40+'VOL DELTA'!AI40</f>
        <v>1</v>
      </c>
      <c r="AJ40" s="172">
        <f>'VOL DWNLD'!AJ40+'VOL DELTA'!AJ40</f>
        <v>1</v>
      </c>
      <c r="AK40" s="172">
        <f>'VOL DWNLD'!AK40+'VOL DELTA'!AK40</f>
        <v>1.02</v>
      </c>
      <c r="AL40" s="172">
        <f>'VOL DWNLD'!AL40+'VOL DELTA'!AL40</f>
        <v>1</v>
      </c>
      <c r="AM40" s="172">
        <f>'VOL DWNLD'!AM40+'VOL DELTA'!AM40</f>
        <v>1</v>
      </c>
      <c r="AN40" s="172">
        <f>'VOL DWNLD'!AN40+'VOL DELTA'!AN40</f>
        <v>1</v>
      </c>
      <c r="AO40" s="172">
        <f>'VOL DWNLD'!AO40+'VOL DELTA'!AO40</f>
        <v>1</v>
      </c>
    </row>
    <row r="41" spans="1:41" x14ac:dyDescent="0.25">
      <c r="A41" s="171">
        <v>37926</v>
      </c>
      <c r="B41" s="172">
        <f>'VOL DWNLD'!B41+'VOL DELTA'!B41</f>
        <v>1</v>
      </c>
      <c r="C41" s="172">
        <f>'VOL DWNLD'!C41+'VOL DELTA'!C41</f>
        <v>1</v>
      </c>
      <c r="D41" s="172">
        <f>'VOL DWNLD'!D41+'VOL DELTA'!D41</f>
        <v>1</v>
      </c>
      <c r="E41" s="172">
        <f>'VOL DWNLD'!E41+'VOL DELTA'!E41</f>
        <v>1</v>
      </c>
      <c r="F41" s="172">
        <f>'VOL DWNLD'!F41+'VOL DELTA'!F41</f>
        <v>1</v>
      </c>
      <c r="G41" s="172">
        <f>'VOL DWNLD'!G41+'VOL DELTA'!G41</f>
        <v>1</v>
      </c>
      <c r="H41" s="172">
        <f>'VOL DWNLD'!H41+'VOL DELTA'!H41</f>
        <v>1</v>
      </c>
      <c r="I41" s="172">
        <f>'VOL DWNLD'!I41+'VOL DELTA'!I41</f>
        <v>1</v>
      </c>
      <c r="J41" s="172">
        <f>'VOL DWNLD'!J41+'VOL DELTA'!J41</f>
        <v>1</v>
      </c>
      <c r="K41" s="172">
        <f>'VOL DWNLD'!K41+'VOL DELTA'!K41</f>
        <v>1</v>
      </c>
      <c r="L41" s="172">
        <f>'VOL DWNLD'!L41+'VOL DELTA'!L41</f>
        <v>1</v>
      </c>
      <c r="M41" s="172">
        <f>'VOL DWNLD'!M41+'VOL DELTA'!M41</f>
        <v>1</v>
      </c>
      <c r="N41" s="172">
        <f>'VOL DWNLD'!N41+'VOL DELTA'!N41</f>
        <v>1</v>
      </c>
      <c r="O41" s="172">
        <f>'VOL DWNLD'!O41+'VOL DELTA'!O41</f>
        <v>1</v>
      </c>
      <c r="P41" s="172">
        <f>'VOL DWNLD'!P41+'VOL DELTA'!P41</f>
        <v>1.03</v>
      </c>
      <c r="Q41" s="172">
        <f>'VOL DWNLD'!Q41+'VOL DELTA'!Q41</f>
        <v>1</v>
      </c>
      <c r="R41" s="172">
        <f>'VOL DWNLD'!R41+'VOL DELTA'!R41</f>
        <v>1</v>
      </c>
      <c r="S41" s="172">
        <f>'VOL DWNLD'!S41+'VOL DELTA'!S41</f>
        <v>1.02</v>
      </c>
      <c r="T41" s="172">
        <f>'VOL DWNLD'!T41+'VOL DELTA'!T41</f>
        <v>1</v>
      </c>
      <c r="U41" s="172">
        <f>'VOL DWNLD'!U41+'VOL DELTA'!U41</f>
        <v>1</v>
      </c>
      <c r="V41" s="172">
        <f>'VOL DWNLD'!V41+'VOL DELTA'!V41</f>
        <v>1</v>
      </c>
      <c r="W41" s="172">
        <f>'VOL DWNLD'!W41+'VOL DELTA'!W41</f>
        <v>1</v>
      </c>
      <c r="X41" s="172">
        <f>'VOL DWNLD'!X41+'VOL DELTA'!X41</f>
        <v>1</v>
      </c>
      <c r="Y41" s="172">
        <f>'VOL DWNLD'!Y41+'VOL DELTA'!Y41</f>
        <v>1</v>
      </c>
      <c r="Z41" s="172">
        <f>'VOL DWNLD'!Z41+'VOL DELTA'!Z41</f>
        <v>1</v>
      </c>
      <c r="AA41" s="172">
        <f>'VOL DWNLD'!AA41+'VOL DELTA'!AA41</f>
        <v>1</v>
      </c>
      <c r="AB41" s="172">
        <f>'VOL DWNLD'!AB41+'VOL DELTA'!AB41</f>
        <v>1</v>
      </c>
      <c r="AC41" s="172">
        <f>'VOL DWNLD'!AC41+'VOL DELTA'!AC41</f>
        <v>1</v>
      </c>
      <c r="AD41" s="172">
        <f>'VOL DWNLD'!AD41+'VOL DELTA'!AD41</f>
        <v>1</v>
      </c>
      <c r="AE41" s="172">
        <f>'VOL DWNLD'!AE41+'VOL DELTA'!AE41</f>
        <v>1</v>
      </c>
      <c r="AF41" s="172">
        <f>'VOL DWNLD'!AF41+'VOL DELTA'!AF41</f>
        <v>1.1000000000000001</v>
      </c>
      <c r="AG41" s="172">
        <f>'VOL DWNLD'!AG41+'VOL DELTA'!AG41</f>
        <v>1.1000000000000001</v>
      </c>
      <c r="AH41" s="172">
        <f>'VOL DWNLD'!AH41+'VOL DELTA'!AH41</f>
        <v>1.05</v>
      </c>
      <c r="AI41" s="172">
        <f>'VOL DWNLD'!AI41+'VOL DELTA'!AI41</f>
        <v>1</v>
      </c>
      <c r="AJ41" s="172">
        <f>'VOL DWNLD'!AJ41+'VOL DELTA'!AJ41</f>
        <v>1</v>
      </c>
      <c r="AK41" s="172">
        <f>'VOL DWNLD'!AK41+'VOL DELTA'!AK41</f>
        <v>1.02</v>
      </c>
      <c r="AL41" s="172">
        <f>'VOL DWNLD'!AL41+'VOL DELTA'!AL41</f>
        <v>1</v>
      </c>
      <c r="AM41" s="172">
        <f>'VOL DWNLD'!AM41+'VOL DELTA'!AM41</f>
        <v>1</v>
      </c>
      <c r="AN41" s="172">
        <f>'VOL DWNLD'!AN41+'VOL DELTA'!AN41</f>
        <v>1</v>
      </c>
      <c r="AO41" s="172">
        <f>'VOL DWNLD'!AO41+'VOL DELTA'!AO41</f>
        <v>1</v>
      </c>
    </row>
    <row r="42" spans="1:41" x14ac:dyDescent="0.25">
      <c r="A42" s="171">
        <v>37956</v>
      </c>
      <c r="B42" s="172">
        <f>'VOL DWNLD'!B42+'VOL DELTA'!B42</f>
        <v>1</v>
      </c>
      <c r="C42" s="172">
        <f>'VOL DWNLD'!C42+'VOL DELTA'!C42</f>
        <v>1</v>
      </c>
      <c r="D42" s="172">
        <f>'VOL DWNLD'!D42+'VOL DELTA'!D42</f>
        <v>1</v>
      </c>
      <c r="E42" s="172">
        <f>'VOL DWNLD'!E42+'VOL DELTA'!E42</f>
        <v>1</v>
      </c>
      <c r="F42" s="172">
        <f>'VOL DWNLD'!F42+'VOL DELTA'!F42</f>
        <v>1</v>
      </c>
      <c r="G42" s="172">
        <f>'VOL DWNLD'!G42+'VOL DELTA'!G42</f>
        <v>1</v>
      </c>
      <c r="H42" s="172">
        <f>'VOL DWNLD'!H42+'VOL DELTA'!H42</f>
        <v>1</v>
      </c>
      <c r="I42" s="172">
        <f>'VOL DWNLD'!I42+'VOL DELTA'!I42</f>
        <v>1</v>
      </c>
      <c r="J42" s="172">
        <f>'VOL DWNLD'!J42+'VOL DELTA'!J42</f>
        <v>1</v>
      </c>
      <c r="K42" s="172">
        <f>'VOL DWNLD'!K42+'VOL DELTA'!K42</f>
        <v>1</v>
      </c>
      <c r="L42" s="172">
        <f>'VOL DWNLD'!L42+'VOL DELTA'!L42</f>
        <v>1</v>
      </c>
      <c r="M42" s="172">
        <f>'VOL DWNLD'!M42+'VOL DELTA'!M42</f>
        <v>1</v>
      </c>
      <c r="N42" s="172">
        <f>'VOL DWNLD'!N42+'VOL DELTA'!N42</f>
        <v>1</v>
      </c>
      <c r="O42" s="172">
        <f>'VOL DWNLD'!O42+'VOL DELTA'!O42</f>
        <v>1</v>
      </c>
      <c r="P42" s="172">
        <f>'VOL DWNLD'!P42+'VOL DELTA'!P42</f>
        <v>1.03</v>
      </c>
      <c r="Q42" s="172">
        <f>'VOL DWNLD'!Q42+'VOL DELTA'!Q42</f>
        <v>1</v>
      </c>
      <c r="R42" s="172">
        <f>'VOL DWNLD'!R42+'VOL DELTA'!R42</f>
        <v>1</v>
      </c>
      <c r="S42" s="172">
        <f>'VOL DWNLD'!S42+'VOL DELTA'!S42</f>
        <v>1.02</v>
      </c>
      <c r="T42" s="172">
        <f>'VOL DWNLD'!T42+'VOL DELTA'!T42</f>
        <v>1</v>
      </c>
      <c r="U42" s="172">
        <f>'VOL DWNLD'!U42+'VOL DELTA'!U42</f>
        <v>1</v>
      </c>
      <c r="V42" s="172">
        <f>'VOL DWNLD'!V42+'VOL DELTA'!V42</f>
        <v>1</v>
      </c>
      <c r="W42" s="172">
        <f>'VOL DWNLD'!W42+'VOL DELTA'!W42</f>
        <v>1</v>
      </c>
      <c r="X42" s="172">
        <f>'VOL DWNLD'!X42+'VOL DELTA'!X42</f>
        <v>1</v>
      </c>
      <c r="Y42" s="172">
        <f>'VOL DWNLD'!Y42+'VOL DELTA'!Y42</f>
        <v>1</v>
      </c>
      <c r="Z42" s="172">
        <f>'VOL DWNLD'!Z42+'VOL DELTA'!Z42</f>
        <v>1</v>
      </c>
      <c r="AA42" s="172">
        <f>'VOL DWNLD'!AA42+'VOL DELTA'!AA42</f>
        <v>1</v>
      </c>
      <c r="AB42" s="172">
        <f>'VOL DWNLD'!AB42+'VOL DELTA'!AB42</f>
        <v>1</v>
      </c>
      <c r="AC42" s="172">
        <f>'VOL DWNLD'!AC42+'VOL DELTA'!AC42</f>
        <v>1</v>
      </c>
      <c r="AD42" s="172">
        <f>'VOL DWNLD'!AD42+'VOL DELTA'!AD42</f>
        <v>1</v>
      </c>
      <c r="AE42" s="172">
        <f>'VOL DWNLD'!AE42+'VOL DELTA'!AE42</f>
        <v>1</v>
      </c>
      <c r="AF42" s="172">
        <f>'VOL DWNLD'!AF42+'VOL DELTA'!AF42</f>
        <v>1.1000000000000001</v>
      </c>
      <c r="AG42" s="172">
        <f>'VOL DWNLD'!AG42+'VOL DELTA'!AG42</f>
        <v>1.1000000000000001</v>
      </c>
      <c r="AH42" s="172">
        <f>'VOL DWNLD'!AH42+'VOL DELTA'!AH42</f>
        <v>1.05</v>
      </c>
      <c r="AI42" s="172">
        <f>'VOL DWNLD'!AI42+'VOL DELTA'!AI42</f>
        <v>1</v>
      </c>
      <c r="AJ42" s="172">
        <f>'VOL DWNLD'!AJ42+'VOL DELTA'!AJ42</f>
        <v>1</v>
      </c>
      <c r="AK42" s="172">
        <f>'VOL DWNLD'!AK42+'VOL DELTA'!AK42</f>
        <v>1.02</v>
      </c>
      <c r="AL42" s="172">
        <f>'VOL DWNLD'!AL42+'VOL DELTA'!AL42</f>
        <v>1</v>
      </c>
      <c r="AM42" s="172">
        <f>'VOL DWNLD'!AM42+'VOL DELTA'!AM42</f>
        <v>1</v>
      </c>
      <c r="AN42" s="172">
        <f>'VOL DWNLD'!AN42+'VOL DELTA'!AN42</f>
        <v>1</v>
      </c>
      <c r="AO42" s="172">
        <f>'VOL DWNLD'!AO42+'VOL DELTA'!AO42</f>
        <v>1</v>
      </c>
    </row>
    <row r="43" spans="1:41" x14ac:dyDescent="0.25">
      <c r="A43" s="171">
        <v>37987</v>
      </c>
      <c r="B43" s="172">
        <f>'VOL DWNLD'!B43+'VOL DELTA'!B43</f>
        <v>1</v>
      </c>
      <c r="C43" s="172">
        <f>'VOL DWNLD'!C43+'VOL DELTA'!C43</f>
        <v>1</v>
      </c>
      <c r="D43" s="172">
        <f>'VOL DWNLD'!D43+'VOL DELTA'!D43</f>
        <v>1</v>
      </c>
      <c r="E43" s="172">
        <f>'VOL DWNLD'!E43+'VOL DELTA'!E43</f>
        <v>1</v>
      </c>
      <c r="F43" s="172">
        <f>'VOL DWNLD'!F43+'VOL DELTA'!F43</f>
        <v>1</v>
      </c>
      <c r="G43" s="172">
        <f>'VOL DWNLD'!G43+'VOL DELTA'!G43</f>
        <v>1</v>
      </c>
      <c r="H43" s="172">
        <f>'VOL DWNLD'!H43+'VOL DELTA'!H43</f>
        <v>1</v>
      </c>
      <c r="I43" s="172">
        <f>'VOL DWNLD'!I43+'VOL DELTA'!I43</f>
        <v>1</v>
      </c>
      <c r="J43" s="172">
        <f>'VOL DWNLD'!J43+'VOL DELTA'!J43</f>
        <v>1</v>
      </c>
      <c r="K43" s="172">
        <f>'VOL DWNLD'!K43+'VOL DELTA'!K43</f>
        <v>1</v>
      </c>
      <c r="L43" s="172">
        <f>'VOL DWNLD'!L43+'VOL DELTA'!L43</f>
        <v>1</v>
      </c>
      <c r="M43" s="172">
        <f>'VOL DWNLD'!M43+'VOL DELTA'!M43</f>
        <v>1</v>
      </c>
      <c r="N43" s="172">
        <f>'VOL DWNLD'!N43+'VOL DELTA'!N43</f>
        <v>1</v>
      </c>
      <c r="O43" s="172">
        <f>'VOL DWNLD'!O43+'VOL DELTA'!O43</f>
        <v>1</v>
      </c>
      <c r="P43" s="172">
        <f>'VOL DWNLD'!P43+'VOL DELTA'!P43</f>
        <v>1.03</v>
      </c>
      <c r="Q43" s="172">
        <f>'VOL DWNLD'!Q43+'VOL DELTA'!Q43</f>
        <v>1</v>
      </c>
      <c r="R43" s="172">
        <f>'VOL DWNLD'!R43+'VOL DELTA'!R43</f>
        <v>1</v>
      </c>
      <c r="S43" s="172">
        <f>'VOL DWNLD'!S43+'VOL DELTA'!S43</f>
        <v>1.02</v>
      </c>
      <c r="T43" s="172">
        <f>'VOL DWNLD'!T43+'VOL DELTA'!T43</f>
        <v>1</v>
      </c>
      <c r="U43" s="172">
        <f>'VOL DWNLD'!U43+'VOL DELTA'!U43</f>
        <v>1</v>
      </c>
      <c r="V43" s="172">
        <f>'VOL DWNLD'!V43+'VOL DELTA'!V43</f>
        <v>1</v>
      </c>
      <c r="W43" s="172">
        <f>'VOL DWNLD'!W43+'VOL DELTA'!W43</f>
        <v>1</v>
      </c>
      <c r="X43" s="172">
        <f>'VOL DWNLD'!X43+'VOL DELTA'!X43</f>
        <v>1</v>
      </c>
      <c r="Y43" s="172">
        <f>'VOL DWNLD'!Y43+'VOL DELTA'!Y43</f>
        <v>1</v>
      </c>
      <c r="Z43" s="172">
        <f>'VOL DWNLD'!Z43+'VOL DELTA'!Z43</f>
        <v>1</v>
      </c>
      <c r="AA43" s="172">
        <f>'VOL DWNLD'!AA43+'VOL DELTA'!AA43</f>
        <v>1</v>
      </c>
      <c r="AB43" s="172">
        <f>'VOL DWNLD'!AB43+'VOL DELTA'!AB43</f>
        <v>1</v>
      </c>
      <c r="AC43" s="172">
        <f>'VOL DWNLD'!AC43+'VOL DELTA'!AC43</f>
        <v>1</v>
      </c>
      <c r="AD43" s="172">
        <f>'VOL DWNLD'!AD43+'VOL DELTA'!AD43</f>
        <v>1</v>
      </c>
      <c r="AE43" s="172">
        <f>'VOL DWNLD'!AE43+'VOL DELTA'!AE43</f>
        <v>1</v>
      </c>
      <c r="AF43" s="172">
        <f>'VOL DWNLD'!AF43+'VOL DELTA'!AF43</f>
        <v>1.1000000000000001</v>
      </c>
      <c r="AG43" s="172">
        <f>'VOL DWNLD'!AG43+'VOL DELTA'!AG43</f>
        <v>1.1000000000000001</v>
      </c>
      <c r="AH43" s="172">
        <f>'VOL DWNLD'!AH43+'VOL DELTA'!AH43</f>
        <v>1.05</v>
      </c>
      <c r="AI43" s="172">
        <f>'VOL DWNLD'!AI43+'VOL DELTA'!AI43</f>
        <v>1</v>
      </c>
      <c r="AJ43" s="172">
        <f>'VOL DWNLD'!AJ43+'VOL DELTA'!AJ43</f>
        <v>1</v>
      </c>
      <c r="AK43" s="172">
        <f>'VOL DWNLD'!AK43+'VOL DELTA'!AK43</f>
        <v>1.02</v>
      </c>
      <c r="AL43" s="172">
        <f>'VOL DWNLD'!AL43+'VOL DELTA'!AL43</f>
        <v>1</v>
      </c>
      <c r="AM43" s="172">
        <f>'VOL DWNLD'!AM43+'VOL DELTA'!AM43</f>
        <v>1</v>
      </c>
      <c r="AN43" s="172">
        <f>'VOL DWNLD'!AN43+'VOL DELTA'!AN43</f>
        <v>1</v>
      </c>
      <c r="AO43" s="172">
        <f>'VOL DWNLD'!AO43+'VOL DELTA'!AO43</f>
        <v>1</v>
      </c>
    </row>
    <row r="44" spans="1:41" x14ac:dyDescent="0.25">
      <c r="A44" s="171">
        <v>38018</v>
      </c>
      <c r="B44" s="172">
        <f>'VOL DWNLD'!B44+'VOL DELTA'!B44</f>
        <v>1</v>
      </c>
      <c r="C44" s="172">
        <f>'VOL DWNLD'!C44+'VOL DELTA'!C44</f>
        <v>1</v>
      </c>
      <c r="D44" s="172">
        <f>'VOL DWNLD'!D44+'VOL DELTA'!D44</f>
        <v>1</v>
      </c>
      <c r="E44" s="172">
        <f>'VOL DWNLD'!E44+'VOL DELTA'!E44</f>
        <v>1</v>
      </c>
      <c r="F44" s="172">
        <f>'VOL DWNLD'!F44+'VOL DELTA'!F44</f>
        <v>1</v>
      </c>
      <c r="G44" s="172">
        <f>'VOL DWNLD'!G44+'VOL DELTA'!G44</f>
        <v>1</v>
      </c>
      <c r="H44" s="172">
        <f>'VOL DWNLD'!H44+'VOL DELTA'!H44</f>
        <v>1</v>
      </c>
      <c r="I44" s="172">
        <f>'VOL DWNLD'!I44+'VOL DELTA'!I44</f>
        <v>1</v>
      </c>
      <c r="J44" s="172">
        <f>'VOL DWNLD'!J44+'VOL DELTA'!J44</f>
        <v>1</v>
      </c>
      <c r="K44" s="172">
        <f>'VOL DWNLD'!K44+'VOL DELTA'!K44</f>
        <v>1</v>
      </c>
      <c r="L44" s="172">
        <f>'VOL DWNLD'!L44+'VOL DELTA'!L44</f>
        <v>1</v>
      </c>
      <c r="M44" s="172">
        <f>'VOL DWNLD'!M44+'VOL DELTA'!M44</f>
        <v>1</v>
      </c>
      <c r="N44" s="172">
        <f>'VOL DWNLD'!N44+'VOL DELTA'!N44</f>
        <v>1</v>
      </c>
      <c r="O44" s="172">
        <f>'VOL DWNLD'!O44+'VOL DELTA'!O44</f>
        <v>1</v>
      </c>
      <c r="P44" s="172">
        <f>'VOL DWNLD'!P44+'VOL DELTA'!P44</f>
        <v>1.03</v>
      </c>
      <c r="Q44" s="172">
        <f>'VOL DWNLD'!Q44+'VOL DELTA'!Q44</f>
        <v>1</v>
      </c>
      <c r="R44" s="172">
        <f>'VOL DWNLD'!R44+'VOL DELTA'!R44</f>
        <v>1</v>
      </c>
      <c r="S44" s="172">
        <f>'VOL DWNLD'!S44+'VOL DELTA'!S44</f>
        <v>1.02</v>
      </c>
      <c r="T44" s="172">
        <f>'VOL DWNLD'!T44+'VOL DELTA'!T44</f>
        <v>1</v>
      </c>
      <c r="U44" s="172">
        <f>'VOL DWNLD'!U44+'VOL DELTA'!U44</f>
        <v>1</v>
      </c>
      <c r="V44" s="172">
        <f>'VOL DWNLD'!V44+'VOL DELTA'!V44</f>
        <v>1</v>
      </c>
      <c r="W44" s="172">
        <f>'VOL DWNLD'!W44+'VOL DELTA'!W44</f>
        <v>1</v>
      </c>
      <c r="X44" s="172">
        <f>'VOL DWNLD'!X44+'VOL DELTA'!X44</f>
        <v>1</v>
      </c>
      <c r="Y44" s="172">
        <f>'VOL DWNLD'!Y44+'VOL DELTA'!Y44</f>
        <v>1</v>
      </c>
      <c r="Z44" s="172">
        <f>'VOL DWNLD'!Z44+'VOL DELTA'!Z44</f>
        <v>1</v>
      </c>
      <c r="AA44" s="172">
        <f>'VOL DWNLD'!AA44+'VOL DELTA'!AA44</f>
        <v>1</v>
      </c>
      <c r="AB44" s="172">
        <f>'VOL DWNLD'!AB44+'VOL DELTA'!AB44</f>
        <v>1</v>
      </c>
      <c r="AC44" s="172">
        <f>'VOL DWNLD'!AC44+'VOL DELTA'!AC44</f>
        <v>1</v>
      </c>
      <c r="AD44" s="172">
        <f>'VOL DWNLD'!AD44+'VOL DELTA'!AD44</f>
        <v>1</v>
      </c>
      <c r="AE44" s="172">
        <f>'VOL DWNLD'!AE44+'VOL DELTA'!AE44</f>
        <v>1</v>
      </c>
      <c r="AF44" s="172">
        <f>'VOL DWNLD'!AF44+'VOL DELTA'!AF44</f>
        <v>1.1000000000000001</v>
      </c>
      <c r="AG44" s="172">
        <f>'VOL DWNLD'!AG44+'VOL DELTA'!AG44</f>
        <v>1.1000000000000001</v>
      </c>
      <c r="AH44" s="172">
        <f>'VOL DWNLD'!AH44+'VOL DELTA'!AH44</f>
        <v>1.05</v>
      </c>
      <c r="AI44" s="172">
        <f>'VOL DWNLD'!AI44+'VOL DELTA'!AI44</f>
        <v>1</v>
      </c>
      <c r="AJ44" s="172">
        <f>'VOL DWNLD'!AJ44+'VOL DELTA'!AJ44</f>
        <v>1</v>
      </c>
      <c r="AK44" s="172">
        <f>'VOL DWNLD'!AK44+'VOL DELTA'!AK44</f>
        <v>1.02</v>
      </c>
      <c r="AL44" s="172">
        <f>'VOL DWNLD'!AL44+'VOL DELTA'!AL44</f>
        <v>1</v>
      </c>
      <c r="AM44" s="172">
        <f>'VOL DWNLD'!AM44+'VOL DELTA'!AM44</f>
        <v>1</v>
      </c>
      <c r="AN44" s="172">
        <f>'VOL DWNLD'!AN44+'VOL DELTA'!AN44</f>
        <v>1</v>
      </c>
      <c r="AO44" s="172">
        <f>'VOL DWNLD'!AO44+'VOL DELTA'!AO44</f>
        <v>1</v>
      </c>
    </row>
    <row r="45" spans="1:41" x14ac:dyDescent="0.25">
      <c r="A45" s="171">
        <v>38047</v>
      </c>
      <c r="B45" s="172">
        <f>'VOL DWNLD'!B45+'VOL DELTA'!B45</f>
        <v>1</v>
      </c>
      <c r="C45" s="172">
        <f>'VOL DWNLD'!C45+'VOL DELTA'!C45</f>
        <v>1</v>
      </c>
      <c r="D45" s="172">
        <f>'VOL DWNLD'!D45+'VOL DELTA'!D45</f>
        <v>1</v>
      </c>
      <c r="E45" s="172">
        <f>'VOL DWNLD'!E45+'VOL DELTA'!E45</f>
        <v>1</v>
      </c>
      <c r="F45" s="172">
        <f>'VOL DWNLD'!F45+'VOL DELTA'!F45</f>
        <v>1</v>
      </c>
      <c r="G45" s="172">
        <f>'VOL DWNLD'!G45+'VOL DELTA'!G45</f>
        <v>1</v>
      </c>
      <c r="H45" s="172">
        <f>'VOL DWNLD'!H45+'VOL DELTA'!H45</f>
        <v>1</v>
      </c>
      <c r="I45" s="172">
        <f>'VOL DWNLD'!I45+'VOL DELTA'!I45</f>
        <v>1</v>
      </c>
      <c r="J45" s="172">
        <f>'VOL DWNLD'!J45+'VOL DELTA'!J45</f>
        <v>1</v>
      </c>
      <c r="K45" s="172">
        <f>'VOL DWNLD'!K45+'VOL DELTA'!K45</f>
        <v>1</v>
      </c>
      <c r="L45" s="172">
        <f>'VOL DWNLD'!L45+'VOL DELTA'!L45</f>
        <v>1</v>
      </c>
      <c r="M45" s="172">
        <f>'VOL DWNLD'!M45+'VOL DELTA'!M45</f>
        <v>1</v>
      </c>
      <c r="N45" s="172">
        <f>'VOL DWNLD'!N45+'VOL DELTA'!N45</f>
        <v>1</v>
      </c>
      <c r="O45" s="172">
        <f>'VOL DWNLD'!O45+'VOL DELTA'!O45</f>
        <v>1</v>
      </c>
      <c r="P45" s="172">
        <f>'VOL DWNLD'!P45+'VOL DELTA'!P45</f>
        <v>1.03</v>
      </c>
      <c r="Q45" s="172">
        <f>'VOL DWNLD'!Q45+'VOL DELTA'!Q45</f>
        <v>1</v>
      </c>
      <c r="R45" s="172">
        <f>'VOL DWNLD'!R45+'VOL DELTA'!R45</f>
        <v>1</v>
      </c>
      <c r="S45" s="172">
        <f>'VOL DWNLD'!S45+'VOL DELTA'!S45</f>
        <v>1.02</v>
      </c>
      <c r="T45" s="172">
        <f>'VOL DWNLD'!T45+'VOL DELTA'!T45</f>
        <v>1</v>
      </c>
      <c r="U45" s="172">
        <f>'VOL DWNLD'!U45+'VOL DELTA'!U45</f>
        <v>1</v>
      </c>
      <c r="V45" s="172">
        <f>'VOL DWNLD'!V45+'VOL DELTA'!V45</f>
        <v>1</v>
      </c>
      <c r="W45" s="172">
        <f>'VOL DWNLD'!W45+'VOL DELTA'!W45</f>
        <v>1</v>
      </c>
      <c r="X45" s="172">
        <f>'VOL DWNLD'!X45+'VOL DELTA'!X45</f>
        <v>1</v>
      </c>
      <c r="Y45" s="172">
        <f>'VOL DWNLD'!Y45+'VOL DELTA'!Y45</f>
        <v>1</v>
      </c>
      <c r="Z45" s="172">
        <f>'VOL DWNLD'!Z45+'VOL DELTA'!Z45</f>
        <v>1</v>
      </c>
      <c r="AA45" s="172">
        <f>'VOL DWNLD'!AA45+'VOL DELTA'!AA45</f>
        <v>1</v>
      </c>
      <c r="AB45" s="172">
        <f>'VOL DWNLD'!AB45+'VOL DELTA'!AB45</f>
        <v>1</v>
      </c>
      <c r="AC45" s="172">
        <f>'VOL DWNLD'!AC45+'VOL DELTA'!AC45</f>
        <v>1</v>
      </c>
      <c r="AD45" s="172">
        <f>'VOL DWNLD'!AD45+'VOL DELTA'!AD45</f>
        <v>1</v>
      </c>
      <c r="AE45" s="172">
        <f>'VOL DWNLD'!AE45+'VOL DELTA'!AE45</f>
        <v>1</v>
      </c>
      <c r="AF45" s="172">
        <f>'VOL DWNLD'!AF45+'VOL DELTA'!AF45</f>
        <v>1.1000000000000001</v>
      </c>
      <c r="AG45" s="172">
        <f>'VOL DWNLD'!AG45+'VOL DELTA'!AG45</f>
        <v>1.1000000000000001</v>
      </c>
      <c r="AH45" s="172">
        <f>'VOL DWNLD'!AH45+'VOL DELTA'!AH45</f>
        <v>1.05</v>
      </c>
      <c r="AI45" s="172">
        <f>'VOL DWNLD'!AI45+'VOL DELTA'!AI45</f>
        <v>1</v>
      </c>
      <c r="AJ45" s="172">
        <f>'VOL DWNLD'!AJ45+'VOL DELTA'!AJ45</f>
        <v>1</v>
      </c>
      <c r="AK45" s="172">
        <f>'VOL DWNLD'!AK45+'VOL DELTA'!AK45</f>
        <v>1.02</v>
      </c>
      <c r="AL45" s="172">
        <f>'VOL DWNLD'!AL45+'VOL DELTA'!AL45</f>
        <v>1</v>
      </c>
      <c r="AM45" s="172">
        <f>'VOL DWNLD'!AM45+'VOL DELTA'!AM45</f>
        <v>1</v>
      </c>
      <c r="AN45" s="172">
        <f>'VOL DWNLD'!AN45+'VOL DELTA'!AN45</f>
        <v>1</v>
      </c>
      <c r="AO45" s="172">
        <f>'VOL DWNLD'!AO45+'VOL DELTA'!AO45</f>
        <v>1</v>
      </c>
    </row>
    <row r="46" spans="1:41" x14ac:dyDescent="0.25">
      <c r="A46" s="171">
        <v>38078</v>
      </c>
      <c r="B46" s="172">
        <f>'VOL DWNLD'!B46+'VOL DELTA'!B46</f>
        <v>1</v>
      </c>
      <c r="C46" s="172">
        <f>'VOL DWNLD'!C46+'VOL DELTA'!C46</f>
        <v>1</v>
      </c>
      <c r="D46" s="172">
        <f>'VOL DWNLD'!D46+'VOL DELTA'!D46</f>
        <v>1</v>
      </c>
      <c r="E46" s="172">
        <f>'VOL DWNLD'!E46+'VOL DELTA'!E46</f>
        <v>1</v>
      </c>
      <c r="F46" s="172">
        <f>'VOL DWNLD'!F46+'VOL DELTA'!F46</f>
        <v>1</v>
      </c>
      <c r="G46" s="172">
        <f>'VOL DWNLD'!G46+'VOL DELTA'!G46</f>
        <v>1</v>
      </c>
      <c r="H46" s="172">
        <f>'VOL DWNLD'!H46+'VOL DELTA'!H46</f>
        <v>1</v>
      </c>
      <c r="I46" s="172">
        <f>'VOL DWNLD'!I46+'VOL DELTA'!I46</f>
        <v>1</v>
      </c>
      <c r="J46" s="172">
        <f>'VOL DWNLD'!J46+'VOL DELTA'!J46</f>
        <v>1</v>
      </c>
      <c r="K46" s="172">
        <f>'VOL DWNLD'!K46+'VOL DELTA'!K46</f>
        <v>1</v>
      </c>
      <c r="L46" s="172">
        <f>'VOL DWNLD'!L46+'VOL DELTA'!L46</f>
        <v>1</v>
      </c>
      <c r="M46" s="172">
        <f>'VOL DWNLD'!M46+'VOL DELTA'!M46</f>
        <v>1</v>
      </c>
      <c r="N46" s="172">
        <f>'VOL DWNLD'!N46+'VOL DELTA'!N46</f>
        <v>1</v>
      </c>
      <c r="O46" s="172">
        <f>'VOL DWNLD'!O46+'VOL DELTA'!O46</f>
        <v>1</v>
      </c>
      <c r="P46" s="172">
        <f>'VOL DWNLD'!P46+'VOL DELTA'!P46</f>
        <v>1.03</v>
      </c>
      <c r="Q46" s="172">
        <f>'VOL DWNLD'!Q46+'VOL DELTA'!Q46</f>
        <v>1</v>
      </c>
      <c r="R46" s="172">
        <f>'VOL DWNLD'!R46+'VOL DELTA'!R46</f>
        <v>1</v>
      </c>
      <c r="S46" s="172">
        <f>'VOL DWNLD'!S46+'VOL DELTA'!S46</f>
        <v>1.02</v>
      </c>
      <c r="T46" s="172">
        <f>'VOL DWNLD'!T46+'VOL DELTA'!T46</f>
        <v>1</v>
      </c>
      <c r="U46" s="172">
        <f>'VOL DWNLD'!U46+'VOL DELTA'!U46</f>
        <v>1</v>
      </c>
      <c r="V46" s="172">
        <f>'VOL DWNLD'!V46+'VOL DELTA'!V46</f>
        <v>1</v>
      </c>
      <c r="W46" s="172">
        <f>'VOL DWNLD'!W46+'VOL DELTA'!W46</f>
        <v>1</v>
      </c>
      <c r="X46" s="172">
        <f>'VOL DWNLD'!X46+'VOL DELTA'!X46</f>
        <v>1</v>
      </c>
      <c r="Y46" s="172">
        <f>'VOL DWNLD'!Y46+'VOL DELTA'!Y46</f>
        <v>1.02</v>
      </c>
      <c r="Z46" s="172">
        <f>'VOL DWNLD'!Z46+'VOL DELTA'!Z46</f>
        <v>1</v>
      </c>
      <c r="AA46" s="172">
        <f>'VOL DWNLD'!AA46+'VOL DELTA'!AA46</f>
        <v>1</v>
      </c>
      <c r="AB46" s="172">
        <f>'VOL DWNLD'!AB46+'VOL DELTA'!AB46</f>
        <v>1</v>
      </c>
      <c r="AC46" s="172">
        <f>'VOL DWNLD'!AC46+'VOL DELTA'!AC46</f>
        <v>1</v>
      </c>
      <c r="AD46" s="172">
        <f>'VOL DWNLD'!AD46+'VOL DELTA'!AD46</f>
        <v>0.98</v>
      </c>
      <c r="AE46" s="172">
        <f>'VOL DWNLD'!AE46+'VOL DELTA'!AE46</f>
        <v>0.98</v>
      </c>
      <c r="AF46" s="172">
        <f>'VOL DWNLD'!AF46+'VOL DELTA'!AF46</f>
        <v>0.98</v>
      </c>
      <c r="AG46" s="172">
        <f>'VOL DWNLD'!AG46+'VOL DELTA'!AG46</f>
        <v>0.98</v>
      </c>
      <c r="AH46" s="172">
        <f>'VOL DWNLD'!AH46+'VOL DELTA'!AH46</f>
        <v>1.05</v>
      </c>
      <c r="AI46" s="172">
        <f>'VOL DWNLD'!AI46+'VOL DELTA'!AI46</f>
        <v>1</v>
      </c>
      <c r="AJ46" s="172">
        <f>'VOL DWNLD'!AJ46+'VOL DELTA'!AJ46</f>
        <v>1</v>
      </c>
      <c r="AK46" s="172">
        <f>'VOL DWNLD'!AK46+'VOL DELTA'!AK46</f>
        <v>1.02</v>
      </c>
      <c r="AL46" s="172">
        <f>'VOL DWNLD'!AL46+'VOL DELTA'!AL46</f>
        <v>1</v>
      </c>
      <c r="AM46" s="172">
        <f>'VOL DWNLD'!AM46+'VOL DELTA'!AM46</f>
        <v>1</v>
      </c>
      <c r="AN46" s="172">
        <f>'VOL DWNLD'!AN46+'VOL DELTA'!AN46</f>
        <v>1</v>
      </c>
      <c r="AO46" s="172">
        <f>'VOL DWNLD'!AO46+'VOL DELTA'!AO46</f>
        <v>1</v>
      </c>
    </row>
    <row r="47" spans="1:41" x14ac:dyDescent="0.25">
      <c r="A47" s="171">
        <v>38108</v>
      </c>
      <c r="B47" s="172">
        <f>'VOL DWNLD'!B47+'VOL DELTA'!B47</f>
        <v>1</v>
      </c>
      <c r="C47" s="172">
        <f>'VOL DWNLD'!C47+'VOL DELTA'!C47</f>
        <v>1</v>
      </c>
      <c r="D47" s="172">
        <f>'VOL DWNLD'!D47+'VOL DELTA'!D47</f>
        <v>1</v>
      </c>
      <c r="E47" s="172">
        <f>'VOL DWNLD'!E47+'VOL DELTA'!E47</f>
        <v>1</v>
      </c>
      <c r="F47" s="172">
        <f>'VOL DWNLD'!F47+'VOL DELTA'!F47</f>
        <v>1</v>
      </c>
      <c r="G47" s="172">
        <f>'VOL DWNLD'!G47+'VOL DELTA'!G47</f>
        <v>1</v>
      </c>
      <c r="H47" s="172">
        <f>'VOL DWNLD'!H47+'VOL DELTA'!H47</f>
        <v>1</v>
      </c>
      <c r="I47" s="172">
        <f>'VOL DWNLD'!I47+'VOL DELTA'!I47</f>
        <v>1</v>
      </c>
      <c r="J47" s="172">
        <f>'VOL DWNLD'!J47+'VOL DELTA'!J47</f>
        <v>1</v>
      </c>
      <c r="K47" s="172">
        <f>'VOL DWNLD'!K47+'VOL DELTA'!K47</f>
        <v>1</v>
      </c>
      <c r="L47" s="172">
        <f>'VOL DWNLD'!L47+'VOL DELTA'!L47</f>
        <v>1</v>
      </c>
      <c r="M47" s="172">
        <f>'VOL DWNLD'!M47+'VOL DELTA'!M47</f>
        <v>1</v>
      </c>
      <c r="N47" s="172">
        <f>'VOL DWNLD'!N47+'VOL DELTA'!N47</f>
        <v>1</v>
      </c>
      <c r="O47" s="172">
        <f>'VOL DWNLD'!O47+'VOL DELTA'!O47</f>
        <v>1</v>
      </c>
      <c r="P47" s="172">
        <f>'VOL DWNLD'!P47+'VOL DELTA'!P47</f>
        <v>1.03</v>
      </c>
      <c r="Q47" s="172">
        <f>'VOL DWNLD'!Q47+'VOL DELTA'!Q47</f>
        <v>1</v>
      </c>
      <c r="R47" s="172">
        <f>'VOL DWNLD'!R47+'VOL DELTA'!R47</f>
        <v>1</v>
      </c>
      <c r="S47" s="172">
        <f>'VOL DWNLD'!S47+'VOL DELTA'!S47</f>
        <v>1.02</v>
      </c>
      <c r="T47" s="172">
        <f>'VOL DWNLD'!T47+'VOL DELTA'!T47</f>
        <v>1</v>
      </c>
      <c r="U47" s="172">
        <f>'VOL DWNLD'!U47+'VOL DELTA'!U47</f>
        <v>1</v>
      </c>
      <c r="V47" s="172">
        <f>'VOL DWNLD'!V47+'VOL DELTA'!V47</f>
        <v>1</v>
      </c>
      <c r="W47" s="172">
        <f>'VOL DWNLD'!W47+'VOL DELTA'!W47</f>
        <v>1</v>
      </c>
      <c r="X47" s="172">
        <f>'VOL DWNLD'!X47+'VOL DELTA'!X47</f>
        <v>1</v>
      </c>
      <c r="Y47" s="172">
        <f>'VOL DWNLD'!Y47+'VOL DELTA'!Y47</f>
        <v>1.02</v>
      </c>
      <c r="Z47" s="172">
        <f>'VOL DWNLD'!Z47+'VOL DELTA'!Z47</f>
        <v>1</v>
      </c>
      <c r="AA47" s="172">
        <f>'VOL DWNLD'!AA47+'VOL DELTA'!AA47</f>
        <v>1</v>
      </c>
      <c r="AB47" s="172">
        <f>'VOL DWNLD'!AB47+'VOL DELTA'!AB47</f>
        <v>1</v>
      </c>
      <c r="AC47" s="172">
        <f>'VOL DWNLD'!AC47+'VOL DELTA'!AC47</f>
        <v>1</v>
      </c>
      <c r="AD47" s="172">
        <f>'VOL DWNLD'!AD47+'VOL DELTA'!AD47</f>
        <v>0.98</v>
      </c>
      <c r="AE47" s="172">
        <f>'VOL DWNLD'!AE47+'VOL DELTA'!AE47</f>
        <v>0.98</v>
      </c>
      <c r="AF47" s="172">
        <f>'VOL DWNLD'!AF47+'VOL DELTA'!AF47</f>
        <v>0.98</v>
      </c>
      <c r="AG47" s="172">
        <f>'VOL DWNLD'!AG47+'VOL DELTA'!AG47</f>
        <v>0.98</v>
      </c>
      <c r="AH47" s="172">
        <f>'VOL DWNLD'!AH47+'VOL DELTA'!AH47</f>
        <v>1.05</v>
      </c>
      <c r="AI47" s="172">
        <f>'VOL DWNLD'!AI47+'VOL DELTA'!AI47</f>
        <v>1</v>
      </c>
      <c r="AJ47" s="172">
        <f>'VOL DWNLD'!AJ47+'VOL DELTA'!AJ47</f>
        <v>1</v>
      </c>
      <c r="AK47" s="172">
        <f>'VOL DWNLD'!AK47+'VOL DELTA'!AK47</f>
        <v>1.02</v>
      </c>
      <c r="AL47" s="172">
        <f>'VOL DWNLD'!AL47+'VOL DELTA'!AL47</f>
        <v>1</v>
      </c>
      <c r="AM47" s="172">
        <f>'VOL DWNLD'!AM47+'VOL DELTA'!AM47</f>
        <v>1</v>
      </c>
      <c r="AN47" s="172">
        <f>'VOL DWNLD'!AN47+'VOL DELTA'!AN47</f>
        <v>1</v>
      </c>
      <c r="AO47" s="172">
        <f>'VOL DWNLD'!AO47+'VOL DELTA'!AO47</f>
        <v>1</v>
      </c>
    </row>
    <row r="48" spans="1:41" x14ac:dyDescent="0.25">
      <c r="A48" s="171">
        <v>38139</v>
      </c>
      <c r="B48" s="172">
        <f>'VOL DWNLD'!B48+'VOL DELTA'!B48</f>
        <v>1</v>
      </c>
      <c r="C48" s="172">
        <f>'VOL DWNLD'!C48+'VOL DELTA'!C48</f>
        <v>1</v>
      </c>
      <c r="D48" s="172">
        <f>'VOL DWNLD'!D48+'VOL DELTA'!D48</f>
        <v>1</v>
      </c>
      <c r="E48" s="172">
        <f>'VOL DWNLD'!E48+'VOL DELTA'!E48</f>
        <v>1</v>
      </c>
      <c r="F48" s="172">
        <f>'VOL DWNLD'!F48+'VOL DELTA'!F48</f>
        <v>1</v>
      </c>
      <c r="G48" s="172">
        <f>'VOL DWNLD'!G48+'VOL DELTA'!G48</f>
        <v>1</v>
      </c>
      <c r="H48" s="172">
        <f>'VOL DWNLD'!H48+'VOL DELTA'!H48</f>
        <v>1</v>
      </c>
      <c r="I48" s="172">
        <f>'VOL DWNLD'!I48+'VOL DELTA'!I48</f>
        <v>1</v>
      </c>
      <c r="J48" s="172">
        <f>'VOL DWNLD'!J48+'VOL DELTA'!J48</f>
        <v>1</v>
      </c>
      <c r="K48" s="172">
        <f>'VOL DWNLD'!K48+'VOL DELTA'!K48</f>
        <v>1</v>
      </c>
      <c r="L48" s="172">
        <f>'VOL DWNLD'!L48+'VOL DELTA'!L48</f>
        <v>1</v>
      </c>
      <c r="M48" s="172">
        <f>'VOL DWNLD'!M48+'VOL DELTA'!M48</f>
        <v>1</v>
      </c>
      <c r="N48" s="172">
        <f>'VOL DWNLD'!N48+'VOL DELTA'!N48</f>
        <v>1</v>
      </c>
      <c r="O48" s="172">
        <f>'VOL DWNLD'!O48+'VOL DELTA'!O48</f>
        <v>1</v>
      </c>
      <c r="P48" s="172">
        <f>'VOL DWNLD'!P48+'VOL DELTA'!P48</f>
        <v>1.03</v>
      </c>
      <c r="Q48" s="172">
        <f>'VOL DWNLD'!Q48+'VOL DELTA'!Q48</f>
        <v>1</v>
      </c>
      <c r="R48" s="172">
        <f>'VOL DWNLD'!R48+'VOL DELTA'!R48</f>
        <v>1</v>
      </c>
      <c r="S48" s="172">
        <f>'VOL DWNLD'!S48+'VOL DELTA'!S48</f>
        <v>1.02</v>
      </c>
      <c r="T48" s="172">
        <f>'VOL DWNLD'!T48+'VOL DELTA'!T48</f>
        <v>1</v>
      </c>
      <c r="U48" s="172">
        <f>'VOL DWNLD'!U48+'VOL DELTA'!U48</f>
        <v>1</v>
      </c>
      <c r="V48" s="172">
        <f>'VOL DWNLD'!V48+'VOL DELTA'!V48</f>
        <v>1</v>
      </c>
      <c r="W48" s="172">
        <f>'VOL DWNLD'!W48+'VOL DELTA'!W48</f>
        <v>1</v>
      </c>
      <c r="X48" s="172">
        <f>'VOL DWNLD'!X48+'VOL DELTA'!X48</f>
        <v>1</v>
      </c>
      <c r="Y48" s="172">
        <f>'VOL DWNLD'!Y48+'VOL DELTA'!Y48</f>
        <v>1.02</v>
      </c>
      <c r="Z48" s="172">
        <f>'VOL DWNLD'!Z48+'VOL DELTA'!Z48</f>
        <v>1</v>
      </c>
      <c r="AA48" s="172">
        <f>'VOL DWNLD'!AA48+'VOL DELTA'!AA48</f>
        <v>1</v>
      </c>
      <c r="AB48" s="172">
        <f>'VOL DWNLD'!AB48+'VOL DELTA'!AB48</f>
        <v>1</v>
      </c>
      <c r="AC48" s="172">
        <f>'VOL DWNLD'!AC48+'VOL DELTA'!AC48</f>
        <v>1</v>
      </c>
      <c r="AD48" s="172">
        <f>'VOL DWNLD'!AD48+'VOL DELTA'!AD48</f>
        <v>0.98</v>
      </c>
      <c r="AE48" s="172">
        <f>'VOL DWNLD'!AE48+'VOL DELTA'!AE48</f>
        <v>0.98</v>
      </c>
      <c r="AF48" s="172">
        <f>'VOL DWNLD'!AF48+'VOL DELTA'!AF48</f>
        <v>0.98</v>
      </c>
      <c r="AG48" s="172">
        <f>'VOL DWNLD'!AG48+'VOL DELTA'!AG48</f>
        <v>0.98</v>
      </c>
      <c r="AH48" s="172">
        <f>'VOL DWNLD'!AH48+'VOL DELTA'!AH48</f>
        <v>1.05</v>
      </c>
      <c r="AI48" s="172">
        <f>'VOL DWNLD'!AI48+'VOL DELTA'!AI48</f>
        <v>1</v>
      </c>
      <c r="AJ48" s="172">
        <f>'VOL DWNLD'!AJ48+'VOL DELTA'!AJ48</f>
        <v>1</v>
      </c>
      <c r="AK48" s="172">
        <f>'VOL DWNLD'!AK48+'VOL DELTA'!AK48</f>
        <v>1.02</v>
      </c>
      <c r="AL48" s="172">
        <f>'VOL DWNLD'!AL48+'VOL DELTA'!AL48</f>
        <v>1</v>
      </c>
      <c r="AM48" s="172">
        <f>'VOL DWNLD'!AM48+'VOL DELTA'!AM48</f>
        <v>1</v>
      </c>
      <c r="AN48" s="172">
        <f>'VOL DWNLD'!AN48+'VOL DELTA'!AN48</f>
        <v>1</v>
      </c>
      <c r="AO48" s="172">
        <f>'VOL DWNLD'!AO48+'VOL DELTA'!AO48</f>
        <v>1</v>
      </c>
    </row>
    <row r="49" spans="1:41" x14ac:dyDescent="0.25">
      <c r="A49" s="171">
        <v>38169</v>
      </c>
      <c r="B49" s="172">
        <f>'VOL DWNLD'!B49+'VOL DELTA'!B49</f>
        <v>1</v>
      </c>
      <c r="C49" s="172">
        <f>'VOL DWNLD'!C49+'VOL DELTA'!C49</f>
        <v>1</v>
      </c>
      <c r="D49" s="172">
        <f>'VOL DWNLD'!D49+'VOL DELTA'!D49</f>
        <v>1</v>
      </c>
      <c r="E49" s="172">
        <f>'VOL DWNLD'!E49+'VOL DELTA'!E49</f>
        <v>1</v>
      </c>
      <c r="F49" s="172">
        <f>'VOL DWNLD'!F49+'VOL DELTA'!F49</f>
        <v>1</v>
      </c>
      <c r="G49" s="172">
        <f>'VOL DWNLD'!G49+'VOL DELTA'!G49</f>
        <v>1</v>
      </c>
      <c r="H49" s="172">
        <f>'VOL DWNLD'!H49+'VOL DELTA'!H49</f>
        <v>1</v>
      </c>
      <c r="I49" s="172">
        <f>'VOL DWNLD'!I49+'VOL DELTA'!I49</f>
        <v>1</v>
      </c>
      <c r="J49" s="172">
        <f>'VOL DWNLD'!J49+'VOL DELTA'!J49</f>
        <v>1</v>
      </c>
      <c r="K49" s="172">
        <f>'VOL DWNLD'!K49+'VOL DELTA'!K49</f>
        <v>1</v>
      </c>
      <c r="L49" s="172">
        <f>'VOL DWNLD'!L49+'VOL DELTA'!L49</f>
        <v>1</v>
      </c>
      <c r="M49" s="172">
        <f>'VOL DWNLD'!M49+'VOL DELTA'!M49</f>
        <v>1</v>
      </c>
      <c r="N49" s="172">
        <f>'VOL DWNLD'!N49+'VOL DELTA'!N49</f>
        <v>1</v>
      </c>
      <c r="O49" s="172">
        <f>'VOL DWNLD'!O49+'VOL DELTA'!O49</f>
        <v>1</v>
      </c>
      <c r="P49" s="172">
        <f>'VOL DWNLD'!P49+'VOL DELTA'!P49</f>
        <v>1.03</v>
      </c>
      <c r="Q49" s="172">
        <f>'VOL DWNLD'!Q49+'VOL DELTA'!Q49</f>
        <v>1</v>
      </c>
      <c r="R49" s="172">
        <f>'VOL DWNLD'!R49+'VOL DELTA'!R49</f>
        <v>1</v>
      </c>
      <c r="S49" s="172">
        <f>'VOL DWNLD'!S49+'VOL DELTA'!S49</f>
        <v>1.02</v>
      </c>
      <c r="T49" s="172">
        <f>'VOL DWNLD'!T49+'VOL DELTA'!T49</f>
        <v>1</v>
      </c>
      <c r="U49" s="172">
        <f>'VOL DWNLD'!U49+'VOL DELTA'!U49</f>
        <v>1</v>
      </c>
      <c r="V49" s="172">
        <f>'VOL DWNLD'!V49+'VOL DELTA'!V49</f>
        <v>1</v>
      </c>
      <c r="W49" s="172">
        <f>'VOL DWNLD'!W49+'VOL DELTA'!W49</f>
        <v>1</v>
      </c>
      <c r="X49" s="172">
        <f>'VOL DWNLD'!X49+'VOL DELTA'!X49</f>
        <v>1</v>
      </c>
      <c r="Y49" s="172">
        <f>'VOL DWNLD'!Y49+'VOL DELTA'!Y49</f>
        <v>1.02</v>
      </c>
      <c r="Z49" s="172">
        <f>'VOL DWNLD'!Z49+'VOL DELTA'!Z49</f>
        <v>1</v>
      </c>
      <c r="AA49" s="172">
        <f>'VOL DWNLD'!AA49+'VOL DELTA'!AA49</f>
        <v>1</v>
      </c>
      <c r="AB49" s="172">
        <f>'VOL DWNLD'!AB49+'VOL DELTA'!AB49</f>
        <v>1</v>
      </c>
      <c r="AC49" s="172">
        <f>'VOL DWNLD'!AC49+'VOL DELTA'!AC49</f>
        <v>1</v>
      </c>
      <c r="AD49" s="172">
        <f>'VOL DWNLD'!AD49+'VOL DELTA'!AD49</f>
        <v>0.98</v>
      </c>
      <c r="AE49" s="172">
        <f>'VOL DWNLD'!AE49+'VOL DELTA'!AE49</f>
        <v>0.98</v>
      </c>
      <c r="AF49" s="172">
        <f>'VOL DWNLD'!AF49+'VOL DELTA'!AF49</f>
        <v>0.98</v>
      </c>
      <c r="AG49" s="172">
        <f>'VOL DWNLD'!AG49+'VOL DELTA'!AG49</f>
        <v>0.98</v>
      </c>
      <c r="AH49" s="172">
        <f>'VOL DWNLD'!AH49+'VOL DELTA'!AH49</f>
        <v>1.05</v>
      </c>
      <c r="AI49" s="172">
        <f>'VOL DWNLD'!AI49+'VOL DELTA'!AI49</f>
        <v>1</v>
      </c>
      <c r="AJ49" s="172">
        <f>'VOL DWNLD'!AJ49+'VOL DELTA'!AJ49</f>
        <v>1</v>
      </c>
      <c r="AK49" s="172">
        <f>'VOL DWNLD'!AK49+'VOL DELTA'!AK49</f>
        <v>1.02</v>
      </c>
      <c r="AL49" s="172">
        <f>'VOL DWNLD'!AL49+'VOL DELTA'!AL49</f>
        <v>1</v>
      </c>
      <c r="AM49" s="172">
        <f>'VOL DWNLD'!AM49+'VOL DELTA'!AM49</f>
        <v>1</v>
      </c>
      <c r="AN49" s="172">
        <f>'VOL DWNLD'!AN49+'VOL DELTA'!AN49</f>
        <v>1</v>
      </c>
      <c r="AO49" s="172">
        <f>'VOL DWNLD'!AO49+'VOL DELTA'!AO49</f>
        <v>1</v>
      </c>
    </row>
    <row r="50" spans="1:41" x14ac:dyDescent="0.25">
      <c r="A50" s="171">
        <v>38200</v>
      </c>
      <c r="B50" s="172">
        <f>'VOL DWNLD'!B50+'VOL DELTA'!B50</f>
        <v>1</v>
      </c>
      <c r="C50" s="172">
        <f>'VOL DWNLD'!C50+'VOL DELTA'!C50</f>
        <v>1</v>
      </c>
      <c r="D50" s="172">
        <f>'VOL DWNLD'!D50+'VOL DELTA'!D50</f>
        <v>1</v>
      </c>
      <c r="E50" s="172">
        <f>'VOL DWNLD'!E50+'VOL DELTA'!E50</f>
        <v>1</v>
      </c>
      <c r="F50" s="172">
        <f>'VOL DWNLD'!F50+'VOL DELTA'!F50</f>
        <v>1</v>
      </c>
      <c r="G50" s="172">
        <f>'VOL DWNLD'!G50+'VOL DELTA'!G50</f>
        <v>1</v>
      </c>
      <c r="H50" s="172">
        <f>'VOL DWNLD'!H50+'VOL DELTA'!H50</f>
        <v>1</v>
      </c>
      <c r="I50" s="172">
        <f>'VOL DWNLD'!I50+'VOL DELTA'!I50</f>
        <v>1</v>
      </c>
      <c r="J50" s="172">
        <f>'VOL DWNLD'!J50+'VOL DELTA'!J50</f>
        <v>1</v>
      </c>
      <c r="K50" s="172">
        <f>'VOL DWNLD'!K50+'VOL DELTA'!K50</f>
        <v>1</v>
      </c>
      <c r="L50" s="172">
        <f>'VOL DWNLD'!L50+'VOL DELTA'!L50</f>
        <v>1</v>
      </c>
      <c r="M50" s="172">
        <f>'VOL DWNLD'!M50+'VOL DELTA'!M50</f>
        <v>1</v>
      </c>
      <c r="N50" s="172">
        <f>'VOL DWNLD'!N50+'VOL DELTA'!N50</f>
        <v>1</v>
      </c>
      <c r="O50" s="172">
        <f>'VOL DWNLD'!O50+'VOL DELTA'!O50</f>
        <v>1</v>
      </c>
      <c r="P50" s="172">
        <f>'VOL DWNLD'!P50+'VOL DELTA'!P50</f>
        <v>1.03</v>
      </c>
      <c r="Q50" s="172">
        <f>'VOL DWNLD'!Q50+'VOL DELTA'!Q50</f>
        <v>1</v>
      </c>
      <c r="R50" s="172">
        <f>'VOL DWNLD'!R50+'VOL DELTA'!R50</f>
        <v>1</v>
      </c>
      <c r="S50" s="172">
        <f>'VOL DWNLD'!S50+'VOL DELTA'!S50</f>
        <v>1.02</v>
      </c>
      <c r="T50" s="172">
        <f>'VOL DWNLD'!T50+'VOL DELTA'!T50</f>
        <v>1</v>
      </c>
      <c r="U50" s="172">
        <f>'VOL DWNLD'!U50+'VOL DELTA'!U50</f>
        <v>1</v>
      </c>
      <c r="V50" s="172">
        <f>'VOL DWNLD'!V50+'VOL DELTA'!V50</f>
        <v>1</v>
      </c>
      <c r="W50" s="172">
        <f>'VOL DWNLD'!W50+'VOL DELTA'!W50</f>
        <v>1</v>
      </c>
      <c r="X50" s="172">
        <f>'VOL DWNLD'!X50+'VOL DELTA'!X50</f>
        <v>1</v>
      </c>
      <c r="Y50" s="172">
        <f>'VOL DWNLD'!Y50+'VOL DELTA'!Y50</f>
        <v>1.02</v>
      </c>
      <c r="Z50" s="172">
        <f>'VOL DWNLD'!Z50+'VOL DELTA'!Z50</f>
        <v>1</v>
      </c>
      <c r="AA50" s="172">
        <f>'VOL DWNLD'!AA50+'VOL DELTA'!AA50</f>
        <v>1</v>
      </c>
      <c r="AB50" s="172">
        <f>'VOL DWNLD'!AB50+'VOL DELTA'!AB50</f>
        <v>1</v>
      </c>
      <c r="AC50" s="172">
        <f>'VOL DWNLD'!AC50+'VOL DELTA'!AC50</f>
        <v>1</v>
      </c>
      <c r="AD50" s="172">
        <f>'VOL DWNLD'!AD50+'VOL DELTA'!AD50</f>
        <v>0.98</v>
      </c>
      <c r="AE50" s="172">
        <f>'VOL DWNLD'!AE50+'VOL DELTA'!AE50</f>
        <v>0.98</v>
      </c>
      <c r="AF50" s="172">
        <f>'VOL DWNLD'!AF50+'VOL DELTA'!AF50</f>
        <v>0.98</v>
      </c>
      <c r="AG50" s="172">
        <f>'VOL DWNLD'!AG50+'VOL DELTA'!AG50</f>
        <v>0.98</v>
      </c>
      <c r="AH50" s="172">
        <f>'VOL DWNLD'!AH50+'VOL DELTA'!AH50</f>
        <v>1.05</v>
      </c>
      <c r="AI50" s="172">
        <f>'VOL DWNLD'!AI50+'VOL DELTA'!AI50</f>
        <v>1</v>
      </c>
      <c r="AJ50" s="172">
        <f>'VOL DWNLD'!AJ50+'VOL DELTA'!AJ50</f>
        <v>1</v>
      </c>
      <c r="AK50" s="172">
        <f>'VOL DWNLD'!AK50+'VOL DELTA'!AK50</f>
        <v>1.02</v>
      </c>
      <c r="AL50" s="172">
        <f>'VOL DWNLD'!AL50+'VOL DELTA'!AL50</f>
        <v>1</v>
      </c>
      <c r="AM50" s="172">
        <f>'VOL DWNLD'!AM50+'VOL DELTA'!AM50</f>
        <v>1</v>
      </c>
      <c r="AN50" s="172">
        <f>'VOL DWNLD'!AN50+'VOL DELTA'!AN50</f>
        <v>1</v>
      </c>
      <c r="AO50" s="172">
        <f>'VOL DWNLD'!AO50+'VOL DELTA'!AO50</f>
        <v>1</v>
      </c>
    </row>
    <row r="51" spans="1:41" x14ac:dyDescent="0.25">
      <c r="A51" s="171">
        <v>38231</v>
      </c>
      <c r="B51" s="172">
        <f>'VOL DWNLD'!B51+'VOL DELTA'!B51</f>
        <v>1</v>
      </c>
      <c r="C51" s="172">
        <f>'VOL DWNLD'!C51+'VOL DELTA'!C51</f>
        <v>1</v>
      </c>
      <c r="D51" s="172">
        <f>'VOL DWNLD'!D51+'VOL DELTA'!D51</f>
        <v>1</v>
      </c>
      <c r="E51" s="172">
        <f>'VOL DWNLD'!E51+'VOL DELTA'!E51</f>
        <v>1</v>
      </c>
      <c r="F51" s="172">
        <f>'VOL DWNLD'!F51+'VOL DELTA'!F51</f>
        <v>1</v>
      </c>
      <c r="G51" s="172">
        <f>'VOL DWNLD'!G51+'VOL DELTA'!G51</f>
        <v>1</v>
      </c>
      <c r="H51" s="172">
        <f>'VOL DWNLD'!H51+'VOL DELTA'!H51</f>
        <v>1</v>
      </c>
      <c r="I51" s="172">
        <f>'VOL DWNLD'!I51+'VOL DELTA'!I51</f>
        <v>1</v>
      </c>
      <c r="J51" s="172">
        <f>'VOL DWNLD'!J51+'VOL DELTA'!J51</f>
        <v>1</v>
      </c>
      <c r="K51" s="172">
        <f>'VOL DWNLD'!K51+'VOL DELTA'!K51</f>
        <v>1</v>
      </c>
      <c r="L51" s="172">
        <f>'VOL DWNLD'!L51+'VOL DELTA'!L51</f>
        <v>1</v>
      </c>
      <c r="M51" s="172">
        <f>'VOL DWNLD'!M51+'VOL DELTA'!M51</f>
        <v>1</v>
      </c>
      <c r="N51" s="172">
        <f>'VOL DWNLD'!N51+'VOL DELTA'!N51</f>
        <v>1</v>
      </c>
      <c r="O51" s="172">
        <f>'VOL DWNLD'!O51+'VOL DELTA'!O51</f>
        <v>1</v>
      </c>
      <c r="P51" s="172">
        <f>'VOL DWNLD'!P51+'VOL DELTA'!P51</f>
        <v>1.03</v>
      </c>
      <c r="Q51" s="172">
        <f>'VOL DWNLD'!Q51+'VOL DELTA'!Q51</f>
        <v>1</v>
      </c>
      <c r="R51" s="172">
        <f>'VOL DWNLD'!R51+'VOL DELTA'!R51</f>
        <v>1</v>
      </c>
      <c r="S51" s="172">
        <f>'VOL DWNLD'!S51+'VOL DELTA'!S51</f>
        <v>1.02</v>
      </c>
      <c r="T51" s="172">
        <f>'VOL DWNLD'!T51+'VOL DELTA'!T51</f>
        <v>1</v>
      </c>
      <c r="U51" s="172">
        <f>'VOL DWNLD'!U51+'VOL DELTA'!U51</f>
        <v>1</v>
      </c>
      <c r="V51" s="172">
        <f>'VOL DWNLD'!V51+'VOL DELTA'!V51</f>
        <v>1</v>
      </c>
      <c r="W51" s="172">
        <f>'VOL DWNLD'!W51+'VOL DELTA'!W51</f>
        <v>1</v>
      </c>
      <c r="X51" s="172">
        <f>'VOL DWNLD'!X51+'VOL DELTA'!X51</f>
        <v>1</v>
      </c>
      <c r="Y51" s="172">
        <f>'VOL DWNLD'!Y51+'VOL DELTA'!Y51</f>
        <v>1.02</v>
      </c>
      <c r="Z51" s="172">
        <f>'VOL DWNLD'!Z51+'VOL DELTA'!Z51</f>
        <v>1</v>
      </c>
      <c r="AA51" s="172">
        <f>'VOL DWNLD'!AA51+'VOL DELTA'!AA51</f>
        <v>1</v>
      </c>
      <c r="AB51" s="172">
        <f>'VOL DWNLD'!AB51+'VOL DELTA'!AB51</f>
        <v>1</v>
      </c>
      <c r="AC51" s="172">
        <f>'VOL DWNLD'!AC51+'VOL DELTA'!AC51</f>
        <v>1</v>
      </c>
      <c r="AD51" s="172">
        <f>'VOL DWNLD'!AD51+'VOL DELTA'!AD51</f>
        <v>0.98</v>
      </c>
      <c r="AE51" s="172">
        <f>'VOL DWNLD'!AE51+'VOL DELTA'!AE51</f>
        <v>0.98</v>
      </c>
      <c r="AF51" s="172">
        <f>'VOL DWNLD'!AF51+'VOL DELTA'!AF51</f>
        <v>0.98</v>
      </c>
      <c r="AG51" s="172">
        <f>'VOL DWNLD'!AG51+'VOL DELTA'!AG51</f>
        <v>0.98</v>
      </c>
      <c r="AH51" s="172">
        <f>'VOL DWNLD'!AH51+'VOL DELTA'!AH51</f>
        <v>1.05</v>
      </c>
      <c r="AI51" s="172">
        <f>'VOL DWNLD'!AI51+'VOL DELTA'!AI51</f>
        <v>1</v>
      </c>
      <c r="AJ51" s="172">
        <f>'VOL DWNLD'!AJ51+'VOL DELTA'!AJ51</f>
        <v>1</v>
      </c>
      <c r="AK51" s="172">
        <f>'VOL DWNLD'!AK51+'VOL DELTA'!AK51</f>
        <v>1.02</v>
      </c>
      <c r="AL51" s="172">
        <f>'VOL DWNLD'!AL51+'VOL DELTA'!AL51</f>
        <v>1</v>
      </c>
      <c r="AM51" s="172">
        <f>'VOL DWNLD'!AM51+'VOL DELTA'!AM51</f>
        <v>1</v>
      </c>
      <c r="AN51" s="172">
        <f>'VOL DWNLD'!AN51+'VOL DELTA'!AN51</f>
        <v>1</v>
      </c>
      <c r="AO51" s="172">
        <f>'VOL DWNLD'!AO51+'VOL DELTA'!AO51</f>
        <v>1</v>
      </c>
    </row>
    <row r="52" spans="1:41" x14ac:dyDescent="0.25">
      <c r="A52" s="171">
        <v>38261</v>
      </c>
      <c r="B52" s="172">
        <f>'VOL DWNLD'!B52+'VOL DELTA'!B52</f>
        <v>1</v>
      </c>
      <c r="C52" s="172">
        <f>'VOL DWNLD'!C52+'VOL DELTA'!C52</f>
        <v>1</v>
      </c>
      <c r="D52" s="172">
        <f>'VOL DWNLD'!D52+'VOL DELTA'!D52</f>
        <v>1</v>
      </c>
      <c r="E52" s="172">
        <f>'VOL DWNLD'!E52+'VOL DELTA'!E52</f>
        <v>1</v>
      </c>
      <c r="F52" s="172">
        <f>'VOL DWNLD'!F52+'VOL DELTA'!F52</f>
        <v>1</v>
      </c>
      <c r="G52" s="172">
        <f>'VOL DWNLD'!G52+'VOL DELTA'!G52</f>
        <v>1</v>
      </c>
      <c r="H52" s="172">
        <f>'VOL DWNLD'!H52+'VOL DELTA'!H52</f>
        <v>1</v>
      </c>
      <c r="I52" s="172">
        <f>'VOL DWNLD'!I52+'VOL DELTA'!I52</f>
        <v>1</v>
      </c>
      <c r="J52" s="172">
        <f>'VOL DWNLD'!J52+'VOL DELTA'!J52</f>
        <v>1</v>
      </c>
      <c r="K52" s="172">
        <f>'VOL DWNLD'!K52+'VOL DELTA'!K52</f>
        <v>1</v>
      </c>
      <c r="L52" s="172">
        <f>'VOL DWNLD'!L52+'VOL DELTA'!L52</f>
        <v>1</v>
      </c>
      <c r="M52" s="172">
        <f>'VOL DWNLD'!M52+'VOL DELTA'!M52</f>
        <v>1</v>
      </c>
      <c r="N52" s="172">
        <f>'VOL DWNLD'!N52+'VOL DELTA'!N52</f>
        <v>1</v>
      </c>
      <c r="O52" s="172">
        <f>'VOL DWNLD'!O52+'VOL DELTA'!O52</f>
        <v>1</v>
      </c>
      <c r="P52" s="172">
        <f>'VOL DWNLD'!P52+'VOL DELTA'!P52</f>
        <v>1.03</v>
      </c>
      <c r="Q52" s="172">
        <f>'VOL DWNLD'!Q52+'VOL DELTA'!Q52</f>
        <v>1</v>
      </c>
      <c r="R52" s="172">
        <f>'VOL DWNLD'!R52+'VOL DELTA'!R52</f>
        <v>1</v>
      </c>
      <c r="S52" s="172">
        <f>'VOL DWNLD'!S52+'VOL DELTA'!S52</f>
        <v>1.02</v>
      </c>
      <c r="T52" s="172">
        <f>'VOL DWNLD'!T52+'VOL DELTA'!T52</f>
        <v>1</v>
      </c>
      <c r="U52" s="172">
        <f>'VOL DWNLD'!U52+'VOL DELTA'!U52</f>
        <v>1</v>
      </c>
      <c r="V52" s="172">
        <f>'VOL DWNLD'!V52+'VOL DELTA'!V52</f>
        <v>1</v>
      </c>
      <c r="W52" s="172">
        <f>'VOL DWNLD'!W52+'VOL DELTA'!W52</f>
        <v>1</v>
      </c>
      <c r="X52" s="172">
        <f>'VOL DWNLD'!X52+'VOL DELTA'!X52</f>
        <v>1</v>
      </c>
      <c r="Y52" s="172">
        <f>'VOL DWNLD'!Y52+'VOL DELTA'!Y52</f>
        <v>1.02</v>
      </c>
      <c r="Z52" s="172">
        <f>'VOL DWNLD'!Z52+'VOL DELTA'!Z52</f>
        <v>1</v>
      </c>
      <c r="AA52" s="172">
        <f>'VOL DWNLD'!AA52+'VOL DELTA'!AA52</f>
        <v>1</v>
      </c>
      <c r="AB52" s="172">
        <f>'VOL DWNLD'!AB52+'VOL DELTA'!AB52</f>
        <v>1</v>
      </c>
      <c r="AC52" s="172">
        <f>'VOL DWNLD'!AC52+'VOL DELTA'!AC52</f>
        <v>1</v>
      </c>
      <c r="AD52" s="172">
        <f>'VOL DWNLD'!AD52+'VOL DELTA'!AD52</f>
        <v>0.98</v>
      </c>
      <c r="AE52" s="172">
        <f>'VOL DWNLD'!AE52+'VOL DELTA'!AE52</f>
        <v>0.98</v>
      </c>
      <c r="AF52" s="172">
        <f>'VOL DWNLD'!AF52+'VOL DELTA'!AF52</f>
        <v>0.98</v>
      </c>
      <c r="AG52" s="172">
        <f>'VOL DWNLD'!AG52+'VOL DELTA'!AG52</f>
        <v>0.98</v>
      </c>
      <c r="AH52" s="172">
        <f>'VOL DWNLD'!AH52+'VOL DELTA'!AH52</f>
        <v>1.05</v>
      </c>
      <c r="AI52" s="172">
        <f>'VOL DWNLD'!AI52+'VOL DELTA'!AI52</f>
        <v>1</v>
      </c>
      <c r="AJ52" s="172">
        <f>'VOL DWNLD'!AJ52+'VOL DELTA'!AJ52</f>
        <v>1</v>
      </c>
      <c r="AK52" s="172">
        <f>'VOL DWNLD'!AK52+'VOL DELTA'!AK52</f>
        <v>1.02</v>
      </c>
      <c r="AL52" s="172">
        <f>'VOL DWNLD'!AL52+'VOL DELTA'!AL52</f>
        <v>1</v>
      </c>
      <c r="AM52" s="172">
        <f>'VOL DWNLD'!AM52+'VOL DELTA'!AM52</f>
        <v>1</v>
      </c>
      <c r="AN52" s="172">
        <f>'VOL DWNLD'!AN52+'VOL DELTA'!AN52</f>
        <v>1</v>
      </c>
      <c r="AO52" s="172">
        <f>'VOL DWNLD'!AO52+'VOL DELTA'!AO52</f>
        <v>1</v>
      </c>
    </row>
    <row r="53" spans="1:41" x14ac:dyDescent="0.25">
      <c r="A53" s="171">
        <v>38292</v>
      </c>
      <c r="B53" s="172">
        <f>'VOL DWNLD'!B53+'VOL DELTA'!B53</f>
        <v>1</v>
      </c>
      <c r="C53" s="172">
        <f>'VOL DWNLD'!C53+'VOL DELTA'!C53</f>
        <v>1</v>
      </c>
      <c r="D53" s="172">
        <f>'VOL DWNLD'!D53+'VOL DELTA'!D53</f>
        <v>1</v>
      </c>
      <c r="E53" s="172">
        <f>'VOL DWNLD'!E53+'VOL DELTA'!E53</f>
        <v>1</v>
      </c>
      <c r="F53" s="172">
        <f>'VOL DWNLD'!F53+'VOL DELTA'!F53</f>
        <v>1</v>
      </c>
      <c r="G53" s="172">
        <f>'VOL DWNLD'!G53+'VOL DELTA'!G53</f>
        <v>1</v>
      </c>
      <c r="H53" s="172">
        <f>'VOL DWNLD'!H53+'VOL DELTA'!H53</f>
        <v>1</v>
      </c>
      <c r="I53" s="172">
        <f>'VOL DWNLD'!I53+'VOL DELTA'!I53</f>
        <v>1</v>
      </c>
      <c r="J53" s="172">
        <f>'VOL DWNLD'!J53+'VOL DELTA'!J53</f>
        <v>1</v>
      </c>
      <c r="K53" s="172">
        <f>'VOL DWNLD'!K53+'VOL DELTA'!K53</f>
        <v>1</v>
      </c>
      <c r="L53" s="172">
        <f>'VOL DWNLD'!L53+'VOL DELTA'!L53</f>
        <v>1</v>
      </c>
      <c r="M53" s="172">
        <f>'VOL DWNLD'!M53+'VOL DELTA'!M53</f>
        <v>1</v>
      </c>
      <c r="N53" s="172">
        <f>'VOL DWNLD'!N53+'VOL DELTA'!N53</f>
        <v>1</v>
      </c>
      <c r="O53" s="172">
        <f>'VOL DWNLD'!O53+'VOL DELTA'!O53</f>
        <v>1</v>
      </c>
      <c r="P53" s="172">
        <f>'VOL DWNLD'!P53+'VOL DELTA'!P53</f>
        <v>1.03</v>
      </c>
      <c r="Q53" s="172">
        <f>'VOL DWNLD'!Q53+'VOL DELTA'!Q53</f>
        <v>1</v>
      </c>
      <c r="R53" s="172">
        <f>'VOL DWNLD'!R53+'VOL DELTA'!R53</f>
        <v>1</v>
      </c>
      <c r="S53" s="172">
        <f>'VOL DWNLD'!S53+'VOL DELTA'!S53</f>
        <v>1.02</v>
      </c>
      <c r="T53" s="172">
        <f>'VOL DWNLD'!T53+'VOL DELTA'!T53</f>
        <v>1</v>
      </c>
      <c r="U53" s="172">
        <f>'VOL DWNLD'!U53+'VOL DELTA'!U53</f>
        <v>1</v>
      </c>
      <c r="V53" s="172">
        <f>'VOL DWNLD'!V53+'VOL DELTA'!V53</f>
        <v>1</v>
      </c>
      <c r="W53" s="172">
        <f>'VOL DWNLD'!W53+'VOL DELTA'!W53</f>
        <v>1</v>
      </c>
      <c r="X53" s="172">
        <f>'VOL DWNLD'!X53+'VOL DELTA'!X53</f>
        <v>1</v>
      </c>
      <c r="Y53" s="172">
        <f>'VOL DWNLD'!Y53+'VOL DELTA'!Y53</f>
        <v>1</v>
      </c>
      <c r="Z53" s="172">
        <f>'VOL DWNLD'!Z53+'VOL DELTA'!Z53</f>
        <v>1</v>
      </c>
      <c r="AA53" s="172">
        <f>'VOL DWNLD'!AA53+'VOL DELTA'!AA53</f>
        <v>1</v>
      </c>
      <c r="AB53" s="172">
        <f>'VOL DWNLD'!AB53+'VOL DELTA'!AB53</f>
        <v>1</v>
      </c>
      <c r="AC53" s="172">
        <f>'VOL DWNLD'!AC53+'VOL DELTA'!AC53</f>
        <v>1</v>
      </c>
      <c r="AD53" s="172">
        <f>'VOL DWNLD'!AD53+'VOL DELTA'!AD53</f>
        <v>1</v>
      </c>
      <c r="AE53" s="172">
        <f>'VOL DWNLD'!AE53+'VOL DELTA'!AE53</f>
        <v>1</v>
      </c>
      <c r="AF53" s="172">
        <f>'VOL DWNLD'!AF53+'VOL DELTA'!AF53</f>
        <v>1.1000000000000001</v>
      </c>
      <c r="AG53" s="172">
        <f>'VOL DWNLD'!AG53+'VOL DELTA'!AG53</f>
        <v>1.1000000000000001</v>
      </c>
      <c r="AH53" s="172">
        <f>'VOL DWNLD'!AH53+'VOL DELTA'!AH53</f>
        <v>1.05</v>
      </c>
      <c r="AI53" s="172">
        <f>'VOL DWNLD'!AI53+'VOL DELTA'!AI53</f>
        <v>1</v>
      </c>
      <c r="AJ53" s="172">
        <f>'VOL DWNLD'!AJ53+'VOL DELTA'!AJ53</f>
        <v>1</v>
      </c>
      <c r="AK53" s="172">
        <f>'VOL DWNLD'!AK53+'VOL DELTA'!AK53</f>
        <v>1.02</v>
      </c>
      <c r="AL53" s="172">
        <f>'VOL DWNLD'!AL53+'VOL DELTA'!AL53</f>
        <v>1</v>
      </c>
      <c r="AM53" s="172">
        <f>'VOL DWNLD'!AM53+'VOL DELTA'!AM53</f>
        <v>1</v>
      </c>
      <c r="AN53" s="172">
        <f>'VOL DWNLD'!AN53+'VOL DELTA'!AN53</f>
        <v>1</v>
      </c>
      <c r="AO53" s="172">
        <f>'VOL DWNLD'!AO53+'VOL DELTA'!AO53</f>
        <v>1</v>
      </c>
    </row>
    <row r="54" spans="1:41" x14ac:dyDescent="0.25">
      <c r="A54" s="171">
        <v>38322</v>
      </c>
      <c r="B54" s="172">
        <f>'VOL DWNLD'!B54+'VOL DELTA'!B54</f>
        <v>1</v>
      </c>
      <c r="C54" s="172">
        <f>'VOL DWNLD'!C54+'VOL DELTA'!C54</f>
        <v>1</v>
      </c>
      <c r="D54" s="172">
        <f>'VOL DWNLD'!D54+'VOL DELTA'!D54</f>
        <v>1</v>
      </c>
      <c r="E54" s="172">
        <f>'VOL DWNLD'!E54+'VOL DELTA'!E54</f>
        <v>1</v>
      </c>
      <c r="F54" s="172">
        <f>'VOL DWNLD'!F54+'VOL DELTA'!F54</f>
        <v>1</v>
      </c>
      <c r="G54" s="172">
        <f>'VOL DWNLD'!G54+'VOL DELTA'!G54</f>
        <v>1</v>
      </c>
      <c r="H54" s="172">
        <f>'VOL DWNLD'!H54+'VOL DELTA'!H54</f>
        <v>1</v>
      </c>
      <c r="I54" s="172">
        <f>'VOL DWNLD'!I54+'VOL DELTA'!I54</f>
        <v>1</v>
      </c>
      <c r="J54" s="172">
        <f>'VOL DWNLD'!J54+'VOL DELTA'!J54</f>
        <v>1</v>
      </c>
      <c r="K54" s="172">
        <f>'VOL DWNLD'!K54+'VOL DELTA'!K54</f>
        <v>1</v>
      </c>
      <c r="L54" s="172">
        <f>'VOL DWNLD'!L54+'VOL DELTA'!L54</f>
        <v>1</v>
      </c>
      <c r="M54" s="172">
        <f>'VOL DWNLD'!M54+'VOL DELTA'!M54</f>
        <v>1</v>
      </c>
      <c r="N54" s="172">
        <f>'VOL DWNLD'!N54+'VOL DELTA'!N54</f>
        <v>1</v>
      </c>
      <c r="O54" s="172">
        <f>'VOL DWNLD'!O54+'VOL DELTA'!O54</f>
        <v>1</v>
      </c>
      <c r="P54" s="172">
        <f>'VOL DWNLD'!P54+'VOL DELTA'!P54</f>
        <v>1.03</v>
      </c>
      <c r="Q54" s="172">
        <f>'VOL DWNLD'!Q54+'VOL DELTA'!Q54</f>
        <v>1</v>
      </c>
      <c r="R54" s="172">
        <f>'VOL DWNLD'!R54+'VOL DELTA'!R54</f>
        <v>1</v>
      </c>
      <c r="S54" s="172">
        <f>'VOL DWNLD'!S54+'VOL DELTA'!S54</f>
        <v>1.02</v>
      </c>
      <c r="T54" s="172">
        <f>'VOL DWNLD'!T54+'VOL DELTA'!T54</f>
        <v>1</v>
      </c>
      <c r="U54" s="172">
        <f>'VOL DWNLD'!U54+'VOL DELTA'!U54</f>
        <v>1</v>
      </c>
      <c r="V54" s="172">
        <f>'VOL DWNLD'!V54+'VOL DELTA'!V54</f>
        <v>1</v>
      </c>
      <c r="W54" s="172">
        <f>'VOL DWNLD'!W54+'VOL DELTA'!W54</f>
        <v>1</v>
      </c>
      <c r="X54" s="172">
        <f>'VOL DWNLD'!X54+'VOL DELTA'!X54</f>
        <v>1</v>
      </c>
      <c r="Y54" s="172">
        <f>'VOL DWNLD'!Y54+'VOL DELTA'!Y54</f>
        <v>1</v>
      </c>
      <c r="Z54" s="172">
        <f>'VOL DWNLD'!Z54+'VOL DELTA'!Z54</f>
        <v>1</v>
      </c>
      <c r="AA54" s="172">
        <f>'VOL DWNLD'!AA54+'VOL DELTA'!AA54</f>
        <v>1</v>
      </c>
      <c r="AB54" s="172">
        <f>'VOL DWNLD'!AB54+'VOL DELTA'!AB54</f>
        <v>1</v>
      </c>
      <c r="AC54" s="172">
        <f>'VOL DWNLD'!AC54+'VOL DELTA'!AC54</f>
        <v>1</v>
      </c>
      <c r="AD54" s="172">
        <f>'VOL DWNLD'!AD54+'VOL DELTA'!AD54</f>
        <v>1</v>
      </c>
      <c r="AE54" s="172">
        <f>'VOL DWNLD'!AE54+'VOL DELTA'!AE54</f>
        <v>1</v>
      </c>
      <c r="AF54" s="172">
        <f>'VOL DWNLD'!AF54+'VOL DELTA'!AF54</f>
        <v>1.1000000000000001</v>
      </c>
      <c r="AG54" s="172">
        <f>'VOL DWNLD'!AG54+'VOL DELTA'!AG54</f>
        <v>1.1000000000000001</v>
      </c>
      <c r="AH54" s="172">
        <f>'VOL DWNLD'!AH54+'VOL DELTA'!AH54</f>
        <v>1.05</v>
      </c>
      <c r="AI54" s="172">
        <f>'VOL DWNLD'!AI54+'VOL DELTA'!AI54</f>
        <v>1</v>
      </c>
      <c r="AJ54" s="172">
        <f>'VOL DWNLD'!AJ54+'VOL DELTA'!AJ54</f>
        <v>1</v>
      </c>
      <c r="AK54" s="172">
        <f>'VOL DWNLD'!AK54+'VOL DELTA'!AK54</f>
        <v>1.02</v>
      </c>
      <c r="AL54" s="172">
        <f>'VOL DWNLD'!AL54+'VOL DELTA'!AL54</f>
        <v>1</v>
      </c>
      <c r="AM54" s="172">
        <f>'VOL DWNLD'!AM54+'VOL DELTA'!AM54</f>
        <v>1</v>
      </c>
      <c r="AN54" s="172">
        <f>'VOL DWNLD'!AN54+'VOL DELTA'!AN54</f>
        <v>1</v>
      </c>
      <c r="AO54" s="172">
        <f>'VOL DWNLD'!AO54+'VOL DELTA'!AO54</f>
        <v>1</v>
      </c>
    </row>
    <row r="55" spans="1:41" x14ac:dyDescent="0.25">
      <c r="A55" s="171">
        <v>38353</v>
      </c>
      <c r="B55" s="172">
        <f>'VOL DWNLD'!B55+'VOL DELTA'!B55</f>
        <v>1</v>
      </c>
      <c r="C55" s="172">
        <f>'VOL DWNLD'!C55+'VOL DELTA'!C55</f>
        <v>1</v>
      </c>
      <c r="D55" s="172">
        <f>'VOL DWNLD'!D55+'VOL DELTA'!D55</f>
        <v>1</v>
      </c>
      <c r="E55" s="172">
        <f>'VOL DWNLD'!E55+'VOL DELTA'!E55</f>
        <v>1</v>
      </c>
      <c r="F55" s="172">
        <f>'VOL DWNLD'!F55+'VOL DELTA'!F55</f>
        <v>1</v>
      </c>
      <c r="G55" s="172">
        <f>'VOL DWNLD'!G55+'VOL DELTA'!G55</f>
        <v>1</v>
      </c>
      <c r="H55" s="172">
        <f>'VOL DWNLD'!H55+'VOL DELTA'!H55</f>
        <v>1</v>
      </c>
      <c r="I55" s="172">
        <f>'VOL DWNLD'!I55+'VOL DELTA'!I55</f>
        <v>1</v>
      </c>
      <c r="J55" s="172">
        <f>'VOL DWNLD'!J55+'VOL DELTA'!J55</f>
        <v>1</v>
      </c>
      <c r="K55" s="172">
        <f>'VOL DWNLD'!K55+'VOL DELTA'!K55</f>
        <v>1</v>
      </c>
      <c r="L55" s="172">
        <f>'VOL DWNLD'!L55+'VOL DELTA'!L55</f>
        <v>1</v>
      </c>
      <c r="M55" s="172">
        <f>'VOL DWNLD'!M55+'VOL DELTA'!M55</f>
        <v>1</v>
      </c>
      <c r="N55" s="172">
        <f>'VOL DWNLD'!N55+'VOL DELTA'!N55</f>
        <v>1</v>
      </c>
      <c r="O55" s="172">
        <f>'VOL DWNLD'!O55+'VOL DELTA'!O55</f>
        <v>1</v>
      </c>
      <c r="P55" s="172">
        <f>'VOL DWNLD'!P55+'VOL DELTA'!P55</f>
        <v>1.03</v>
      </c>
      <c r="Q55" s="172">
        <f>'VOL DWNLD'!Q55+'VOL DELTA'!Q55</f>
        <v>1</v>
      </c>
      <c r="R55" s="172">
        <f>'VOL DWNLD'!R55+'VOL DELTA'!R55</f>
        <v>1</v>
      </c>
      <c r="S55" s="172">
        <f>'VOL DWNLD'!S55+'VOL DELTA'!S55</f>
        <v>1.02</v>
      </c>
      <c r="T55" s="172">
        <f>'VOL DWNLD'!T55+'VOL DELTA'!T55</f>
        <v>1</v>
      </c>
      <c r="U55" s="172">
        <f>'VOL DWNLD'!U55+'VOL DELTA'!U55</f>
        <v>1</v>
      </c>
      <c r="V55" s="172">
        <f>'VOL DWNLD'!V55+'VOL DELTA'!V55</f>
        <v>1</v>
      </c>
      <c r="W55" s="172">
        <f>'VOL DWNLD'!W55+'VOL DELTA'!W55</f>
        <v>1</v>
      </c>
      <c r="X55" s="172">
        <f>'VOL DWNLD'!X55+'VOL DELTA'!X55</f>
        <v>1</v>
      </c>
      <c r="Y55" s="172">
        <f>'VOL DWNLD'!Y55+'VOL DELTA'!Y55</f>
        <v>1</v>
      </c>
      <c r="Z55" s="172">
        <f>'VOL DWNLD'!Z55+'VOL DELTA'!Z55</f>
        <v>1</v>
      </c>
      <c r="AA55" s="172">
        <f>'VOL DWNLD'!AA55+'VOL DELTA'!AA55</f>
        <v>1</v>
      </c>
      <c r="AB55" s="172">
        <f>'VOL DWNLD'!AB55+'VOL DELTA'!AB55</f>
        <v>1</v>
      </c>
      <c r="AC55" s="172">
        <f>'VOL DWNLD'!AC55+'VOL DELTA'!AC55</f>
        <v>1</v>
      </c>
      <c r="AD55" s="172">
        <f>'VOL DWNLD'!AD55+'VOL DELTA'!AD55</f>
        <v>1</v>
      </c>
      <c r="AE55" s="172">
        <f>'VOL DWNLD'!AE55+'VOL DELTA'!AE55</f>
        <v>1</v>
      </c>
      <c r="AF55" s="172">
        <f>'VOL DWNLD'!AF55+'VOL DELTA'!AF55</f>
        <v>1.1000000000000001</v>
      </c>
      <c r="AG55" s="172">
        <f>'VOL DWNLD'!AG55+'VOL DELTA'!AG55</f>
        <v>1.1000000000000001</v>
      </c>
      <c r="AH55" s="172">
        <f>'VOL DWNLD'!AH55+'VOL DELTA'!AH55</f>
        <v>1.05</v>
      </c>
      <c r="AI55" s="172">
        <f>'VOL DWNLD'!AI55+'VOL DELTA'!AI55</f>
        <v>1</v>
      </c>
      <c r="AJ55" s="172">
        <f>'VOL DWNLD'!AJ55+'VOL DELTA'!AJ55</f>
        <v>1</v>
      </c>
      <c r="AK55" s="172">
        <f>'VOL DWNLD'!AK55+'VOL DELTA'!AK55</f>
        <v>1.02</v>
      </c>
      <c r="AL55" s="172">
        <f>'VOL DWNLD'!AL55+'VOL DELTA'!AL55</f>
        <v>1</v>
      </c>
      <c r="AM55" s="172">
        <f>'VOL DWNLD'!AM55+'VOL DELTA'!AM55</f>
        <v>1</v>
      </c>
      <c r="AN55" s="172">
        <f>'VOL DWNLD'!AN55+'VOL DELTA'!AN55</f>
        <v>1</v>
      </c>
      <c r="AO55" s="172">
        <f>'VOL DWNLD'!AO55+'VOL DELTA'!AO55</f>
        <v>1</v>
      </c>
    </row>
    <row r="56" spans="1:41" x14ac:dyDescent="0.25">
      <c r="A56" s="171">
        <v>38384</v>
      </c>
      <c r="B56" s="172">
        <f>'VOL DWNLD'!B56+'VOL DELTA'!B56</f>
        <v>1</v>
      </c>
      <c r="C56" s="172">
        <f>'VOL DWNLD'!C56+'VOL DELTA'!C56</f>
        <v>1</v>
      </c>
      <c r="D56" s="172">
        <f>'VOL DWNLD'!D56+'VOL DELTA'!D56</f>
        <v>1</v>
      </c>
      <c r="E56" s="172">
        <f>'VOL DWNLD'!E56+'VOL DELTA'!E56</f>
        <v>1</v>
      </c>
      <c r="F56" s="172">
        <f>'VOL DWNLD'!F56+'VOL DELTA'!F56</f>
        <v>1</v>
      </c>
      <c r="G56" s="172">
        <f>'VOL DWNLD'!G56+'VOL DELTA'!G56</f>
        <v>1</v>
      </c>
      <c r="H56" s="172">
        <f>'VOL DWNLD'!H56+'VOL DELTA'!H56</f>
        <v>1</v>
      </c>
      <c r="I56" s="172">
        <f>'VOL DWNLD'!I56+'VOL DELTA'!I56</f>
        <v>1</v>
      </c>
      <c r="J56" s="172">
        <f>'VOL DWNLD'!J56+'VOL DELTA'!J56</f>
        <v>1</v>
      </c>
      <c r="K56" s="172">
        <f>'VOL DWNLD'!K56+'VOL DELTA'!K56</f>
        <v>1</v>
      </c>
      <c r="L56" s="172">
        <f>'VOL DWNLD'!L56+'VOL DELTA'!L56</f>
        <v>1</v>
      </c>
      <c r="M56" s="172">
        <f>'VOL DWNLD'!M56+'VOL DELTA'!M56</f>
        <v>1</v>
      </c>
      <c r="N56" s="172">
        <f>'VOL DWNLD'!N56+'VOL DELTA'!N56</f>
        <v>1</v>
      </c>
      <c r="O56" s="172">
        <f>'VOL DWNLD'!O56+'VOL DELTA'!O56</f>
        <v>1</v>
      </c>
      <c r="P56" s="172">
        <f>'VOL DWNLD'!P56+'VOL DELTA'!P56</f>
        <v>1.03</v>
      </c>
      <c r="Q56" s="172">
        <f>'VOL DWNLD'!Q56+'VOL DELTA'!Q56</f>
        <v>1</v>
      </c>
      <c r="R56" s="172">
        <f>'VOL DWNLD'!R56+'VOL DELTA'!R56</f>
        <v>1</v>
      </c>
      <c r="S56" s="172">
        <f>'VOL DWNLD'!S56+'VOL DELTA'!S56</f>
        <v>1.02</v>
      </c>
      <c r="T56" s="172">
        <f>'VOL DWNLD'!T56+'VOL DELTA'!T56</f>
        <v>1</v>
      </c>
      <c r="U56" s="172">
        <f>'VOL DWNLD'!U56+'VOL DELTA'!U56</f>
        <v>1</v>
      </c>
      <c r="V56" s="172">
        <f>'VOL DWNLD'!V56+'VOL DELTA'!V56</f>
        <v>1</v>
      </c>
      <c r="W56" s="172">
        <f>'VOL DWNLD'!W56+'VOL DELTA'!W56</f>
        <v>1</v>
      </c>
      <c r="X56" s="172">
        <f>'VOL DWNLD'!X56+'VOL DELTA'!X56</f>
        <v>1</v>
      </c>
      <c r="Y56" s="172">
        <f>'VOL DWNLD'!Y56+'VOL DELTA'!Y56</f>
        <v>1</v>
      </c>
      <c r="Z56" s="172">
        <f>'VOL DWNLD'!Z56+'VOL DELTA'!Z56</f>
        <v>1</v>
      </c>
      <c r="AA56" s="172">
        <f>'VOL DWNLD'!AA56+'VOL DELTA'!AA56</f>
        <v>1</v>
      </c>
      <c r="AB56" s="172">
        <f>'VOL DWNLD'!AB56+'VOL DELTA'!AB56</f>
        <v>1</v>
      </c>
      <c r="AC56" s="172">
        <f>'VOL DWNLD'!AC56+'VOL DELTA'!AC56</f>
        <v>1</v>
      </c>
      <c r="AD56" s="172">
        <f>'VOL DWNLD'!AD56+'VOL DELTA'!AD56</f>
        <v>1</v>
      </c>
      <c r="AE56" s="172">
        <f>'VOL DWNLD'!AE56+'VOL DELTA'!AE56</f>
        <v>1</v>
      </c>
      <c r="AF56" s="172">
        <f>'VOL DWNLD'!AF56+'VOL DELTA'!AF56</f>
        <v>1.1000000000000001</v>
      </c>
      <c r="AG56" s="172">
        <f>'VOL DWNLD'!AG56+'VOL DELTA'!AG56</f>
        <v>1.1000000000000001</v>
      </c>
      <c r="AH56" s="172">
        <f>'VOL DWNLD'!AH56+'VOL DELTA'!AH56</f>
        <v>1.05</v>
      </c>
      <c r="AI56" s="172">
        <f>'VOL DWNLD'!AI56+'VOL DELTA'!AI56</f>
        <v>1</v>
      </c>
      <c r="AJ56" s="172">
        <f>'VOL DWNLD'!AJ56+'VOL DELTA'!AJ56</f>
        <v>1</v>
      </c>
      <c r="AK56" s="172">
        <f>'VOL DWNLD'!AK56+'VOL DELTA'!AK56</f>
        <v>1.02</v>
      </c>
      <c r="AL56" s="172">
        <f>'VOL DWNLD'!AL56+'VOL DELTA'!AL56</f>
        <v>1</v>
      </c>
      <c r="AM56" s="172">
        <f>'VOL DWNLD'!AM56+'VOL DELTA'!AM56</f>
        <v>1</v>
      </c>
      <c r="AN56" s="172">
        <f>'VOL DWNLD'!AN56+'VOL DELTA'!AN56</f>
        <v>1</v>
      </c>
      <c r="AO56" s="172">
        <f>'VOL DWNLD'!AO56+'VOL DELTA'!AO56</f>
        <v>1</v>
      </c>
    </row>
    <row r="57" spans="1:41" x14ac:dyDescent="0.25">
      <c r="A57" s="171">
        <v>38412</v>
      </c>
      <c r="B57" s="172">
        <f>'VOL DWNLD'!B57+'VOL DELTA'!B57</f>
        <v>1</v>
      </c>
      <c r="C57" s="172">
        <f>'VOL DWNLD'!C57+'VOL DELTA'!C57</f>
        <v>1</v>
      </c>
      <c r="D57" s="172">
        <f>'VOL DWNLD'!D57+'VOL DELTA'!D57</f>
        <v>1</v>
      </c>
      <c r="E57" s="172">
        <f>'VOL DWNLD'!E57+'VOL DELTA'!E57</f>
        <v>1</v>
      </c>
      <c r="F57" s="172">
        <f>'VOL DWNLD'!F57+'VOL DELTA'!F57</f>
        <v>1</v>
      </c>
      <c r="G57" s="172">
        <f>'VOL DWNLD'!G57+'VOL DELTA'!G57</f>
        <v>1</v>
      </c>
      <c r="H57" s="172">
        <f>'VOL DWNLD'!H57+'VOL DELTA'!H57</f>
        <v>1</v>
      </c>
      <c r="I57" s="172">
        <f>'VOL DWNLD'!I57+'VOL DELTA'!I57</f>
        <v>1</v>
      </c>
      <c r="J57" s="172">
        <f>'VOL DWNLD'!J57+'VOL DELTA'!J57</f>
        <v>1</v>
      </c>
      <c r="K57" s="172">
        <f>'VOL DWNLD'!K57+'VOL DELTA'!K57</f>
        <v>1</v>
      </c>
      <c r="L57" s="172">
        <f>'VOL DWNLD'!L57+'VOL DELTA'!L57</f>
        <v>1</v>
      </c>
      <c r="M57" s="172">
        <f>'VOL DWNLD'!M57+'VOL DELTA'!M57</f>
        <v>1</v>
      </c>
      <c r="N57" s="172">
        <f>'VOL DWNLD'!N57+'VOL DELTA'!N57</f>
        <v>1</v>
      </c>
      <c r="O57" s="172">
        <f>'VOL DWNLD'!O57+'VOL DELTA'!O57</f>
        <v>1</v>
      </c>
      <c r="P57" s="172">
        <f>'VOL DWNLD'!P57+'VOL DELTA'!P57</f>
        <v>1.03</v>
      </c>
      <c r="Q57" s="172">
        <f>'VOL DWNLD'!Q57+'VOL DELTA'!Q57</f>
        <v>1</v>
      </c>
      <c r="R57" s="172">
        <f>'VOL DWNLD'!R57+'VOL DELTA'!R57</f>
        <v>1</v>
      </c>
      <c r="S57" s="172">
        <f>'VOL DWNLD'!S57+'VOL DELTA'!S57</f>
        <v>1.02</v>
      </c>
      <c r="T57" s="172">
        <f>'VOL DWNLD'!T57+'VOL DELTA'!T57</f>
        <v>1</v>
      </c>
      <c r="U57" s="172">
        <f>'VOL DWNLD'!U57+'VOL DELTA'!U57</f>
        <v>1</v>
      </c>
      <c r="V57" s="172">
        <f>'VOL DWNLD'!V57+'VOL DELTA'!V57</f>
        <v>1</v>
      </c>
      <c r="W57" s="172">
        <f>'VOL DWNLD'!W57+'VOL DELTA'!W57</f>
        <v>1</v>
      </c>
      <c r="X57" s="172">
        <f>'VOL DWNLD'!X57+'VOL DELTA'!X57</f>
        <v>1</v>
      </c>
      <c r="Y57" s="172">
        <f>'VOL DWNLD'!Y57+'VOL DELTA'!Y57</f>
        <v>1</v>
      </c>
      <c r="Z57" s="172">
        <f>'VOL DWNLD'!Z57+'VOL DELTA'!Z57</f>
        <v>1</v>
      </c>
      <c r="AA57" s="172">
        <f>'VOL DWNLD'!AA57+'VOL DELTA'!AA57</f>
        <v>1</v>
      </c>
      <c r="AB57" s="172">
        <f>'VOL DWNLD'!AB57+'VOL DELTA'!AB57</f>
        <v>1</v>
      </c>
      <c r="AC57" s="172">
        <f>'VOL DWNLD'!AC57+'VOL DELTA'!AC57</f>
        <v>1</v>
      </c>
      <c r="AD57" s="172">
        <f>'VOL DWNLD'!AD57+'VOL DELTA'!AD57</f>
        <v>1</v>
      </c>
      <c r="AE57" s="172">
        <f>'VOL DWNLD'!AE57+'VOL DELTA'!AE57</f>
        <v>1</v>
      </c>
      <c r="AF57" s="172">
        <f>'VOL DWNLD'!AF57+'VOL DELTA'!AF57</f>
        <v>1.1000000000000001</v>
      </c>
      <c r="AG57" s="172">
        <f>'VOL DWNLD'!AG57+'VOL DELTA'!AG57</f>
        <v>1.1000000000000001</v>
      </c>
      <c r="AH57" s="172">
        <f>'VOL DWNLD'!AH57+'VOL DELTA'!AH57</f>
        <v>1.05</v>
      </c>
      <c r="AI57" s="172">
        <f>'VOL DWNLD'!AI57+'VOL DELTA'!AI57</f>
        <v>1</v>
      </c>
      <c r="AJ57" s="172">
        <f>'VOL DWNLD'!AJ57+'VOL DELTA'!AJ57</f>
        <v>1</v>
      </c>
      <c r="AK57" s="172">
        <f>'VOL DWNLD'!AK57+'VOL DELTA'!AK57</f>
        <v>1.02</v>
      </c>
      <c r="AL57" s="172">
        <f>'VOL DWNLD'!AL57+'VOL DELTA'!AL57</f>
        <v>1</v>
      </c>
      <c r="AM57" s="172">
        <f>'VOL DWNLD'!AM57+'VOL DELTA'!AM57</f>
        <v>1</v>
      </c>
      <c r="AN57" s="172">
        <f>'VOL DWNLD'!AN57+'VOL DELTA'!AN57</f>
        <v>1</v>
      </c>
      <c r="AO57" s="172">
        <f>'VOL DWNLD'!AO57+'VOL DELTA'!AO57</f>
        <v>1</v>
      </c>
    </row>
    <row r="58" spans="1:41" x14ac:dyDescent="0.25">
      <c r="A58" s="171">
        <v>38443</v>
      </c>
      <c r="B58" s="172">
        <f>'VOL DWNLD'!B58+'VOL DELTA'!B58</f>
        <v>1</v>
      </c>
      <c r="C58" s="172">
        <f>'VOL DWNLD'!C58+'VOL DELTA'!C58</f>
        <v>1</v>
      </c>
      <c r="D58" s="172">
        <f>'VOL DWNLD'!D58+'VOL DELTA'!D58</f>
        <v>1</v>
      </c>
      <c r="E58" s="172">
        <f>'VOL DWNLD'!E58+'VOL DELTA'!E58</f>
        <v>1</v>
      </c>
      <c r="F58" s="172">
        <f>'VOL DWNLD'!F58+'VOL DELTA'!F58</f>
        <v>1</v>
      </c>
      <c r="G58" s="172">
        <f>'VOL DWNLD'!G58+'VOL DELTA'!G58</f>
        <v>1</v>
      </c>
      <c r="H58" s="172">
        <f>'VOL DWNLD'!H58+'VOL DELTA'!H58</f>
        <v>1</v>
      </c>
      <c r="I58" s="172">
        <f>'VOL DWNLD'!I58+'VOL DELTA'!I58</f>
        <v>1</v>
      </c>
      <c r="J58" s="172">
        <f>'VOL DWNLD'!J58+'VOL DELTA'!J58</f>
        <v>1</v>
      </c>
      <c r="K58" s="172">
        <f>'VOL DWNLD'!K58+'VOL DELTA'!K58</f>
        <v>1</v>
      </c>
      <c r="L58" s="172">
        <f>'VOL DWNLD'!L58+'VOL DELTA'!L58</f>
        <v>1</v>
      </c>
      <c r="M58" s="172">
        <f>'VOL DWNLD'!M58+'VOL DELTA'!M58</f>
        <v>1</v>
      </c>
      <c r="N58" s="172">
        <f>'VOL DWNLD'!N58+'VOL DELTA'!N58</f>
        <v>1</v>
      </c>
      <c r="O58" s="172">
        <f>'VOL DWNLD'!O58+'VOL DELTA'!O58</f>
        <v>1</v>
      </c>
      <c r="P58" s="172">
        <f>'VOL DWNLD'!P58+'VOL DELTA'!P58</f>
        <v>1.03</v>
      </c>
      <c r="Q58" s="172">
        <f>'VOL DWNLD'!Q58+'VOL DELTA'!Q58</f>
        <v>1</v>
      </c>
      <c r="R58" s="172">
        <f>'VOL DWNLD'!R58+'VOL DELTA'!R58</f>
        <v>1</v>
      </c>
      <c r="S58" s="172">
        <f>'VOL DWNLD'!S58+'VOL DELTA'!S58</f>
        <v>1.02</v>
      </c>
      <c r="T58" s="172">
        <f>'VOL DWNLD'!T58+'VOL DELTA'!T58</f>
        <v>1</v>
      </c>
      <c r="U58" s="172">
        <f>'VOL DWNLD'!U58+'VOL DELTA'!U58</f>
        <v>1</v>
      </c>
      <c r="V58" s="172">
        <f>'VOL DWNLD'!V58+'VOL DELTA'!V58</f>
        <v>1</v>
      </c>
      <c r="W58" s="172">
        <f>'VOL DWNLD'!W58+'VOL DELTA'!W58</f>
        <v>1</v>
      </c>
      <c r="X58" s="172">
        <f>'VOL DWNLD'!X58+'VOL DELTA'!X58</f>
        <v>1</v>
      </c>
      <c r="Y58" s="172">
        <f>'VOL DWNLD'!Y58+'VOL DELTA'!Y58</f>
        <v>1.02</v>
      </c>
      <c r="Z58" s="172">
        <f>'VOL DWNLD'!Z58+'VOL DELTA'!Z58</f>
        <v>1</v>
      </c>
      <c r="AA58" s="172">
        <f>'VOL DWNLD'!AA58+'VOL DELTA'!AA58</f>
        <v>1</v>
      </c>
      <c r="AB58" s="172">
        <f>'VOL DWNLD'!AB58+'VOL DELTA'!AB58</f>
        <v>1</v>
      </c>
      <c r="AC58" s="172">
        <f>'VOL DWNLD'!AC58+'VOL DELTA'!AC58</f>
        <v>1</v>
      </c>
      <c r="AD58" s="172">
        <f>'VOL DWNLD'!AD58+'VOL DELTA'!AD58</f>
        <v>0.98</v>
      </c>
      <c r="AE58" s="172">
        <f>'VOL DWNLD'!AE58+'VOL DELTA'!AE58</f>
        <v>0.98</v>
      </c>
      <c r="AF58" s="172">
        <f>'VOL DWNLD'!AF58+'VOL DELTA'!AF58</f>
        <v>0.98</v>
      </c>
      <c r="AG58" s="172">
        <f>'VOL DWNLD'!AG58+'VOL DELTA'!AG58</f>
        <v>0.98</v>
      </c>
      <c r="AH58" s="172">
        <f>'VOL DWNLD'!AH58+'VOL DELTA'!AH58</f>
        <v>1.05</v>
      </c>
      <c r="AI58" s="172">
        <f>'VOL DWNLD'!AI58+'VOL DELTA'!AI58</f>
        <v>1</v>
      </c>
      <c r="AJ58" s="172">
        <f>'VOL DWNLD'!AJ58+'VOL DELTA'!AJ58</f>
        <v>1</v>
      </c>
      <c r="AK58" s="172">
        <f>'VOL DWNLD'!AK58+'VOL DELTA'!AK58</f>
        <v>1.02</v>
      </c>
      <c r="AL58" s="172">
        <f>'VOL DWNLD'!AL58+'VOL DELTA'!AL58</f>
        <v>1</v>
      </c>
      <c r="AM58" s="172">
        <f>'VOL DWNLD'!AM58+'VOL DELTA'!AM58</f>
        <v>1</v>
      </c>
      <c r="AN58" s="172">
        <f>'VOL DWNLD'!AN58+'VOL DELTA'!AN58</f>
        <v>1</v>
      </c>
      <c r="AO58" s="172">
        <f>'VOL DWNLD'!AO58+'VOL DELTA'!AO58</f>
        <v>1</v>
      </c>
    </row>
    <row r="59" spans="1:41" x14ac:dyDescent="0.25">
      <c r="A59" s="171">
        <v>38473</v>
      </c>
      <c r="B59" s="172">
        <f>'VOL DWNLD'!B59+'VOL DELTA'!B59</f>
        <v>1</v>
      </c>
      <c r="C59" s="172">
        <f>'VOL DWNLD'!C59+'VOL DELTA'!C59</f>
        <v>1</v>
      </c>
      <c r="D59" s="172">
        <f>'VOL DWNLD'!D59+'VOL DELTA'!D59</f>
        <v>1</v>
      </c>
      <c r="E59" s="172">
        <f>'VOL DWNLD'!E59+'VOL DELTA'!E59</f>
        <v>1</v>
      </c>
      <c r="F59" s="172">
        <f>'VOL DWNLD'!F59+'VOL DELTA'!F59</f>
        <v>1</v>
      </c>
      <c r="G59" s="172">
        <f>'VOL DWNLD'!G59+'VOL DELTA'!G59</f>
        <v>1</v>
      </c>
      <c r="H59" s="172">
        <f>'VOL DWNLD'!H59+'VOL DELTA'!H59</f>
        <v>1</v>
      </c>
      <c r="I59" s="172">
        <f>'VOL DWNLD'!I59+'VOL DELTA'!I59</f>
        <v>1</v>
      </c>
      <c r="J59" s="172">
        <f>'VOL DWNLD'!J59+'VOL DELTA'!J59</f>
        <v>1</v>
      </c>
      <c r="K59" s="172">
        <f>'VOL DWNLD'!K59+'VOL DELTA'!K59</f>
        <v>1</v>
      </c>
      <c r="L59" s="172">
        <f>'VOL DWNLD'!L59+'VOL DELTA'!L59</f>
        <v>1</v>
      </c>
      <c r="M59" s="172">
        <f>'VOL DWNLD'!M59+'VOL DELTA'!M59</f>
        <v>1</v>
      </c>
      <c r="N59" s="172">
        <f>'VOL DWNLD'!N59+'VOL DELTA'!N59</f>
        <v>1</v>
      </c>
      <c r="O59" s="172">
        <f>'VOL DWNLD'!O59+'VOL DELTA'!O59</f>
        <v>1</v>
      </c>
      <c r="P59" s="172">
        <f>'VOL DWNLD'!P59+'VOL DELTA'!P59</f>
        <v>1.03</v>
      </c>
      <c r="Q59" s="172">
        <f>'VOL DWNLD'!Q59+'VOL DELTA'!Q59</f>
        <v>1</v>
      </c>
      <c r="R59" s="172">
        <f>'VOL DWNLD'!R59+'VOL DELTA'!R59</f>
        <v>1</v>
      </c>
      <c r="S59" s="172">
        <f>'VOL DWNLD'!S59+'VOL DELTA'!S59</f>
        <v>1.02</v>
      </c>
      <c r="T59" s="172">
        <f>'VOL DWNLD'!T59+'VOL DELTA'!T59</f>
        <v>1</v>
      </c>
      <c r="U59" s="172">
        <f>'VOL DWNLD'!U59+'VOL DELTA'!U59</f>
        <v>1</v>
      </c>
      <c r="V59" s="172">
        <f>'VOL DWNLD'!V59+'VOL DELTA'!V59</f>
        <v>1</v>
      </c>
      <c r="W59" s="172">
        <f>'VOL DWNLD'!W59+'VOL DELTA'!W59</f>
        <v>1</v>
      </c>
      <c r="X59" s="172">
        <f>'VOL DWNLD'!X59+'VOL DELTA'!X59</f>
        <v>1</v>
      </c>
      <c r="Y59" s="172">
        <f>'VOL DWNLD'!Y59+'VOL DELTA'!Y59</f>
        <v>1.02</v>
      </c>
      <c r="Z59" s="172">
        <f>'VOL DWNLD'!Z59+'VOL DELTA'!Z59</f>
        <v>1</v>
      </c>
      <c r="AA59" s="172">
        <f>'VOL DWNLD'!AA59+'VOL DELTA'!AA59</f>
        <v>1</v>
      </c>
      <c r="AB59" s="172">
        <f>'VOL DWNLD'!AB59+'VOL DELTA'!AB59</f>
        <v>1</v>
      </c>
      <c r="AC59" s="172">
        <f>'VOL DWNLD'!AC59+'VOL DELTA'!AC59</f>
        <v>1</v>
      </c>
      <c r="AD59" s="172">
        <f>'VOL DWNLD'!AD59+'VOL DELTA'!AD59</f>
        <v>0.98</v>
      </c>
      <c r="AE59" s="172">
        <f>'VOL DWNLD'!AE59+'VOL DELTA'!AE59</f>
        <v>0.98</v>
      </c>
      <c r="AF59" s="172">
        <f>'VOL DWNLD'!AF59+'VOL DELTA'!AF59</f>
        <v>0.98</v>
      </c>
      <c r="AG59" s="172">
        <f>'VOL DWNLD'!AG59+'VOL DELTA'!AG59</f>
        <v>0.98</v>
      </c>
      <c r="AH59" s="172">
        <f>'VOL DWNLD'!AH59+'VOL DELTA'!AH59</f>
        <v>1.05</v>
      </c>
      <c r="AI59" s="172">
        <f>'VOL DWNLD'!AI59+'VOL DELTA'!AI59</f>
        <v>1</v>
      </c>
      <c r="AJ59" s="172">
        <f>'VOL DWNLD'!AJ59+'VOL DELTA'!AJ59</f>
        <v>1</v>
      </c>
      <c r="AK59" s="172">
        <f>'VOL DWNLD'!AK59+'VOL DELTA'!AK59</f>
        <v>1.02</v>
      </c>
      <c r="AL59" s="172">
        <f>'VOL DWNLD'!AL59+'VOL DELTA'!AL59</f>
        <v>1</v>
      </c>
      <c r="AM59" s="172">
        <f>'VOL DWNLD'!AM59+'VOL DELTA'!AM59</f>
        <v>1</v>
      </c>
      <c r="AN59" s="172">
        <f>'VOL DWNLD'!AN59+'VOL DELTA'!AN59</f>
        <v>1</v>
      </c>
      <c r="AO59" s="172">
        <f>'VOL DWNLD'!AO59+'VOL DELTA'!AO59</f>
        <v>1</v>
      </c>
    </row>
    <row r="60" spans="1:41" x14ac:dyDescent="0.25">
      <c r="A60" s="171">
        <v>38504</v>
      </c>
      <c r="B60" s="172">
        <f>'VOL DWNLD'!B60+'VOL DELTA'!B60</f>
        <v>1</v>
      </c>
      <c r="C60" s="172">
        <f>'VOL DWNLD'!C60+'VOL DELTA'!C60</f>
        <v>1</v>
      </c>
      <c r="D60" s="172">
        <f>'VOL DWNLD'!D60+'VOL DELTA'!D60</f>
        <v>1</v>
      </c>
      <c r="E60" s="172">
        <f>'VOL DWNLD'!E60+'VOL DELTA'!E60</f>
        <v>1</v>
      </c>
      <c r="F60" s="172">
        <f>'VOL DWNLD'!F60+'VOL DELTA'!F60</f>
        <v>1</v>
      </c>
      <c r="G60" s="172">
        <f>'VOL DWNLD'!G60+'VOL DELTA'!G60</f>
        <v>1</v>
      </c>
      <c r="H60" s="172">
        <f>'VOL DWNLD'!H60+'VOL DELTA'!H60</f>
        <v>1</v>
      </c>
      <c r="I60" s="172">
        <f>'VOL DWNLD'!I60+'VOL DELTA'!I60</f>
        <v>1</v>
      </c>
      <c r="J60" s="172">
        <f>'VOL DWNLD'!J60+'VOL DELTA'!J60</f>
        <v>1</v>
      </c>
      <c r="K60" s="172">
        <f>'VOL DWNLD'!K60+'VOL DELTA'!K60</f>
        <v>1</v>
      </c>
      <c r="L60" s="172">
        <f>'VOL DWNLD'!L60+'VOL DELTA'!L60</f>
        <v>1</v>
      </c>
      <c r="M60" s="172">
        <f>'VOL DWNLD'!M60+'VOL DELTA'!M60</f>
        <v>1</v>
      </c>
      <c r="N60" s="172">
        <f>'VOL DWNLD'!N60+'VOL DELTA'!N60</f>
        <v>1</v>
      </c>
      <c r="O60" s="172">
        <f>'VOL DWNLD'!O60+'VOL DELTA'!O60</f>
        <v>1</v>
      </c>
      <c r="P60" s="172">
        <f>'VOL DWNLD'!P60+'VOL DELTA'!P60</f>
        <v>1.03</v>
      </c>
      <c r="Q60" s="172">
        <f>'VOL DWNLD'!Q60+'VOL DELTA'!Q60</f>
        <v>1</v>
      </c>
      <c r="R60" s="172">
        <f>'VOL DWNLD'!R60+'VOL DELTA'!R60</f>
        <v>1</v>
      </c>
      <c r="S60" s="172">
        <f>'VOL DWNLD'!S60+'VOL DELTA'!S60</f>
        <v>1.02</v>
      </c>
      <c r="T60" s="172">
        <f>'VOL DWNLD'!T60+'VOL DELTA'!T60</f>
        <v>1</v>
      </c>
      <c r="U60" s="172">
        <f>'VOL DWNLD'!U60+'VOL DELTA'!U60</f>
        <v>1</v>
      </c>
      <c r="V60" s="172">
        <f>'VOL DWNLD'!V60+'VOL DELTA'!V60</f>
        <v>1</v>
      </c>
      <c r="W60" s="172">
        <f>'VOL DWNLD'!W60+'VOL DELTA'!W60</f>
        <v>1</v>
      </c>
      <c r="X60" s="172">
        <f>'VOL DWNLD'!X60+'VOL DELTA'!X60</f>
        <v>1</v>
      </c>
      <c r="Y60" s="172">
        <f>'VOL DWNLD'!Y60+'VOL DELTA'!Y60</f>
        <v>1.02</v>
      </c>
      <c r="Z60" s="172">
        <f>'VOL DWNLD'!Z60+'VOL DELTA'!Z60</f>
        <v>1</v>
      </c>
      <c r="AA60" s="172">
        <f>'VOL DWNLD'!AA60+'VOL DELTA'!AA60</f>
        <v>1</v>
      </c>
      <c r="AB60" s="172">
        <f>'VOL DWNLD'!AB60+'VOL DELTA'!AB60</f>
        <v>1</v>
      </c>
      <c r="AC60" s="172">
        <f>'VOL DWNLD'!AC60+'VOL DELTA'!AC60</f>
        <v>1</v>
      </c>
      <c r="AD60" s="172">
        <f>'VOL DWNLD'!AD60+'VOL DELTA'!AD60</f>
        <v>0.98</v>
      </c>
      <c r="AE60" s="172">
        <f>'VOL DWNLD'!AE60+'VOL DELTA'!AE60</f>
        <v>0.98</v>
      </c>
      <c r="AF60" s="172">
        <f>'VOL DWNLD'!AF60+'VOL DELTA'!AF60</f>
        <v>0.98</v>
      </c>
      <c r="AG60" s="172">
        <f>'VOL DWNLD'!AG60+'VOL DELTA'!AG60</f>
        <v>0.98</v>
      </c>
      <c r="AH60" s="172">
        <f>'VOL DWNLD'!AH60+'VOL DELTA'!AH60</f>
        <v>1.05</v>
      </c>
      <c r="AI60" s="172">
        <f>'VOL DWNLD'!AI60+'VOL DELTA'!AI60</f>
        <v>1</v>
      </c>
      <c r="AJ60" s="172">
        <f>'VOL DWNLD'!AJ60+'VOL DELTA'!AJ60</f>
        <v>1</v>
      </c>
      <c r="AK60" s="172">
        <f>'VOL DWNLD'!AK60+'VOL DELTA'!AK60</f>
        <v>1.02</v>
      </c>
      <c r="AL60" s="172">
        <f>'VOL DWNLD'!AL60+'VOL DELTA'!AL60</f>
        <v>1</v>
      </c>
      <c r="AM60" s="172">
        <f>'VOL DWNLD'!AM60+'VOL DELTA'!AM60</f>
        <v>1</v>
      </c>
      <c r="AN60" s="172">
        <f>'VOL DWNLD'!AN60+'VOL DELTA'!AN60</f>
        <v>1</v>
      </c>
      <c r="AO60" s="172">
        <f>'VOL DWNLD'!AO60+'VOL DELTA'!AO60</f>
        <v>1</v>
      </c>
    </row>
    <row r="61" spans="1:41" x14ac:dyDescent="0.25">
      <c r="A61" s="171">
        <v>38534</v>
      </c>
      <c r="B61" s="172">
        <f>'VOL DWNLD'!B61+'VOL DELTA'!B61</f>
        <v>1</v>
      </c>
      <c r="C61" s="172">
        <f>'VOL DWNLD'!C61+'VOL DELTA'!C61</f>
        <v>1</v>
      </c>
      <c r="D61" s="172">
        <f>'VOL DWNLD'!D61+'VOL DELTA'!D61</f>
        <v>1</v>
      </c>
      <c r="E61" s="172">
        <f>'VOL DWNLD'!E61+'VOL DELTA'!E61</f>
        <v>1</v>
      </c>
      <c r="F61" s="172">
        <f>'VOL DWNLD'!F61+'VOL DELTA'!F61</f>
        <v>1</v>
      </c>
      <c r="G61" s="172">
        <f>'VOL DWNLD'!G61+'VOL DELTA'!G61</f>
        <v>1</v>
      </c>
      <c r="H61" s="172">
        <f>'VOL DWNLD'!H61+'VOL DELTA'!H61</f>
        <v>1</v>
      </c>
      <c r="I61" s="172">
        <f>'VOL DWNLD'!I61+'VOL DELTA'!I61</f>
        <v>1</v>
      </c>
      <c r="J61" s="172">
        <f>'VOL DWNLD'!J61+'VOL DELTA'!J61</f>
        <v>1</v>
      </c>
      <c r="K61" s="172">
        <f>'VOL DWNLD'!K61+'VOL DELTA'!K61</f>
        <v>1</v>
      </c>
      <c r="L61" s="172">
        <f>'VOL DWNLD'!L61+'VOL DELTA'!L61</f>
        <v>1</v>
      </c>
      <c r="M61" s="172">
        <f>'VOL DWNLD'!M61+'VOL DELTA'!M61</f>
        <v>1</v>
      </c>
      <c r="N61" s="172">
        <f>'VOL DWNLD'!N61+'VOL DELTA'!N61</f>
        <v>1</v>
      </c>
      <c r="O61" s="172">
        <f>'VOL DWNLD'!O61+'VOL DELTA'!O61</f>
        <v>1</v>
      </c>
      <c r="P61" s="172">
        <f>'VOL DWNLD'!P61+'VOL DELTA'!P61</f>
        <v>1.03</v>
      </c>
      <c r="Q61" s="172">
        <f>'VOL DWNLD'!Q61+'VOL DELTA'!Q61</f>
        <v>1</v>
      </c>
      <c r="R61" s="172">
        <f>'VOL DWNLD'!R61+'VOL DELTA'!R61</f>
        <v>1</v>
      </c>
      <c r="S61" s="172">
        <f>'VOL DWNLD'!S61+'VOL DELTA'!S61</f>
        <v>1.02</v>
      </c>
      <c r="T61" s="172">
        <f>'VOL DWNLD'!T61+'VOL DELTA'!T61</f>
        <v>1</v>
      </c>
      <c r="U61" s="172">
        <f>'VOL DWNLD'!U61+'VOL DELTA'!U61</f>
        <v>1</v>
      </c>
      <c r="V61" s="172">
        <f>'VOL DWNLD'!V61+'VOL DELTA'!V61</f>
        <v>1</v>
      </c>
      <c r="W61" s="172">
        <f>'VOL DWNLD'!W61+'VOL DELTA'!W61</f>
        <v>1</v>
      </c>
      <c r="X61" s="172">
        <f>'VOL DWNLD'!X61+'VOL DELTA'!X61</f>
        <v>1</v>
      </c>
      <c r="Y61" s="172">
        <f>'VOL DWNLD'!Y61+'VOL DELTA'!Y61</f>
        <v>1.02</v>
      </c>
      <c r="Z61" s="172">
        <f>'VOL DWNLD'!Z61+'VOL DELTA'!Z61</f>
        <v>1</v>
      </c>
      <c r="AA61" s="172">
        <f>'VOL DWNLD'!AA61+'VOL DELTA'!AA61</f>
        <v>1</v>
      </c>
      <c r="AB61" s="172">
        <f>'VOL DWNLD'!AB61+'VOL DELTA'!AB61</f>
        <v>1</v>
      </c>
      <c r="AC61" s="172">
        <f>'VOL DWNLD'!AC61+'VOL DELTA'!AC61</f>
        <v>1</v>
      </c>
      <c r="AD61" s="172">
        <f>'VOL DWNLD'!AD61+'VOL DELTA'!AD61</f>
        <v>0.98</v>
      </c>
      <c r="AE61" s="172">
        <f>'VOL DWNLD'!AE61+'VOL DELTA'!AE61</f>
        <v>0.98</v>
      </c>
      <c r="AF61" s="172">
        <f>'VOL DWNLD'!AF61+'VOL DELTA'!AF61</f>
        <v>0.98</v>
      </c>
      <c r="AG61" s="172">
        <f>'VOL DWNLD'!AG61+'VOL DELTA'!AG61</f>
        <v>0.98</v>
      </c>
      <c r="AH61" s="172">
        <f>'VOL DWNLD'!AH61+'VOL DELTA'!AH61</f>
        <v>1.05</v>
      </c>
      <c r="AI61" s="172">
        <f>'VOL DWNLD'!AI61+'VOL DELTA'!AI61</f>
        <v>1</v>
      </c>
      <c r="AJ61" s="172">
        <f>'VOL DWNLD'!AJ61+'VOL DELTA'!AJ61</f>
        <v>1</v>
      </c>
      <c r="AK61" s="172">
        <f>'VOL DWNLD'!AK61+'VOL DELTA'!AK61</f>
        <v>1.02</v>
      </c>
      <c r="AL61" s="172">
        <f>'VOL DWNLD'!AL61+'VOL DELTA'!AL61</f>
        <v>1</v>
      </c>
      <c r="AM61" s="172">
        <f>'VOL DWNLD'!AM61+'VOL DELTA'!AM61</f>
        <v>1</v>
      </c>
      <c r="AN61" s="172">
        <f>'VOL DWNLD'!AN61+'VOL DELTA'!AN61</f>
        <v>1</v>
      </c>
      <c r="AO61" s="172">
        <f>'VOL DWNLD'!AO61+'VOL DELTA'!AO61</f>
        <v>1</v>
      </c>
    </row>
    <row r="62" spans="1:41" x14ac:dyDescent="0.25">
      <c r="A62" s="171">
        <v>38565</v>
      </c>
      <c r="B62" s="172">
        <f>'VOL DWNLD'!B62+'VOL DELTA'!B62</f>
        <v>1</v>
      </c>
      <c r="C62" s="172">
        <f>'VOL DWNLD'!C62+'VOL DELTA'!C62</f>
        <v>1</v>
      </c>
      <c r="D62" s="172">
        <f>'VOL DWNLD'!D62+'VOL DELTA'!D62</f>
        <v>1</v>
      </c>
      <c r="E62" s="172">
        <f>'VOL DWNLD'!E62+'VOL DELTA'!E62</f>
        <v>1</v>
      </c>
      <c r="F62" s="172">
        <f>'VOL DWNLD'!F62+'VOL DELTA'!F62</f>
        <v>1</v>
      </c>
      <c r="G62" s="172">
        <f>'VOL DWNLD'!G62+'VOL DELTA'!G62</f>
        <v>1</v>
      </c>
      <c r="H62" s="172">
        <f>'VOL DWNLD'!H62+'VOL DELTA'!H62</f>
        <v>1</v>
      </c>
      <c r="I62" s="172">
        <f>'VOL DWNLD'!I62+'VOL DELTA'!I62</f>
        <v>1</v>
      </c>
      <c r="J62" s="172">
        <f>'VOL DWNLD'!J62+'VOL DELTA'!J62</f>
        <v>1</v>
      </c>
      <c r="K62" s="172">
        <f>'VOL DWNLD'!K62+'VOL DELTA'!K62</f>
        <v>1</v>
      </c>
      <c r="L62" s="172">
        <f>'VOL DWNLD'!L62+'VOL DELTA'!L62</f>
        <v>1</v>
      </c>
      <c r="M62" s="172">
        <f>'VOL DWNLD'!M62+'VOL DELTA'!M62</f>
        <v>1</v>
      </c>
      <c r="N62" s="172">
        <f>'VOL DWNLD'!N62+'VOL DELTA'!N62</f>
        <v>1</v>
      </c>
      <c r="O62" s="172">
        <f>'VOL DWNLD'!O62+'VOL DELTA'!O62</f>
        <v>1</v>
      </c>
      <c r="P62" s="172">
        <f>'VOL DWNLD'!P62+'VOL DELTA'!P62</f>
        <v>1.03</v>
      </c>
      <c r="Q62" s="172">
        <f>'VOL DWNLD'!Q62+'VOL DELTA'!Q62</f>
        <v>1</v>
      </c>
      <c r="R62" s="172">
        <f>'VOL DWNLD'!R62+'VOL DELTA'!R62</f>
        <v>1</v>
      </c>
      <c r="S62" s="172">
        <f>'VOL DWNLD'!S62+'VOL DELTA'!S62</f>
        <v>1.02</v>
      </c>
      <c r="T62" s="172">
        <f>'VOL DWNLD'!T62+'VOL DELTA'!T62</f>
        <v>1</v>
      </c>
      <c r="U62" s="172">
        <f>'VOL DWNLD'!U62+'VOL DELTA'!U62</f>
        <v>1</v>
      </c>
      <c r="V62" s="172">
        <f>'VOL DWNLD'!V62+'VOL DELTA'!V62</f>
        <v>1</v>
      </c>
      <c r="W62" s="172">
        <f>'VOL DWNLD'!W62+'VOL DELTA'!W62</f>
        <v>1</v>
      </c>
      <c r="X62" s="172">
        <f>'VOL DWNLD'!X62+'VOL DELTA'!X62</f>
        <v>1</v>
      </c>
      <c r="Y62" s="172">
        <f>'VOL DWNLD'!Y62+'VOL DELTA'!Y62</f>
        <v>1.02</v>
      </c>
      <c r="Z62" s="172">
        <f>'VOL DWNLD'!Z62+'VOL DELTA'!Z62</f>
        <v>1</v>
      </c>
      <c r="AA62" s="172">
        <f>'VOL DWNLD'!AA62+'VOL DELTA'!AA62</f>
        <v>1</v>
      </c>
      <c r="AB62" s="172">
        <f>'VOL DWNLD'!AB62+'VOL DELTA'!AB62</f>
        <v>1</v>
      </c>
      <c r="AC62" s="172">
        <f>'VOL DWNLD'!AC62+'VOL DELTA'!AC62</f>
        <v>1</v>
      </c>
      <c r="AD62" s="172">
        <f>'VOL DWNLD'!AD62+'VOL DELTA'!AD62</f>
        <v>0.98</v>
      </c>
      <c r="AE62" s="172">
        <f>'VOL DWNLD'!AE62+'VOL DELTA'!AE62</f>
        <v>0.98</v>
      </c>
      <c r="AF62" s="172">
        <f>'VOL DWNLD'!AF62+'VOL DELTA'!AF62</f>
        <v>0.98</v>
      </c>
      <c r="AG62" s="172">
        <f>'VOL DWNLD'!AG62+'VOL DELTA'!AG62</f>
        <v>0.98</v>
      </c>
      <c r="AH62" s="172">
        <f>'VOL DWNLD'!AH62+'VOL DELTA'!AH62</f>
        <v>1.05</v>
      </c>
      <c r="AI62" s="172">
        <f>'VOL DWNLD'!AI62+'VOL DELTA'!AI62</f>
        <v>1</v>
      </c>
      <c r="AJ62" s="172">
        <f>'VOL DWNLD'!AJ62+'VOL DELTA'!AJ62</f>
        <v>1</v>
      </c>
      <c r="AK62" s="172">
        <f>'VOL DWNLD'!AK62+'VOL DELTA'!AK62</f>
        <v>1.02</v>
      </c>
      <c r="AL62" s="172">
        <f>'VOL DWNLD'!AL62+'VOL DELTA'!AL62</f>
        <v>1</v>
      </c>
      <c r="AM62" s="172">
        <f>'VOL DWNLD'!AM62+'VOL DELTA'!AM62</f>
        <v>1</v>
      </c>
      <c r="AN62" s="172">
        <f>'VOL DWNLD'!AN62+'VOL DELTA'!AN62</f>
        <v>1</v>
      </c>
      <c r="AO62" s="172">
        <f>'VOL DWNLD'!AO62+'VOL DELTA'!AO62</f>
        <v>1</v>
      </c>
    </row>
    <row r="63" spans="1:41" x14ac:dyDescent="0.25">
      <c r="A63" s="171">
        <v>38596</v>
      </c>
      <c r="B63" s="172">
        <f>'VOL DWNLD'!B63+'VOL DELTA'!B63</f>
        <v>1</v>
      </c>
      <c r="C63" s="172">
        <f>'VOL DWNLD'!C63+'VOL DELTA'!C63</f>
        <v>1</v>
      </c>
      <c r="D63" s="172">
        <f>'VOL DWNLD'!D63+'VOL DELTA'!D63</f>
        <v>1</v>
      </c>
      <c r="E63" s="172">
        <f>'VOL DWNLD'!E63+'VOL DELTA'!E63</f>
        <v>1</v>
      </c>
      <c r="F63" s="172">
        <f>'VOL DWNLD'!F63+'VOL DELTA'!F63</f>
        <v>1</v>
      </c>
      <c r="G63" s="172">
        <f>'VOL DWNLD'!G63+'VOL DELTA'!G63</f>
        <v>1</v>
      </c>
      <c r="H63" s="172">
        <f>'VOL DWNLD'!H63+'VOL DELTA'!H63</f>
        <v>1</v>
      </c>
      <c r="I63" s="172">
        <f>'VOL DWNLD'!I63+'VOL DELTA'!I63</f>
        <v>1</v>
      </c>
      <c r="J63" s="172">
        <f>'VOL DWNLD'!J63+'VOL DELTA'!J63</f>
        <v>1</v>
      </c>
      <c r="K63" s="172">
        <f>'VOL DWNLD'!K63+'VOL DELTA'!K63</f>
        <v>1</v>
      </c>
      <c r="L63" s="172">
        <f>'VOL DWNLD'!L63+'VOL DELTA'!L63</f>
        <v>1</v>
      </c>
      <c r="M63" s="172">
        <f>'VOL DWNLD'!M63+'VOL DELTA'!M63</f>
        <v>1</v>
      </c>
      <c r="N63" s="172">
        <f>'VOL DWNLD'!N63+'VOL DELTA'!N63</f>
        <v>1</v>
      </c>
      <c r="O63" s="172">
        <f>'VOL DWNLD'!O63+'VOL DELTA'!O63</f>
        <v>1</v>
      </c>
      <c r="P63" s="172">
        <f>'VOL DWNLD'!P63+'VOL DELTA'!P63</f>
        <v>1.03</v>
      </c>
      <c r="Q63" s="172">
        <f>'VOL DWNLD'!Q63+'VOL DELTA'!Q63</f>
        <v>1</v>
      </c>
      <c r="R63" s="172">
        <f>'VOL DWNLD'!R63+'VOL DELTA'!R63</f>
        <v>1</v>
      </c>
      <c r="S63" s="172">
        <f>'VOL DWNLD'!S63+'VOL DELTA'!S63</f>
        <v>1.02</v>
      </c>
      <c r="T63" s="172">
        <f>'VOL DWNLD'!T63+'VOL DELTA'!T63</f>
        <v>1</v>
      </c>
      <c r="U63" s="172">
        <f>'VOL DWNLD'!U63+'VOL DELTA'!U63</f>
        <v>1</v>
      </c>
      <c r="V63" s="172">
        <f>'VOL DWNLD'!V63+'VOL DELTA'!V63</f>
        <v>1</v>
      </c>
      <c r="W63" s="172">
        <f>'VOL DWNLD'!W63+'VOL DELTA'!W63</f>
        <v>1</v>
      </c>
      <c r="X63" s="172">
        <f>'VOL DWNLD'!X63+'VOL DELTA'!X63</f>
        <v>1</v>
      </c>
      <c r="Y63" s="172">
        <f>'VOL DWNLD'!Y63+'VOL DELTA'!Y63</f>
        <v>1.02</v>
      </c>
      <c r="Z63" s="172">
        <f>'VOL DWNLD'!Z63+'VOL DELTA'!Z63</f>
        <v>1</v>
      </c>
      <c r="AA63" s="172">
        <f>'VOL DWNLD'!AA63+'VOL DELTA'!AA63</f>
        <v>1</v>
      </c>
      <c r="AB63" s="172">
        <f>'VOL DWNLD'!AB63+'VOL DELTA'!AB63</f>
        <v>1</v>
      </c>
      <c r="AC63" s="172">
        <f>'VOL DWNLD'!AC63+'VOL DELTA'!AC63</f>
        <v>1</v>
      </c>
      <c r="AD63" s="172">
        <f>'VOL DWNLD'!AD63+'VOL DELTA'!AD63</f>
        <v>0.98</v>
      </c>
      <c r="AE63" s="172">
        <f>'VOL DWNLD'!AE63+'VOL DELTA'!AE63</f>
        <v>0.98</v>
      </c>
      <c r="AF63" s="172">
        <f>'VOL DWNLD'!AF63+'VOL DELTA'!AF63</f>
        <v>0.98</v>
      </c>
      <c r="AG63" s="172">
        <f>'VOL DWNLD'!AG63+'VOL DELTA'!AG63</f>
        <v>0.98</v>
      </c>
      <c r="AH63" s="172">
        <f>'VOL DWNLD'!AH63+'VOL DELTA'!AH63</f>
        <v>1.05</v>
      </c>
      <c r="AI63" s="172">
        <f>'VOL DWNLD'!AI63+'VOL DELTA'!AI63</f>
        <v>1</v>
      </c>
      <c r="AJ63" s="172">
        <f>'VOL DWNLD'!AJ63+'VOL DELTA'!AJ63</f>
        <v>1</v>
      </c>
      <c r="AK63" s="172">
        <f>'VOL DWNLD'!AK63+'VOL DELTA'!AK63</f>
        <v>1.02</v>
      </c>
      <c r="AL63" s="172">
        <f>'VOL DWNLD'!AL63+'VOL DELTA'!AL63</f>
        <v>1</v>
      </c>
      <c r="AM63" s="172">
        <f>'VOL DWNLD'!AM63+'VOL DELTA'!AM63</f>
        <v>1</v>
      </c>
      <c r="AN63" s="172">
        <f>'VOL DWNLD'!AN63+'VOL DELTA'!AN63</f>
        <v>1</v>
      </c>
      <c r="AO63" s="172">
        <f>'VOL DWNLD'!AO63+'VOL DELTA'!AO63</f>
        <v>1</v>
      </c>
    </row>
    <row r="64" spans="1:41" x14ac:dyDescent="0.25">
      <c r="A64" s="171">
        <v>38626</v>
      </c>
      <c r="B64" s="172">
        <f>'VOL DWNLD'!B64+'VOL DELTA'!B64</f>
        <v>1</v>
      </c>
      <c r="C64" s="172">
        <f>'VOL DWNLD'!C64+'VOL DELTA'!C64</f>
        <v>1</v>
      </c>
      <c r="D64" s="172">
        <f>'VOL DWNLD'!D64+'VOL DELTA'!D64</f>
        <v>1</v>
      </c>
      <c r="E64" s="172">
        <f>'VOL DWNLD'!E64+'VOL DELTA'!E64</f>
        <v>1</v>
      </c>
      <c r="F64" s="172">
        <f>'VOL DWNLD'!F64+'VOL DELTA'!F64</f>
        <v>1</v>
      </c>
      <c r="G64" s="172">
        <f>'VOL DWNLD'!G64+'VOL DELTA'!G64</f>
        <v>1</v>
      </c>
      <c r="H64" s="172">
        <f>'VOL DWNLD'!H64+'VOL DELTA'!H64</f>
        <v>1</v>
      </c>
      <c r="I64" s="172">
        <f>'VOL DWNLD'!I64+'VOL DELTA'!I64</f>
        <v>1</v>
      </c>
      <c r="J64" s="172">
        <f>'VOL DWNLD'!J64+'VOL DELTA'!J64</f>
        <v>1</v>
      </c>
      <c r="K64" s="172">
        <f>'VOL DWNLD'!K64+'VOL DELTA'!K64</f>
        <v>1</v>
      </c>
      <c r="L64" s="172">
        <f>'VOL DWNLD'!L64+'VOL DELTA'!L64</f>
        <v>1</v>
      </c>
      <c r="M64" s="172">
        <f>'VOL DWNLD'!M64+'VOL DELTA'!M64</f>
        <v>1</v>
      </c>
      <c r="N64" s="172">
        <f>'VOL DWNLD'!N64+'VOL DELTA'!N64</f>
        <v>1</v>
      </c>
      <c r="O64" s="172">
        <f>'VOL DWNLD'!O64+'VOL DELTA'!O64</f>
        <v>1</v>
      </c>
      <c r="P64" s="172">
        <f>'VOL DWNLD'!P64+'VOL DELTA'!P64</f>
        <v>1.03</v>
      </c>
      <c r="Q64" s="172">
        <f>'VOL DWNLD'!Q64+'VOL DELTA'!Q64</f>
        <v>1</v>
      </c>
      <c r="R64" s="172">
        <f>'VOL DWNLD'!R64+'VOL DELTA'!R64</f>
        <v>1</v>
      </c>
      <c r="S64" s="172">
        <f>'VOL DWNLD'!S64+'VOL DELTA'!S64</f>
        <v>1.02</v>
      </c>
      <c r="T64" s="172">
        <f>'VOL DWNLD'!T64+'VOL DELTA'!T64</f>
        <v>1</v>
      </c>
      <c r="U64" s="172">
        <f>'VOL DWNLD'!U64+'VOL DELTA'!U64</f>
        <v>1</v>
      </c>
      <c r="V64" s="172">
        <f>'VOL DWNLD'!V64+'VOL DELTA'!V64</f>
        <v>1</v>
      </c>
      <c r="W64" s="172">
        <f>'VOL DWNLD'!W64+'VOL DELTA'!W64</f>
        <v>1</v>
      </c>
      <c r="X64" s="172">
        <f>'VOL DWNLD'!X64+'VOL DELTA'!X64</f>
        <v>1</v>
      </c>
      <c r="Y64" s="172">
        <f>'VOL DWNLD'!Y64+'VOL DELTA'!Y64</f>
        <v>1.02</v>
      </c>
      <c r="Z64" s="172">
        <f>'VOL DWNLD'!Z64+'VOL DELTA'!Z64</f>
        <v>1</v>
      </c>
      <c r="AA64" s="172">
        <f>'VOL DWNLD'!AA64+'VOL DELTA'!AA64</f>
        <v>1</v>
      </c>
      <c r="AB64" s="172">
        <f>'VOL DWNLD'!AB64+'VOL DELTA'!AB64</f>
        <v>1</v>
      </c>
      <c r="AC64" s="172">
        <f>'VOL DWNLD'!AC64+'VOL DELTA'!AC64</f>
        <v>1</v>
      </c>
      <c r="AD64" s="172">
        <f>'VOL DWNLD'!AD64+'VOL DELTA'!AD64</f>
        <v>0.98</v>
      </c>
      <c r="AE64" s="172">
        <f>'VOL DWNLD'!AE64+'VOL DELTA'!AE64</f>
        <v>0.98</v>
      </c>
      <c r="AF64" s="172">
        <f>'VOL DWNLD'!AF64+'VOL DELTA'!AF64</f>
        <v>0.98</v>
      </c>
      <c r="AG64" s="172">
        <f>'VOL DWNLD'!AG64+'VOL DELTA'!AG64</f>
        <v>0.98</v>
      </c>
      <c r="AH64" s="172">
        <f>'VOL DWNLD'!AH64+'VOL DELTA'!AH64</f>
        <v>1.05</v>
      </c>
      <c r="AI64" s="172">
        <f>'VOL DWNLD'!AI64+'VOL DELTA'!AI64</f>
        <v>1</v>
      </c>
      <c r="AJ64" s="172">
        <f>'VOL DWNLD'!AJ64+'VOL DELTA'!AJ64</f>
        <v>1</v>
      </c>
      <c r="AK64" s="172">
        <f>'VOL DWNLD'!AK64+'VOL DELTA'!AK64</f>
        <v>1.02</v>
      </c>
      <c r="AL64" s="172">
        <f>'VOL DWNLD'!AL64+'VOL DELTA'!AL64</f>
        <v>1</v>
      </c>
      <c r="AM64" s="172">
        <f>'VOL DWNLD'!AM64+'VOL DELTA'!AM64</f>
        <v>1</v>
      </c>
      <c r="AN64" s="172">
        <f>'VOL DWNLD'!AN64+'VOL DELTA'!AN64</f>
        <v>1</v>
      </c>
      <c r="AO64" s="172">
        <f>'VOL DWNLD'!AO64+'VOL DELTA'!AO64</f>
        <v>1</v>
      </c>
    </row>
    <row r="65" spans="1:41" x14ac:dyDescent="0.25">
      <c r="A65" s="171">
        <v>38657</v>
      </c>
      <c r="B65" s="172">
        <f>'VOL DWNLD'!B65+'VOL DELTA'!B65</f>
        <v>1</v>
      </c>
      <c r="C65" s="172">
        <f>'VOL DWNLD'!C65+'VOL DELTA'!C65</f>
        <v>1</v>
      </c>
      <c r="D65" s="172">
        <f>'VOL DWNLD'!D65+'VOL DELTA'!D65</f>
        <v>1</v>
      </c>
      <c r="E65" s="172">
        <f>'VOL DWNLD'!E65+'VOL DELTA'!E65</f>
        <v>1</v>
      </c>
      <c r="F65" s="172">
        <f>'VOL DWNLD'!F65+'VOL DELTA'!F65</f>
        <v>1</v>
      </c>
      <c r="G65" s="172">
        <f>'VOL DWNLD'!G65+'VOL DELTA'!G65</f>
        <v>1</v>
      </c>
      <c r="H65" s="172">
        <f>'VOL DWNLD'!H65+'VOL DELTA'!H65</f>
        <v>1</v>
      </c>
      <c r="I65" s="172">
        <f>'VOL DWNLD'!I65+'VOL DELTA'!I65</f>
        <v>1</v>
      </c>
      <c r="J65" s="172">
        <f>'VOL DWNLD'!J65+'VOL DELTA'!J65</f>
        <v>1</v>
      </c>
      <c r="K65" s="172">
        <f>'VOL DWNLD'!K65+'VOL DELTA'!K65</f>
        <v>1</v>
      </c>
      <c r="L65" s="172">
        <f>'VOL DWNLD'!L65+'VOL DELTA'!L65</f>
        <v>1</v>
      </c>
      <c r="M65" s="172">
        <f>'VOL DWNLD'!M65+'VOL DELTA'!M65</f>
        <v>1</v>
      </c>
      <c r="N65" s="172">
        <f>'VOL DWNLD'!N65+'VOL DELTA'!N65</f>
        <v>1</v>
      </c>
      <c r="O65" s="172">
        <f>'VOL DWNLD'!O65+'VOL DELTA'!O65</f>
        <v>1</v>
      </c>
      <c r="P65" s="172">
        <f>'VOL DWNLD'!P65+'VOL DELTA'!P65</f>
        <v>1.03</v>
      </c>
      <c r="Q65" s="172">
        <f>'VOL DWNLD'!Q65+'VOL DELTA'!Q65</f>
        <v>1</v>
      </c>
      <c r="R65" s="172">
        <f>'VOL DWNLD'!R65+'VOL DELTA'!R65</f>
        <v>1</v>
      </c>
      <c r="S65" s="172">
        <f>'VOL DWNLD'!S65+'VOL DELTA'!S65</f>
        <v>1.02</v>
      </c>
      <c r="T65" s="172">
        <f>'VOL DWNLD'!T65+'VOL DELTA'!T65</f>
        <v>1</v>
      </c>
      <c r="U65" s="172">
        <f>'VOL DWNLD'!U65+'VOL DELTA'!U65</f>
        <v>1</v>
      </c>
      <c r="V65" s="172">
        <f>'VOL DWNLD'!V65+'VOL DELTA'!V65</f>
        <v>1</v>
      </c>
      <c r="W65" s="172">
        <f>'VOL DWNLD'!W65+'VOL DELTA'!W65</f>
        <v>1</v>
      </c>
      <c r="X65" s="172">
        <f>'VOL DWNLD'!X65+'VOL DELTA'!X65</f>
        <v>1</v>
      </c>
      <c r="Y65" s="172">
        <f>'VOL DWNLD'!Y65+'VOL DELTA'!Y65</f>
        <v>1</v>
      </c>
      <c r="Z65" s="172">
        <f>'VOL DWNLD'!Z65+'VOL DELTA'!Z65</f>
        <v>1</v>
      </c>
      <c r="AA65" s="172">
        <f>'VOL DWNLD'!AA65+'VOL DELTA'!AA65</f>
        <v>1</v>
      </c>
      <c r="AB65" s="172">
        <f>'VOL DWNLD'!AB65+'VOL DELTA'!AB65</f>
        <v>1</v>
      </c>
      <c r="AC65" s="172">
        <f>'VOL DWNLD'!AC65+'VOL DELTA'!AC65</f>
        <v>1</v>
      </c>
      <c r="AD65" s="172">
        <f>'VOL DWNLD'!AD65+'VOL DELTA'!AD65</f>
        <v>1</v>
      </c>
      <c r="AE65" s="172">
        <f>'VOL DWNLD'!AE65+'VOL DELTA'!AE65</f>
        <v>1</v>
      </c>
      <c r="AF65" s="172">
        <f>'VOL DWNLD'!AF65+'VOL DELTA'!AF65</f>
        <v>1.1000000000000001</v>
      </c>
      <c r="AG65" s="172">
        <f>'VOL DWNLD'!AG65+'VOL DELTA'!AG65</f>
        <v>1.1000000000000001</v>
      </c>
      <c r="AH65" s="172">
        <f>'VOL DWNLD'!AH65+'VOL DELTA'!AH65</f>
        <v>1.05</v>
      </c>
      <c r="AI65" s="172">
        <f>'VOL DWNLD'!AI65+'VOL DELTA'!AI65</f>
        <v>1</v>
      </c>
      <c r="AJ65" s="172">
        <f>'VOL DWNLD'!AJ65+'VOL DELTA'!AJ65</f>
        <v>1</v>
      </c>
      <c r="AK65" s="172">
        <f>'VOL DWNLD'!AK65+'VOL DELTA'!AK65</f>
        <v>1.02</v>
      </c>
      <c r="AL65" s="172">
        <f>'VOL DWNLD'!AL65+'VOL DELTA'!AL65</f>
        <v>1</v>
      </c>
      <c r="AM65" s="172">
        <f>'VOL DWNLD'!AM65+'VOL DELTA'!AM65</f>
        <v>1</v>
      </c>
      <c r="AN65" s="172">
        <f>'VOL DWNLD'!AN65+'VOL DELTA'!AN65</f>
        <v>1</v>
      </c>
      <c r="AO65" s="172">
        <f>'VOL DWNLD'!AO65+'VOL DELTA'!AO65</f>
        <v>1</v>
      </c>
    </row>
    <row r="66" spans="1:41" x14ac:dyDescent="0.25">
      <c r="A66" s="171">
        <v>38687</v>
      </c>
      <c r="B66" s="172">
        <f>'VOL DWNLD'!B66+'VOL DELTA'!B66</f>
        <v>1</v>
      </c>
      <c r="C66" s="172">
        <f>'VOL DWNLD'!C66+'VOL DELTA'!C66</f>
        <v>1</v>
      </c>
      <c r="D66" s="172">
        <f>'VOL DWNLD'!D66+'VOL DELTA'!D66</f>
        <v>1</v>
      </c>
      <c r="E66" s="172">
        <f>'VOL DWNLD'!E66+'VOL DELTA'!E66</f>
        <v>1</v>
      </c>
      <c r="F66" s="172">
        <f>'VOL DWNLD'!F66+'VOL DELTA'!F66</f>
        <v>1</v>
      </c>
      <c r="G66" s="172">
        <f>'VOL DWNLD'!G66+'VOL DELTA'!G66</f>
        <v>1</v>
      </c>
      <c r="H66" s="172">
        <f>'VOL DWNLD'!H66+'VOL DELTA'!H66</f>
        <v>1</v>
      </c>
      <c r="I66" s="172">
        <f>'VOL DWNLD'!I66+'VOL DELTA'!I66</f>
        <v>1</v>
      </c>
      <c r="J66" s="172">
        <f>'VOL DWNLD'!J66+'VOL DELTA'!J66</f>
        <v>1</v>
      </c>
      <c r="K66" s="172">
        <f>'VOL DWNLD'!K66+'VOL DELTA'!K66</f>
        <v>1</v>
      </c>
      <c r="L66" s="172">
        <f>'VOL DWNLD'!L66+'VOL DELTA'!L66</f>
        <v>1</v>
      </c>
      <c r="M66" s="172">
        <f>'VOL DWNLD'!M66+'VOL DELTA'!M66</f>
        <v>1</v>
      </c>
      <c r="N66" s="172">
        <f>'VOL DWNLD'!N66+'VOL DELTA'!N66</f>
        <v>1</v>
      </c>
      <c r="O66" s="172">
        <f>'VOL DWNLD'!O66+'VOL DELTA'!O66</f>
        <v>1</v>
      </c>
      <c r="P66" s="172">
        <f>'VOL DWNLD'!P66+'VOL DELTA'!P66</f>
        <v>1.03</v>
      </c>
      <c r="Q66" s="172">
        <f>'VOL DWNLD'!Q66+'VOL DELTA'!Q66</f>
        <v>1</v>
      </c>
      <c r="R66" s="172">
        <f>'VOL DWNLD'!R66+'VOL DELTA'!R66</f>
        <v>1</v>
      </c>
      <c r="S66" s="172">
        <f>'VOL DWNLD'!S66+'VOL DELTA'!S66</f>
        <v>1.02</v>
      </c>
      <c r="T66" s="172">
        <f>'VOL DWNLD'!T66+'VOL DELTA'!T66</f>
        <v>1</v>
      </c>
      <c r="U66" s="172">
        <f>'VOL DWNLD'!U66+'VOL DELTA'!U66</f>
        <v>1</v>
      </c>
      <c r="V66" s="172">
        <f>'VOL DWNLD'!V66+'VOL DELTA'!V66</f>
        <v>1</v>
      </c>
      <c r="W66" s="172">
        <f>'VOL DWNLD'!W66+'VOL DELTA'!W66</f>
        <v>1</v>
      </c>
      <c r="X66" s="172">
        <f>'VOL DWNLD'!X66+'VOL DELTA'!X66</f>
        <v>1</v>
      </c>
      <c r="Y66" s="172">
        <f>'VOL DWNLD'!Y66+'VOL DELTA'!Y66</f>
        <v>1</v>
      </c>
      <c r="Z66" s="172">
        <f>'VOL DWNLD'!Z66+'VOL DELTA'!Z66</f>
        <v>1</v>
      </c>
      <c r="AA66" s="172">
        <f>'VOL DWNLD'!AA66+'VOL DELTA'!AA66</f>
        <v>1</v>
      </c>
      <c r="AB66" s="172">
        <f>'VOL DWNLD'!AB66+'VOL DELTA'!AB66</f>
        <v>1</v>
      </c>
      <c r="AC66" s="172">
        <f>'VOL DWNLD'!AC66+'VOL DELTA'!AC66</f>
        <v>1</v>
      </c>
      <c r="AD66" s="172">
        <f>'VOL DWNLD'!AD66+'VOL DELTA'!AD66</f>
        <v>1</v>
      </c>
      <c r="AE66" s="172">
        <f>'VOL DWNLD'!AE66+'VOL DELTA'!AE66</f>
        <v>1</v>
      </c>
      <c r="AF66" s="172">
        <f>'VOL DWNLD'!AF66+'VOL DELTA'!AF66</f>
        <v>1.1000000000000001</v>
      </c>
      <c r="AG66" s="172">
        <f>'VOL DWNLD'!AG66+'VOL DELTA'!AG66</f>
        <v>1.1000000000000001</v>
      </c>
      <c r="AH66" s="172">
        <f>'VOL DWNLD'!AH66+'VOL DELTA'!AH66</f>
        <v>1.05</v>
      </c>
      <c r="AI66" s="172">
        <f>'VOL DWNLD'!AI66+'VOL DELTA'!AI66</f>
        <v>1</v>
      </c>
      <c r="AJ66" s="172">
        <f>'VOL DWNLD'!AJ66+'VOL DELTA'!AJ66</f>
        <v>1</v>
      </c>
      <c r="AK66" s="172">
        <f>'VOL DWNLD'!AK66+'VOL DELTA'!AK66</f>
        <v>1.02</v>
      </c>
      <c r="AL66" s="172">
        <f>'VOL DWNLD'!AL66+'VOL DELTA'!AL66</f>
        <v>1</v>
      </c>
      <c r="AM66" s="172">
        <f>'VOL DWNLD'!AM66+'VOL DELTA'!AM66</f>
        <v>1</v>
      </c>
      <c r="AN66" s="172">
        <f>'VOL DWNLD'!AN66+'VOL DELTA'!AN66</f>
        <v>1</v>
      </c>
      <c r="AO66" s="172">
        <f>'VOL DWNLD'!AO66+'VOL DELTA'!AO66</f>
        <v>1</v>
      </c>
    </row>
    <row r="67" spans="1:41" x14ac:dyDescent="0.25">
      <c r="A67" s="171">
        <v>38718</v>
      </c>
      <c r="B67" s="172">
        <f>'VOL DWNLD'!B67+'VOL DELTA'!B67</f>
        <v>1</v>
      </c>
      <c r="C67" s="172">
        <f>'VOL DWNLD'!C67+'VOL DELTA'!C67</f>
        <v>1</v>
      </c>
      <c r="D67" s="172">
        <f>'VOL DWNLD'!D67+'VOL DELTA'!D67</f>
        <v>1</v>
      </c>
      <c r="E67" s="172">
        <f>'VOL DWNLD'!E67+'VOL DELTA'!E67</f>
        <v>1</v>
      </c>
      <c r="F67" s="172">
        <f>'VOL DWNLD'!F67+'VOL DELTA'!F67</f>
        <v>1</v>
      </c>
      <c r="G67" s="172">
        <f>'VOL DWNLD'!G67+'VOL DELTA'!G67</f>
        <v>1</v>
      </c>
      <c r="H67" s="172">
        <f>'VOL DWNLD'!H67+'VOL DELTA'!H67</f>
        <v>1</v>
      </c>
      <c r="I67" s="172">
        <f>'VOL DWNLD'!I67+'VOL DELTA'!I67</f>
        <v>1</v>
      </c>
      <c r="J67" s="172">
        <f>'VOL DWNLD'!J67+'VOL DELTA'!J67</f>
        <v>1</v>
      </c>
      <c r="K67" s="172">
        <f>'VOL DWNLD'!K67+'VOL DELTA'!K67</f>
        <v>1</v>
      </c>
      <c r="L67" s="172">
        <f>'VOL DWNLD'!L67+'VOL DELTA'!L67</f>
        <v>1</v>
      </c>
      <c r="M67" s="172">
        <f>'VOL DWNLD'!M67+'VOL DELTA'!M67</f>
        <v>1</v>
      </c>
      <c r="N67" s="172">
        <f>'VOL DWNLD'!N67+'VOL DELTA'!N67</f>
        <v>1</v>
      </c>
      <c r="O67" s="172">
        <f>'VOL DWNLD'!O67+'VOL DELTA'!O67</f>
        <v>1</v>
      </c>
      <c r="P67" s="172">
        <f>'VOL DWNLD'!P67+'VOL DELTA'!P67</f>
        <v>1.03</v>
      </c>
      <c r="Q67" s="172">
        <f>'VOL DWNLD'!Q67+'VOL DELTA'!Q67</f>
        <v>1</v>
      </c>
      <c r="R67" s="172">
        <f>'VOL DWNLD'!R67+'VOL DELTA'!R67</f>
        <v>1</v>
      </c>
      <c r="S67" s="172">
        <f>'VOL DWNLD'!S67+'VOL DELTA'!S67</f>
        <v>1.02</v>
      </c>
      <c r="T67" s="172">
        <f>'VOL DWNLD'!T67+'VOL DELTA'!T67</f>
        <v>1</v>
      </c>
      <c r="U67" s="172">
        <f>'VOL DWNLD'!U67+'VOL DELTA'!U67</f>
        <v>1</v>
      </c>
      <c r="V67" s="172">
        <f>'VOL DWNLD'!V67+'VOL DELTA'!V67</f>
        <v>1</v>
      </c>
      <c r="W67" s="172">
        <f>'VOL DWNLD'!W67+'VOL DELTA'!W67</f>
        <v>1</v>
      </c>
      <c r="X67" s="172">
        <f>'VOL DWNLD'!X67+'VOL DELTA'!X67</f>
        <v>1</v>
      </c>
      <c r="Y67" s="172">
        <f>'VOL DWNLD'!Y67+'VOL DELTA'!Y67</f>
        <v>1</v>
      </c>
      <c r="Z67" s="172">
        <f>'VOL DWNLD'!Z67+'VOL DELTA'!Z67</f>
        <v>1</v>
      </c>
      <c r="AA67" s="172">
        <f>'VOL DWNLD'!AA67+'VOL DELTA'!AA67</f>
        <v>1</v>
      </c>
      <c r="AB67" s="172">
        <f>'VOL DWNLD'!AB67+'VOL DELTA'!AB67</f>
        <v>1</v>
      </c>
      <c r="AC67" s="172">
        <f>'VOL DWNLD'!AC67+'VOL DELTA'!AC67</f>
        <v>1</v>
      </c>
      <c r="AD67" s="172">
        <f>'VOL DWNLD'!AD67+'VOL DELTA'!AD67</f>
        <v>1</v>
      </c>
      <c r="AE67" s="172">
        <f>'VOL DWNLD'!AE67+'VOL DELTA'!AE67</f>
        <v>1</v>
      </c>
      <c r="AF67" s="172">
        <f>'VOL DWNLD'!AF67+'VOL DELTA'!AF67</f>
        <v>1.1000000000000001</v>
      </c>
      <c r="AG67" s="172">
        <f>'VOL DWNLD'!AG67+'VOL DELTA'!AG67</f>
        <v>1.1000000000000001</v>
      </c>
      <c r="AH67" s="172">
        <f>'VOL DWNLD'!AH67+'VOL DELTA'!AH67</f>
        <v>1.05</v>
      </c>
      <c r="AI67" s="172">
        <f>'VOL DWNLD'!AI67+'VOL DELTA'!AI67</f>
        <v>1</v>
      </c>
      <c r="AJ67" s="172">
        <f>'VOL DWNLD'!AJ67+'VOL DELTA'!AJ67</f>
        <v>1</v>
      </c>
      <c r="AK67" s="172">
        <f>'VOL DWNLD'!AK67+'VOL DELTA'!AK67</f>
        <v>1.02</v>
      </c>
      <c r="AL67" s="172">
        <f>'VOL DWNLD'!AL67+'VOL DELTA'!AL67</f>
        <v>1</v>
      </c>
      <c r="AM67" s="172">
        <f>'VOL DWNLD'!AM67+'VOL DELTA'!AM67</f>
        <v>1</v>
      </c>
      <c r="AN67" s="172">
        <f>'VOL DWNLD'!AN67+'VOL DELTA'!AN67</f>
        <v>1</v>
      </c>
      <c r="AO67" s="172">
        <f>'VOL DWNLD'!AO67+'VOL DELTA'!AO67</f>
        <v>1</v>
      </c>
    </row>
    <row r="68" spans="1:41" x14ac:dyDescent="0.25">
      <c r="A68" s="171">
        <v>38749</v>
      </c>
      <c r="B68" s="172">
        <f>'VOL DWNLD'!B68+'VOL DELTA'!B68</f>
        <v>1</v>
      </c>
      <c r="C68" s="172">
        <f>'VOL DWNLD'!C68+'VOL DELTA'!C68</f>
        <v>1</v>
      </c>
      <c r="D68" s="172">
        <f>'VOL DWNLD'!D68+'VOL DELTA'!D68</f>
        <v>1</v>
      </c>
      <c r="E68" s="172">
        <f>'VOL DWNLD'!E68+'VOL DELTA'!E68</f>
        <v>1</v>
      </c>
      <c r="F68" s="172">
        <f>'VOL DWNLD'!F68+'VOL DELTA'!F68</f>
        <v>1</v>
      </c>
      <c r="G68" s="172">
        <f>'VOL DWNLD'!G68+'VOL DELTA'!G68</f>
        <v>1</v>
      </c>
      <c r="H68" s="172">
        <f>'VOL DWNLD'!H68+'VOL DELTA'!H68</f>
        <v>1</v>
      </c>
      <c r="I68" s="172">
        <f>'VOL DWNLD'!I68+'VOL DELTA'!I68</f>
        <v>1</v>
      </c>
      <c r="J68" s="172">
        <f>'VOL DWNLD'!J68+'VOL DELTA'!J68</f>
        <v>1</v>
      </c>
      <c r="K68" s="172">
        <f>'VOL DWNLD'!K68+'VOL DELTA'!K68</f>
        <v>1</v>
      </c>
      <c r="L68" s="172">
        <f>'VOL DWNLD'!L68+'VOL DELTA'!L68</f>
        <v>1</v>
      </c>
      <c r="M68" s="172">
        <f>'VOL DWNLD'!M68+'VOL DELTA'!M68</f>
        <v>1</v>
      </c>
      <c r="N68" s="172">
        <f>'VOL DWNLD'!N68+'VOL DELTA'!N68</f>
        <v>1</v>
      </c>
      <c r="O68" s="172">
        <f>'VOL DWNLD'!O68+'VOL DELTA'!O68</f>
        <v>1</v>
      </c>
      <c r="P68" s="172">
        <f>'VOL DWNLD'!P68+'VOL DELTA'!P68</f>
        <v>1.03</v>
      </c>
      <c r="Q68" s="172">
        <f>'VOL DWNLD'!Q68+'VOL DELTA'!Q68</f>
        <v>1</v>
      </c>
      <c r="R68" s="172">
        <f>'VOL DWNLD'!R68+'VOL DELTA'!R68</f>
        <v>1</v>
      </c>
      <c r="S68" s="172">
        <f>'VOL DWNLD'!S68+'VOL DELTA'!S68</f>
        <v>1.02</v>
      </c>
      <c r="T68" s="172">
        <f>'VOL DWNLD'!T68+'VOL DELTA'!T68</f>
        <v>1</v>
      </c>
      <c r="U68" s="172">
        <f>'VOL DWNLD'!U68+'VOL DELTA'!U68</f>
        <v>1</v>
      </c>
      <c r="V68" s="172">
        <f>'VOL DWNLD'!V68+'VOL DELTA'!V68</f>
        <v>1</v>
      </c>
      <c r="W68" s="172">
        <f>'VOL DWNLD'!W68+'VOL DELTA'!W68</f>
        <v>1</v>
      </c>
      <c r="X68" s="172">
        <f>'VOL DWNLD'!X68+'VOL DELTA'!X68</f>
        <v>1</v>
      </c>
      <c r="Y68" s="172">
        <f>'VOL DWNLD'!Y68+'VOL DELTA'!Y68</f>
        <v>1</v>
      </c>
      <c r="Z68" s="172">
        <f>'VOL DWNLD'!Z68+'VOL DELTA'!Z68</f>
        <v>1</v>
      </c>
      <c r="AA68" s="172">
        <f>'VOL DWNLD'!AA68+'VOL DELTA'!AA68</f>
        <v>1</v>
      </c>
      <c r="AB68" s="172">
        <f>'VOL DWNLD'!AB68+'VOL DELTA'!AB68</f>
        <v>1</v>
      </c>
      <c r="AC68" s="172">
        <f>'VOL DWNLD'!AC68+'VOL DELTA'!AC68</f>
        <v>1</v>
      </c>
      <c r="AD68" s="172">
        <f>'VOL DWNLD'!AD68+'VOL DELTA'!AD68</f>
        <v>1</v>
      </c>
      <c r="AE68" s="172">
        <f>'VOL DWNLD'!AE68+'VOL DELTA'!AE68</f>
        <v>1</v>
      </c>
      <c r="AF68" s="172">
        <f>'VOL DWNLD'!AF68+'VOL DELTA'!AF68</f>
        <v>1.1000000000000001</v>
      </c>
      <c r="AG68" s="172">
        <f>'VOL DWNLD'!AG68+'VOL DELTA'!AG68</f>
        <v>1.1000000000000001</v>
      </c>
      <c r="AH68" s="172">
        <f>'VOL DWNLD'!AH68+'VOL DELTA'!AH68</f>
        <v>1.05</v>
      </c>
      <c r="AI68" s="172">
        <f>'VOL DWNLD'!AI68+'VOL DELTA'!AI68</f>
        <v>1</v>
      </c>
      <c r="AJ68" s="172">
        <f>'VOL DWNLD'!AJ68+'VOL DELTA'!AJ68</f>
        <v>1</v>
      </c>
      <c r="AK68" s="172">
        <f>'VOL DWNLD'!AK68+'VOL DELTA'!AK68</f>
        <v>1.02</v>
      </c>
      <c r="AL68" s="172">
        <f>'VOL DWNLD'!AL68+'VOL DELTA'!AL68</f>
        <v>1</v>
      </c>
      <c r="AM68" s="172">
        <f>'VOL DWNLD'!AM68+'VOL DELTA'!AM68</f>
        <v>1</v>
      </c>
      <c r="AN68" s="172">
        <f>'VOL DWNLD'!AN68+'VOL DELTA'!AN68</f>
        <v>1</v>
      </c>
      <c r="AO68" s="172">
        <f>'VOL DWNLD'!AO68+'VOL DELTA'!AO68</f>
        <v>1</v>
      </c>
    </row>
    <row r="69" spans="1:41" x14ac:dyDescent="0.25">
      <c r="A69" s="171">
        <v>38777</v>
      </c>
      <c r="B69" s="172">
        <f>'VOL DWNLD'!B69+'VOL DELTA'!B69</f>
        <v>1</v>
      </c>
      <c r="C69" s="172">
        <f>'VOL DWNLD'!C69+'VOL DELTA'!C69</f>
        <v>1</v>
      </c>
      <c r="D69" s="172">
        <f>'VOL DWNLD'!D69+'VOL DELTA'!D69</f>
        <v>1</v>
      </c>
      <c r="E69" s="172">
        <f>'VOL DWNLD'!E69+'VOL DELTA'!E69</f>
        <v>1</v>
      </c>
      <c r="F69" s="172">
        <f>'VOL DWNLD'!F69+'VOL DELTA'!F69</f>
        <v>1</v>
      </c>
      <c r="G69" s="172">
        <f>'VOL DWNLD'!G69+'VOL DELTA'!G69</f>
        <v>1</v>
      </c>
      <c r="H69" s="172">
        <f>'VOL DWNLD'!H69+'VOL DELTA'!H69</f>
        <v>1</v>
      </c>
      <c r="I69" s="172">
        <f>'VOL DWNLD'!I69+'VOL DELTA'!I69</f>
        <v>1</v>
      </c>
      <c r="J69" s="172">
        <f>'VOL DWNLD'!J69+'VOL DELTA'!J69</f>
        <v>1</v>
      </c>
      <c r="K69" s="172">
        <f>'VOL DWNLD'!K69+'VOL DELTA'!K69</f>
        <v>1</v>
      </c>
      <c r="L69" s="172">
        <f>'VOL DWNLD'!L69+'VOL DELTA'!L69</f>
        <v>1</v>
      </c>
      <c r="M69" s="172">
        <f>'VOL DWNLD'!M69+'VOL DELTA'!M69</f>
        <v>1</v>
      </c>
      <c r="N69" s="172">
        <f>'VOL DWNLD'!N69+'VOL DELTA'!N69</f>
        <v>1</v>
      </c>
      <c r="O69" s="172">
        <f>'VOL DWNLD'!O69+'VOL DELTA'!O69</f>
        <v>1</v>
      </c>
      <c r="P69" s="172">
        <f>'VOL DWNLD'!P69+'VOL DELTA'!P69</f>
        <v>1.03</v>
      </c>
      <c r="Q69" s="172">
        <f>'VOL DWNLD'!Q69+'VOL DELTA'!Q69</f>
        <v>1</v>
      </c>
      <c r="R69" s="172">
        <f>'VOL DWNLD'!R69+'VOL DELTA'!R69</f>
        <v>1</v>
      </c>
      <c r="S69" s="172">
        <f>'VOL DWNLD'!S69+'VOL DELTA'!S69</f>
        <v>1.02</v>
      </c>
      <c r="T69" s="172">
        <f>'VOL DWNLD'!T69+'VOL DELTA'!T69</f>
        <v>1</v>
      </c>
      <c r="U69" s="172">
        <f>'VOL DWNLD'!U69+'VOL DELTA'!U69</f>
        <v>1</v>
      </c>
      <c r="V69" s="172">
        <f>'VOL DWNLD'!V69+'VOL DELTA'!V69</f>
        <v>1</v>
      </c>
      <c r="W69" s="172">
        <f>'VOL DWNLD'!W69+'VOL DELTA'!W69</f>
        <v>1</v>
      </c>
      <c r="X69" s="172">
        <f>'VOL DWNLD'!X69+'VOL DELTA'!X69</f>
        <v>1</v>
      </c>
      <c r="Y69" s="172">
        <f>'VOL DWNLD'!Y69+'VOL DELTA'!Y69</f>
        <v>1</v>
      </c>
      <c r="Z69" s="172">
        <f>'VOL DWNLD'!Z69+'VOL DELTA'!Z69</f>
        <v>1</v>
      </c>
      <c r="AA69" s="172">
        <f>'VOL DWNLD'!AA69+'VOL DELTA'!AA69</f>
        <v>1</v>
      </c>
      <c r="AB69" s="172">
        <f>'VOL DWNLD'!AB69+'VOL DELTA'!AB69</f>
        <v>1</v>
      </c>
      <c r="AC69" s="172">
        <f>'VOL DWNLD'!AC69+'VOL DELTA'!AC69</f>
        <v>1</v>
      </c>
      <c r="AD69" s="172">
        <f>'VOL DWNLD'!AD69+'VOL DELTA'!AD69</f>
        <v>1</v>
      </c>
      <c r="AE69" s="172">
        <f>'VOL DWNLD'!AE69+'VOL DELTA'!AE69</f>
        <v>1</v>
      </c>
      <c r="AF69" s="172">
        <f>'VOL DWNLD'!AF69+'VOL DELTA'!AF69</f>
        <v>1.1000000000000001</v>
      </c>
      <c r="AG69" s="172">
        <f>'VOL DWNLD'!AG69+'VOL DELTA'!AG69</f>
        <v>1.1000000000000001</v>
      </c>
      <c r="AH69" s="172">
        <f>'VOL DWNLD'!AH69+'VOL DELTA'!AH69</f>
        <v>1.05</v>
      </c>
      <c r="AI69" s="172">
        <f>'VOL DWNLD'!AI69+'VOL DELTA'!AI69</f>
        <v>1</v>
      </c>
      <c r="AJ69" s="172">
        <f>'VOL DWNLD'!AJ69+'VOL DELTA'!AJ69</f>
        <v>1</v>
      </c>
      <c r="AK69" s="172">
        <f>'VOL DWNLD'!AK69+'VOL DELTA'!AK69</f>
        <v>1.02</v>
      </c>
      <c r="AL69" s="172">
        <f>'VOL DWNLD'!AL69+'VOL DELTA'!AL69</f>
        <v>1</v>
      </c>
      <c r="AM69" s="172">
        <f>'VOL DWNLD'!AM69+'VOL DELTA'!AM69</f>
        <v>1</v>
      </c>
      <c r="AN69" s="172">
        <f>'VOL DWNLD'!AN69+'VOL DELTA'!AN69</f>
        <v>1</v>
      </c>
      <c r="AO69" s="172">
        <f>'VOL DWNLD'!AO69+'VOL DELTA'!AO69</f>
        <v>1</v>
      </c>
    </row>
    <row r="70" spans="1:41" x14ac:dyDescent="0.25">
      <c r="A70" s="171">
        <v>38808</v>
      </c>
      <c r="B70" s="172">
        <f>'VOL DWNLD'!B70+'VOL DELTA'!B70</f>
        <v>1</v>
      </c>
      <c r="C70" s="172">
        <f>'VOL DWNLD'!C70+'VOL DELTA'!C70</f>
        <v>1</v>
      </c>
      <c r="D70" s="172">
        <f>'VOL DWNLD'!D70+'VOL DELTA'!D70</f>
        <v>1</v>
      </c>
      <c r="E70" s="172">
        <f>'VOL DWNLD'!E70+'VOL DELTA'!E70</f>
        <v>1</v>
      </c>
      <c r="F70" s="172">
        <f>'VOL DWNLD'!F70+'VOL DELTA'!F70</f>
        <v>1</v>
      </c>
      <c r="G70" s="172">
        <f>'VOL DWNLD'!G70+'VOL DELTA'!G70</f>
        <v>1</v>
      </c>
      <c r="H70" s="172">
        <f>'VOL DWNLD'!H70+'VOL DELTA'!H70</f>
        <v>1</v>
      </c>
      <c r="I70" s="172">
        <f>'VOL DWNLD'!I70+'VOL DELTA'!I70</f>
        <v>1</v>
      </c>
      <c r="J70" s="172">
        <f>'VOL DWNLD'!J70+'VOL DELTA'!J70</f>
        <v>1</v>
      </c>
      <c r="K70" s="172">
        <f>'VOL DWNLD'!K70+'VOL DELTA'!K70</f>
        <v>1</v>
      </c>
      <c r="L70" s="172">
        <f>'VOL DWNLD'!L70+'VOL DELTA'!L70</f>
        <v>1</v>
      </c>
      <c r="M70" s="172">
        <f>'VOL DWNLD'!M70+'VOL DELTA'!M70</f>
        <v>1</v>
      </c>
      <c r="N70" s="172">
        <f>'VOL DWNLD'!N70+'VOL DELTA'!N70</f>
        <v>1</v>
      </c>
      <c r="O70" s="172">
        <f>'VOL DWNLD'!O70+'VOL DELTA'!O70</f>
        <v>1</v>
      </c>
      <c r="P70" s="172">
        <f>'VOL DWNLD'!P70+'VOL DELTA'!P70</f>
        <v>1.03</v>
      </c>
      <c r="Q70" s="172">
        <f>'VOL DWNLD'!Q70+'VOL DELTA'!Q70</f>
        <v>1</v>
      </c>
      <c r="R70" s="172">
        <f>'VOL DWNLD'!R70+'VOL DELTA'!R70</f>
        <v>1</v>
      </c>
      <c r="S70" s="172">
        <f>'VOL DWNLD'!S70+'VOL DELTA'!S70</f>
        <v>1.02</v>
      </c>
      <c r="T70" s="172">
        <f>'VOL DWNLD'!T70+'VOL DELTA'!T70</f>
        <v>1</v>
      </c>
      <c r="U70" s="172">
        <f>'VOL DWNLD'!U70+'VOL DELTA'!U70</f>
        <v>1</v>
      </c>
      <c r="V70" s="172">
        <f>'VOL DWNLD'!V70+'VOL DELTA'!V70</f>
        <v>1</v>
      </c>
      <c r="W70" s="172">
        <f>'VOL DWNLD'!W70+'VOL DELTA'!W70</f>
        <v>1</v>
      </c>
      <c r="X70" s="172">
        <f>'VOL DWNLD'!X70+'VOL DELTA'!X70</f>
        <v>1</v>
      </c>
      <c r="Y70" s="172">
        <f>'VOL DWNLD'!Y70+'VOL DELTA'!Y70</f>
        <v>1.02</v>
      </c>
      <c r="Z70" s="172">
        <f>'VOL DWNLD'!Z70+'VOL DELTA'!Z70</f>
        <v>1</v>
      </c>
      <c r="AA70" s="172">
        <f>'VOL DWNLD'!AA70+'VOL DELTA'!AA70</f>
        <v>1</v>
      </c>
      <c r="AB70" s="172">
        <f>'VOL DWNLD'!AB70+'VOL DELTA'!AB70</f>
        <v>1</v>
      </c>
      <c r="AC70" s="172">
        <f>'VOL DWNLD'!AC70+'VOL DELTA'!AC70</f>
        <v>1</v>
      </c>
      <c r="AD70" s="172">
        <f>'VOL DWNLD'!AD70+'VOL DELTA'!AD70</f>
        <v>0.98</v>
      </c>
      <c r="AE70" s="172">
        <f>'VOL DWNLD'!AE70+'VOL DELTA'!AE70</f>
        <v>0.98</v>
      </c>
      <c r="AF70" s="172">
        <f>'VOL DWNLD'!AF70+'VOL DELTA'!AF70</f>
        <v>0.98</v>
      </c>
      <c r="AG70" s="172">
        <f>'VOL DWNLD'!AG70+'VOL DELTA'!AG70</f>
        <v>0.98</v>
      </c>
      <c r="AH70" s="172">
        <f>'VOL DWNLD'!AH70+'VOL DELTA'!AH70</f>
        <v>1.05</v>
      </c>
      <c r="AI70" s="172">
        <f>'VOL DWNLD'!AI70+'VOL DELTA'!AI70</f>
        <v>1</v>
      </c>
      <c r="AJ70" s="172">
        <f>'VOL DWNLD'!AJ70+'VOL DELTA'!AJ70</f>
        <v>1</v>
      </c>
      <c r="AK70" s="172">
        <f>'VOL DWNLD'!AK70+'VOL DELTA'!AK70</f>
        <v>1.02</v>
      </c>
      <c r="AL70" s="172">
        <f>'VOL DWNLD'!AL70+'VOL DELTA'!AL70</f>
        <v>1</v>
      </c>
      <c r="AM70" s="172">
        <f>'VOL DWNLD'!AM70+'VOL DELTA'!AM70</f>
        <v>1</v>
      </c>
      <c r="AN70" s="172">
        <f>'VOL DWNLD'!AN70+'VOL DELTA'!AN70</f>
        <v>1</v>
      </c>
      <c r="AO70" s="172">
        <f>'VOL DWNLD'!AO70+'VOL DELTA'!AO70</f>
        <v>1</v>
      </c>
    </row>
    <row r="71" spans="1:41" x14ac:dyDescent="0.25">
      <c r="A71" s="171">
        <v>38838</v>
      </c>
      <c r="B71" s="172">
        <f>'VOL DWNLD'!B71+'VOL DELTA'!B71</f>
        <v>1</v>
      </c>
      <c r="C71" s="172">
        <f>'VOL DWNLD'!C71+'VOL DELTA'!C71</f>
        <v>1</v>
      </c>
      <c r="D71" s="172">
        <f>'VOL DWNLD'!D71+'VOL DELTA'!D71</f>
        <v>1</v>
      </c>
      <c r="E71" s="172">
        <f>'VOL DWNLD'!E71+'VOL DELTA'!E71</f>
        <v>1</v>
      </c>
      <c r="F71" s="172">
        <f>'VOL DWNLD'!F71+'VOL DELTA'!F71</f>
        <v>1</v>
      </c>
      <c r="G71" s="172">
        <f>'VOL DWNLD'!G71+'VOL DELTA'!G71</f>
        <v>1</v>
      </c>
      <c r="H71" s="172">
        <f>'VOL DWNLD'!H71+'VOL DELTA'!H71</f>
        <v>1</v>
      </c>
      <c r="I71" s="172">
        <f>'VOL DWNLD'!I71+'VOL DELTA'!I71</f>
        <v>1</v>
      </c>
      <c r="J71" s="172">
        <f>'VOL DWNLD'!J71+'VOL DELTA'!J71</f>
        <v>1</v>
      </c>
      <c r="K71" s="172">
        <f>'VOL DWNLD'!K71+'VOL DELTA'!K71</f>
        <v>1</v>
      </c>
      <c r="L71" s="172">
        <f>'VOL DWNLD'!L71+'VOL DELTA'!L71</f>
        <v>1</v>
      </c>
      <c r="M71" s="172">
        <f>'VOL DWNLD'!M71+'VOL DELTA'!M71</f>
        <v>1</v>
      </c>
      <c r="N71" s="172">
        <f>'VOL DWNLD'!N71+'VOL DELTA'!N71</f>
        <v>1</v>
      </c>
      <c r="O71" s="172">
        <f>'VOL DWNLD'!O71+'VOL DELTA'!O71</f>
        <v>1</v>
      </c>
      <c r="P71" s="172">
        <f>'VOL DWNLD'!P71+'VOL DELTA'!P71</f>
        <v>1.03</v>
      </c>
      <c r="Q71" s="172">
        <f>'VOL DWNLD'!Q71+'VOL DELTA'!Q71</f>
        <v>1</v>
      </c>
      <c r="R71" s="172">
        <f>'VOL DWNLD'!R71+'VOL DELTA'!R71</f>
        <v>1</v>
      </c>
      <c r="S71" s="172">
        <f>'VOL DWNLD'!S71+'VOL DELTA'!S71</f>
        <v>1.02</v>
      </c>
      <c r="T71" s="172">
        <f>'VOL DWNLD'!T71+'VOL DELTA'!T71</f>
        <v>1</v>
      </c>
      <c r="U71" s="172">
        <f>'VOL DWNLD'!U71+'VOL DELTA'!U71</f>
        <v>1</v>
      </c>
      <c r="V71" s="172">
        <f>'VOL DWNLD'!V71+'VOL DELTA'!V71</f>
        <v>1</v>
      </c>
      <c r="W71" s="172">
        <f>'VOL DWNLD'!W71+'VOL DELTA'!W71</f>
        <v>1</v>
      </c>
      <c r="X71" s="172">
        <f>'VOL DWNLD'!X71+'VOL DELTA'!X71</f>
        <v>1</v>
      </c>
      <c r="Y71" s="172">
        <f>'VOL DWNLD'!Y71+'VOL DELTA'!Y71</f>
        <v>1.02</v>
      </c>
      <c r="Z71" s="172">
        <f>'VOL DWNLD'!Z71+'VOL DELTA'!Z71</f>
        <v>1</v>
      </c>
      <c r="AA71" s="172">
        <f>'VOL DWNLD'!AA71+'VOL DELTA'!AA71</f>
        <v>1</v>
      </c>
      <c r="AB71" s="172">
        <f>'VOL DWNLD'!AB71+'VOL DELTA'!AB71</f>
        <v>1</v>
      </c>
      <c r="AC71" s="172">
        <f>'VOL DWNLD'!AC71+'VOL DELTA'!AC71</f>
        <v>1</v>
      </c>
      <c r="AD71" s="172">
        <f>'VOL DWNLD'!AD71+'VOL DELTA'!AD71</f>
        <v>0.98</v>
      </c>
      <c r="AE71" s="172">
        <f>'VOL DWNLD'!AE71+'VOL DELTA'!AE71</f>
        <v>0.98</v>
      </c>
      <c r="AF71" s="172">
        <f>'VOL DWNLD'!AF71+'VOL DELTA'!AF71</f>
        <v>0.98</v>
      </c>
      <c r="AG71" s="172">
        <f>'VOL DWNLD'!AG71+'VOL DELTA'!AG71</f>
        <v>0.98</v>
      </c>
      <c r="AH71" s="172">
        <f>'VOL DWNLD'!AH71+'VOL DELTA'!AH71</f>
        <v>1.05</v>
      </c>
      <c r="AI71" s="172">
        <f>'VOL DWNLD'!AI71+'VOL DELTA'!AI71</f>
        <v>1</v>
      </c>
      <c r="AJ71" s="172">
        <f>'VOL DWNLD'!AJ71+'VOL DELTA'!AJ71</f>
        <v>1</v>
      </c>
      <c r="AK71" s="172">
        <f>'VOL DWNLD'!AK71+'VOL DELTA'!AK71</f>
        <v>1.02</v>
      </c>
      <c r="AL71" s="172">
        <f>'VOL DWNLD'!AL71+'VOL DELTA'!AL71</f>
        <v>1</v>
      </c>
      <c r="AM71" s="172">
        <f>'VOL DWNLD'!AM71+'VOL DELTA'!AM71</f>
        <v>1</v>
      </c>
      <c r="AN71" s="172">
        <f>'VOL DWNLD'!AN71+'VOL DELTA'!AN71</f>
        <v>1</v>
      </c>
      <c r="AO71" s="172">
        <f>'VOL DWNLD'!AO71+'VOL DELTA'!AO71</f>
        <v>1</v>
      </c>
    </row>
    <row r="72" spans="1:41" x14ac:dyDescent="0.25">
      <c r="A72" s="171">
        <v>38869</v>
      </c>
      <c r="B72" s="172">
        <f>'VOL DWNLD'!B72+'VOL DELTA'!B72</f>
        <v>1</v>
      </c>
      <c r="C72" s="172">
        <f>'VOL DWNLD'!C72+'VOL DELTA'!C72</f>
        <v>1</v>
      </c>
      <c r="D72" s="172">
        <f>'VOL DWNLD'!D72+'VOL DELTA'!D72</f>
        <v>1</v>
      </c>
      <c r="E72" s="172">
        <f>'VOL DWNLD'!E72+'VOL DELTA'!E72</f>
        <v>1</v>
      </c>
      <c r="F72" s="172">
        <f>'VOL DWNLD'!F72+'VOL DELTA'!F72</f>
        <v>1</v>
      </c>
      <c r="G72" s="172">
        <f>'VOL DWNLD'!G72+'VOL DELTA'!G72</f>
        <v>1</v>
      </c>
      <c r="H72" s="172">
        <f>'VOL DWNLD'!H72+'VOL DELTA'!H72</f>
        <v>1</v>
      </c>
      <c r="I72" s="172">
        <f>'VOL DWNLD'!I72+'VOL DELTA'!I72</f>
        <v>1</v>
      </c>
      <c r="J72" s="172">
        <f>'VOL DWNLD'!J72+'VOL DELTA'!J72</f>
        <v>1</v>
      </c>
      <c r="K72" s="172">
        <f>'VOL DWNLD'!K72+'VOL DELTA'!K72</f>
        <v>1</v>
      </c>
      <c r="L72" s="172">
        <f>'VOL DWNLD'!L72+'VOL DELTA'!L72</f>
        <v>1</v>
      </c>
      <c r="M72" s="172">
        <f>'VOL DWNLD'!M72+'VOL DELTA'!M72</f>
        <v>1</v>
      </c>
      <c r="N72" s="172">
        <f>'VOL DWNLD'!N72+'VOL DELTA'!N72</f>
        <v>1</v>
      </c>
      <c r="O72" s="172">
        <f>'VOL DWNLD'!O72+'VOL DELTA'!O72</f>
        <v>1</v>
      </c>
      <c r="P72" s="172">
        <f>'VOL DWNLD'!P72+'VOL DELTA'!P72</f>
        <v>1.03</v>
      </c>
      <c r="Q72" s="172">
        <f>'VOL DWNLD'!Q72+'VOL DELTA'!Q72</f>
        <v>1</v>
      </c>
      <c r="R72" s="172">
        <f>'VOL DWNLD'!R72+'VOL DELTA'!R72</f>
        <v>1</v>
      </c>
      <c r="S72" s="172">
        <f>'VOL DWNLD'!S72+'VOL DELTA'!S72</f>
        <v>1.02</v>
      </c>
      <c r="T72" s="172">
        <f>'VOL DWNLD'!T72+'VOL DELTA'!T72</f>
        <v>1</v>
      </c>
      <c r="U72" s="172">
        <f>'VOL DWNLD'!U72+'VOL DELTA'!U72</f>
        <v>1</v>
      </c>
      <c r="V72" s="172">
        <f>'VOL DWNLD'!V72+'VOL DELTA'!V72</f>
        <v>1</v>
      </c>
      <c r="W72" s="172">
        <f>'VOL DWNLD'!W72+'VOL DELTA'!W72</f>
        <v>1</v>
      </c>
      <c r="X72" s="172">
        <f>'VOL DWNLD'!X72+'VOL DELTA'!X72</f>
        <v>1</v>
      </c>
      <c r="Y72" s="172">
        <f>'VOL DWNLD'!Y72+'VOL DELTA'!Y72</f>
        <v>1.02</v>
      </c>
      <c r="Z72" s="172">
        <f>'VOL DWNLD'!Z72+'VOL DELTA'!Z72</f>
        <v>1</v>
      </c>
      <c r="AA72" s="172">
        <f>'VOL DWNLD'!AA72+'VOL DELTA'!AA72</f>
        <v>1</v>
      </c>
      <c r="AB72" s="172">
        <f>'VOL DWNLD'!AB72+'VOL DELTA'!AB72</f>
        <v>1</v>
      </c>
      <c r="AC72" s="172">
        <f>'VOL DWNLD'!AC72+'VOL DELTA'!AC72</f>
        <v>1</v>
      </c>
      <c r="AD72" s="172">
        <f>'VOL DWNLD'!AD72+'VOL DELTA'!AD72</f>
        <v>0.98</v>
      </c>
      <c r="AE72" s="172">
        <f>'VOL DWNLD'!AE72+'VOL DELTA'!AE72</f>
        <v>0.98</v>
      </c>
      <c r="AF72" s="172">
        <f>'VOL DWNLD'!AF72+'VOL DELTA'!AF72</f>
        <v>0.98</v>
      </c>
      <c r="AG72" s="172">
        <f>'VOL DWNLD'!AG72+'VOL DELTA'!AG72</f>
        <v>0.98</v>
      </c>
      <c r="AH72" s="172">
        <f>'VOL DWNLD'!AH72+'VOL DELTA'!AH72</f>
        <v>1.05</v>
      </c>
      <c r="AI72" s="172">
        <f>'VOL DWNLD'!AI72+'VOL DELTA'!AI72</f>
        <v>1</v>
      </c>
      <c r="AJ72" s="172">
        <f>'VOL DWNLD'!AJ72+'VOL DELTA'!AJ72</f>
        <v>1</v>
      </c>
      <c r="AK72" s="172">
        <f>'VOL DWNLD'!AK72+'VOL DELTA'!AK72</f>
        <v>1.02</v>
      </c>
      <c r="AL72" s="172">
        <f>'VOL DWNLD'!AL72+'VOL DELTA'!AL72</f>
        <v>1</v>
      </c>
      <c r="AM72" s="172">
        <f>'VOL DWNLD'!AM72+'VOL DELTA'!AM72</f>
        <v>1</v>
      </c>
      <c r="AN72" s="172">
        <f>'VOL DWNLD'!AN72+'VOL DELTA'!AN72</f>
        <v>1</v>
      </c>
      <c r="AO72" s="172">
        <f>'VOL DWNLD'!AO72+'VOL DELTA'!AO72</f>
        <v>1</v>
      </c>
    </row>
    <row r="73" spans="1:41" x14ac:dyDescent="0.25">
      <c r="A73" s="171">
        <v>38899</v>
      </c>
      <c r="B73" s="172">
        <f>'VOL DWNLD'!B73+'VOL DELTA'!B73</f>
        <v>1</v>
      </c>
      <c r="C73" s="172">
        <f>'VOL DWNLD'!C73+'VOL DELTA'!C73</f>
        <v>1</v>
      </c>
      <c r="D73" s="172">
        <f>'VOL DWNLD'!D73+'VOL DELTA'!D73</f>
        <v>1</v>
      </c>
      <c r="E73" s="172">
        <f>'VOL DWNLD'!E73+'VOL DELTA'!E73</f>
        <v>1</v>
      </c>
      <c r="F73" s="172">
        <f>'VOL DWNLD'!F73+'VOL DELTA'!F73</f>
        <v>1</v>
      </c>
      <c r="G73" s="172">
        <f>'VOL DWNLD'!G73+'VOL DELTA'!G73</f>
        <v>1</v>
      </c>
      <c r="H73" s="172">
        <f>'VOL DWNLD'!H73+'VOL DELTA'!H73</f>
        <v>1</v>
      </c>
      <c r="I73" s="172">
        <f>'VOL DWNLD'!I73+'VOL DELTA'!I73</f>
        <v>1</v>
      </c>
      <c r="J73" s="172">
        <f>'VOL DWNLD'!J73+'VOL DELTA'!J73</f>
        <v>1</v>
      </c>
      <c r="K73" s="172">
        <f>'VOL DWNLD'!K73+'VOL DELTA'!K73</f>
        <v>1</v>
      </c>
      <c r="L73" s="172">
        <f>'VOL DWNLD'!L73+'VOL DELTA'!L73</f>
        <v>1</v>
      </c>
      <c r="M73" s="172">
        <f>'VOL DWNLD'!M73+'VOL DELTA'!M73</f>
        <v>1</v>
      </c>
      <c r="N73" s="172">
        <f>'VOL DWNLD'!N73+'VOL DELTA'!N73</f>
        <v>1</v>
      </c>
      <c r="O73" s="172">
        <f>'VOL DWNLD'!O73+'VOL DELTA'!O73</f>
        <v>1</v>
      </c>
      <c r="P73" s="172">
        <f>'VOL DWNLD'!P73+'VOL DELTA'!P73</f>
        <v>1.03</v>
      </c>
      <c r="Q73" s="172">
        <f>'VOL DWNLD'!Q73+'VOL DELTA'!Q73</f>
        <v>1</v>
      </c>
      <c r="R73" s="172">
        <f>'VOL DWNLD'!R73+'VOL DELTA'!R73</f>
        <v>1</v>
      </c>
      <c r="S73" s="172">
        <f>'VOL DWNLD'!S73+'VOL DELTA'!S73</f>
        <v>1.02</v>
      </c>
      <c r="T73" s="172">
        <f>'VOL DWNLD'!T73+'VOL DELTA'!T73</f>
        <v>1</v>
      </c>
      <c r="U73" s="172">
        <f>'VOL DWNLD'!U73+'VOL DELTA'!U73</f>
        <v>1</v>
      </c>
      <c r="V73" s="172">
        <f>'VOL DWNLD'!V73+'VOL DELTA'!V73</f>
        <v>1</v>
      </c>
      <c r="W73" s="172">
        <f>'VOL DWNLD'!W73+'VOL DELTA'!W73</f>
        <v>1</v>
      </c>
      <c r="X73" s="172">
        <f>'VOL DWNLD'!X73+'VOL DELTA'!X73</f>
        <v>1</v>
      </c>
      <c r="Y73" s="172">
        <f>'VOL DWNLD'!Y73+'VOL DELTA'!Y73</f>
        <v>1.02</v>
      </c>
      <c r="Z73" s="172">
        <f>'VOL DWNLD'!Z73+'VOL DELTA'!Z73</f>
        <v>1</v>
      </c>
      <c r="AA73" s="172">
        <f>'VOL DWNLD'!AA73+'VOL DELTA'!AA73</f>
        <v>1</v>
      </c>
      <c r="AB73" s="172">
        <f>'VOL DWNLD'!AB73+'VOL DELTA'!AB73</f>
        <v>1</v>
      </c>
      <c r="AC73" s="172">
        <f>'VOL DWNLD'!AC73+'VOL DELTA'!AC73</f>
        <v>1</v>
      </c>
      <c r="AD73" s="172">
        <f>'VOL DWNLD'!AD73+'VOL DELTA'!AD73</f>
        <v>0.98</v>
      </c>
      <c r="AE73" s="172">
        <f>'VOL DWNLD'!AE73+'VOL DELTA'!AE73</f>
        <v>0.98</v>
      </c>
      <c r="AF73" s="172">
        <f>'VOL DWNLD'!AF73+'VOL DELTA'!AF73</f>
        <v>0.98</v>
      </c>
      <c r="AG73" s="172">
        <f>'VOL DWNLD'!AG73+'VOL DELTA'!AG73</f>
        <v>0.98</v>
      </c>
      <c r="AH73" s="172">
        <f>'VOL DWNLD'!AH73+'VOL DELTA'!AH73</f>
        <v>1.05</v>
      </c>
      <c r="AI73" s="172">
        <f>'VOL DWNLD'!AI73+'VOL DELTA'!AI73</f>
        <v>1</v>
      </c>
      <c r="AJ73" s="172">
        <f>'VOL DWNLD'!AJ73+'VOL DELTA'!AJ73</f>
        <v>1</v>
      </c>
      <c r="AK73" s="172">
        <f>'VOL DWNLD'!AK73+'VOL DELTA'!AK73</f>
        <v>1.02</v>
      </c>
      <c r="AL73" s="172">
        <f>'VOL DWNLD'!AL73+'VOL DELTA'!AL73</f>
        <v>1</v>
      </c>
      <c r="AM73" s="172">
        <f>'VOL DWNLD'!AM73+'VOL DELTA'!AM73</f>
        <v>1</v>
      </c>
      <c r="AN73" s="172">
        <f>'VOL DWNLD'!AN73+'VOL DELTA'!AN73</f>
        <v>1</v>
      </c>
      <c r="AO73" s="172">
        <f>'VOL DWNLD'!AO73+'VOL DELTA'!AO73</f>
        <v>1</v>
      </c>
    </row>
    <row r="74" spans="1:41" x14ac:dyDescent="0.25">
      <c r="A74" s="171">
        <v>38930</v>
      </c>
      <c r="B74" s="172">
        <f>'VOL DWNLD'!B74+'VOL DELTA'!B74</f>
        <v>1</v>
      </c>
      <c r="C74" s="172">
        <f>'VOL DWNLD'!C74+'VOL DELTA'!C74</f>
        <v>1</v>
      </c>
      <c r="D74" s="172">
        <f>'VOL DWNLD'!D74+'VOL DELTA'!D74</f>
        <v>1</v>
      </c>
      <c r="E74" s="172">
        <f>'VOL DWNLD'!E74+'VOL DELTA'!E74</f>
        <v>1</v>
      </c>
      <c r="F74" s="172">
        <f>'VOL DWNLD'!F74+'VOL DELTA'!F74</f>
        <v>1</v>
      </c>
      <c r="G74" s="172">
        <f>'VOL DWNLD'!G74+'VOL DELTA'!G74</f>
        <v>1</v>
      </c>
      <c r="H74" s="172">
        <f>'VOL DWNLD'!H74+'VOL DELTA'!H74</f>
        <v>1</v>
      </c>
      <c r="I74" s="172">
        <f>'VOL DWNLD'!I74+'VOL DELTA'!I74</f>
        <v>1</v>
      </c>
      <c r="J74" s="172">
        <f>'VOL DWNLD'!J74+'VOL DELTA'!J74</f>
        <v>1</v>
      </c>
      <c r="K74" s="172">
        <f>'VOL DWNLD'!K74+'VOL DELTA'!K74</f>
        <v>1</v>
      </c>
      <c r="L74" s="172">
        <f>'VOL DWNLD'!L74+'VOL DELTA'!L74</f>
        <v>1</v>
      </c>
      <c r="M74" s="172">
        <f>'VOL DWNLD'!M74+'VOL DELTA'!M74</f>
        <v>1</v>
      </c>
      <c r="N74" s="172">
        <f>'VOL DWNLD'!N74+'VOL DELTA'!N74</f>
        <v>1</v>
      </c>
      <c r="O74" s="172">
        <f>'VOL DWNLD'!O74+'VOL DELTA'!O74</f>
        <v>1</v>
      </c>
      <c r="P74" s="172">
        <f>'VOL DWNLD'!P74+'VOL DELTA'!P74</f>
        <v>1.03</v>
      </c>
      <c r="Q74" s="172">
        <f>'VOL DWNLD'!Q74+'VOL DELTA'!Q74</f>
        <v>1</v>
      </c>
      <c r="R74" s="172">
        <f>'VOL DWNLD'!R74+'VOL DELTA'!R74</f>
        <v>1</v>
      </c>
      <c r="S74" s="172">
        <f>'VOL DWNLD'!S74+'VOL DELTA'!S74</f>
        <v>1.02</v>
      </c>
      <c r="T74" s="172">
        <f>'VOL DWNLD'!T74+'VOL DELTA'!T74</f>
        <v>1</v>
      </c>
      <c r="U74" s="172">
        <f>'VOL DWNLD'!U74+'VOL DELTA'!U74</f>
        <v>1</v>
      </c>
      <c r="V74" s="172">
        <f>'VOL DWNLD'!V74+'VOL DELTA'!V74</f>
        <v>1</v>
      </c>
      <c r="W74" s="172">
        <f>'VOL DWNLD'!W74+'VOL DELTA'!W74</f>
        <v>1</v>
      </c>
      <c r="X74" s="172">
        <f>'VOL DWNLD'!X74+'VOL DELTA'!X74</f>
        <v>1</v>
      </c>
      <c r="Y74" s="172">
        <f>'VOL DWNLD'!Y74+'VOL DELTA'!Y74</f>
        <v>1.02</v>
      </c>
      <c r="Z74" s="172">
        <f>'VOL DWNLD'!Z74+'VOL DELTA'!Z74</f>
        <v>1</v>
      </c>
      <c r="AA74" s="172">
        <f>'VOL DWNLD'!AA74+'VOL DELTA'!AA74</f>
        <v>1</v>
      </c>
      <c r="AB74" s="172">
        <f>'VOL DWNLD'!AB74+'VOL DELTA'!AB74</f>
        <v>1</v>
      </c>
      <c r="AC74" s="172">
        <f>'VOL DWNLD'!AC74+'VOL DELTA'!AC74</f>
        <v>1</v>
      </c>
      <c r="AD74" s="172">
        <f>'VOL DWNLD'!AD74+'VOL DELTA'!AD74</f>
        <v>0.98</v>
      </c>
      <c r="AE74" s="172">
        <f>'VOL DWNLD'!AE74+'VOL DELTA'!AE74</f>
        <v>0.98</v>
      </c>
      <c r="AF74" s="172">
        <f>'VOL DWNLD'!AF74+'VOL DELTA'!AF74</f>
        <v>0.98</v>
      </c>
      <c r="AG74" s="172">
        <f>'VOL DWNLD'!AG74+'VOL DELTA'!AG74</f>
        <v>0.98</v>
      </c>
      <c r="AH74" s="172">
        <f>'VOL DWNLD'!AH74+'VOL DELTA'!AH74</f>
        <v>1.05</v>
      </c>
      <c r="AI74" s="172">
        <f>'VOL DWNLD'!AI74+'VOL DELTA'!AI74</f>
        <v>1</v>
      </c>
      <c r="AJ74" s="172">
        <f>'VOL DWNLD'!AJ74+'VOL DELTA'!AJ74</f>
        <v>1</v>
      </c>
      <c r="AK74" s="172">
        <f>'VOL DWNLD'!AK74+'VOL DELTA'!AK74</f>
        <v>1.02</v>
      </c>
      <c r="AL74" s="172">
        <f>'VOL DWNLD'!AL74+'VOL DELTA'!AL74</f>
        <v>1</v>
      </c>
      <c r="AM74" s="172">
        <f>'VOL DWNLD'!AM74+'VOL DELTA'!AM74</f>
        <v>1</v>
      </c>
      <c r="AN74" s="172">
        <f>'VOL DWNLD'!AN74+'VOL DELTA'!AN74</f>
        <v>1</v>
      </c>
      <c r="AO74" s="172">
        <f>'VOL DWNLD'!AO74+'VOL DELTA'!AO74</f>
        <v>1</v>
      </c>
    </row>
    <row r="75" spans="1:41" x14ac:dyDescent="0.25">
      <c r="A75" s="171">
        <v>38961</v>
      </c>
      <c r="B75" s="172">
        <f>'VOL DWNLD'!B75+'VOL DELTA'!B75</f>
        <v>1</v>
      </c>
      <c r="C75" s="172">
        <f>'VOL DWNLD'!C75+'VOL DELTA'!C75</f>
        <v>1</v>
      </c>
      <c r="D75" s="172">
        <f>'VOL DWNLD'!D75+'VOL DELTA'!D75</f>
        <v>1</v>
      </c>
      <c r="E75" s="172">
        <f>'VOL DWNLD'!E75+'VOL DELTA'!E75</f>
        <v>1</v>
      </c>
      <c r="F75" s="172">
        <f>'VOL DWNLD'!F75+'VOL DELTA'!F75</f>
        <v>1</v>
      </c>
      <c r="G75" s="172">
        <f>'VOL DWNLD'!G75+'VOL DELTA'!G75</f>
        <v>1</v>
      </c>
      <c r="H75" s="172">
        <f>'VOL DWNLD'!H75+'VOL DELTA'!H75</f>
        <v>1</v>
      </c>
      <c r="I75" s="172">
        <f>'VOL DWNLD'!I75+'VOL DELTA'!I75</f>
        <v>1</v>
      </c>
      <c r="J75" s="172">
        <f>'VOL DWNLD'!J75+'VOL DELTA'!J75</f>
        <v>1</v>
      </c>
      <c r="K75" s="172">
        <f>'VOL DWNLD'!K75+'VOL DELTA'!K75</f>
        <v>1</v>
      </c>
      <c r="L75" s="172">
        <f>'VOL DWNLD'!L75+'VOL DELTA'!L75</f>
        <v>1</v>
      </c>
      <c r="M75" s="172">
        <f>'VOL DWNLD'!M75+'VOL DELTA'!M75</f>
        <v>1</v>
      </c>
      <c r="N75" s="172">
        <f>'VOL DWNLD'!N75+'VOL DELTA'!N75</f>
        <v>1</v>
      </c>
      <c r="O75" s="172">
        <f>'VOL DWNLD'!O75+'VOL DELTA'!O75</f>
        <v>1</v>
      </c>
      <c r="P75" s="172">
        <f>'VOL DWNLD'!P75+'VOL DELTA'!P75</f>
        <v>1.03</v>
      </c>
      <c r="Q75" s="172">
        <f>'VOL DWNLD'!Q75+'VOL DELTA'!Q75</f>
        <v>1</v>
      </c>
      <c r="R75" s="172">
        <f>'VOL DWNLD'!R75+'VOL DELTA'!R75</f>
        <v>1</v>
      </c>
      <c r="S75" s="172">
        <f>'VOL DWNLD'!S75+'VOL DELTA'!S75</f>
        <v>1.02</v>
      </c>
      <c r="T75" s="172">
        <f>'VOL DWNLD'!T75+'VOL DELTA'!T75</f>
        <v>1</v>
      </c>
      <c r="U75" s="172">
        <f>'VOL DWNLD'!U75+'VOL DELTA'!U75</f>
        <v>1</v>
      </c>
      <c r="V75" s="172">
        <f>'VOL DWNLD'!V75+'VOL DELTA'!V75</f>
        <v>1</v>
      </c>
      <c r="W75" s="172">
        <f>'VOL DWNLD'!W75+'VOL DELTA'!W75</f>
        <v>1</v>
      </c>
      <c r="X75" s="172">
        <f>'VOL DWNLD'!X75+'VOL DELTA'!X75</f>
        <v>1</v>
      </c>
      <c r="Y75" s="172">
        <f>'VOL DWNLD'!Y75+'VOL DELTA'!Y75</f>
        <v>1.02</v>
      </c>
      <c r="Z75" s="172">
        <f>'VOL DWNLD'!Z75+'VOL DELTA'!Z75</f>
        <v>1</v>
      </c>
      <c r="AA75" s="172">
        <f>'VOL DWNLD'!AA75+'VOL DELTA'!AA75</f>
        <v>1</v>
      </c>
      <c r="AB75" s="172">
        <f>'VOL DWNLD'!AB75+'VOL DELTA'!AB75</f>
        <v>1</v>
      </c>
      <c r="AC75" s="172">
        <f>'VOL DWNLD'!AC75+'VOL DELTA'!AC75</f>
        <v>1</v>
      </c>
      <c r="AD75" s="172">
        <f>'VOL DWNLD'!AD75+'VOL DELTA'!AD75</f>
        <v>0.98</v>
      </c>
      <c r="AE75" s="172">
        <f>'VOL DWNLD'!AE75+'VOL DELTA'!AE75</f>
        <v>0.98</v>
      </c>
      <c r="AF75" s="172">
        <f>'VOL DWNLD'!AF75+'VOL DELTA'!AF75</f>
        <v>0.98</v>
      </c>
      <c r="AG75" s="172">
        <f>'VOL DWNLD'!AG75+'VOL DELTA'!AG75</f>
        <v>0.98</v>
      </c>
      <c r="AH75" s="172">
        <f>'VOL DWNLD'!AH75+'VOL DELTA'!AH75</f>
        <v>1.05</v>
      </c>
      <c r="AI75" s="172">
        <f>'VOL DWNLD'!AI75+'VOL DELTA'!AI75</f>
        <v>1</v>
      </c>
      <c r="AJ75" s="172">
        <f>'VOL DWNLD'!AJ75+'VOL DELTA'!AJ75</f>
        <v>1</v>
      </c>
      <c r="AK75" s="172">
        <f>'VOL DWNLD'!AK75+'VOL DELTA'!AK75</f>
        <v>1.02</v>
      </c>
      <c r="AL75" s="172">
        <f>'VOL DWNLD'!AL75+'VOL DELTA'!AL75</f>
        <v>1</v>
      </c>
      <c r="AM75" s="172">
        <f>'VOL DWNLD'!AM75+'VOL DELTA'!AM75</f>
        <v>1</v>
      </c>
      <c r="AN75" s="172">
        <f>'VOL DWNLD'!AN75+'VOL DELTA'!AN75</f>
        <v>1</v>
      </c>
      <c r="AO75" s="172">
        <f>'VOL DWNLD'!AO75+'VOL DELTA'!AO75</f>
        <v>1</v>
      </c>
    </row>
    <row r="76" spans="1:41" x14ac:dyDescent="0.25">
      <c r="A76" s="171">
        <v>38991</v>
      </c>
      <c r="B76" s="172">
        <f>'VOL DWNLD'!B76+'VOL DELTA'!B76</f>
        <v>1</v>
      </c>
      <c r="C76" s="172">
        <f>'VOL DWNLD'!C76+'VOL DELTA'!C76</f>
        <v>1</v>
      </c>
      <c r="D76" s="172">
        <f>'VOL DWNLD'!D76+'VOL DELTA'!D76</f>
        <v>1</v>
      </c>
      <c r="E76" s="172">
        <f>'VOL DWNLD'!E76+'VOL DELTA'!E76</f>
        <v>1</v>
      </c>
      <c r="F76" s="172">
        <f>'VOL DWNLD'!F76+'VOL DELTA'!F76</f>
        <v>1</v>
      </c>
      <c r="G76" s="172">
        <f>'VOL DWNLD'!G76+'VOL DELTA'!G76</f>
        <v>1</v>
      </c>
      <c r="H76" s="172">
        <f>'VOL DWNLD'!H76+'VOL DELTA'!H76</f>
        <v>1</v>
      </c>
      <c r="I76" s="172">
        <f>'VOL DWNLD'!I76+'VOL DELTA'!I76</f>
        <v>1</v>
      </c>
      <c r="J76" s="172">
        <f>'VOL DWNLD'!J76+'VOL DELTA'!J76</f>
        <v>1</v>
      </c>
      <c r="K76" s="172">
        <f>'VOL DWNLD'!K76+'VOL DELTA'!K76</f>
        <v>1</v>
      </c>
      <c r="L76" s="172">
        <f>'VOL DWNLD'!L76+'VOL DELTA'!L76</f>
        <v>1</v>
      </c>
      <c r="M76" s="172">
        <f>'VOL DWNLD'!M76+'VOL DELTA'!M76</f>
        <v>1</v>
      </c>
      <c r="N76" s="172">
        <f>'VOL DWNLD'!N76+'VOL DELTA'!N76</f>
        <v>1</v>
      </c>
      <c r="O76" s="172">
        <f>'VOL DWNLD'!O76+'VOL DELTA'!O76</f>
        <v>1</v>
      </c>
      <c r="P76" s="172">
        <f>'VOL DWNLD'!P76+'VOL DELTA'!P76</f>
        <v>1.03</v>
      </c>
      <c r="Q76" s="172">
        <f>'VOL DWNLD'!Q76+'VOL DELTA'!Q76</f>
        <v>1</v>
      </c>
      <c r="R76" s="172">
        <f>'VOL DWNLD'!R76+'VOL DELTA'!R76</f>
        <v>1</v>
      </c>
      <c r="S76" s="172">
        <f>'VOL DWNLD'!S76+'VOL DELTA'!S76</f>
        <v>1.02</v>
      </c>
      <c r="T76" s="172">
        <f>'VOL DWNLD'!T76+'VOL DELTA'!T76</f>
        <v>1</v>
      </c>
      <c r="U76" s="172">
        <f>'VOL DWNLD'!U76+'VOL DELTA'!U76</f>
        <v>1</v>
      </c>
      <c r="V76" s="172">
        <f>'VOL DWNLD'!V76+'VOL DELTA'!V76</f>
        <v>1</v>
      </c>
      <c r="W76" s="172">
        <f>'VOL DWNLD'!W76+'VOL DELTA'!W76</f>
        <v>1</v>
      </c>
      <c r="X76" s="172">
        <f>'VOL DWNLD'!X76+'VOL DELTA'!X76</f>
        <v>1</v>
      </c>
      <c r="Y76" s="172">
        <f>'VOL DWNLD'!Y76+'VOL DELTA'!Y76</f>
        <v>1.02</v>
      </c>
      <c r="Z76" s="172">
        <f>'VOL DWNLD'!Z76+'VOL DELTA'!Z76</f>
        <v>1</v>
      </c>
      <c r="AA76" s="172">
        <f>'VOL DWNLD'!AA76+'VOL DELTA'!AA76</f>
        <v>1</v>
      </c>
      <c r="AB76" s="172">
        <f>'VOL DWNLD'!AB76+'VOL DELTA'!AB76</f>
        <v>1</v>
      </c>
      <c r="AC76" s="172">
        <f>'VOL DWNLD'!AC76+'VOL DELTA'!AC76</f>
        <v>1</v>
      </c>
      <c r="AD76" s="172">
        <f>'VOL DWNLD'!AD76+'VOL DELTA'!AD76</f>
        <v>0.98</v>
      </c>
      <c r="AE76" s="172">
        <f>'VOL DWNLD'!AE76+'VOL DELTA'!AE76</f>
        <v>0.98</v>
      </c>
      <c r="AF76" s="172">
        <f>'VOL DWNLD'!AF76+'VOL DELTA'!AF76</f>
        <v>0.98</v>
      </c>
      <c r="AG76" s="172">
        <f>'VOL DWNLD'!AG76+'VOL DELTA'!AG76</f>
        <v>0.98</v>
      </c>
      <c r="AH76" s="172">
        <f>'VOL DWNLD'!AH76+'VOL DELTA'!AH76</f>
        <v>1.05</v>
      </c>
      <c r="AI76" s="172">
        <f>'VOL DWNLD'!AI76+'VOL DELTA'!AI76</f>
        <v>1</v>
      </c>
      <c r="AJ76" s="172">
        <f>'VOL DWNLD'!AJ76+'VOL DELTA'!AJ76</f>
        <v>1</v>
      </c>
      <c r="AK76" s="172">
        <f>'VOL DWNLD'!AK76+'VOL DELTA'!AK76</f>
        <v>1.02</v>
      </c>
      <c r="AL76" s="172">
        <f>'VOL DWNLD'!AL76+'VOL DELTA'!AL76</f>
        <v>1</v>
      </c>
      <c r="AM76" s="172">
        <f>'VOL DWNLD'!AM76+'VOL DELTA'!AM76</f>
        <v>1</v>
      </c>
      <c r="AN76" s="172">
        <f>'VOL DWNLD'!AN76+'VOL DELTA'!AN76</f>
        <v>1</v>
      </c>
      <c r="AO76" s="172">
        <f>'VOL DWNLD'!AO76+'VOL DELTA'!AO76</f>
        <v>1</v>
      </c>
    </row>
    <row r="77" spans="1:41" x14ac:dyDescent="0.25">
      <c r="A77" s="171">
        <v>39022</v>
      </c>
      <c r="B77" s="172">
        <f>'VOL DWNLD'!B77+'VOL DELTA'!B77</f>
        <v>1</v>
      </c>
      <c r="C77" s="172">
        <f>'VOL DWNLD'!C77+'VOL DELTA'!C77</f>
        <v>1</v>
      </c>
      <c r="D77" s="172">
        <f>'VOL DWNLD'!D77+'VOL DELTA'!D77</f>
        <v>1</v>
      </c>
      <c r="E77" s="172">
        <f>'VOL DWNLD'!E77+'VOL DELTA'!E77</f>
        <v>1</v>
      </c>
      <c r="F77" s="172">
        <f>'VOL DWNLD'!F77+'VOL DELTA'!F77</f>
        <v>1</v>
      </c>
      <c r="G77" s="172">
        <f>'VOL DWNLD'!G77+'VOL DELTA'!G77</f>
        <v>1</v>
      </c>
      <c r="H77" s="172">
        <f>'VOL DWNLD'!H77+'VOL DELTA'!H77</f>
        <v>1</v>
      </c>
      <c r="I77" s="172">
        <f>'VOL DWNLD'!I77+'VOL DELTA'!I77</f>
        <v>1</v>
      </c>
      <c r="J77" s="172">
        <f>'VOL DWNLD'!J77+'VOL DELTA'!J77</f>
        <v>1</v>
      </c>
      <c r="K77" s="172">
        <f>'VOL DWNLD'!K77+'VOL DELTA'!K77</f>
        <v>1</v>
      </c>
      <c r="L77" s="172">
        <f>'VOL DWNLD'!L77+'VOL DELTA'!L77</f>
        <v>1</v>
      </c>
      <c r="M77" s="172">
        <f>'VOL DWNLD'!M77+'VOL DELTA'!M77</f>
        <v>1</v>
      </c>
      <c r="N77" s="172">
        <f>'VOL DWNLD'!N77+'VOL DELTA'!N77</f>
        <v>1</v>
      </c>
      <c r="O77" s="172">
        <f>'VOL DWNLD'!O77+'VOL DELTA'!O77</f>
        <v>1</v>
      </c>
      <c r="P77" s="172">
        <f>'VOL DWNLD'!P77+'VOL DELTA'!P77</f>
        <v>1.03</v>
      </c>
      <c r="Q77" s="172">
        <f>'VOL DWNLD'!Q77+'VOL DELTA'!Q77</f>
        <v>1</v>
      </c>
      <c r="R77" s="172">
        <f>'VOL DWNLD'!R77+'VOL DELTA'!R77</f>
        <v>1</v>
      </c>
      <c r="S77" s="172">
        <f>'VOL DWNLD'!S77+'VOL DELTA'!S77</f>
        <v>1.02</v>
      </c>
      <c r="T77" s="172">
        <f>'VOL DWNLD'!T77+'VOL DELTA'!T77</f>
        <v>1</v>
      </c>
      <c r="U77" s="172">
        <f>'VOL DWNLD'!U77+'VOL DELTA'!U77</f>
        <v>1</v>
      </c>
      <c r="V77" s="172">
        <f>'VOL DWNLD'!V77+'VOL DELTA'!V77</f>
        <v>1</v>
      </c>
      <c r="W77" s="172">
        <f>'VOL DWNLD'!W77+'VOL DELTA'!W77</f>
        <v>1</v>
      </c>
      <c r="X77" s="172">
        <f>'VOL DWNLD'!X77+'VOL DELTA'!X77</f>
        <v>1</v>
      </c>
      <c r="Y77" s="172">
        <f>'VOL DWNLD'!Y77+'VOL DELTA'!Y77</f>
        <v>1</v>
      </c>
      <c r="Z77" s="172">
        <f>'VOL DWNLD'!Z77+'VOL DELTA'!Z77</f>
        <v>1</v>
      </c>
      <c r="AA77" s="172">
        <f>'VOL DWNLD'!AA77+'VOL DELTA'!AA77</f>
        <v>1</v>
      </c>
      <c r="AB77" s="172">
        <f>'VOL DWNLD'!AB77+'VOL DELTA'!AB77</f>
        <v>1</v>
      </c>
      <c r="AC77" s="172">
        <f>'VOL DWNLD'!AC77+'VOL DELTA'!AC77</f>
        <v>1</v>
      </c>
      <c r="AD77" s="172">
        <f>'VOL DWNLD'!AD77+'VOL DELTA'!AD77</f>
        <v>1</v>
      </c>
      <c r="AE77" s="172">
        <f>'VOL DWNLD'!AE77+'VOL DELTA'!AE77</f>
        <v>1</v>
      </c>
      <c r="AF77" s="172">
        <f>'VOL DWNLD'!AF77+'VOL DELTA'!AF77</f>
        <v>1.1000000000000001</v>
      </c>
      <c r="AG77" s="172">
        <f>'VOL DWNLD'!AG77+'VOL DELTA'!AG77</f>
        <v>1.1000000000000001</v>
      </c>
      <c r="AH77" s="172">
        <f>'VOL DWNLD'!AH77+'VOL DELTA'!AH77</f>
        <v>1.05</v>
      </c>
      <c r="AI77" s="172">
        <f>'VOL DWNLD'!AI77+'VOL DELTA'!AI77</f>
        <v>1</v>
      </c>
      <c r="AJ77" s="172">
        <f>'VOL DWNLD'!AJ77+'VOL DELTA'!AJ77</f>
        <v>1</v>
      </c>
      <c r="AK77" s="172">
        <f>'VOL DWNLD'!AK77+'VOL DELTA'!AK77</f>
        <v>1.02</v>
      </c>
      <c r="AL77" s="172">
        <f>'VOL DWNLD'!AL77+'VOL DELTA'!AL77</f>
        <v>1</v>
      </c>
      <c r="AM77" s="172">
        <f>'VOL DWNLD'!AM77+'VOL DELTA'!AM77</f>
        <v>1</v>
      </c>
      <c r="AN77" s="172">
        <f>'VOL DWNLD'!AN77+'VOL DELTA'!AN77</f>
        <v>1</v>
      </c>
      <c r="AO77" s="172">
        <f>'VOL DWNLD'!AO77+'VOL DELTA'!AO77</f>
        <v>1</v>
      </c>
    </row>
    <row r="78" spans="1:41" x14ac:dyDescent="0.25">
      <c r="A78" s="171">
        <v>39052</v>
      </c>
      <c r="B78" s="172">
        <f>'VOL DWNLD'!B78+'VOL DELTA'!B78</f>
        <v>1</v>
      </c>
      <c r="C78" s="172">
        <f>'VOL DWNLD'!C78+'VOL DELTA'!C78</f>
        <v>1</v>
      </c>
      <c r="D78" s="172">
        <f>'VOL DWNLD'!D78+'VOL DELTA'!D78</f>
        <v>1</v>
      </c>
      <c r="E78" s="172">
        <f>'VOL DWNLD'!E78+'VOL DELTA'!E78</f>
        <v>1</v>
      </c>
      <c r="F78" s="172">
        <f>'VOL DWNLD'!F78+'VOL DELTA'!F78</f>
        <v>1</v>
      </c>
      <c r="G78" s="172">
        <f>'VOL DWNLD'!G78+'VOL DELTA'!G78</f>
        <v>1</v>
      </c>
      <c r="H78" s="172">
        <f>'VOL DWNLD'!H78+'VOL DELTA'!H78</f>
        <v>1</v>
      </c>
      <c r="I78" s="172">
        <f>'VOL DWNLD'!I78+'VOL DELTA'!I78</f>
        <v>1</v>
      </c>
      <c r="J78" s="172">
        <f>'VOL DWNLD'!J78+'VOL DELTA'!J78</f>
        <v>1</v>
      </c>
      <c r="K78" s="172">
        <f>'VOL DWNLD'!K78+'VOL DELTA'!K78</f>
        <v>1</v>
      </c>
      <c r="L78" s="172">
        <f>'VOL DWNLD'!L78+'VOL DELTA'!L78</f>
        <v>1</v>
      </c>
      <c r="M78" s="172">
        <f>'VOL DWNLD'!M78+'VOL DELTA'!M78</f>
        <v>1</v>
      </c>
      <c r="N78" s="172">
        <f>'VOL DWNLD'!N78+'VOL DELTA'!N78</f>
        <v>1</v>
      </c>
      <c r="O78" s="172">
        <f>'VOL DWNLD'!O78+'VOL DELTA'!O78</f>
        <v>1</v>
      </c>
      <c r="P78" s="172">
        <f>'VOL DWNLD'!P78+'VOL DELTA'!P78</f>
        <v>1.03</v>
      </c>
      <c r="Q78" s="172">
        <f>'VOL DWNLD'!Q78+'VOL DELTA'!Q78</f>
        <v>1</v>
      </c>
      <c r="R78" s="172">
        <f>'VOL DWNLD'!R78+'VOL DELTA'!R78</f>
        <v>1</v>
      </c>
      <c r="S78" s="172">
        <f>'VOL DWNLD'!S78+'VOL DELTA'!S78</f>
        <v>1.02</v>
      </c>
      <c r="T78" s="172">
        <f>'VOL DWNLD'!T78+'VOL DELTA'!T78</f>
        <v>1</v>
      </c>
      <c r="U78" s="172">
        <f>'VOL DWNLD'!U78+'VOL DELTA'!U78</f>
        <v>1</v>
      </c>
      <c r="V78" s="172">
        <f>'VOL DWNLD'!V78+'VOL DELTA'!V78</f>
        <v>1</v>
      </c>
      <c r="W78" s="172">
        <f>'VOL DWNLD'!W78+'VOL DELTA'!W78</f>
        <v>1</v>
      </c>
      <c r="X78" s="172">
        <f>'VOL DWNLD'!X78+'VOL DELTA'!X78</f>
        <v>1</v>
      </c>
      <c r="Y78" s="172">
        <f>'VOL DWNLD'!Y78+'VOL DELTA'!Y78</f>
        <v>1</v>
      </c>
      <c r="Z78" s="172">
        <f>'VOL DWNLD'!Z78+'VOL DELTA'!Z78</f>
        <v>1</v>
      </c>
      <c r="AA78" s="172">
        <f>'VOL DWNLD'!AA78+'VOL DELTA'!AA78</f>
        <v>1</v>
      </c>
      <c r="AB78" s="172">
        <f>'VOL DWNLD'!AB78+'VOL DELTA'!AB78</f>
        <v>1</v>
      </c>
      <c r="AC78" s="172">
        <f>'VOL DWNLD'!AC78+'VOL DELTA'!AC78</f>
        <v>1</v>
      </c>
      <c r="AD78" s="172">
        <f>'VOL DWNLD'!AD78+'VOL DELTA'!AD78</f>
        <v>1</v>
      </c>
      <c r="AE78" s="172">
        <f>'VOL DWNLD'!AE78+'VOL DELTA'!AE78</f>
        <v>1</v>
      </c>
      <c r="AF78" s="172">
        <f>'VOL DWNLD'!AF78+'VOL DELTA'!AF78</f>
        <v>1.1000000000000001</v>
      </c>
      <c r="AG78" s="172">
        <f>'VOL DWNLD'!AG78+'VOL DELTA'!AG78</f>
        <v>1.1000000000000001</v>
      </c>
      <c r="AH78" s="172">
        <f>'VOL DWNLD'!AH78+'VOL DELTA'!AH78</f>
        <v>1.05</v>
      </c>
      <c r="AI78" s="172">
        <f>'VOL DWNLD'!AI78+'VOL DELTA'!AI78</f>
        <v>1</v>
      </c>
      <c r="AJ78" s="172">
        <f>'VOL DWNLD'!AJ78+'VOL DELTA'!AJ78</f>
        <v>1</v>
      </c>
      <c r="AK78" s="172">
        <f>'VOL DWNLD'!AK78+'VOL DELTA'!AK78</f>
        <v>1.02</v>
      </c>
      <c r="AL78" s="172">
        <f>'VOL DWNLD'!AL78+'VOL DELTA'!AL78</f>
        <v>1</v>
      </c>
      <c r="AM78" s="172">
        <f>'VOL DWNLD'!AM78+'VOL DELTA'!AM78</f>
        <v>1</v>
      </c>
      <c r="AN78" s="172">
        <f>'VOL DWNLD'!AN78+'VOL DELTA'!AN78</f>
        <v>1</v>
      </c>
      <c r="AO78" s="172">
        <f>'VOL DWNLD'!AO78+'VOL DELTA'!AO78</f>
        <v>1</v>
      </c>
    </row>
    <row r="79" spans="1:41" x14ac:dyDescent="0.25">
      <c r="A79" s="171">
        <v>39083</v>
      </c>
      <c r="B79" s="172">
        <f>'VOL DWNLD'!B79+'VOL DELTA'!B79</f>
        <v>1</v>
      </c>
      <c r="C79" s="172">
        <f>'VOL DWNLD'!C79+'VOL DELTA'!C79</f>
        <v>1</v>
      </c>
      <c r="D79" s="172">
        <f>'VOL DWNLD'!D79+'VOL DELTA'!D79</f>
        <v>1</v>
      </c>
      <c r="E79" s="172">
        <f>'VOL DWNLD'!E79+'VOL DELTA'!E79</f>
        <v>1</v>
      </c>
      <c r="F79" s="172">
        <f>'VOL DWNLD'!F79+'VOL DELTA'!F79</f>
        <v>1</v>
      </c>
      <c r="G79" s="172">
        <f>'VOL DWNLD'!G79+'VOL DELTA'!G79</f>
        <v>1</v>
      </c>
      <c r="H79" s="172">
        <f>'VOL DWNLD'!H79+'VOL DELTA'!H79</f>
        <v>1</v>
      </c>
      <c r="I79" s="172">
        <f>'VOL DWNLD'!I79+'VOL DELTA'!I79</f>
        <v>1</v>
      </c>
      <c r="J79" s="172">
        <f>'VOL DWNLD'!J79+'VOL DELTA'!J79</f>
        <v>1</v>
      </c>
      <c r="K79" s="172">
        <f>'VOL DWNLD'!K79+'VOL DELTA'!K79</f>
        <v>1</v>
      </c>
      <c r="L79" s="172">
        <f>'VOL DWNLD'!L79+'VOL DELTA'!L79</f>
        <v>1</v>
      </c>
      <c r="M79" s="172">
        <f>'VOL DWNLD'!M79+'VOL DELTA'!M79</f>
        <v>1</v>
      </c>
      <c r="N79" s="172">
        <f>'VOL DWNLD'!N79+'VOL DELTA'!N79</f>
        <v>1</v>
      </c>
      <c r="O79" s="172">
        <f>'VOL DWNLD'!O79+'VOL DELTA'!O79</f>
        <v>1</v>
      </c>
      <c r="P79" s="172">
        <f>'VOL DWNLD'!P79+'VOL DELTA'!P79</f>
        <v>1.03</v>
      </c>
      <c r="Q79" s="172">
        <f>'VOL DWNLD'!Q79+'VOL DELTA'!Q79</f>
        <v>1</v>
      </c>
      <c r="R79" s="172">
        <f>'VOL DWNLD'!R79+'VOL DELTA'!R79</f>
        <v>1</v>
      </c>
      <c r="S79" s="172">
        <f>'VOL DWNLD'!S79+'VOL DELTA'!S79</f>
        <v>1.02</v>
      </c>
      <c r="T79" s="172">
        <f>'VOL DWNLD'!T79+'VOL DELTA'!T79</f>
        <v>1</v>
      </c>
      <c r="U79" s="172">
        <f>'VOL DWNLD'!U79+'VOL DELTA'!U79</f>
        <v>1</v>
      </c>
      <c r="V79" s="172">
        <f>'VOL DWNLD'!V79+'VOL DELTA'!V79</f>
        <v>1</v>
      </c>
      <c r="W79" s="172">
        <f>'VOL DWNLD'!W79+'VOL DELTA'!W79</f>
        <v>1</v>
      </c>
      <c r="X79" s="172">
        <f>'VOL DWNLD'!X79+'VOL DELTA'!X79</f>
        <v>1</v>
      </c>
      <c r="Y79" s="172">
        <f>'VOL DWNLD'!Y79+'VOL DELTA'!Y79</f>
        <v>1</v>
      </c>
      <c r="Z79" s="172">
        <f>'VOL DWNLD'!Z79+'VOL DELTA'!Z79</f>
        <v>1</v>
      </c>
      <c r="AA79" s="172">
        <f>'VOL DWNLD'!AA79+'VOL DELTA'!AA79</f>
        <v>1</v>
      </c>
      <c r="AB79" s="172">
        <f>'VOL DWNLD'!AB79+'VOL DELTA'!AB79</f>
        <v>1</v>
      </c>
      <c r="AC79" s="172">
        <f>'VOL DWNLD'!AC79+'VOL DELTA'!AC79</f>
        <v>1</v>
      </c>
      <c r="AD79" s="172">
        <f>'VOL DWNLD'!AD79+'VOL DELTA'!AD79</f>
        <v>1</v>
      </c>
      <c r="AE79" s="172">
        <f>'VOL DWNLD'!AE79+'VOL DELTA'!AE79</f>
        <v>1</v>
      </c>
      <c r="AF79" s="172">
        <f>'VOL DWNLD'!AF79+'VOL DELTA'!AF79</f>
        <v>1.1000000000000001</v>
      </c>
      <c r="AG79" s="172">
        <f>'VOL DWNLD'!AG79+'VOL DELTA'!AG79</f>
        <v>1.1000000000000001</v>
      </c>
      <c r="AH79" s="172">
        <f>'VOL DWNLD'!AH79+'VOL DELTA'!AH79</f>
        <v>1.05</v>
      </c>
      <c r="AI79" s="172">
        <f>'VOL DWNLD'!AI79+'VOL DELTA'!AI79</f>
        <v>1</v>
      </c>
      <c r="AJ79" s="172">
        <f>'VOL DWNLD'!AJ79+'VOL DELTA'!AJ79</f>
        <v>1</v>
      </c>
      <c r="AK79" s="172">
        <f>'VOL DWNLD'!AK79+'VOL DELTA'!AK79</f>
        <v>1.02</v>
      </c>
      <c r="AL79" s="172">
        <f>'VOL DWNLD'!AL79+'VOL DELTA'!AL79</f>
        <v>1</v>
      </c>
      <c r="AM79" s="172">
        <f>'VOL DWNLD'!AM79+'VOL DELTA'!AM79</f>
        <v>1</v>
      </c>
      <c r="AN79" s="172">
        <f>'VOL DWNLD'!AN79+'VOL DELTA'!AN79</f>
        <v>1</v>
      </c>
      <c r="AO79" s="172">
        <f>'VOL DWNLD'!AO79+'VOL DELTA'!AO79</f>
        <v>1</v>
      </c>
    </row>
    <row r="80" spans="1:41" x14ac:dyDescent="0.25">
      <c r="A80" s="171">
        <v>39114</v>
      </c>
      <c r="B80" s="172">
        <f>'VOL DWNLD'!B80+'VOL DELTA'!B80</f>
        <v>1</v>
      </c>
      <c r="C80" s="172">
        <f>'VOL DWNLD'!C80+'VOL DELTA'!C80</f>
        <v>1</v>
      </c>
      <c r="D80" s="172">
        <f>'VOL DWNLD'!D80+'VOL DELTA'!D80</f>
        <v>1</v>
      </c>
      <c r="E80" s="172">
        <f>'VOL DWNLD'!E80+'VOL DELTA'!E80</f>
        <v>1</v>
      </c>
      <c r="F80" s="172">
        <f>'VOL DWNLD'!F80+'VOL DELTA'!F80</f>
        <v>1</v>
      </c>
      <c r="G80" s="172">
        <f>'VOL DWNLD'!G80+'VOL DELTA'!G80</f>
        <v>1</v>
      </c>
      <c r="H80" s="172">
        <f>'VOL DWNLD'!H80+'VOL DELTA'!H80</f>
        <v>1</v>
      </c>
      <c r="I80" s="172">
        <f>'VOL DWNLD'!I80+'VOL DELTA'!I80</f>
        <v>1</v>
      </c>
      <c r="J80" s="172">
        <f>'VOL DWNLD'!J80+'VOL DELTA'!J80</f>
        <v>1</v>
      </c>
      <c r="K80" s="172">
        <f>'VOL DWNLD'!K80+'VOL DELTA'!K80</f>
        <v>1</v>
      </c>
      <c r="L80" s="172">
        <f>'VOL DWNLD'!L80+'VOL DELTA'!L80</f>
        <v>1</v>
      </c>
      <c r="M80" s="172">
        <f>'VOL DWNLD'!M80+'VOL DELTA'!M80</f>
        <v>1</v>
      </c>
      <c r="N80" s="172">
        <f>'VOL DWNLD'!N80+'VOL DELTA'!N80</f>
        <v>1</v>
      </c>
      <c r="O80" s="172">
        <f>'VOL DWNLD'!O80+'VOL DELTA'!O80</f>
        <v>1</v>
      </c>
      <c r="P80" s="172">
        <f>'VOL DWNLD'!P80+'VOL DELTA'!P80</f>
        <v>1.03</v>
      </c>
      <c r="Q80" s="172">
        <f>'VOL DWNLD'!Q80+'VOL DELTA'!Q80</f>
        <v>1</v>
      </c>
      <c r="R80" s="172">
        <f>'VOL DWNLD'!R80+'VOL DELTA'!R80</f>
        <v>1</v>
      </c>
      <c r="S80" s="172">
        <f>'VOL DWNLD'!S80+'VOL DELTA'!S80</f>
        <v>1.02</v>
      </c>
      <c r="T80" s="172">
        <f>'VOL DWNLD'!T80+'VOL DELTA'!T80</f>
        <v>1</v>
      </c>
      <c r="U80" s="172">
        <f>'VOL DWNLD'!U80+'VOL DELTA'!U80</f>
        <v>1</v>
      </c>
      <c r="V80" s="172">
        <f>'VOL DWNLD'!V80+'VOL DELTA'!V80</f>
        <v>1</v>
      </c>
      <c r="W80" s="172">
        <f>'VOL DWNLD'!W80+'VOL DELTA'!W80</f>
        <v>1</v>
      </c>
      <c r="X80" s="172">
        <f>'VOL DWNLD'!X80+'VOL DELTA'!X80</f>
        <v>1</v>
      </c>
      <c r="Y80" s="172">
        <f>'VOL DWNLD'!Y80+'VOL DELTA'!Y80</f>
        <v>1</v>
      </c>
      <c r="Z80" s="172">
        <f>'VOL DWNLD'!Z80+'VOL DELTA'!Z80</f>
        <v>1</v>
      </c>
      <c r="AA80" s="172">
        <f>'VOL DWNLD'!AA80+'VOL DELTA'!AA80</f>
        <v>1</v>
      </c>
      <c r="AB80" s="172">
        <f>'VOL DWNLD'!AB80+'VOL DELTA'!AB80</f>
        <v>1</v>
      </c>
      <c r="AC80" s="172">
        <f>'VOL DWNLD'!AC80+'VOL DELTA'!AC80</f>
        <v>1</v>
      </c>
      <c r="AD80" s="172">
        <f>'VOL DWNLD'!AD80+'VOL DELTA'!AD80</f>
        <v>1</v>
      </c>
      <c r="AE80" s="172">
        <f>'VOL DWNLD'!AE80+'VOL DELTA'!AE80</f>
        <v>1</v>
      </c>
      <c r="AF80" s="172">
        <f>'VOL DWNLD'!AF80+'VOL DELTA'!AF80</f>
        <v>1.1000000000000001</v>
      </c>
      <c r="AG80" s="172">
        <f>'VOL DWNLD'!AG80+'VOL DELTA'!AG80</f>
        <v>1.1000000000000001</v>
      </c>
      <c r="AH80" s="172">
        <f>'VOL DWNLD'!AH80+'VOL DELTA'!AH80</f>
        <v>1.05</v>
      </c>
      <c r="AI80" s="172">
        <f>'VOL DWNLD'!AI80+'VOL DELTA'!AI80</f>
        <v>1</v>
      </c>
      <c r="AJ80" s="172">
        <f>'VOL DWNLD'!AJ80+'VOL DELTA'!AJ80</f>
        <v>1</v>
      </c>
      <c r="AK80" s="172">
        <f>'VOL DWNLD'!AK80+'VOL DELTA'!AK80</f>
        <v>1.02</v>
      </c>
      <c r="AL80" s="172">
        <f>'VOL DWNLD'!AL80+'VOL DELTA'!AL80</f>
        <v>1</v>
      </c>
      <c r="AM80" s="172">
        <f>'VOL DWNLD'!AM80+'VOL DELTA'!AM80</f>
        <v>1</v>
      </c>
      <c r="AN80" s="172">
        <f>'VOL DWNLD'!AN80+'VOL DELTA'!AN80</f>
        <v>1</v>
      </c>
      <c r="AO80" s="172">
        <f>'VOL DWNLD'!AO80+'VOL DELTA'!AO80</f>
        <v>1</v>
      </c>
    </row>
    <row r="81" spans="1:41" x14ac:dyDescent="0.25">
      <c r="A81" s="171">
        <v>39142</v>
      </c>
      <c r="B81" s="172">
        <f>'VOL DWNLD'!B81+'VOL DELTA'!B81</f>
        <v>1</v>
      </c>
      <c r="C81" s="172">
        <f>'VOL DWNLD'!C81+'VOL DELTA'!C81</f>
        <v>1</v>
      </c>
      <c r="D81" s="172">
        <f>'VOL DWNLD'!D81+'VOL DELTA'!D81</f>
        <v>1</v>
      </c>
      <c r="E81" s="172">
        <f>'VOL DWNLD'!E81+'VOL DELTA'!E81</f>
        <v>1</v>
      </c>
      <c r="F81" s="172">
        <f>'VOL DWNLD'!F81+'VOL DELTA'!F81</f>
        <v>1</v>
      </c>
      <c r="G81" s="172">
        <f>'VOL DWNLD'!G81+'VOL DELTA'!G81</f>
        <v>1</v>
      </c>
      <c r="H81" s="172">
        <f>'VOL DWNLD'!H81+'VOL DELTA'!H81</f>
        <v>1</v>
      </c>
      <c r="I81" s="172">
        <f>'VOL DWNLD'!I81+'VOL DELTA'!I81</f>
        <v>1</v>
      </c>
      <c r="J81" s="172">
        <f>'VOL DWNLD'!J81+'VOL DELTA'!J81</f>
        <v>1</v>
      </c>
      <c r="K81" s="172">
        <f>'VOL DWNLD'!K81+'VOL DELTA'!K81</f>
        <v>1</v>
      </c>
      <c r="L81" s="172">
        <f>'VOL DWNLD'!L81+'VOL DELTA'!L81</f>
        <v>1</v>
      </c>
      <c r="M81" s="172">
        <f>'VOL DWNLD'!M81+'VOL DELTA'!M81</f>
        <v>1</v>
      </c>
      <c r="N81" s="172">
        <f>'VOL DWNLD'!N81+'VOL DELTA'!N81</f>
        <v>1</v>
      </c>
      <c r="O81" s="172">
        <f>'VOL DWNLD'!O81+'VOL DELTA'!O81</f>
        <v>1</v>
      </c>
      <c r="P81" s="172">
        <f>'VOL DWNLD'!P81+'VOL DELTA'!P81</f>
        <v>1.03</v>
      </c>
      <c r="Q81" s="172">
        <f>'VOL DWNLD'!Q81+'VOL DELTA'!Q81</f>
        <v>1</v>
      </c>
      <c r="R81" s="172">
        <f>'VOL DWNLD'!R81+'VOL DELTA'!R81</f>
        <v>1</v>
      </c>
      <c r="S81" s="172">
        <f>'VOL DWNLD'!S81+'VOL DELTA'!S81</f>
        <v>1.02</v>
      </c>
      <c r="T81" s="172">
        <f>'VOL DWNLD'!T81+'VOL DELTA'!T81</f>
        <v>1</v>
      </c>
      <c r="U81" s="172">
        <f>'VOL DWNLD'!U81+'VOL DELTA'!U81</f>
        <v>1</v>
      </c>
      <c r="V81" s="172">
        <f>'VOL DWNLD'!V81+'VOL DELTA'!V81</f>
        <v>1</v>
      </c>
      <c r="W81" s="172">
        <f>'VOL DWNLD'!W81+'VOL DELTA'!W81</f>
        <v>1</v>
      </c>
      <c r="X81" s="172">
        <f>'VOL DWNLD'!X81+'VOL DELTA'!X81</f>
        <v>1</v>
      </c>
      <c r="Y81" s="172">
        <f>'VOL DWNLD'!Y81+'VOL DELTA'!Y81</f>
        <v>1</v>
      </c>
      <c r="Z81" s="172">
        <f>'VOL DWNLD'!Z81+'VOL DELTA'!Z81</f>
        <v>1</v>
      </c>
      <c r="AA81" s="172">
        <f>'VOL DWNLD'!AA81+'VOL DELTA'!AA81</f>
        <v>1</v>
      </c>
      <c r="AB81" s="172">
        <f>'VOL DWNLD'!AB81+'VOL DELTA'!AB81</f>
        <v>1</v>
      </c>
      <c r="AC81" s="172">
        <f>'VOL DWNLD'!AC81+'VOL DELTA'!AC81</f>
        <v>1</v>
      </c>
      <c r="AD81" s="172">
        <f>'VOL DWNLD'!AD81+'VOL DELTA'!AD81</f>
        <v>1</v>
      </c>
      <c r="AE81" s="172">
        <f>'VOL DWNLD'!AE81+'VOL DELTA'!AE81</f>
        <v>1</v>
      </c>
      <c r="AF81" s="172">
        <f>'VOL DWNLD'!AF81+'VOL DELTA'!AF81</f>
        <v>1.1000000000000001</v>
      </c>
      <c r="AG81" s="172">
        <f>'VOL DWNLD'!AG81+'VOL DELTA'!AG81</f>
        <v>1.1000000000000001</v>
      </c>
      <c r="AH81" s="172">
        <f>'VOL DWNLD'!AH81+'VOL DELTA'!AH81</f>
        <v>1.05</v>
      </c>
      <c r="AI81" s="172">
        <f>'VOL DWNLD'!AI81+'VOL DELTA'!AI81</f>
        <v>1</v>
      </c>
      <c r="AJ81" s="172">
        <f>'VOL DWNLD'!AJ81+'VOL DELTA'!AJ81</f>
        <v>1</v>
      </c>
      <c r="AK81" s="172">
        <f>'VOL DWNLD'!AK81+'VOL DELTA'!AK81</f>
        <v>1.02</v>
      </c>
      <c r="AL81" s="172">
        <f>'VOL DWNLD'!AL81+'VOL DELTA'!AL81</f>
        <v>1</v>
      </c>
      <c r="AM81" s="172">
        <f>'VOL DWNLD'!AM81+'VOL DELTA'!AM81</f>
        <v>1</v>
      </c>
      <c r="AN81" s="172">
        <f>'VOL DWNLD'!AN81+'VOL DELTA'!AN81</f>
        <v>1</v>
      </c>
      <c r="AO81" s="172">
        <f>'VOL DWNLD'!AO81+'VOL DELTA'!AO81</f>
        <v>1</v>
      </c>
    </row>
    <row r="82" spans="1:41" x14ac:dyDescent="0.25">
      <c r="A82" s="171">
        <v>39173</v>
      </c>
      <c r="B82" s="172">
        <f>'VOL DWNLD'!B82+'VOL DELTA'!B82</f>
        <v>1</v>
      </c>
      <c r="C82" s="172">
        <f>'VOL DWNLD'!C82+'VOL DELTA'!C82</f>
        <v>1</v>
      </c>
      <c r="D82" s="172">
        <f>'VOL DWNLD'!D82+'VOL DELTA'!D82</f>
        <v>1</v>
      </c>
      <c r="E82" s="172">
        <f>'VOL DWNLD'!E82+'VOL DELTA'!E82</f>
        <v>1</v>
      </c>
      <c r="F82" s="172">
        <f>'VOL DWNLD'!F82+'VOL DELTA'!F82</f>
        <v>1</v>
      </c>
      <c r="G82" s="172">
        <f>'VOL DWNLD'!G82+'VOL DELTA'!G82</f>
        <v>1</v>
      </c>
      <c r="H82" s="172">
        <f>'VOL DWNLD'!H82+'VOL DELTA'!H82</f>
        <v>1</v>
      </c>
      <c r="I82" s="172">
        <f>'VOL DWNLD'!I82+'VOL DELTA'!I82</f>
        <v>1</v>
      </c>
      <c r="J82" s="172">
        <f>'VOL DWNLD'!J82+'VOL DELTA'!J82</f>
        <v>1</v>
      </c>
      <c r="K82" s="172">
        <f>'VOL DWNLD'!K82+'VOL DELTA'!K82</f>
        <v>1</v>
      </c>
      <c r="L82" s="172">
        <f>'VOL DWNLD'!L82+'VOL DELTA'!L82</f>
        <v>1</v>
      </c>
      <c r="M82" s="172">
        <f>'VOL DWNLD'!M82+'VOL DELTA'!M82</f>
        <v>1</v>
      </c>
      <c r="N82" s="172">
        <f>'VOL DWNLD'!N82+'VOL DELTA'!N82</f>
        <v>1</v>
      </c>
      <c r="O82" s="172">
        <f>'VOL DWNLD'!O82+'VOL DELTA'!O82</f>
        <v>1</v>
      </c>
      <c r="P82" s="172">
        <f>'VOL DWNLD'!P82+'VOL DELTA'!P82</f>
        <v>1.03</v>
      </c>
      <c r="Q82" s="172">
        <f>'VOL DWNLD'!Q82+'VOL DELTA'!Q82</f>
        <v>1</v>
      </c>
      <c r="R82" s="172">
        <f>'VOL DWNLD'!R82+'VOL DELTA'!R82</f>
        <v>1</v>
      </c>
      <c r="S82" s="172">
        <f>'VOL DWNLD'!S82+'VOL DELTA'!S82</f>
        <v>1.02</v>
      </c>
      <c r="T82" s="172">
        <f>'VOL DWNLD'!T82+'VOL DELTA'!T82</f>
        <v>1</v>
      </c>
      <c r="U82" s="172">
        <f>'VOL DWNLD'!U82+'VOL DELTA'!U82</f>
        <v>1</v>
      </c>
      <c r="V82" s="172">
        <f>'VOL DWNLD'!V82+'VOL DELTA'!V82</f>
        <v>1</v>
      </c>
      <c r="W82" s="172">
        <f>'VOL DWNLD'!W82+'VOL DELTA'!W82</f>
        <v>1</v>
      </c>
      <c r="X82" s="172">
        <f>'VOL DWNLD'!X82+'VOL DELTA'!X82</f>
        <v>1</v>
      </c>
      <c r="Y82" s="172">
        <f>'VOL DWNLD'!Y82+'VOL DELTA'!Y82</f>
        <v>1.02</v>
      </c>
      <c r="Z82" s="172">
        <f>'VOL DWNLD'!Z82+'VOL DELTA'!Z82</f>
        <v>1</v>
      </c>
      <c r="AA82" s="172">
        <f>'VOL DWNLD'!AA82+'VOL DELTA'!AA82</f>
        <v>1</v>
      </c>
      <c r="AB82" s="172">
        <f>'VOL DWNLD'!AB82+'VOL DELTA'!AB82</f>
        <v>1</v>
      </c>
      <c r="AC82" s="172">
        <f>'VOL DWNLD'!AC82+'VOL DELTA'!AC82</f>
        <v>1</v>
      </c>
      <c r="AD82" s="172">
        <f>'VOL DWNLD'!AD82+'VOL DELTA'!AD82</f>
        <v>0.98</v>
      </c>
      <c r="AE82" s="172">
        <f>'VOL DWNLD'!AE82+'VOL DELTA'!AE82</f>
        <v>0.98</v>
      </c>
      <c r="AF82" s="172">
        <f>'VOL DWNLD'!AF82+'VOL DELTA'!AF82</f>
        <v>0.98</v>
      </c>
      <c r="AG82" s="172">
        <f>'VOL DWNLD'!AG82+'VOL DELTA'!AG82</f>
        <v>0.98</v>
      </c>
      <c r="AH82" s="172">
        <f>'VOL DWNLD'!AH82+'VOL DELTA'!AH82</f>
        <v>1.05</v>
      </c>
      <c r="AI82" s="172">
        <f>'VOL DWNLD'!AI82+'VOL DELTA'!AI82</f>
        <v>1</v>
      </c>
      <c r="AJ82" s="172">
        <f>'VOL DWNLD'!AJ82+'VOL DELTA'!AJ82</f>
        <v>1</v>
      </c>
      <c r="AK82" s="172">
        <f>'VOL DWNLD'!AK82+'VOL DELTA'!AK82</f>
        <v>1.02</v>
      </c>
      <c r="AL82" s="172">
        <f>'VOL DWNLD'!AL82+'VOL DELTA'!AL82</f>
        <v>1</v>
      </c>
      <c r="AM82" s="172">
        <f>'VOL DWNLD'!AM82+'VOL DELTA'!AM82</f>
        <v>1</v>
      </c>
      <c r="AN82" s="172">
        <f>'VOL DWNLD'!AN82+'VOL DELTA'!AN82</f>
        <v>1</v>
      </c>
      <c r="AO82" s="172">
        <f>'VOL DWNLD'!AO82+'VOL DELTA'!AO82</f>
        <v>1</v>
      </c>
    </row>
    <row r="83" spans="1:41" x14ac:dyDescent="0.25">
      <c r="A83" s="171">
        <v>39203</v>
      </c>
      <c r="B83" s="172">
        <f>'VOL DWNLD'!B83+'VOL DELTA'!B83</f>
        <v>1</v>
      </c>
      <c r="C83" s="172">
        <f>'VOL DWNLD'!C83+'VOL DELTA'!C83</f>
        <v>1</v>
      </c>
      <c r="D83" s="172">
        <f>'VOL DWNLD'!D83+'VOL DELTA'!D83</f>
        <v>1</v>
      </c>
      <c r="E83" s="172">
        <f>'VOL DWNLD'!E83+'VOL DELTA'!E83</f>
        <v>1</v>
      </c>
      <c r="F83" s="172">
        <f>'VOL DWNLD'!F83+'VOL DELTA'!F83</f>
        <v>1</v>
      </c>
      <c r="G83" s="172">
        <f>'VOL DWNLD'!G83+'VOL DELTA'!G83</f>
        <v>1</v>
      </c>
      <c r="H83" s="172">
        <f>'VOL DWNLD'!H83+'VOL DELTA'!H83</f>
        <v>1</v>
      </c>
      <c r="I83" s="172">
        <f>'VOL DWNLD'!I83+'VOL DELTA'!I83</f>
        <v>1</v>
      </c>
      <c r="J83" s="172">
        <f>'VOL DWNLD'!J83+'VOL DELTA'!J83</f>
        <v>1</v>
      </c>
      <c r="K83" s="172">
        <f>'VOL DWNLD'!K83+'VOL DELTA'!K83</f>
        <v>1</v>
      </c>
      <c r="L83" s="172">
        <f>'VOL DWNLD'!L83+'VOL DELTA'!L83</f>
        <v>1</v>
      </c>
      <c r="M83" s="172">
        <f>'VOL DWNLD'!M83+'VOL DELTA'!M83</f>
        <v>1</v>
      </c>
      <c r="N83" s="172">
        <f>'VOL DWNLD'!N83+'VOL DELTA'!N83</f>
        <v>1</v>
      </c>
      <c r="O83" s="172">
        <f>'VOL DWNLD'!O83+'VOL DELTA'!O83</f>
        <v>1</v>
      </c>
      <c r="P83" s="172">
        <f>'VOL DWNLD'!P83+'VOL DELTA'!P83</f>
        <v>1.03</v>
      </c>
      <c r="Q83" s="172">
        <f>'VOL DWNLD'!Q83+'VOL DELTA'!Q83</f>
        <v>1</v>
      </c>
      <c r="R83" s="172">
        <f>'VOL DWNLD'!R83+'VOL DELTA'!R83</f>
        <v>1</v>
      </c>
      <c r="S83" s="172">
        <f>'VOL DWNLD'!S83+'VOL DELTA'!S83</f>
        <v>1.02</v>
      </c>
      <c r="T83" s="172">
        <f>'VOL DWNLD'!T83+'VOL DELTA'!T83</f>
        <v>1</v>
      </c>
      <c r="U83" s="172">
        <f>'VOL DWNLD'!U83+'VOL DELTA'!U83</f>
        <v>1</v>
      </c>
      <c r="V83" s="172">
        <f>'VOL DWNLD'!V83+'VOL DELTA'!V83</f>
        <v>1</v>
      </c>
      <c r="W83" s="172">
        <f>'VOL DWNLD'!W83+'VOL DELTA'!W83</f>
        <v>1</v>
      </c>
      <c r="X83" s="172">
        <f>'VOL DWNLD'!X83+'VOL DELTA'!X83</f>
        <v>1</v>
      </c>
      <c r="Y83" s="172">
        <f>'VOL DWNLD'!Y83+'VOL DELTA'!Y83</f>
        <v>1.02</v>
      </c>
      <c r="Z83" s="172">
        <f>'VOL DWNLD'!Z83+'VOL DELTA'!Z83</f>
        <v>1</v>
      </c>
      <c r="AA83" s="172">
        <f>'VOL DWNLD'!AA83+'VOL DELTA'!AA83</f>
        <v>1</v>
      </c>
      <c r="AB83" s="172">
        <f>'VOL DWNLD'!AB83+'VOL DELTA'!AB83</f>
        <v>1</v>
      </c>
      <c r="AC83" s="172">
        <f>'VOL DWNLD'!AC83+'VOL DELTA'!AC83</f>
        <v>1</v>
      </c>
      <c r="AD83" s="172">
        <f>'VOL DWNLD'!AD83+'VOL DELTA'!AD83</f>
        <v>0.98</v>
      </c>
      <c r="AE83" s="172">
        <f>'VOL DWNLD'!AE83+'VOL DELTA'!AE83</f>
        <v>0.98</v>
      </c>
      <c r="AF83" s="172">
        <f>'VOL DWNLD'!AF83+'VOL DELTA'!AF83</f>
        <v>0.98</v>
      </c>
      <c r="AG83" s="172">
        <f>'VOL DWNLD'!AG83+'VOL DELTA'!AG83</f>
        <v>0.98</v>
      </c>
      <c r="AH83" s="172">
        <f>'VOL DWNLD'!AH83+'VOL DELTA'!AH83</f>
        <v>1.05</v>
      </c>
      <c r="AI83" s="172">
        <f>'VOL DWNLD'!AI83+'VOL DELTA'!AI83</f>
        <v>1</v>
      </c>
      <c r="AJ83" s="172">
        <f>'VOL DWNLD'!AJ83+'VOL DELTA'!AJ83</f>
        <v>1</v>
      </c>
      <c r="AK83" s="172">
        <f>'VOL DWNLD'!AK83+'VOL DELTA'!AK83</f>
        <v>1.02</v>
      </c>
      <c r="AL83" s="172">
        <f>'VOL DWNLD'!AL83+'VOL DELTA'!AL83</f>
        <v>1</v>
      </c>
      <c r="AM83" s="172">
        <f>'VOL DWNLD'!AM83+'VOL DELTA'!AM83</f>
        <v>1</v>
      </c>
      <c r="AN83" s="172">
        <f>'VOL DWNLD'!AN83+'VOL DELTA'!AN83</f>
        <v>1</v>
      </c>
      <c r="AO83" s="172">
        <f>'VOL DWNLD'!AO83+'VOL DELTA'!AO83</f>
        <v>1</v>
      </c>
    </row>
    <row r="84" spans="1:41" x14ac:dyDescent="0.25">
      <c r="A84" s="171">
        <v>39234</v>
      </c>
      <c r="B84" s="172">
        <f>'VOL DWNLD'!B84+'VOL DELTA'!B84</f>
        <v>1</v>
      </c>
      <c r="C84" s="172">
        <f>'VOL DWNLD'!C84+'VOL DELTA'!C84</f>
        <v>1</v>
      </c>
      <c r="D84" s="172">
        <f>'VOL DWNLD'!D84+'VOL DELTA'!D84</f>
        <v>1</v>
      </c>
      <c r="E84" s="172">
        <f>'VOL DWNLD'!E84+'VOL DELTA'!E84</f>
        <v>1</v>
      </c>
      <c r="F84" s="172">
        <f>'VOL DWNLD'!F84+'VOL DELTA'!F84</f>
        <v>1</v>
      </c>
      <c r="G84" s="172">
        <f>'VOL DWNLD'!G84+'VOL DELTA'!G84</f>
        <v>1</v>
      </c>
      <c r="H84" s="172">
        <f>'VOL DWNLD'!H84+'VOL DELTA'!H84</f>
        <v>1</v>
      </c>
      <c r="I84" s="172">
        <f>'VOL DWNLD'!I84+'VOL DELTA'!I84</f>
        <v>1</v>
      </c>
      <c r="J84" s="172">
        <f>'VOL DWNLD'!J84+'VOL DELTA'!J84</f>
        <v>1</v>
      </c>
      <c r="K84" s="172">
        <f>'VOL DWNLD'!K84+'VOL DELTA'!K84</f>
        <v>1</v>
      </c>
      <c r="L84" s="172">
        <f>'VOL DWNLD'!L84+'VOL DELTA'!L84</f>
        <v>1</v>
      </c>
      <c r="M84" s="172">
        <f>'VOL DWNLD'!M84+'VOL DELTA'!M84</f>
        <v>1</v>
      </c>
      <c r="N84" s="172">
        <f>'VOL DWNLD'!N84+'VOL DELTA'!N84</f>
        <v>1</v>
      </c>
      <c r="O84" s="172">
        <f>'VOL DWNLD'!O84+'VOL DELTA'!O84</f>
        <v>1</v>
      </c>
      <c r="P84" s="172">
        <f>'VOL DWNLD'!P84+'VOL DELTA'!P84</f>
        <v>1.03</v>
      </c>
      <c r="Q84" s="172">
        <f>'VOL DWNLD'!Q84+'VOL DELTA'!Q84</f>
        <v>1</v>
      </c>
      <c r="R84" s="172">
        <f>'VOL DWNLD'!R84+'VOL DELTA'!R84</f>
        <v>1</v>
      </c>
      <c r="S84" s="172">
        <f>'VOL DWNLD'!S84+'VOL DELTA'!S84</f>
        <v>1.02</v>
      </c>
      <c r="T84" s="172">
        <f>'VOL DWNLD'!T84+'VOL DELTA'!T84</f>
        <v>1</v>
      </c>
      <c r="U84" s="172">
        <f>'VOL DWNLD'!U84+'VOL DELTA'!U84</f>
        <v>1</v>
      </c>
      <c r="V84" s="172">
        <f>'VOL DWNLD'!V84+'VOL DELTA'!V84</f>
        <v>1</v>
      </c>
      <c r="W84" s="172">
        <f>'VOL DWNLD'!W84+'VOL DELTA'!W84</f>
        <v>1</v>
      </c>
      <c r="X84" s="172">
        <f>'VOL DWNLD'!X84+'VOL DELTA'!X84</f>
        <v>1</v>
      </c>
      <c r="Y84" s="172">
        <f>'VOL DWNLD'!Y84+'VOL DELTA'!Y84</f>
        <v>1.02</v>
      </c>
      <c r="Z84" s="172">
        <f>'VOL DWNLD'!Z84+'VOL DELTA'!Z84</f>
        <v>1</v>
      </c>
      <c r="AA84" s="172">
        <f>'VOL DWNLD'!AA84+'VOL DELTA'!AA84</f>
        <v>1</v>
      </c>
      <c r="AB84" s="172">
        <f>'VOL DWNLD'!AB84+'VOL DELTA'!AB84</f>
        <v>1</v>
      </c>
      <c r="AC84" s="172">
        <f>'VOL DWNLD'!AC84+'VOL DELTA'!AC84</f>
        <v>1</v>
      </c>
      <c r="AD84" s="172">
        <f>'VOL DWNLD'!AD84+'VOL DELTA'!AD84</f>
        <v>0.98</v>
      </c>
      <c r="AE84" s="172">
        <f>'VOL DWNLD'!AE84+'VOL DELTA'!AE84</f>
        <v>0.98</v>
      </c>
      <c r="AF84" s="172">
        <f>'VOL DWNLD'!AF84+'VOL DELTA'!AF84</f>
        <v>0.98</v>
      </c>
      <c r="AG84" s="172">
        <f>'VOL DWNLD'!AG84+'VOL DELTA'!AG84</f>
        <v>0.98</v>
      </c>
      <c r="AH84" s="172">
        <f>'VOL DWNLD'!AH84+'VOL DELTA'!AH84</f>
        <v>1.05</v>
      </c>
      <c r="AI84" s="172">
        <f>'VOL DWNLD'!AI84+'VOL DELTA'!AI84</f>
        <v>1</v>
      </c>
      <c r="AJ84" s="172">
        <f>'VOL DWNLD'!AJ84+'VOL DELTA'!AJ84</f>
        <v>1</v>
      </c>
      <c r="AK84" s="172">
        <f>'VOL DWNLD'!AK84+'VOL DELTA'!AK84</f>
        <v>1.02</v>
      </c>
      <c r="AL84" s="172">
        <f>'VOL DWNLD'!AL84+'VOL DELTA'!AL84</f>
        <v>1</v>
      </c>
      <c r="AM84" s="172">
        <f>'VOL DWNLD'!AM84+'VOL DELTA'!AM84</f>
        <v>1</v>
      </c>
      <c r="AN84" s="172">
        <f>'VOL DWNLD'!AN84+'VOL DELTA'!AN84</f>
        <v>1</v>
      </c>
      <c r="AO84" s="172">
        <f>'VOL DWNLD'!AO84+'VOL DELTA'!AO84</f>
        <v>1</v>
      </c>
    </row>
    <row r="85" spans="1:41" x14ac:dyDescent="0.25">
      <c r="A85" s="171">
        <v>39264</v>
      </c>
      <c r="B85" s="172">
        <f>'VOL DWNLD'!B85+'VOL DELTA'!B85</f>
        <v>1</v>
      </c>
      <c r="C85" s="172">
        <f>'VOL DWNLD'!C85+'VOL DELTA'!C85</f>
        <v>1</v>
      </c>
      <c r="D85" s="172">
        <f>'VOL DWNLD'!D85+'VOL DELTA'!D85</f>
        <v>1</v>
      </c>
      <c r="E85" s="172">
        <f>'VOL DWNLD'!E85+'VOL DELTA'!E85</f>
        <v>1</v>
      </c>
      <c r="F85" s="172">
        <f>'VOL DWNLD'!F85+'VOL DELTA'!F85</f>
        <v>1</v>
      </c>
      <c r="G85" s="172">
        <f>'VOL DWNLD'!G85+'VOL DELTA'!G85</f>
        <v>1</v>
      </c>
      <c r="H85" s="172">
        <f>'VOL DWNLD'!H85+'VOL DELTA'!H85</f>
        <v>1</v>
      </c>
      <c r="I85" s="172">
        <f>'VOL DWNLD'!I85+'VOL DELTA'!I85</f>
        <v>1</v>
      </c>
      <c r="J85" s="172">
        <f>'VOL DWNLD'!J85+'VOL DELTA'!J85</f>
        <v>1</v>
      </c>
      <c r="K85" s="172">
        <f>'VOL DWNLD'!K85+'VOL DELTA'!K85</f>
        <v>1</v>
      </c>
      <c r="L85" s="172">
        <f>'VOL DWNLD'!L85+'VOL DELTA'!L85</f>
        <v>1</v>
      </c>
      <c r="M85" s="172">
        <f>'VOL DWNLD'!M85+'VOL DELTA'!M85</f>
        <v>1</v>
      </c>
      <c r="N85" s="172">
        <f>'VOL DWNLD'!N85+'VOL DELTA'!N85</f>
        <v>1</v>
      </c>
      <c r="O85" s="172">
        <f>'VOL DWNLD'!O85+'VOL DELTA'!O85</f>
        <v>1</v>
      </c>
      <c r="P85" s="172">
        <f>'VOL DWNLD'!P85+'VOL DELTA'!P85</f>
        <v>1.03</v>
      </c>
      <c r="Q85" s="172">
        <f>'VOL DWNLD'!Q85+'VOL DELTA'!Q85</f>
        <v>1</v>
      </c>
      <c r="R85" s="172">
        <f>'VOL DWNLD'!R85+'VOL DELTA'!R85</f>
        <v>1</v>
      </c>
      <c r="S85" s="172">
        <f>'VOL DWNLD'!S85+'VOL DELTA'!S85</f>
        <v>1.02</v>
      </c>
      <c r="T85" s="172">
        <f>'VOL DWNLD'!T85+'VOL DELTA'!T85</f>
        <v>1</v>
      </c>
      <c r="U85" s="172">
        <f>'VOL DWNLD'!U85+'VOL DELTA'!U85</f>
        <v>1</v>
      </c>
      <c r="V85" s="172">
        <f>'VOL DWNLD'!V85+'VOL DELTA'!V85</f>
        <v>1</v>
      </c>
      <c r="W85" s="172">
        <f>'VOL DWNLD'!W85+'VOL DELTA'!W85</f>
        <v>1</v>
      </c>
      <c r="X85" s="172">
        <f>'VOL DWNLD'!X85+'VOL DELTA'!X85</f>
        <v>1</v>
      </c>
      <c r="Y85" s="172">
        <f>'VOL DWNLD'!Y85+'VOL DELTA'!Y85</f>
        <v>1.02</v>
      </c>
      <c r="Z85" s="172">
        <f>'VOL DWNLD'!Z85+'VOL DELTA'!Z85</f>
        <v>1</v>
      </c>
      <c r="AA85" s="172">
        <f>'VOL DWNLD'!AA85+'VOL DELTA'!AA85</f>
        <v>1</v>
      </c>
      <c r="AB85" s="172">
        <f>'VOL DWNLD'!AB85+'VOL DELTA'!AB85</f>
        <v>1</v>
      </c>
      <c r="AC85" s="172">
        <f>'VOL DWNLD'!AC85+'VOL DELTA'!AC85</f>
        <v>1</v>
      </c>
      <c r="AD85" s="172">
        <f>'VOL DWNLD'!AD85+'VOL DELTA'!AD85</f>
        <v>0.98</v>
      </c>
      <c r="AE85" s="172">
        <f>'VOL DWNLD'!AE85+'VOL DELTA'!AE85</f>
        <v>0.98</v>
      </c>
      <c r="AF85" s="172">
        <f>'VOL DWNLD'!AF85+'VOL DELTA'!AF85</f>
        <v>0.98</v>
      </c>
      <c r="AG85" s="172">
        <f>'VOL DWNLD'!AG85+'VOL DELTA'!AG85</f>
        <v>0.98</v>
      </c>
      <c r="AH85" s="172">
        <f>'VOL DWNLD'!AH85+'VOL DELTA'!AH85</f>
        <v>1.05</v>
      </c>
      <c r="AI85" s="172">
        <f>'VOL DWNLD'!AI85+'VOL DELTA'!AI85</f>
        <v>1</v>
      </c>
      <c r="AJ85" s="172">
        <f>'VOL DWNLD'!AJ85+'VOL DELTA'!AJ85</f>
        <v>1</v>
      </c>
      <c r="AK85" s="172">
        <f>'VOL DWNLD'!AK85+'VOL DELTA'!AK85</f>
        <v>1.02</v>
      </c>
      <c r="AL85" s="172">
        <f>'VOL DWNLD'!AL85+'VOL DELTA'!AL85</f>
        <v>1</v>
      </c>
      <c r="AM85" s="172">
        <f>'VOL DWNLD'!AM85+'VOL DELTA'!AM85</f>
        <v>1</v>
      </c>
      <c r="AN85" s="172">
        <f>'VOL DWNLD'!AN85+'VOL DELTA'!AN85</f>
        <v>1</v>
      </c>
      <c r="AO85" s="172">
        <f>'VOL DWNLD'!AO85+'VOL DELTA'!AO85</f>
        <v>1</v>
      </c>
    </row>
    <row r="86" spans="1:41" x14ac:dyDescent="0.25">
      <c r="A86" s="171">
        <v>39295</v>
      </c>
      <c r="B86" s="172">
        <f>'VOL DWNLD'!B86+'VOL DELTA'!B86</f>
        <v>1</v>
      </c>
      <c r="C86" s="172">
        <f>'VOL DWNLD'!C86+'VOL DELTA'!C86</f>
        <v>1</v>
      </c>
      <c r="D86" s="172">
        <f>'VOL DWNLD'!D86+'VOL DELTA'!D86</f>
        <v>1</v>
      </c>
      <c r="E86" s="172">
        <f>'VOL DWNLD'!E86+'VOL DELTA'!E86</f>
        <v>1</v>
      </c>
      <c r="F86" s="172">
        <f>'VOL DWNLD'!F86+'VOL DELTA'!F86</f>
        <v>1</v>
      </c>
      <c r="G86" s="172">
        <f>'VOL DWNLD'!G86+'VOL DELTA'!G86</f>
        <v>1</v>
      </c>
      <c r="H86" s="172">
        <f>'VOL DWNLD'!H86+'VOL DELTA'!H86</f>
        <v>1</v>
      </c>
      <c r="I86" s="172">
        <f>'VOL DWNLD'!I86+'VOL DELTA'!I86</f>
        <v>1</v>
      </c>
      <c r="J86" s="172">
        <f>'VOL DWNLD'!J86+'VOL DELTA'!J86</f>
        <v>1</v>
      </c>
      <c r="K86" s="172">
        <f>'VOL DWNLD'!K86+'VOL DELTA'!K86</f>
        <v>1</v>
      </c>
      <c r="L86" s="172">
        <f>'VOL DWNLD'!L86+'VOL DELTA'!L86</f>
        <v>1</v>
      </c>
      <c r="M86" s="172">
        <f>'VOL DWNLD'!M86+'VOL DELTA'!M86</f>
        <v>1</v>
      </c>
      <c r="N86" s="172">
        <f>'VOL DWNLD'!N86+'VOL DELTA'!N86</f>
        <v>1</v>
      </c>
      <c r="O86" s="172">
        <f>'VOL DWNLD'!O86+'VOL DELTA'!O86</f>
        <v>1</v>
      </c>
      <c r="P86" s="172">
        <f>'VOL DWNLD'!P86+'VOL DELTA'!P86</f>
        <v>1.03</v>
      </c>
      <c r="Q86" s="172">
        <f>'VOL DWNLD'!Q86+'VOL DELTA'!Q86</f>
        <v>1</v>
      </c>
      <c r="R86" s="172">
        <f>'VOL DWNLD'!R86+'VOL DELTA'!R86</f>
        <v>1</v>
      </c>
      <c r="S86" s="172">
        <f>'VOL DWNLD'!S86+'VOL DELTA'!S86</f>
        <v>1.02</v>
      </c>
      <c r="T86" s="172">
        <f>'VOL DWNLD'!T86+'VOL DELTA'!T86</f>
        <v>1</v>
      </c>
      <c r="U86" s="172">
        <f>'VOL DWNLD'!U86+'VOL DELTA'!U86</f>
        <v>1</v>
      </c>
      <c r="V86" s="172">
        <f>'VOL DWNLD'!V86+'VOL DELTA'!V86</f>
        <v>1</v>
      </c>
      <c r="W86" s="172">
        <f>'VOL DWNLD'!W86+'VOL DELTA'!W86</f>
        <v>1</v>
      </c>
      <c r="X86" s="172">
        <f>'VOL DWNLD'!X86+'VOL DELTA'!X86</f>
        <v>1</v>
      </c>
      <c r="Y86" s="172">
        <f>'VOL DWNLD'!Y86+'VOL DELTA'!Y86</f>
        <v>1.02</v>
      </c>
      <c r="Z86" s="172">
        <f>'VOL DWNLD'!Z86+'VOL DELTA'!Z86</f>
        <v>1</v>
      </c>
      <c r="AA86" s="172">
        <f>'VOL DWNLD'!AA86+'VOL DELTA'!AA86</f>
        <v>1</v>
      </c>
      <c r="AB86" s="172">
        <f>'VOL DWNLD'!AB86+'VOL DELTA'!AB86</f>
        <v>1</v>
      </c>
      <c r="AC86" s="172">
        <f>'VOL DWNLD'!AC86+'VOL DELTA'!AC86</f>
        <v>1</v>
      </c>
      <c r="AD86" s="172">
        <f>'VOL DWNLD'!AD86+'VOL DELTA'!AD86</f>
        <v>0.98</v>
      </c>
      <c r="AE86" s="172">
        <f>'VOL DWNLD'!AE86+'VOL DELTA'!AE86</f>
        <v>0.98</v>
      </c>
      <c r="AF86" s="172">
        <f>'VOL DWNLD'!AF86+'VOL DELTA'!AF86</f>
        <v>0.98</v>
      </c>
      <c r="AG86" s="172">
        <f>'VOL DWNLD'!AG86+'VOL DELTA'!AG86</f>
        <v>0.98</v>
      </c>
      <c r="AH86" s="172">
        <f>'VOL DWNLD'!AH86+'VOL DELTA'!AH86</f>
        <v>1.05</v>
      </c>
      <c r="AI86" s="172">
        <f>'VOL DWNLD'!AI86+'VOL DELTA'!AI86</f>
        <v>1</v>
      </c>
      <c r="AJ86" s="172">
        <f>'VOL DWNLD'!AJ86+'VOL DELTA'!AJ86</f>
        <v>1</v>
      </c>
      <c r="AK86" s="172">
        <f>'VOL DWNLD'!AK86+'VOL DELTA'!AK86</f>
        <v>1.02</v>
      </c>
      <c r="AL86" s="172">
        <f>'VOL DWNLD'!AL86+'VOL DELTA'!AL86</f>
        <v>1</v>
      </c>
      <c r="AM86" s="172">
        <f>'VOL DWNLD'!AM86+'VOL DELTA'!AM86</f>
        <v>1</v>
      </c>
      <c r="AN86" s="172">
        <f>'VOL DWNLD'!AN86+'VOL DELTA'!AN86</f>
        <v>1</v>
      </c>
      <c r="AO86" s="172">
        <f>'VOL DWNLD'!AO86+'VOL DELTA'!AO86</f>
        <v>1</v>
      </c>
    </row>
    <row r="87" spans="1:41" x14ac:dyDescent="0.25">
      <c r="A87" s="171">
        <v>39326</v>
      </c>
      <c r="B87" s="172">
        <f>'VOL DWNLD'!B87+'VOL DELTA'!B87</f>
        <v>1</v>
      </c>
      <c r="C87" s="172">
        <f>'VOL DWNLD'!C87+'VOL DELTA'!C87</f>
        <v>1</v>
      </c>
      <c r="D87" s="172">
        <f>'VOL DWNLD'!D87+'VOL DELTA'!D87</f>
        <v>1</v>
      </c>
      <c r="E87" s="172">
        <f>'VOL DWNLD'!E87+'VOL DELTA'!E87</f>
        <v>1</v>
      </c>
      <c r="F87" s="172">
        <f>'VOL DWNLD'!F87+'VOL DELTA'!F87</f>
        <v>1</v>
      </c>
      <c r="G87" s="172">
        <f>'VOL DWNLD'!G87+'VOL DELTA'!G87</f>
        <v>1</v>
      </c>
      <c r="H87" s="172">
        <f>'VOL DWNLD'!H87+'VOL DELTA'!H87</f>
        <v>1</v>
      </c>
      <c r="I87" s="172">
        <f>'VOL DWNLD'!I87+'VOL DELTA'!I87</f>
        <v>1</v>
      </c>
      <c r="J87" s="172">
        <f>'VOL DWNLD'!J87+'VOL DELTA'!J87</f>
        <v>1</v>
      </c>
      <c r="K87" s="172">
        <f>'VOL DWNLD'!K87+'VOL DELTA'!K87</f>
        <v>1</v>
      </c>
      <c r="L87" s="172">
        <f>'VOL DWNLD'!L87+'VOL DELTA'!L87</f>
        <v>1</v>
      </c>
      <c r="M87" s="172">
        <f>'VOL DWNLD'!M87+'VOL DELTA'!M87</f>
        <v>1</v>
      </c>
      <c r="N87" s="172">
        <f>'VOL DWNLD'!N87+'VOL DELTA'!N87</f>
        <v>1</v>
      </c>
      <c r="O87" s="172">
        <f>'VOL DWNLD'!O87+'VOL DELTA'!O87</f>
        <v>1</v>
      </c>
      <c r="P87" s="172">
        <f>'VOL DWNLD'!P87+'VOL DELTA'!P87</f>
        <v>1.03</v>
      </c>
      <c r="Q87" s="172">
        <f>'VOL DWNLD'!Q87+'VOL DELTA'!Q87</f>
        <v>1</v>
      </c>
      <c r="R87" s="172">
        <f>'VOL DWNLD'!R87+'VOL DELTA'!R87</f>
        <v>1</v>
      </c>
      <c r="S87" s="172">
        <f>'VOL DWNLD'!S87+'VOL DELTA'!S87</f>
        <v>1.02</v>
      </c>
      <c r="T87" s="172">
        <f>'VOL DWNLD'!T87+'VOL DELTA'!T87</f>
        <v>1</v>
      </c>
      <c r="U87" s="172">
        <f>'VOL DWNLD'!U87+'VOL DELTA'!U87</f>
        <v>1</v>
      </c>
      <c r="V87" s="172">
        <f>'VOL DWNLD'!V87+'VOL DELTA'!V87</f>
        <v>1</v>
      </c>
      <c r="W87" s="172">
        <f>'VOL DWNLD'!W87+'VOL DELTA'!W87</f>
        <v>1</v>
      </c>
      <c r="X87" s="172">
        <f>'VOL DWNLD'!X87+'VOL DELTA'!X87</f>
        <v>1</v>
      </c>
      <c r="Y87" s="172">
        <f>'VOL DWNLD'!Y87+'VOL DELTA'!Y87</f>
        <v>1.02</v>
      </c>
      <c r="Z87" s="172">
        <f>'VOL DWNLD'!Z87+'VOL DELTA'!Z87</f>
        <v>1</v>
      </c>
      <c r="AA87" s="172">
        <f>'VOL DWNLD'!AA87+'VOL DELTA'!AA87</f>
        <v>1</v>
      </c>
      <c r="AB87" s="172">
        <f>'VOL DWNLD'!AB87+'VOL DELTA'!AB87</f>
        <v>1</v>
      </c>
      <c r="AC87" s="172">
        <f>'VOL DWNLD'!AC87+'VOL DELTA'!AC87</f>
        <v>1</v>
      </c>
      <c r="AD87" s="172">
        <f>'VOL DWNLD'!AD87+'VOL DELTA'!AD87</f>
        <v>0.98</v>
      </c>
      <c r="AE87" s="172">
        <f>'VOL DWNLD'!AE87+'VOL DELTA'!AE87</f>
        <v>0.98</v>
      </c>
      <c r="AF87" s="172">
        <f>'VOL DWNLD'!AF87+'VOL DELTA'!AF87</f>
        <v>0.98</v>
      </c>
      <c r="AG87" s="172">
        <f>'VOL DWNLD'!AG87+'VOL DELTA'!AG87</f>
        <v>0.98</v>
      </c>
      <c r="AH87" s="172">
        <f>'VOL DWNLD'!AH87+'VOL DELTA'!AH87</f>
        <v>1.05</v>
      </c>
      <c r="AI87" s="172">
        <f>'VOL DWNLD'!AI87+'VOL DELTA'!AI87</f>
        <v>1</v>
      </c>
      <c r="AJ87" s="172">
        <f>'VOL DWNLD'!AJ87+'VOL DELTA'!AJ87</f>
        <v>1</v>
      </c>
      <c r="AK87" s="172">
        <f>'VOL DWNLD'!AK87+'VOL DELTA'!AK87</f>
        <v>1.02</v>
      </c>
      <c r="AL87" s="172">
        <f>'VOL DWNLD'!AL87+'VOL DELTA'!AL87</f>
        <v>1</v>
      </c>
      <c r="AM87" s="172">
        <f>'VOL DWNLD'!AM87+'VOL DELTA'!AM87</f>
        <v>1</v>
      </c>
      <c r="AN87" s="172">
        <f>'VOL DWNLD'!AN87+'VOL DELTA'!AN87</f>
        <v>1</v>
      </c>
      <c r="AO87" s="172">
        <f>'VOL DWNLD'!AO87+'VOL DELTA'!AO87</f>
        <v>1</v>
      </c>
    </row>
    <row r="88" spans="1:41" x14ac:dyDescent="0.25">
      <c r="A88" s="171">
        <v>39356</v>
      </c>
      <c r="B88" s="172">
        <f>'VOL DWNLD'!B88+'VOL DELTA'!B88</f>
        <v>1</v>
      </c>
      <c r="C88" s="172">
        <f>'VOL DWNLD'!C88+'VOL DELTA'!C88</f>
        <v>1</v>
      </c>
      <c r="D88" s="172">
        <f>'VOL DWNLD'!D88+'VOL DELTA'!D88</f>
        <v>1</v>
      </c>
      <c r="E88" s="172">
        <f>'VOL DWNLD'!E88+'VOL DELTA'!E88</f>
        <v>1</v>
      </c>
      <c r="F88" s="172">
        <f>'VOL DWNLD'!F88+'VOL DELTA'!F88</f>
        <v>1</v>
      </c>
      <c r="G88" s="172">
        <f>'VOL DWNLD'!G88+'VOL DELTA'!G88</f>
        <v>1</v>
      </c>
      <c r="H88" s="172">
        <f>'VOL DWNLD'!H88+'VOL DELTA'!H88</f>
        <v>1</v>
      </c>
      <c r="I88" s="172">
        <f>'VOL DWNLD'!I88+'VOL DELTA'!I88</f>
        <v>1</v>
      </c>
      <c r="J88" s="172">
        <f>'VOL DWNLD'!J88+'VOL DELTA'!J88</f>
        <v>1</v>
      </c>
      <c r="K88" s="172">
        <f>'VOL DWNLD'!K88+'VOL DELTA'!K88</f>
        <v>1</v>
      </c>
      <c r="L88" s="172">
        <f>'VOL DWNLD'!L88+'VOL DELTA'!L88</f>
        <v>1</v>
      </c>
      <c r="M88" s="172">
        <f>'VOL DWNLD'!M88+'VOL DELTA'!M88</f>
        <v>1</v>
      </c>
      <c r="N88" s="172">
        <f>'VOL DWNLD'!N88+'VOL DELTA'!N88</f>
        <v>1</v>
      </c>
      <c r="O88" s="172">
        <f>'VOL DWNLD'!O88+'VOL DELTA'!O88</f>
        <v>1</v>
      </c>
      <c r="P88" s="172">
        <f>'VOL DWNLD'!P88+'VOL DELTA'!P88</f>
        <v>1.03</v>
      </c>
      <c r="Q88" s="172">
        <f>'VOL DWNLD'!Q88+'VOL DELTA'!Q88</f>
        <v>1</v>
      </c>
      <c r="R88" s="172">
        <f>'VOL DWNLD'!R88+'VOL DELTA'!R88</f>
        <v>1</v>
      </c>
      <c r="S88" s="172">
        <f>'VOL DWNLD'!S88+'VOL DELTA'!S88</f>
        <v>1.02</v>
      </c>
      <c r="T88" s="172">
        <f>'VOL DWNLD'!T88+'VOL DELTA'!T88</f>
        <v>1</v>
      </c>
      <c r="U88" s="172">
        <f>'VOL DWNLD'!U88+'VOL DELTA'!U88</f>
        <v>1</v>
      </c>
      <c r="V88" s="172">
        <f>'VOL DWNLD'!V88+'VOL DELTA'!V88</f>
        <v>1</v>
      </c>
      <c r="W88" s="172">
        <f>'VOL DWNLD'!W88+'VOL DELTA'!W88</f>
        <v>1</v>
      </c>
      <c r="X88" s="172">
        <f>'VOL DWNLD'!X88+'VOL DELTA'!X88</f>
        <v>1</v>
      </c>
      <c r="Y88" s="172">
        <f>'VOL DWNLD'!Y88+'VOL DELTA'!Y88</f>
        <v>1.02</v>
      </c>
      <c r="Z88" s="172">
        <f>'VOL DWNLD'!Z88+'VOL DELTA'!Z88</f>
        <v>1</v>
      </c>
      <c r="AA88" s="172">
        <f>'VOL DWNLD'!AA88+'VOL DELTA'!AA88</f>
        <v>1</v>
      </c>
      <c r="AB88" s="172">
        <f>'VOL DWNLD'!AB88+'VOL DELTA'!AB88</f>
        <v>1</v>
      </c>
      <c r="AC88" s="172">
        <f>'VOL DWNLD'!AC88+'VOL DELTA'!AC88</f>
        <v>1</v>
      </c>
      <c r="AD88" s="172">
        <f>'VOL DWNLD'!AD88+'VOL DELTA'!AD88</f>
        <v>0.98</v>
      </c>
      <c r="AE88" s="172">
        <f>'VOL DWNLD'!AE88+'VOL DELTA'!AE88</f>
        <v>0.98</v>
      </c>
      <c r="AF88" s="172">
        <f>'VOL DWNLD'!AF88+'VOL DELTA'!AF88</f>
        <v>0.98</v>
      </c>
      <c r="AG88" s="172">
        <f>'VOL DWNLD'!AG88+'VOL DELTA'!AG88</f>
        <v>0.98</v>
      </c>
      <c r="AH88" s="172">
        <f>'VOL DWNLD'!AH88+'VOL DELTA'!AH88</f>
        <v>1.05</v>
      </c>
      <c r="AI88" s="172">
        <f>'VOL DWNLD'!AI88+'VOL DELTA'!AI88</f>
        <v>1</v>
      </c>
      <c r="AJ88" s="172">
        <f>'VOL DWNLD'!AJ88+'VOL DELTA'!AJ88</f>
        <v>1</v>
      </c>
      <c r="AK88" s="172">
        <f>'VOL DWNLD'!AK88+'VOL DELTA'!AK88</f>
        <v>1.02</v>
      </c>
      <c r="AL88" s="172">
        <f>'VOL DWNLD'!AL88+'VOL DELTA'!AL88</f>
        <v>1</v>
      </c>
      <c r="AM88" s="172">
        <f>'VOL DWNLD'!AM88+'VOL DELTA'!AM88</f>
        <v>1</v>
      </c>
      <c r="AN88" s="172">
        <f>'VOL DWNLD'!AN88+'VOL DELTA'!AN88</f>
        <v>1</v>
      </c>
      <c r="AO88" s="172">
        <f>'VOL DWNLD'!AO88+'VOL DELTA'!AO88</f>
        <v>1</v>
      </c>
    </row>
    <row r="89" spans="1:41" x14ac:dyDescent="0.25">
      <c r="A89" s="171">
        <v>39387</v>
      </c>
      <c r="B89" s="172">
        <f>'VOL DWNLD'!B89+'VOL DELTA'!B89</f>
        <v>1</v>
      </c>
      <c r="C89" s="172">
        <f>'VOL DWNLD'!C89+'VOL DELTA'!C89</f>
        <v>1</v>
      </c>
      <c r="D89" s="172">
        <f>'VOL DWNLD'!D89+'VOL DELTA'!D89</f>
        <v>1</v>
      </c>
      <c r="E89" s="172">
        <f>'VOL DWNLD'!E89+'VOL DELTA'!E89</f>
        <v>1</v>
      </c>
      <c r="F89" s="172">
        <f>'VOL DWNLD'!F89+'VOL DELTA'!F89</f>
        <v>1</v>
      </c>
      <c r="G89" s="172">
        <f>'VOL DWNLD'!G89+'VOL DELTA'!G89</f>
        <v>1</v>
      </c>
      <c r="H89" s="172">
        <f>'VOL DWNLD'!H89+'VOL DELTA'!H89</f>
        <v>1</v>
      </c>
      <c r="I89" s="172">
        <f>'VOL DWNLD'!I89+'VOL DELTA'!I89</f>
        <v>1</v>
      </c>
      <c r="J89" s="172">
        <f>'VOL DWNLD'!J89+'VOL DELTA'!J89</f>
        <v>1</v>
      </c>
      <c r="K89" s="172">
        <f>'VOL DWNLD'!K89+'VOL DELTA'!K89</f>
        <v>1</v>
      </c>
      <c r="L89" s="172">
        <f>'VOL DWNLD'!L89+'VOL DELTA'!L89</f>
        <v>1</v>
      </c>
      <c r="M89" s="172">
        <f>'VOL DWNLD'!M89+'VOL DELTA'!M89</f>
        <v>1</v>
      </c>
      <c r="N89" s="172">
        <f>'VOL DWNLD'!N89+'VOL DELTA'!N89</f>
        <v>1</v>
      </c>
      <c r="O89" s="172">
        <f>'VOL DWNLD'!O89+'VOL DELTA'!O89</f>
        <v>1</v>
      </c>
      <c r="P89" s="172">
        <f>'VOL DWNLD'!P89+'VOL DELTA'!P89</f>
        <v>1.03</v>
      </c>
      <c r="Q89" s="172">
        <f>'VOL DWNLD'!Q89+'VOL DELTA'!Q89</f>
        <v>1</v>
      </c>
      <c r="R89" s="172">
        <f>'VOL DWNLD'!R89+'VOL DELTA'!R89</f>
        <v>1</v>
      </c>
      <c r="S89" s="172">
        <f>'VOL DWNLD'!S89+'VOL DELTA'!S89</f>
        <v>1.02</v>
      </c>
      <c r="T89" s="172">
        <f>'VOL DWNLD'!T89+'VOL DELTA'!T89</f>
        <v>1</v>
      </c>
      <c r="U89" s="172">
        <f>'VOL DWNLD'!U89+'VOL DELTA'!U89</f>
        <v>1</v>
      </c>
      <c r="V89" s="172">
        <f>'VOL DWNLD'!V89+'VOL DELTA'!V89</f>
        <v>1</v>
      </c>
      <c r="W89" s="172">
        <f>'VOL DWNLD'!W89+'VOL DELTA'!W89</f>
        <v>1</v>
      </c>
      <c r="X89" s="172">
        <f>'VOL DWNLD'!X89+'VOL DELTA'!X89</f>
        <v>1</v>
      </c>
      <c r="Y89" s="172">
        <f>'VOL DWNLD'!Y89+'VOL DELTA'!Y89</f>
        <v>1</v>
      </c>
      <c r="Z89" s="172">
        <f>'VOL DWNLD'!Z89+'VOL DELTA'!Z89</f>
        <v>1</v>
      </c>
      <c r="AA89" s="172">
        <f>'VOL DWNLD'!AA89+'VOL DELTA'!AA89</f>
        <v>1</v>
      </c>
      <c r="AB89" s="172">
        <f>'VOL DWNLD'!AB89+'VOL DELTA'!AB89</f>
        <v>1</v>
      </c>
      <c r="AC89" s="172">
        <f>'VOL DWNLD'!AC89+'VOL DELTA'!AC89</f>
        <v>1</v>
      </c>
      <c r="AD89" s="172">
        <f>'VOL DWNLD'!AD89+'VOL DELTA'!AD89</f>
        <v>1</v>
      </c>
      <c r="AE89" s="172">
        <f>'VOL DWNLD'!AE89+'VOL DELTA'!AE89</f>
        <v>1</v>
      </c>
      <c r="AF89" s="172">
        <f>'VOL DWNLD'!AF89+'VOL DELTA'!AF89</f>
        <v>1.1000000000000001</v>
      </c>
      <c r="AG89" s="172">
        <f>'VOL DWNLD'!AG89+'VOL DELTA'!AG89</f>
        <v>1.1000000000000001</v>
      </c>
      <c r="AH89" s="172">
        <f>'VOL DWNLD'!AH89+'VOL DELTA'!AH89</f>
        <v>1.05</v>
      </c>
      <c r="AI89" s="172">
        <f>'VOL DWNLD'!AI89+'VOL DELTA'!AI89</f>
        <v>1</v>
      </c>
      <c r="AJ89" s="172">
        <f>'VOL DWNLD'!AJ89+'VOL DELTA'!AJ89</f>
        <v>1</v>
      </c>
      <c r="AK89" s="172">
        <f>'VOL DWNLD'!AK89+'VOL DELTA'!AK89</f>
        <v>1.02</v>
      </c>
      <c r="AL89" s="172">
        <f>'VOL DWNLD'!AL89+'VOL DELTA'!AL89</f>
        <v>1</v>
      </c>
      <c r="AM89" s="172">
        <f>'VOL DWNLD'!AM89+'VOL DELTA'!AM89</f>
        <v>1</v>
      </c>
      <c r="AN89" s="172">
        <f>'VOL DWNLD'!AN89+'VOL DELTA'!AN89</f>
        <v>1</v>
      </c>
      <c r="AO89" s="172">
        <f>'VOL DWNLD'!AO89+'VOL DELTA'!AO89</f>
        <v>1</v>
      </c>
    </row>
    <row r="90" spans="1:41" x14ac:dyDescent="0.25">
      <c r="A90" s="171">
        <v>39417</v>
      </c>
      <c r="B90" s="172">
        <f>'VOL DWNLD'!B90+'VOL DELTA'!B90</f>
        <v>1</v>
      </c>
      <c r="C90" s="172">
        <f>'VOL DWNLD'!C90+'VOL DELTA'!C90</f>
        <v>1</v>
      </c>
      <c r="D90" s="172">
        <f>'VOL DWNLD'!D90+'VOL DELTA'!D90</f>
        <v>1</v>
      </c>
      <c r="E90" s="172">
        <f>'VOL DWNLD'!E90+'VOL DELTA'!E90</f>
        <v>1</v>
      </c>
      <c r="F90" s="172">
        <f>'VOL DWNLD'!F90+'VOL DELTA'!F90</f>
        <v>1</v>
      </c>
      <c r="G90" s="172">
        <f>'VOL DWNLD'!G90+'VOL DELTA'!G90</f>
        <v>1</v>
      </c>
      <c r="H90" s="172">
        <f>'VOL DWNLD'!H90+'VOL DELTA'!H90</f>
        <v>1</v>
      </c>
      <c r="I90" s="172">
        <f>'VOL DWNLD'!I90+'VOL DELTA'!I90</f>
        <v>1</v>
      </c>
      <c r="J90" s="172">
        <f>'VOL DWNLD'!J90+'VOL DELTA'!J90</f>
        <v>1</v>
      </c>
      <c r="K90" s="172">
        <f>'VOL DWNLD'!K90+'VOL DELTA'!K90</f>
        <v>1</v>
      </c>
      <c r="L90" s="172">
        <f>'VOL DWNLD'!L90+'VOL DELTA'!L90</f>
        <v>1</v>
      </c>
      <c r="M90" s="172">
        <f>'VOL DWNLD'!M90+'VOL DELTA'!M90</f>
        <v>1</v>
      </c>
      <c r="N90" s="172">
        <f>'VOL DWNLD'!N90+'VOL DELTA'!N90</f>
        <v>1</v>
      </c>
      <c r="O90" s="172">
        <f>'VOL DWNLD'!O90+'VOL DELTA'!O90</f>
        <v>1</v>
      </c>
      <c r="P90" s="172">
        <f>'VOL DWNLD'!P90+'VOL DELTA'!P90</f>
        <v>1.03</v>
      </c>
      <c r="Q90" s="172">
        <f>'VOL DWNLD'!Q90+'VOL DELTA'!Q90</f>
        <v>1</v>
      </c>
      <c r="R90" s="172">
        <f>'VOL DWNLD'!R90+'VOL DELTA'!R90</f>
        <v>1</v>
      </c>
      <c r="S90" s="172">
        <f>'VOL DWNLD'!S90+'VOL DELTA'!S90</f>
        <v>1.02</v>
      </c>
      <c r="T90" s="172">
        <f>'VOL DWNLD'!T90+'VOL DELTA'!T90</f>
        <v>1</v>
      </c>
      <c r="U90" s="172">
        <f>'VOL DWNLD'!U90+'VOL DELTA'!U90</f>
        <v>1</v>
      </c>
      <c r="V90" s="172">
        <f>'VOL DWNLD'!V90+'VOL DELTA'!V90</f>
        <v>1</v>
      </c>
      <c r="W90" s="172">
        <f>'VOL DWNLD'!W90+'VOL DELTA'!W90</f>
        <v>1</v>
      </c>
      <c r="X90" s="172">
        <f>'VOL DWNLD'!X90+'VOL DELTA'!X90</f>
        <v>1</v>
      </c>
      <c r="Y90" s="172">
        <f>'VOL DWNLD'!Y90+'VOL DELTA'!Y90</f>
        <v>1</v>
      </c>
      <c r="Z90" s="172">
        <f>'VOL DWNLD'!Z90+'VOL DELTA'!Z90</f>
        <v>1</v>
      </c>
      <c r="AA90" s="172">
        <f>'VOL DWNLD'!AA90+'VOL DELTA'!AA90</f>
        <v>1</v>
      </c>
      <c r="AB90" s="172">
        <f>'VOL DWNLD'!AB90+'VOL DELTA'!AB90</f>
        <v>1</v>
      </c>
      <c r="AC90" s="172">
        <f>'VOL DWNLD'!AC90+'VOL DELTA'!AC90</f>
        <v>1</v>
      </c>
      <c r="AD90" s="172">
        <f>'VOL DWNLD'!AD90+'VOL DELTA'!AD90</f>
        <v>1</v>
      </c>
      <c r="AE90" s="172">
        <f>'VOL DWNLD'!AE90+'VOL DELTA'!AE90</f>
        <v>1</v>
      </c>
      <c r="AF90" s="172">
        <f>'VOL DWNLD'!AF90+'VOL DELTA'!AF90</f>
        <v>1.1000000000000001</v>
      </c>
      <c r="AG90" s="172">
        <f>'VOL DWNLD'!AG90+'VOL DELTA'!AG90</f>
        <v>1.1000000000000001</v>
      </c>
      <c r="AH90" s="172">
        <f>'VOL DWNLD'!AH90+'VOL DELTA'!AH90</f>
        <v>1.05</v>
      </c>
      <c r="AI90" s="172">
        <f>'VOL DWNLD'!AI90+'VOL DELTA'!AI90</f>
        <v>1</v>
      </c>
      <c r="AJ90" s="172">
        <f>'VOL DWNLD'!AJ90+'VOL DELTA'!AJ90</f>
        <v>1</v>
      </c>
      <c r="AK90" s="172">
        <f>'VOL DWNLD'!AK90+'VOL DELTA'!AK90</f>
        <v>1.02</v>
      </c>
      <c r="AL90" s="172">
        <f>'VOL DWNLD'!AL90+'VOL DELTA'!AL90</f>
        <v>1</v>
      </c>
      <c r="AM90" s="172">
        <f>'VOL DWNLD'!AM90+'VOL DELTA'!AM90</f>
        <v>1</v>
      </c>
      <c r="AN90" s="172">
        <f>'VOL DWNLD'!AN90+'VOL DELTA'!AN90</f>
        <v>1</v>
      </c>
      <c r="AO90" s="172">
        <f>'VOL DWNLD'!AO90+'VOL DELTA'!AO90</f>
        <v>1</v>
      </c>
    </row>
    <row r="91" spans="1:41" x14ac:dyDescent="0.25">
      <c r="A91" s="171">
        <v>39448</v>
      </c>
      <c r="B91" s="172">
        <f>'VOL DWNLD'!B91+'VOL DELTA'!B91</f>
        <v>1</v>
      </c>
      <c r="C91" s="172">
        <f>'VOL DWNLD'!C91+'VOL DELTA'!C91</f>
        <v>1</v>
      </c>
      <c r="D91" s="172">
        <f>'VOL DWNLD'!D91+'VOL DELTA'!D91</f>
        <v>1</v>
      </c>
      <c r="E91" s="172">
        <f>'VOL DWNLD'!E91+'VOL DELTA'!E91</f>
        <v>1</v>
      </c>
      <c r="F91" s="172">
        <f>'VOL DWNLD'!F91+'VOL DELTA'!F91</f>
        <v>1</v>
      </c>
      <c r="G91" s="172">
        <f>'VOL DWNLD'!G91+'VOL DELTA'!G91</f>
        <v>1</v>
      </c>
      <c r="H91" s="172">
        <f>'VOL DWNLD'!H91+'VOL DELTA'!H91</f>
        <v>1</v>
      </c>
      <c r="I91" s="172">
        <f>'VOL DWNLD'!I91+'VOL DELTA'!I91</f>
        <v>1</v>
      </c>
      <c r="J91" s="172">
        <f>'VOL DWNLD'!J91+'VOL DELTA'!J91</f>
        <v>1</v>
      </c>
      <c r="K91" s="172">
        <f>'VOL DWNLD'!K91+'VOL DELTA'!K91</f>
        <v>1</v>
      </c>
      <c r="L91" s="172">
        <f>'VOL DWNLD'!L91+'VOL DELTA'!L91</f>
        <v>1</v>
      </c>
      <c r="M91" s="172">
        <f>'VOL DWNLD'!M91+'VOL DELTA'!M91</f>
        <v>1</v>
      </c>
      <c r="N91" s="172">
        <f>'VOL DWNLD'!N91+'VOL DELTA'!N91</f>
        <v>1</v>
      </c>
      <c r="O91" s="172">
        <f>'VOL DWNLD'!O91+'VOL DELTA'!O91</f>
        <v>1</v>
      </c>
      <c r="P91" s="172">
        <f>'VOL DWNLD'!P91+'VOL DELTA'!P91</f>
        <v>1.03</v>
      </c>
      <c r="Q91" s="172">
        <f>'VOL DWNLD'!Q91+'VOL DELTA'!Q91</f>
        <v>1</v>
      </c>
      <c r="R91" s="172">
        <f>'VOL DWNLD'!R91+'VOL DELTA'!R91</f>
        <v>1</v>
      </c>
      <c r="S91" s="172">
        <f>'VOL DWNLD'!S91+'VOL DELTA'!S91</f>
        <v>1.02</v>
      </c>
      <c r="T91" s="172">
        <f>'VOL DWNLD'!T91+'VOL DELTA'!T91</f>
        <v>1</v>
      </c>
      <c r="U91" s="172">
        <f>'VOL DWNLD'!U91+'VOL DELTA'!U91</f>
        <v>1</v>
      </c>
      <c r="V91" s="172">
        <f>'VOL DWNLD'!V91+'VOL DELTA'!V91</f>
        <v>1</v>
      </c>
      <c r="W91" s="172">
        <f>'VOL DWNLD'!W91+'VOL DELTA'!W91</f>
        <v>1</v>
      </c>
      <c r="X91" s="172">
        <f>'VOL DWNLD'!X91+'VOL DELTA'!X91</f>
        <v>1</v>
      </c>
      <c r="Y91" s="172">
        <f>'VOL DWNLD'!Y91+'VOL DELTA'!Y91</f>
        <v>1</v>
      </c>
      <c r="Z91" s="172">
        <f>'VOL DWNLD'!Z91+'VOL DELTA'!Z91</f>
        <v>1</v>
      </c>
      <c r="AA91" s="172">
        <f>'VOL DWNLD'!AA91+'VOL DELTA'!AA91</f>
        <v>1</v>
      </c>
      <c r="AB91" s="172">
        <f>'VOL DWNLD'!AB91+'VOL DELTA'!AB91</f>
        <v>1</v>
      </c>
      <c r="AC91" s="172">
        <f>'VOL DWNLD'!AC91+'VOL DELTA'!AC91</f>
        <v>1</v>
      </c>
      <c r="AD91" s="172">
        <f>'VOL DWNLD'!AD91+'VOL DELTA'!AD91</f>
        <v>1</v>
      </c>
      <c r="AE91" s="172">
        <f>'VOL DWNLD'!AE91+'VOL DELTA'!AE91</f>
        <v>1</v>
      </c>
      <c r="AF91" s="172">
        <f>'VOL DWNLD'!AF91+'VOL DELTA'!AF91</f>
        <v>1.1000000000000001</v>
      </c>
      <c r="AG91" s="172">
        <f>'VOL DWNLD'!AG91+'VOL DELTA'!AG91</f>
        <v>1.1000000000000001</v>
      </c>
      <c r="AH91" s="172">
        <f>'VOL DWNLD'!AH91+'VOL DELTA'!AH91</f>
        <v>1.05</v>
      </c>
      <c r="AI91" s="172">
        <f>'VOL DWNLD'!AI91+'VOL DELTA'!AI91</f>
        <v>1</v>
      </c>
      <c r="AJ91" s="172">
        <f>'VOL DWNLD'!AJ91+'VOL DELTA'!AJ91</f>
        <v>1</v>
      </c>
      <c r="AK91" s="172">
        <f>'VOL DWNLD'!AK91+'VOL DELTA'!AK91</f>
        <v>1.02</v>
      </c>
      <c r="AL91" s="172">
        <f>'VOL DWNLD'!AL91+'VOL DELTA'!AL91</f>
        <v>1</v>
      </c>
      <c r="AM91" s="172">
        <f>'VOL DWNLD'!AM91+'VOL DELTA'!AM91</f>
        <v>1</v>
      </c>
      <c r="AN91" s="172">
        <f>'VOL DWNLD'!AN91+'VOL DELTA'!AN91</f>
        <v>1</v>
      </c>
      <c r="AO91" s="172">
        <f>'VOL DWNLD'!AO91+'VOL DELTA'!AO91</f>
        <v>1</v>
      </c>
    </row>
    <row r="92" spans="1:41" x14ac:dyDescent="0.25">
      <c r="A92" s="171">
        <v>39479</v>
      </c>
      <c r="B92" s="172">
        <f>'VOL DWNLD'!B92+'VOL DELTA'!B92</f>
        <v>1</v>
      </c>
      <c r="C92" s="172">
        <f>'VOL DWNLD'!C92+'VOL DELTA'!C92</f>
        <v>1</v>
      </c>
      <c r="D92" s="172">
        <f>'VOL DWNLD'!D92+'VOL DELTA'!D92</f>
        <v>1</v>
      </c>
      <c r="E92" s="172">
        <f>'VOL DWNLD'!E92+'VOL DELTA'!E92</f>
        <v>1</v>
      </c>
      <c r="F92" s="172">
        <f>'VOL DWNLD'!F92+'VOL DELTA'!F92</f>
        <v>1</v>
      </c>
      <c r="G92" s="172">
        <f>'VOL DWNLD'!G92+'VOL DELTA'!G92</f>
        <v>1</v>
      </c>
      <c r="H92" s="172">
        <f>'VOL DWNLD'!H92+'VOL DELTA'!H92</f>
        <v>1</v>
      </c>
      <c r="I92" s="172">
        <f>'VOL DWNLD'!I92+'VOL DELTA'!I92</f>
        <v>1</v>
      </c>
      <c r="J92" s="172">
        <f>'VOL DWNLD'!J92+'VOL DELTA'!J92</f>
        <v>1</v>
      </c>
      <c r="K92" s="172">
        <f>'VOL DWNLD'!K92+'VOL DELTA'!K92</f>
        <v>1</v>
      </c>
      <c r="L92" s="172">
        <f>'VOL DWNLD'!L92+'VOL DELTA'!L92</f>
        <v>1</v>
      </c>
      <c r="M92" s="172">
        <f>'VOL DWNLD'!M92+'VOL DELTA'!M92</f>
        <v>1</v>
      </c>
      <c r="N92" s="172">
        <f>'VOL DWNLD'!N92+'VOL DELTA'!N92</f>
        <v>1</v>
      </c>
      <c r="O92" s="172">
        <f>'VOL DWNLD'!O92+'VOL DELTA'!O92</f>
        <v>1</v>
      </c>
      <c r="P92" s="172">
        <f>'VOL DWNLD'!P92+'VOL DELTA'!P92</f>
        <v>1.03</v>
      </c>
      <c r="Q92" s="172">
        <f>'VOL DWNLD'!Q92+'VOL DELTA'!Q92</f>
        <v>1</v>
      </c>
      <c r="R92" s="172">
        <f>'VOL DWNLD'!R92+'VOL DELTA'!R92</f>
        <v>1</v>
      </c>
      <c r="S92" s="172">
        <f>'VOL DWNLD'!S92+'VOL DELTA'!S92</f>
        <v>1.02</v>
      </c>
      <c r="T92" s="172">
        <f>'VOL DWNLD'!T92+'VOL DELTA'!T92</f>
        <v>1</v>
      </c>
      <c r="U92" s="172">
        <f>'VOL DWNLD'!U92+'VOL DELTA'!U92</f>
        <v>1</v>
      </c>
      <c r="V92" s="172">
        <f>'VOL DWNLD'!V92+'VOL DELTA'!V92</f>
        <v>1</v>
      </c>
      <c r="W92" s="172">
        <f>'VOL DWNLD'!W92+'VOL DELTA'!W92</f>
        <v>1</v>
      </c>
      <c r="X92" s="172">
        <f>'VOL DWNLD'!X92+'VOL DELTA'!X92</f>
        <v>1</v>
      </c>
      <c r="Y92" s="172">
        <f>'VOL DWNLD'!Y92+'VOL DELTA'!Y92</f>
        <v>1</v>
      </c>
      <c r="Z92" s="172">
        <f>'VOL DWNLD'!Z92+'VOL DELTA'!Z92</f>
        <v>1</v>
      </c>
      <c r="AA92" s="172">
        <f>'VOL DWNLD'!AA92+'VOL DELTA'!AA92</f>
        <v>1</v>
      </c>
      <c r="AB92" s="172">
        <f>'VOL DWNLD'!AB92+'VOL DELTA'!AB92</f>
        <v>1</v>
      </c>
      <c r="AC92" s="172">
        <f>'VOL DWNLD'!AC92+'VOL DELTA'!AC92</f>
        <v>1</v>
      </c>
      <c r="AD92" s="172">
        <f>'VOL DWNLD'!AD92+'VOL DELTA'!AD92</f>
        <v>1</v>
      </c>
      <c r="AE92" s="172">
        <f>'VOL DWNLD'!AE92+'VOL DELTA'!AE92</f>
        <v>1</v>
      </c>
      <c r="AF92" s="172">
        <f>'VOL DWNLD'!AF92+'VOL DELTA'!AF92</f>
        <v>1.1000000000000001</v>
      </c>
      <c r="AG92" s="172">
        <f>'VOL DWNLD'!AG92+'VOL DELTA'!AG92</f>
        <v>1.1000000000000001</v>
      </c>
      <c r="AH92" s="172">
        <f>'VOL DWNLD'!AH92+'VOL DELTA'!AH92</f>
        <v>1.05</v>
      </c>
      <c r="AI92" s="172">
        <f>'VOL DWNLD'!AI92+'VOL DELTA'!AI92</f>
        <v>1</v>
      </c>
      <c r="AJ92" s="172">
        <f>'VOL DWNLD'!AJ92+'VOL DELTA'!AJ92</f>
        <v>1</v>
      </c>
      <c r="AK92" s="172">
        <f>'VOL DWNLD'!AK92+'VOL DELTA'!AK92</f>
        <v>1.02</v>
      </c>
      <c r="AL92" s="172">
        <f>'VOL DWNLD'!AL92+'VOL DELTA'!AL92</f>
        <v>1</v>
      </c>
      <c r="AM92" s="172">
        <f>'VOL DWNLD'!AM92+'VOL DELTA'!AM92</f>
        <v>1</v>
      </c>
      <c r="AN92" s="172">
        <f>'VOL DWNLD'!AN92+'VOL DELTA'!AN92</f>
        <v>1</v>
      </c>
      <c r="AO92" s="172">
        <f>'VOL DWNLD'!AO92+'VOL DELTA'!AO92</f>
        <v>1</v>
      </c>
    </row>
    <row r="93" spans="1:41" x14ac:dyDescent="0.25">
      <c r="A93" s="171">
        <v>39508</v>
      </c>
      <c r="B93" s="172">
        <f>'VOL DWNLD'!B93+'VOL DELTA'!B93</f>
        <v>1</v>
      </c>
      <c r="C93" s="172">
        <f>'VOL DWNLD'!C93+'VOL DELTA'!C93</f>
        <v>1</v>
      </c>
      <c r="D93" s="172">
        <f>'VOL DWNLD'!D93+'VOL DELTA'!D93</f>
        <v>1</v>
      </c>
      <c r="E93" s="172">
        <f>'VOL DWNLD'!E93+'VOL DELTA'!E93</f>
        <v>1</v>
      </c>
      <c r="F93" s="172">
        <f>'VOL DWNLD'!F93+'VOL DELTA'!F93</f>
        <v>1</v>
      </c>
      <c r="G93" s="172">
        <f>'VOL DWNLD'!G93+'VOL DELTA'!G93</f>
        <v>1</v>
      </c>
      <c r="H93" s="172">
        <f>'VOL DWNLD'!H93+'VOL DELTA'!H93</f>
        <v>1</v>
      </c>
      <c r="I93" s="172">
        <f>'VOL DWNLD'!I93+'VOL DELTA'!I93</f>
        <v>1</v>
      </c>
      <c r="J93" s="172">
        <f>'VOL DWNLD'!J93+'VOL DELTA'!J93</f>
        <v>1</v>
      </c>
      <c r="K93" s="172">
        <f>'VOL DWNLD'!K93+'VOL DELTA'!K93</f>
        <v>1</v>
      </c>
      <c r="L93" s="172">
        <f>'VOL DWNLD'!L93+'VOL DELTA'!L93</f>
        <v>1</v>
      </c>
      <c r="M93" s="172">
        <f>'VOL DWNLD'!M93+'VOL DELTA'!M93</f>
        <v>1</v>
      </c>
      <c r="N93" s="172">
        <f>'VOL DWNLD'!N93+'VOL DELTA'!N93</f>
        <v>1</v>
      </c>
      <c r="O93" s="172">
        <f>'VOL DWNLD'!O93+'VOL DELTA'!O93</f>
        <v>1</v>
      </c>
      <c r="P93" s="172">
        <f>'VOL DWNLD'!P93+'VOL DELTA'!P93</f>
        <v>1.03</v>
      </c>
      <c r="Q93" s="172">
        <f>'VOL DWNLD'!Q93+'VOL DELTA'!Q93</f>
        <v>1</v>
      </c>
      <c r="R93" s="172">
        <f>'VOL DWNLD'!R93+'VOL DELTA'!R93</f>
        <v>1</v>
      </c>
      <c r="S93" s="172">
        <f>'VOL DWNLD'!S93+'VOL DELTA'!S93</f>
        <v>1.02</v>
      </c>
      <c r="T93" s="172">
        <f>'VOL DWNLD'!T93+'VOL DELTA'!T93</f>
        <v>1</v>
      </c>
      <c r="U93" s="172">
        <f>'VOL DWNLD'!U93+'VOL DELTA'!U93</f>
        <v>1</v>
      </c>
      <c r="V93" s="172">
        <f>'VOL DWNLD'!V93+'VOL DELTA'!V93</f>
        <v>1</v>
      </c>
      <c r="W93" s="172">
        <f>'VOL DWNLD'!W93+'VOL DELTA'!W93</f>
        <v>1</v>
      </c>
      <c r="X93" s="172">
        <f>'VOL DWNLD'!X93+'VOL DELTA'!X93</f>
        <v>1</v>
      </c>
      <c r="Y93" s="172">
        <f>'VOL DWNLD'!Y93+'VOL DELTA'!Y93</f>
        <v>1</v>
      </c>
      <c r="Z93" s="172">
        <f>'VOL DWNLD'!Z93+'VOL DELTA'!Z93</f>
        <v>1</v>
      </c>
      <c r="AA93" s="172">
        <f>'VOL DWNLD'!AA93+'VOL DELTA'!AA93</f>
        <v>1</v>
      </c>
      <c r="AB93" s="172">
        <f>'VOL DWNLD'!AB93+'VOL DELTA'!AB93</f>
        <v>1</v>
      </c>
      <c r="AC93" s="172">
        <f>'VOL DWNLD'!AC93+'VOL DELTA'!AC93</f>
        <v>1</v>
      </c>
      <c r="AD93" s="172">
        <f>'VOL DWNLD'!AD93+'VOL DELTA'!AD93</f>
        <v>1</v>
      </c>
      <c r="AE93" s="172">
        <f>'VOL DWNLD'!AE93+'VOL DELTA'!AE93</f>
        <v>1</v>
      </c>
      <c r="AF93" s="172">
        <f>'VOL DWNLD'!AF93+'VOL DELTA'!AF93</f>
        <v>1.1000000000000001</v>
      </c>
      <c r="AG93" s="172">
        <f>'VOL DWNLD'!AG93+'VOL DELTA'!AG93</f>
        <v>1.1000000000000001</v>
      </c>
      <c r="AH93" s="172">
        <f>'VOL DWNLD'!AH93+'VOL DELTA'!AH93</f>
        <v>1.05</v>
      </c>
      <c r="AI93" s="172">
        <f>'VOL DWNLD'!AI93+'VOL DELTA'!AI93</f>
        <v>1</v>
      </c>
      <c r="AJ93" s="172">
        <f>'VOL DWNLD'!AJ93+'VOL DELTA'!AJ93</f>
        <v>1</v>
      </c>
      <c r="AK93" s="172">
        <f>'VOL DWNLD'!AK93+'VOL DELTA'!AK93</f>
        <v>1.02</v>
      </c>
      <c r="AL93" s="172">
        <f>'VOL DWNLD'!AL93+'VOL DELTA'!AL93</f>
        <v>1</v>
      </c>
      <c r="AM93" s="172">
        <f>'VOL DWNLD'!AM93+'VOL DELTA'!AM93</f>
        <v>1</v>
      </c>
      <c r="AN93" s="172">
        <f>'VOL DWNLD'!AN93+'VOL DELTA'!AN93</f>
        <v>1</v>
      </c>
      <c r="AO93" s="172">
        <f>'VOL DWNLD'!AO93+'VOL DELTA'!AO93</f>
        <v>1</v>
      </c>
    </row>
    <row r="94" spans="1:41" x14ac:dyDescent="0.25">
      <c r="A94" s="171">
        <v>39539</v>
      </c>
      <c r="B94" s="172">
        <f>'VOL DWNLD'!B94+'VOL DELTA'!B94</f>
        <v>1</v>
      </c>
      <c r="C94" s="172">
        <f>'VOL DWNLD'!C94+'VOL DELTA'!C94</f>
        <v>1</v>
      </c>
      <c r="D94" s="172">
        <f>'VOL DWNLD'!D94+'VOL DELTA'!D94</f>
        <v>1</v>
      </c>
      <c r="E94" s="172">
        <f>'VOL DWNLD'!E94+'VOL DELTA'!E94</f>
        <v>1</v>
      </c>
      <c r="F94" s="172">
        <f>'VOL DWNLD'!F94+'VOL DELTA'!F94</f>
        <v>1</v>
      </c>
      <c r="G94" s="172">
        <f>'VOL DWNLD'!G94+'VOL DELTA'!G94</f>
        <v>1</v>
      </c>
      <c r="H94" s="172">
        <f>'VOL DWNLD'!H94+'VOL DELTA'!H94</f>
        <v>1</v>
      </c>
      <c r="I94" s="172">
        <f>'VOL DWNLD'!I94+'VOL DELTA'!I94</f>
        <v>1</v>
      </c>
      <c r="J94" s="172">
        <f>'VOL DWNLD'!J94+'VOL DELTA'!J94</f>
        <v>1</v>
      </c>
      <c r="K94" s="172">
        <f>'VOL DWNLD'!K94+'VOL DELTA'!K94</f>
        <v>1</v>
      </c>
      <c r="L94" s="172">
        <f>'VOL DWNLD'!L94+'VOL DELTA'!L94</f>
        <v>1</v>
      </c>
      <c r="M94" s="172">
        <f>'VOL DWNLD'!M94+'VOL DELTA'!M94</f>
        <v>1</v>
      </c>
      <c r="N94" s="172">
        <f>'VOL DWNLD'!N94+'VOL DELTA'!N94</f>
        <v>1</v>
      </c>
      <c r="O94" s="172">
        <f>'VOL DWNLD'!O94+'VOL DELTA'!O94</f>
        <v>1</v>
      </c>
      <c r="P94" s="172">
        <f>'VOL DWNLD'!P94+'VOL DELTA'!P94</f>
        <v>1.03</v>
      </c>
      <c r="Q94" s="172">
        <f>'VOL DWNLD'!Q94+'VOL DELTA'!Q94</f>
        <v>1</v>
      </c>
      <c r="R94" s="172">
        <f>'VOL DWNLD'!R94+'VOL DELTA'!R94</f>
        <v>1</v>
      </c>
      <c r="S94" s="172">
        <f>'VOL DWNLD'!S94+'VOL DELTA'!S94</f>
        <v>1.02</v>
      </c>
      <c r="T94" s="172">
        <f>'VOL DWNLD'!T94+'VOL DELTA'!T94</f>
        <v>1</v>
      </c>
      <c r="U94" s="172">
        <f>'VOL DWNLD'!U94+'VOL DELTA'!U94</f>
        <v>1</v>
      </c>
      <c r="V94" s="172">
        <f>'VOL DWNLD'!V94+'VOL DELTA'!V94</f>
        <v>1</v>
      </c>
      <c r="W94" s="172">
        <f>'VOL DWNLD'!W94+'VOL DELTA'!W94</f>
        <v>1</v>
      </c>
      <c r="X94" s="172">
        <f>'VOL DWNLD'!X94+'VOL DELTA'!X94</f>
        <v>1</v>
      </c>
      <c r="Y94" s="172">
        <f>'VOL DWNLD'!Y94+'VOL DELTA'!Y94</f>
        <v>1.02</v>
      </c>
      <c r="Z94" s="172">
        <f>'VOL DWNLD'!Z94+'VOL DELTA'!Z94</f>
        <v>1</v>
      </c>
      <c r="AA94" s="172">
        <f>'VOL DWNLD'!AA94+'VOL DELTA'!AA94</f>
        <v>1</v>
      </c>
      <c r="AB94" s="172">
        <f>'VOL DWNLD'!AB94+'VOL DELTA'!AB94</f>
        <v>1</v>
      </c>
      <c r="AC94" s="172">
        <f>'VOL DWNLD'!AC94+'VOL DELTA'!AC94</f>
        <v>1</v>
      </c>
      <c r="AD94" s="172">
        <f>'VOL DWNLD'!AD94+'VOL DELTA'!AD94</f>
        <v>0.98</v>
      </c>
      <c r="AE94" s="172">
        <f>'VOL DWNLD'!AE94+'VOL DELTA'!AE94</f>
        <v>0.98</v>
      </c>
      <c r="AF94" s="172">
        <f>'VOL DWNLD'!AF94+'VOL DELTA'!AF94</f>
        <v>0.98</v>
      </c>
      <c r="AG94" s="172">
        <f>'VOL DWNLD'!AG94+'VOL DELTA'!AG94</f>
        <v>0.98</v>
      </c>
      <c r="AH94" s="172">
        <f>'VOL DWNLD'!AH94+'VOL DELTA'!AH94</f>
        <v>1.05</v>
      </c>
      <c r="AI94" s="172">
        <f>'VOL DWNLD'!AI94+'VOL DELTA'!AI94</f>
        <v>1</v>
      </c>
      <c r="AJ94" s="172">
        <f>'VOL DWNLD'!AJ94+'VOL DELTA'!AJ94</f>
        <v>1</v>
      </c>
      <c r="AK94" s="172">
        <f>'VOL DWNLD'!AK94+'VOL DELTA'!AK94</f>
        <v>1.02</v>
      </c>
      <c r="AL94" s="172">
        <f>'VOL DWNLD'!AL94+'VOL DELTA'!AL94</f>
        <v>1</v>
      </c>
      <c r="AM94" s="172">
        <f>'VOL DWNLD'!AM94+'VOL DELTA'!AM94</f>
        <v>1</v>
      </c>
      <c r="AN94" s="172">
        <f>'VOL DWNLD'!AN94+'VOL DELTA'!AN94</f>
        <v>1</v>
      </c>
      <c r="AO94" s="172">
        <f>'VOL DWNLD'!AO94+'VOL DELTA'!AO94</f>
        <v>1</v>
      </c>
    </row>
    <row r="95" spans="1:41" x14ac:dyDescent="0.25">
      <c r="A95" s="171">
        <v>39569</v>
      </c>
      <c r="B95" s="172">
        <f>'VOL DWNLD'!B95+'VOL DELTA'!B95</f>
        <v>1</v>
      </c>
      <c r="C95" s="172">
        <f>'VOL DWNLD'!C95+'VOL DELTA'!C95</f>
        <v>1</v>
      </c>
      <c r="D95" s="172">
        <f>'VOL DWNLD'!D95+'VOL DELTA'!D95</f>
        <v>1</v>
      </c>
      <c r="E95" s="172">
        <f>'VOL DWNLD'!E95+'VOL DELTA'!E95</f>
        <v>1</v>
      </c>
      <c r="F95" s="172">
        <f>'VOL DWNLD'!F95+'VOL DELTA'!F95</f>
        <v>1</v>
      </c>
      <c r="G95" s="172">
        <f>'VOL DWNLD'!G95+'VOL DELTA'!G95</f>
        <v>1</v>
      </c>
      <c r="H95" s="172">
        <f>'VOL DWNLD'!H95+'VOL DELTA'!H95</f>
        <v>1</v>
      </c>
      <c r="I95" s="172">
        <f>'VOL DWNLD'!I95+'VOL DELTA'!I95</f>
        <v>1</v>
      </c>
      <c r="J95" s="172">
        <f>'VOL DWNLD'!J95+'VOL DELTA'!J95</f>
        <v>1</v>
      </c>
      <c r="K95" s="172">
        <f>'VOL DWNLD'!K95+'VOL DELTA'!K95</f>
        <v>1</v>
      </c>
      <c r="L95" s="172">
        <f>'VOL DWNLD'!L95+'VOL DELTA'!L95</f>
        <v>1</v>
      </c>
      <c r="M95" s="172">
        <f>'VOL DWNLD'!M95+'VOL DELTA'!M95</f>
        <v>1</v>
      </c>
      <c r="N95" s="172">
        <f>'VOL DWNLD'!N95+'VOL DELTA'!N95</f>
        <v>1</v>
      </c>
      <c r="O95" s="172">
        <f>'VOL DWNLD'!O95+'VOL DELTA'!O95</f>
        <v>1</v>
      </c>
      <c r="P95" s="172">
        <f>'VOL DWNLD'!P95+'VOL DELTA'!P95</f>
        <v>1.03</v>
      </c>
      <c r="Q95" s="172">
        <f>'VOL DWNLD'!Q95+'VOL DELTA'!Q95</f>
        <v>1</v>
      </c>
      <c r="R95" s="172">
        <f>'VOL DWNLD'!R95+'VOL DELTA'!R95</f>
        <v>1</v>
      </c>
      <c r="S95" s="172">
        <f>'VOL DWNLD'!S95+'VOL DELTA'!S95</f>
        <v>1.02</v>
      </c>
      <c r="T95" s="172">
        <f>'VOL DWNLD'!T95+'VOL DELTA'!T95</f>
        <v>1</v>
      </c>
      <c r="U95" s="172">
        <f>'VOL DWNLD'!U95+'VOL DELTA'!U95</f>
        <v>1</v>
      </c>
      <c r="V95" s="172">
        <f>'VOL DWNLD'!V95+'VOL DELTA'!V95</f>
        <v>1</v>
      </c>
      <c r="W95" s="172">
        <f>'VOL DWNLD'!W95+'VOL DELTA'!W95</f>
        <v>1</v>
      </c>
      <c r="X95" s="172">
        <f>'VOL DWNLD'!X95+'VOL DELTA'!X95</f>
        <v>1</v>
      </c>
      <c r="Y95" s="172">
        <f>'VOL DWNLD'!Y95+'VOL DELTA'!Y95</f>
        <v>1.02</v>
      </c>
      <c r="Z95" s="172">
        <f>'VOL DWNLD'!Z95+'VOL DELTA'!Z95</f>
        <v>1</v>
      </c>
      <c r="AA95" s="172">
        <f>'VOL DWNLD'!AA95+'VOL DELTA'!AA95</f>
        <v>1</v>
      </c>
      <c r="AB95" s="172">
        <f>'VOL DWNLD'!AB95+'VOL DELTA'!AB95</f>
        <v>1</v>
      </c>
      <c r="AC95" s="172">
        <f>'VOL DWNLD'!AC95+'VOL DELTA'!AC95</f>
        <v>1</v>
      </c>
      <c r="AD95" s="172">
        <f>'VOL DWNLD'!AD95+'VOL DELTA'!AD95</f>
        <v>0.98</v>
      </c>
      <c r="AE95" s="172">
        <f>'VOL DWNLD'!AE95+'VOL DELTA'!AE95</f>
        <v>0.98</v>
      </c>
      <c r="AF95" s="172">
        <f>'VOL DWNLD'!AF95+'VOL DELTA'!AF95</f>
        <v>0.98</v>
      </c>
      <c r="AG95" s="172">
        <f>'VOL DWNLD'!AG95+'VOL DELTA'!AG95</f>
        <v>0.98</v>
      </c>
      <c r="AH95" s="172">
        <f>'VOL DWNLD'!AH95+'VOL DELTA'!AH95</f>
        <v>1.05</v>
      </c>
      <c r="AI95" s="172">
        <f>'VOL DWNLD'!AI95+'VOL DELTA'!AI95</f>
        <v>1</v>
      </c>
      <c r="AJ95" s="172">
        <f>'VOL DWNLD'!AJ95+'VOL DELTA'!AJ95</f>
        <v>1</v>
      </c>
      <c r="AK95" s="172">
        <f>'VOL DWNLD'!AK95+'VOL DELTA'!AK95</f>
        <v>1.02</v>
      </c>
      <c r="AL95" s="172">
        <f>'VOL DWNLD'!AL95+'VOL DELTA'!AL95</f>
        <v>1</v>
      </c>
      <c r="AM95" s="172">
        <f>'VOL DWNLD'!AM95+'VOL DELTA'!AM95</f>
        <v>1</v>
      </c>
      <c r="AN95" s="172">
        <f>'VOL DWNLD'!AN95+'VOL DELTA'!AN95</f>
        <v>1</v>
      </c>
      <c r="AO95" s="172">
        <f>'VOL DWNLD'!AO95+'VOL DELTA'!AO95</f>
        <v>1</v>
      </c>
    </row>
    <row r="96" spans="1:41" x14ac:dyDescent="0.25">
      <c r="A96" s="171">
        <v>39600</v>
      </c>
      <c r="B96" s="172">
        <f>'VOL DWNLD'!B96+'VOL DELTA'!B96</f>
        <v>1</v>
      </c>
      <c r="C96" s="172">
        <f>'VOL DWNLD'!C96+'VOL DELTA'!C96</f>
        <v>1</v>
      </c>
      <c r="D96" s="172">
        <f>'VOL DWNLD'!D96+'VOL DELTA'!D96</f>
        <v>1</v>
      </c>
      <c r="E96" s="172">
        <f>'VOL DWNLD'!E96+'VOL DELTA'!E96</f>
        <v>1</v>
      </c>
      <c r="F96" s="172">
        <f>'VOL DWNLD'!F96+'VOL DELTA'!F96</f>
        <v>1</v>
      </c>
      <c r="G96" s="172">
        <f>'VOL DWNLD'!G96+'VOL DELTA'!G96</f>
        <v>1</v>
      </c>
      <c r="H96" s="172">
        <f>'VOL DWNLD'!H96+'VOL DELTA'!H96</f>
        <v>1</v>
      </c>
      <c r="I96" s="172">
        <f>'VOL DWNLD'!I96+'VOL DELTA'!I96</f>
        <v>1</v>
      </c>
      <c r="J96" s="172">
        <f>'VOL DWNLD'!J96+'VOL DELTA'!J96</f>
        <v>1</v>
      </c>
      <c r="K96" s="172">
        <f>'VOL DWNLD'!K96+'VOL DELTA'!K96</f>
        <v>1</v>
      </c>
      <c r="L96" s="172">
        <f>'VOL DWNLD'!L96+'VOL DELTA'!L96</f>
        <v>1</v>
      </c>
      <c r="M96" s="172">
        <f>'VOL DWNLD'!M96+'VOL DELTA'!M96</f>
        <v>1</v>
      </c>
      <c r="N96" s="172">
        <f>'VOL DWNLD'!N96+'VOL DELTA'!N96</f>
        <v>1</v>
      </c>
      <c r="O96" s="172">
        <f>'VOL DWNLD'!O96+'VOL DELTA'!O96</f>
        <v>1</v>
      </c>
      <c r="P96" s="172">
        <f>'VOL DWNLD'!P96+'VOL DELTA'!P96</f>
        <v>1.03</v>
      </c>
      <c r="Q96" s="172">
        <f>'VOL DWNLD'!Q96+'VOL DELTA'!Q96</f>
        <v>1</v>
      </c>
      <c r="R96" s="172">
        <f>'VOL DWNLD'!R96+'VOL DELTA'!R96</f>
        <v>1</v>
      </c>
      <c r="S96" s="172">
        <f>'VOL DWNLD'!S96+'VOL DELTA'!S96</f>
        <v>1.02</v>
      </c>
      <c r="T96" s="172">
        <f>'VOL DWNLD'!T96+'VOL DELTA'!T96</f>
        <v>1</v>
      </c>
      <c r="U96" s="172">
        <f>'VOL DWNLD'!U96+'VOL DELTA'!U96</f>
        <v>1</v>
      </c>
      <c r="V96" s="172">
        <f>'VOL DWNLD'!V96+'VOL DELTA'!V96</f>
        <v>1</v>
      </c>
      <c r="W96" s="172">
        <f>'VOL DWNLD'!W96+'VOL DELTA'!W96</f>
        <v>1</v>
      </c>
      <c r="X96" s="172">
        <f>'VOL DWNLD'!X96+'VOL DELTA'!X96</f>
        <v>1</v>
      </c>
      <c r="Y96" s="172">
        <f>'VOL DWNLD'!Y96+'VOL DELTA'!Y96</f>
        <v>1.02</v>
      </c>
      <c r="Z96" s="172">
        <f>'VOL DWNLD'!Z96+'VOL DELTA'!Z96</f>
        <v>1</v>
      </c>
      <c r="AA96" s="172">
        <f>'VOL DWNLD'!AA96+'VOL DELTA'!AA96</f>
        <v>1</v>
      </c>
      <c r="AB96" s="172">
        <f>'VOL DWNLD'!AB96+'VOL DELTA'!AB96</f>
        <v>1</v>
      </c>
      <c r="AC96" s="172">
        <f>'VOL DWNLD'!AC96+'VOL DELTA'!AC96</f>
        <v>1</v>
      </c>
      <c r="AD96" s="172">
        <f>'VOL DWNLD'!AD96+'VOL DELTA'!AD96</f>
        <v>0.98</v>
      </c>
      <c r="AE96" s="172">
        <f>'VOL DWNLD'!AE96+'VOL DELTA'!AE96</f>
        <v>0.98</v>
      </c>
      <c r="AF96" s="172">
        <f>'VOL DWNLD'!AF96+'VOL DELTA'!AF96</f>
        <v>0.98</v>
      </c>
      <c r="AG96" s="172">
        <f>'VOL DWNLD'!AG96+'VOL DELTA'!AG96</f>
        <v>0.98</v>
      </c>
      <c r="AH96" s="172">
        <f>'VOL DWNLD'!AH96+'VOL DELTA'!AH96</f>
        <v>1.05</v>
      </c>
      <c r="AI96" s="172">
        <f>'VOL DWNLD'!AI96+'VOL DELTA'!AI96</f>
        <v>1</v>
      </c>
      <c r="AJ96" s="172">
        <f>'VOL DWNLD'!AJ96+'VOL DELTA'!AJ96</f>
        <v>1</v>
      </c>
      <c r="AK96" s="172">
        <f>'VOL DWNLD'!AK96+'VOL DELTA'!AK96</f>
        <v>1.02</v>
      </c>
      <c r="AL96" s="172">
        <f>'VOL DWNLD'!AL96+'VOL DELTA'!AL96</f>
        <v>1</v>
      </c>
      <c r="AM96" s="172">
        <f>'VOL DWNLD'!AM96+'VOL DELTA'!AM96</f>
        <v>1</v>
      </c>
      <c r="AN96" s="172">
        <f>'VOL DWNLD'!AN96+'VOL DELTA'!AN96</f>
        <v>1</v>
      </c>
      <c r="AO96" s="172">
        <f>'VOL DWNLD'!AO96+'VOL DELTA'!AO96</f>
        <v>1</v>
      </c>
    </row>
    <row r="97" spans="1:41" x14ac:dyDescent="0.25">
      <c r="A97" s="171">
        <v>39630</v>
      </c>
      <c r="B97" s="172">
        <f>'VOL DWNLD'!B97+'VOL DELTA'!B97</f>
        <v>1</v>
      </c>
      <c r="C97" s="172">
        <f>'VOL DWNLD'!C97+'VOL DELTA'!C97</f>
        <v>1</v>
      </c>
      <c r="D97" s="172">
        <f>'VOL DWNLD'!D97+'VOL DELTA'!D97</f>
        <v>1</v>
      </c>
      <c r="E97" s="172">
        <f>'VOL DWNLD'!E97+'VOL DELTA'!E97</f>
        <v>1</v>
      </c>
      <c r="F97" s="172">
        <f>'VOL DWNLD'!F97+'VOL DELTA'!F97</f>
        <v>1</v>
      </c>
      <c r="G97" s="172">
        <f>'VOL DWNLD'!G97+'VOL DELTA'!G97</f>
        <v>1</v>
      </c>
      <c r="H97" s="172">
        <f>'VOL DWNLD'!H97+'VOL DELTA'!H97</f>
        <v>1</v>
      </c>
      <c r="I97" s="172">
        <f>'VOL DWNLD'!I97+'VOL DELTA'!I97</f>
        <v>1</v>
      </c>
      <c r="J97" s="172">
        <f>'VOL DWNLD'!J97+'VOL DELTA'!J97</f>
        <v>1</v>
      </c>
      <c r="K97" s="172">
        <f>'VOL DWNLD'!K97+'VOL DELTA'!K97</f>
        <v>1</v>
      </c>
      <c r="L97" s="172">
        <f>'VOL DWNLD'!L97+'VOL DELTA'!L97</f>
        <v>1</v>
      </c>
      <c r="M97" s="172">
        <f>'VOL DWNLD'!M97+'VOL DELTA'!M97</f>
        <v>1</v>
      </c>
      <c r="N97" s="172">
        <f>'VOL DWNLD'!N97+'VOL DELTA'!N97</f>
        <v>1</v>
      </c>
      <c r="O97" s="172">
        <f>'VOL DWNLD'!O97+'VOL DELTA'!O97</f>
        <v>1</v>
      </c>
      <c r="P97" s="172">
        <f>'VOL DWNLD'!P97+'VOL DELTA'!P97</f>
        <v>1.03</v>
      </c>
      <c r="Q97" s="172">
        <f>'VOL DWNLD'!Q97+'VOL DELTA'!Q97</f>
        <v>1</v>
      </c>
      <c r="R97" s="172">
        <f>'VOL DWNLD'!R97+'VOL DELTA'!R97</f>
        <v>1</v>
      </c>
      <c r="S97" s="172">
        <f>'VOL DWNLD'!S97+'VOL DELTA'!S97</f>
        <v>1.02</v>
      </c>
      <c r="T97" s="172">
        <f>'VOL DWNLD'!T97+'VOL DELTA'!T97</f>
        <v>1</v>
      </c>
      <c r="U97" s="172">
        <f>'VOL DWNLD'!U97+'VOL DELTA'!U97</f>
        <v>1</v>
      </c>
      <c r="V97" s="172">
        <f>'VOL DWNLD'!V97+'VOL DELTA'!V97</f>
        <v>1</v>
      </c>
      <c r="W97" s="172">
        <f>'VOL DWNLD'!W97+'VOL DELTA'!W97</f>
        <v>1</v>
      </c>
      <c r="X97" s="172">
        <f>'VOL DWNLD'!X97+'VOL DELTA'!X97</f>
        <v>1</v>
      </c>
      <c r="Y97" s="172">
        <f>'VOL DWNLD'!Y97+'VOL DELTA'!Y97</f>
        <v>1.02</v>
      </c>
      <c r="Z97" s="172">
        <f>'VOL DWNLD'!Z97+'VOL DELTA'!Z97</f>
        <v>1</v>
      </c>
      <c r="AA97" s="172">
        <f>'VOL DWNLD'!AA97+'VOL DELTA'!AA97</f>
        <v>1</v>
      </c>
      <c r="AB97" s="172">
        <f>'VOL DWNLD'!AB97+'VOL DELTA'!AB97</f>
        <v>1</v>
      </c>
      <c r="AC97" s="172">
        <f>'VOL DWNLD'!AC97+'VOL DELTA'!AC97</f>
        <v>1</v>
      </c>
      <c r="AD97" s="172">
        <f>'VOL DWNLD'!AD97+'VOL DELTA'!AD97</f>
        <v>0.98</v>
      </c>
      <c r="AE97" s="172">
        <f>'VOL DWNLD'!AE97+'VOL DELTA'!AE97</f>
        <v>0.98</v>
      </c>
      <c r="AF97" s="172">
        <f>'VOL DWNLD'!AF97+'VOL DELTA'!AF97</f>
        <v>0.98</v>
      </c>
      <c r="AG97" s="172">
        <f>'VOL DWNLD'!AG97+'VOL DELTA'!AG97</f>
        <v>0.98</v>
      </c>
      <c r="AH97" s="172">
        <f>'VOL DWNLD'!AH97+'VOL DELTA'!AH97</f>
        <v>1.05</v>
      </c>
      <c r="AI97" s="172">
        <f>'VOL DWNLD'!AI97+'VOL DELTA'!AI97</f>
        <v>1</v>
      </c>
      <c r="AJ97" s="172">
        <f>'VOL DWNLD'!AJ97+'VOL DELTA'!AJ97</f>
        <v>1</v>
      </c>
      <c r="AK97" s="172">
        <f>'VOL DWNLD'!AK97+'VOL DELTA'!AK97</f>
        <v>1.02</v>
      </c>
      <c r="AL97" s="172">
        <f>'VOL DWNLD'!AL97+'VOL DELTA'!AL97</f>
        <v>1</v>
      </c>
      <c r="AM97" s="172">
        <f>'VOL DWNLD'!AM97+'VOL DELTA'!AM97</f>
        <v>1</v>
      </c>
      <c r="AN97" s="172">
        <f>'VOL DWNLD'!AN97+'VOL DELTA'!AN97</f>
        <v>1</v>
      </c>
      <c r="AO97" s="172">
        <f>'VOL DWNLD'!AO97+'VOL DELTA'!AO97</f>
        <v>1</v>
      </c>
    </row>
    <row r="98" spans="1:41" x14ac:dyDescent="0.25">
      <c r="A98" s="171">
        <v>39661</v>
      </c>
      <c r="B98" s="172">
        <f>'VOL DWNLD'!B98+'VOL DELTA'!B98</f>
        <v>1</v>
      </c>
      <c r="C98" s="172">
        <f>'VOL DWNLD'!C98+'VOL DELTA'!C98</f>
        <v>1</v>
      </c>
      <c r="D98" s="172">
        <f>'VOL DWNLD'!D98+'VOL DELTA'!D98</f>
        <v>1</v>
      </c>
      <c r="E98" s="172">
        <f>'VOL DWNLD'!E98+'VOL DELTA'!E98</f>
        <v>1</v>
      </c>
      <c r="F98" s="172">
        <f>'VOL DWNLD'!F98+'VOL DELTA'!F98</f>
        <v>1</v>
      </c>
      <c r="G98" s="172">
        <f>'VOL DWNLD'!G98+'VOL DELTA'!G98</f>
        <v>1</v>
      </c>
      <c r="H98" s="172">
        <f>'VOL DWNLD'!H98+'VOL DELTA'!H98</f>
        <v>1</v>
      </c>
      <c r="I98" s="172">
        <f>'VOL DWNLD'!I98+'VOL DELTA'!I98</f>
        <v>1</v>
      </c>
      <c r="J98" s="172">
        <f>'VOL DWNLD'!J98+'VOL DELTA'!J98</f>
        <v>1</v>
      </c>
      <c r="K98" s="172">
        <f>'VOL DWNLD'!K98+'VOL DELTA'!K98</f>
        <v>1</v>
      </c>
      <c r="L98" s="172">
        <f>'VOL DWNLD'!L98+'VOL DELTA'!L98</f>
        <v>1</v>
      </c>
      <c r="M98" s="172">
        <f>'VOL DWNLD'!M98+'VOL DELTA'!M98</f>
        <v>1</v>
      </c>
      <c r="N98" s="172">
        <f>'VOL DWNLD'!N98+'VOL DELTA'!N98</f>
        <v>1</v>
      </c>
      <c r="O98" s="172">
        <f>'VOL DWNLD'!O98+'VOL DELTA'!O98</f>
        <v>1</v>
      </c>
      <c r="P98" s="172">
        <f>'VOL DWNLD'!P98+'VOL DELTA'!P98</f>
        <v>1.03</v>
      </c>
      <c r="Q98" s="172">
        <f>'VOL DWNLD'!Q98+'VOL DELTA'!Q98</f>
        <v>1</v>
      </c>
      <c r="R98" s="172">
        <f>'VOL DWNLD'!R98+'VOL DELTA'!R98</f>
        <v>1</v>
      </c>
      <c r="S98" s="172">
        <f>'VOL DWNLD'!S98+'VOL DELTA'!S98</f>
        <v>1.02</v>
      </c>
      <c r="T98" s="172">
        <f>'VOL DWNLD'!T98+'VOL DELTA'!T98</f>
        <v>1</v>
      </c>
      <c r="U98" s="172">
        <f>'VOL DWNLD'!U98+'VOL DELTA'!U98</f>
        <v>1</v>
      </c>
      <c r="V98" s="172">
        <f>'VOL DWNLD'!V98+'VOL DELTA'!V98</f>
        <v>1</v>
      </c>
      <c r="W98" s="172">
        <f>'VOL DWNLD'!W98+'VOL DELTA'!W98</f>
        <v>1</v>
      </c>
      <c r="X98" s="172">
        <f>'VOL DWNLD'!X98+'VOL DELTA'!X98</f>
        <v>1</v>
      </c>
      <c r="Y98" s="172">
        <f>'VOL DWNLD'!Y98+'VOL DELTA'!Y98</f>
        <v>1.02</v>
      </c>
      <c r="Z98" s="172">
        <f>'VOL DWNLD'!Z98+'VOL DELTA'!Z98</f>
        <v>1</v>
      </c>
      <c r="AA98" s="172">
        <f>'VOL DWNLD'!AA98+'VOL DELTA'!AA98</f>
        <v>1</v>
      </c>
      <c r="AB98" s="172">
        <f>'VOL DWNLD'!AB98+'VOL DELTA'!AB98</f>
        <v>1</v>
      </c>
      <c r="AC98" s="172">
        <f>'VOL DWNLD'!AC98+'VOL DELTA'!AC98</f>
        <v>1</v>
      </c>
      <c r="AD98" s="172">
        <f>'VOL DWNLD'!AD98+'VOL DELTA'!AD98</f>
        <v>0.98</v>
      </c>
      <c r="AE98" s="172">
        <f>'VOL DWNLD'!AE98+'VOL DELTA'!AE98</f>
        <v>0.98</v>
      </c>
      <c r="AF98" s="172">
        <f>'VOL DWNLD'!AF98+'VOL DELTA'!AF98</f>
        <v>0.98</v>
      </c>
      <c r="AG98" s="172">
        <f>'VOL DWNLD'!AG98+'VOL DELTA'!AG98</f>
        <v>0.98</v>
      </c>
      <c r="AH98" s="172">
        <f>'VOL DWNLD'!AH98+'VOL DELTA'!AH98</f>
        <v>1.05</v>
      </c>
      <c r="AI98" s="172">
        <f>'VOL DWNLD'!AI98+'VOL DELTA'!AI98</f>
        <v>1</v>
      </c>
      <c r="AJ98" s="172">
        <f>'VOL DWNLD'!AJ98+'VOL DELTA'!AJ98</f>
        <v>1</v>
      </c>
      <c r="AK98" s="172">
        <f>'VOL DWNLD'!AK98+'VOL DELTA'!AK98</f>
        <v>1.02</v>
      </c>
      <c r="AL98" s="172">
        <f>'VOL DWNLD'!AL98+'VOL DELTA'!AL98</f>
        <v>1</v>
      </c>
      <c r="AM98" s="172">
        <f>'VOL DWNLD'!AM98+'VOL DELTA'!AM98</f>
        <v>1</v>
      </c>
      <c r="AN98" s="172">
        <f>'VOL DWNLD'!AN98+'VOL DELTA'!AN98</f>
        <v>1</v>
      </c>
      <c r="AO98" s="172">
        <f>'VOL DWNLD'!AO98+'VOL DELTA'!AO98</f>
        <v>1</v>
      </c>
    </row>
    <row r="99" spans="1:41" x14ac:dyDescent="0.25">
      <c r="A99" s="171">
        <v>39692</v>
      </c>
      <c r="B99" s="172">
        <f>'VOL DWNLD'!B99+'VOL DELTA'!B99</f>
        <v>1</v>
      </c>
      <c r="C99" s="172">
        <f>'VOL DWNLD'!C99+'VOL DELTA'!C99</f>
        <v>1</v>
      </c>
      <c r="D99" s="172">
        <f>'VOL DWNLD'!D99+'VOL DELTA'!D99</f>
        <v>1</v>
      </c>
      <c r="E99" s="172">
        <f>'VOL DWNLD'!E99+'VOL DELTA'!E99</f>
        <v>1</v>
      </c>
      <c r="F99" s="172">
        <f>'VOL DWNLD'!F99+'VOL DELTA'!F99</f>
        <v>1</v>
      </c>
      <c r="G99" s="172">
        <f>'VOL DWNLD'!G99+'VOL DELTA'!G99</f>
        <v>1</v>
      </c>
      <c r="H99" s="172">
        <f>'VOL DWNLD'!H99+'VOL DELTA'!H99</f>
        <v>1</v>
      </c>
      <c r="I99" s="172">
        <f>'VOL DWNLD'!I99+'VOL DELTA'!I99</f>
        <v>1</v>
      </c>
      <c r="J99" s="172">
        <f>'VOL DWNLD'!J99+'VOL DELTA'!J99</f>
        <v>1</v>
      </c>
      <c r="K99" s="172">
        <f>'VOL DWNLD'!K99+'VOL DELTA'!K99</f>
        <v>1</v>
      </c>
      <c r="L99" s="172">
        <f>'VOL DWNLD'!L99+'VOL DELTA'!L99</f>
        <v>1</v>
      </c>
      <c r="M99" s="172">
        <f>'VOL DWNLD'!M99+'VOL DELTA'!M99</f>
        <v>1</v>
      </c>
      <c r="N99" s="172">
        <f>'VOL DWNLD'!N99+'VOL DELTA'!N99</f>
        <v>1</v>
      </c>
      <c r="O99" s="172">
        <f>'VOL DWNLD'!O99+'VOL DELTA'!O99</f>
        <v>1</v>
      </c>
      <c r="P99" s="172">
        <f>'VOL DWNLD'!P99+'VOL DELTA'!P99</f>
        <v>1.03</v>
      </c>
      <c r="Q99" s="172">
        <f>'VOL DWNLD'!Q99+'VOL DELTA'!Q99</f>
        <v>1</v>
      </c>
      <c r="R99" s="172">
        <f>'VOL DWNLD'!R99+'VOL DELTA'!R99</f>
        <v>1</v>
      </c>
      <c r="S99" s="172">
        <f>'VOL DWNLD'!S99+'VOL DELTA'!S99</f>
        <v>1.02</v>
      </c>
      <c r="T99" s="172">
        <f>'VOL DWNLD'!T99+'VOL DELTA'!T99</f>
        <v>1</v>
      </c>
      <c r="U99" s="172">
        <f>'VOL DWNLD'!U99+'VOL DELTA'!U99</f>
        <v>1</v>
      </c>
      <c r="V99" s="172">
        <f>'VOL DWNLD'!V99+'VOL DELTA'!V99</f>
        <v>1</v>
      </c>
      <c r="W99" s="172">
        <f>'VOL DWNLD'!W99+'VOL DELTA'!W99</f>
        <v>1</v>
      </c>
      <c r="X99" s="172">
        <f>'VOL DWNLD'!X99+'VOL DELTA'!X99</f>
        <v>1</v>
      </c>
      <c r="Y99" s="172">
        <f>'VOL DWNLD'!Y99+'VOL DELTA'!Y99</f>
        <v>1.02</v>
      </c>
      <c r="Z99" s="172">
        <f>'VOL DWNLD'!Z99+'VOL DELTA'!Z99</f>
        <v>1</v>
      </c>
      <c r="AA99" s="172">
        <f>'VOL DWNLD'!AA99+'VOL DELTA'!AA99</f>
        <v>1</v>
      </c>
      <c r="AB99" s="172">
        <f>'VOL DWNLD'!AB99+'VOL DELTA'!AB99</f>
        <v>1</v>
      </c>
      <c r="AC99" s="172">
        <f>'VOL DWNLD'!AC99+'VOL DELTA'!AC99</f>
        <v>1</v>
      </c>
      <c r="AD99" s="172">
        <f>'VOL DWNLD'!AD99+'VOL DELTA'!AD99</f>
        <v>0.98</v>
      </c>
      <c r="AE99" s="172">
        <f>'VOL DWNLD'!AE99+'VOL DELTA'!AE99</f>
        <v>0.98</v>
      </c>
      <c r="AF99" s="172">
        <f>'VOL DWNLD'!AF99+'VOL DELTA'!AF99</f>
        <v>0.98</v>
      </c>
      <c r="AG99" s="172">
        <f>'VOL DWNLD'!AG99+'VOL DELTA'!AG99</f>
        <v>0.98</v>
      </c>
      <c r="AH99" s="172">
        <f>'VOL DWNLD'!AH99+'VOL DELTA'!AH99</f>
        <v>1.05</v>
      </c>
      <c r="AI99" s="172">
        <f>'VOL DWNLD'!AI99+'VOL DELTA'!AI99</f>
        <v>1</v>
      </c>
      <c r="AJ99" s="172">
        <f>'VOL DWNLD'!AJ99+'VOL DELTA'!AJ99</f>
        <v>1</v>
      </c>
      <c r="AK99" s="172">
        <f>'VOL DWNLD'!AK99+'VOL DELTA'!AK99</f>
        <v>1.02</v>
      </c>
      <c r="AL99" s="172">
        <f>'VOL DWNLD'!AL99+'VOL DELTA'!AL99</f>
        <v>1</v>
      </c>
      <c r="AM99" s="172">
        <f>'VOL DWNLD'!AM99+'VOL DELTA'!AM99</f>
        <v>1</v>
      </c>
      <c r="AN99" s="172">
        <f>'VOL DWNLD'!AN99+'VOL DELTA'!AN99</f>
        <v>1</v>
      </c>
      <c r="AO99" s="172">
        <f>'VOL DWNLD'!AO99+'VOL DELTA'!AO99</f>
        <v>1</v>
      </c>
    </row>
    <row r="100" spans="1:41" x14ac:dyDescent="0.25">
      <c r="A100" s="171">
        <v>39722</v>
      </c>
      <c r="B100" s="172">
        <f>'VOL DWNLD'!B100+'VOL DELTA'!B100</f>
        <v>1</v>
      </c>
      <c r="C100" s="172">
        <f>'VOL DWNLD'!C100+'VOL DELTA'!C100</f>
        <v>1</v>
      </c>
      <c r="D100" s="172">
        <f>'VOL DWNLD'!D100+'VOL DELTA'!D100</f>
        <v>1</v>
      </c>
      <c r="E100" s="172">
        <f>'VOL DWNLD'!E100+'VOL DELTA'!E100</f>
        <v>1</v>
      </c>
      <c r="F100" s="172">
        <f>'VOL DWNLD'!F100+'VOL DELTA'!F100</f>
        <v>1</v>
      </c>
      <c r="G100" s="172">
        <f>'VOL DWNLD'!G100+'VOL DELTA'!G100</f>
        <v>1</v>
      </c>
      <c r="H100" s="172">
        <f>'VOL DWNLD'!H100+'VOL DELTA'!H100</f>
        <v>1</v>
      </c>
      <c r="I100" s="172">
        <f>'VOL DWNLD'!I100+'VOL DELTA'!I100</f>
        <v>1</v>
      </c>
      <c r="J100" s="172">
        <f>'VOL DWNLD'!J100+'VOL DELTA'!J100</f>
        <v>1</v>
      </c>
      <c r="K100" s="172">
        <f>'VOL DWNLD'!K100+'VOL DELTA'!K100</f>
        <v>1</v>
      </c>
      <c r="L100" s="172">
        <f>'VOL DWNLD'!L100+'VOL DELTA'!L100</f>
        <v>1</v>
      </c>
      <c r="M100" s="172">
        <f>'VOL DWNLD'!M100+'VOL DELTA'!M100</f>
        <v>1</v>
      </c>
      <c r="N100" s="172">
        <f>'VOL DWNLD'!N100+'VOL DELTA'!N100</f>
        <v>1</v>
      </c>
      <c r="O100" s="172">
        <f>'VOL DWNLD'!O100+'VOL DELTA'!O100</f>
        <v>1</v>
      </c>
      <c r="P100" s="172">
        <f>'VOL DWNLD'!P100+'VOL DELTA'!P100</f>
        <v>1.03</v>
      </c>
      <c r="Q100" s="172">
        <f>'VOL DWNLD'!Q100+'VOL DELTA'!Q100</f>
        <v>1</v>
      </c>
      <c r="R100" s="172">
        <f>'VOL DWNLD'!R100+'VOL DELTA'!R100</f>
        <v>1</v>
      </c>
      <c r="S100" s="172">
        <f>'VOL DWNLD'!S100+'VOL DELTA'!S100</f>
        <v>1.02</v>
      </c>
      <c r="T100" s="172">
        <f>'VOL DWNLD'!T100+'VOL DELTA'!T100</f>
        <v>1</v>
      </c>
      <c r="U100" s="172">
        <f>'VOL DWNLD'!U100+'VOL DELTA'!U100</f>
        <v>1</v>
      </c>
      <c r="V100" s="172">
        <f>'VOL DWNLD'!V100+'VOL DELTA'!V100</f>
        <v>1</v>
      </c>
      <c r="W100" s="172">
        <f>'VOL DWNLD'!W100+'VOL DELTA'!W100</f>
        <v>1</v>
      </c>
      <c r="X100" s="172">
        <f>'VOL DWNLD'!X100+'VOL DELTA'!X100</f>
        <v>1</v>
      </c>
      <c r="Y100" s="172">
        <f>'VOL DWNLD'!Y100+'VOL DELTA'!Y100</f>
        <v>1.02</v>
      </c>
      <c r="Z100" s="172">
        <f>'VOL DWNLD'!Z100+'VOL DELTA'!Z100</f>
        <v>1</v>
      </c>
      <c r="AA100" s="172">
        <f>'VOL DWNLD'!AA100+'VOL DELTA'!AA100</f>
        <v>1</v>
      </c>
      <c r="AB100" s="172">
        <f>'VOL DWNLD'!AB100+'VOL DELTA'!AB100</f>
        <v>1</v>
      </c>
      <c r="AC100" s="172">
        <f>'VOL DWNLD'!AC100+'VOL DELTA'!AC100</f>
        <v>1</v>
      </c>
      <c r="AD100" s="172">
        <f>'VOL DWNLD'!AD100+'VOL DELTA'!AD100</f>
        <v>0.98</v>
      </c>
      <c r="AE100" s="172">
        <f>'VOL DWNLD'!AE100+'VOL DELTA'!AE100</f>
        <v>0.98</v>
      </c>
      <c r="AF100" s="172">
        <f>'VOL DWNLD'!AF100+'VOL DELTA'!AF100</f>
        <v>0.98</v>
      </c>
      <c r="AG100" s="172">
        <f>'VOL DWNLD'!AG100+'VOL DELTA'!AG100</f>
        <v>0.98</v>
      </c>
      <c r="AH100" s="172">
        <f>'VOL DWNLD'!AH100+'VOL DELTA'!AH100</f>
        <v>1.05</v>
      </c>
      <c r="AI100" s="172">
        <f>'VOL DWNLD'!AI100+'VOL DELTA'!AI100</f>
        <v>1</v>
      </c>
      <c r="AJ100" s="172">
        <f>'VOL DWNLD'!AJ100+'VOL DELTA'!AJ100</f>
        <v>1</v>
      </c>
      <c r="AK100" s="172">
        <f>'VOL DWNLD'!AK100+'VOL DELTA'!AK100</f>
        <v>1.02</v>
      </c>
      <c r="AL100" s="172">
        <f>'VOL DWNLD'!AL100+'VOL DELTA'!AL100</f>
        <v>1</v>
      </c>
      <c r="AM100" s="172">
        <f>'VOL DWNLD'!AM100+'VOL DELTA'!AM100</f>
        <v>1</v>
      </c>
      <c r="AN100" s="172">
        <f>'VOL DWNLD'!AN100+'VOL DELTA'!AN100</f>
        <v>1</v>
      </c>
      <c r="AO100" s="172">
        <f>'VOL DWNLD'!AO100+'VOL DELTA'!AO100</f>
        <v>1</v>
      </c>
    </row>
    <row r="101" spans="1:41" x14ac:dyDescent="0.25">
      <c r="A101" s="171">
        <v>39753</v>
      </c>
      <c r="B101" s="172">
        <f>'VOL DWNLD'!B101+'VOL DELTA'!B101</f>
        <v>1</v>
      </c>
      <c r="C101" s="172">
        <f>'VOL DWNLD'!C101+'VOL DELTA'!C101</f>
        <v>1</v>
      </c>
      <c r="D101" s="172">
        <f>'VOL DWNLD'!D101+'VOL DELTA'!D101</f>
        <v>1</v>
      </c>
      <c r="E101" s="172">
        <f>'VOL DWNLD'!E101+'VOL DELTA'!E101</f>
        <v>1</v>
      </c>
      <c r="F101" s="172">
        <f>'VOL DWNLD'!F101+'VOL DELTA'!F101</f>
        <v>1</v>
      </c>
      <c r="G101" s="172">
        <f>'VOL DWNLD'!G101+'VOL DELTA'!G101</f>
        <v>1</v>
      </c>
      <c r="H101" s="172">
        <f>'VOL DWNLD'!H101+'VOL DELTA'!H101</f>
        <v>1</v>
      </c>
      <c r="I101" s="172">
        <f>'VOL DWNLD'!I101+'VOL DELTA'!I101</f>
        <v>1</v>
      </c>
      <c r="J101" s="172">
        <f>'VOL DWNLD'!J101+'VOL DELTA'!J101</f>
        <v>1</v>
      </c>
      <c r="K101" s="172">
        <f>'VOL DWNLD'!K101+'VOL DELTA'!K101</f>
        <v>1</v>
      </c>
      <c r="L101" s="172">
        <f>'VOL DWNLD'!L101+'VOL DELTA'!L101</f>
        <v>1</v>
      </c>
      <c r="M101" s="172">
        <f>'VOL DWNLD'!M101+'VOL DELTA'!M101</f>
        <v>1</v>
      </c>
      <c r="N101" s="172">
        <f>'VOL DWNLD'!N101+'VOL DELTA'!N101</f>
        <v>1</v>
      </c>
      <c r="O101" s="172">
        <f>'VOL DWNLD'!O101+'VOL DELTA'!O101</f>
        <v>1</v>
      </c>
      <c r="P101" s="172">
        <f>'VOL DWNLD'!P101+'VOL DELTA'!P101</f>
        <v>1.03</v>
      </c>
      <c r="Q101" s="172">
        <f>'VOL DWNLD'!Q101+'VOL DELTA'!Q101</f>
        <v>1</v>
      </c>
      <c r="R101" s="172">
        <f>'VOL DWNLD'!R101+'VOL DELTA'!R101</f>
        <v>1</v>
      </c>
      <c r="S101" s="172">
        <f>'VOL DWNLD'!S101+'VOL DELTA'!S101</f>
        <v>1.02</v>
      </c>
      <c r="T101" s="172">
        <f>'VOL DWNLD'!T101+'VOL DELTA'!T101</f>
        <v>1</v>
      </c>
      <c r="U101" s="172">
        <f>'VOL DWNLD'!U101+'VOL DELTA'!U101</f>
        <v>1</v>
      </c>
      <c r="V101" s="172">
        <f>'VOL DWNLD'!V101+'VOL DELTA'!V101</f>
        <v>1</v>
      </c>
      <c r="W101" s="172">
        <f>'VOL DWNLD'!W101+'VOL DELTA'!W101</f>
        <v>1</v>
      </c>
      <c r="X101" s="172">
        <f>'VOL DWNLD'!X101+'VOL DELTA'!X101</f>
        <v>1</v>
      </c>
      <c r="Y101" s="172">
        <f>'VOL DWNLD'!Y101+'VOL DELTA'!Y101</f>
        <v>1</v>
      </c>
      <c r="Z101" s="172">
        <f>'VOL DWNLD'!Z101+'VOL DELTA'!Z101</f>
        <v>1</v>
      </c>
      <c r="AA101" s="172">
        <f>'VOL DWNLD'!AA101+'VOL DELTA'!AA101</f>
        <v>1</v>
      </c>
      <c r="AB101" s="172">
        <f>'VOL DWNLD'!AB101+'VOL DELTA'!AB101</f>
        <v>1</v>
      </c>
      <c r="AC101" s="172">
        <f>'VOL DWNLD'!AC101+'VOL DELTA'!AC101</f>
        <v>1</v>
      </c>
      <c r="AD101" s="172">
        <f>'VOL DWNLD'!AD101+'VOL DELTA'!AD101</f>
        <v>1</v>
      </c>
      <c r="AE101" s="172">
        <f>'VOL DWNLD'!AE101+'VOL DELTA'!AE101</f>
        <v>1</v>
      </c>
      <c r="AF101" s="172">
        <f>'VOL DWNLD'!AF101+'VOL DELTA'!AF101</f>
        <v>1.1000000000000001</v>
      </c>
      <c r="AG101" s="172">
        <f>'VOL DWNLD'!AG101+'VOL DELTA'!AG101</f>
        <v>1.1000000000000001</v>
      </c>
      <c r="AH101" s="172">
        <f>'VOL DWNLD'!AH101+'VOL DELTA'!AH101</f>
        <v>1.05</v>
      </c>
      <c r="AI101" s="172">
        <f>'VOL DWNLD'!AI101+'VOL DELTA'!AI101</f>
        <v>1</v>
      </c>
      <c r="AJ101" s="172">
        <f>'VOL DWNLD'!AJ101+'VOL DELTA'!AJ101</f>
        <v>1</v>
      </c>
      <c r="AK101" s="172">
        <f>'VOL DWNLD'!AK101+'VOL DELTA'!AK101</f>
        <v>1.02</v>
      </c>
      <c r="AL101" s="172">
        <f>'VOL DWNLD'!AL101+'VOL DELTA'!AL101</f>
        <v>1</v>
      </c>
      <c r="AM101" s="172">
        <f>'VOL DWNLD'!AM101+'VOL DELTA'!AM101</f>
        <v>1</v>
      </c>
      <c r="AN101" s="172">
        <f>'VOL DWNLD'!AN101+'VOL DELTA'!AN101</f>
        <v>1</v>
      </c>
      <c r="AO101" s="172">
        <f>'VOL DWNLD'!AO101+'VOL DELTA'!AO101</f>
        <v>1</v>
      </c>
    </row>
    <row r="102" spans="1:41" x14ac:dyDescent="0.25">
      <c r="A102" s="171">
        <v>39783</v>
      </c>
      <c r="B102" s="172">
        <f>'VOL DWNLD'!B102+'VOL DELTA'!B102</f>
        <v>1</v>
      </c>
      <c r="C102" s="172">
        <f>'VOL DWNLD'!C102+'VOL DELTA'!C102</f>
        <v>1</v>
      </c>
      <c r="D102" s="172">
        <f>'VOL DWNLD'!D102+'VOL DELTA'!D102</f>
        <v>1</v>
      </c>
      <c r="E102" s="172">
        <f>'VOL DWNLD'!E102+'VOL DELTA'!E102</f>
        <v>1</v>
      </c>
      <c r="F102" s="172">
        <f>'VOL DWNLD'!F102+'VOL DELTA'!F102</f>
        <v>1</v>
      </c>
      <c r="G102" s="172">
        <f>'VOL DWNLD'!G102+'VOL DELTA'!G102</f>
        <v>1</v>
      </c>
      <c r="H102" s="172">
        <f>'VOL DWNLD'!H102+'VOL DELTA'!H102</f>
        <v>1</v>
      </c>
      <c r="I102" s="172">
        <f>'VOL DWNLD'!I102+'VOL DELTA'!I102</f>
        <v>1</v>
      </c>
      <c r="J102" s="172">
        <f>'VOL DWNLD'!J102+'VOL DELTA'!J102</f>
        <v>1</v>
      </c>
      <c r="K102" s="172">
        <f>'VOL DWNLD'!K102+'VOL DELTA'!K102</f>
        <v>1</v>
      </c>
      <c r="L102" s="172">
        <f>'VOL DWNLD'!L102+'VOL DELTA'!L102</f>
        <v>1</v>
      </c>
      <c r="M102" s="172">
        <f>'VOL DWNLD'!M102+'VOL DELTA'!M102</f>
        <v>1</v>
      </c>
      <c r="N102" s="172">
        <f>'VOL DWNLD'!N102+'VOL DELTA'!N102</f>
        <v>1</v>
      </c>
      <c r="O102" s="172">
        <f>'VOL DWNLD'!O102+'VOL DELTA'!O102</f>
        <v>1</v>
      </c>
      <c r="P102" s="172">
        <f>'VOL DWNLD'!P102+'VOL DELTA'!P102</f>
        <v>1.03</v>
      </c>
      <c r="Q102" s="172">
        <f>'VOL DWNLD'!Q102+'VOL DELTA'!Q102</f>
        <v>1</v>
      </c>
      <c r="R102" s="172">
        <f>'VOL DWNLD'!R102+'VOL DELTA'!R102</f>
        <v>1</v>
      </c>
      <c r="S102" s="172">
        <f>'VOL DWNLD'!S102+'VOL DELTA'!S102</f>
        <v>1.02</v>
      </c>
      <c r="T102" s="172">
        <f>'VOL DWNLD'!T102+'VOL DELTA'!T102</f>
        <v>1</v>
      </c>
      <c r="U102" s="172">
        <f>'VOL DWNLD'!U102+'VOL DELTA'!U102</f>
        <v>1</v>
      </c>
      <c r="V102" s="172">
        <f>'VOL DWNLD'!V102+'VOL DELTA'!V102</f>
        <v>1</v>
      </c>
      <c r="W102" s="172">
        <f>'VOL DWNLD'!W102+'VOL DELTA'!W102</f>
        <v>1</v>
      </c>
      <c r="X102" s="172">
        <f>'VOL DWNLD'!X102+'VOL DELTA'!X102</f>
        <v>1</v>
      </c>
      <c r="Y102" s="172">
        <f>'VOL DWNLD'!Y102+'VOL DELTA'!Y102</f>
        <v>1</v>
      </c>
      <c r="Z102" s="172">
        <f>'VOL DWNLD'!Z102+'VOL DELTA'!Z102</f>
        <v>1</v>
      </c>
      <c r="AA102" s="172">
        <f>'VOL DWNLD'!AA102+'VOL DELTA'!AA102</f>
        <v>1</v>
      </c>
      <c r="AB102" s="172">
        <f>'VOL DWNLD'!AB102+'VOL DELTA'!AB102</f>
        <v>1</v>
      </c>
      <c r="AC102" s="172">
        <f>'VOL DWNLD'!AC102+'VOL DELTA'!AC102</f>
        <v>1</v>
      </c>
      <c r="AD102" s="172">
        <f>'VOL DWNLD'!AD102+'VOL DELTA'!AD102</f>
        <v>1</v>
      </c>
      <c r="AE102" s="172">
        <f>'VOL DWNLD'!AE102+'VOL DELTA'!AE102</f>
        <v>1</v>
      </c>
      <c r="AF102" s="172">
        <f>'VOL DWNLD'!AF102+'VOL DELTA'!AF102</f>
        <v>1.1000000000000001</v>
      </c>
      <c r="AG102" s="172">
        <f>'VOL DWNLD'!AG102+'VOL DELTA'!AG102</f>
        <v>1.1000000000000001</v>
      </c>
      <c r="AH102" s="172">
        <f>'VOL DWNLD'!AH102+'VOL DELTA'!AH102</f>
        <v>1.05</v>
      </c>
      <c r="AI102" s="172">
        <f>'VOL DWNLD'!AI102+'VOL DELTA'!AI102</f>
        <v>1</v>
      </c>
      <c r="AJ102" s="172">
        <f>'VOL DWNLD'!AJ102+'VOL DELTA'!AJ102</f>
        <v>1</v>
      </c>
      <c r="AK102" s="172">
        <f>'VOL DWNLD'!AK102+'VOL DELTA'!AK102</f>
        <v>1.02</v>
      </c>
      <c r="AL102" s="172">
        <f>'VOL DWNLD'!AL102+'VOL DELTA'!AL102</f>
        <v>1</v>
      </c>
      <c r="AM102" s="172">
        <f>'VOL DWNLD'!AM102+'VOL DELTA'!AM102</f>
        <v>1</v>
      </c>
      <c r="AN102" s="172">
        <f>'VOL DWNLD'!AN102+'VOL DELTA'!AN102</f>
        <v>1</v>
      </c>
      <c r="AO102" s="172">
        <f>'VOL DWNLD'!AO102+'VOL DELTA'!AO102</f>
        <v>1</v>
      </c>
    </row>
    <row r="103" spans="1:41" x14ac:dyDescent="0.25">
      <c r="A103" s="171">
        <v>39814</v>
      </c>
      <c r="B103" s="172">
        <f>'VOL DWNLD'!B103+'VOL DELTA'!B103</f>
        <v>1</v>
      </c>
      <c r="C103" s="172">
        <f>'VOL DWNLD'!C103+'VOL DELTA'!C103</f>
        <v>1</v>
      </c>
      <c r="D103" s="172">
        <f>'VOL DWNLD'!D103+'VOL DELTA'!D103</f>
        <v>1</v>
      </c>
      <c r="E103" s="172">
        <f>'VOL DWNLD'!E103+'VOL DELTA'!E103</f>
        <v>1</v>
      </c>
      <c r="F103" s="172">
        <f>'VOL DWNLD'!F103+'VOL DELTA'!F103</f>
        <v>1</v>
      </c>
      <c r="G103" s="172">
        <f>'VOL DWNLD'!G103+'VOL DELTA'!G103</f>
        <v>1</v>
      </c>
      <c r="H103" s="172">
        <f>'VOL DWNLD'!H103+'VOL DELTA'!H103</f>
        <v>1</v>
      </c>
      <c r="I103" s="172">
        <f>'VOL DWNLD'!I103+'VOL DELTA'!I103</f>
        <v>1</v>
      </c>
      <c r="J103" s="172">
        <f>'VOL DWNLD'!J103+'VOL DELTA'!J103</f>
        <v>1</v>
      </c>
      <c r="K103" s="172">
        <f>'VOL DWNLD'!K103+'VOL DELTA'!K103</f>
        <v>1</v>
      </c>
      <c r="L103" s="172">
        <f>'VOL DWNLD'!L103+'VOL DELTA'!L103</f>
        <v>1</v>
      </c>
      <c r="M103" s="172">
        <f>'VOL DWNLD'!M103+'VOL DELTA'!M103</f>
        <v>1</v>
      </c>
      <c r="N103" s="172">
        <f>'VOL DWNLD'!N103+'VOL DELTA'!N103</f>
        <v>1</v>
      </c>
      <c r="O103" s="172">
        <f>'VOL DWNLD'!O103+'VOL DELTA'!O103</f>
        <v>1</v>
      </c>
      <c r="P103" s="172">
        <f>'VOL DWNLD'!P103+'VOL DELTA'!P103</f>
        <v>1.03</v>
      </c>
      <c r="Q103" s="172">
        <f>'VOL DWNLD'!Q103+'VOL DELTA'!Q103</f>
        <v>1</v>
      </c>
      <c r="R103" s="172">
        <f>'VOL DWNLD'!R103+'VOL DELTA'!R103</f>
        <v>1</v>
      </c>
      <c r="S103" s="172">
        <f>'VOL DWNLD'!S103+'VOL DELTA'!S103</f>
        <v>1.02</v>
      </c>
      <c r="T103" s="172">
        <f>'VOL DWNLD'!T103+'VOL DELTA'!T103</f>
        <v>1</v>
      </c>
      <c r="U103" s="172">
        <f>'VOL DWNLD'!U103+'VOL DELTA'!U103</f>
        <v>1</v>
      </c>
      <c r="V103" s="172">
        <f>'VOL DWNLD'!V103+'VOL DELTA'!V103</f>
        <v>1</v>
      </c>
      <c r="W103" s="172">
        <f>'VOL DWNLD'!W103+'VOL DELTA'!W103</f>
        <v>1</v>
      </c>
      <c r="X103" s="172">
        <f>'VOL DWNLD'!X103+'VOL DELTA'!X103</f>
        <v>1</v>
      </c>
      <c r="Y103" s="172">
        <f>'VOL DWNLD'!Y103+'VOL DELTA'!Y103</f>
        <v>1</v>
      </c>
      <c r="Z103" s="172">
        <f>'VOL DWNLD'!Z103+'VOL DELTA'!Z103</f>
        <v>1</v>
      </c>
      <c r="AA103" s="172">
        <f>'VOL DWNLD'!AA103+'VOL DELTA'!AA103</f>
        <v>1</v>
      </c>
      <c r="AB103" s="172">
        <f>'VOL DWNLD'!AB103+'VOL DELTA'!AB103</f>
        <v>1</v>
      </c>
      <c r="AC103" s="172">
        <f>'VOL DWNLD'!AC103+'VOL DELTA'!AC103</f>
        <v>1</v>
      </c>
      <c r="AD103" s="172">
        <f>'VOL DWNLD'!AD103+'VOL DELTA'!AD103</f>
        <v>1</v>
      </c>
      <c r="AE103" s="172">
        <f>'VOL DWNLD'!AE103+'VOL DELTA'!AE103</f>
        <v>1</v>
      </c>
      <c r="AF103" s="172">
        <f>'VOL DWNLD'!AF103+'VOL DELTA'!AF103</f>
        <v>1.1000000000000001</v>
      </c>
      <c r="AG103" s="172">
        <f>'VOL DWNLD'!AG103+'VOL DELTA'!AG103</f>
        <v>1.1000000000000001</v>
      </c>
      <c r="AH103" s="172">
        <f>'VOL DWNLD'!AH103+'VOL DELTA'!AH103</f>
        <v>1.05</v>
      </c>
      <c r="AI103" s="172">
        <f>'VOL DWNLD'!AI103+'VOL DELTA'!AI103</f>
        <v>1</v>
      </c>
      <c r="AJ103" s="172">
        <f>'VOL DWNLD'!AJ103+'VOL DELTA'!AJ103</f>
        <v>1</v>
      </c>
      <c r="AK103" s="172">
        <f>'VOL DWNLD'!AK103+'VOL DELTA'!AK103</f>
        <v>1.02</v>
      </c>
      <c r="AL103" s="172">
        <f>'VOL DWNLD'!AL103+'VOL DELTA'!AL103</f>
        <v>1</v>
      </c>
      <c r="AM103" s="172">
        <f>'VOL DWNLD'!AM103+'VOL DELTA'!AM103</f>
        <v>1</v>
      </c>
      <c r="AN103" s="172">
        <f>'VOL DWNLD'!AN103+'VOL DELTA'!AN103</f>
        <v>1</v>
      </c>
      <c r="AO103" s="172">
        <f>'VOL DWNLD'!AO103+'VOL DELTA'!AO103</f>
        <v>1</v>
      </c>
    </row>
    <row r="104" spans="1:41" x14ac:dyDescent="0.25">
      <c r="A104" s="171">
        <v>39845</v>
      </c>
      <c r="B104" s="172">
        <f>'VOL DWNLD'!B104+'VOL DELTA'!B104</f>
        <v>1</v>
      </c>
      <c r="C104" s="172">
        <f>'VOL DWNLD'!C104+'VOL DELTA'!C104</f>
        <v>1</v>
      </c>
      <c r="D104" s="172">
        <f>'VOL DWNLD'!D104+'VOL DELTA'!D104</f>
        <v>1</v>
      </c>
      <c r="E104" s="172">
        <f>'VOL DWNLD'!E104+'VOL DELTA'!E104</f>
        <v>1</v>
      </c>
      <c r="F104" s="172">
        <f>'VOL DWNLD'!F104+'VOL DELTA'!F104</f>
        <v>1</v>
      </c>
      <c r="G104" s="172">
        <f>'VOL DWNLD'!G104+'VOL DELTA'!G104</f>
        <v>1</v>
      </c>
      <c r="H104" s="172">
        <f>'VOL DWNLD'!H104+'VOL DELTA'!H104</f>
        <v>1</v>
      </c>
      <c r="I104" s="172">
        <f>'VOL DWNLD'!I104+'VOL DELTA'!I104</f>
        <v>1</v>
      </c>
      <c r="J104" s="172">
        <f>'VOL DWNLD'!J104+'VOL DELTA'!J104</f>
        <v>1</v>
      </c>
      <c r="K104" s="172">
        <f>'VOL DWNLD'!K104+'VOL DELTA'!K104</f>
        <v>1</v>
      </c>
      <c r="L104" s="172">
        <f>'VOL DWNLD'!L104+'VOL DELTA'!L104</f>
        <v>1</v>
      </c>
      <c r="M104" s="172">
        <f>'VOL DWNLD'!M104+'VOL DELTA'!M104</f>
        <v>1</v>
      </c>
      <c r="N104" s="172">
        <f>'VOL DWNLD'!N104+'VOL DELTA'!N104</f>
        <v>1</v>
      </c>
      <c r="O104" s="172">
        <f>'VOL DWNLD'!O104+'VOL DELTA'!O104</f>
        <v>1</v>
      </c>
      <c r="P104" s="172">
        <f>'VOL DWNLD'!P104+'VOL DELTA'!P104</f>
        <v>1.03</v>
      </c>
      <c r="Q104" s="172">
        <f>'VOL DWNLD'!Q104+'VOL DELTA'!Q104</f>
        <v>1</v>
      </c>
      <c r="R104" s="172">
        <f>'VOL DWNLD'!R104+'VOL DELTA'!R104</f>
        <v>1</v>
      </c>
      <c r="S104" s="172">
        <f>'VOL DWNLD'!S104+'VOL DELTA'!S104</f>
        <v>1.02</v>
      </c>
      <c r="T104" s="172">
        <f>'VOL DWNLD'!T104+'VOL DELTA'!T104</f>
        <v>1</v>
      </c>
      <c r="U104" s="172">
        <f>'VOL DWNLD'!U104+'VOL DELTA'!U104</f>
        <v>1</v>
      </c>
      <c r="V104" s="172">
        <f>'VOL DWNLD'!V104+'VOL DELTA'!V104</f>
        <v>1</v>
      </c>
      <c r="W104" s="172">
        <f>'VOL DWNLD'!W104+'VOL DELTA'!W104</f>
        <v>1</v>
      </c>
      <c r="X104" s="172">
        <f>'VOL DWNLD'!X104+'VOL DELTA'!X104</f>
        <v>1</v>
      </c>
      <c r="Y104" s="172">
        <f>'VOL DWNLD'!Y104+'VOL DELTA'!Y104</f>
        <v>1</v>
      </c>
      <c r="Z104" s="172">
        <f>'VOL DWNLD'!Z104+'VOL DELTA'!Z104</f>
        <v>1</v>
      </c>
      <c r="AA104" s="172">
        <f>'VOL DWNLD'!AA104+'VOL DELTA'!AA104</f>
        <v>1</v>
      </c>
      <c r="AB104" s="172">
        <f>'VOL DWNLD'!AB104+'VOL DELTA'!AB104</f>
        <v>1</v>
      </c>
      <c r="AC104" s="172">
        <f>'VOL DWNLD'!AC104+'VOL DELTA'!AC104</f>
        <v>1</v>
      </c>
      <c r="AD104" s="172">
        <f>'VOL DWNLD'!AD104+'VOL DELTA'!AD104</f>
        <v>1</v>
      </c>
      <c r="AE104" s="172">
        <f>'VOL DWNLD'!AE104+'VOL DELTA'!AE104</f>
        <v>1</v>
      </c>
      <c r="AF104" s="172">
        <f>'VOL DWNLD'!AF104+'VOL DELTA'!AF104</f>
        <v>1.1000000000000001</v>
      </c>
      <c r="AG104" s="172">
        <f>'VOL DWNLD'!AG104+'VOL DELTA'!AG104</f>
        <v>1.1000000000000001</v>
      </c>
      <c r="AH104" s="172">
        <f>'VOL DWNLD'!AH104+'VOL DELTA'!AH104</f>
        <v>1.05</v>
      </c>
      <c r="AI104" s="172">
        <f>'VOL DWNLD'!AI104+'VOL DELTA'!AI104</f>
        <v>1</v>
      </c>
      <c r="AJ104" s="172">
        <f>'VOL DWNLD'!AJ104+'VOL DELTA'!AJ104</f>
        <v>1</v>
      </c>
      <c r="AK104" s="172">
        <f>'VOL DWNLD'!AK104+'VOL DELTA'!AK104</f>
        <v>1.02</v>
      </c>
      <c r="AL104" s="172">
        <f>'VOL DWNLD'!AL104+'VOL DELTA'!AL104</f>
        <v>1</v>
      </c>
      <c r="AM104" s="172">
        <f>'VOL DWNLD'!AM104+'VOL DELTA'!AM104</f>
        <v>1</v>
      </c>
      <c r="AN104" s="172">
        <f>'VOL DWNLD'!AN104+'VOL DELTA'!AN104</f>
        <v>1</v>
      </c>
      <c r="AO104" s="172">
        <f>'VOL DWNLD'!AO104+'VOL DELTA'!AO104</f>
        <v>1</v>
      </c>
    </row>
    <row r="105" spans="1:41" x14ac:dyDescent="0.25">
      <c r="A105" s="171">
        <v>39873</v>
      </c>
      <c r="B105" s="172">
        <f>'VOL DWNLD'!B105+'VOL DELTA'!B105</f>
        <v>1</v>
      </c>
      <c r="C105" s="172">
        <f>'VOL DWNLD'!C105+'VOL DELTA'!C105</f>
        <v>1</v>
      </c>
      <c r="D105" s="172">
        <f>'VOL DWNLD'!D105+'VOL DELTA'!D105</f>
        <v>1</v>
      </c>
      <c r="E105" s="172">
        <f>'VOL DWNLD'!E105+'VOL DELTA'!E105</f>
        <v>1</v>
      </c>
      <c r="F105" s="172">
        <f>'VOL DWNLD'!F105+'VOL DELTA'!F105</f>
        <v>1</v>
      </c>
      <c r="G105" s="172">
        <f>'VOL DWNLD'!G105+'VOL DELTA'!G105</f>
        <v>1</v>
      </c>
      <c r="H105" s="172">
        <f>'VOL DWNLD'!H105+'VOL DELTA'!H105</f>
        <v>1</v>
      </c>
      <c r="I105" s="172">
        <f>'VOL DWNLD'!I105+'VOL DELTA'!I105</f>
        <v>1</v>
      </c>
      <c r="J105" s="172">
        <f>'VOL DWNLD'!J105+'VOL DELTA'!J105</f>
        <v>1</v>
      </c>
      <c r="K105" s="172">
        <f>'VOL DWNLD'!K105+'VOL DELTA'!K105</f>
        <v>1</v>
      </c>
      <c r="L105" s="172">
        <f>'VOL DWNLD'!L105+'VOL DELTA'!L105</f>
        <v>1</v>
      </c>
      <c r="M105" s="172">
        <f>'VOL DWNLD'!M105+'VOL DELTA'!M105</f>
        <v>1</v>
      </c>
      <c r="N105" s="172">
        <f>'VOL DWNLD'!N105+'VOL DELTA'!N105</f>
        <v>1</v>
      </c>
      <c r="O105" s="172">
        <f>'VOL DWNLD'!O105+'VOL DELTA'!O105</f>
        <v>1</v>
      </c>
      <c r="P105" s="172">
        <f>'VOL DWNLD'!P105+'VOL DELTA'!P105</f>
        <v>1.03</v>
      </c>
      <c r="Q105" s="172">
        <f>'VOL DWNLD'!Q105+'VOL DELTA'!Q105</f>
        <v>1</v>
      </c>
      <c r="R105" s="172">
        <f>'VOL DWNLD'!R105+'VOL DELTA'!R105</f>
        <v>1</v>
      </c>
      <c r="S105" s="172">
        <f>'VOL DWNLD'!S105+'VOL DELTA'!S105</f>
        <v>1.02</v>
      </c>
      <c r="T105" s="172">
        <f>'VOL DWNLD'!T105+'VOL DELTA'!T105</f>
        <v>1</v>
      </c>
      <c r="U105" s="172">
        <f>'VOL DWNLD'!U105+'VOL DELTA'!U105</f>
        <v>1</v>
      </c>
      <c r="V105" s="172">
        <f>'VOL DWNLD'!V105+'VOL DELTA'!V105</f>
        <v>1</v>
      </c>
      <c r="W105" s="172">
        <f>'VOL DWNLD'!W105+'VOL DELTA'!W105</f>
        <v>1</v>
      </c>
      <c r="X105" s="172">
        <f>'VOL DWNLD'!X105+'VOL DELTA'!X105</f>
        <v>1</v>
      </c>
      <c r="Y105" s="172">
        <f>'VOL DWNLD'!Y105+'VOL DELTA'!Y105</f>
        <v>1</v>
      </c>
      <c r="Z105" s="172">
        <f>'VOL DWNLD'!Z105+'VOL DELTA'!Z105</f>
        <v>1</v>
      </c>
      <c r="AA105" s="172">
        <f>'VOL DWNLD'!AA105+'VOL DELTA'!AA105</f>
        <v>1</v>
      </c>
      <c r="AB105" s="172">
        <f>'VOL DWNLD'!AB105+'VOL DELTA'!AB105</f>
        <v>1</v>
      </c>
      <c r="AC105" s="172">
        <f>'VOL DWNLD'!AC105+'VOL DELTA'!AC105</f>
        <v>1</v>
      </c>
      <c r="AD105" s="172">
        <f>'VOL DWNLD'!AD105+'VOL DELTA'!AD105</f>
        <v>1</v>
      </c>
      <c r="AE105" s="172">
        <f>'VOL DWNLD'!AE105+'VOL DELTA'!AE105</f>
        <v>1</v>
      </c>
      <c r="AF105" s="172">
        <f>'VOL DWNLD'!AF105+'VOL DELTA'!AF105</f>
        <v>1.1000000000000001</v>
      </c>
      <c r="AG105" s="172">
        <f>'VOL DWNLD'!AG105+'VOL DELTA'!AG105</f>
        <v>1.1000000000000001</v>
      </c>
      <c r="AH105" s="172">
        <f>'VOL DWNLD'!AH105+'VOL DELTA'!AH105</f>
        <v>1.05</v>
      </c>
      <c r="AI105" s="172">
        <f>'VOL DWNLD'!AI105+'VOL DELTA'!AI105</f>
        <v>1</v>
      </c>
      <c r="AJ105" s="172">
        <f>'VOL DWNLD'!AJ105+'VOL DELTA'!AJ105</f>
        <v>1</v>
      </c>
      <c r="AK105" s="172">
        <f>'VOL DWNLD'!AK105+'VOL DELTA'!AK105</f>
        <v>1.02</v>
      </c>
      <c r="AL105" s="172">
        <f>'VOL DWNLD'!AL105+'VOL DELTA'!AL105</f>
        <v>1</v>
      </c>
      <c r="AM105" s="172">
        <f>'VOL DWNLD'!AM105+'VOL DELTA'!AM105</f>
        <v>1</v>
      </c>
      <c r="AN105" s="172">
        <f>'VOL DWNLD'!AN105+'VOL DELTA'!AN105</f>
        <v>1</v>
      </c>
      <c r="AO105" s="172">
        <f>'VOL DWNLD'!AO105+'VOL DELTA'!AO105</f>
        <v>1</v>
      </c>
    </row>
    <row r="106" spans="1:41" x14ac:dyDescent="0.25">
      <c r="A106" s="171">
        <v>39904</v>
      </c>
      <c r="B106" s="172">
        <f>'VOL DWNLD'!B106+'VOL DELTA'!B106</f>
        <v>1</v>
      </c>
      <c r="C106" s="172">
        <f>'VOL DWNLD'!C106+'VOL DELTA'!C106</f>
        <v>1</v>
      </c>
      <c r="D106" s="172">
        <f>'VOL DWNLD'!D106+'VOL DELTA'!D106</f>
        <v>1</v>
      </c>
      <c r="E106" s="172">
        <f>'VOL DWNLD'!E106+'VOL DELTA'!E106</f>
        <v>1</v>
      </c>
      <c r="F106" s="172">
        <f>'VOL DWNLD'!F106+'VOL DELTA'!F106</f>
        <v>1</v>
      </c>
      <c r="G106" s="172">
        <f>'VOL DWNLD'!G106+'VOL DELTA'!G106</f>
        <v>1</v>
      </c>
      <c r="H106" s="172">
        <f>'VOL DWNLD'!H106+'VOL DELTA'!H106</f>
        <v>1</v>
      </c>
      <c r="I106" s="172">
        <f>'VOL DWNLD'!I106+'VOL DELTA'!I106</f>
        <v>1</v>
      </c>
      <c r="J106" s="172">
        <f>'VOL DWNLD'!J106+'VOL DELTA'!J106</f>
        <v>1</v>
      </c>
      <c r="K106" s="172">
        <f>'VOL DWNLD'!K106+'VOL DELTA'!K106</f>
        <v>1</v>
      </c>
      <c r="L106" s="172">
        <f>'VOL DWNLD'!L106+'VOL DELTA'!L106</f>
        <v>1</v>
      </c>
      <c r="M106" s="172">
        <f>'VOL DWNLD'!M106+'VOL DELTA'!M106</f>
        <v>1</v>
      </c>
      <c r="N106" s="172">
        <f>'VOL DWNLD'!N106+'VOL DELTA'!N106</f>
        <v>1</v>
      </c>
      <c r="O106" s="172">
        <f>'VOL DWNLD'!O106+'VOL DELTA'!O106</f>
        <v>1</v>
      </c>
      <c r="P106" s="172">
        <f>'VOL DWNLD'!P106+'VOL DELTA'!P106</f>
        <v>1.03</v>
      </c>
      <c r="Q106" s="172">
        <f>'VOL DWNLD'!Q106+'VOL DELTA'!Q106</f>
        <v>1</v>
      </c>
      <c r="R106" s="172">
        <f>'VOL DWNLD'!R106+'VOL DELTA'!R106</f>
        <v>1</v>
      </c>
      <c r="S106" s="172">
        <f>'VOL DWNLD'!S106+'VOL DELTA'!S106</f>
        <v>1.02</v>
      </c>
      <c r="T106" s="172">
        <f>'VOL DWNLD'!T106+'VOL DELTA'!T106</f>
        <v>1</v>
      </c>
      <c r="U106" s="172">
        <f>'VOL DWNLD'!U106+'VOL DELTA'!U106</f>
        <v>1</v>
      </c>
      <c r="V106" s="172">
        <f>'VOL DWNLD'!V106+'VOL DELTA'!V106</f>
        <v>1</v>
      </c>
      <c r="W106" s="172">
        <f>'VOL DWNLD'!W106+'VOL DELTA'!W106</f>
        <v>1</v>
      </c>
      <c r="X106" s="172">
        <f>'VOL DWNLD'!X106+'VOL DELTA'!X106</f>
        <v>1</v>
      </c>
      <c r="Y106" s="172">
        <f>'VOL DWNLD'!Y106+'VOL DELTA'!Y106</f>
        <v>1.02</v>
      </c>
      <c r="Z106" s="172">
        <f>'VOL DWNLD'!Z106+'VOL DELTA'!Z106</f>
        <v>1</v>
      </c>
      <c r="AA106" s="172">
        <f>'VOL DWNLD'!AA106+'VOL DELTA'!AA106</f>
        <v>1</v>
      </c>
      <c r="AB106" s="172">
        <f>'VOL DWNLD'!AB106+'VOL DELTA'!AB106</f>
        <v>1</v>
      </c>
      <c r="AC106" s="172">
        <f>'VOL DWNLD'!AC106+'VOL DELTA'!AC106</f>
        <v>1</v>
      </c>
      <c r="AD106" s="172">
        <f>'VOL DWNLD'!AD106+'VOL DELTA'!AD106</f>
        <v>0.98</v>
      </c>
      <c r="AE106" s="172">
        <f>'VOL DWNLD'!AE106+'VOL DELTA'!AE106</f>
        <v>0.98</v>
      </c>
      <c r="AF106" s="172">
        <f>'VOL DWNLD'!AF106+'VOL DELTA'!AF106</f>
        <v>0.98</v>
      </c>
      <c r="AG106" s="172">
        <f>'VOL DWNLD'!AG106+'VOL DELTA'!AG106</f>
        <v>0.98</v>
      </c>
      <c r="AH106" s="172">
        <f>'VOL DWNLD'!AH106+'VOL DELTA'!AH106</f>
        <v>1.05</v>
      </c>
      <c r="AI106" s="172">
        <f>'VOL DWNLD'!AI106+'VOL DELTA'!AI106</f>
        <v>1</v>
      </c>
      <c r="AJ106" s="172">
        <f>'VOL DWNLD'!AJ106+'VOL DELTA'!AJ106</f>
        <v>1</v>
      </c>
      <c r="AK106" s="172">
        <f>'VOL DWNLD'!AK106+'VOL DELTA'!AK106</f>
        <v>1.02</v>
      </c>
      <c r="AL106" s="172">
        <f>'VOL DWNLD'!AL106+'VOL DELTA'!AL106</f>
        <v>1</v>
      </c>
      <c r="AM106" s="172">
        <f>'VOL DWNLD'!AM106+'VOL DELTA'!AM106</f>
        <v>1</v>
      </c>
      <c r="AN106" s="172">
        <f>'VOL DWNLD'!AN106+'VOL DELTA'!AN106</f>
        <v>1</v>
      </c>
      <c r="AO106" s="172">
        <f>'VOL DWNLD'!AO106+'VOL DELTA'!AO106</f>
        <v>1</v>
      </c>
    </row>
    <row r="107" spans="1:41" x14ac:dyDescent="0.25">
      <c r="A107" s="171">
        <v>39934</v>
      </c>
      <c r="B107" s="172">
        <f>'VOL DWNLD'!B107+'VOL DELTA'!B107</f>
        <v>1</v>
      </c>
      <c r="C107" s="172">
        <f>'VOL DWNLD'!C107+'VOL DELTA'!C107</f>
        <v>1</v>
      </c>
      <c r="D107" s="172">
        <f>'VOL DWNLD'!D107+'VOL DELTA'!D107</f>
        <v>1</v>
      </c>
      <c r="E107" s="172">
        <f>'VOL DWNLD'!E107+'VOL DELTA'!E107</f>
        <v>1</v>
      </c>
      <c r="F107" s="172">
        <f>'VOL DWNLD'!F107+'VOL DELTA'!F107</f>
        <v>1</v>
      </c>
      <c r="G107" s="172">
        <f>'VOL DWNLD'!G107+'VOL DELTA'!G107</f>
        <v>1</v>
      </c>
      <c r="H107" s="172">
        <f>'VOL DWNLD'!H107+'VOL DELTA'!H107</f>
        <v>1</v>
      </c>
      <c r="I107" s="172">
        <f>'VOL DWNLD'!I107+'VOL DELTA'!I107</f>
        <v>1</v>
      </c>
      <c r="J107" s="172">
        <f>'VOL DWNLD'!J107+'VOL DELTA'!J107</f>
        <v>1</v>
      </c>
      <c r="K107" s="172">
        <f>'VOL DWNLD'!K107+'VOL DELTA'!K107</f>
        <v>1</v>
      </c>
      <c r="L107" s="172">
        <f>'VOL DWNLD'!L107+'VOL DELTA'!L107</f>
        <v>1</v>
      </c>
      <c r="M107" s="172">
        <f>'VOL DWNLD'!M107+'VOL DELTA'!M107</f>
        <v>1</v>
      </c>
      <c r="N107" s="172">
        <f>'VOL DWNLD'!N107+'VOL DELTA'!N107</f>
        <v>1</v>
      </c>
      <c r="O107" s="172">
        <f>'VOL DWNLD'!O107+'VOL DELTA'!O107</f>
        <v>1</v>
      </c>
      <c r="P107" s="172">
        <f>'VOL DWNLD'!P107+'VOL DELTA'!P107</f>
        <v>1.03</v>
      </c>
      <c r="Q107" s="172">
        <f>'VOL DWNLD'!Q107+'VOL DELTA'!Q107</f>
        <v>1</v>
      </c>
      <c r="R107" s="172">
        <f>'VOL DWNLD'!R107+'VOL DELTA'!R107</f>
        <v>1</v>
      </c>
      <c r="S107" s="172">
        <f>'VOL DWNLD'!S107+'VOL DELTA'!S107</f>
        <v>1.02</v>
      </c>
      <c r="T107" s="172">
        <f>'VOL DWNLD'!T107+'VOL DELTA'!T107</f>
        <v>1</v>
      </c>
      <c r="U107" s="172">
        <f>'VOL DWNLD'!U107+'VOL DELTA'!U107</f>
        <v>1</v>
      </c>
      <c r="V107" s="172">
        <f>'VOL DWNLD'!V107+'VOL DELTA'!V107</f>
        <v>1</v>
      </c>
      <c r="W107" s="172">
        <f>'VOL DWNLD'!W107+'VOL DELTA'!W107</f>
        <v>1</v>
      </c>
      <c r="X107" s="172">
        <f>'VOL DWNLD'!X107+'VOL DELTA'!X107</f>
        <v>1</v>
      </c>
      <c r="Y107" s="172">
        <f>'VOL DWNLD'!Y107+'VOL DELTA'!Y107</f>
        <v>1.02</v>
      </c>
      <c r="Z107" s="172">
        <f>'VOL DWNLD'!Z107+'VOL DELTA'!Z107</f>
        <v>1</v>
      </c>
      <c r="AA107" s="172">
        <f>'VOL DWNLD'!AA107+'VOL DELTA'!AA107</f>
        <v>1</v>
      </c>
      <c r="AB107" s="172">
        <f>'VOL DWNLD'!AB107+'VOL DELTA'!AB107</f>
        <v>1</v>
      </c>
      <c r="AC107" s="172">
        <f>'VOL DWNLD'!AC107+'VOL DELTA'!AC107</f>
        <v>1</v>
      </c>
      <c r="AD107" s="172">
        <f>'VOL DWNLD'!AD107+'VOL DELTA'!AD107</f>
        <v>0.98</v>
      </c>
      <c r="AE107" s="172">
        <f>'VOL DWNLD'!AE107+'VOL DELTA'!AE107</f>
        <v>0.98</v>
      </c>
      <c r="AF107" s="172">
        <f>'VOL DWNLD'!AF107+'VOL DELTA'!AF107</f>
        <v>0.98</v>
      </c>
      <c r="AG107" s="172">
        <f>'VOL DWNLD'!AG107+'VOL DELTA'!AG107</f>
        <v>0.98</v>
      </c>
      <c r="AH107" s="172">
        <f>'VOL DWNLD'!AH107+'VOL DELTA'!AH107</f>
        <v>1.05</v>
      </c>
      <c r="AI107" s="172">
        <f>'VOL DWNLD'!AI107+'VOL DELTA'!AI107</f>
        <v>1</v>
      </c>
      <c r="AJ107" s="172">
        <f>'VOL DWNLD'!AJ107+'VOL DELTA'!AJ107</f>
        <v>1</v>
      </c>
      <c r="AK107" s="172">
        <f>'VOL DWNLD'!AK107+'VOL DELTA'!AK107</f>
        <v>1.02</v>
      </c>
      <c r="AL107" s="172">
        <f>'VOL DWNLD'!AL107+'VOL DELTA'!AL107</f>
        <v>1</v>
      </c>
      <c r="AM107" s="172">
        <f>'VOL DWNLD'!AM107+'VOL DELTA'!AM107</f>
        <v>1</v>
      </c>
      <c r="AN107" s="172">
        <f>'VOL DWNLD'!AN107+'VOL DELTA'!AN107</f>
        <v>1</v>
      </c>
      <c r="AO107" s="172">
        <f>'VOL DWNLD'!AO107+'VOL DELTA'!AO107</f>
        <v>1</v>
      </c>
    </row>
    <row r="108" spans="1:41" x14ac:dyDescent="0.25">
      <c r="A108" s="171">
        <v>39965</v>
      </c>
      <c r="B108" s="172">
        <f>'VOL DWNLD'!B108+'VOL DELTA'!B108</f>
        <v>1</v>
      </c>
      <c r="C108" s="172">
        <f>'VOL DWNLD'!C108+'VOL DELTA'!C108</f>
        <v>1</v>
      </c>
      <c r="D108" s="172">
        <f>'VOL DWNLD'!D108+'VOL DELTA'!D108</f>
        <v>1</v>
      </c>
      <c r="E108" s="172">
        <f>'VOL DWNLD'!E108+'VOL DELTA'!E108</f>
        <v>1</v>
      </c>
      <c r="F108" s="172">
        <f>'VOL DWNLD'!F108+'VOL DELTA'!F108</f>
        <v>1</v>
      </c>
      <c r="G108" s="172">
        <f>'VOL DWNLD'!G108+'VOL DELTA'!G108</f>
        <v>1</v>
      </c>
      <c r="H108" s="172">
        <f>'VOL DWNLD'!H108+'VOL DELTA'!H108</f>
        <v>1</v>
      </c>
      <c r="I108" s="172">
        <f>'VOL DWNLD'!I108+'VOL DELTA'!I108</f>
        <v>1</v>
      </c>
      <c r="J108" s="172">
        <f>'VOL DWNLD'!J108+'VOL DELTA'!J108</f>
        <v>1</v>
      </c>
      <c r="K108" s="172">
        <f>'VOL DWNLD'!K108+'VOL DELTA'!K108</f>
        <v>1</v>
      </c>
      <c r="L108" s="172">
        <f>'VOL DWNLD'!L108+'VOL DELTA'!L108</f>
        <v>1</v>
      </c>
      <c r="M108" s="172">
        <f>'VOL DWNLD'!M108+'VOL DELTA'!M108</f>
        <v>1</v>
      </c>
      <c r="N108" s="172">
        <f>'VOL DWNLD'!N108+'VOL DELTA'!N108</f>
        <v>1</v>
      </c>
      <c r="O108" s="172">
        <f>'VOL DWNLD'!O108+'VOL DELTA'!O108</f>
        <v>1</v>
      </c>
      <c r="P108" s="172">
        <f>'VOL DWNLD'!P108+'VOL DELTA'!P108</f>
        <v>1.03</v>
      </c>
      <c r="Q108" s="172">
        <f>'VOL DWNLD'!Q108+'VOL DELTA'!Q108</f>
        <v>1</v>
      </c>
      <c r="R108" s="172">
        <f>'VOL DWNLD'!R108+'VOL DELTA'!R108</f>
        <v>1</v>
      </c>
      <c r="S108" s="172">
        <f>'VOL DWNLD'!S108+'VOL DELTA'!S108</f>
        <v>1.02</v>
      </c>
      <c r="T108" s="172">
        <f>'VOL DWNLD'!T108+'VOL DELTA'!T108</f>
        <v>1</v>
      </c>
      <c r="U108" s="172">
        <f>'VOL DWNLD'!U108+'VOL DELTA'!U108</f>
        <v>1</v>
      </c>
      <c r="V108" s="172">
        <f>'VOL DWNLD'!V108+'VOL DELTA'!V108</f>
        <v>1</v>
      </c>
      <c r="W108" s="172">
        <f>'VOL DWNLD'!W108+'VOL DELTA'!W108</f>
        <v>1</v>
      </c>
      <c r="X108" s="172">
        <f>'VOL DWNLD'!X108+'VOL DELTA'!X108</f>
        <v>1</v>
      </c>
      <c r="Y108" s="172">
        <f>'VOL DWNLD'!Y108+'VOL DELTA'!Y108</f>
        <v>1.02</v>
      </c>
      <c r="Z108" s="172">
        <f>'VOL DWNLD'!Z108+'VOL DELTA'!Z108</f>
        <v>1</v>
      </c>
      <c r="AA108" s="172">
        <f>'VOL DWNLD'!AA108+'VOL DELTA'!AA108</f>
        <v>1</v>
      </c>
      <c r="AB108" s="172">
        <f>'VOL DWNLD'!AB108+'VOL DELTA'!AB108</f>
        <v>1</v>
      </c>
      <c r="AC108" s="172">
        <f>'VOL DWNLD'!AC108+'VOL DELTA'!AC108</f>
        <v>1</v>
      </c>
      <c r="AD108" s="172">
        <f>'VOL DWNLD'!AD108+'VOL DELTA'!AD108</f>
        <v>0.98</v>
      </c>
      <c r="AE108" s="172">
        <f>'VOL DWNLD'!AE108+'VOL DELTA'!AE108</f>
        <v>0.98</v>
      </c>
      <c r="AF108" s="172">
        <f>'VOL DWNLD'!AF108+'VOL DELTA'!AF108</f>
        <v>0.98</v>
      </c>
      <c r="AG108" s="172">
        <f>'VOL DWNLD'!AG108+'VOL DELTA'!AG108</f>
        <v>0.98</v>
      </c>
      <c r="AH108" s="172">
        <f>'VOL DWNLD'!AH108+'VOL DELTA'!AH108</f>
        <v>1.05</v>
      </c>
      <c r="AI108" s="172">
        <f>'VOL DWNLD'!AI108+'VOL DELTA'!AI108</f>
        <v>1</v>
      </c>
      <c r="AJ108" s="172">
        <f>'VOL DWNLD'!AJ108+'VOL DELTA'!AJ108</f>
        <v>1</v>
      </c>
      <c r="AK108" s="172">
        <f>'VOL DWNLD'!AK108+'VOL DELTA'!AK108</f>
        <v>1.02</v>
      </c>
      <c r="AL108" s="172">
        <f>'VOL DWNLD'!AL108+'VOL DELTA'!AL108</f>
        <v>1</v>
      </c>
      <c r="AM108" s="172">
        <f>'VOL DWNLD'!AM108+'VOL DELTA'!AM108</f>
        <v>1</v>
      </c>
      <c r="AN108" s="172">
        <f>'VOL DWNLD'!AN108+'VOL DELTA'!AN108</f>
        <v>1</v>
      </c>
      <c r="AO108" s="172">
        <f>'VOL DWNLD'!AO108+'VOL DELTA'!AO108</f>
        <v>1</v>
      </c>
    </row>
    <row r="109" spans="1:41" x14ac:dyDescent="0.25">
      <c r="A109" s="171">
        <v>39995</v>
      </c>
      <c r="B109" s="172">
        <f>'VOL DWNLD'!B109+'VOL DELTA'!B109</f>
        <v>1</v>
      </c>
      <c r="C109" s="172">
        <f>'VOL DWNLD'!C109+'VOL DELTA'!C109</f>
        <v>1</v>
      </c>
      <c r="D109" s="172">
        <f>'VOL DWNLD'!D109+'VOL DELTA'!D109</f>
        <v>1</v>
      </c>
      <c r="E109" s="172">
        <f>'VOL DWNLD'!E109+'VOL DELTA'!E109</f>
        <v>1</v>
      </c>
      <c r="F109" s="172">
        <f>'VOL DWNLD'!F109+'VOL DELTA'!F109</f>
        <v>1</v>
      </c>
      <c r="G109" s="172">
        <f>'VOL DWNLD'!G109+'VOL DELTA'!G109</f>
        <v>1</v>
      </c>
      <c r="H109" s="172">
        <f>'VOL DWNLD'!H109+'VOL DELTA'!H109</f>
        <v>1</v>
      </c>
      <c r="I109" s="172">
        <f>'VOL DWNLD'!I109+'VOL DELTA'!I109</f>
        <v>1</v>
      </c>
      <c r="J109" s="172">
        <f>'VOL DWNLD'!J109+'VOL DELTA'!J109</f>
        <v>1</v>
      </c>
      <c r="K109" s="172">
        <f>'VOL DWNLD'!K109+'VOL DELTA'!K109</f>
        <v>1</v>
      </c>
      <c r="L109" s="172">
        <f>'VOL DWNLD'!L109+'VOL DELTA'!L109</f>
        <v>1</v>
      </c>
      <c r="M109" s="172">
        <f>'VOL DWNLD'!M109+'VOL DELTA'!M109</f>
        <v>1</v>
      </c>
      <c r="N109" s="172">
        <f>'VOL DWNLD'!N109+'VOL DELTA'!N109</f>
        <v>1</v>
      </c>
      <c r="O109" s="172">
        <f>'VOL DWNLD'!O109+'VOL DELTA'!O109</f>
        <v>1</v>
      </c>
      <c r="P109" s="172">
        <f>'VOL DWNLD'!P109+'VOL DELTA'!P109</f>
        <v>1.03</v>
      </c>
      <c r="Q109" s="172">
        <f>'VOL DWNLD'!Q109+'VOL DELTA'!Q109</f>
        <v>1</v>
      </c>
      <c r="R109" s="172">
        <f>'VOL DWNLD'!R109+'VOL DELTA'!R109</f>
        <v>1</v>
      </c>
      <c r="S109" s="172">
        <f>'VOL DWNLD'!S109+'VOL DELTA'!S109</f>
        <v>1.02</v>
      </c>
      <c r="T109" s="172">
        <f>'VOL DWNLD'!T109+'VOL DELTA'!T109</f>
        <v>1</v>
      </c>
      <c r="U109" s="172">
        <f>'VOL DWNLD'!U109+'VOL DELTA'!U109</f>
        <v>1</v>
      </c>
      <c r="V109" s="172">
        <f>'VOL DWNLD'!V109+'VOL DELTA'!V109</f>
        <v>1</v>
      </c>
      <c r="W109" s="172">
        <f>'VOL DWNLD'!W109+'VOL DELTA'!W109</f>
        <v>1</v>
      </c>
      <c r="X109" s="172">
        <f>'VOL DWNLD'!X109+'VOL DELTA'!X109</f>
        <v>1</v>
      </c>
      <c r="Y109" s="172">
        <f>'VOL DWNLD'!Y109+'VOL DELTA'!Y109</f>
        <v>1.02</v>
      </c>
      <c r="Z109" s="172">
        <f>'VOL DWNLD'!Z109+'VOL DELTA'!Z109</f>
        <v>1</v>
      </c>
      <c r="AA109" s="172">
        <f>'VOL DWNLD'!AA109+'VOL DELTA'!AA109</f>
        <v>1</v>
      </c>
      <c r="AB109" s="172">
        <f>'VOL DWNLD'!AB109+'VOL DELTA'!AB109</f>
        <v>1</v>
      </c>
      <c r="AC109" s="172">
        <f>'VOL DWNLD'!AC109+'VOL DELTA'!AC109</f>
        <v>1</v>
      </c>
      <c r="AD109" s="172">
        <f>'VOL DWNLD'!AD109+'VOL DELTA'!AD109</f>
        <v>0.98</v>
      </c>
      <c r="AE109" s="172">
        <f>'VOL DWNLD'!AE109+'VOL DELTA'!AE109</f>
        <v>0.98</v>
      </c>
      <c r="AF109" s="172">
        <f>'VOL DWNLD'!AF109+'VOL DELTA'!AF109</f>
        <v>0.98</v>
      </c>
      <c r="AG109" s="172">
        <f>'VOL DWNLD'!AG109+'VOL DELTA'!AG109</f>
        <v>0.98</v>
      </c>
      <c r="AH109" s="172">
        <f>'VOL DWNLD'!AH109+'VOL DELTA'!AH109</f>
        <v>1.05</v>
      </c>
      <c r="AI109" s="172">
        <f>'VOL DWNLD'!AI109+'VOL DELTA'!AI109</f>
        <v>1</v>
      </c>
      <c r="AJ109" s="172">
        <f>'VOL DWNLD'!AJ109+'VOL DELTA'!AJ109</f>
        <v>1</v>
      </c>
      <c r="AK109" s="172">
        <f>'VOL DWNLD'!AK109+'VOL DELTA'!AK109</f>
        <v>1.02</v>
      </c>
      <c r="AL109" s="172">
        <f>'VOL DWNLD'!AL109+'VOL DELTA'!AL109</f>
        <v>1</v>
      </c>
      <c r="AM109" s="172">
        <f>'VOL DWNLD'!AM109+'VOL DELTA'!AM109</f>
        <v>1</v>
      </c>
      <c r="AN109" s="172">
        <f>'VOL DWNLD'!AN109+'VOL DELTA'!AN109</f>
        <v>1</v>
      </c>
      <c r="AO109" s="172">
        <f>'VOL DWNLD'!AO109+'VOL DELTA'!AO109</f>
        <v>1</v>
      </c>
    </row>
    <row r="110" spans="1:41" x14ac:dyDescent="0.25">
      <c r="A110" s="171">
        <v>40026</v>
      </c>
      <c r="B110" s="172">
        <f>'VOL DWNLD'!B110+'VOL DELTA'!B110</f>
        <v>1</v>
      </c>
      <c r="C110" s="172">
        <f>'VOL DWNLD'!C110+'VOL DELTA'!C110</f>
        <v>1</v>
      </c>
      <c r="D110" s="172">
        <f>'VOL DWNLD'!D110+'VOL DELTA'!D110</f>
        <v>1</v>
      </c>
      <c r="E110" s="172">
        <f>'VOL DWNLD'!E110+'VOL DELTA'!E110</f>
        <v>1</v>
      </c>
      <c r="F110" s="172">
        <f>'VOL DWNLD'!F110+'VOL DELTA'!F110</f>
        <v>1</v>
      </c>
      <c r="G110" s="172">
        <f>'VOL DWNLD'!G110+'VOL DELTA'!G110</f>
        <v>1</v>
      </c>
      <c r="H110" s="172">
        <f>'VOL DWNLD'!H110+'VOL DELTA'!H110</f>
        <v>1</v>
      </c>
      <c r="I110" s="172">
        <f>'VOL DWNLD'!I110+'VOL DELTA'!I110</f>
        <v>1</v>
      </c>
      <c r="J110" s="172">
        <f>'VOL DWNLD'!J110+'VOL DELTA'!J110</f>
        <v>1</v>
      </c>
      <c r="K110" s="172">
        <f>'VOL DWNLD'!K110+'VOL DELTA'!K110</f>
        <v>1</v>
      </c>
      <c r="L110" s="172">
        <f>'VOL DWNLD'!L110+'VOL DELTA'!L110</f>
        <v>1</v>
      </c>
      <c r="M110" s="172">
        <f>'VOL DWNLD'!M110+'VOL DELTA'!M110</f>
        <v>1</v>
      </c>
      <c r="N110" s="172">
        <f>'VOL DWNLD'!N110+'VOL DELTA'!N110</f>
        <v>1</v>
      </c>
      <c r="O110" s="172">
        <f>'VOL DWNLD'!O110+'VOL DELTA'!O110</f>
        <v>1</v>
      </c>
      <c r="P110" s="172">
        <f>'VOL DWNLD'!P110+'VOL DELTA'!P110</f>
        <v>1.03</v>
      </c>
      <c r="Q110" s="172">
        <f>'VOL DWNLD'!Q110+'VOL DELTA'!Q110</f>
        <v>1</v>
      </c>
      <c r="R110" s="172">
        <f>'VOL DWNLD'!R110+'VOL DELTA'!R110</f>
        <v>1</v>
      </c>
      <c r="S110" s="172">
        <f>'VOL DWNLD'!S110+'VOL DELTA'!S110</f>
        <v>1.02</v>
      </c>
      <c r="T110" s="172">
        <f>'VOL DWNLD'!T110+'VOL DELTA'!T110</f>
        <v>1</v>
      </c>
      <c r="U110" s="172">
        <f>'VOL DWNLD'!U110+'VOL DELTA'!U110</f>
        <v>1</v>
      </c>
      <c r="V110" s="172">
        <f>'VOL DWNLD'!V110+'VOL DELTA'!V110</f>
        <v>1</v>
      </c>
      <c r="W110" s="172">
        <f>'VOL DWNLD'!W110+'VOL DELTA'!W110</f>
        <v>1</v>
      </c>
      <c r="X110" s="172">
        <f>'VOL DWNLD'!X110+'VOL DELTA'!X110</f>
        <v>1</v>
      </c>
      <c r="Y110" s="172">
        <f>'VOL DWNLD'!Y110+'VOL DELTA'!Y110</f>
        <v>1.02</v>
      </c>
      <c r="Z110" s="172">
        <f>'VOL DWNLD'!Z110+'VOL DELTA'!Z110</f>
        <v>1</v>
      </c>
      <c r="AA110" s="172">
        <f>'VOL DWNLD'!AA110+'VOL DELTA'!AA110</f>
        <v>1</v>
      </c>
      <c r="AB110" s="172">
        <f>'VOL DWNLD'!AB110+'VOL DELTA'!AB110</f>
        <v>1</v>
      </c>
      <c r="AC110" s="172">
        <f>'VOL DWNLD'!AC110+'VOL DELTA'!AC110</f>
        <v>1</v>
      </c>
      <c r="AD110" s="172">
        <f>'VOL DWNLD'!AD110+'VOL DELTA'!AD110</f>
        <v>0.98</v>
      </c>
      <c r="AE110" s="172">
        <f>'VOL DWNLD'!AE110+'VOL DELTA'!AE110</f>
        <v>0.98</v>
      </c>
      <c r="AF110" s="172">
        <f>'VOL DWNLD'!AF110+'VOL DELTA'!AF110</f>
        <v>0.98</v>
      </c>
      <c r="AG110" s="172">
        <f>'VOL DWNLD'!AG110+'VOL DELTA'!AG110</f>
        <v>0.98</v>
      </c>
      <c r="AH110" s="172">
        <f>'VOL DWNLD'!AH110+'VOL DELTA'!AH110</f>
        <v>1.05</v>
      </c>
      <c r="AI110" s="172">
        <f>'VOL DWNLD'!AI110+'VOL DELTA'!AI110</f>
        <v>1</v>
      </c>
      <c r="AJ110" s="172">
        <f>'VOL DWNLD'!AJ110+'VOL DELTA'!AJ110</f>
        <v>1</v>
      </c>
      <c r="AK110" s="172">
        <f>'VOL DWNLD'!AK110+'VOL DELTA'!AK110</f>
        <v>1.02</v>
      </c>
      <c r="AL110" s="172">
        <f>'VOL DWNLD'!AL110+'VOL DELTA'!AL110</f>
        <v>1</v>
      </c>
      <c r="AM110" s="172">
        <f>'VOL DWNLD'!AM110+'VOL DELTA'!AM110</f>
        <v>1</v>
      </c>
      <c r="AN110" s="172">
        <f>'VOL DWNLD'!AN110+'VOL DELTA'!AN110</f>
        <v>1</v>
      </c>
      <c r="AO110" s="172">
        <f>'VOL DWNLD'!AO110+'VOL DELTA'!AO110</f>
        <v>1</v>
      </c>
    </row>
    <row r="111" spans="1:41" x14ac:dyDescent="0.25">
      <c r="A111" s="171">
        <v>40057</v>
      </c>
      <c r="B111" s="172">
        <f>'VOL DWNLD'!B111+'VOL DELTA'!B111</f>
        <v>1</v>
      </c>
      <c r="C111" s="172">
        <f>'VOL DWNLD'!C111+'VOL DELTA'!C111</f>
        <v>1</v>
      </c>
      <c r="D111" s="172">
        <f>'VOL DWNLD'!D111+'VOL DELTA'!D111</f>
        <v>1</v>
      </c>
      <c r="E111" s="172">
        <f>'VOL DWNLD'!E111+'VOL DELTA'!E111</f>
        <v>1</v>
      </c>
      <c r="F111" s="172">
        <f>'VOL DWNLD'!F111+'VOL DELTA'!F111</f>
        <v>1</v>
      </c>
      <c r="G111" s="172">
        <f>'VOL DWNLD'!G111+'VOL DELTA'!G111</f>
        <v>1</v>
      </c>
      <c r="H111" s="172">
        <f>'VOL DWNLD'!H111+'VOL DELTA'!H111</f>
        <v>1</v>
      </c>
      <c r="I111" s="172">
        <f>'VOL DWNLD'!I111+'VOL DELTA'!I111</f>
        <v>1</v>
      </c>
      <c r="J111" s="172">
        <f>'VOL DWNLD'!J111+'VOL DELTA'!J111</f>
        <v>1</v>
      </c>
      <c r="K111" s="172">
        <f>'VOL DWNLD'!K111+'VOL DELTA'!K111</f>
        <v>1</v>
      </c>
      <c r="L111" s="172">
        <f>'VOL DWNLD'!L111+'VOL DELTA'!L111</f>
        <v>1</v>
      </c>
      <c r="M111" s="172">
        <f>'VOL DWNLD'!M111+'VOL DELTA'!M111</f>
        <v>1</v>
      </c>
      <c r="N111" s="172">
        <f>'VOL DWNLD'!N111+'VOL DELTA'!N111</f>
        <v>1</v>
      </c>
      <c r="O111" s="172">
        <f>'VOL DWNLD'!O111+'VOL DELTA'!O111</f>
        <v>1</v>
      </c>
      <c r="P111" s="172">
        <f>'VOL DWNLD'!P111+'VOL DELTA'!P111</f>
        <v>1.03</v>
      </c>
      <c r="Q111" s="172">
        <f>'VOL DWNLD'!Q111+'VOL DELTA'!Q111</f>
        <v>1</v>
      </c>
      <c r="R111" s="172">
        <f>'VOL DWNLD'!R111+'VOL DELTA'!R111</f>
        <v>1</v>
      </c>
      <c r="S111" s="172">
        <f>'VOL DWNLD'!S111+'VOL DELTA'!S111</f>
        <v>1.02</v>
      </c>
      <c r="T111" s="172">
        <f>'VOL DWNLD'!T111+'VOL DELTA'!T111</f>
        <v>1</v>
      </c>
      <c r="U111" s="172">
        <f>'VOL DWNLD'!U111+'VOL DELTA'!U111</f>
        <v>1</v>
      </c>
      <c r="V111" s="172">
        <f>'VOL DWNLD'!V111+'VOL DELTA'!V111</f>
        <v>1</v>
      </c>
      <c r="W111" s="172">
        <f>'VOL DWNLD'!W111+'VOL DELTA'!W111</f>
        <v>1</v>
      </c>
      <c r="X111" s="172">
        <f>'VOL DWNLD'!X111+'VOL DELTA'!X111</f>
        <v>1</v>
      </c>
      <c r="Y111" s="172">
        <f>'VOL DWNLD'!Y111+'VOL DELTA'!Y111</f>
        <v>1.02</v>
      </c>
      <c r="Z111" s="172">
        <f>'VOL DWNLD'!Z111+'VOL DELTA'!Z111</f>
        <v>1</v>
      </c>
      <c r="AA111" s="172">
        <f>'VOL DWNLD'!AA111+'VOL DELTA'!AA111</f>
        <v>1</v>
      </c>
      <c r="AB111" s="172">
        <f>'VOL DWNLD'!AB111+'VOL DELTA'!AB111</f>
        <v>1</v>
      </c>
      <c r="AC111" s="172">
        <f>'VOL DWNLD'!AC111+'VOL DELTA'!AC111</f>
        <v>1</v>
      </c>
      <c r="AD111" s="172">
        <f>'VOL DWNLD'!AD111+'VOL DELTA'!AD111</f>
        <v>0.98</v>
      </c>
      <c r="AE111" s="172">
        <f>'VOL DWNLD'!AE111+'VOL DELTA'!AE111</f>
        <v>0.98</v>
      </c>
      <c r="AF111" s="172">
        <f>'VOL DWNLD'!AF111+'VOL DELTA'!AF111</f>
        <v>0.98</v>
      </c>
      <c r="AG111" s="172">
        <f>'VOL DWNLD'!AG111+'VOL DELTA'!AG111</f>
        <v>0.98</v>
      </c>
      <c r="AH111" s="172">
        <f>'VOL DWNLD'!AH111+'VOL DELTA'!AH111</f>
        <v>1.05</v>
      </c>
      <c r="AI111" s="172">
        <f>'VOL DWNLD'!AI111+'VOL DELTA'!AI111</f>
        <v>1</v>
      </c>
      <c r="AJ111" s="172">
        <f>'VOL DWNLD'!AJ111+'VOL DELTA'!AJ111</f>
        <v>1</v>
      </c>
      <c r="AK111" s="172">
        <f>'VOL DWNLD'!AK111+'VOL DELTA'!AK111</f>
        <v>1.02</v>
      </c>
      <c r="AL111" s="172">
        <f>'VOL DWNLD'!AL111+'VOL DELTA'!AL111</f>
        <v>1</v>
      </c>
      <c r="AM111" s="172">
        <f>'VOL DWNLD'!AM111+'VOL DELTA'!AM111</f>
        <v>1</v>
      </c>
      <c r="AN111" s="172">
        <f>'VOL DWNLD'!AN111+'VOL DELTA'!AN111</f>
        <v>1</v>
      </c>
      <c r="AO111" s="172">
        <f>'VOL DWNLD'!AO111+'VOL DELTA'!AO111</f>
        <v>1</v>
      </c>
    </row>
    <row r="112" spans="1:41" x14ac:dyDescent="0.25">
      <c r="A112" s="171">
        <v>40087</v>
      </c>
      <c r="B112" s="172">
        <f>'VOL DWNLD'!B112+'VOL DELTA'!B112</f>
        <v>1</v>
      </c>
      <c r="C112" s="172">
        <f>'VOL DWNLD'!C112+'VOL DELTA'!C112</f>
        <v>1</v>
      </c>
      <c r="D112" s="172">
        <f>'VOL DWNLD'!D112+'VOL DELTA'!D112</f>
        <v>1</v>
      </c>
      <c r="E112" s="172">
        <f>'VOL DWNLD'!E112+'VOL DELTA'!E112</f>
        <v>1</v>
      </c>
      <c r="F112" s="172">
        <f>'VOL DWNLD'!F112+'VOL DELTA'!F112</f>
        <v>1</v>
      </c>
      <c r="G112" s="172">
        <f>'VOL DWNLD'!G112+'VOL DELTA'!G112</f>
        <v>1</v>
      </c>
      <c r="H112" s="172">
        <f>'VOL DWNLD'!H112+'VOL DELTA'!H112</f>
        <v>1</v>
      </c>
      <c r="I112" s="172">
        <f>'VOL DWNLD'!I112+'VOL DELTA'!I112</f>
        <v>1</v>
      </c>
      <c r="J112" s="172">
        <f>'VOL DWNLD'!J112+'VOL DELTA'!J112</f>
        <v>1</v>
      </c>
      <c r="K112" s="172">
        <f>'VOL DWNLD'!K112+'VOL DELTA'!K112</f>
        <v>1</v>
      </c>
      <c r="L112" s="172">
        <f>'VOL DWNLD'!L112+'VOL DELTA'!L112</f>
        <v>1</v>
      </c>
      <c r="M112" s="172">
        <f>'VOL DWNLD'!M112+'VOL DELTA'!M112</f>
        <v>1</v>
      </c>
      <c r="N112" s="172">
        <f>'VOL DWNLD'!N112+'VOL DELTA'!N112</f>
        <v>1</v>
      </c>
      <c r="O112" s="172">
        <f>'VOL DWNLD'!O112+'VOL DELTA'!O112</f>
        <v>1</v>
      </c>
      <c r="P112" s="172">
        <f>'VOL DWNLD'!P112+'VOL DELTA'!P112</f>
        <v>1.03</v>
      </c>
      <c r="Q112" s="172">
        <f>'VOL DWNLD'!Q112+'VOL DELTA'!Q112</f>
        <v>1</v>
      </c>
      <c r="R112" s="172">
        <f>'VOL DWNLD'!R112+'VOL DELTA'!R112</f>
        <v>1</v>
      </c>
      <c r="S112" s="172">
        <f>'VOL DWNLD'!S112+'VOL DELTA'!S112</f>
        <v>1.02</v>
      </c>
      <c r="T112" s="172">
        <f>'VOL DWNLD'!T112+'VOL DELTA'!T112</f>
        <v>1</v>
      </c>
      <c r="U112" s="172">
        <f>'VOL DWNLD'!U112+'VOL DELTA'!U112</f>
        <v>1</v>
      </c>
      <c r="V112" s="172">
        <f>'VOL DWNLD'!V112+'VOL DELTA'!V112</f>
        <v>1</v>
      </c>
      <c r="W112" s="172">
        <f>'VOL DWNLD'!W112+'VOL DELTA'!W112</f>
        <v>1</v>
      </c>
      <c r="X112" s="172">
        <f>'VOL DWNLD'!X112+'VOL DELTA'!X112</f>
        <v>1</v>
      </c>
      <c r="Y112" s="172">
        <f>'VOL DWNLD'!Y112+'VOL DELTA'!Y112</f>
        <v>1.02</v>
      </c>
      <c r="Z112" s="172">
        <f>'VOL DWNLD'!Z112+'VOL DELTA'!Z112</f>
        <v>1</v>
      </c>
      <c r="AA112" s="172">
        <f>'VOL DWNLD'!AA112+'VOL DELTA'!AA112</f>
        <v>1</v>
      </c>
      <c r="AB112" s="172">
        <f>'VOL DWNLD'!AB112+'VOL DELTA'!AB112</f>
        <v>1</v>
      </c>
      <c r="AC112" s="172">
        <f>'VOL DWNLD'!AC112+'VOL DELTA'!AC112</f>
        <v>1</v>
      </c>
      <c r="AD112" s="172">
        <f>'VOL DWNLD'!AD112+'VOL DELTA'!AD112</f>
        <v>0.98</v>
      </c>
      <c r="AE112" s="172">
        <f>'VOL DWNLD'!AE112+'VOL DELTA'!AE112</f>
        <v>0.98</v>
      </c>
      <c r="AF112" s="172">
        <f>'VOL DWNLD'!AF112+'VOL DELTA'!AF112</f>
        <v>0.98</v>
      </c>
      <c r="AG112" s="172">
        <f>'VOL DWNLD'!AG112+'VOL DELTA'!AG112</f>
        <v>0.98</v>
      </c>
      <c r="AH112" s="172">
        <f>'VOL DWNLD'!AH112+'VOL DELTA'!AH112</f>
        <v>1.05</v>
      </c>
      <c r="AI112" s="172">
        <f>'VOL DWNLD'!AI112+'VOL DELTA'!AI112</f>
        <v>1</v>
      </c>
      <c r="AJ112" s="172">
        <f>'VOL DWNLD'!AJ112+'VOL DELTA'!AJ112</f>
        <v>1</v>
      </c>
      <c r="AK112" s="172">
        <f>'VOL DWNLD'!AK112+'VOL DELTA'!AK112</f>
        <v>1.02</v>
      </c>
      <c r="AL112" s="172">
        <f>'VOL DWNLD'!AL112+'VOL DELTA'!AL112</f>
        <v>1</v>
      </c>
      <c r="AM112" s="172">
        <f>'VOL DWNLD'!AM112+'VOL DELTA'!AM112</f>
        <v>1</v>
      </c>
      <c r="AN112" s="172">
        <f>'VOL DWNLD'!AN112+'VOL DELTA'!AN112</f>
        <v>1</v>
      </c>
      <c r="AO112" s="172">
        <f>'VOL DWNLD'!AO112+'VOL DELTA'!AO112</f>
        <v>1</v>
      </c>
    </row>
    <row r="113" spans="1:41" x14ac:dyDescent="0.25">
      <c r="A113" s="171">
        <v>40118</v>
      </c>
      <c r="B113" s="172">
        <f>'VOL DWNLD'!B113+'VOL DELTA'!B113</f>
        <v>1</v>
      </c>
      <c r="C113" s="172">
        <f>'VOL DWNLD'!C113+'VOL DELTA'!C113</f>
        <v>1</v>
      </c>
      <c r="D113" s="172">
        <f>'VOL DWNLD'!D113+'VOL DELTA'!D113</f>
        <v>1</v>
      </c>
      <c r="E113" s="172">
        <f>'VOL DWNLD'!E113+'VOL DELTA'!E113</f>
        <v>1</v>
      </c>
      <c r="F113" s="172">
        <f>'VOL DWNLD'!F113+'VOL DELTA'!F113</f>
        <v>1</v>
      </c>
      <c r="G113" s="172">
        <f>'VOL DWNLD'!G113+'VOL DELTA'!G113</f>
        <v>1</v>
      </c>
      <c r="H113" s="172">
        <f>'VOL DWNLD'!H113+'VOL DELTA'!H113</f>
        <v>1</v>
      </c>
      <c r="I113" s="172">
        <f>'VOL DWNLD'!I113+'VOL DELTA'!I113</f>
        <v>1</v>
      </c>
      <c r="J113" s="172">
        <f>'VOL DWNLD'!J113+'VOL DELTA'!J113</f>
        <v>1</v>
      </c>
      <c r="K113" s="172">
        <f>'VOL DWNLD'!K113+'VOL DELTA'!K113</f>
        <v>1</v>
      </c>
      <c r="L113" s="172">
        <f>'VOL DWNLD'!L113+'VOL DELTA'!L113</f>
        <v>1</v>
      </c>
      <c r="M113" s="172">
        <f>'VOL DWNLD'!M113+'VOL DELTA'!M113</f>
        <v>1</v>
      </c>
      <c r="N113" s="172">
        <f>'VOL DWNLD'!N113+'VOL DELTA'!N113</f>
        <v>1</v>
      </c>
      <c r="O113" s="172">
        <f>'VOL DWNLD'!O113+'VOL DELTA'!O113</f>
        <v>1</v>
      </c>
      <c r="P113" s="172">
        <f>'VOL DWNLD'!P113+'VOL DELTA'!P113</f>
        <v>1.03</v>
      </c>
      <c r="Q113" s="172">
        <f>'VOL DWNLD'!Q113+'VOL DELTA'!Q113</f>
        <v>1</v>
      </c>
      <c r="R113" s="172">
        <f>'VOL DWNLD'!R113+'VOL DELTA'!R113</f>
        <v>1</v>
      </c>
      <c r="S113" s="172">
        <f>'VOL DWNLD'!S113+'VOL DELTA'!S113</f>
        <v>1.02</v>
      </c>
      <c r="T113" s="172">
        <f>'VOL DWNLD'!T113+'VOL DELTA'!T113</f>
        <v>1</v>
      </c>
      <c r="U113" s="172">
        <f>'VOL DWNLD'!U113+'VOL DELTA'!U113</f>
        <v>1</v>
      </c>
      <c r="V113" s="172">
        <f>'VOL DWNLD'!V113+'VOL DELTA'!V113</f>
        <v>1</v>
      </c>
      <c r="W113" s="172">
        <f>'VOL DWNLD'!W113+'VOL DELTA'!W113</f>
        <v>1</v>
      </c>
      <c r="X113" s="172">
        <f>'VOL DWNLD'!X113+'VOL DELTA'!X113</f>
        <v>1</v>
      </c>
      <c r="Y113" s="172">
        <f>'VOL DWNLD'!Y113+'VOL DELTA'!Y113</f>
        <v>1</v>
      </c>
      <c r="Z113" s="172">
        <f>'VOL DWNLD'!Z113+'VOL DELTA'!Z113</f>
        <v>1</v>
      </c>
      <c r="AA113" s="172">
        <f>'VOL DWNLD'!AA113+'VOL DELTA'!AA113</f>
        <v>1</v>
      </c>
      <c r="AB113" s="172">
        <f>'VOL DWNLD'!AB113+'VOL DELTA'!AB113</f>
        <v>1</v>
      </c>
      <c r="AC113" s="172">
        <f>'VOL DWNLD'!AC113+'VOL DELTA'!AC113</f>
        <v>1</v>
      </c>
      <c r="AD113" s="172">
        <f>'VOL DWNLD'!AD113+'VOL DELTA'!AD113</f>
        <v>1</v>
      </c>
      <c r="AE113" s="172">
        <f>'VOL DWNLD'!AE113+'VOL DELTA'!AE113</f>
        <v>1</v>
      </c>
      <c r="AF113" s="172">
        <f>'VOL DWNLD'!AF113+'VOL DELTA'!AF113</f>
        <v>1.1000000000000001</v>
      </c>
      <c r="AG113" s="172">
        <f>'VOL DWNLD'!AG113+'VOL DELTA'!AG113</f>
        <v>1.1000000000000001</v>
      </c>
      <c r="AH113" s="172">
        <f>'VOL DWNLD'!AH113+'VOL DELTA'!AH113</f>
        <v>1.05</v>
      </c>
      <c r="AI113" s="172">
        <f>'VOL DWNLD'!AI113+'VOL DELTA'!AI113</f>
        <v>1</v>
      </c>
      <c r="AJ113" s="172">
        <f>'VOL DWNLD'!AJ113+'VOL DELTA'!AJ113</f>
        <v>1</v>
      </c>
      <c r="AK113" s="172">
        <f>'VOL DWNLD'!AK113+'VOL DELTA'!AK113</f>
        <v>1.02</v>
      </c>
      <c r="AL113" s="172">
        <f>'VOL DWNLD'!AL113+'VOL DELTA'!AL113</f>
        <v>1</v>
      </c>
      <c r="AM113" s="172">
        <f>'VOL DWNLD'!AM113+'VOL DELTA'!AM113</f>
        <v>1</v>
      </c>
      <c r="AN113" s="172">
        <f>'VOL DWNLD'!AN113+'VOL DELTA'!AN113</f>
        <v>1</v>
      </c>
      <c r="AO113" s="172">
        <f>'VOL DWNLD'!AO113+'VOL DELTA'!AO113</f>
        <v>1</v>
      </c>
    </row>
    <row r="114" spans="1:41" x14ac:dyDescent="0.25">
      <c r="A114" s="171">
        <v>40148</v>
      </c>
      <c r="B114" s="172">
        <f>'VOL DWNLD'!B114+'VOL DELTA'!B114</f>
        <v>1</v>
      </c>
      <c r="C114" s="172">
        <f>'VOL DWNLD'!C114+'VOL DELTA'!C114</f>
        <v>1</v>
      </c>
      <c r="D114" s="172">
        <f>'VOL DWNLD'!D114+'VOL DELTA'!D114</f>
        <v>1</v>
      </c>
      <c r="E114" s="172">
        <f>'VOL DWNLD'!E114+'VOL DELTA'!E114</f>
        <v>1</v>
      </c>
      <c r="F114" s="172">
        <f>'VOL DWNLD'!F114+'VOL DELTA'!F114</f>
        <v>1</v>
      </c>
      <c r="G114" s="172">
        <f>'VOL DWNLD'!G114+'VOL DELTA'!G114</f>
        <v>1</v>
      </c>
      <c r="H114" s="172">
        <f>'VOL DWNLD'!H114+'VOL DELTA'!H114</f>
        <v>1</v>
      </c>
      <c r="I114" s="172">
        <f>'VOL DWNLD'!I114+'VOL DELTA'!I114</f>
        <v>1</v>
      </c>
      <c r="J114" s="172">
        <f>'VOL DWNLD'!J114+'VOL DELTA'!J114</f>
        <v>1</v>
      </c>
      <c r="K114" s="172">
        <f>'VOL DWNLD'!K114+'VOL DELTA'!K114</f>
        <v>1</v>
      </c>
      <c r="L114" s="172">
        <f>'VOL DWNLD'!L114+'VOL DELTA'!L114</f>
        <v>1</v>
      </c>
      <c r="M114" s="172">
        <f>'VOL DWNLD'!M114+'VOL DELTA'!M114</f>
        <v>1</v>
      </c>
      <c r="N114" s="172">
        <f>'VOL DWNLD'!N114+'VOL DELTA'!N114</f>
        <v>1</v>
      </c>
      <c r="O114" s="172">
        <f>'VOL DWNLD'!O114+'VOL DELTA'!O114</f>
        <v>1</v>
      </c>
      <c r="P114" s="172">
        <f>'VOL DWNLD'!P114+'VOL DELTA'!P114</f>
        <v>1.03</v>
      </c>
      <c r="Q114" s="172">
        <f>'VOL DWNLD'!Q114+'VOL DELTA'!Q114</f>
        <v>1</v>
      </c>
      <c r="R114" s="172">
        <f>'VOL DWNLD'!R114+'VOL DELTA'!R114</f>
        <v>1</v>
      </c>
      <c r="S114" s="172">
        <f>'VOL DWNLD'!S114+'VOL DELTA'!S114</f>
        <v>1.02</v>
      </c>
      <c r="T114" s="172">
        <f>'VOL DWNLD'!T114+'VOL DELTA'!T114</f>
        <v>1</v>
      </c>
      <c r="U114" s="172">
        <f>'VOL DWNLD'!U114+'VOL DELTA'!U114</f>
        <v>1</v>
      </c>
      <c r="V114" s="172">
        <f>'VOL DWNLD'!V114+'VOL DELTA'!V114</f>
        <v>1</v>
      </c>
      <c r="W114" s="172">
        <f>'VOL DWNLD'!W114+'VOL DELTA'!W114</f>
        <v>1</v>
      </c>
      <c r="X114" s="172">
        <f>'VOL DWNLD'!X114+'VOL DELTA'!X114</f>
        <v>1</v>
      </c>
      <c r="Y114" s="172">
        <f>'VOL DWNLD'!Y114+'VOL DELTA'!Y114</f>
        <v>1</v>
      </c>
      <c r="Z114" s="172">
        <f>'VOL DWNLD'!Z114+'VOL DELTA'!Z114</f>
        <v>1</v>
      </c>
      <c r="AA114" s="172">
        <f>'VOL DWNLD'!AA114+'VOL DELTA'!AA114</f>
        <v>1</v>
      </c>
      <c r="AB114" s="172">
        <f>'VOL DWNLD'!AB114+'VOL DELTA'!AB114</f>
        <v>1</v>
      </c>
      <c r="AC114" s="172">
        <f>'VOL DWNLD'!AC114+'VOL DELTA'!AC114</f>
        <v>1</v>
      </c>
      <c r="AD114" s="172">
        <f>'VOL DWNLD'!AD114+'VOL DELTA'!AD114</f>
        <v>1</v>
      </c>
      <c r="AE114" s="172">
        <f>'VOL DWNLD'!AE114+'VOL DELTA'!AE114</f>
        <v>1</v>
      </c>
      <c r="AF114" s="172">
        <f>'VOL DWNLD'!AF114+'VOL DELTA'!AF114</f>
        <v>1.1000000000000001</v>
      </c>
      <c r="AG114" s="172">
        <f>'VOL DWNLD'!AG114+'VOL DELTA'!AG114</f>
        <v>1.1000000000000001</v>
      </c>
      <c r="AH114" s="172">
        <f>'VOL DWNLD'!AH114+'VOL DELTA'!AH114</f>
        <v>1.05</v>
      </c>
      <c r="AI114" s="172">
        <f>'VOL DWNLD'!AI114+'VOL DELTA'!AI114</f>
        <v>1</v>
      </c>
      <c r="AJ114" s="172">
        <f>'VOL DWNLD'!AJ114+'VOL DELTA'!AJ114</f>
        <v>1</v>
      </c>
      <c r="AK114" s="172">
        <f>'VOL DWNLD'!AK114+'VOL DELTA'!AK114</f>
        <v>1.02</v>
      </c>
      <c r="AL114" s="172">
        <f>'VOL DWNLD'!AL114+'VOL DELTA'!AL114</f>
        <v>1</v>
      </c>
      <c r="AM114" s="172">
        <f>'VOL DWNLD'!AM114+'VOL DELTA'!AM114</f>
        <v>1</v>
      </c>
      <c r="AN114" s="172">
        <f>'VOL DWNLD'!AN114+'VOL DELTA'!AN114</f>
        <v>1</v>
      </c>
      <c r="AO114" s="172">
        <f>'VOL DWNLD'!AO114+'VOL DELTA'!AO114</f>
        <v>1</v>
      </c>
    </row>
    <row r="115" spans="1:41" x14ac:dyDescent="0.25">
      <c r="A115" s="171">
        <v>40179</v>
      </c>
      <c r="B115" s="172">
        <f>'VOL DWNLD'!B115+'VOL DELTA'!B115</f>
        <v>1</v>
      </c>
      <c r="C115" s="172">
        <f>'VOL DWNLD'!C115+'VOL DELTA'!C115</f>
        <v>1</v>
      </c>
      <c r="D115" s="172">
        <f>'VOL DWNLD'!D115+'VOL DELTA'!D115</f>
        <v>1</v>
      </c>
      <c r="E115" s="172">
        <f>'VOL DWNLD'!E115+'VOL DELTA'!E115</f>
        <v>1</v>
      </c>
      <c r="F115" s="172">
        <f>'VOL DWNLD'!F115+'VOL DELTA'!F115</f>
        <v>1</v>
      </c>
      <c r="G115" s="172">
        <f>'VOL DWNLD'!G115+'VOL DELTA'!G115</f>
        <v>1</v>
      </c>
      <c r="H115" s="172">
        <f>'VOL DWNLD'!H115+'VOL DELTA'!H115</f>
        <v>1</v>
      </c>
      <c r="I115" s="172">
        <f>'VOL DWNLD'!I115+'VOL DELTA'!I115</f>
        <v>1</v>
      </c>
      <c r="J115" s="172">
        <f>'VOL DWNLD'!J115+'VOL DELTA'!J115</f>
        <v>1</v>
      </c>
      <c r="K115" s="172">
        <f>'VOL DWNLD'!K115+'VOL DELTA'!K115</f>
        <v>1</v>
      </c>
      <c r="L115" s="172">
        <f>'VOL DWNLD'!L115+'VOL DELTA'!L115</f>
        <v>1</v>
      </c>
      <c r="M115" s="172">
        <f>'VOL DWNLD'!M115+'VOL DELTA'!M115</f>
        <v>1</v>
      </c>
      <c r="N115" s="172">
        <f>'VOL DWNLD'!N115+'VOL DELTA'!N115</f>
        <v>1</v>
      </c>
      <c r="O115" s="172">
        <f>'VOL DWNLD'!O115+'VOL DELTA'!O115</f>
        <v>1</v>
      </c>
      <c r="P115" s="172">
        <f>'VOL DWNLD'!P115+'VOL DELTA'!P115</f>
        <v>1.03</v>
      </c>
      <c r="Q115" s="172">
        <f>'VOL DWNLD'!Q115+'VOL DELTA'!Q115</f>
        <v>1</v>
      </c>
      <c r="R115" s="172">
        <f>'VOL DWNLD'!R115+'VOL DELTA'!R115</f>
        <v>1</v>
      </c>
      <c r="S115" s="172">
        <f>'VOL DWNLD'!S115+'VOL DELTA'!S115</f>
        <v>1.02</v>
      </c>
      <c r="T115" s="172">
        <f>'VOL DWNLD'!T115+'VOL DELTA'!T115</f>
        <v>1</v>
      </c>
      <c r="U115" s="172">
        <f>'VOL DWNLD'!U115+'VOL DELTA'!U115</f>
        <v>1</v>
      </c>
      <c r="V115" s="172">
        <f>'VOL DWNLD'!V115+'VOL DELTA'!V115</f>
        <v>1</v>
      </c>
      <c r="W115" s="172">
        <f>'VOL DWNLD'!W115+'VOL DELTA'!W115</f>
        <v>1</v>
      </c>
      <c r="X115" s="172">
        <f>'VOL DWNLD'!X115+'VOL DELTA'!X115</f>
        <v>1</v>
      </c>
      <c r="Y115" s="172">
        <f>'VOL DWNLD'!Y115+'VOL DELTA'!Y115</f>
        <v>1</v>
      </c>
      <c r="Z115" s="172">
        <f>'VOL DWNLD'!Z115+'VOL DELTA'!Z115</f>
        <v>1</v>
      </c>
      <c r="AA115" s="172">
        <f>'VOL DWNLD'!AA115+'VOL DELTA'!AA115</f>
        <v>1</v>
      </c>
      <c r="AB115" s="172">
        <f>'VOL DWNLD'!AB115+'VOL DELTA'!AB115</f>
        <v>1</v>
      </c>
      <c r="AC115" s="172">
        <f>'VOL DWNLD'!AC115+'VOL DELTA'!AC115</f>
        <v>1</v>
      </c>
      <c r="AD115" s="172">
        <f>'VOL DWNLD'!AD115+'VOL DELTA'!AD115</f>
        <v>1</v>
      </c>
      <c r="AE115" s="172">
        <f>'VOL DWNLD'!AE115+'VOL DELTA'!AE115</f>
        <v>1</v>
      </c>
      <c r="AF115" s="172">
        <f>'VOL DWNLD'!AF115+'VOL DELTA'!AF115</f>
        <v>1.1000000000000001</v>
      </c>
      <c r="AG115" s="172">
        <f>'VOL DWNLD'!AG115+'VOL DELTA'!AG115</f>
        <v>1.1000000000000001</v>
      </c>
      <c r="AH115" s="172">
        <f>'VOL DWNLD'!AH115+'VOL DELTA'!AH115</f>
        <v>1.05</v>
      </c>
      <c r="AI115" s="172">
        <f>'VOL DWNLD'!AI115+'VOL DELTA'!AI115</f>
        <v>1</v>
      </c>
      <c r="AJ115" s="172">
        <f>'VOL DWNLD'!AJ115+'VOL DELTA'!AJ115</f>
        <v>1</v>
      </c>
      <c r="AK115" s="172">
        <f>'VOL DWNLD'!AK115+'VOL DELTA'!AK115</f>
        <v>1.02</v>
      </c>
      <c r="AL115" s="172">
        <f>'VOL DWNLD'!AL115+'VOL DELTA'!AL115</f>
        <v>1</v>
      </c>
      <c r="AM115" s="172">
        <f>'VOL DWNLD'!AM115+'VOL DELTA'!AM115</f>
        <v>1</v>
      </c>
      <c r="AN115" s="172">
        <f>'VOL DWNLD'!AN115+'VOL DELTA'!AN115</f>
        <v>1</v>
      </c>
      <c r="AO115" s="172">
        <f>'VOL DWNLD'!AO115+'VOL DELTA'!AO115</f>
        <v>1</v>
      </c>
    </row>
    <row r="116" spans="1:41" x14ac:dyDescent="0.25">
      <c r="A116" s="171">
        <v>40210</v>
      </c>
      <c r="B116" s="172">
        <f>'VOL DWNLD'!B116+'VOL DELTA'!B116</f>
        <v>1</v>
      </c>
      <c r="C116" s="172">
        <f>'VOL DWNLD'!C116+'VOL DELTA'!C116</f>
        <v>1</v>
      </c>
      <c r="D116" s="172">
        <f>'VOL DWNLD'!D116+'VOL DELTA'!D116</f>
        <v>1</v>
      </c>
      <c r="E116" s="172">
        <f>'VOL DWNLD'!E116+'VOL DELTA'!E116</f>
        <v>1</v>
      </c>
      <c r="F116" s="172">
        <f>'VOL DWNLD'!F116+'VOL DELTA'!F116</f>
        <v>1</v>
      </c>
      <c r="G116" s="172">
        <f>'VOL DWNLD'!G116+'VOL DELTA'!G116</f>
        <v>1</v>
      </c>
      <c r="H116" s="172">
        <f>'VOL DWNLD'!H116+'VOL DELTA'!H116</f>
        <v>1</v>
      </c>
      <c r="I116" s="172">
        <f>'VOL DWNLD'!I116+'VOL DELTA'!I116</f>
        <v>1</v>
      </c>
      <c r="J116" s="172">
        <f>'VOL DWNLD'!J116+'VOL DELTA'!J116</f>
        <v>1</v>
      </c>
      <c r="K116" s="172">
        <f>'VOL DWNLD'!K116+'VOL DELTA'!K116</f>
        <v>1</v>
      </c>
      <c r="L116" s="172">
        <f>'VOL DWNLD'!L116+'VOL DELTA'!L116</f>
        <v>1</v>
      </c>
      <c r="M116" s="172">
        <f>'VOL DWNLD'!M116+'VOL DELTA'!M116</f>
        <v>1</v>
      </c>
      <c r="N116" s="172">
        <f>'VOL DWNLD'!N116+'VOL DELTA'!N116</f>
        <v>1</v>
      </c>
      <c r="O116" s="172">
        <f>'VOL DWNLD'!O116+'VOL DELTA'!O116</f>
        <v>1</v>
      </c>
      <c r="P116" s="172">
        <f>'VOL DWNLD'!P116+'VOL DELTA'!P116</f>
        <v>1.03</v>
      </c>
      <c r="Q116" s="172">
        <f>'VOL DWNLD'!Q116+'VOL DELTA'!Q116</f>
        <v>1</v>
      </c>
      <c r="R116" s="172">
        <f>'VOL DWNLD'!R116+'VOL DELTA'!R116</f>
        <v>1</v>
      </c>
      <c r="S116" s="172">
        <f>'VOL DWNLD'!S116+'VOL DELTA'!S116</f>
        <v>1.02</v>
      </c>
      <c r="T116" s="172">
        <f>'VOL DWNLD'!T116+'VOL DELTA'!T116</f>
        <v>1</v>
      </c>
      <c r="U116" s="172">
        <f>'VOL DWNLD'!U116+'VOL DELTA'!U116</f>
        <v>1</v>
      </c>
      <c r="V116" s="172">
        <f>'VOL DWNLD'!V116+'VOL DELTA'!V116</f>
        <v>1</v>
      </c>
      <c r="W116" s="172">
        <f>'VOL DWNLD'!W116+'VOL DELTA'!W116</f>
        <v>1</v>
      </c>
      <c r="X116" s="172">
        <f>'VOL DWNLD'!X116+'VOL DELTA'!X116</f>
        <v>1</v>
      </c>
      <c r="Y116" s="172">
        <f>'VOL DWNLD'!Y116+'VOL DELTA'!Y116</f>
        <v>1</v>
      </c>
      <c r="Z116" s="172">
        <f>'VOL DWNLD'!Z116+'VOL DELTA'!Z116</f>
        <v>1</v>
      </c>
      <c r="AA116" s="172">
        <f>'VOL DWNLD'!AA116+'VOL DELTA'!AA116</f>
        <v>1</v>
      </c>
      <c r="AB116" s="172">
        <f>'VOL DWNLD'!AB116+'VOL DELTA'!AB116</f>
        <v>1</v>
      </c>
      <c r="AC116" s="172">
        <f>'VOL DWNLD'!AC116+'VOL DELTA'!AC116</f>
        <v>1</v>
      </c>
      <c r="AD116" s="172">
        <f>'VOL DWNLD'!AD116+'VOL DELTA'!AD116</f>
        <v>1</v>
      </c>
      <c r="AE116" s="172">
        <f>'VOL DWNLD'!AE116+'VOL DELTA'!AE116</f>
        <v>1</v>
      </c>
      <c r="AF116" s="172">
        <f>'VOL DWNLD'!AF116+'VOL DELTA'!AF116</f>
        <v>1.1000000000000001</v>
      </c>
      <c r="AG116" s="172">
        <f>'VOL DWNLD'!AG116+'VOL DELTA'!AG116</f>
        <v>1.1000000000000001</v>
      </c>
      <c r="AH116" s="172">
        <f>'VOL DWNLD'!AH116+'VOL DELTA'!AH116</f>
        <v>1.05</v>
      </c>
      <c r="AI116" s="172">
        <f>'VOL DWNLD'!AI116+'VOL DELTA'!AI116</f>
        <v>1</v>
      </c>
      <c r="AJ116" s="172">
        <f>'VOL DWNLD'!AJ116+'VOL DELTA'!AJ116</f>
        <v>1</v>
      </c>
      <c r="AK116" s="172">
        <f>'VOL DWNLD'!AK116+'VOL DELTA'!AK116</f>
        <v>1.02</v>
      </c>
      <c r="AL116" s="172">
        <f>'VOL DWNLD'!AL116+'VOL DELTA'!AL116</f>
        <v>1</v>
      </c>
      <c r="AM116" s="172">
        <f>'VOL DWNLD'!AM116+'VOL DELTA'!AM116</f>
        <v>1</v>
      </c>
      <c r="AN116" s="172">
        <f>'VOL DWNLD'!AN116+'VOL DELTA'!AN116</f>
        <v>1</v>
      </c>
      <c r="AO116" s="172">
        <f>'VOL DWNLD'!AO116+'VOL DELTA'!AO116</f>
        <v>1</v>
      </c>
    </row>
    <row r="117" spans="1:41" x14ac:dyDescent="0.25">
      <c r="A117" s="171">
        <v>40238</v>
      </c>
      <c r="B117" s="172">
        <f>'VOL DWNLD'!B117+'VOL DELTA'!B117</f>
        <v>1</v>
      </c>
      <c r="C117" s="172">
        <f>'VOL DWNLD'!C117+'VOL DELTA'!C117</f>
        <v>1</v>
      </c>
      <c r="D117" s="172">
        <f>'VOL DWNLD'!D117+'VOL DELTA'!D117</f>
        <v>1</v>
      </c>
      <c r="E117" s="172">
        <f>'VOL DWNLD'!E117+'VOL DELTA'!E117</f>
        <v>1</v>
      </c>
      <c r="F117" s="172">
        <f>'VOL DWNLD'!F117+'VOL DELTA'!F117</f>
        <v>1</v>
      </c>
      <c r="G117" s="172">
        <f>'VOL DWNLD'!G117+'VOL DELTA'!G117</f>
        <v>1</v>
      </c>
      <c r="H117" s="172">
        <f>'VOL DWNLD'!H117+'VOL DELTA'!H117</f>
        <v>1</v>
      </c>
      <c r="I117" s="172">
        <f>'VOL DWNLD'!I117+'VOL DELTA'!I117</f>
        <v>1</v>
      </c>
      <c r="J117" s="172">
        <f>'VOL DWNLD'!J117+'VOL DELTA'!J117</f>
        <v>1</v>
      </c>
      <c r="K117" s="172">
        <f>'VOL DWNLD'!K117+'VOL DELTA'!K117</f>
        <v>1</v>
      </c>
      <c r="L117" s="172">
        <f>'VOL DWNLD'!L117+'VOL DELTA'!L117</f>
        <v>1</v>
      </c>
      <c r="M117" s="172">
        <f>'VOL DWNLD'!M117+'VOL DELTA'!M117</f>
        <v>1</v>
      </c>
      <c r="N117" s="172">
        <f>'VOL DWNLD'!N117+'VOL DELTA'!N117</f>
        <v>1</v>
      </c>
      <c r="O117" s="172">
        <f>'VOL DWNLD'!O117+'VOL DELTA'!O117</f>
        <v>1</v>
      </c>
      <c r="P117" s="172">
        <f>'VOL DWNLD'!P117+'VOL DELTA'!P117</f>
        <v>1.03</v>
      </c>
      <c r="Q117" s="172">
        <f>'VOL DWNLD'!Q117+'VOL DELTA'!Q117</f>
        <v>1</v>
      </c>
      <c r="R117" s="172">
        <f>'VOL DWNLD'!R117+'VOL DELTA'!R117</f>
        <v>1</v>
      </c>
      <c r="S117" s="172">
        <f>'VOL DWNLD'!S117+'VOL DELTA'!S117</f>
        <v>1.02</v>
      </c>
      <c r="T117" s="172">
        <f>'VOL DWNLD'!T117+'VOL DELTA'!T117</f>
        <v>1</v>
      </c>
      <c r="U117" s="172">
        <f>'VOL DWNLD'!U117+'VOL DELTA'!U117</f>
        <v>1</v>
      </c>
      <c r="V117" s="172">
        <f>'VOL DWNLD'!V117+'VOL DELTA'!V117</f>
        <v>1</v>
      </c>
      <c r="W117" s="172">
        <f>'VOL DWNLD'!W117+'VOL DELTA'!W117</f>
        <v>1</v>
      </c>
      <c r="X117" s="172">
        <f>'VOL DWNLD'!X117+'VOL DELTA'!X117</f>
        <v>1</v>
      </c>
      <c r="Y117" s="172">
        <f>'VOL DWNLD'!Y117+'VOL DELTA'!Y117</f>
        <v>1</v>
      </c>
      <c r="Z117" s="172">
        <f>'VOL DWNLD'!Z117+'VOL DELTA'!Z117</f>
        <v>1</v>
      </c>
      <c r="AA117" s="172">
        <f>'VOL DWNLD'!AA117+'VOL DELTA'!AA117</f>
        <v>1</v>
      </c>
      <c r="AB117" s="172">
        <f>'VOL DWNLD'!AB117+'VOL DELTA'!AB117</f>
        <v>1</v>
      </c>
      <c r="AC117" s="172">
        <f>'VOL DWNLD'!AC117+'VOL DELTA'!AC117</f>
        <v>1</v>
      </c>
      <c r="AD117" s="172">
        <f>'VOL DWNLD'!AD117+'VOL DELTA'!AD117</f>
        <v>1</v>
      </c>
      <c r="AE117" s="172">
        <f>'VOL DWNLD'!AE117+'VOL DELTA'!AE117</f>
        <v>1</v>
      </c>
      <c r="AF117" s="172">
        <f>'VOL DWNLD'!AF117+'VOL DELTA'!AF117</f>
        <v>1.1000000000000001</v>
      </c>
      <c r="AG117" s="172">
        <f>'VOL DWNLD'!AG117+'VOL DELTA'!AG117</f>
        <v>1.1000000000000001</v>
      </c>
      <c r="AH117" s="172">
        <f>'VOL DWNLD'!AH117+'VOL DELTA'!AH117</f>
        <v>1.05</v>
      </c>
      <c r="AI117" s="172">
        <f>'VOL DWNLD'!AI117+'VOL DELTA'!AI117</f>
        <v>1</v>
      </c>
      <c r="AJ117" s="172">
        <f>'VOL DWNLD'!AJ117+'VOL DELTA'!AJ117</f>
        <v>1</v>
      </c>
      <c r="AK117" s="172">
        <f>'VOL DWNLD'!AK117+'VOL DELTA'!AK117</f>
        <v>1.02</v>
      </c>
      <c r="AL117" s="172">
        <f>'VOL DWNLD'!AL117+'VOL DELTA'!AL117</f>
        <v>1</v>
      </c>
      <c r="AM117" s="172">
        <f>'VOL DWNLD'!AM117+'VOL DELTA'!AM117</f>
        <v>1</v>
      </c>
      <c r="AN117" s="172">
        <f>'VOL DWNLD'!AN117+'VOL DELTA'!AN117</f>
        <v>1</v>
      </c>
      <c r="AO117" s="172">
        <f>'VOL DWNLD'!AO117+'VOL DELTA'!AO117</f>
        <v>1</v>
      </c>
    </row>
    <row r="118" spans="1:41" x14ac:dyDescent="0.25">
      <c r="A118" s="171">
        <v>40269</v>
      </c>
      <c r="B118" s="172">
        <f>'VOL DWNLD'!B118+'VOL DELTA'!B118</f>
        <v>1</v>
      </c>
      <c r="C118" s="172">
        <f>'VOL DWNLD'!C118+'VOL DELTA'!C118</f>
        <v>1</v>
      </c>
      <c r="D118" s="172">
        <f>'VOL DWNLD'!D118+'VOL DELTA'!D118</f>
        <v>1</v>
      </c>
      <c r="E118" s="172">
        <f>'VOL DWNLD'!E118+'VOL DELTA'!E118</f>
        <v>1</v>
      </c>
      <c r="F118" s="172">
        <f>'VOL DWNLD'!F118+'VOL DELTA'!F118</f>
        <v>1</v>
      </c>
      <c r="G118" s="172">
        <f>'VOL DWNLD'!G118+'VOL DELTA'!G118</f>
        <v>1</v>
      </c>
      <c r="H118" s="172">
        <f>'VOL DWNLD'!H118+'VOL DELTA'!H118</f>
        <v>1</v>
      </c>
      <c r="I118" s="172">
        <f>'VOL DWNLD'!I118+'VOL DELTA'!I118</f>
        <v>1</v>
      </c>
      <c r="J118" s="172">
        <f>'VOL DWNLD'!J118+'VOL DELTA'!J118</f>
        <v>1</v>
      </c>
      <c r="K118" s="172">
        <f>'VOL DWNLD'!K118+'VOL DELTA'!K118</f>
        <v>1</v>
      </c>
      <c r="L118" s="172">
        <f>'VOL DWNLD'!L118+'VOL DELTA'!L118</f>
        <v>1</v>
      </c>
      <c r="M118" s="172">
        <f>'VOL DWNLD'!M118+'VOL DELTA'!M118</f>
        <v>1</v>
      </c>
      <c r="N118" s="172">
        <f>'VOL DWNLD'!N118+'VOL DELTA'!N118</f>
        <v>1</v>
      </c>
      <c r="O118" s="172">
        <f>'VOL DWNLD'!O118+'VOL DELTA'!O118</f>
        <v>1</v>
      </c>
      <c r="P118" s="172">
        <f>'VOL DWNLD'!P118+'VOL DELTA'!P118</f>
        <v>1.03</v>
      </c>
      <c r="Q118" s="172">
        <f>'VOL DWNLD'!Q118+'VOL DELTA'!Q118</f>
        <v>1</v>
      </c>
      <c r="R118" s="172">
        <f>'VOL DWNLD'!R118+'VOL DELTA'!R118</f>
        <v>1</v>
      </c>
      <c r="S118" s="172">
        <f>'VOL DWNLD'!S118+'VOL DELTA'!S118</f>
        <v>1.02</v>
      </c>
      <c r="T118" s="172">
        <f>'VOL DWNLD'!T118+'VOL DELTA'!T118</f>
        <v>1</v>
      </c>
      <c r="U118" s="172">
        <f>'VOL DWNLD'!U118+'VOL DELTA'!U118</f>
        <v>1</v>
      </c>
      <c r="V118" s="172">
        <f>'VOL DWNLD'!V118+'VOL DELTA'!V118</f>
        <v>1</v>
      </c>
      <c r="W118" s="172">
        <f>'VOL DWNLD'!W118+'VOL DELTA'!W118</f>
        <v>1</v>
      </c>
      <c r="X118" s="172">
        <f>'VOL DWNLD'!X118+'VOL DELTA'!X118</f>
        <v>1</v>
      </c>
      <c r="Y118" s="172">
        <f>'VOL DWNLD'!Y118+'VOL DELTA'!Y118</f>
        <v>1.02</v>
      </c>
      <c r="Z118" s="172">
        <f>'VOL DWNLD'!Z118+'VOL DELTA'!Z118</f>
        <v>1</v>
      </c>
      <c r="AA118" s="172">
        <f>'VOL DWNLD'!AA118+'VOL DELTA'!AA118</f>
        <v>1</v>
      </c>
      <c r="AB118" s="172">
        <f>'VOL DWNLD'!AB118+'VOL DELTA'!AB118</f>
        <v>1</v>
      </c>
      <c r="AC118" s="172">
        <f>'VOL DWNLD'!AC118+'VOL DELTA'!AC118</f>
        <v>1</v>
      </c>
      <c r="AD118" s="172">
        <f>'VOL DWNLD'!AD118+'VOL DELTA'!AD118</f>
        <v>0.98</v>
      </c>
      <c r="AE118" s="172">
        <f>'VOL DWNLD'!AE118+'VOL DELTA'!AE118</f>
        <v>0.98</v>
      </c>
      <c r="AF118" s="172">
        <f>'VOL DWNLD'!AF118+'VOL DELTA'!AF118</f>
        <v>0.98</v>
      </c>
      <c r="AG118" s="172">
        <f>'VOL DWNLD'!AG118+'VOL DELTA'!AG118</f>
        <v>0.98</v>
      </c>
      <c r="AH118" s="172">
        <f>'VOL DWNLD'!AH118+'VOL DELTA'!AH118</f>
        <v>1.05</v>
      </c>
      <c r="AI118" s="172">
        <f>'VOL DWNLD'!AI118+'VOL DELTA'!AI118</f>
        <v>1</v>
      </c>
      <c r="AJ118" s="172">
        <f>'VOL DWNLD'!AJ118+'VOL DELTA'!AJ118</f>
        <v>1</v>
      </c>
      <c r="AK118" s="172">
        <f>'VOL DWNLD'!AK118+'VOL DELTA'!AK118</f>
        <v>1.02</v>
      </c>
      <c r="AL118" s="172">
        <f>'VOL DWNLD'!AL118+'VOL DELTA'!AL118</f>
        <v>1</v>
      </c>
      <c r="AM118" s="172">
        <f>'VOL DWNLD'!AM118+'VOL DELTA'!AM118</f>
        <v>1</v>
      </c>
      <c r="AN118" s="172">
        <f>'VOL DWNLD'!AN118+'VOL DELTA'!AN118</f>
        <v>1</v>
      </c>
      <c r="AO118" s="172">
        <f>'VOL DWNLD'!AO118+'VOL DELTA'!AO118</f>
        <v>1</v>
      </c>
    </row>
    <row r="119" spans="1:41" x14ac:dyDescent="0.25">
      <c r="A119" s="171">
        <v>40299</v>
      </c>
      <c r="B119" s="172">
        <f>'VOL DWNLD'!B119+'VOL DELTA'!B119</f>
        <v>1</v>
      </c>
      <c r="C119" s="172">
        <f>'VOL DWNLD'!C119+'VOL DELTA'!C119</f>
        <v>1</v>
      </c>
      <c r="D119" s="172">
        <f>'VOL DWNLD'!D119+'VOL DELTA'!D119</f>
        <v>1</v>
      </c>
      <c r="E119" s="172">
        <f>'VOL DWNLD'!E119+'VOL DELTA'!E119</f>
        <v>1</v>
      </c>
      <c r="F119" s="172">
        <f>'VOL DWNLD'!F119+'VOL DELTA'!F119</f>
        <v>1</v>
      </c>
      <c r="G119" s="172">
        <f>'VOL DWNLD'!G119+'VOL DELTA'!G119</f>
        <v>1</v>
      </c>
      <c r="H119" s="172">
        <f>'VOL DWNLD'!H119+'VOL DELTA'!H119</f>
        <v>1</v>
      </c>
      <c r="I119" s="172">
        <f>'VOL DWNLD'!I119+'VOL DELTA'!I119</f>
        <v>1</v>
      </c>
      <c r="J119" s="172">
        <f>'VOL DWNLD'!J119+'VOL DELTA'!J119</f>
        <v>1</v>
      </c>
      <c r="K119" s="172">
        <f>'VOL DWNLD'!K119+'VOL DELTA'!K119</f>
        <v>1</v>
      </c>
      <c r="L119" s="172">
        <f>'VOL DWNLD'!L119+'VOL DELTA'!L119</f>
        <v>1</v>
      </c>
      <c r="M119" s="172">
        <f>'VOL DWNLD'!M119+'VOL DELTA'!M119</f>
        <v>1</v>
      </c>
      <c r="N119" s="172">
        <f>'VOL DWNLD'!N119+'VOL DELTA'!N119</f>
        <v>1</v>
      </c>
      <c r="O119" s="172">
        <f>'VOL DWNLD'!O119+'VOL DELTA'!O119</f>
        <v>1</v>
      </c>
      <c r="P119" s="172">
        <f>'VOL DWNLD'!P119+'VOL DELTA'!P119</f>
        <v>1.03</v>
      </c>
      <c r="Q119" s="172">
        <f>'VOL DWNLD'!Q119+'VOL DELTA'!Q119</f>
        <v>1</v>
      </c>
      <c r="R119" s="172">
        <f>'VOL DWNLD'!R119+'VOL DELTA'!R119</f>
        <v>1</v>
      </c>
      <c r="S119" s="172">
        <f>'VOL DWNLD'!S119+'VOL DELTA'!S119</f>
        <v>1.02</v>
      </c>
      <c r="T119" s="172">
        <f>'VOL DWNLD'!T119+'VOL DELTA'!T119</f>
        <v>1</v>
      </c>
      <c r="U119" s="172">
        <f>'VOL DWNLD'!U119+'VOL DELTA'!U119</f>
        <v>1</v>
      </c>
      <c r="V119" s="172">
        <f>'VOL DWNLD'!V119+'VOL DELTA'!V119</f>
        <v>1</v>
      </c>
      <c r="W119" s="172">
        <f>'VOL DWNLD'!W119+'VOL DELTA'!W119</f>
        <v>1</v>
      </c>
      <c r="X119" s="172">
        <f>'VOL DWNLD'!X119+'VOL DELTA'!X119</f>
        <v>1</v>
      </c>
      <c r="Y119" s="172">
        <f>'VOL DWNLD'!Y119+'VOL DELTA'!Y119</f>
        <v>1.02</v>
      </c>
      <c r="Z119" s="172">
        <f>'VOL DWNLD'!Z119+'VOL DELTA'!Z119</f>
        <v>1</v>
      </c>
      <c r="AA119" s="172">
        <f>'VOL DWNLD'!AA119+'VOL DELTA'!AA119</f>
        <v>1</v>
      </c>
      <c r="AB119" s="172">
        <f>'VOL DWNLD'!AB119+'VOL DELTA'!AB119</f>
        <v>1</v>
      </c>
      <c r="AC119" s="172">
        <f>'VOL DWNLD'!AC119+'VOL DELTA'!AC119</f>
        <v>1</v>
      </c>
      <c r="AD119" s="172">
        <f>'VOL DWNLD'!AD119+'VOL DELTA'!AD119</f>
        <v>0.98</v>
      </c>
      <c r="AE119" s="172">
        <f>'VOL DWNLD'!AE119+'VOL DELTA'!AE119</f>
        <v>0.98</v>
      </c>
      <c r="AF119" s="172">
        <f>'VOL DWNLD'!AF119+'VOL DELTA'!AF119</f>
        <v>0.98</v>
      </c>
      <c r="AG119" s="172">
        <f>'VOL DWNLD'!AG119+'VOL DELTA'!AG119</f>
        <v>0.98</v>
      </c>
      <c r="AH119" s="172">
        <f>'VOL DWNLD'!AH119+'VOL DELTA'!AH119</f>
        <v>1.05</v>
      </c>
      <c r="AI119" s="172">
        <f>'VOL DWNLD'!AI119+'VOL DELTA'!AI119</f>
        <v>1</v>
      </c>
      <c r="AJ119" s="172">
        <f>'VOL DWNLD'!AJ119+'VOL DELTA'!AJ119</f>
        <v>1</v>
      </c>
      <c r="AK119" s="172">
        <f>'VOL DWNLD'!AK119+'VOL DELTA'!AK119</f>
        <v>1.02</v>
      </c>
      <c r="AL119" s="172">
        <f>'VOL DWNLD'!AL119+'VOL DELTA'!AL119</f>
        <v>1</v>
      </c>
      <c r="AM119" s="172">
        <f>'VOL DWNLD'!AM119+'VOL DELTA'!AM119</f>
        <v>1</v>
      </c>
      <c r="AN119" s="172">
        <f>'VOL DWNLD'!AN119+'VOL DELTA'!AN119</f>
        <v>1</v>
      </c>
      <c r="AO119" s="172">
        <f>'VOL DWNLD'!AO119+'VOL DELTA'!AO119</f>
        <v>1</v>
      </c>
    </row>
    <row r="120" spans="1:41" x14ac:dyDescent="0.25">
      <c r="A120" s="171">
        <v>40330</v>
      </c>
      <c r="B120" s="172">
        <f>'VOL DWNLD'!B120+'VOL DELTA'!B120</f>
        <v>1</v>
      </c>
      <c r="C120" s="172">
        <f>'VOL DWNLD'!C120+'VOL DELTA'!C120</f>
        <v>1</v>
      </c>
      <c r="D120" s="172">
        <f>'VOL DWNLD'!D120+'VOL DELTA'!D120</f>
        <v>1</v>
      </c>
      <c r="E120" s="172">
        <f>'VOL DWNLD'!E120+'VOL DELTA'!E120</f>
        <v>1</v>
      </c>
      <c r="F120" s="172">
        <f>'VOL DWNLD'!F120+'VOL DELTA'!F120</f>
        <v>1</v>
      </c>
      <c r="G120" s="172">
        <f>'VOL DWNLD'!G120+'VOL DELTA'!G120</f>
        <v>1</v>
      </c>
      <c r="H120" s="172">
        <f>'VOL DWNLD'!H120+'VOL DELTA'!H120</f>
        <v>1</v>
      </c>
      <c r="I120" s="172">
        <f>'VOL DWNLD'!I120+'VOL DELTA'!I120</f>
        <v>1</v>
      </c>
      <c r="J120" s="172">
        <f>'VOL DWNLD'!J120+'VOL DELTA'!J120</f>
        <v>1</v>
      </c>
      <c r="K120" s="172">
        <f>'VOL DWNLD'!K120+'VOL DELTA'!K120</f>
        <v>1</v>
      </c>
      <c r="L120" s="172">
        <f>'VOL DWNLD'!L120+'VOL DELTA'!L120</f>
        <v>1</v>
      </c>
      <c r="M120" s="172">
        <f>'VOL DWNLD'!M120+'VOL DELTA'!M120</f>
        <v>1</v>
      </c>
      <c r="N120" s="172">
        <f>'VOL DWNLD'!N120+'VOL DELTA'!N120</f>
        <v>1</v>
      </c>
      <c r="O120" s="172">
        <f>'VOL DWNLD'!O120+'VOL DELTA'!O120</f>
        <v>1</v>
      </c>
      <c r="P120" s="172">
        <f>'VOL DWNLD'!P120+'VOL DELTA'!P120</f>
        <v>1.03</v>
      </c>
      <c r="Q120" s="172">
        <f>'VOL DWNLD'!Q120+'VOL DELTA'!Q120</f>
        <v>1</v>
      </c>
      <c r="R120" s="172">
        <f>'VOL DWNLD'!R120+'VOL DELTA'!R120</f>
        <v>1</v>
      </c>
      <c r="S120" s="172">
        <f>'VOL DWNLD'!S120+'VOL DELTA'!S120</f>
        <v>1.02</v>
      </c>
      <c r="T120" s="172">
        <f>'VOL DWNLD'!T120+'VOL DELTA'!T120</f>
        <v>1</v>
      </c>
      <c r="U120" s="172">
        <f>'VOL DWNLD'!U120+'VOL DELTA'!U120</f>
        <v>1</v>
      </c>
      <c r="V120" s="172">
        <f>'VOL DWNLD'!V120+'VOL DELTA'!V120</f>
        <v>1</v>
      </c>
      <c r="W120" s="172">
        <f>'VOL DWNLD'!W120+'VOL DELTA'!W120</f>
        <v>1</v>
      </c>
      <c r="X120" s="172">
        <f>'VOL DWNLD'!X120+'VOL DELTA'!X120</f>
        <v>1</v>
      </c>
      <c r="Y120" s="172">
        <f>'VOL DWNLD'!Y120+'VOL DELTA'!Y120</f>
        <v>1.02</v>
      </c>
      <c r="Z120" s="172">
        <f>'VOL DWNLD'!Z120+'VOL DELTA'!Z120</f>
        <v>1</v>
      </c>
      <c r="AA120" s="172">
        <f>'VOL DWNLD'!AA120+'VOL DELTA'!AA120</f>
        <v>1</v>
      </c>
      <c r="AB120" s="172">
        <f>'VOL DWNLD'!AB120+'VOL DELTA'!AB120</f>
        <v>1</v>
      </c>
      <c r="AC120" s="172">
        <f>'VOL DWNLD'!AC120+'VOL DELTA'!AC120</f>
        <v>1</v>
      </c>
      <c r="AD120" s="172">
        <f>'VOL DWNLD'!AD120+'VOL DELTA'!AD120</f>
        <v>0.98</v>
      </c>
      <c r="AE120" s="172">
        <f>'VOL DWNLD'!AE120+'VOL DELTA'!AE120</f>
        <v>0.98</v>
      </c>
      <c r="AF120" s="172">
        <f>'VOL DWNLD'!AF120+'VOL DELTA'!AF120</f>
        <v>0.98</v>
      </c>
      <c r="AG120" s="172">
        <f>'VOL DWNLD'!AG120+'VOL DELTA'!AG120</f>
        <v>0.98</v>
      </c>
      <c r="AH120" s="172">
        <f>'VOL DWNLD'!AH120+'VOL DELTA'!AH120</f>
        <v>1.05</v>
      </c>
      <c r="AI120" s="172">
        <f>'VOL DWNLD'!AI120+'VOL DELTA'!AI120</f>
        <v>1</v>
      </c>
      <c r="AJ120" s="172">
        <f>'VOL DWNLD'!AJ120+'VOL DELTA'!AJ120</f>
        <v>1</v>
      </c>
      <c r="AK120" s="172">
        <f>'VOL DWNLD'!AK120+'VOL DELTA'!AK120</f>
        <v>1.02</v>
      </c>
      <c r="AL120" s="172">
        <f>'VOL DWNLD'!AL120+'VOL DELTA'!AL120</f>
        <v>1</v>
      </c>
      <c r="AM120" s="172">
        <f>'VOL DWNLD'!AM120+'VOL DELTA'!AM120</f>
        <v>1</v>
      </c>
      <c r="AN120" s="172">
        <f>'VOL DWNLD'!AN120+'VOL DELTA'!AN120</f>
        <v>1</v>
      </c>
      <c r="AO120" s="172">
        <f>'VOL DWNLD'!AO120+'VOL DELTA'!AO120</f>
        <v>1</v>
      </c>
    </row>
    <row r="121" spans="1:41" x14ac:dyDescent="0.25">
      <c r="A121" s="171">
        <v>40360</v>
      </c>
      <c r="B121" s="172">
        <f>'VOL DWNLD'!B121+'VOL DELTA'!B121</f>
        <v>1</v>
      </c>
      <c r="C121" s="172">
        <f>'VOL DWNLD'!C121+'VOL DELTA'!C121</f>
        <v>1</v>
      </c>
      <c r="D121" s="172">
        <f>'VOL DWNLD'!D121+'VOL DELTA'!D121</f>
        <v>1</v>
      </c>
      <c r="E121" s="172">
        <f>'VOL DWNLD'!E121+'VOL DELTA'!E121</f>
        <v>1</v>
      </c>
      <c r="F121" s="172">
        <f>'VOL DWNLD'!F121+'VOL DELTA'!F121</f>
        <v>1</v>
      </c>
      <c r="G121" s="172">
        <f>'VOL DWNLD'!G121+'VOL DELTA'!G121</f>
        <v>1</v>
      </c>
      <c r="H121" s="172">
        <f>'VOL DWNLD'!H121+'VOL DELTA'!H121</f>
        <v>1</v>
      </c>
      <c r="I121" s="172">
        <f>'VOL DWNLD'!I121+'VOL DELTA'!I121</f>
        <v>1</v>
      </c>
      <c r="J121" s="172">
        <f>'VOL DWNLD'!J121+'VOL DELTA'!J121</f>
        <v>1</v>
      </c>
      <c r="K121" s="172">
        <f>'VOL DWNLD'!K121+'VOL DELTA'!K121</f>
        <v>1</v>
      </c>
      <c r="L121" s="172">
        <f>'VOL DWNLD'!L121+'VOL DELTA'!L121</f>
        <v>1</v>
      </c>
      <c r="M121" s="172">
        <f>'VOL DWNLD'!M121+'VOL DELTA'!M121</f>
        <v>1</v>
      </c>
      <c r="N121" s="172">
        <f>'VOL DWNLD'!N121+'VOL DELTA'!N121</f>
        <v>1</v>
      </c>
      <c r="O121" s="172">
        <f>'VOL DWNLD'!O121+'VOL DELTA'!O121</f>
        <v>1</v>
      </c>
      <c r="P121" s="172">
        <f>'VOL DWNLD'!P121+'VOL DELTA'!P121</f>
        <v>1.03</v>
      </c>
      <c r="Q121" s="172">
        <f>'VOL DWNLD'!Q121+'VOL DELTA'!Q121</f>
        <v>1</v>
      </c>
      <c r="R121" s="172">
        <f>'VOL DWNLD'!R121+'VOL DELTA'!R121</f>
        <v>1</v>
      </c>
      <c r="S121" s="172">
        <f>'VOL DWNLD'!S121+'VOL DELTA'!S121</f>
        <v>1.02</v>
      </c>
      <c r="T121" s="172">
        <f>'VOL DWNLD'!T121+'VOL DELTA'!T121</f>
        <v>1</v>
      </c>
      <c r="U121" s="172">
        <f>'VOL DWNLD'!U121+'VOL DELTA'!U121</f>
        <v>1</v>
      </c>
      <c r="V121" s="172">
        <f>'VOL DWNLD'!V121+'VOL DELTA'!V121</f>
        <v>1</v>
      </c>
      <c r="W121" s="172">
        <f>'VOL DWNLD'!W121+'VOL DELTA'!W121</f>
        <v>1</v>
      </c>
      <c r="X121" s="172">
        <f>'VOL DWNLD'!X121+'VOL DELTA'!X121</f>
        <v>1</v>
      </c>
      <c r="Y121" s="172">
        <f>'VOL DWNLD'!Y121+'VOL DELTA'!Y121</f>
        <v>1.02</v>
      </c>
      <c r="Z121" s="172">
        <f>'VOL DWNLD'!Z121+'VOL DELTA'!Z121</f>
        <v>1</v>
      </c>
      <c r="AA121" s="172">
        <f>'VOL DWNLD'!AA121+'VOL DELTA'!AA121</f>
        <v>1</v>
      </c>
      <c r="AB121" s="172">
        <f>'VOL DWNLD'!AB121+'VOL DELTA'!AB121</f>
        <v>1</v>
      </c>
      <c r="AC121" s="172">
        <f>'VOL DWNLD'!AC121+'VOL DELTA'!AC121</f>
        <v>1</v>
      </c>
      <c r="AD121" s="172">
        <f>'VOL DWNLD'!AD121+'VOL DELTA'!AD121</f>
        <v>0.98</v>
      </c>
      <c r="AE121" s="172">
        <f>'VOL DWNLD'!AE121+'VOL DELTA'!AE121</f>
        <v>0.98</v>
      </c>
      <c r="AF121" s="172">
        <f>'VOL DWNLD'!AF121+'VOL DELTA'!AF121</f>
        <v>0.98</v>
      </c>
      <c r="AG121" s="172">
        <f>'VOL DWNLD'!AG121+'VOL DELTA'!AG121</f>
        <v>0.98</v>
      </c>
      <c r="AH121" s="172">
        <f>'VOL DWNLD'!AH121+'VOL DELTA'!AH121</f>
        <v>1.05</v>
      </c>
      <c r="AI121" s="172">
        <f>'VOL DWNLD'!AI121+'VOL DELTA'!AI121</f>
        <v>1</v>
      </c>
      <c r="AJ121" s="172">
        <f>'VOL DWNLD'!AJ121+'VOL DELTA'!AJ121</f>
        <v>1</v>
      </c>
      <c r="AK121" s="172">
        <f>'VOL DWNLD'!AK121+'VOL DELTA'!AK121</f>
        <v>1.02</v>
      </c>
      <c r="AL121" s="172">
        <f>'VOL DWNLD'!AL121+'VOL DELTA'!AL121</f>
        <v>1</v>
      </c>
      <c r="AM121" s="172">
        <f>'VOL DWNLD'!AM121+'VOL DELTA'!AM121</f>
        <v>1</v>
      </c>
      <c r="AN121" s="172">
        <f>'VOL DWNLD'!AN121+'VOL DELTA'!AN121</f>
        <v>1</v>
      </c>
      <c r="AO121" s="172">
        <f>'VOL DWNLD'!AO121+'VOL DELTA'!AO121</f>
        <v>1</v>
      </c>
    </row>
    <row r="122" spans="1:41" x14ac:dyDescent="0.25">
      <c r="A122" s="171">
        <v>40391</v>
      </c>
      <c r="B122" s="172">
        <f>'VOL DWNLD'!B122+'VOL DELTA'!B122</f>
        <v>1</v>
      </c>
      <c r="C122" s="172">
        <f>'VOL DWNLD'!C122+'VOL DELTA'!C122</f>
        <v>1</v>
      </c>
      <c r="D122" s="172">
        <f>'VOL DWNLD'!D122+'VOL DELTA'!D122</f>
        <v>1</v>
      </c>
      <c r="E122" s="172">
        <f>'VOL DWNLD'!E122+'VOL DELTA'!E122</f>
        <v>1</v>
      </c>
      <c r="F122" s="172">
        <f>'VOL DWNLD'!F122+'VOL DELTA'!F122</f>
        <v>1</v>
      </c>
      <c r="G122" s="172">
        <f>'VOL DWNLD'!G122+'VOL DELTA'!G122</f>
        <v>1</v>
      </c>
      <c r="H122" s="172">
        <f>'VOL DWNLD'!H122+'VOL DELTA'!H122</f>
        <v>1</v>
      </c>
      <c r="I122" s="172">
        <f>'VOL DWNLD'!I122+'VOL DELTA'!I122</f>
        <v>1</v>
      </c>
      <c r="J122" s="172">
        <f>'VOL DWNLD'!J122+'VOL DELTA'!J122</f>
        <v>1</v>
      </c>
      <c r="K122" s="172">
        <f>'VOL DWNLD'!K122+'VOL DELTA'!K122</f>
        <v>1</v>
      </c>
      <c r="L122" s="172">
        <f>'VOL DWNLD'!L122+'VOL DELTA'!L122</f>
        <v>1</v>
      </c>
      <c r="M122" s="172">
        <f>'VOL DWNLD'!M122+'VOL DELTA'!M122</f>
        <v>1</v>
      </c>
      <c r="N122" s="172">
        <f>'VOL DWNLD'!N122+'VOL DELTA'!N122</f>
        <v>1</v>
      </c>
      <c r="O122" s="172">
        <f>'VOL DWNLD'!O122+'VOL DELTA'!O122</f>
        <v>1</v>
      </c>
      <c r="P122" s="172">
        <f>'VOL DWNLD'!P122+'VOL DELTA'!P122</f>
        <v>1.03</v>
      </c>
      <c r="Q122" s="172">
        <f>'VOL DWNLD'!Q122+'VOL DELTA'!Q122</f>
        <v>1</v>
      </c>
      <c r="R122" s="172">
        <f>'VOL DWNLD'!R122+'VOL DELTA'!R122</f>
        <v>1</v>
      </c>
      <c r="S122" s="172">
        <f>'VOL DWNLD'!S122+'VOL DELTA'!S122</f>
        <v>1.02</v>
      </c>
      <c r="T122" s="172">
        <f>'VOL DWNLD'!T122+'VOL DELTA'!T122</f>
        <v>1</v>
      </c>
      <c r="U122" s="172">
        <f>'VOL DWNLD'!U122+'VOL DELTA'!U122</f>
        <v>1</v>
      </c>
      <c r="V122" s="172">
        <f>'VOL DWNLD'!V122+'VOL DELTA'!V122</f>
        <v>1</v>
      </c>
      <c r="W122" s="172">
        <f>'VOL DWNLD'!W122+'VOL DELTA'!W122</f>
        <v>1</v>
      </c>
      <c r="X122" s="172">
        <f>'VOL DWNLD'!X122+'VOL DELTA'!X122</f>
        <v>1</v>
      </c>
      <c r="Y122" s="172">
        <f>'VOL DWNLD'!Y122+'VOL DELTA'!Y122</f>
        <v>1.02</v>
      </c>
      <c r="Z122" s="172">
        <f>'VOL DWNLD'!Z122+'VOL DELTA'!Z122</f>
        <v>1</v>
      </c>
      <c r="AA122" s="172">
        <f>'VOL DWNLD'!AA122+'VOL DELTA'!AA122</f>
        <v>1</v>
      </c>
      <c r="AB122" s="172">
        <f>'VOL DWNLD'!AB122+'VOL DELTA'!AB122</f>
        <v>1</v>
      </c>
      <c r="AC122" s="172">
        <f>'VOL DWNLD'!AC122+'VOL DELTA'!AC122</f>
        <v>1</v>
      </c>
      <c r="AD122" s="172">
        <f>'VOL DWNLD'!AD122+'VOL DELTA'!AD122</f>
        <v>0.98</v>
      </c>
      <c r="AE122" s="172">
        <f>'VOL DWNLD'!AE122+'VOL DELTA'!AE122</f>
        <v>0.98</v>
      </c>
      <c r="AF122" s="172">
        <f>'VOL DWNLD'!AF122+'VOL DELTA'!AF122</f>
        <v>0.98</v>
      </c>
      <c r="AG122" s="172">
        <f>'VOL DWNLD'!AG122+'VOL DELTA'!AG122</f>
        <v>0.98</v>
      </c>
      <c r="AH122" s="172">
        <f>'VOL DWNLD'!AH122+'VOL DELTA'!AH122</f>
        <v>1.05</v>
      </c>
      <c r="AI122" s="172">
        <f>'VOL DWNLD'!AI122+'VOL DELTA'!AI122</f>
        <v>1</v>
      </c>
      <c r="AJ122" s="172">
        <f>'VOL DWNLD'!AJ122+'VOL DELTA'!AJ122</f>
        <v>1</v>
      </c>
      <c r="AK122" s="172">
        <f>'VOL DWNLD'!AK122+'VOL DELTA'!AK122</f>
        <v>1.02</v>
      </c>
      <c r="AL122" s="172">
        <f>'VOL DWNLD'!AL122+'VOL DELTA'!AL122</f>
        <v>1</v>
      </c>
      <c r="AM122" s="172">
        <f>'VOL DWNLD'!AM122+'VOL DELTA'!AM122</f>
        <v>1</v>
      </c>
      <c r="AN122" s="172">
        <f>'VOL DWNLD'!AN122+'VOL DELTA'!AN122</f>
        <v>1</v>
      </c>
      <c r="AO122" s="172">
        <f>'VOL DWNLD'!AO122+'VOL DELTA'!AO122</f>
        <v>1</v>
      </c>
    </row>
    <row r="123" spans="1:41" x14ac:dyDescent="0.25">
      <c r="A123" s="171">
        <v>40422</v>
      </c>
      <c r="B123" s="172">
        <f>'VOL DWNLD'!B123+'VOL DELTA'!B123</f>
        <v>1</v>
      </c>
      <c r="C123" s="172">
        <f>'VOL DWNLD'!C123+'VOL DELTA'!C123</f>
        <v>1</v>
      </c>
      <c r="D123" s="172">
        <f>'VOL DWNLD'!D123+'VOL DELTA'!D123</f>
        <v>1</v>
      </c>
      <c r="E123" s="172">
        <f>'VOL DWNLD'!E123+'VOL DELTA'!E123</f>
        <v>1</v>
      </c>
      <c r="F123" s="172">
        <f>'VOL DWNLD'!F123+'VOL DELTA'!F123</f>
        <v>1</v>
      </c>
      <c r="G123" s="172">
        <f>'VOL DWNLD'!G123+'VOL DELTA'!G123</f>
        <v>1</v>
      </c>
      <c r="H123" s="172">
        <f>'VOL DWNLD'!H123+'VOL DELTA'!H123</f>
        <v>1</v>
      </c>
      <c r="I123" s="172">
        <f>'VOL DWNLD'!I123+'VOL DELTA'!I123</f>
        <v>1</v>
      </c>
      <c r="J123" s="172">
        <f>'VOL DWNLD'!J123+'VOL DELTA'!J123</f>
        <v>1</v>
      </c>
      <c r="K123" s="172">
        <f>'VOL DWNLD'!K123+'VOL DELTA'!K123</f>
        <v>1</v>
      </c>
      <c r="L123" s="172">
        <f>'VOL DWNLD'!L123+'VOL DELTA'!L123</f>
        <v>1</v>
      </c>
      <c r="M123" s="172">
        <f>'VOL DWNLD'!M123+'VOL DELTA'!M123</f>
        <v>1</v>
      </c>
      <c r="N123" s="172">
        <f>'VOL DWNLD'!N123+'VOL DELTA'!N123</f>
        <v>1</v>
      </c>
      <c r="O123" s="172">
        <f>'VOL DWNLD'!O123+'VOL DELTA'!O123</f>
        <v>1</v>
      </c>
      <c r="P123" s="172">
        <f>'VOL DWNLD'!P123+'VOL DELTA'!P123</f>
        <v>1.03</v>
      </c>
      <c r="Q123" s="172">
        <f>'VOL DWNLD'!Q123+'VOL DELTA'!Q123</f>
        <v>1</v>
      </c>
      <c r="R123" s="172">
        <f>'VOL DWNLD'!R123+'VOL DELTA'!R123</f>
        <v>1</v>
      </c>
      <c r="S123" s="172">
        <f>'VOL DWNLD'!S123+'VOL DELTA'!S123</f>
        <v>1.02</v>
      </c>
      <c r="T123" s="172">
        <f>'VOL DWNLD'!T123+'VOL DELTA'!T123</f>
        <v>1</v>
      </c>
      <c r="U123" s="172">
        <f>'VOL DWNLD'!U123+'VOL DELTA'!U123</f>
        <v>1</v>
      </c>
      <c r="V123" s="172">
        <f>'VOL DWNLD'!V123+'VOL DELTA'!V123</f>
        <v>1</v>
      </c>
      <c r="W123" s="172">
        <f>'VOL DWNLD'!W123+'VOL DELTA'!W123</f>
        <v>1</v>
      </c>
      <c r="X123" s="172">
        <f>'VOL DWNLD'!X123+'VOL DELTA'!X123</f>
        <v>1</v>
      </c>
      <c r="Y123" s="172">
        <f>'VOL DWNLD'!Y123+'VOL DELTA'!Y123</f>
        <v>1.02</v>
      </c>
      <c r="Z123" s="172">
        <f>'VOL DWNLD'!Z123+'VOL DELTA'!Z123</f>
        <v>1</v>
      </c>
      <c r="AA123" s="172">
        <f>'VOL DWNLD'!AA123+'VOL DELTA'!AA123</f>
        <v>1</v>
      </c>
      <c r="AB123" s="172">
        <f>'VOL DWNLD'!AB123+'VOL DELTA'!AB123</f>
        <v>1</v>
      </c>
      <c r="AC123" s="172">
        <f>'VOL DWNLD'!AC123+'VOL DELTA'!AC123</f>
        <v>1</v>
      </c>
      <c r="AD123" s="172">
        <f>'VOL DWNLD'!AD123+'VOL DELTA'!AD123</f>
        <v>0.98</v>
      </c>
      <c r="AE123" s="172">
        <f>'VOL DWNLD'!AE123+'VOL DELTA'!AE123</f>
        <v>0.98</v>
      </c>
      <c r="AF123" s="172">
        <f>'VOL DWNLD'!AF123+'VOL DELTA'!AF123</f>
        <v>0.98</v>
      </c>
      <c r="AG123" s="172">
        <f>'VOL DWNLD'!AG123+'VOL DELTA'!AG123</f>
        <v>0.98</v>
      </c>
      <c r="AH123" s="172">
        <f>'VOL DWNLD'!AH123+'VOL DELTA'!AH123</f>
        <v>1.05</v>
      </c>
      <c r="AI123" s="172">
        <f>'VOL DWNLD'!AI123+'VOL DELTA'!AI123</f>
        <v>1</v>
      </c>
      <c r="AJ123" s="172">
        <f>'VOL DWNLD'!AJ123+'VOL DELTA'!AJ123</f>
        <v>1</v>
      </c>
      <c r="AK123" s="172">
        <f>'VOL DWNLD'!AK123+'VOL DELTA'!AK123</f>
        <v>1.02</v>
      </c>
      <c r="AL123" s="172">
        <f>'VOL DWNLD'!AL123+'VOL DELTA'!AL123</f>
        <v>1</v>
      </c>
      <c r="AM123" s="172">
        <f>'VOL DWNLD'!AM123+'VOL DELTA'!AM123</f>
        <v>1</v>
      </c>
      <c r="AN123" s="172">
        <f>'VOL DWNLD'!AN123+'VOL DELTA'!AN123</f>
        <v>1</v>
      </c>
      <c r="AO123" s="172">
        <f>'VOL DWNLD'!AO123+'VOL DELTA'!AO123</f>
        <v>1</v>
      </c>
    </row>
    <row r="124" spans="1:41" x14ac:dyDescent="0.25">
      <c r="A124" s="171">
        <v>40452</v>
      </c>
      <c r="B124" s="172">
        <f>'VOL DWNLD'!B124+'VOL DELTA'!B124</f>
        <v>1</v>
      </c>
      <c r="C124" s="172">
        <f>'VOL DWNLD'!C124+'VOL DELTA'!C124</f>
        <v>1</v>
      </c>
      <c r="D124" s="172">
        <f>'VOL DWNLD'!D124+'VOL DELTA'!D124</f>
        <v>1</v>
      </c>
      <c r="E124" s="172">
        <f>'VOL DWNLD'!E124+'VOL DELTA'!E124</f>
        <v>1</v>
      </c>
      <c r="F124" s="172">
        <f>'VOL DWNLD'!F124+'VOL DELTA'!F124</f>
        <v>1</v>
      </c>
      <c r="G124" s="172">
        <f>'VOL DWNLD'!G124+'VOL DELTA'!G124</f>
        <v>1</v>
      </c>
      <c r="H124" s="172">
        <f>'VOL DWNLD'!H124+'VOL DELTA'!H124</f>
        <v>1</v>
      </c>
      <c r="I124" s="172">
        <f>'VOL DWNLD'!I124+'VOL DELTA'!I124</f>
        <v>1</v>
      </c>
      <c r="J124" s="172">
        <f>'VOL DWNLD'!J124+'VOL DELTA'!J124</f>
        <v>1</v>
      </c>
      <c r="K124" s="172">
        <f>'VOL DWNLD'!K124+'VOL DELTA'!K124</f>
        <v>1</v>
      </c>
      <c r="L124" s="172">
        <f>'VOL DWNLD'!L124+'VOL DELTA'!L124</f>
        <v>1</v>
      </c>
      <c r="M124" s="172">
        <f>'VOL DWNLD'!M124+'VOL DELTA'!M124</f>
        <v>1</v>
      </c>
      <c r="N124" s="172">
        <f>'VOL DWNLD'!N124+'VOL DELTA'!N124</f>
        <v>1</v>
      </c>
      <c r="O124" s="172">
        <f>'VOL DWNLD'!O124+'VOL DELTA'!O124</f>
        <v>1</v>
      </c>
      <c r="P124" s="172">
        <f>'VOL DWNLD'!P124+'VOL DELTA'!P124</f>
        <v>1.03</v>
      </c>
      <c r="Q124" s="172">
        <f>'VOL DWNLD'!Q124+'VOL DELTA'!Q124</f>
        <v>1</v>
      </c>
      <c r="R124" s="172">
        <f>'VOL DWNLD'!R124+'VOL DELTA'!R124</f>
        <v>1</v>
      </c>
      <c r="S124" s="172">
        <f>'VOL DWNLD'!S124+'VOL DELTA'!S124</f>
        <v>1.02</v>
      </c>
      <c r="T124" s="172">
        <f>'VOL DWNLD'!T124+'VOL DELTA'!T124</f>
        <v>1</v>
      </c>
      <c r="U124" s="172">
        <f>'VOL DWNLD'!U124+'VOL DELTA'!U124</f>
        <v>1</v>
      </c>
      <c r="V124" s="172">
        <f>'VOL DWNLD'!V124+'VOL DELTA'!V124</f>
        <v>1</v>
      </c>
      <c r="W124" s="172">
        <f>'VOL DWNLD'!W124+'VOL DELTA'!W124</f>
        <v>1</v>
      </c>
      <c r="X124" s="172">
        <f>'VOL DWNLD'!X124+'VOL DELTA'!X124</f>
        <v>1</v>
      </c>
      <c r="Y124" s="172">
        <f>'VOL DWNLD'!Y124+'VOL DELTA'!Y124</f>
        <v>1.02</v>
      </c>
      <c r="Z124" s="172">
        <f>'VOL DWNLD'!Z124+'VOL DELTA'!Z124</f>
        <v>1</v>
      </c>
      <c r="AA124" s="172">
        <f>'VOL DWNLD'!AA124+'VOL DELTA'!AA124</f>
        <v>1</v>
      </c>
      <c r="AB124" s="172">
        <f>'VOL DWNLD'!AB124+'VOL DELTA'!AB124</f>
        <v>1</v>
      </c>
      <c r="AC124" s="172">
        <f>'VOL DWNLD'!AC124+'VOL DELTA'!AC124</f>
        <v>1</v>
      </c>
      <c r="AD124" s="172">
        <f>'VOL DWNLD'!AD124+'VOL DELTA'!AD124</f>
        <v>0.98</v>
      </c>
      <c r="AE124" s="172">
        <f>'VOL DWNLD'!AE124+'VOL DELTA'!AE124</f>
        <v>0.98</v>
      </c>
      <c r="AF124" s="172">
        <f>'VOL DWNLD'!AF124+'VOL DELTA'!AF124</f>
        <v>0.98</v>
      </c>
      <c r="AG124" s="172">
        <f>'VOL DWNLD'!AG124+'VOL DELTA'!AG124</f>
        <v>0.98</v>
      </c>
      <c r="AH124" s="172">
        <f>'VOL DWNLD'!AH124+'VOL DELTA'!AH124</f>
        <v>1.05</v>
      </c>
      <c r="AI124" s="172">
        <f>'VOL DWNLD'!AI124+'VOL DELTA'!AI124</f>
        <v>1</v>
      </c>
      <c r="AJ124" s="172">
        <f>'VOL DWNLD'!AJ124+'VOL DELTA'!AJ124</f>
        <v>1</v>
      </c>
      <c r="AK124" s="172">
        <f>'VOL DWNLD'!AK124+'VOL DELTA'!AK124</f>
        <v>1.02</v>
      </c>
      <c r="AL124" s="172">
        <f>'VOL DWNLD'!AL124+'VOL DELTA'!AL124</f>
        <v>1</v>
      </c>
      <c r="AM124" s="172">
        <f>'VOL DWNLD'!AM124+'VOL DELTA'!AM124</f>
        <v>1</v>
      </c>
      <c r="AN124" s="172">
        <f>'VOL DWNLD'!AN124+'VOL DELTA'!AN124</f>
        <v>1</v>
      </c>
      <c r="AO124" s="172">
        <f>'VOL DWNLD'!AO124+'VOL DELTA'!AO124</f>
        <v>1</v>
      </c>
    </row>
    <row r="125" spans="1:41" x14ac:dyDescent="0.25">
      <c r="A125" s="171">
        <v>40483</v>
      </c>
      <c r="B125" s="172">
        <f>'VOL DWNLD'!B125+'VOL DELTA'!B125</f>
        <v>1</v>
      </c>
      <c r="C125" s="172">
        <f>'VOL DWNLD'!C125+'VOL DELTA'!C125</f>
        <v>1</v>
      </c>
      <c r="D125" s="172">
        <f>'VOL DWNLD'!D125+'VOL DELTA'!D125</f>
        <v>1</v>
      </c>
      <c r="E125" s="172">
        <f>'VOL DWNLD'!E125+'VOL DELTA'!E125</f>
        <v>1</v>
      </c>
      <c r="F125" s="172">
        <f>'VOL DWNLD'!F125+'VOL DELTA'!F125</f>
        <v>1</v>
      </c>
      <c r="G125" s="172">
        <f>'VOL DWNLD'!G125+'VOL DELTA'!G125</f>
        <v>1</v>
      </c>
      <c r="H125" s="172">
        <f>'VOL DWNLD'!H125+'VOL DELTA'!H125</f>
        <v>1</v>
      </c>
      <c r="I125" s="172">
        <f>'VOL DWNLD'!I125+'VOL DELTA'!I125</f>
        <v>1</v>
      </c>
      <c r="J125" s="172">
        <f>'VOL DWNLD'!J125+'VOL DELTA'!J125</f>
        <v>1</v>
      </c>
      <c r="K125" s="172">
        <f>'VOL DWNLD'!K125+'VOL DELTA'!K125</f>
        <v>1</v>
      </c>
      <c r="L125" s="172">
        <f>'VOL DWNLD'!L125+'VOL DELTA'!L125</f>
        <v>1</v>
      </c>
      <c r="M125" s="172">
        <f>'VOL DWNLD'!M125+'VOL DELTA'!M125</f>
        <v>1</v>
      </c>
      <c r="N125" s="172">
        <f>'VOL DWNLD'!N125+'VOL DELTA'!N125</f>
        <v>1</v>
      </c>
      <c r="O125" s="172">
        <f>'VOL DWNLD'!O125+'VOL DELTA'!O125</f>
        <v>1</v>
      </c>
      <c r="P125" s="172">
        <f>'VOL DWNLD'!P125+'VOL DELTA'!P125</f>
        <v>1.03</v>
      </c>
      <c r="Q125" s="172">
        <f>'VOL DWNLD'!Q125+'VOL DELTA'!Q125</f>
        <v>1</v>
      </c>
      <c r="R125" s="172">
        <f>'VOL DWNLD'!R125+'VOL DELTA'!R125</f>
        <v>1</v>
      </c>
      <c r="S125" s="172">
        <f>'VOL DWNLD'!S125+'VOL DELTA'!S125</f>
        <v>1.02</v>
      </c>
      <c r="T125" s="172">
        <f>'VOL DWNLD'!T125+'VOL DELTA'!T125</f>
        <v>1</v>
      </c>
      <c r="U125" s="172">
        <f>'VOL DWNLD'!U125+'VOL DELTA'!U125</f>
        <v>1</v>
      </c>
      <c r="V125" s="172">
        <f>'VOL DWNLD'!V125+'VOL DELTA'!V125</f>
        <v>1</v>
      </c>
      <c r="W125" s="172">
        <f>'VOL DWNLD'!W125+'VOL DELTA'!W125</f>
        <v>1</v>
      </c>
      <c r="X125" s="172">
        <f>'VOL DWNLD'!X125+'VOL DELTA'!X125</f>
        <v>1</v>
      </c>
      <c r="Y125" s="172">
        <f>'VOL DWNLD'!Y125+'VOL DELTA'!Y125</f>
        <v>1</v>
      </c>
      <c r="Z125" s="172">
        <f>'VOL DWNLD'!Z125+'VOL DELTA'!Z125</f>
        <v>1</v>
      </c>
      <c r="AA125" s="172">
        <f>'VOL DWNLD'!AA125+'VOL DELTA'!AA125</f>
        <v>1</v>
      </c>
      <c r="AB125" s="172">
        <f>'VOL DWNLD'!AB125+'VOL DELTA'!AB125</f>
        <v>1</v>
      </c>
      <c r="AC125" s="172">
        <f>'VOL DWNLD'!AC125+'VOL DELTA'!AC125</f>
        <v>1</v>
      </c>
      <c r="AD125" s="172">
        <f>'VOL DWNLD'!AD125+'VOL DELTA'!AD125</f>
        <v>1</v>
      </c>
      <c r="AE125" s="172">
        <f>'VOL DWNLD'!AE125+'VOL DELTA'!AE125</f>
        <v>1</v>
      </c>
      <c r="AF125" s="172">
        <f>'VOL DWNLD'!AF125+'VOL DELTA'!AF125</f>
        <v>1.1000000000000001</v>
      </c>
      <c r="AG125" s="172">
        <f>'VOL DWNLD'!AG125+'VOL DELTA'!AG125</f>
        <v>1.1000000000000001</v>
      </c>
      <c r="AH125" s="172">
        <f>'VOL DWNLD'!AH125+'VOL DELTA'!AH125</f>
        <v>1.05</v>
      </c>
      <c r="AI125" s="172">
        <f>'VOL DWNLD'!AI125+'VOL DELTA'!AI125</f>
        <v>1</v>
      </c>
      <c r="AJ125" s="172">
        <f>'VOL DWNLD'!AJ125+'VOL DELTA'!AJ125</f>
        <v>1</v>
      </c>
      <c r="AK125" s="172">
        <f>'VOL DWNLD'!AK125+'VOL DELTA'!AK125</f>
        <v>1.02</v>
      </c>
      <c r="AL125" s="172">
        <f>'VOL DWNLD'!AL125+'VOL DELTA'!AL125</f>
        <v>1</v>
      </c>
      <c r="AM125" s="172">
        <f>'VOL DWNLD'!AM125+'VOL DELTA'!AM125</f>
        <v>1</v>
      </c>
      <c r="AN125" s="172">
        <f>'VOL DWNLD'!AN125+'VOL DELTA'!AN125</f>
        <v>1</v>
      </c>
      <c r="AO125" s="172">
        <f>'VOL DWNLD'!AO125+'VOL DELTA'!AO125</f>
        <v>1</v>
      </c>
    </row>
    <row r="126" spans="1:41" x14ac:dyDescent="0.25">
      <c r="A126" s="171">
        <v>40513</v>
      </c>
      <c r="B126" s="172">
        <f>'VOL DWNLD'!B126+'VOL DELTA'!B126</f>
        <v>1</v>
      </c>
      <c r="C126" s="172">
        <f>'VOL DWNLD'!C126+'VOL DELTA'!C126</f>
        <v>1</v>
      </c>
      <c r="D126" s="172">
        <f>'VOL DWNLD'!D126+'VOL DELTA'!D126</f>
        <v>1</v>
      </c>
      <c r="E126" s="172">
        <f>'VOL DWNLD'!E126+'VOL DELTA'!E126</f>
        <v>1</v>
      </c>
      <c r="F126" s="172">
        <f>'VOL DWNLD'!F126+'VOL DELTA'!F126</f>
        <v>1</v>
      </c>
      <c r="G126" s="172">
        <f>'VOL DWNLD'!G126+'VOL DELTA'!G126</f>
        <v>1</v>
      </c>
      <c r="H126" s="172">
        <f>'VOL DWNLD'!H126+'VOL DELTA'!H126</f>
        <v>1</v>
      </c>
      <c r="I126" s="172">
        <f>'VOL DWNLD'!I126+'VOL DELTA'!I126</f>
        <v>1</v>
      </c>
      <c r="J126" s="172">
        <f>'VOL DWNLD'!J126+'VOL DELTA'!J126</f>
        <v>1</v>
      </c>
      <c r="K126" s="172">
        <f>'VOL DWNLD'!K126+'VOL DELTA'!K126</f>
        <v>1</v>
      </c>
      <c r="L126" s="172">
        <f>'VOL DWNLD'!L126+'VOL DELTA'!L126</f>
        <v>1</v>
      </c>
      <c r="M126" s="172">
        <f>'VOL DWNLD'!M126+'VOL DELTA'!M126</f>
        <v>1</v>
      </c>
      <c r="N126" s="172">
        <f>'VOL DWNLD'!N126+'VOL DELTA'!N126</f>
        <v>1</v>
      </c>
      <c r="O126" s="172">
        <f>'VOL DWNLD'!O126+'VOL DELTA'!O126</f>
        <v>1</v>
      </c>
      <c r="P126" s="172">
        <f>'VOL DWNLD'!P126+'VOL DELTA'!P126</f>
        <v>1.03</v>
      </c>
      <c r="Q126" s="172">
        <f>'VOL DWNLD'!Q126+'VOL DELTA'!Q126</f>
        <v>1</v>
      </c>
      <c r="R126" s="172">
        <f>'VOL DWNLD'!R126+'VOL DELTA'!R126</f>
        <v>1</v>
      </c>
      <c r="S126" s="172">
        <f>'VOL DWNLD'!S126+'VOL DELTA'!S126</f>
        <v>1.02</v>
      </c>
      <c r="T126" s="172">
        <f>'VOL DWNLD'!T126+'VOL DELTA'!T126</f>
        <v>1</v>
      </c>
      <c r="U126" s="172">
        <f>'VOL DWNLD'!U126+'VOL DELTA'!U126</f>
        <v>1</v>
      </c>
      <c r="V126" s="172">
        <f>'VOL DWNLD'!V126+'VOL DELTA'!V126</f>
        <v>1</v>
      </c>
      <c r="W126" s="172">
        <f>'VOL DWNLD'!W126+'VOL DELTA'!W126</f>
        <v>1</v>
      </c>
      <c r="X126" s="172">
        <f>'VOL DWNLD'!X126+'VOL DELTA'!X126</f>
        <v>1</v>
      </c>
      <c r="Y126" s="172">
        <f>'VOL DWNLD'!Y126+'VOL DELTA'!Y126</f>
        <v>1</v>
      </c>
      <c r="Z126" s="172">
        <f>'VOL DWNLD'!Z126+'VOL DELTA'!Z126</f>
        <v>1</v>
      </c>
      <c r="AA126" s="172">
        <f>'VOL DWNLD'!AA126+'VOL DELTA'!AA126</f>
        <v>1</v>
      </c>
      <c r="AB126" s="172">
        <f>'VOL DWNLD'!AB126+'VOL DELTA'!AB126</f>
        <v>1</v>
      </c>
      <c r="AC126" s="172">
        <f>'VOL DWNLD'!AC126+'VOL DELTA'!AC126</f>
        <v>1</v>
      </c>
      <c r="AD126" s="172">
        <f>'VOL DWNLD'!AD126+'VOL DELTA'!AD126</f>
        <v>1</v>
      </c>
      <c r="AE126" s="172">
        <f>'VOL DWNLD'!AE126+'VOL DELTA'!AE126</f>
        <v>1</v>
      </c>
      <c r="AF126" s="172">
        <f>'VOL DWNLD'!AF126+'VOL DELTA'!AF126</f>
        <v>1.1000000000000001</v>
      </c>
      <c r="AG126" s="172">
        <f>'VOL DWNLD'!AG126+'VOL DELTA'!AG126</f>
        <v>1.1000000000000001</v>
      </c>
      <c r="AH126" s="172">
        <f>'VOL DWNLD'!AH126+'VOL DELTA'!AH126</f>
        <v>1.05</v>
      </c>
      <c r="AI126" s="172">
        <f>'VOL DWNLD'!AI126+'VOL DELTA'!AI126</f>
        <v>1</v>
      </c>
      <c r="AJ126" s="172">
        <f>'VOL DWNLD'!AJ126+'VOL DELTA'!AJ126</f>
        <v>1</v>
      </c>
      <c r="AK126" s="172">
        <f>'VOL DWNLD'!AK126+'VOL DELTA'!AK126</f>
        <v>1.02</v>
      </c>
      <c r="AL126" s="172">
        <f>'VOL DWNLD'!AL126+'VOL DELTA'!AL126</f>
        <v>1</v>
      </c>
      <c r="AM126" s="172">
        <f>'VOL DWNLD'!AM126+'VOL DELTA'!AM126</f>
        <v>1</v>
      </c>
      <c r="AN126" s="172">
        <f>'VOL DWNLD'!AN126+'VOL DELTA'!AN126</f>
        <v>1</v>
      </c>
      <c r="AO126" s="172">
        <f>'VOL DWNLD'!AO126+'VOL DELTA'!AO126</f>
        <v>1</v>
      </c>
    </row>
    <row r="127" spans="1:41" x14ac:dyDescent="0.25">
      <c r="A127" s="171">
        <v>40544</v>
      </c>
      <c r="B127" s="172">
        <f>'VOL DWNLD'!B127+'VOL DELTA'!B127</f>
        <v>1</v>
      </c>
      <c r="C127" s="172">
        <f>'VOL DWNLD'!C127+'VOL DELTA'!C127</f>
        <v>1</v>
      </c>
      <c r="D127" s="172">
        <f>'VOL DWNLD'!D127+'VOL DELTA'!D127</f>
        <v>1</v>
      </c>
      <c r="E127" s="172">
        <f>'VOL DWNLD'!E127+'VOL DELTA'!E127</f>
        <v>1</v>
      </c>
      <c r="F127" s="172">
        <f>'VOL DWNLD'!F127+'VOL DELTA'!F127</f>
        <v>1</v>
      </c>
      <c r="G127" s="172">
        <f>'VOL DWNLD'!G127+'VOL DELTA'!G127</f>
        <v>1</v>
      </c>
      <c r="H127" s="172">
        <f>'VOL DWNLD'!H127+'VOL DELTA'!H127</f>
        <v>1</v>
      </c>
      <c r="I127" s="172">
        <f>'VOL DWNLD'!I127+'VOL DELTA'!I127</f>
        <v>1</v>
      </c>
      <c r="J127" s="172">
        <f>'VOL DWNLD'!J127+'VOL DELTA'!J127</f>
        <v>1</v>
      </c>
      <c r="K127" s="172">
        <f>'VOL DWNLD'!K127+'VOL DELTA'!K127</f>
        <v>1</v>
      </c>
      <c r="L127" s="172">
        <f>'VOL DWNLD'!L127+'VOL DELTA'!L127</f>
        <v>1</v>
      </c>
      <c r="M127" s="172">
        <f>'VOL DWNLD'!M127+'VOL DELTA'!M127</f>
        <v>1</v>
      </c>
      <c r="N127" s="172">
        <f>'VOL DWNLD'!N127+'VOL DELTA'!N127</f>
        <v>1</v>
      </c>
      <c r="O127" s="172">
        <f>'VOL DWNLD'!O127+'VOL DELTA'!O127</f>
        <v>1</v>
      </c>
      <c r="P127" s="172">
        <f>'VOL DWNLD'!P127+'VOL DELTA'!P127</f>
        <v>1.03</v>
      </c>
      <c r="Q127" s="172">
        <f>'VOL DWNLD'!Q127+'VOL DELTA'!Q127</f>
        <v>1</v>
      </c>
      <c r="R127" s="172">
        <f>'VOL DWNLD'!R127+'VOL DELTA'!R127</f>
        <v>1</v>
      </c>
      <c r="S127" s="172">
        <f>'VOL DWNLD'!S127+'VOL DELTA'!S127</f>
        <v>1.02</v>
      </c>
      <c r="T127" s="172">
        <f>'VOL DWNLD'!T127+'VOL DELTA'!T127</f>
        <v>1</v>
      </c>
      <c r="U127" s="172">
        <f>'VOL DWNLD'!U127+'VOL DELTA'!U127</f>
        <v>1</v>
      </c>
      <c r="V127" s="172">
        <f>'VOL DWNLD'!V127+'VOL DELTA'!V127</f>
        <v>1</v>
      </c>
      <c r="W127" s="172">
        <f>'VOL DWNLD'!W127+'VOL DELTA'!W127</f>
        <v>1</v>
      </c>
      <c r="X127" s="172">
        <f>'VOL DWNLD'!X127+'VOL DELTA'!X127</f>
        <v>1</v>
      </c>
      <c r="Y127" s="172">
        <f>'VOL DWNLD'!Y127+'VOL DELTA'!Y127</f>
        <v>1</v>
      </c>
      <c r="Z127" s="172">
        <f>'VOL DWNLD'!Z127+'VOL DELTA'!Z127</f>
        <v>1</v>
      </c>
      <c r="AA127" s="172">
        <f>'VOL DWNLD'!AA127+'VOL DELTA'!AA127</f>
        <v>1</v>
      </c>
      <c r="AB127" s="172">
        <f>'VOL DWNLD'!AB127+'VOL DELTA'!AB127</f>
        <v>1</v>
      </c>
      <c r="AC127" s="172">
        <f>'VOL DWNLD'!AC127+'VOL DELTA'!AC127</f>
        <v>1</v>
      </c>
      <c r="AD127" s="172">
        <f>'VOL DWNLD'!AD127+'VOL DELTA'!AD127</f>
        <v>1</v>
      </c>
      <c r="AE127" s="172">
        <f>'VOL DWNLD'!AE127+'VOL DELTA'!AE127</f>
        <v>1</v>
      </c>
      <c r="AF127" s="172">
        <f>'VOL DWNLD'!AF127+'VOL DELTA'!AF127</f>
        <v>1.1000000000000001</v>
      </c>
      <c r="AG127" s="172">
        <f>'VOL DWNLD'!AG127+'VOL DELTA'!AG127</f>
        <v>1.1000000000000001</v>
      </c>
      <c r="AH127" s="172">
        <f>'VOL DWNLD'!AH127+'VOL DELTA'!AH127</f>
        <v>1.05</v>
      </c>
      <c r="AI127" s="172">
        <f>'VOL DWNLD'!AI127+'VOL DELTA'!AI127</f>
        <v>1</v>
      </c>
      <c r="AJ127" s="172">
        <f>'VOL DWNLD'!AJ127+'VOL DELTA'!AJ127</f>
        <v>1</v>
      </c>
      <c r="AK127" s="172">
        <f>'VOL DWNLD'!AK127+'VOL DELTA'!AK127</f>
        <v>1.02</v>
      </c>
      <c r="AL127" s="172">
        <f>'VOL DWNLD'!AL127+'VOL DELTA'!AL127</f>
        <v>1</v>
      </c>
      <c r="AM127" s="172">
        <f>'VOL DWNLD'!AM127+'VOL DELTA'!AM127</f>
        <v>1</v>
      </c>
      <c r="AN127" s="172">
        <f>'VOL DWNLD'!AN127+'VOL DELTA'!AN127</f>
        <v>1</v>
      </c>
      <c r="AO127" s="172">
        <f>'VOL DWNLD'!AO127+'VOL DELTA'!AO127</f>
        <v>1</v>
      </c>
    </row>
    <row r="128" spans="1:41" x14ac:dyDescent="0.25">
      <c r="A128" s="171">
        <v>40575</v>
      </c>
      <c r="B128" s="172">
        <f>'VOL DWNLD'!B128+'VOL DELTA'!B128</f>
        <v>1</v>
      </c>
      <c r="C128" s="172">
        <f>'VOL DWNLD'!C128+'VOL DELTA'!C128</f>
        <v>1</v>
      </c>
      <c r="D128" s="172">
        <f>'VOL DWNLD'!D128+'VOL DELTA'!D128</f>
        <v>1</v>
      </c>
      <c r="E128" s="172">
        <f>'VOL DWNLD'!E128+'VOL DELTA'!E128</f>
        <v>1</v>
      </c>
      <c r="F128" s="172">
        <f>'VOL DWNLD'!F128+'VOL DELTA'!F128</f>
        <v>1</v>
      </c>
      <c r="G128" s="172">
        <f>'VOL DWNLD'!G128+'VOL DELTA'!G128</f>
        <v>1</v>
      </c>
      <c r="H128" s="172">
        <f>'VOL DWNLD'!H128+'VOL DELTA'!H128</f>
        <v>1</v>
      </c>
      <c r="I128" s="172">
        <f>'VOL DWNLD'!I128+'VOL DELTA'!I128</f>
        <v>1</v>
      </c>
      <c r="J128" s="172">
        <f>'VOL DWNLD'!J128+'VOL DELTA'!J128</f>
        <v>1</v>
      </c>
      <c r="K128" s="172">
        <f>'VOL DWNLD'!K128+'VOL DELTA'!K128</f>
        <v>1</v>
      </c>
      <c r="L128" s="172">
        <f>'VOL DWNLD'!L128+'VOL DELTA'!L128</f>
        <v>1</v>
      </c>
      <c r="M128" s="172">
        <f>'VOL DWNLD'!M128+'VOL DELTA'!M128</f>
        <v>1</v>
      </c>
      <c r="N128" s="172">
        <f>'VOL DWNLD'!N128+'VOL DELTA'!N128</f>
        <v>1</v>
      </c>
      <c r="O128" s="172">
        <f>'VOL DWNLD'!O128+'VOL DELTA'!O128</f>
        <v>1</v>
      </c>
      <c r="P128" s="172">
        <f>'VOL DWNLD'!P128+'VOL DELTA'!P128</f>
        <v>1.03</v>
      </c>
      <c r="Q128" s="172">
        <f>'VOL DWNLD'!Q128+'VOL DELTA'!Q128</f>
        <v>1</v>
      </c>
      <c r="R128" s="172">
        <f>'VOL DWNLD'!R128+'VOL DELTA'!R128</f>
        <v>1</v>
      </c>
      <c r="S128" s="172">
        <f>'VOL DWNLD'!S128+'VOL DELTA'!S128</f>
        <v>1.02</v>
      </c>
      <c r="T128" s="172">
        <f>'VOL DWNLD'!T128+'VOL DELTA'!T128</f>
        <v>1</v>
      </c>
      <c r="U128" s="172">
        <f>'VOL DWNLD'!U128+'VOL DELTA'!U128</f>
        <v>1</v>
      </c>
      <c r="V128" s="172">
        <f>'VOL DWNLD'!V128+'VOL DELTA'!V128</f>
        <v>1</v>
      </c>
      <c r="W128" s="172">
        <f>'VOL DWNLD'!W128+'VOL DELTA'!W128</f>
        <v>1</v>
      </c>
      <c r="X128" s="172">
        <f>'VOL DWNLD'!X128+'VOL DELTA'!X128</f>
        <v>1</v>
      </c>
      <c r="Y128" s="172">
        <f>'VOL DWNLD'!Y128+'VOL DELTA'!Y128</f>
        <v>1</v>
      </c>
      <c r="Z128" s="172">
        <f>'VOL DWNLD'!Z128+'VOL DELTA'!Z128</f>
        <v>1</v>
      </c>
      <c r="AA128" s="172">
        <f>'VOL DWNLD'!AA128+'VOL DELTA'!AA128</f>
        <v>1</v>
      </c>
      <c r="AB128" s="172">
        <f>'VOL DWNLD'!AB128+'VOL DELTA'!AB128</f>
        <v>1</v>
      </c>
      <c r="AC128" s="172">
        <f>'VOL DWNLD'!AC128+'VOL DELTA'!AC128</f>
        <v>1</v>
      </c>
      <c r="AD128" s="172">
        <f>'VOL DWNLD'!AD128+'VOL DELTA'!AD128</f>
        <v>1</v>
      </c>
      <c r="AE128" s="172">
        <f>'VOL DWNLD'!AE128+'VOL DELTA'!AE128</f>
        <v>1</v>
      </c>
      <c r="AF128" s="172">
        <f>'VOL DWNLD'!AF128+'VOL DELTA'!AF128</f>
        <v>1.1000000000000001</v>
      </c>
      <c r="AG128" s="172">
        <f>'VOL DWNLD'!AG128+'VOL DELTA'!AG128</f>
        <v>1.1000000000000001</v>
      </c>
      <c r="AH128" s="172">
        <f>'VOL DWNLD'!AH128+'VOL DELTA'!AH128</f>
        <v>1.05</v>
      </c>
      <c r="AI128" s="172">
        <f>'VOL DWNLD'!AI128+'VOL DELTA'!AI128</f>
        <v>1</v>
      </c>
      <c r="AJ128" s="172">
        <f>'VOL DWNLD'!AJ128+'VOL DELTA'!AJ128</f>
        <v>1</v>
      </c>
      <c r="AK128" s="172">
        <f>'VOL DWNLD'!AK128+'VOL DELTA'!AK128</f>
        <v>1.02</v>
      </c>
      <c r="AL128" s="172">
        <f>'VOL DWNLD'!AL128+'VOL DELTA'!AL128</f>
        <v>1</v>
      </c>
      <c r="AM128" s="172">
        <f>'VOL DWNLD'!AM128+'VOL DELTA'!AM128</f>
        <v>1</v>
      </c>
      <c r="AN128" s="172">
        <f>'VOL DWNLD'!AN128+'VOL DELTA'!AN128</f>
        <v>1</v>
      </c>
      <c r="AO128" s="172">
        <f>'VOL DWNLD'!AO128+'VOL DELTA'!AO128</f>
        <v>1</v>
      </c>
    </row>
    <row r="129" spans="1:41" x14ac:dyDescent="0.25">
      <c r="A129" s="171">
        <v>40603</v>
      </c>
      <c r="B129" s="172">
        <f>'VOL DWNLD'!B129+'VOL DELTA'!B129</f>
        <v>1</v>
      </c>
      <c r="C129" s="172">
        <f>'VOL DWNLD'!C129+'VOL DELTA'!C129</f>
        <v>1</v>
      </c>
      <c r="D129" s="172">
        <f>'VOL DWNLD'!D129+'VOL DELTA'!D129</f>
        <v>1</v>
      </c>
      <c r="E129" s="172">
        <f>'VOL DWNLD'!E129+'VOL DELTA'!E129</f>
        <v>1</v>
      </c>
      <c r="F129" s="172">
        <f>'VOL DWNLD'!F129+'VOL DELTA'!F129</f>
        <v>1</v>
      </c>
      <c r="G129" s="172">
        <f>'VOL DWNLD'!G129+'VOL DELTA'!G129</f>
        <v>1</v>
      </c>
      <c r="H129" s="172">
        <f>'VOL DWNLD'!H129+'VOL DELTA'!H129</f>
        <v>1</v>
      </c>
      <c r="I129" s="172">
        <f>'VOL DWNLD'!I129+'VOL DELTA'!I129</f>
        <v>1</v>
      </c>
      <c r="J129" s="172">
        <f>'VOL DWNLD'!J129+'VOL DELTA'!J129</f>
        <v>1</v>
      </c>
      <c r="K129" s="172">
        <f>'VOL DWNLD'!K129+'VOL DELTA'!K129</f>
        <v>1</v>
      </c>
      <c r="L129" s="172">
        <f>'VOL DWNLD'!L129+'VOL DELTA'!L129</f>
        <v>1</v>
      </c>
      <c r="M129" s="172">
        <f>'VOL DWNLD'!M129+'VOL DELTA'!M129</f>
        <v>1</v>
      </c>
      <c r="N129" s="172">
        <f>'VOL DWNLD'!N129+'VOL DELTA'!N129</f>
        <v>1</v>
      </c>
      <c r="O129" s="172">
        <f>'VOL DWNLD'!O129+'VOL DELTA'!O129</f>
        <v>1</v>
      </c>
      <c r="P129" s="172">
        <f>'VOL DWNLD'!P129+'VOL DELTA'!P129</f>
        <v>1.03</v>
      </c>
      <c r="Q129" s="172">
        <f>'VOL DWNLD'!Q129+'VOL DELTA'!Q129</f>
        <v>1</v>
      </c>
      <c r="R129" s="172">
        <f>'VOL DWNLD'!R129+'VOL DELTA'!R129</f>
        <v>1</v>
      </c>
      <c r="S129" s="172">
        <f>'VOL DWNLD'!S129+'VOL DELTA'!S129</f>
        <v>1.02</v>
      </c>
      <c r="T129" s="172">
        <f>'VOL DWNLD'!T129+'VOL DELTA'!T129</f>
        <v>1</v>
      </c>
      <c r="U129" s="172">
        <f>'VOL DWNLD'!U129+'VOL DELTA'!U129</f>
        <v>1</v>
      </c>
      <c r="V129" s="172">
        <f>'VOL DWNLD'!V129+'VOL DELTA'!V129</f>
        <v>1</v>
      </c>
      <c r="W129" s="172">
        <f>'VOL DWNLD'!W129+'VOL DELTA'!W129</f>
        <v>1</v>
      </c>
      <c r="X129" s="172">
        <f>'VOL DWNLD'!X129+'VOL DELTA'!X129</f>
        <v>1</v>
      </c>
      <c r="Y129" s="172">
        <f>'VOL DWNLD'!Y129+'VOL DELTA'!Y129</f>
        <v>1</v>
      </c>
      <c r="Z129" s="172">
        <f>'VOL DWNLD'!Z129+'VOL DELTA'!Z129</f>
        <v>1</v>
      </c>
      <c r="AA129" s="172">
        <f>'VOL DWNLD'!AA129+'VOL DELTA'!AA129</f>
        <v>1</v>
      </c>
      <c r="AB129" s="172">
        <f>'VOL DWNLD'!AB129+'VOL DELTA'!AB129</f>
        <v>1</v>
      </c>
      <c r="AC129" s="172">
        <f>'VOL DWNLD'!AC129+'VOL DELTA'!AC129</f>
        <v>1</v>
      </c>
      <c r="AD129" s="172">
        <f>'VOL DWNLD'!AD129+'VOL DELTA'!AD129</f>
        <v>1</v>
      </c>
      <c r="AE129" s="172">
        <f>'VOL DWNLD'!AE129+'VOL DELTA'!AE129</f>
        <v>1</v>
      </c>
      <c r="AF129" s="172">
        <f>'VOL DWNLD'!AF129+'VOL DELTA'!AF129</f>
        <v>1.1000000000000001</v>
      </c>
      <c r="AG129" s="172">
        <f>'VOL DWNLD'!AG129+'VOL DELTA'!AG129</f>
        <v>1.1000000000000001</v>
      </c>
      <c r="AH129" s="172">
        <f>'VOL DWNLD'!AH129+'VOL DELTA'!AH129</f>
        <v>1.05</v>
      </c>
      <c r="AI129" s="172">
        <f>'VOL DWNLD'!AI129+'VOL DELTA'!AI129</f>
        <v>1</v>
      </c>
      <c r="AJ129" s="172">
        <f>'VOL DWNLD'!AJ129+'VOL DELTA'!AJ129</f>
        <v>1</v>
      </c>
      <c r="AK129" s="172">
        <f>'VOL DWNLD'!AK129+'VOL DELTA'!AK129</f>
        <v>1.02</v>
      </c>
      <c r="AL129" s="172">
        <f>'VOL DWNLD'!AL129+'VOL DELTA'!AL129</f>
        <v>1</v>
      </c>
      <c r="AM129" s="172">
        <f>'VOL DWNLD'!AM129+'VOL DELTA'!AM129</f>
        <v>1</v>
      </c>
      <c r="AN129" s="172">
        <f>'VOL DWNLD'!AN129+'VOL DELTA'!AN129</f>
        <v>1</v>
      </c>
      <c r="AO129" s="172">
        <f>'VOL DWNLD'!AO129+'VOL DELTA'!AO129</f>
        <v>1</v>
      </c>
    </row>
    <row r="130" spans="1:41" x14ac:dyDescent="0.25">
      <c r="A130" s="171">
        <v>40634</v>
      </c>
      <c r="B130" s="172">
        <f>'VOL DWNLD'!B130+'VOL DELTA'!B130</f>
        <v>1</v>
      </c>
      <c r="C130" s="172">
        <f>'VOL DWNLD'!C130+'VOL DELTA'!C130</f>
        <v>1</v>
      </c>
      <c r="D130" s="172">
        <f>'VOL DWNLD'!D130+'VOL DELTA'!D130</f>
        <v>1</v>
      </c>
      <c r="E130" s="172">
        <f>'VOL DWNLD'!E130+'VOL DELTA'!E130</f>
        <v>1</v>
      </c>
      <c r="F130" s="172">
        <f>'VOL DWNLD'!F130+'VOL DELTA'!F130</f>
        <v>1</v>
      </c>
      <c r="G130" s="172">
        <f>'VOL DWNLD'!G130+'VOL DELTA'!G130</f>
        <v>1</v>
      </c>
      <c r="H130" s="172">
        <f>'VOL DWNLD'!H130+'VOL DELTA'!H130</f>
        <v>1</v>
      </c>
      <c r="I130" s="172">
        <f>'VOL DWNLD'!I130+'VOL DELTA'!I130</f>
        <v>1</v>
      </c>
      <c r="J130" s="172">
        <f>'VOL DWNLD'!J130+'VOL DELTA'!J130</f>
        <v>1</v>
      </c>
      <c r="K130" s="172">
        <f>'VOL DWNLD'!K130+'VOL DELTA'!K130</f>
        <v>1</v>
      </c>
      <c r="L130" s="172">
        <f>'VOL DWNLD'!L130+'VOL DELTA'!L130</f>
        <v>1</v>
      </c>
      <c r="M130" s="172">
        <f>'VOL DWNLD'!M130+'VOL DELTA'!M130</f>
        <v>1</v>
      </c>
      <c r="N130" s="172">
        <f>'VOL DWNLD'!N130+'VOL DELTA'!N130</f>
        <v>1</v>
      </c>
      <c r="O130" s="172">
        <f>'VOL DWNLD'!O130+'VOL DELTA'!O130</f>
        <v>1</v>
      </c>
      <c r="P130" s="172">
        <f>'VOL DWNLD'!P130+'VOL DELTA'!P130</f>
        <v>1.03</v>
      </c>
      <c r="Q130" s="172">
        <f>'VOL DWNLD'!Q130+'VOL DELTA'!Q130</f>
        <v>1</v>
      </c>
      <c r="R130" s="172">
        <f>'VOL DWNLD'!R130+'VOL DELTA'!R130</f>
        <v>1</v>
      </c>
      <c r="S130" s="172">
        <f>'VOL DWNLD'!S130+'VOL DELTA'!S130</f>
        <v>1.02</v>
      </c>
      <c r="T130" s="172">
        <f>'VOL DWNLD'!T130+'VOL DELTA'!T130</f>
        <v>1</v>
      </c>
      <c r="U130" s="172">
        <f>'VOL DWNLD'!U130+'VOL DELTA'!U130</f>
        <v>1</v>
      </c>
      <c r="V130" s="172">
        <f>'VOL DWNLD'!V130+'VOL DELTA'!V130</f>
        <v>1</v>
      </c>
      <c r="W130" s="172">
        <f>'VOL DWNLD'!W130+'VOL DELTA'!W130</f>
        <v>1</v>
      </c>
      <c r="X130" s="172">
        <f>'VOL DWNLD'!X130+'VOL DELTA'!X130</f>
        <v>1</v>
      </c>
      <c r="Y130" s="172">
        <f>'VOL DWNLD'!Y130+'VOL DELTA'!Y130</f>
        <v>1.02</v>
      </c>
      <c r="Z130" s="172">
        <f>'VOL DWNLD'!Z130+'VOL DELTA'!Z130</f>
        <v>1</v>
      </c>
      <c r="AA130" s="172">
        <f>'VOL DWNLD'!AA130+'VOL DELTA'!AA130</f>
        <v>1</v>
      </c>
      <c r="AB130" s="172">
        <f>'VOL DWNLD'!AB130+'VOL DELTA'!AB130</f>
        <v>1</v>
      </c>
      <c r="AC130" s="172">
        <f>'VOL DWNLD'!AC130+'VOL DELTA'!AC130</f>
        <v>1</v>
      </c>
      <c r="AD130" s="172">
        <f>'VOL DWNLD'!AD130+'VOL DELTA'!AD130</f>
        <v>0.98</v>
      </c>
      <c r="AE130" s="172">
        <f>'VOL DWNLD'!AE130+'VOL DELTA'!AE130</f>
        <v>0.98</v>
      </c>
      <c r="AF130" s="172">
        <f>'VOL DWNLD'!AF130+'VOL DELTA'!AF130</f>
        <v>0.98</v>
      </c>
      <c r="AG130" s="172">
        <f>'VOL DWNLD'!AG130+'VOL DELTA'!AG130</f>
        <v>0.98</v>
      </c>
      <c r="AH130" s="172">
        <f>'VOL DWNLD'!AH130+'VOL DELTA'!AH130</f>
        <v>1.05</v>
      </c>
      <c r="AI130" s="172">
        <f>'VOL DWNLD'!AI130+'VOL DELTA'!AI130</f>
        <v>1</v>
      </c>
      <c r="AJ130" s="172">
        <f>'VOL DWNLD'!AJ130+'VOL DELTA'!AJ130</f>
        <v>1</v>
      </c>
      <c r="AK130" s="172">
        <f>'VOL DWNLD'!AK130+'VOL DELTA'!AK130</f>
        <v>1.02</v>
      </c>
      <c r="AL130" s="172">
        <f>'VOL DWNLD'!AL130+'VOL DELTA'!AL130</f>
        <v>1</v>
      </c>
      <c r="AM130" s="172">
        <f>'VOL DWNLD'!AM130+'VOL DELTA'!AM130</f>
        <v>1</v>
      </c>
      <c r="AN130" s="172">
        <f>'VOL DWNLD'!AN130+'VOL DELTA'!AN130</f>
        <v>1</v>
      </c>
      <c r="AO130" s="172">
        <f>'VOL DWNLD'!AO130+'VOL DELTA'!AO130</f>
        <v>1</v>
      </c>
    </row>
    <row r="131" spans="1:41" x14ac:dyDescent="0.25">
      <c r="A131" s="171">
        <v>40664</v>
      </c>
      <c r="B131" s="172">
        <f>'VOL DWNLD'!B131+'VOL DELTA'!B131</f>
        <v>1</v>
      </c>
      <c r="C131" s="172">
        <f>'VOL DWNLD'!C131+'VOL DELTA'!C131</f>
        <v>1</v>
      </c>
      <c r="D131" s="172">
        <f>'VOL DWNLD'!D131+'VOL DELTA'!D131</f>
        <v>1</v>
      </c>
      <c r="E131" s="172">
        <f>'VOL DWNLD'!E131+'VOL DELTA'!E131</f>
        <v>1</v>
      </c>
      <c r="F131" s="172">
        <f>'VOL DWNLD'!F131+'VOL DELTA'!F131</f>
        <v>1</v>
      </c>
      <c r="G131" s="172">
        <f>'VOL DWNLD'!G131+'VOL DELTA'!G131</f>
        <v>1</v>
      </c>
      <c r="H131" s="172">
        <f>'VOL DWNLD'!H131+'VOL DELTA'!H131</f>
        <v>1</v>
      </c>
      <c r="I131" s="172">
        <f>'VOL DWNLD'!I131+'VOL DELTA'!I131</f>
        <v>1</v>
      </c>
      <c r="J131" s="172">
        <f>'VOL DWNLD'!J131+'VOL DELTA'!J131</f>
        <v>1</v>
      </c>
      <c r="K131" s="172">
        <f>'VOL DWNLD'!K131+'VOL DELTA'!K131</f>
        <v>1</v>
      </c>
      <c r="L131" s="172">
        <f>'VOL DWNLD'!L131+'VOL DELTA'!L131</f>
        <v>1</v>
      </c>
      <c r="M131" s="172">
        <f>'VOL DWNLD'!M131+'VOL DELTA'!M131</f>
        <v>1</v>
      </c>
      <c r="N131" s="172">
        <f>'VOL DWNLD'!N131+'VOL DELTA'!N131</f>
        <v>1</v>
      </c>
      <c r="O131" s="172">
        <f>'VOL DWNLD'!O131+'VOL DELTA'!O131</f>
        <v>1</v>
      </c>
      <c r="P131" s="172">
        <f>'VOL DWNLD'!P131+'VOL DELTA'!P131</f>
        <v>1.03</v>
      </c>
      <c r="Q131" s="172">
        <f>'VOL DWNLD'!Q131+'VOL DELTA'!Q131</f>
        <v>1</v>
      </c>
      <c r="R131" s="172">
        <f>'VOL DWNLD'!R131+'VOL DELTA'!R131</f>
        <v>1</v>
      </c>
      <c r="S131" s="172">
        <f>'VOL DWNLD'!S131+'VOL DELTA'!S131</f>
        <v>1.02</v>
      </c>
      <c r="T131" s="172">
        <f>'VOL DWNLD'!T131+'VOL DELTA'!T131</f>
        <v>1</v>
      </c>
      <c r="U131" s="172">
        <f>'VOL DWNLD'!U131+'VOL DELTA'!U131</f>
        <v>1</v>
      </c>
      <c r="V131" s="172">
        <f>'VOL DWNLD'!V131+'VOL DELTA'!V131</f>
        <v>1</v>
      </c>
      <c r="W131" s="172">
        <f>'VOL DWNLD'!W131+'VOL DELTA'!W131</f>
        <v>1</v>
      </c>
      <c r="X131" s="172">
        <f>'VOL DWNLD'!X131+'VOL DELTA'!X131</f>
        <v>1</v>
      </c>
      <c r="Y131" s="172">
        <f>'VOL DWNLD'!Y131+'VOL DELTA'!Y131</f>
        <v>1.02</v>
      </c>
      <c r="Z131" s="172">
        <f>'VOL DWNLD'!Z131+'VOL DELTA'!Z131</f>
        <v>1</v>
      </c>
      <c r="AA131" s="172">
        <f>'VOL DWNLD'!AA131+'VOL DELTA'!AA131</f>
        <v>1</v>
      </c>
      <c r="AB131" s="172">
        <f>'VOL DWNLD'!AB131+'VOL DELTA'!AB131</f>
        <v>1</v>
      </c>
      <c r="AC131" s="172">
        <f>'VOL DWNLD'!AC131+'VOL DELTA'!AC131</f>
        <v>1</v>
      </c>
      <c r="AD131" s="172">
        <f>'VOL DWNLD'!AD131+'VOL DELTA'!AD131</f>
        <v>0.98</v>
      </c>
      <c r="AE131" s="172">
        <f>'VOL DWNLD'!AE131+'VOL DELTA'!AE131</f>
        <v>0.98</v>
      </c>
      <c r="AF131" s="172">
        <f>'VOL DWNLD'!AF131+'VOL DELTA'!AF131</f>
        <v>0.98</v>
      </c>
      <c r="AG131" s="172">
        <f>'VOL DWNLD'!AG131+'VOL DELTA'!AG131</f>
        <v>0.98</v>
      </c>
      <c r="AH131" s="172">
        <f>'VOL DWNLD'!AH131+'VOL DELTA'!AH131</f>
        <v>1.05</v>
      </c>
      <c r="AI131" s="172">
        <f>'VOL DWNLD'!AI131+'VOL DELTA'!AI131</f>
        <v>1</v>
      </c>
      <c r="AJ131" s="172">
        <f>'VOL DWNLD'!AJ131+'VOL DELTA'!AJ131</f>
        <v>1</v>
      </c>
      <c r="AK131" s="172">
        <f>'VOL DWNLD'!AK131+'VOL DELTA'!AK131</f>
        <v>1.02</v>
      </c>
      <c r="AL131" s="172">
        <f>'VOL DWNLD'!AL131+'VOL DELTA'!AL131</f>
        <v>1</v>
      </c>
      <c r="AM131" s="172">
        <f>'VOL DWNLD'!AM131+'VOL DELTA'!AM131</f>
        <v>1</v>
      </c>
      <c r="AN131" s="172">
        <f>'VOL DWNLD'!AN131+'VOL DELTA'!AN131</f>
        <v>1</v>
      </c>
      <c r="AO131" s="172">
        <f>'VOL DWNLD'!AO131+'VOL DELTA'!AO131</f>
        <v>1</v>
      </c>
    </row>
    <row r="132" spans="1:41" x14ac:dyDescent="0.25">
      <c r="A132" s="171">
        <v>40695</v>
      </c>
      <c r="B132" s="172">
        <f>'VOL DWNLD'!B132+'VOL DELTA'!B132</f>
        <v>1</v>
      </c>
      <c r="C132" s="172">
        <f>'VOL DWNLD'!C132+'VOL DELTA'!C132</f>
        <v>1</v>
      </c>
      <c r="D132" s="172">
        <f>'VOL DWNLD'!D132+'VOL DELTA'!D132</f>
        <v>1</v>
      </c>
      <c r="E132" s="172">
        <f>'VOL DWNLD'!E132+'VOL DELTA'!E132</f>
        <v>1</v>
      </c>
      <c r="F132" s="172">
        <f>'VOL DWNLD'!F132+'VOL DELTA'!F132</f>
        <v>1</v>
      </c>
      <c r="G132" s="172">
        <f>'VOL DWNLD'!G132+'VOL DELTA'!G132</f>
        <v>1</v>
      </c>
      <c r="H132" s="172">
        <f>'VOL DWNLD'!H132+'VOL DELTA'!H132</f>
        <v>1</v>
      </c>
      <c r="I132" s="172">
        <f>'VOL DWNLD'!I132+'VOL DELTA'!I132</f>
        <v>1</v>
      </c>
      <c r="J132" s="172">
        <f>'VOL DWNLD'!J132+'VOL DELTA'!J132</f>
        <v>1</v>
      </c>
      <c r="K132" s="172">
        <f>'VOL DWNLD'!K132+'VOL DELTA'!K132</f>
        <v>1</v>
      </c>
      <c r="L132" s="172">
        <f>'VOL DWNLD'!L132+'VOL DELTA'!L132</f>
        <v>1</v>
      </c>
      <c r="M132" s="172">
        <f>'VOL DWNLD'!M132+'VOL DELTA'!M132</f>
        <v>1</v>
      </c>
      <c r="N132" s="172">
        <f>'VOL DWNLD'!N132+'VOL DELTA'!N132</f>
        <v>1</v>
      </c>
      <c r="O132" s="172">
        <f>'VOL DWNLD'!O132+'VOL DELTA'!O132</f>
        <v>1</v>
      </c>
      <c r="P132" s="172">
        <f>'VOL DWNLD'!P132+'VOL DELTA'!P132</f>
        <v>1.03</v>
      </c>
      <c r="Q132" s="172">
        <f>'VOL DWNLD'!Q132+'VOL DELTA'!Q132</f>
        <v>1</v>
      </c>
      <c r="R132" s="172">
        <f>'VOL DWNLD'!R132+'VOL DELTA'!R132</f>
        <v>1</v>
      </c>
      <c r="S132" s="172">
        <f>'VOL DWNLD'!S132+'VOL DELTA'!S132</f>
        <v>1.02</v>
      </c>
      <c r="T132" s="172">
        <f>'VOL DWNLD'!T132+'VOL DELTA'!T132</f>
        <v>1</v>
      </c>
      <c r="U132" s="172">
        <f>'VOL DWNLD'!U132+'VOL DELTA'!U132</f>
        <v>1</v>
      </c>
      <c r="V132" s="172">
        <f>'VOL DWNLD'!V132+'VOL DELTA'!V132</f>
        <v>1</v>
      </c>
      <c r="W132" s="172">
        <f>'VOL DWNLD'!W132+'VOL DELTA'!W132</f>
        <v>1</v>
      </c>
      <c r="X132" s="172">
        <f>'VOL DWNLD'!X132+'VOL DELTA'!X132</f>
        <v>1</v>
      </c>
      <c r="Y132" s="172">
        <f>'VOL DWNLD'!Y132+'VOL DELTA'!Y132</f>
        <v>1.02</v>
      </c>
      <c r="Z132" s="172">
        <f>'VOL DWNLD'!Z132+'VOL DELTA'!Z132</f>
        <v>1</v>
      </c>
      <c r="AA132" s="172">
        <f>'VOL DWNLD'!AA132+'VOL DELTA'!AA132</f>
        <v>1</v>
      </c>
      <c r="AB132" s="172">
        <f>'VOL DWNLD'!AB132+'VOL DELTA'!AB132</f>
        <v>1</v>
      </c>
      <c r="AC132" s="172">
        <f>'VOL DWNLD'!AC132+'VOL DELTA'!AC132</f>
        <v>1</v>
      </c>
      <c r="AD132" s="172">
        <f>'VOL DWNLD'!AD132+'VOL DELTA'!AD132</f>
        <v>0.98</v>
      </c>
      <c r="AE132" s="172">
        <f>'VOL DWNLD'!AE132+'VOL DELTA'!AE132</f>
        <v>0.98</v>
      </c>
      <c r="AF132" s="172">
        <f>'VOL DWNLD'!AF132+'VOL DELTA'!AF132</f>
        <v>0.98</v>
      </c>
      <c r="AG132" s="172">
        <f>'VOL DWNLD'!AG132+'VOL DELTA'!AG132</f>
        <v>0.98</v>
      </c>
      <c r="AH132" s="172">
        <f>'VOL DWNLD'!AH132+'VOL DELTA'!AH132</f>
        <v>1.05</v>
      </c>
      <c r="AI132" s="172">
        <f>'VOL DWNLD'!AI132+'VOL DELTA'!AI132</f>
        <v>1</v>
      </c>
      <c r="AJ132" s="172">
        <f>'VOL DWNLD'!AJ132+'VOL DELTA'!AJ132</f>
        <v>1</v>
      </c>
      <c r="AK132" s="172">
        <f>'VOL DWNLD'!AK132+'VOL DELTA'!AK132</f>
        <v>1.02</v>
      </c>
      <c r="AL132" s="172">
        <f>'VOL DWNLD'!AL132+'VOL DELTA'!AL132</f>
        <v>1</v>
      </c>
      <c r="AM132" s="172">
        <f>'VOL DWNLD'!AM132+'VOL DELTA'!AM132</f>
        <v>1</v>
      </c>
      <c r="AN132" s="172">
        <f>'VOL DWNLD'!AN132+'VOL DELTA'!AN132</f>
        <v>1</v>
      </c>
      <c r="AO132" s="172">
        <f>'VOL DWNLD'!AO132+'VOL DELTA'!AO132</f>
        <v>1</v>
      </c>
    </row>
    <row r="133" spans="1:41" x14ac:dyDescent="0.25">
      <c r="A133" s="171">
        <v>40725</v>
      </c>
      <c r="B133" s="172">
        <f>'VOL DWNLD'!B133+'VOL DELTA'!B133</f>
        <v>1</v>
      </c>
      <c r="C133" s="172">
        <f>'VOL DWNLD'!C133+'VOL DELTA'!C133</f>
        <v>1</v>
      </c>
      <c r="D133" s="172">
        <f>'VOL DWNLD'!D133+'VOL DELTA'!D133</f>
        <v>1</v>
      </c>
      <c r="E133" s="172">
        <f>'VOL DWNLD'!E133+'VOL DELTA'!E133</f>
        <v>1</v>
      </c>
      <c r="F133" s="172">
        <f>'VOL DWNLD'!F133+'VOL DELTA'!F133</f>
        <v>1</v>
      </c>
      <c r="G133" s="172">
        <f>'VOL DWNLD'!G133+'VOL DELTA'!G133</f>
        <v>1</v>
      </c>
      <c r="H133" s="172">
        <f>'VOL DWNLD'!H133+'VOL DELTA'!H133</f>
        <v>1</v>
      </c>
      <c r="I133" s="172">
        <f>'VOL DWNLD'!I133+'VOL DELTA'!I133</f>
        <v>1</v>
      </c>
      <c r="J133" s="172">
        <f>'VOL DWNLD'!J133+'VOL DELTA'!J133</f>
        <v>1</v>
      </c>
      <c r="K133" s="172">
        <f>'VOL DWNLD'!K133+'VOL DELTA'!K133</f>
        <v>1</v>
      </c>
      <c r="L133" s="172">
        <f>'VOL DWNLD'!L133+'VOL DELTA'!L133</f>
        <v>1</v>
      </c>
      <c r="M133" s="172">
        <f>'VOL DWNLD'!M133+'VOL DELTA'!M133</f>
        <v>1</v>
      </c>
      <c r="N133" s="172">
        <f>'VOL DWNLD'!N133+'VOL DELTA'!N133</f>
        <v>1</v>
      </c>
      <c r="O133" s="172">
        <f>'VOL DWNLD'!O133+'VOL DELTA'!O133</f>
        <v>1</v>
      </c>
      <c r="P133" s="172">
        <f>'VOL DWNLD'!P133+'VOL DELTA'!P133</f>
        <v>1.03</v>
      </c>
      <c r="Q133" s="172">
        <f>'VOL DWNLD'!Q133+'VOL DELTA'!Q133</f>
        <v>1</v>
      </c>
      <c r="R133" s="172">
        <f>'VOL DWNLD'!R133+'VOL DELTA'!R133</f>
        <v>1</v>
      </c>
      <c r="S133" s="172">
        <f>'VOL DWNLD'!S133+'VOL DELTA'!S133</f>
        <v>1.02</v>
      </c>
      <c r="T133" s="172">
        <f>'VOL DWNLD'!T133+'VOL DELTA'!T133</f>
        <v>1</v>
      </c>
      <c r="U133" s="172">
        <f>'VOL DWNLD'!U133+'VOL DELTA'!U133</f>
        <v>1</v>
      </c>
      <c r="V133" s="172">
        <f>'VOL DWNLD'!V133+'VOL DELTA'!V133</f>
        <v>1</v>
      </c>
      <c r="W133" s="172">
        <f>'VOL DWNLD'!W133+'VOL DELTA'!W133</f>
        <v>1</v>
      </c>
      <c r="X133" s="172">
        <f>'VOL DWNLD'!X133+'VOL DELTA'!X133</f>
        <v>1</v>
      </c>
      <c r="Y133" s="172">
        <f>'VOL DWNLD'!Y133+'VOL DELTA'!Y133</f>
        <v>1.02</v>
      </c>
      <c r="Z133" s="172">
        <f>'VOL DWNLD'!Z133+'VOL DELTA'!Z133</f>
        <v>1</v>
      </c>
      <c r="AA133" s="172">
        <f>'VOL DWNLD'!AA133+'VOL DELTA'!AA133</f>
        <v>1</v>
      </c>
      <c r="AB133" s="172">
        <f>'VOL DWNLD'!AB133+'VOL DELTA'!AB133</f>
        <v>1</v>
      </c>
      <c r="AC133" s="172">
        <f>'VOL DWNLD'!AC133+'VOL DELTA'!AC133</f>
        <v>1</v>
      </c>
      <c r="AD133" s="172">
        <f>'VOL DWNLD'!AD133+'VOL DELTA'!AD133</f>
        <v>0.98</v>
      </c>
      <c r="AE133" s="172">
        <f>'VOL DWNLD'!AE133+'VOL DELTA'!AE133</f>
        <v>0.98</v>
      </c>
      <c r="AF133" s="172">
        <f>'VOL DWNLD'!AF133+'VOL DELTA'!AF133</f>
        <v>0.98</v>
      </c>
      <c r="AG133" s="172">
        <f>'VOL DWNLD'!AG133+'VOL DELTA'!AG133</f>
        <v>0.98</v>
      </c>
      <c r="AH133" s="172">
        <f>'VOL DWNLD'!AH133+'VOL DELTA'!AH133</f>
        <v>1.05</v>
      </c>
      <c r="AI133" s="172">
        <f>'VOL DWNLD'!AI133+'VOL DELTA'!AI133</f>
        <v>1</v>
      </c>
      <c r="AJ133" s="172">
        <f>'VOL DWNLD'!AJ133+'VOL DELTA'!AJ133</f>
        <v>1</v>
      </c>
      <c r="AK133" s="172">
        <f>'VOL DWNLD'!AK133+'VOL DELTA'!AK133</f>
        <v>1.02</v>
      </c>
      <c r="AL133" s="172">
        <f>'VOL DWNLD'!AL133+'VOL DELTA'!AL133</f>
        <v>1</v>
      </c>
      <c r="AM133" s="172">
        <f>'VOL DWNLD'!AM133+'VOL DELTA'!AM133</f>
        <v>1</v>
      </c>
      <c r="AN133" s="172">
        <f>'VOL DWNLD'!AN133+'VOL DELTA'!AN133</f>
        <v>1</v>
      </c>
      <c r="AO133" s="172">
        <f>'VOL DWNLD'!AO133+'VOL DELTA'!AO133</f>
        <v>1</v>
      </c>
    </row>
    <row r="134" spans="1:41" x14ac:dyDescent="0.25">
      <c r="A134" s="171">
        <v>40756</v>
      </c>
      <c r="B134" s="172">
        <f>'VOL DWNLD'!B134+'VOL DELTA'!B134</f>
        <v>1</v>
      </c>
      <c r="C134" s="172">
        <f>'VOL DWNLD'!C134+'VOL DELTA'!C134</f>
        <v>1</v>
      </c>
      <c r="D134" s="172">
        <f>'VOL DWNLD'!D134+'VOL DELTA'!D134</f>
        <v>1</v>
      </c>
      <c r="E134" s="172">
        <f>'VOL DWNLD'!E134+'VOL DELTA'!E134</f>
        <v>1</v>
      </c>
      <c r="F134" s="172">
        <f>'VOL DWNLD'!F134+'VOL DELTA'!F134</f>
        <v>1</v>
      </c>
      <c r="G134" s="172">
        <f>'VOL DWNLD'!G134+'VOL DELTA'!G134</f>
        <v>1</v>
      </c>
      <c r="H134" s="172">
        <f>'VOL DWNLD'!H134+'VOL DELTA'!H134</f>
        <v>1</v>
      </c>
      <c r="I134" s="172">
        <f>'VOL DWNLD'!I134+'VOL DELTA'!I134</f>
        <v>1</v>
      </c>
      <c r="J134" s="172">
        <f>'VOL DWNLD'!J134+'VOL DELTA'!J134</f>
        <v>1</v>
      </c>
      <c r="K134" s="172">
        <f>'VOL DWNLD'!K134+'VOL DELTA'!K134</f>
        <v>1</v>
      </c>
      <c r="L134" s="172">
        <f>'VOL DWNLD'!L134+'VOL DELTA'!L134</f>
        <v>1</v>
      </c>
      <c r="M134" s="172">
        <f>'VOL DWNLD'!M134+'VOL DELTA'!M134</f>
        <v>1</v>
      </c>
      <c r="N134" s="172">
        <f>'VOL DWNLD'!N134+'VOL DELTA'!N134</f>
        <v>1</v>
      </c>
      <c r="O134" s="172">
        <f>'VOL DWNLD'!O134+'VOL DELTA'!O134</f>
        <v>1</v>
      </c>
      <c r="P134" s="172">
        <f>'VOL DWNLD'!P134+'VOL DELTA'!P134</f>
        <v>1.03</v>
      </c>
      <c r="Q134" s="172">
        <f>'VOL DWNLD'!Q134+'VOL DELTA'!Q134</f>
        <v>1</v>
      </c>
      <c r="R134" s="172">
        <f>'VOL DWNLD'!R134+'VOL DELTA'!R134</f>
        <v>1</v>
      </c>
      <c r="S134" s="172">
        <f>'VOL DWNLD'!S134+'VOL DELTA'!S134</f>
        <v>1.02</v>
      </c>
      <c r="T134" s="172">
        <f>'VOL DWNLD'!T134+'VOL DELTA'!T134</f>
        <v>1</v>
      </c>
      <c r="U134" s="172">
        <f>'VOL DWNLD'!U134+'VOL DELTA'!U134</f>
        <v>1</v>
      </c>
      <c r="V134" s="172">
        <f>'VOL DWNLD'!V134+'VOL DELTA'!V134</f>
        <v>1</v>
      </c>
      <c r="W134" s="172">
        <f>'VOL DWNLD'!W134+'VOL DELTA'!W134</f>
        <v>1</v>
      </c>
      <c r="X134" s="172">
        <f>'VOL DWNLD'!X134+'VOL DELTA'!X134</f>
        <v>1</v>
      </c>
      <c r="Y134" s="172">
        <f>'VOL DWNLD'!Y134+'VOL DELTA'!Y134</f>
        <v>1.02</v>
      </c>
      <c r="Z134" s="172">
        <f>'VOL DWNLD'!Z134+'VOL DELTA'!Z134</f>
        <v>1</v>
      </c>
      <c r="AA134" s="172">
        <f>'VOL DWNLD'!AA134+'VOL DELTA'!AA134</f>
        <v>1</v>
      </c>
      <c r="AB134" s="172">
        <f>'VOL DWNLD'!AB134+'VOL DELTA'!AB134</f>
        <v>1</v>
      </c>
      <c r="AC134" s="172">
        <f>'VOL DWNLD'!AC134+'VOL DELTA'!AC134</f>
        <v>1</v>
      </c>
      <c r="AD134" s="172">
        <f>'VOL DWNLD'!AD134+'VOL DELTA'!AD134</f>
        <v>0.98</v>
      </c>
      <c r="AE134" s="172">
        <f>'VOL DWNLD'!AE134+'VOL DELTA'!AE134</f>
        <v>0.98</v>
      </c>
      <c r="AF134" s="172">
        <f>'VOL DWNLD'!AF134+'VOL DELTA'!AF134</f>
        <v>0.98</v>
      </c>
      <c r="AG134" s="172">
        <f>'VOL DWNLD'!AG134+'VOL DELTA'!AG134</f>
        <v>0.98</v>
      </c>
      <c r="AH134" s="172">
        <f>'VOL DWNLD'!AH134+'VOL DELTA'!AH134</f>
        <v>1.05</v>
      </c>
      <c r="AI134" s="172">
        <f>'VOL DWNLD'!AI134+'VOL DELTA'!AI134</f>
        <v>1</v>
      </c>
      <c r="AJ134" s="172">
        <f>'VOL DWNLD'!AJ134+'VOL DELTA'!AJ134</f>
        <v>1</v>
      </c>
      <c r="AK134" s="172">
        <f>'VOL DWNLD'!AK134+'VOL DELTA'!AK134</f>
        <v>1.02</v>
      </c>
      <c r="AL134" s="172">
        <f>'VOL DWNLD'!AL134+'VOL DELTA'!AL134</f>
        <v>1</v>
      </c>
      <c r="AM134" s="172">
        <f>'VOL DWNLD'!AM134+'VOL DELTA'!AM134</f>
        <v>1</v>
      </c>
      <c r="AN134" s="172">
        <f>'VOL DWNLD'!AN134+'VOL DELTA'!AN134</f>
        <v>1</v>
      </c>
      <c r="AO134" s="172">
        <f>'VOL DWNLD'!AO134+'VOL DELTA'!AO134</f>
        <v>1</v>
      </c>
    </row>
    <row r="135" spans="1:41" x14ac:dyDescent="0.25">
      <c r="A135" s="171">
        <v>40787</v>
      </c>
      <c r="B135" s="172">
        <f>'VOL DWNLD'!B135+'VOL DELTA'!B135</f>
        <v>1</v>
      </c>
      <c r="C135" s="172">
        <f>'VOL DWNLD'!C135+'VOL DELTA'!C135</f>
        <v>1</v>
      </c>
      <c r="D135" s="172">
        <f>'VOL DWNLD'!D135+'VOL DELTA'!D135</f>
        <v>1</v>
      </c>
      <c r="E135" s="172">
        <f>'VOL DWNLD'!E135+'VOL DELTA'!E135</f>
        <v>1</v>
      </c>
      <c r="F135" s="172">
        <f>'VOL DWNLD'!F135+'VOL DELTA'!F135</f>
        <v>1</v>
      </c>
      <c r="G135" s="172">
        <f>'VOL DWNLD'!G135+'VOL DELTA'!G135</f>
        <v>1</v>
      </c>
      <c r="H135" s="172">
        <f>'VOL DWNLD'!H135+'VOL DELTA'!H135</f>
        <v>1</v>
      </c>
      <c r="I135" s="172">
        <f>'VOL DWNLD'!I135+'VOL DELTA'!I135</f>
        <v>1</v>
      </c>
      <c r="J135" s="172">
        <f>'VOL DWNLD'!J135+'VOL DELTA'!J135</f>
        <v>1</v>
      </c>
      <c r="K135" s="172">
        <f>'VOL DWNLD'!K135+'VOL DELTA'!K135</f>
        <v>1</v>
      </c>
      <c r="L135" s="172">
        <f>'VOL DWNLD'!L135+'VOL DELTA'!L135</f>
        <v>1</v>
      </c>
      <c r="M135" s="172">
        <f>'VOL DWNLD'!M135+'VOL DELTA'!M135</f>
        <v>1</v>
      </c>
      <c r="N135" s="172">
        <f>'VOL DWNLD'!N135+'VOL DELTA'!N135</f>
        <v>1</v>
      </c>
      <c r="O135" s="172">
        <f>'VOL DWNLD'!O135+'VOL DELTA'!O135</f>
        <v>1</v>
      </c>
      <c r="P135" s="172">
        <f>'VOL DWNLD'!P135+'VOL DELTA'!P135</f>
        <v>1.03</v>
      </c>
      <c r="Q135" s="172">
        <f>'VOL DWNLD'!Q135+'VOL DELTA'!Q135</f>
        <v>1</v>
      </c>
      <c r="R135" s="172">
        <f>'VOL DWNLD'!R135+'VOL DELTA'!R135</f>
        <v>1</v>
      </c>
      <c r="S135" s="172">
        <f>'VOL DWNLD'!S135+'VOL DELTA'!S135</f>
        <v>1.02</v>
      </c>
      <c r="T135" s="172">
        <f>'VOL DWNLD'!T135+'VOL DELTA'!T135</f>
        <v>1</v>
      </c>
      <c r="U135" s="172">
        <f>'VOL DWNLD'!U135+'VOL DELTA'!U135</f>
        <v>1</v>
      </c>
      <c r="V135" s="172">
        <f>'VOL DWNLD'!V135+'VOL DELTA'!V135</f>
        <v>1</v>
      </c>
      <c r="W135" s="172">
        <f>'VOL DWNLD'!W135+'VOL DELTA'!W135</f>
        <v>1</v>
      </c>
      <c r="X135" s="172">
        <f>'VOL DWNLD'!X135+'VOL DELTA'!X135</f>
        <v>1</v>
      </c>
      <c r="Y135" s="172">
        <f>'VOL DWNLD'!Y135+'VOL DELTA'!Y135</f>
        <v>1.02</v>
      </c>
      <c r="Z135" s="172">
        <f>'VOL DWNLD'!Z135+'VOL DELTA'!Z135</f>
        <v>1</v>
      </c>
      <c r="AA135" s="172">
        <f>'VOL DWNLD'!AA135+'VOL DELTA'!AA135</f>
        <v>1</v>
      </c>
      <c r="AB135" s="172">
        <f>'VOL DWNLD'!AB135+'VOL DELTA'!AB135</f>
        <v>1</v>
      </c>
      <c r="AC135" s="172">
        <f>'VOL DWNLD'!AC135+'VOL DELTA'!AC135</f>
        <v>1</v>
      </c>
      <c r="AD135" s="172">
        <f>'VOL DWNLD'!AD135+'VOL DELTA'!AD135</f>
        <v>0.98</v>
      </c>
      <c r="AE135" s="172">
        <f>'VOL DWNLD'!AE135+'VOL DELTA'!AE135</f>
        <v>0.98</v>
      </c>
      <c r="AF135" s="172">
        <f>'VOL DWNLD'!AF135+'VOL DELTA'!AF135</f>
        <v>0.98</v>
      </c>
      <c r="AG135" s="172">
        <f>'VOL DWNLD'!AG135+'VOL DELTA'!AG135</f>
        <v>0.98</v>
      </c>
      <c r="AH135" s="172">
        <f>'VOL DWNLD'!AH135+'VOL DELTA'!AH135</f>
        <v>1.05</v>
      </c>
      <c r="AI135" s="172">
        <f>'VOL DWNLD'!AI135+'VOL DELTA'!AI135</f>
        <v>1</v>
      </c>
      <c r="AJ135" s="172">
        <f>'VOL DWNLD'!AJ135+'VOL DELTA'!AJ135</f>
        <v>1</v>
      </c>
      <c r="AK135" s="172">
        <f>'VOL DWNLD'!AK135+'VOL DELTA'!AK135</f>
        <v>1.02</v>
      </c>
      <c r="AL135" s="172">
        <f>'VOL DWNLD'!AL135+'VOL DELTA'!AL135</f>
        <v>1</v>
      </c>
      <c r="AM135" s="172">
        <f>'VOL DWNLD'!AM135+'VOL DELTA'!AM135</f>
        <v>1</v>
      </c>
      <c r="AN135" s="172">
        <f>'VOL DWNLD'!AN135+'VOL DELTA'!AN135</f>
        <v>1</v>
      </c>
      <c r="AO135" s="172">
        <f>'VOL DWNLD'!AO135+'VOL DELTA'!AO135</f>
        <v>1</v>
      </c>
    </row>
    <row r="136" spans="1:41" x14ac:dyDescent="0.25">
      <c r="A136" s="171">
        <v>40817</v>
      </c>
      <c r="B136" s="172">
        <f>'VOL DWNLD'!B136+'VOL DELTA'!B136</f>
        <v>1</v>
      </c>
      <c r="C136" s="172">
        <f>'VOL DWNLD'!C136+'VOL DELTA'!C136</f>
        <v>1</v>
      </c>
      <c r="D136" s="172">
        <f>'VOL DWNLD'!D136+'VOL DELTA'!D136</f>
        <v>1</v>
      </c>
      <c r="E136" s="172">
        <f>'VOL DWNLD'!E136+'VOL DELTA'!E136</f>
        <v>1</v>
      </c>
      <c r="F136" s="172">
        <f>'VOL DWNLD'!F136+'VOL DELTA'!F136</f>
        <v>1</v>
      </c>
      <c r="G136" s="172">
        <f>'VOL DWNLD'!G136+'VOL DELTA'!G136</f>
        <v>1</v>
      </c>
      <c r="H136" s="172">
        <f>'VOL DWNLD'!H136+'VOL DELTA'!H136</f>
        <v>1</v>
      </c>
      <c r="I136" s="172">
        <f>'VOL DWNLD'!I136+'VOL DELTA'!I136</f>
        <v>1</v>
      </c>
      <c r="J136" s="172">
        <f>'VOL DWNLD'!J136+'VOL DELTA'!J136</f>
        <v>1</v>
      </c>
      <c r="K136" s="172">
        <f>'VOL DWNLD'!K136+'VOL DELTA'!K136</f>
        <v>1</v>
      </c>
      <c r="L136" s="172">
        <f>'VOL DWNLD'!L136+'VOL DELTA'!L136</f>
        <v>1</v>
      </c>
      <c r="M136" s="172">
        <f>'VOL DWNLD'!M136+'VOL DELTA'!M136</f>
        <v>1</v>
      </c>
      <c r="N136" s="172">
        <f>'VOL DWNLD'!N136+'VOL DELTA'!N136</f>
        <v>1</v>
      </c>
      <c r="O136" s="172">
        <f>'VOL DWNLD'!O136+'VOL DELTA'!O136</f>
        <v>1</v>
      </c>
      <c r="P136" s="172">
        <f>'VOL DWNLD'!P136+'VOL DELTA'!P136</f>
        <v>1.03</v>
      </c>
      <c r="Q136" s="172">
        <f>'VOL DWNLD'!Q136+'VOL DELTA'!Q136</f>
        <v>1</v>
      </c>
      <c r="R136" s="172">
        <f>'VOL DWNLD'!R136+'VOL DELTA'!R136</f>
        <v>1</v>
      </c>
      <c r="S136" s="172">
        <f>'VOL DWNLD'!S136+'VOL DELTA'!S136</f>
        <v>1.02</v>
      </c>
      <c r="T136" s="172">
        <f>'VOL DWNLD'!T136+'VOL DELTA'!T136</f>
        <v>1</v>
      </c>
      <c r="U136" s="172">
        <f>'VOL DWNLD'!U136+'VOL DELTA'!U136</f>
        <v>1</v>
      </c>
      <c r="V136" s="172">
        <f>'VOL DWNLD'!V136+'VOL DELTA'!V136</f>
        <v>1</v>
      </c>
      <c r="W136" s="172">
        <f>'VOL DWNLD'!W136+'VOL DELTA'!W136</f>
        <v>1</v>
      </c>
      <c r="X136" s="172">
        <f>'VOL DWNLD'!X136+'VOL DELTA'!X136</f>
        <v>1</v>
      </c>
      <c r="Y136" s="172">
        <f>'VOL DWNLD'!Y136+'VOL DELTA'!Y136</f>
        <v>1.02</v>
      </c>
      <c r="Z136" s="172">
        <f>'VOL DWNLD'!Z136+'VOL DELTA'!Z136</f>
        <v>1</v>
      </c>
      <c r="AA136" s="172">
        <f>'VOL DWNLD'!AA136+'VOL DELTA'!AA136</f>
        <v>1</v>
      </c>
      <c r="AB136" s="172">
        <f>'VOL DWNLD'!AB136+'VOL DELTA'!AB136</f>
        <v>1</v>
      </c>
      <c r="AC136" s="172">
        <f>'VOL DWNLD'!AC136+'VOL DELTA'!AC136</f>
        <v>1</v>
      </c>
      <c r="AD136" s="172">
        <f>'VOL DWNLD'!AD136+'VOL DELTA'!AD136</f>
        <v>0.98</v>
      </c>
      <c r="AE136" s="172">
        <f>'VOL DWNLD'!AE136+'VOL DELTA'!AE136</f>
        <v>0.98</v>
      </c>
      <c r="AF136" s="172">
        <f>'VOL DWNLD'!AF136+'VOL DELTA'!AF136</f>
        <v>0.98</v>
      </c>
      <c r="AG136" s="172">
        <f>'VOL DWNLD'!AG136+'VOL DELTA'!AG136</f>
        <v>0.98</v>
      </c>
      <c r="AH136" s="172">
        <f>'VOL DWNLD'!AH136+'VOL DELTA'!AH136</f>
        <v>1.05</v>
      </c>
      <c r="AI136" s="172">
        <f>'VOL DWNLD'!AI136+'VOL DELTA'!AI136</f>
        <v>1</v>
      </c>
      <c r="AJ136" s="172">
        <f>'VOL DWNLD'!AJ136+'VOL DELTA'!AJ136</f>
        <v>1</v>
      </c>
      <c r="AK136" s="172">
        <f>'VOL DWNLD'!AK136+'VOL DELTA'!AK136</f>
        <v>1.02</v>
      </c>
      <c r="AL136" s="172">
        <f>'VOL DWNLD'!AL136+'VOL DELTA'!AL136</f>
        <v>1</v>
      </c>
      <c r="AM136" s="172">
        <f>'VOL DWNLD'!AM136+'VOL DELTA'!AM136</f>
        <v>1</v>
      </c>
      <c r="AN136" s="172">
        <f>'VOL DWNLD'!AN136+'VOL DELTA'!AN136</f>
        <v>1</v>
      </c>
      <c r="AO136" s="172">
        <f>'VOL DWNLD'!AO136+'VOL DELTA'!AO136</f>
        <v>1</v>
      </c>
    </row>
    <row r="137" spans="1:41" x14ac:dyDescent="0.25">
      <c r="A137" s="171">
        <v>40848</v>
      </c>
      <c r="B137" s="172">
        <f>'VOL DWNLD'!B137+'VOL DELTA'!B137</f>
        <v>1</v>
      </c>
      <c r="C137" s="172">
        <f>'VOL DWNLD'!C137+'VOL DELTA'!C137</f>
        <v>1</v>
      </c>
      <c r="D137" s="172">
        <f>'VOL DWNLD'!D137+'VOL DELTA'!D137</f>
        <v>1</v>
      </c>
      <c r="E137" s="172">
        <f>'VOL DWNLD'!E137+'VOL DELTA'!E137</f>
        <v>1</v>
      </c>
      <c r="F137" s="172">
        <f>'VOL DWNLD'!F137+'VOL DELTA'!F137</f>
        <v>1</v>
      </c>
      <c r="G137" s="172">
        <f>'VOL DWNLD'!G137+'VOL DELTA'!G137</f>
        <v>1</v>
      </c>
      <c r="H137" s="172">
        <f>'VOL DWNLD'!H137+'VOL DELTA'!H137</f>
        <v>1</v>
      </c>
      <c r="I137" s="172">
        <f>'VOL DWNLD'!I137+'VOL DELTA'!I137</f>
        <v>1</v>
      </c>
      <c r="J137" s="172">
        <f>'VOL DWNLD'!J137+'VOL DELTA'!J137</f>
        <v>1</v>
      </c>
      <c r="K137" s="172">
        <f>'VOL DWNLD'!K137+'VOL DELTA'!K137</f>
        <v>1</v>
      </c>
      <c r="L137" s="172">
        <f>'VOL DWNLD'!L137+'VOL DELTA'!L137</f>
        <v>1</v>
      </c>
      <c r="M137" s="172">
        <f>'VOL DWNLD'!M137+'VOL DELTA'!M137</f>
        <v>1</v>
      </c>
      <c r="N137" s="172">
        <f>'VOL DWNLD'!N137+'VOL DELTA'!N137</f>
        <v>1</v>
      </c>
      <c r="O137" s="172">
        <f>'VOL DWNLD'!O137+'VOL DELTA'!O137</f>
        <v>1</v>
      </c>
      <c r="P137" s="172">
        <f>'VOL DWNLD'!P137+'VOL DELTA'!P137</f>
        <v>1.03</v>
      </c>
      <c r="Q137" s="172">
        <f>'VOL DWNLD'!Q137+'VOL DELTA'!Q137</f>
        <v>1</v>
      </c>
      <c r="R137" s="172">
        <f>'VOL DWNLD'!R137+'VOL DELTA'!R137</f>
        <v>1</v>
      </c>
      <c r="S137" s="172">
        <f>'VOL DWNLD'!S137+'VOL DELTA'!S137</f>
        <v>1.02</v>
      </c>
      <c r="T137" s="172">
        <f>'VOL DWNLD'!T137+'VOL DELTA'!T137</f>
        <v>1</v>
      </c>
      <c r="U137" s="172">
        <f>'VOL DWNLD'!U137+'VOL DELTA'!U137</f>
        <v>1</v>
      </c>
      <c r="V137" s="172">
        <f>'VOL DWNLD'!V137+'VOL DELTA'!V137</f>
        <v>1</v>
      </c>
      <c r="W137" s="172">
        <f>'VOL DWNLD'!W137+'VOL DELTA'!W137</f>
        <v>1</v>
      </c>
      <c r="X137" s="172">
        <f>'VOL DWNLD'!X137+'VOL DELTA'!X137</f>
        <v>1</v>
      </c>
      <c r="Y137" s="172">
        <f>'VOL DWNLD'!Y137+'VOL DELTA'!Y137</f>
        <v>1</v>
      </c>
      <c r="Z137" s="172">
        <f>'VOL DWNLD'!Z137+'VOL DELTA'!Z137</f>
        <v>1</v>
      </c>
      <c r="AA137" s="172">
        <f>'VOL DWNLD'!AA137+'VOL DELTA'!AA137</f>
        <v>1</v>
      </c>
      <c r="AB137" s="172">
        <f>'VOL DWNLD'!AB137+'VOL DELTA'!AB137</f>
        <v>1</v>
      </c>
      <c r="AC137" s="172">
        <f>'VOL DWNLD'!AC137+'VOL DELTA'!AC137</f>
        <v>1</v>
      </c>
      <c r="AD137" s="172">
        <f>'VOL DWNLD'!AD137+'VOL DELTA'!AD137</f>
        <v>1</v>
      </c>
      <c r="AE137" s="172">
        <f>'VOL DWNLD'!AE137+'VOL DELTA'!AE137</f>
        <v>1</v>
      </c>
      <c r="AF137" s="172">
        <f>'VOL DWNLD'!AF137+'VOL DELTA'!AF137</f>
        <v>1.1000000000000001</v>
      </c>
      <c r="AG137" s="172">
        <f>'VOL DWNLD'!AG137+'VOL DELTA'!AG137</f>
        <v>1.1000000000000001</v>
      </c>
      <c r="AH137" s="172">
        <f>'VOL DWNLD'!AH137+'VOL DELTA'!AH137</f>
        <v>1.05</v>
      </c>
      <c r="AI137" s="172">
        <f>'VOL DWNLD'!AI137+'VOL DELTA'!AI137</f>
        <v>1</v>
      </c>
      <c r="AJ137" s="172">
        <f>'VOL DWNLD'!AJ137+'VOL DELTA'!AJ137</f>
        <v>1</v>
      </c>
      <c r="AK137" s="172">
        <f>'VOL DWNLD'!AK137+'VOL DELTA'!AK137</f>
        <v>1.02</v>
      </c>
      <c r="AL137" s="172">
        <f>'VOL DWNLD'!AL137+'VOL DELTA'!AL137</f>
        <v>1</v>
      </c>
      <c r="AM137" s="172">
        <f>'VOL DWNLD'!AM137+'VOL DELTA'!AM137</f>
        <v>1</v>
      </c>
      <c r="AN137" s="172">
        <f>'VOL DWNLD'!AN137+'VOL DELTA'!AN137</f>
        <v>1</v>
      </c>
      <c r="AO137" s="172">
        <f>'VOL DWNLD'!AO137+'VOL DELTA'!AO137</f>
        <v>1</v>
      </c>
    </row>
    <row r="138" spans="1:41" x14ac:dyDescent="0.25">
      <c r="A138" s="171">
        <v>40878</v>
      </c>
      <c r="B138" s="172">
        <f>'VOL DWNLD'!B138+'VOL DELTA'!B138</f>
        <v>1</v>
      </c>
      <c r="C138" s="172">
        <f>'VOL DWNLD'!C138+'VOL DELTA'!C138</f>
        <v>1</v>
      </c>
      <c r="D138" s="172">
        <f>'VOL DWNLD'!D138+'VOL DELTA'!D138</f>
        <v>1</v>
      </c>
      <c r="E138" s="172">
        <f>'VOL DWNLD'!E138+'VOL DELTA'!E138</f>
        <v>1</v>
      </c>
      <c r="F138" s="172">
        <f>'VOL DWNLD'!F138+'VOL DELTA'!F138</f>
        <v>1</v>
      </c>
      <c r="G138" s="172">
        <f>'VOL DWNLD'!G138+'VOL DELTA'!G138</f>
        <v>1</v>
      </c>
      <c r="H138" s="172">
        <f>'VOL DWNLD'!H138+'VOL DELTA'!H138</f>
        <v>1</v>
      </c>
      <c r="I138" s="172">
        <f>'VOL DWNLD'!I138+'VOL DELTA'!I138</f>
        <v>1</v>
      </c>
      <c r="J138" s="172">
        <f>'VOL DWNLD'!J138+'VOL DELTA'!J138</f>
        <v>1</v>
      </c>
      <c r="K138" s="172">
        <f>'VOL DWNLD'!K138+'VOL DELTA'!K138</f>
        <v>1</v>
      </c>
      <c r="L138" s="172">
        <f>'VOL DWNLD'!L138+'VOL DELTA'!L138</f>
        <v>1</v>
      </c>
      <c r="M138" s="172">
        <f>'VOL DWNLD'!M138+'VOL DELTA'!M138</f>
        <v>1</v>
      </c>
      <c r="N138" s="172">
        <f>'VOL DWNLD'!N138+'VOL DELTA'!N138</f>
        <v>1</v>
      </c>
      <c r="O138" s="172">
        <f>'VOL DWNLD'!O138+'VOL DELTA'!O138</f>
        <v>1</v>
      </c>
      <c r="P138" s="172">
        <f>'VOL DWNLD'!P138+'VOL DELTA'!P138</f>
        <v>1.03</v>
      </c>
      <c r="Q138" s="172">
        <f>'VOL DWNLD'!Q138+'VOL DELTA'!Q138</f>
        <v>1</v>
      </c>
      <c r="R138" s="172">
        <f>'VOL DWNLD'!R138+'VOL DELTA'!R138</f>
        <v>1</v>
      </c>
      <c r="S138" s="172">
        <f>'VOL DWNLD'!S138+'VOL DELTA'!S138</f>
        <v>1.02</v>
      </c>
      <c r="T138" s="172">
        <f>'VOL DWNLD'!T138+'VOL DELTA'!T138</f>
        <v>1</v>
      </c>
      <c r="U138" s="172">
        <f>'VOL DWNLD'!U138+'VOL DELTA'!U138</f>
        <v>1</v>
      </c>
      <c r="V138" s="172">
        <f>'VOL DWNLD'!V138+'VOL DELTA'!V138</f>
        <v>1</v>
      </c>
      <c r="W138" s="172">
        <f>'VOL DWNLD'!W138+'VOL DELTA'!W138</f>
        <v>1</v>
      </c>
      <c r="X138" s="172">
        <f>'VOL DWNLD'!X138+'VOL DELTA'!X138</f>
        <v>1</v>
      </c>
      <c r="Y138" s="172">
        <f>'VOL DWNLD'!Y138+'VOL DELTA'!Y138</f>
        <v>1</v>
      </c>
      <c r="Z138" s="172">
        <f>'VOL DWNLD'!Z138+'VOL DELTA'!Z138</f>
        <v>1</v>
      </c>
      <c r="AA138" s="172">
        <f>'VOL DWNLD'!AA138+'VOL DELTA'!AA138</f>
        <v>1</v>
      </c>
      <c r="AB138" s="172">
        <f>'VOL DWNLD'!AB138+'VOL DELTA'!AB138</f>
        <v>1</v>
      </c>
      <c r="AC138" s="172">
        <f>'VOL DWNLD'!AC138+'VOL DELTA'!AC138</f>
        <v>1</v>
      </c>
      <c r="AD138" s="172">
        <f>'VOL DWNLD'!AD138+'VOL DELTA'!AD138</f>
        <v>1</v>
      </c>
      <c r="AE138" s="172">
        <f>'VOL DWNLD'!AE138+'VOL DELTA'!AE138</f>
        <v>1</v>
      </c>
      <c r="AF138" s="172">
        <f>'VOL DWNLD'!AF138+'VOL DELTA'!AF138</f>
        <v>1.1000000000000001</v>
      </c>
      <c r="AG138" s="172">
        <f>'VOL DWNLD'!AG138+'VOL DELTA'!AG138</f>
        <v>1.1000000000000001</v>
      </c>
      <c r="AH138" s="172">
        <f>'VOL DWNLD'!AH138+'VOL DELTA'!AH138</f>
        <v>1.05</v>
      </c>
      <c r="AI138" s="172">
        <f>'VOL DWNLD'!AI138+'VOL DELTA'!AI138</f>
        <v>1</v>
      </c>
      <c r="AJ138" s="172">
        <f>'VOL DWNLD'!AJ138+'VOL DELTA'!AJ138</f>
        <v>1</v>
      </c>
      <c r="AK138" s="172">
        <f>'VOL DWNLD'!AK138+'VOL DELTA'!AK138</f>
        <v>1.02</v>
      </c>
      <c r="AL138" s="172">
        <f>'VOL DWNLD'!AL138+'VOL DELTA'!AL138</f>
        <v>1</v>
      </c>
      <c r="AM138" s="172">
        <f>'VOL DWNLD'!AM138+'VOL DELTA'!AM138</f>
        <v>1</v>
      </c>
      <c r="AN138" s="172">
        <f>'VOL DWNLD'!AN138+'VOL DELTA'!AN138</f>
        <v>1</v>
      </c>
      <c r="AO138" s="172">
        <f>'VOL DWNLD'!AO138+'VOL DELTA'!AO138</f>
        <v>1</v>
      </c>
    </row>
    <row r="139" spans="1:41" x14ac:dyDescent="0.25">
      <c r="A139" s="171">
        <v>40909</v>
      </c>
      <c r="B139" s="172">
        <f>'VOL DWNLD'!B139+'VOL DELTA'!B139</f>
        <v>1</v>
      </c>
      <c r="C139" s="172">
        <f>'VOL DWNLD'!C139+'VOL DELTA'!C139</f>
        <v>1</v>
      </c>
      <c r="D139" s="172">
        <f>'VOL DWNLD'!D139+'VOL DELTA'!D139</f>
        <v>1</v>
      </c>
      <c r="E139" s="172">
        <f>'VOL DWNLD'!E139+'VOL DELTA'!E139</f>
        <v>1</v>
      </c>
      <c r="F139" s="172">
        <f>'VOL DWNLD'!F139+'VOL DELTA'!F139</f>
        <v>1</v>
      </c>
      <c r="G139" s="172">
        <f>'VOL DWNLD'!G139+'VOL DELTA'!G139</f>
        <v>1</v>
      </c>
      <c r="H139" s="172">
        <f>'VOL DWNLD'!H139+'VOL DELTA'!H139</f>
        <v>1</v>
      </c>
      <c r="I139" s="172">
        <f>'VOL DWNLD'!I139+'VOL DELTA'!I139</f>
        <v>1</v>
      </c>
      <c r="J139" s="172">
        <f>'VOL DWNLD'!J139+'VOL DELTA'!J139</f>
        <v>1</v>
      </c>
      <c r="K139" s="172">
        <f>'VOL DWNLD'!K139+'VOL DELTA'!K139</f>
        <v>1</v>
      </c>
      <c r="L139" s="172">
        <f>'VOL DWNLD'!L139+'VOL DELTA'!L139</f>
        <v>1</v>
      </c>
      <c r="M139" s="172">
        <f>'VOL DWNLD'!M139+'VOL DELTA'!M139</f>
        <v>1</v>
      </c>
      <c r="N139" s="172">
        <f>'VOL DWNLD'!N139+'VOL DELTA'!N139</f>
        <v>1</v>
      </c>
      <c r="O139" s="172">
        <f>'VOL DWNLD'!O139+'VOL DELTA'!O139</f>
        <v>1</v>
      </c>
      <c r="P139" s="172">
        <f>'VOL DWNLD'!P139+'VOL DELTA'!P139</f>
        <v>1.03</v>
      </c>
      <c r="Q139" s="172">
        <f>'VOL DWNLD'!Q139+'VOL DELTA'!Q139</f>
        <v>1</v>
      </c>
      <c r="R139" s="172">
        <f>'VOL DWNLD'!R139+'VOL DELTA'!R139</f>
        <v>1</v>
      </c>
      <c r="S139" s="172">
        <f>'VOL DWNLD'!S139+'VOL DELTA'!S139</f>
        <v>1.02</v>
      </c>
      <c r="T139" s="172">
        <f>'VOL DWNLD'!T139+'VOL DELTA'!T139</f>
        <v>1</v>
      </c>
      <c r="U139" s="172">
        <f>'VOL DWNLD'!U139+'VOL DELTA'!U139</f>
        <v>1</v>
      </c>
      <c r="V139" s="172">
        <f>'VOL DWNLD'!V139+'VOL DELTA'!V139</f>
        <v>1</v>
      </c>
      <c r="W139" s="172">
        <f>'VOL DWNLD'!W139+'VOL DELTA'!W139</f>
        <v>1</v>
      </c>
      <c r="X139" s="172">
        <f>'VOL DWNLD'!X139+'VOL DELTA'!X139</f>
        <v>1</v>
      </c>
      <c r="Y139" s="172">
        <f>'VOL DWNLD'!Y139+'VOL DELTA'!Y139</f>
        <v>1</v>
      </c>
      <c r="Z139" s="172">
        <f>'VOL DWNLD'!Z139+'VOL DELTA'!Z139</f>
        <v>1</v>
      </c>
      <c r="AA139" s="172">
        <f>'VOL DWNLD'!AA139+'VOL DELTA'!AA139</f>
        <v>1</v>
      </c>
      <c r="AB139" s="172">
        <f>'VOL DWNLD'!AB139+'VOL DELTA'!AB139</f>
        <v>1</v>
      </c>
      <c r="AC139" s="172">
        <f>'VOL DWNLD'!AC139+'VOL DELTA'!AC139</f>
        <v>1</v>
      </c>
      <c r="AD139" s="172">
        <f>'VOL DWNLD'!AD139+'VOL DELTA'!AD139</f>
        <v>1</v>
      </c>
      <c r="AE139" s="172">
        <f>'VOL DWNLD'!AE139+'VOL DELTA'!AE139</f>
        <v>1</v>
      </c>
      <c r="AF139" s="172">
        <f>'VOL DWNLD'!AF139+'VOL DELTA'!AF139</f>
        <v>1.1000000000000001</v>
      </c>
      <c r="AG139" s="172">
        <f>'VOL DWNLD'!AG139+'VOL DELTA'!AG139</f>
        <v>1.1000000000000001</v>
      </c>
      <c r="AH139" s="172">
        <f>'VOL DWNLD'!AH139+'VOL DELTA'!AH139</f>
        <v>1.05</v>
      </c>
      <c r="AI139" s="172">
        <f>'VOL DWNLD'!AI139+'VOL DELTA'!AI139</f>
        <v>1</v>
      </c>
      <c r="AJ139" s="172">
        <f>'VOL DWNLD'!AJ139+'VOL DELTA'!AJ139</f>
        <v>1</v>
      </c>
      <c r="AK139" s="172">
        <f>'VOL DWNLD'!AK139+'VOL DELTA'!AK139</f>
        <v>1.02</v>
      </c>
      <c r="AL139" s="172">
        <f>'VOL DWNLD'!AL139+'VOL DELTA'!AL139</f>
        <v>1</v>
      </c>
      <c r="AM139" s="172">
        <f>'VOL DWNLD'!AM139+'VOL DELTA'!AM139</f>
        <v>1</v>
      </c>
      <c r="AN139" s="172">
        <f>'VOL DWNLD'!AN139+'VOL DELTA'!AN139</f>
        <v>1</v>
      </c>
      <c r="AO139" s="172">
        <f>'VOL DWNLD'!AO139+'VOL DELTA'!AO139</f>
        <v>1</v>
      </c>
    </row>
    <row r="140" spans="1:41" x14ac:dyDescent="0.25">
      <c r="A140" s="171">
        <v>40940</v>
      </c>
      <c r="B140" s="172">
        <f>'VOL DWNLD'!B140+'VOL DELTA'!B140</f>
        <v>1</v>
      </c>
      <c r="C140" s="172">
        <f>'VOL DWNLD'!C140+'VOL DELTA'!C140</f>
        <v>1</v>
      </c>
      <c r="D140" s="172">
        <f>'VOL DWNLD'!D140+'VOL DELTA'!D140</f>
        <v>1</v>
      </c>
      <c r="E140" s="172">
        <f>'VOL DWNLD'!E140+'VOL DELTA'!E140</f>
        <v>1</v>
      </c>
      <c r="F140" s="172">
        <f>'VOL DWNLD'!F140+'VOL DELTA'!F140</f>
        <v>1</v>
      </c>
      <c r="G140" s="172">
        <f>'VOL DWNLD'!G140+'VOL DELTA'!G140</f>
        <v>1</v>
      </c>
      <c r="H140" s="172">
        <f>'VOL DWNLD'!H140+'VOL DELTA'!H140</f>
        <v>1</v>
      </c>
      <c r="I140" s="172">
        <f>'VOL DWNLD'!I140+'VOL DELTA'!I140</f>
        <v>1</v>
      </c>
      <c r="J140" s="172">
        <f>'VOL DWNLD'!J140+'VOL DELTA'!J140</f>
        <v>1</v>
      </c>
      <c r="K140" s="172">
        <f>'VOL DWNLD'!K140+'VOL DELTA'!K140</f>
        <v>1</v>
      </c>
      <c r="L140" s="172">
        <f>'VOL DWNLD'!L140+'VOL DELTA'!L140</f>
        <v>1</v>
      </c>
      <c r="M140" s="172">
        <f>'VOL DWNLD'!M140+'VOL DELTA'!M140</f>
        <v>1</v>
      </c>
      <c r="N140" s="172">
        <f>'VOL DWNLD'!N140+'VOL DELTA'!N140</f>
        <v>1</v>
      </c>
      <c r="O140" s="172">
        <f>'VOL DWNLD'!O140+'VOL DELTA'!O140</f>
        <v>1</v>
      </c>
      <c r="P140" s="172">
        <f>'VOL DWNLD'!P140+'VOL DELTA'!P140</f>
        <v>1.03</v>
      </c>
      <c r="Q140" s="172">
        <f>'VOL DWNLD'!Q140+'VOL DELTA'!Q140</f>
        <v>1</v>
      </c>
      <c r="R140" s="172">
        <f>'VOL DWNLD'!R140+'VOL DELTA'!R140</f>
        <v>1</v>
      </c>
      <c r="S140" s="172">
        <f>'VOL DWNLD'!S140+'VOL DELTA'!S140</f>
        <v>1.02</v>
      </c>
      <c r="T140" s="172">
        <f>'VOL DWNLD'!T140+'VOL DELTA'!T140</f>
        <v>1</v>
      </c>
      <c r="U140" s="172">
        <f>'VOL DWNLD'!U140+'VOL DELTA'!U140</f>
        <v>1</v>
      </c>
      <c r="V140" s="172">
        <f>'VOL DWNLD'!V140+'VOL DELTA'!V140</f>
        <v>1</v>
      </c>
      <c r="W140" s="172">
        <f>'VOL DWNLD'!W140+'VOL DELTA'!W140</f>
        <v>1</v>
      </c>
      <c r="X140" s="172">
        <f>'VOL DWNLD'!X140+'VOL DELTA'!X140</f>
        <v>1</v>
      </c>
      <c r="Y140" s="172">
        <f>'VOL DWNLD'!Y140+'VOL DELTA'!Y140</f>
        <v>1</v>
      </c>
      <c r="Z140" s="172">
        <f>'VOL DWNLD'!Z140+'VOL DELTA'!Z140</f>
        <v>1</v>
      </c>
      <c r="AA140" s="172">
        <f>'VOL DWNLD'!AA140+'VOL DELTA'!AA140</f>
        <v>1</v>
      </c>
      <c r="AB140" s="172">
        <f>'VOL DWNLD'!AB140+'VOL DELTA'!AB140</f>
        <v>1</v>
      </c>
      <c r="AC140" s="172">
        <f>'VOL DWNLD'!AC140+'VOL DELTA'!AC140</f>
        <v>1</v>
      </c>
      <c r="AD140" s="172">
        <f>'VOL DWNLD'!AD140+'VOL DELTA'!AD140</f>
        <v>1</v>
      </c>
      <c r="AE140" s="172">
        <f>'VOL DWNLD'!AE140+'VOL DELTA'!AE140</f>
        <v>1</v>
      </c>
      <c r="AF140" s="172">
        <f>'VOL DWNLD'!AF140+'VOL DELTA'!AF140</f>
        <v>1.1000000000000001</v>
      </c>
      <c r="AG140" s="172">
        <f>'VOL DWNLD'!AG140+'VOL DELTA'!AG140</f>
        <v>1.1000000000000001</v>
      </c>
      <c r="AH140" s="172">
        <f>'VOL DWNLD'!AH140+'VOL DELTA'!AH140</f>
        <v>1.05</v>
      </c>
      <c r="AI140" s="172">
        <f>'VOL DWNLD'!AI140+'VOL DELTA'!AI140</f>
        <v>1</v>
      </c>
      <c r="AJ140" s="172">
        <f>'VOL DWNLD'!AJ140+'VOL DELTA'!AJ140</f>
        <v>1</v>
      </c>
      <c r="AK140" s="172">
        <f>'VOL DWNLD'!AK140+'VOL DELTA'!AK140</f>
        <v>1.02</v>
      </c>
      <c r="AL140" s="172">
        <f>'VOL DWNLD'!AL140+'VOL DELTA'!AL140</f>
        <v>1</v>
      </c>
      <c r="AM140" s="172">
        <f>'VOL DWNLD'!AM140+'VOL DELTA'!AM140</f>
        <v>1</v>
      </c>
      <c r="AN140" s="172">
        <f>'VOL DWNLD'!AN140+'VOL DELTA'!AN140</f>
        <v>1</v>
      </c>
      <c r="AO140" s="172">
        <f>'VOL DWNLD'!AO140+'VOL DELTA'!AO140</f>
        <v>1</v>
      </c>
    </row>
    <row r="141" spans="1:41" x14ac:dyDescent="0.25">
      <c r="A141" s="171">
        <v>40969</v>
      </c>
      <c r="B141" s="172">
        <f>'VOL DWNLD'!B141+'VOL DELTA'!B141</f>
        <v>1</v>
      </c>
      <c r="C141" s="172">
        <f>'VOL DWNLD'!C141+'VOL DELTA'!C141</f>
        <v>1</v>
      </c>
      <c r="D141" s="172">
        <f>'VOL DWNLD'!D141+'VOL DELTA'!D141</f>
        <v>1</v>
      </c>
      <c r="E141" s="172">
        <f>'VOL DWNLD'!E141+'VOL DELTA'!E141</f>
        <v>1</v>
      </c>
      <c r="F141" s="172">
        <f>'VOL DWNLD'!F141+'VOL DELTA'!F141</f>
        <v>1</v>
      </c>
      <c r="G141" s="172">
        <f>'VOL DWNLD'!G141+'VOL DELTA'!G141</f>
        <v>1</v>
      </c>
      <c r="H141" s="172">
        <f>'VOL DWNLD'!H141+'VOL DELTA'!H141</f>
        <v>1</v>
      </c>
      <c r="I141" s="172">
        <f>'VOL DWNLD'!I141+'VOL DELTA'!I141</f>
        <v>1</v>
      </c>
      <c r="J141" s="172">
        <f>'VOL DWNLD'!J141+'VOL DELTA'!J141</f>
        <v>1</v>
      </c>
      <c r="K141" s="172">
        <f>'VOL DWNLD'!K141+'VOL DELTA'!K141</f>
        <v>1</v>
      </c>
      <c r="L141" s="172">
        <f>'VOL DWNLD'!L141+'VOL DELTA'!L141</f>
        <v>1</v>
      </c>
      <c r="M141" s="172">
        <f>'VOL DWNLD'!M141+'VOL DELTA'!M141</f>
        <v>1</v>
      </c>
      <c r="N141" s="172">
        <f>'VOL DWNLD'!N141+'VOL DELTA'!N141</f>
        <v>1</v>
      </c>
      <c r="O141" s="172">
        <f>'VOL DWNLD'!O141+'VOL DELTA'!O141</f>
        <v>1</v>
      </c>
      <c r="P141" s="172">
        <f>'VOL DWNLD'!P141+'VOL DELTA'!P141</f>
        <v>1.03</v>
      </c>
      <c r="Q141" s="172">
        <f>'VOL DWNLD'!Q141+'VOL DELTA'!Q141</f>
        <v>1</v>
      </c>
      <c r="R141" s="172">
        <f>'VOL DWNLD'!R141+'VOL DELTA'!R141</f>
        <v>1</v>
      </c>
      <c r="S141" s="172">
        <f>'VOL DWNLD'!S141+'VOL DELTA'!S141</f>
        <v>1.02</v>
      </c>
      <c r="T141" s="172">
        <f>'VOL DWNLD'!T141+'VOL DELTA'!T141</f>
        <v>1</v>
      </c>
      <c r="U141" s="172">
        <f>'VOL DWNLD'!U141+'VOL DELTA'!U141</f>
        <v>1</v>
      </c>
      <c r="V141" s="172">
        <f>'VOL DWNLD'!V141+'VOL DELTA'!V141</f>
        <v>1</v>
      </c>
      <c r="W141" s="172">
        <f>'VOL DWNLD'!W141+'VOL DELTA'!W141</f>
        <v>1</v>
      </c>
      <c r="X141" s="172">
        <f>'VOL DWNLD'!X141+'VOL DELTA'!X141</f>
        <v>1</v>
      </c>
      <c r="Y141" s="172">
        <f>'VOL DWNLD'!Y141+'VOL DELTA'!Y141</f>
        <v>1</v>
      </c>
      <c r="Z141" s="172">
        <f>'VOL DWNLD'!Z141+'VOL DELTA'!Z141</f>
        <v>1</v>
      </c>
      <c r="AA141" s="172">
        <f>'VOL DWNLD'!AA141+'VOL DELTA'!AA141</f>
        <v>1</v>
      </c>
      <c r="AB141" s="172">
        <f>'VOL DWNLD'!AB141+'VOL DELTA'!AB141</f>
        <v>1</v>
      </c>
      <c r="AC141" s="172">
        <f>'VOL DWNLD'!AC141+'VOL DELTA'!AC141</f>
        <v>1</v>
      </c>
      <c r="AD141" s="172">
        <f>'VOL DWNLD'!AD141+'VOL DELTA'!AD141</f>
        <v>1</v>
      </c>
      <c r="AE141" s="172">
        <f>'VOL DWNLD'!AE141+'VOL DELTA'!AE141</f>
        <v>1</v>
      </c>
      <c r="AF141" s="172">
        <f>'VOL DWNLD'!AF141+'VOL DELTA'!AF141</f>
        <v>1.1000000000000001</v>
      </c>
      <c r="AG141" s="172">
        <f>'VOL DWNLD'!AG141+'VOL DELTA'!AG141</f>
        <v>1.1000000000000001</v>
      </c>
      <c r="AH141" s="172">
        <f>'VOL DWNLD'!AH141+'VOL DELTA'!AH141</f>
        <v>1.05</v>
      </c>
      <c r="AI141" s="172">
        <f>'VOL DWNLD'!AI141+'VOL DELTA'!AI141</f>
        <v>1</v>
      </c>
      <c r="AJ141" s="172">
        <f>'VOL DWNLD'!AJ141+'VOL DELTA'!AJ141</f>
        <v>1</v>
      </c>
      <c r="AK141" s="172">
        <f>'VOL DWNLD'!AK141+'VOL DELTA'!AK141</f>
        <v>1.02</v>
      </c>
      <c r="AL141" s="172">
        <f>'VOL DWNLD'!AL141+'VOL DELTA'!AL141</f>
        <v>1</v>
      </c>
      <c r="AM141" s="172">
        <f>'VOL DWNLD'!AM141+'VOL DELTA'!AM141</f>
        <v>1</v>
      </c>
      <c r="AN141" s="172">
        <f>'VOL DWNLD'!AN141+'VOL DELTA'!AN141</f>
        <v>1</v>
      </c>
      <c r="AO141" s="172">
        <f>'VOL DWNLD'!AO141+'VOL DELTA'!AO141</f>
        <v>1</v>
      </c>
    </row>
    <row r="142" spans="1:41" x14ac:dyDescent="0.25">
      <c r="A142" s="171">
        <v>41000</v>
      </c>
      <c r="B142" s="172">
        <f>'VOL DWNLD'!B142+'VOL DELTA'!B142</f>
        <v>1</v>
      </c>
      <c r="C142" s="172">
        <f>'VOL DWNLD'!C142+'VOL DELTA'!C142</f>
        <v>1</v>
      </c>
      <c r="D142" s="172">
        <f>'VOL DWNLD'!D142+'VOL DELTA'!D142</f>
        <v>1</v>
      </c>
      <c r="E142" s="172">
        <f>'VOL DWNLD'!E142+'VOL DELTA'!E142</f>
        <v>1</v>
      </c>
      <c r="F142" s="172">
        <f>'VOL DWNLD'!F142+'VOL DELTA'!F142</f>
        <v>1</v>
      </c>
      <c r="G142" s="172">
        <f>'VOL DWNLD'!G142+'VOL DELTA'!G142</f>
        <v>1</v>
      </c>
      <c r="H142" s="172">
        <f>'VOL DWNLD'!H142+'VOL DELTA'!H142</f>
        <v>1</v>
      </c>
      <c r="I142" s="172">
        <f>'VOL DWNLD'!I142+'VOL DELTA'!I142</f>
        <v>1</v>
      </c>
      <c r="J142" s="172">
        <f>'VOL DWNLD'!J142+'VOL DELTA'!J142</f>
        <v>1</v>
      </c>
      <c r="K142" s="172">
        <f>'VOL DWNLD'!K142+'VOL DELTA'!K142</f>
        <v>1</v>
      </c>
      <c r="L142" s="172">
        <f>'VOL DWNLD'!L142+'VOL DELTA'!L142</f>
        <v>1</v>
      </c>
      <c r="M142" s="172">
        <f>'VOL DWNLD'!M142+'VOL DELTA'!M142</f>
        <v>1</v>
      </c>
      <c r="N142" s="172">
        <f>'VOL DWNLD'!N142+'VOL DELTA'!N142</f>
        <v>1</v>
      </c>
      <c r="O142" s="172">
        <f>'VOL DWNLD'!O142+'VOL DELTA'!O142</f>
        <v>1</v>
      </c>
      <c r="P142" s="172">
        <f>'VOL DWNLD'!P142+'VOL DELTA'!P142</f>
        <v>1.03</v>
      </c>
      <c r="Q142" s="172">
        <f>'VOL DWNLD'!Q142+'VOL DELTA'!Q142</f>
        <v>1</v>
      </c>
      <c r="R142" s="172">
        <f>'VOL DWNLD'!R142+'VOL DELTA'!R142</f>
        <v>1</v>
      </c>
      <c r="S142" s="172">
        <f>'VOL DWNLD'!S142+'VOL DELTA'!S142</f>
        <v>1.02</v>
      </c>
      <c r="T142" s="172">
        <f>'VOL DWNLD'!T142+'VOL DELTA'!T142</f>
        <v>1</v>
      </c>
      <c r="U142" s="172">
        <f>'VOL DWNLD'!U142+'VOL DELTA'!U142</f>
        <v>1</v>
      </c>
      <c r="V142" s="172">
        <f>'VOL DWNLD'!V142+'VOL DELTA'!V142</f>
        <v>1</v>
      </c>
      <c r="W142" s="172">
        <f>'VOL DWNLD'!W142+'VOL DELTA'!W142</f>
        <v>1</v>
      </c>
      <c r="X142" s="172">
        <f>'VOL DWNLD'!X142+'VOL DELTA'!X142</f>
        <v>1</v>
      </c>
      <c r="Y142" s="172">
        <f>'VOL DWNLD'!Y142+'VOL DELTA'!Y142</f>
        <v>1.02</v>
      </c>
      <c r="Z142" s="172">
        <f>'VOL DWNLD'!Z142+'VOL DELTA'!Z142</f>
        <v>1</v>
      </c>
      <c r="AA142" s="172">
        <f>'VOL DWNLD'!AA142+'VOL DELTA'!AA142</f>
        <v>1</v>
      </c>
      <c r="AB142" s="172">
        <f>'VOL DWNLD'!AB142+'VOL DELTA'!AB142</f>
        <v>1</v>
      </c>
      <c r="AC142" s="172">
        <f>'VOL DWNLD'!AC142+'VOL DELTA'!AC142</f>
        <v>1</v>
      </c>
      <c r="AD142" s="172">
        <f>'VOL DWNLD'!AD142+'VOL DELTA'!AD142</f>
        <v>0.98</v>
      </c>
      <c r="AE142" s="172">
        <f>'VOL DWNLD'!AE142+'VOL DELTA'!AE142</f>
        <v>0.98</v>
      </c>
      <c r="AF142" s="172">
        <f>'VOL DWNLD'!AF142+'VOL DELTA'!AF142</f>
        <v>0.98</v>
      </c>
      <c r="AG142" s="172">
        <f>'VOL DWNLD'!AG142+'VOL DELTA'!AG142</f>
        <v>0.98</v>
      </c>
      <c r="AH142" s="172">
        <f>'VOL DWNLD'!AH142+'VOL DELTA'!AH142</f>
        <v>1.05</v>
      </c>
      <c r="AI142" s="172">
        <f>'VOL DWNLD'!AI142+'VOL DELTA'!AI142</f>
        <v>1</v>
      </c>
      <c r="AJ142" s="172">
        <f>'VOL DWNLD'!AJ142+'VOL DELTA'!AJ142</f>
        <v>1</v>
      </c>
      <c r="AK142" s="172">
        <f>'VOL DWNLD'!AK142+'VOL DELTA'!AK142</f>
        <v>1.02</v>
      </c>
      <c r="AL142" s="172">
        <f>'VOL DWNLD'!AL142+'VOL DELTA'!AL142</f>
        <v>1</v>
      </c>
      <c r="AM142" s="172">
        <f>'VOL DWNLD'!AM142+'VOL DELTA'!AM142</f>
        <v>1</v>
      </c>
      <c r="AN142" s="172">
        <f>'VOL DWNLD'!AN142+'VOL DELTA'!AN142</f>
        <v>1</v>
      </c>
      <c r="AO142" s="172">
        <f>'VOL DWNLD'!AO142+'VOL DELTA'!AO142</f>
        <v>1</v>
      </c>
    </row>
    <row r="143" spans="1:41" x14ac:dyDescent="0.25">
      <c r="A143" s="171">
        <v>41030</v>
      </c>
      <c r="B143" s="172">
        <f>'VOL DWNLD'!B143+'VOL DELTA'!B143</f>
        <v>1</v>
      </c>
      <c r="C143" s="172">
        <f>'VOL DWNLD'!C143+'VOL DELTA'!C143</f>
        <v>1</v>
      </c>
      <c r="D143" s="172">
        <f>'VOL DWNLD'!D143+'VOL DELTA'!D143</f>
        <v>1</v>
      </c>
      <c r="E143" s="172">
        <f>'VOL DWNLD'!E143+'VOL DELTA'!E143</f>
        <v>1</v>
      </c>
      <c r="F143" s="172">
        <f>'VOL DWNLD'!F143+'VOL DELTA'!F143</f>
        <v>1</v>
      </c>
      <c r="G143" s="172">
        <f>'VOL DWNLD'!G143+'VOL DELTA'!G143</f>
        <v>1</v>
      </c>
      <c r="H143" s="172">
        <f>'VOL DWNLD'!H143+'VOL DELTA'!H143</f>
        <v>1</v>
      </c>
      <c r="I143" s="172">
        <f>'VOL DWNLD'!I143+'VOL DELTA'!I143</f>
        <v>1</v>
      </c>
      <c r="J143" s="172">
        <f>'VOL DWNLD'!J143+'VOL DELTA'!J143</f>
        <v>1</v>
      </c>
      <c r="K143" s="172">
        <f>'VOL DWNLD'!K143+'VOL DELTA'!K143</f>
        <v>1</v>
      </c>
      <c r="L143" s="172">
        <f>'VOL DWNLD'!L143+'VOL DELTA'!L143</f>
        <v>1</v>
      </c>
      <c r="M143" s="172">
        <f>'VOL DWNLD'!M143+'VOL DELTA'!M143</f>
        <v>1</v>
      </c>
      <c r="N143" s="172">
        <f>'VOL DWNLD'!N143+'VOL DELTA'!N143</f>
        <v>1</v>
      </c>
      <c r="O143" s="172">
        <f>'VOL DWNLD'!O143+'VOL DELTA'!O143</f>
        <v>1</v>
      </c>
      <c r="P143" s="172">
        <f>'VOL DWNLD'!P143+'VOL DELTA'!P143</f>
        <v>1.03</v>
      </c>
      <c r="Q143" s="172">
        <f>'VOL DWNLD'!Q143+'VOL DELTA'!Q143</f>
        <v>1</v>
      </c>
      <c r="R143" s="172">
        <f>'VOL DWNLD'!R143+'VOL DELTA'!R143</f>
        <v>1</v>
      </c>
      <c r="S143" s="172">
        <f>'VOL DWNLD'!S143+'VOL DELTA'!S143</f>
        <v>1.02</v>
      </c>
      <c r="T143" s="172">
        <f>'VOL DWNLD'!T143+'VOL DELTA'!T143</f>
        <v>1</v>
      </c>
      <c r="U143" s="172">
        <f>'VOL DWNLD'!U143+'VOL DELTA'!U143</f>
        <v>1</v>
      </c>
      <c r="V143" s="172">
        <f>'VOL DWNLD'!V143+'VOL DELTA'!V143</f>
        <v>1</v>
      </c>
      <c r="W143" s="172">
        <f>'VOL DWNLD'!W143+'VOL DELTA'!W143</f>
        <v>1</v>
      </c>
      <c r="X143" s="172">
        <f>'VOL DWNLD'!X143+'VOL DELTA'!X143</f>
        <v>1</v>
      </c>
      <c r="Y143" s="172">
        <f>'VOL DWNLD'!Y143+'VOL DELTA'!Y143</f>
        <v>1.02</v>
      </c>
      <c r="Z143" s="172">
        <f>'VOL DWNLD'!Z143+'VOL DELTA'!Z143</f>
        <v>1</v>
      </c>
      <c r="AA143" s="172">
        <f>'VOL DWNLD'!AA143+'VOL DELTA'!AA143</f>
        <v>1</v>
      </c>
      <c r="AB143" s="172">
        <f>'VOL DWNLD'!AB143+'VOL DELTA'!AB143</f>
        <v>1</v>
      </c>
      <c r="AC143" s="172">
        <f>'VOL DWNLD'!AC143+'VOL DELTA'!AC143</f>
        <v>1</v>
      </c>
      <c r="AD143" s="172">
        <f>'VOL DWNLD'!AD143+'VOL DELTA'!AD143</f>
        <v>0.98</v>
      </c>
      <c r="AE143" s="172">
        <f>'VOL DWNLD'!AE143+'VOL DELTA'!AE143</f>
        <v>0.98</v>
      </c>
      <c r="AF143" s="172">
        <f>'VOL DWNLD'!AF143+'VOL DELTA'!AF143</f>
        <v>0.98</v>
      </c>
      <c r="AG143" s="172">
        <f>'VOL DWNLD'!AG143+'VOL DELTA'!AG143</f>
        <v>0.98</v>
      </c>
      <c r="AH143" s="172">
        <f>'VOL DWNLD'!AH143+'VOL DELTA'!AH143</f>
        <v>1.05</v>
      </c>
      <c r="AI143" s="172">
        <f>'VOL DWNLD'!AI143+'VOL DELTA'!AI143</f>
        <v>1</v>
      </c>
      <c r="AJ143" s="172">
        <f>'VOL DWNLD'!AJ143+'VOL DELTA'!AJ143</f>
        <v>1</v>
      </c>
      <c r="AK143" s="172">
        <f>'VOL DWNLD'!AK143+'VOL DELTA'!AK143</f>
        <v>1.02</v>
      </c>
      <c r="AL143" s="172">
        <f>'VOL DWNLD'!AL143+'VOL DELTA'!AL143</f>
        <v>1</v>
      </c>
      <c r="AM143" s="172">
        <f>'VOL DWNLD'!AM143+'VOL DELTA'!AM143</f>
        <v>1</v>
      </c>
      <c r="AN143" s="172">
        <f>'VOL DWNLD'!AN143+'VOL DELTA'!AN143</f>
        <v>1</v>
      </c>
      <c r="AO143" s="172">
        <f>'VOL DWNLD'!AO143+'VOL DELTA'!AO143</f>
        <v>1</v>
      </c>
    </row>
    <row r="144" spans="1:41" x14ac:dyDescent="0.25">
      <c r="A144" s="171">
        <v>41061</v>
      </c>
      <c r="B144" s="172">
        <f>'VOL DWNLD'!B144+'VOL DELTA'!B144</f>
        <v>1</v>
      </c>
      <c r="C144" s="172">
        <f>'VOL DWNLD'!C144+'VOL DELTA'!C144</f>
        <v>1</v>
      </c>
      <c r="D144" s="172">
        <f>'VOL DWNLD'!D144+'VOL DELTA'!D144</f>
        <v>1</v>
      </c>
      <c r="E144" s="172">
        <f>'VOL DWNLD'!E144+'VOL DELTA'!E144</f>
        <v>1</v>
      </c>
      <c r="F144" s="172">
        <f>'VOL DWNLD'!F144+'VOL DELTA'!F144</f>
        <v>1</v>
      </c>
      <c r="G144" s="172">
        <f>'VOL DWNLD'!G144+'VOL DELTA'!G144</f>
        <v>1</v>
      </c>
      <c r="H144" s="172">
        <f>'VOL DWNLD'!H144+'VOL DELTA'!H144</f>
        <v>1</v>
      </c>
      <c r="I144" s="172">
        <f>'VOL DWNLD'!I144+'VOL DELTA'!I144</f>
        <v>1</v>
      </c>
      <c r="J144" s="172">
        <f>'VOL DWNLD'!J144+'VOL DELTA'!J144</f>
        <v>1</v>
      </c>
      <c r="K144" s="172">
        <f>'VOL DWNLD'!K144+'VOL DELTA'!K144</f>
        <v>1</v>
      </c>
      <c r="L144" s="172">
        <f>'VOL DWNLD'!L144+'VOL DELTA'!L144</f>
        <v>1</v>
      </c>
      <c r="M144" s="172">
        <f>'VOL DWNLD'!M144+'VOL DELTA'!M144</f>
        <v>1</v>
      </c>
      <c r="N144" s="172">
        <f>'VOL DWNLD'!N144+'VOL DELTA'!N144</f>
        <v>1</v>
      </c>
      <c r="O144" s="172">
        <f>'VOL DWNLD'!O144+'VOL DELTA'!O144</f>
        <v>1</v>
      </c>
      <c r="P144" s="172">
        <f>'VOL DWNLD'!P144+'VOL DELTA'!P144</f>
        <v>1.03</v>
      </c>
      <c r="Q144" s="172">
        <f>'VOL DWNLD'!Q144+'VOL DELTA'!Q144</f>
        <v>1</v>
      </c>
      <c r="R144" s="172">
        <f>'VOL DWNLD'!R144+'VOL DELTA'!R144</f>
        <v>1</v>
      </c>
      <c r="S144" s="172">
        <f>'VOL DWNLD'!S144+'VOL DELTA'!S144</f>
        <v>1.02</v>
      </c>
      <c r="T144" s="172">
        <f>'VOL DWNLD'!T144+'VOL DELTA'!T144</f>
        <v>1</v>
      </c>
      <c r="U144" s="172">
        <f>'VOL DWNLD'!U144+'VOL DELTA'!U144</f>
        <v>1</v>
      </c>
      <c r="V144" s="172">
        <f>'VOL DWNLD'!V144+'VOL DELTA'!V144</f>
        <v>1</v>
      </c>
      <c r="W144" s="172">
        <f>'VOL DWNLD'!W144+'VOL DELTA'!W144</f>
        <v>1</v>
      </c>
      <c r="X144" s="172">
        <f>'VOL DWNLD'!X144+'VOL DELTA'!X144</f>
        <v>1</v>
      </c>
      <c r="Y144" s="172">
        <f>'VOL DWNLD'!Y144+'VOL DELTA'!Y144</f>
        <v>1.02</v>
      </c>
      <c r="Z144" s="172">
        <f>'VOL DWNLD'!Z144+'VOL DELTA'!Z144</f>
        <v>1</v>
      </c>
      <c r="AA144" s="172">
        <f>'VOL DWNLD'!AA144+'VOL DELTA'!AA144</f>
        <v>1</v>
      </c>
      <c r="AB144" s="172">
        <f>'VOL DWNLD'!AB144+'VOL DELTA'!AB144</f>
        <v>1</v>
      </c>
      <c r="AC144" s="172">
        <f>'VOL DWNLD'!AC144+'VOL DELTA'!AC144</f>
        <v>1</v>
      </c>
      <c r="AD144" s="172">
        <f>'VOL DWNLD'!AD144+'VOL DELTA'!AD144</f>
        <v>0.98</v>
      </c>
      <c r="AE144" s="172">
        <f>'VOL DWNLD'!AE144+'VOL DELTA'!AE144</f>
        <v>0.98</v>
      </c>
      <c r="AF144" s="172">
        <f>'VOL DWNLD'!AF144+'VOL DELTA'!AF144</f>
        <v>0.98</v>
      </c>
      <c r="AG144" s="172">
        <f>'VOL DWNLD'!AG144+'VOL DELTA'!AG144</f>
        <v>0.98</v>
      </c>
      <c r="AH144" s="172">
        <f>'VOL DWNLD'!AH144+'VOL DELTA'!AH144</f>
        <v>1.05</v>
      </c>
      <c r="AI144" s="172">
        <f>'VOL DWNLD'!AI144+'VOL DELTA'!AI144</f>
        <v>1</v>
      </c>
      <c r="AJ144" s="172">
        <f>'VOL DWNLD'!AJ144+'VOL DELTA'!AJ144</f>
        <v>1</v>
      </c>
      <c r="AK144" s="172">
        <f>'VOL DWNLD'!AK144+'VOL DELTA'!AK144</f>
        <v>1.02</v>
      </c>
      <c r="AL144" s="172">
        <f>'VOL DWNLD'!AL144+'VOL DELTA'!AL144</f>
        <v>1</v>
      </c>
      <c r="AM144" s="172">
        <f>'VOL DWNLD'!AM144+'VOL DELTA'!AM144</f>
        <v>1</v>
      </c>
      <c r="AN144" s="172">
        <f>'VOL DWNLD'!AN144+'VOL DELTA'!AN144</f>
        <v>1</v>
      </c>
      <c r="AO144" s="172">
        <f>'VOL DWNLD'!AO144+'VOL DELTA'!AO144</f>
        <v>1</v>
      </c>
    </row>
    <row r="145" spans="1:41" x14ac:dyDescent="0.25">
      <c r="A145" s="171">
        <v>41091</v>
      </c>
      <c r="B145" s="172">
        <f>'VOL DWNLD'!B145+'VOL DELTA'!B145</f>
        <v>1</v>
      </c>
      <c r="C145" s="172">
        <f>'VOL DWNLD'!C145+'VOL DELTA'!C145</f>
        <v>1</v>
      </c>
      <c r="D145" s="172">
        <f>'VOL DWNLD'!D145+'VOL DELTA'!D145</f>
        <v>1</v>
      </c>
      <c r="E145" s="172">
        <f>'VOL DWNLD'!E145+'VOL DELTA'!E145</f>
        <v>1</v>
      </c>
      <c r="F145" s="172">
        <f>'VOL DWNLD'!F145+'VOL DELTA'!F145</f>
        <v>1</v>
      </c>
      <c r="G145" s="172">
        <f>'VOL DWNLD'!G145+'VOL DELTA'!G145</f>
        <v>1</v>
      </c>
      <c r="H145" s="172">
        <f>'VOL DWNLD'!H145+'VOL DELTA'!H145</f>
        <v>1</v>
      </c>
      <c r="I145" s="172">
        <f>'VOL DWNLD'!I145+'VOL DELTA'!I145</f>
        <v>1</v>
      </c>
      <c r="J145" s="172">
        <f>'VOL DWNLD'!J145+'VOL DELTA'!J145</f>
        <v>1</v>
      </c>
      <c r="K145" s="172">
        <f>'VOL DWNLD'!K145+'VOL DELTA'!K145</f>
        <v>1</v>
      </c>
      <c r="L145" s="172">
        <f>'VOL DWNLD'!L145+'VOL DELTA'!L145</f>
        <v>1</v>
      </c>
      <c r="M145" s="172">
        <f>'VOL DWNLD'!M145+'VOL DELTA'!M145</f>
        <v>1</v>
      </c>
      <c r="N145" s="172">
        <f>'VOL DWNLD'!N145+'VOL DELTA'!N145</f>
        <v>1</v>
      </c>
      <c r="O145" s="172">
        <f>'VOL DWNLD'!O145+'VOL DELTA'!O145</f>
        <v>1</v>
      </c>
      <c r="P145" s="172">
        <f>'VOL DWNLD'!P145+'VOL DELTA'!P145</f>
        <v>1.03</v>
      </c>
      <c r="Q145" s="172">
        <f>'VOL DWNLD'!Q145+'VOL DELTA'!Q145</f>
        <v>1</v>
      </c>
      <c r="R145" s="172">
        <f>'VOL DWNLD'!R145+'VOL DELTA'!R145</f>
        <v>1</v>
      </c>
      <c r="S145" s="172">
        <f>'VOL DWNLD'!S145+'VOL DELTA'!S145</f>
        <v>1.02</v>
      </c>
      <c r="T145" s="172">
        <f>'VOL DWNLD'!T145+'VOL DELTA'!T145</f>
        <v>1</v>
      </c>
      <c r="U145" s="172">
        <f>'VOL DWNLD'!U145+'VOL DELTA'!U145</f>
        <v>1</v>
      </c>
      <c r="V145" s="172">
        <f>'VOL DWNLD'!V145+'VOL DELTA'!V145</f>
        <v>1</v>
      </c>
      <c r="W145" s="172">
        <f>'VOL DWNLD'!W145+'VOL DELTA'!W145</f>
        <v>1</v>
      </c>
      <c r="X145" s="172">
        <f>'VOL DWNLD'!X145+'VOL DELTA'!X145</f>
        <v>1</v>
      </c>
      <c r="Y145" s="172">
        <f>'VOL DWNLD'!Y145+'VOL DELTA'!Y145</f>
        <v>1.02</v>
      </c>
      <c r="Z145" s="172">
        <f>'VOL DWNLD'!Z145+'VOL DELTA'!Z145</f>
        <v>1</v>
      </c>
      <c r="AA145" s="172">
        <f>'VOL DWNLD'!AA145+'VOL DELTA'!AA145</f>
        <v>1</v>
      </c>
      <c r="AB145" s="172">
        <f>'VOL DWNLD'!AB145+'VOL DELTA'!AB145</f>
        <v>1</v>
      </c>
      <c r="AC145" s="172">
        <f>'VOL DWNLD'!AC145+'VOL DELTA'!AC145</f>
        <v>1</v>
      </c>
      <c r="AD145" s="172">
        <f>'VOL DWNLD'!AD145+'VOL DELTA'!AD145</f>
        <v>0.98</v>
      </c>
      <c r="AE145" s="172">
        <f>'VOL DWNLD'!AE145+'VOL DELTA'!AE145</f>
        <v>0.98</v>
      </c>
      <c r="AF145" s="172">
        <f>'VOL DWNLD'!AF145+'VOL DELTA'!AF145</f>
        <v>0.98</v>
      </c>
      <c r="AG145" s="172">
        <f>'VOL DWNLD'!AG145+'VOL DELTA'!AG145</f>
        <v>0.98</v>
      </c>
      <c r="AH145" s="172">
        <f>'VOL DWNLD'!AH145+'VOL DELTA'!AH145</f>
        <v>1.05</v>
      </c>
      <c r="AI145" s="172">
        <f>'VOL DWNLD'!AI145+'VOL DELTA'!AI145</f>
        <v>1</v>
      </c>
      <c r="AJ145" s="172">
        <f>'VOL DWNLD'!AJ145+'VOL DELTA'!AJ145</f>
        <v>1</v>
      </c>
      <c r="AK145" s="172">
        <f>'VOL DWNLD'!AK145+'VOL DELTA'!AK145</f>
        <v>1.02</v>
      </c>
      <c r="AL145" s="172">
        <f>'VOL DWNLD'!AL145+'VOL DELTA'!AL145</f>
        <v>1</v>
      </c>
      <c r="AM145" s="172">
        <f>'VOL DWNLD'!AM145+'VOL DELTA'!AM145</f>
        <v>1</v>
      </c>
      <c r="AN145" s="172">
        <f>'VOL DWNLD'!AN145+'VOL DELTA'!AN145</f>
        <v>1</v>
      </c>
      <c r="AO145" s="172">
        <f>'VOL DWNLD'!AO145+'VOL DELTA'!AO145</f>
        <v>1</v>
      </c>
    </row>
    <row r="146" spans="1:41" x14ac:dyDescent="0.25">
      <c r="A146" s="171">
        <v>41122</v>
      </c>
      <c r="B146" s="172">
        <f>'VOL DWNLD'!B146+'VOL DELTA'!B146</f>
        <v>1</v>
      </c>
      <c r="C146" s="172">
        <f>'VOL DWNLD'!C146+'VOL DELTA'!C146</f>
        <v>1</v>
      </c>
      <c r="D146" s="172">
        <f>'VOL DWNLD'!D146+'VOL DELTA'!D146</f>
        <v>1</v>
      </c>
      <c r="E146" s="172">
        <f>'VOL DWNLD'!E146+'VOL DELTA'!E146</f>
        <v>1</v>
      </c>
      <c r="F146" s="172">
        <f>'VOL DWNLD'!F146+'VOL DELTA'!F146</f>
        <v>1</v>
      </c>
      <c r="G146" s="172">
        <f>'VOL DWNLD'!G146+'VOL DELTA'!G146</f>
        <v>1</v>
      </c>
      <c r="H146" s="172">
        <f>'VOL DWNLD'!H146+'VOL DELTA'!H146</f>
        <v>1</v>
      </c>
      <c r="I146" s="172">
        <f>'VOL DWNLD'!I146+'VOL DELTA'!I146</f>
        <v>1</v>
      </c>
      <c r="J146" s="172">
        <f>'VOL DWNLD'!J146+'VOL DELTA'!J146</f>
        <v>1</v>
      </c>
      <c r="K146" s="172">
        <f>'VOL DWNLD'!K146+'VOL DELTA'!K146</f>
        <v>1</v>
      </c>
      <c r="L146" s="172">
        <f>'VOL DWNLD'!L146+'VOL DELTA'!L146</f>
        <v>1</v>
      </c>
      <c r="M146" s="172">
        <f>'VOL DWNLD'!M146+'VOL DELTA'!M146</f>
        <v>1</v>
      </c>
      <c r="N146" s="172">
        <f>'VOL DWNLD'!N146+'VOL DELTA'!N146</f>
        <v>1</v>
      </c>
      <c r="O146" s="172">
        <f>'VOL DWNLD'!O146+'VOL DELTA'!O146</f>
        <v>1</v>
      </c>
      <c r="P146" s="172">
        <f>'VOL DWNLD'!P146+'VOL DELTA'!P146</f>
        <v>1.03</v>
      </c>
      <c r="Q146" s="172">
        <f>'VOL DWNLD'!Q146+'VOL DELTA'!Q146</f>
        <v>1</v>
      </c>
      <c r="R146" s="172">
        <f>'VOL DWNLD'!R146+'VOL DELTA'!R146</f>
        <v>1</v>
      </c>
      <c r="S146" s="172">
        <f>'VOL DWNLD'!S146+'VOL DELTA'!S146</f>
        <v>1.02</v>
      </c>
      <c r="T146" s="172">
        <f>'VOL DWNLD'!T146+'VOL DELTA'!T146</f>
        <v>1</v>
      </c>
      <c r="U146" s="172">
        <f>'VOL DWNLD'!U146+'VOL DELTA'!U146</f>
        <v>1</v>
      </c>
      <c r="V146" s="172">
        <f>'VOL DWNLD'!V146+'VOL DELTA'!V146</f>
        <v>1</v>
      </c>
      <c r="W146" s="172">
        <f>'VOL DWNLD'!W146+'VOL DELTA'!W146</f>
        <v>1</v>
      </c>
      <c r="X146" s="172">
        <f>'VOL DWNLD'!X146+'VOL DELTA'!X146</f>
        <v>1</v>
      </c>
      <c r="Y146" s="172">
        <f>'VOL DWNLD'!Y146+'VOL DELTA'!Y146</f>
        <v>1.02</v>
      </c>
      <c r="Z146" s="172">
        <f>'VOL DWNLD'!Z146+'VOL DELTA'!Z146</f>
        <v>1</v>
      </c>
      <c r="AA146" s="172">
        <f>'VOL DWNLD'!AA146+'VOL DELTA'!AA146</f>
        <v>1</v>
      </c>
      <c r="AB146" s="172">
        <f>'VOL DWNLD'!AB146+'VOL DELTA'!AB146</f>
        <v>1</v>
      </c>
      <c r="AC146" s="172">
        <f>'VOL DWNLD'!AC146+'VOL DELTA'!AC146</f>
        <v>1</v>
      </c>
      <c r="AD146" s="172">
        <f>'VOL DWNLD'!AD146+'VOL DELTA'!AD146</f>
        <v>0.98</v>
      </c>
      <c r="AE146" s="172">
        <f>'VOL DWNLD'!AE146+'VOL DELTA'!AE146</f>
        <v>0.98</v>
      </c>
      <c r="AF146" s="172">
        <f>'VOL DWNLD'!AF146+'VOL DELTA'!AF146</f>
        <v>0.98</v>
      </c>
      <c r="AG146" s="172">
        <f>'VOL DWNLD'!AG146+'VOL DELTA'!AG146</f>
        <v>0.98</v>
      </c>
      <c r="AH146" s="172">
        <f>'VOL DWNLD'!AH146+'VOL DELTA'!AH146</f>
        <v>1.05</v>
      </c>
      <c r="AI146" s="172">
        <f>'VOL DWNLD'!AI146+'VOL DELTA'!AI146</f>
        <v>1</v>
      </c>
      <c r="AJ146" s="172">
        <f>'VOL DWNLD'!AJ146+'VOL DELTA'!AJ146</f>
        <v>1</v>
      </c>
      <c r="AK146" s="172">
        <f>'VOL DWNLD'!AK146+'VOL DELTA'!AK146</f>
        <v>1.02</v>
      </c>
      <c r="AL146" s="172">
        <f>'VOL DWNLD'!AL146+'VOL DELTA'!AL146</f>
        <v>1</v>
      </c>
      <c r="AM146" s="172">
        <f>'VOL DWNLD'!AM146+'VOL DELTA'!AM146</f>
        <v>1</v>
      </c>
      <c r="AN146" s="172">
        <f>'VOL DWNLD'!AN146+'VOL DELTA'!AN146</f>
        <v>1</v>
      </c>
      <c r="AO146" s="172">
        <f>'VOL DWNLD'!AO146+'VOL DELTA'!AO146</f>
        <v>1</v>
      </c>
    </row>
    <row r="147" spans="1:41" x14ac:dyDescent="0.25">
      <c r="A147" s="171">
        <v>41153</v>
      </c>
      <c r="B147" s="172">
        <f>'VOL DWNLD'!B147+'VOL DELTA'!B147</f>
        <v>1</v>
      </c>
      <c r="C147" s="172">
        <f>'VOL DWNLD'!C147+'VOL DELTA'!C147</f>
        <v>1</v>
      </c>
      <c r="D147" s="172">
        <f>'VOL DWNLD'!D147+'VOL DELTA'!D147</f>
        <v>1</v>
      </c>
      <c r="E147" s="172">
        <f>'VOL DWNLD'!E147+'VOL DELTA'!E147</f>
        <v>1</v>
      </c>
      <c r="F147" s="172">
        <f>'VOL DWNLD'!F147+'VOL DELTA'!F147</f>
        <v>1</v>
      </c>
      <c r="G147" s="172">
        <f>'VOL DWNLD'!G147+'VOL DELTA'!G147</f>
        <v>1</v>
      </c>
      <c r="H147" s="172">
        <f>'VOL DWNLD'!H147+'VOL DELTA'!H147</f>
        <v>1</v>
      </c>
      <c r="I147" s="172">
        <f>'VOL DWNLD'!I147+'VOL DELTA'!I147</f>
        <v>1</v>
      </c>
      <c r="J147" s="172">
        <f>'VOL DWNLD'!J147+'VOL DELTA'!J147</f>
        <v>1</v>
      </c>
      <c r="K147" s="172">
        <f>'VOL DWNLD'!K147+'VOL DELTA'!K147</f>
        <v>1</v>
      </c>
      <c r="L147" s="172">
        <f>'VOL DWNLD'!L147+'VOL DELTA'!L147</f>
        <v>1</v>
      </c>
      <c r="M147" s="172">
        <f>'VOL DWNLD'!M147+'VOL DELTA'!M147</f>
        <v>1</v>
      </c>
      <c r="N147" s="172">
        <f>'VOL DWNLD'!N147+'VOL DELTA'!N147</f>
        <v>1</v>
      </c>
      <c r="O147" s="172">
        <f>'VOL DWNLD'!O147+'VOL DELTA'!O147</f>
        <v>1</v>
      </c>
      <c r="P147" s="172">
        <f>'VOL DWNLD'!P147+'VOL DELTA'!P147</f>
        <v>1.03</v>
      </c>
      <c r="Q147" s="172">
        <f>'VOL DWNLD'!Q147+'VOL DELTA'!Q147</f>
        <v>1</v>
      </c>
      <c r="R147" s="172">
        <f>'VOL DWNLD'!R147+'VOL DELTA'!R147</f>
        <v>1</v>
      </c>
      <c r="S147" s="172">
        <f>'VOL DWNLD'!S147+'VOL DELTA'!S147</f>
        <v>1.02</v>
      </c>
      <c r="T147" s="172">
        <f>'VOL DWNLD'!T147+'VOL DELTA'!T147</f>
        <v>1</v>
      </c>
      <c r="U147" s="172">
        <f>'VOL DWNLD'!U147+'VOL DELTA'!U147</f>
        <v>1</v>
      </c>
      <c r="V147" s="172">
        <f>'VOL DWNLD'!V147+'VOL DELTA'!V147</f>
        <v>1</v>
      </c>
      <c r="W147" s="172">
        <f>'VOL DWNLD'!W147+'VOL DELTA'!W147</f>
        <v>1</v>
      </c>
      <c r="X147" s="172">
        <f>'VOL DWNLD'!X147+'VOL DELTA'!X147</f>
        <v>1</v>
      </c>
      <c r="Y147" s="172">
        <f>'VOL DWNLD'!Y147+'VOL DELTA'!Y147</f>
        <v>1.02</v>
      </c>
      <c r="Z147" s="172">
        <f>'VOL DWNLD'!Z147+'VOL DELTA'!Z147</f>
        <v>1</v>
      </c>
      <c r="AA147" s="172">
        <f>'VOL DWNLD'!AA147+'VOL DELTA'!AA147</f>
        <v>1</v>
      </c>
      <c r="AB147" s="172">
        <f>'VOL DWNLD'!AB147+'VOL DELTA'!AB147</f>
        <v>1</v>
      </c>
      <c r="AC147" s="172">
        <f>'VOL DWNLD'!AC147+'VOL DELTA'!AC147</f>
        <v>1</v>
      </c>
      <c r="AD147" s="172">
        <f>'VOL DWNLD'!AD147+'VOL DELTA'!AD147</f>
        <v>0.98</v>
      </c>
      <c r="AE147" s="172">
        <f>'VOL DWNLD'!AE147+'VOL DELTA'!AE147</f>
        <v>0.98</v>
      </c>
      <c r="AF147" s="172">
        <f>'VOL DWNLD'!AF147+'VOL DELTA'!AF147</f>
        <v>0.98</v>
      </c>
      <c r="AG147" s="172">
        <f>'VOL DWNLD'!AG147+'VOL DELTA'!AG147</f>
        <v>0.98</v>
      </c>
      <c r="AH147" s="172">
        <f>'VOL DWNLD'!AH147+'VOL DELTA'!AH147</f>
        <v>1.05</v>
      </c>
      <c r="AI147" s="172">
        <f>'VOL DWNLD'!AI147+'VOL DELTA'!AI147</f>
        <v>1</v>
      </c>
      <c r="AJ147" s="172">
        <f>'VOL DWNLD'!AJ147+'VOL DELTA'!AJ147</f>
        <v>1</v>
      </c>
      <c r="AK147" s="172">
        <f>'VOL DWNLD'!AK147+'VOL DELTA'!AK147</f>
        <v>1.02</v>
      </c>
      <c r="AL147" s="172">
        <f>'VOL DWNLD'!AL147+'VOL DELTA'!AL147</f>
        <v>1</v>
      </c>
      <c r="AM147" s="172">
        <f>'VOL DWNLD'!AM147+'VOL DELTA'!AM147</f>
        <v>1</v>
      </c>
      <c r="AN147" s="172">
        <f>'VOL DWNLD'!AN147+'VOL DELTA'!AN147</f>
        <v>1</v>
      </c>
      <c r="AO147" s="172">
        <f>'VOL DWNLD'!AO147+'VOL DELTA'!AO147</f>
        <v>1</v>
      </c>
    </row>
    <row r="148" spans="1:41" x14ac:dyDescent="0.25">
      <c r="A148" s="171">
        <v>41183</v>
      </c>
      <c r="B148" s="172">
        <f>'VOL DWNLD'!B148+'VOL DELTA'!B148</f>
        <v>1</v>
      </c>
      <c r="C148" s="172">
        <f>'VOL DWNLD'!C148+'VOL DELTA'!C148</f>
        <v>1</v>
      </c>
      <c r="D148" s="172">
        <f>'VOL DWNLD'!D148+'VOL DELTA'!D148</f>
        <v>1</v>
      </c>
      <c r="E148" s="172">
        <f>'VOL DWNLD'!E148+'VOL DELTA'!E148</f>
        <v>1</v>
      </c>
      <c r="F148" s="172">
        <f>'VOL DWNLD'!F148+'VOL DELTA'!F148</f>
        <v>1</v>
      </c>
      <c r="G148" s="172">
        <f>'VOL DWNLD'!G148+'VOL DELTA'!G148</f>
        <v>1</v>
      </c>
      <c r="H148" s="172">
        <f>'VOL DWNLD'!H148+'VOL DELTA'!H148</f>
        <v>1</v>
      </c>
      <c r="I148" s="172">
        <f>'VOL DWNLD'!I148+'VOL DELTA'!I148</f>
        <v>1</v>
      </c>
      <c r="J148" s="172">
        <f>'VOL DWNLD'!J148+'VOL DELTA'!J148</f>
        <v>1</v>
      </c>
      <c r="K148" s="172">
        <f>'VOL DWNLD'!K148+'VOL DELTA'!K148</f>
        <v>1</v>
      </c>
      <c r="L148" s="172">
        <f>'VOL DWNLD'!L148+'VOL DELTA'!L148</f>
        <v>1</v>
      </c>
      <c r="M148" s="172">
        <f>'VOL DWNLD'!M148+'VOL DELTA'!M148</f>
        <v>1</v>
      </c>
      <c r="N148" s="172">
        <f>'VOL DWNLD'!N148+'VOL DELTA'!N148</f>
        <v>1</v>
      </c>
      <c r="O148" s="172">
        <f>'VOL DWNLD'!O148+'VOL DELTA'!O148</f>
        <v>1</v>
      </c>
      <c r="P148" s="172">
        <f>'VOL DWNLD'!P148+'VOL DELTA'!P148</f>
        <v>1.03</v>
      </c>
      <c r="Q148" s="172">
        <f>'VOL DWNLD'!Q148+'VOL DELTA'!Q148</f>
        <v>1</v>
      </c>
      <c r="R148" s="172">
        <f>'VOL DWNLD'!R148+'VOL DELTA'!R148</f>
        <v>1</v>
      </c>
      <c r="S148" s="172">
        <f>'VOL DWNLD'!S148+'VOL DELTA'!S148</f>
        <v>1.02</v>
      </c>
      <c r="T148" s="172">
        <f>'VOL DWNLD'!T148+'VOL DELTA'!T148</f>
        <v>1</v>
      </c>
      <c r="U148" s="172">
        <f>'VOL DWNLD'!U148+'VOL DELTA'!U148</f>
        <v>1</v>
      </c>
      <c r="V148" s="172">
        <f>'VOL DWNLD'!V148+'VOL DELTA'!V148</f>
        <v>1</v>
      </c>
      <c r="W148" s="172">
        <f>'VOL DWNLD'!W148+'VOL DELTA'!W148</f>
        <v>1</v>
      </c>
      <c r="X148" s="172">
        <f>'VOL DWNLD'!X148+'VOL DELTA'!X148</f>
        <v>1</v>
      </c>
      <c r="Y148" s="172">
        <f>'VOL DWNLD'!Y148+'VOL DELTA'!Y148</f>
        <v>1.02</v>
      </c>
      <c r="Z148" s="172">
        <f>'VOL DWNLD'!Z148+'VOL DELTA'!Z148</f>
        <v>1</v>
      </c>
      <c r="AA148" s="172">
        <f>'VOL DWNLD'!AA148+'VOL DELTA'!AA148</f>
        <v>1</v>
      </c>
      <c r="AB148" s="172">
        <f>'VOL DWNLD'!AB148+'VOL DELTA'!AB148</f>
        <v>1</v>
      </c>
      <c r="AC148" s="172">
        <f>'VOL DWNLD'!AC148+'VOL DELTA'!AC148</f>
        <v>1</v>
      </c>
      <c r="AD148" s="172">
        <f>'VOL DWNLD'!AD148+'VOL DELTA'!AD148</f>
        <v>0.98</v>
      </c>
      <c r="AE148" s="172">
        <f>'VOL DWNLD'!AE148+'VOL DELTA'!AE148</f>
        <v>0.98</v>
      </c>
      <c r="AF148" s="172">
        <f>'VOL DWNLD'!AF148+'VOL DELTA'!AF148</f>
        <v>0.98</v>
      </c>
      <c r="AG148" s="172">
        <f>'VOL DWNLD'!AG148+'VOL DELTA'!AG148</f>
        <v>0.98</v>
      </c>
      <c r="AH148" s="172">
        <f>'VOL DWNLD'!AH148+'VOL DELTA'!AH148</f>
        <v>1.05</v>
      </c>
      <c r="AI148" s="172">
        <f>'VOL DWNLD'!AI148+'VOL DELTA'!AI148</f>
        <v>1</v>
      </c>
      <c r="AJ148" s="172">
        <f>'VOL DWNLD'!AJ148+'VOL DELTA'!AJ148</f>
        <v>1</v>
      </c>
      <c r="AK148" s="172">
        <f>'VOL DWNLD'!AK148+'VOL DELTA'!AK148</f>
        <v>1.02</v>
      </c>
      <c r="AL148" s="172">
        <f>'VOL DWNLD'!AL148+'VOL DELTA'!AL148</f>
        <v>1</v>
      </c>
      <c r="AM148" s="172">
        <f>'VOL DWNLD'!AM148+'VOL DELTA'!AM148</f>
        <v>1</v>
      </c>
      <c r="AN148" s="172">
        <f>'VOL DWNLD'!AN148+'VOL DELTA'!AN148</f>
        <v>1</v>
      </c>
      <c r="AO148" s="172">
        <f>'VOL DWNLD'!AO148+'VOL DELTA'!AO148</f>
        <v>1</v>
      </c>
    </row>
    <row r="149" spans="1:41" x14ac:dyDescent="0.25">
      <c r="A149" s="171">
        <v>41214</v>
      </c>
      <c r="B149" s="172">
        <f>'VOL DWNLD'!B149+'VOL DELTA'!B149</f>
        <v>1</v>
      </c>
      <c r="C149" s="172">
        <f>'VOL DWNLD'!C149+'VOL DELTA'!C149</f>
        <v>1</v>
      </c>
      <c r="D149" s="172">
        <f>'VOL DWNLD'!D149+'VOL DELTA'!D149</f>
        <v>1</v>
      </c>
      <c r="E149" s="172">
        <f>'VOL DWNLD'!E149+'VOL DELTA'!E149</f>
        <v>1</v>
      </c>
      <c r="F149" s="172">
        <f>'VOL DWNLD'!F149+'VOL DELTA'!F149</f>
        <v>1</v>
      </c>
      <c r="G149" s="172">
        <f>'VOL DWNLD'!G149+'VOL DELTA'!G149</f>
        <v>1</v>
      </c>
      <c r="H149" s="172">
        <f>'VOL DWNLD'!H149+'VOL DELTA'!H149</f>
        <v>1</v>
      </c>
      <c r="I149" s="172">
        <f>'VOL DWNLD'!I149+'VOL DELTA'!I149</f>
        <v>1</v>
      </c>
      <c r="J149" s="172">
        <f>'VOL DWNLD'!J149+'VOL DELTA'!J149</f>
        <v>1</v>
      </c>
      <c r="K149" s="172">
        <f>'VOL DWNLD'!K149+'VOL DELTA'!K149</f>
        <v>1</v>
      </c>
      <c r="L149" s="172">
        <f>'VOL DWNLD'!L149+'VOL DELTA'!L149</f>
        <v>1</v>
      </c>
      <c r="M149" s="172">
        <f>'VOL DWNLD'!M149+'VOL DELTA'!M149</f>
        <v>1</v>
      </c>
      <c r="N149" s="172">
        <f>'VOL DWNLD'!N149+'VOL DELTA'!N149</f>
        <v>1</v>
      </c>
      <c r="O149" s="172">
        <f>'VOL DWNLD'!O149+'VOL DELTA'!O149</f>
        <v>1</v>
      </c>
      <c r="P149" s="172">
        <f>'VOL DWNLD'!P149+'VOL DELTA'!P149</f>
        <v>1.03</v>
      </c>
      <c r="Q149" s="172">
        <f>'VOL DWNLD'!Q149+'VOL DELTA'!Q149</f>
        <v>1</v>
      </c>
      <c r="R149" s="172">
        <f>'VOL DWNLD'!R149+'VOL DELTA'!R149</f>
        <v>1</v>
      </c>
      <c r="S149" s="172">
        <f>'VOL DWNLD'!S149+'VOL DELTA'!S149</f>
        <v>1.02</v>
      </c>
      <c r="T149" s="172">
        <f>'VOL DWNLD'!T149+'VOL DELTA'!T149</f>
        <v>1</v>
      </c>
      <c r="U149" s="172">
        <f>'VOL DWNLD'!U149+'VOL DELTA'!U149</f>
        <v>1</v>
      </c>
      <c r="V149" s="172">
        <f>'VOL DWNLD'!V149+'VOL DELTA'!V149</f>
        <v>1</v>
      </c>
      <c r="W149" s="172">
        <f>'VOL DWNLD'!W149+'VOL DELTA'!W149</f>
        <v>1</v>
      </c>
      <c r="X149" s="172">
        <f>'VOL DWNLD'!X149+'VOL DELTA'!X149</f>
        <v>1</v>
      </c>
      <c r="Y149" s="172">
        <f>'VOL DWNLD'!Y149+'VOL DELTA'!Y149</f>
        <v>1</v>
      </c>
      <c r="Z149" s="172">
        <f>'VOL DWNLD'!Z149+'VOL DELTA'!Z149</f>
        <v>1</v>
      </c>
      <c r="AA149" s="172">
        <f>'VOL DWNLD'!AA149+'VOL DELTA'!AA149</f>
        <v>1</v>
      </c>
      <c r="AB149" s="172">
        <f>'VOL DWNLD'!AB149+'VOL DELTA'!AB149</f>
        <v>1</v>
      </c>
      <c r="AC149" s="172">
        <f>'VOL DWNLD'!AC149+'VOL DELTA'!AC149</f>
        <v>1</v>
      </c>
      <c r="AD149" s="172">
        <f>'VOL DWNLD'!AD149+'VOL DELTA'!AD149</f>
        <v>1</v>
      </c>
      <c r="AE149" s="172">
        <f>'VOL DWNLD'!AE149+'VOL DELTA'!AE149</f>
        <v>1</v>
      </c>
      <c r="AF149" s="172">
        <f>'VOL DWNLD'!AF149+'VOL DELTA'!AF149</f>
        <v>1.1000000000000001</v>
      </c>
      <c r="AG149" s="172">
        <f>'VOL DWNLD'!AG149+'VOL DELTA'!AG149</f>
        <v>1.1000000000000001</v>
      </c>
      <c r="AH149" s="172">
        <f>'VOL DWNLD'!AH149+'VOL DELTA'!AH149</f>
        <v>1.05</v>
      </c>
      <c r="AI149" s="172">
        <f>'VOL DWNLD'!AI149+'VOL DELTA'!AI149</f>
        <v>1</v>
      </c>
      <c r="AJ149" s="172">
        <f>'VOL DWNLD'!AJ149+'VOL DELTA'!AJ149</f>
        <v>1</v>
      </c>
      <c r="AK149" s="172">
        <f>'VOL DWNLD'!AK149+'VOL DELTA'!AK149</f>
        <v>1.02</v>
      </c>
      <c r="AL149" s="172">
        <f>'VOL DWNLD'!AL149+'VOL DELTA'!AL149</f>
        <v>1</v>
      </c>
      <c r="AM149" s="172">
        <f>'VOL DWNLD'!AM149+'VOL DELTA'!AM149</f>
        <v>1</v>
      </c>
      <c r="AN149" s="172">
        <f>'VOL DWNLD'!AN149+'VOL DELTA'!AN149</f>
        <v>1</v>
      </c>
      <c r="AO149" s="172">
        <f>'VOL DWNLD'!AO149+'VOL DELTA'!AO149</f>
        <v>1</v>
      </c>
    </row>
    <row r="150" spans="1:41" x14ac:dyDescent="0.25">
      <c r="A150" s="171">
        <v>41244</v>
      </c>
      <c r="B150" s="172">
        <f>'VOL DWNLD'!B150+'VOL DELTA'!B150</f>
        <v>1</v>
      </c>
      <c r="C150" s="172">
        <f>'VOL DWNLD'!C150+'VOL DELTA'!C150</f>
        <v>1</v>
      </c>
      <c r="D150" s="172">
        <f>'VOL DWNLD'!D150+'VOL DELTA'!D150</f>
        <v>1</v>
      </c>
      <c r="E150" s="172">
        <f>'VOL DWNLD'!E150+'VOL DELTA'!E150</f>
        <v>1</v>
      </c>
      <c r="F150" s="172">
        <f>'VOL DWNLD'!F150+'VOL DELTA'!F150</f>
        <v>1</v>
      </c>
      <c r="G150" s="172">
        <f>'VOL DWNLD'!G150+'VOL DELTA'!G150</f>
        <v>1</v>
      </c>
      <c r="H150" s="172">
        <f>'VOL DWNLD'!H150+'VOL DELTA'!H150</f>
        <v>1</v>
      </c>
      <c r="I150" s="172">
        <f>'VOL DWNLD'!I150+'VOL DELTA'!I150</f>
        <v>1</v>
      </c>
      <c r="J150" s="172">
        <f>'VOL DWNLD'!J150+'VOL DELTA'!J150</f>
        <v>1</v>
      </c>
      <c r="K150" s="172">
        <f>'VOL DWNLD'!K150+'VOL DELTA'!K150</f>
        <v>1</v>
      </c>
      <c r="L150" s="172">
        <f>'VOL DWNLD'!L150+'VOL DELTA'!L150</f>
        <v>1</v>
      </c>
      <c r="M150" s="172">
        <f>'VOL DWNLD'!M150+'VOL DELTA'!M150</f>
        <v>1</v>
      </c>
      <c r="N150" s="172">
        <f>'VOL DWNLD'!N150+'VOL DELTA'!N150</f>
        <v>1</v>
      </c>
      <c r="O150" s="172">
        <f>'VOL DWNLD'!O150+'VOL DELTA'!O150</f>
        <v>1</v>
      </c>
      <c r="P150" s="172">
        <f>'VOL DWNLD'!P150+'VOL DELTA'!P150</f>
        <v>1.03</v>
      </c>
      <c r="Q150" s="172">
        <f>'VOL DWNLD'!Q150+'VOL DELTA'!Q150</f>
        <v>1</v>
      </c>
      <c r="R150" s="172">
        <f>'VOL DWNLD'!R150+'VOL DELTA'!R150</f>
        <v>1</v>
      </c>
      <c r="S150" s="172">
        <f>'VOL DWNLD'!S150+'VOL DELTA'!S150</f>
        <v>1.02</v>
      </c>
      <c r="T150" s="172">
        <f>'VOL DWNLD'!T150+'VOL DELTA'!T150</f>
        <v>1</v>
      </c>
      <c r="U150" s="172">
        <f>'VOL DWNLD'!U150+'VOL DELTA'!U150</f>
        <v>1</v>
      </c>
      <c r="V150" s="172">
        <f>'VOL DWNLD'!V150+'VOL DELTA'!V150</f>
        <v>1</v>
      </c>
      <c r="W150" s="172">
        <f>'VOL DWNLD'!W150+'VOL DELTA'!W150</f>
        <v>1</v>
      </c>
      <c r="X150" s="172">
        <f>'VOL DWNLD'!X150+'VOL DELTA'!X150</f>
        <v>1</v>
      </c>
      <c r="Y150" s="172">
        <f>'VOL DWNLD'!Y150+'VOL DELTA'!Y150</f>
        <v>1</v>
      </c>
      <c r="Z150" s="172">
        <f>'VOL DWNLD'!Z150+'VOL DELTA'!Z150</f>
        <v>1</v>
      </c>
      <c r="AA150" s="172">
        <f>'VOL DWNLD'!AA150+'VOL DELTA'!AA150</f>
        <v>1</v>
      </c>
      <c r="AB150" s="172">
        <f>'VOL DWNLD'!AB150+'VOL DELTA'!AB150</f>
        <v>1</v>
      </c>
      <c r="AC150" s="172">
        <f>'VOL DWNLD'!AC150+'VOL DELTA'!AC150</f>
        <v>1</v>
      </c>
      <c r="AD150" s="172">
        <f>'VOL DWNLD'!AD150+'VOL DELTA'!AD150</f>
        <v>1</v>
      </c>
      <c r="AE150" s="172">
        <f>'VOL DWNLD'!AE150+'VOL DELTA'!AE150</f>
        <v>1</v>
      </c>
      <c r="AF150" s="172">
        <f>'VOL DWNLD'!AF150+'VOL DELTA'!AF150</f>
        <v>1.1000000000000001</v>
      </c>
      <c r="AG150" s="172">
        <f>'VOL DWNLD'!AG150+'VOL DELTA'!AG150</f>
        <v>1.1000000000000001</v>
      </c>
      <c r="AH150" s="172">
        <f>'VOL DWNLD'!AH150+'VOL DELTA'!AH150</f>
        <v>1.05</v>
      </c>
      <c r="AI150" s="172">
        <f>'VOL DWNLD'!AI150+'VOL DELTA'!AI150</f>
        <v>1</v>
      </c>
      <c r="AJ150" s="172">
        <f>'VOL DWNLD'!AJ150+'VOL DELTA'!AJ150</f>
        <v>1</v>
      </c>
      <c r="AK150" s="172">
        <f>'VOL DWNLD'!AK150+'VOL DELTA'!AK150</f>
        <v>1.02</v>
      </c>
      <c r="AL150" s="172">
        <f>'VOL DWNLD'!AL150+'VOL DELTA'!AL150</f>
        <v>1</v>
      </c>
      <c r="AM150" s="172">
        <f>'VOL DWNLD'!AM150+'VOL DELTA'!AM150</f>
        <v>1</v>
      </c>
      <c r="AN150" s="172">
        <f>'VOL DWNLD'!AN150+'VOL DELTA'!AN150</f>
        <v>1</v>
      </c>
      <c r="AO150" s="172">
        <f>'VOL DWNLD'!AO150+'VOL DELTA'!AO150</f>
        <v>1</v>
      </c>
    </row>
    <row r="151" spans="1:41" x14ac:dyDescent="0.25">
      <c r="A151" s="171">
        <v>41275</v>
      </c>
      <c r="B151" s="172">
        <f>'VOL DWNLD'!B151+'VOL DELTA'!B151</f>
        <v>1</v>
      </c>
      <c r="C151" s="172">
        <f>'VOL DWNLD'!C151+'VOL DELTA'!C151</f>
        <v>1</v>
      </c>
      <c r="D151" s="172">
        <f>'VOL DWNLD'!D151+'VOL DELTA'!D151</f>
        <v>1</v>
      </c>
      <c r="E151" s="172">
        <f>'VOL DWNLD'!E151+'VOL DELTA'!E151</f>
        <v>1</v>
      </c>
      <c r="F151" s="172">
        <f>'VOL DWNLD'!F151+'VOL DELTA'!F151</f>
        <v>1</v>
      </c>
      <c r="G151" s="172">
        <f>'VOL DWNLD'!G151+'VOL DELTA'!G151</f>
        <v>1</v>
      </c>
      <c r="H151" s="172">
        <f>'VOL DWNLD'!H151+'VOL DELTA'!H151</f>
        <v>1</v>
      </c>
      <c r="I151" s="172">
        <f>'VOL DWNLD'!I151+'VOL DELTA'!I151</f>
        <v>1</v>
      </c>
      <c r="J151" s="172">
        <f>'VOL DWNLD'!J151+'VOL DELTA'!J151</f>
        <v>1</v>
      </c>
      <c r="K151" s="172">
        <f>'VOL DWNLD'!K151+'VOL DELTA'!K151</f>
        <v>1</v>
      </c>
      <c r="L151" s="172">
        <f>'VOL DWNLD'!L151+'VOL DELTA'!L151</f>
        <v>1</v>
      </c>
      <c r="M151" s="172">
        <f>'VOL DWNLD'!M151+'VOL DELTA'!M151</f>
        <v>1</v>
      </c>
      <c r="N151" s="172">
        <f>'VOL DWNLD'!N151+'VOL DELTA'!N151</f>
        <v>1</v>
      </c>
      <c r="O151" s="172">
        <f>'VOL DWNLD'!O151+'VOL DELTA'!O151</f>
        <v>1</v>
      </c>
      <c r="P151" s="172">
        <f>'VOL DWNLD'!P151+'VOL DELTA'!P151</f>
        <v>1.03</v>
      </c>
      <c r="Q151" s="172">
        <f>'VOL DWNLD'!Q151+'VOL DELTA'!Q151</f>
        <v>1</v>
      </c>
      <c r="R151" s="172">
        <f>'VOL DWNLD'!R151+'VOL DELTA'!R151</f>
        <v>1</v>
      </c>
      <c r="S151" s="172">
        <f>'VOL DWNLD'!S151+'VOL DELTA'!S151</f>
        <v>1.02</v>
      </c>
      <c r="T151" s="172">
        <f>'VOL DWNLD'!T151+'VOL DELTA'!T151</f>
        <v>1</v>
      </c>
      <c r="U151" s="172">
        <f>'VOL DWNLD'!U151+'VOL DELTA'!U151</f>
        <v>1</v>
      </c>
      <c r="V151" s="172">
        <f>'VOL DWNLD'!V151+'VOL DELTA'!V151</f>
        <v>1</v>
      </c>
      <c r="W151" s="172">
        <f>'VOL DWNLD'!W151+'VOL DELTA'!W151</f>
        <v>1</v>
      </c>
      <c r="X151" s="172">
        <f>'VOL DWNLD'!X151+'VOL DELTA'!X151</f>
        <v>1</v>
      </c>
      <c r="Y151" s="172">
        <f>'VOL DWNLD'!Y151+'VOL DELTA'!Y151</f>
        <v>1</v>
      </c>
      <c r="Z151" s="172">
        <f>'VOL DWNLD'!Z151+'VOL DELTA'!Z151</f>
        <v>1</v>
      </c>
      <c r="AA151" s="172">
        <f>'VOL DWNLD'!AA151+'VOL DELTA'!AA151</f>
        <v>1</v>
      </c>
      <c r="AB151" s="172">
        <f>'VOL DWNLD'!AB151+'VOL DELTA'!AB151</f>
        <v>1</v>
      </c>
      <c r="AC151" s="172">
        <f>'VOL DWNLD'!AC151+'VOL DELTA'!AC151</f>
        <v>1</v>
      </c>
      <c r="AD151" s="172">
        <f>'VOL DWNLD'!AD151+'VOL DELTA'!AD151</f>
        <v>1</v>
      </c>
      <c r="AE151" s="172">
        <f>'VOL DWNLD'!AE151+'VOL DELTA'!AE151</f>
        <v>1</v>
      </c>
      <c r="AF151" s="172">
        <f>'VOL DWNLD'!AF151+'VOL DELTA'!AF151</f>
        <v>1.1000000000000001</v>
      </c>
      <c r="AG151" s="172">
        <f>'VOL DWNLD'!AG151+'VOL DELTA'!AG151</f>
        <v>1.1000000000000001</v>
      </c>
      <c r="AH151" s="172">
        <f>'VOL DWNLD'!AH151+'VOL DELTA'!AH151</f>
        <v>1.05</v>
      </c>
      <c r="AI151" s="172">
        <f>'VOL DWNLD'!AI151+'VOL DELTA'!AI151</f>
        <v>1</v>
      </c>
      <c r="AJ151" s="172">
        <f>'VOL DWNLD'!AJ151+'VOL DELTA'!AJ151</f>
        <v>1</v>
      </c>
      <c r="AK151" s="172">
        <f>'VOL DWNLD'!AK151+'VOL DELTA'!AK151</f>
        <v>1.02</v>
      </c>
      <c r="AL151" s="172">
        <f>'VOL DWNLD'!AL151+'VOL DELTA'!AL151</f>
        <v>1</v>
      </c>
      <c r="AM151" s="172">
        <f>'VOL DWNLD'!AM151+'VOL DELTA'!AM151</f>
        <v>1</v>
      </c>
      <c r="AN151" s="172">
        <f>'VOL DWNLD'!AN151+'VOL DELTA'!AN151</f>
        <v>1</v>
      </c>
      <c r="AO151" s="172">
        <f>'VOL DWNLD'!AO151+'VOL DELTA'!AO151</f>
        <v>1</v>
      </c>
    </row>
    <row r="152" spans="1:41" x14ac:dyDescent="0.25">
      <c r="A152" s="171">
        <v>41306</v>
      </c>
      <c r="B152" s="172">
        <f>'VOL DWNLD'!B152+'VOL DELTA'!B152</f>
        <v>1</v>
      </c>
      <c r="C152" s="172">
        <f>'VOL DWNLD'!C152+'VOL DELTA'!C152</f>
        <v>1</v>
      </c>
      <c r="D152" s="172">
        <f>'VOL DWNLD'!D152+'VOL DELTA'!D152</f>
        <v>1</v>
      </c>
      <c r="E152" s="172">
        <f>'VOL DWNLD'!E152+'VOL DELTA'!E152</f>
        <v>1</v>
      </c>
      <c r="F152" s="172">
        <f>'VOL DWNLD'!F152+'VOL DELTA'!F152</f>
        <v>1</v>
      </c>
      <c r="G152" s="172">
        <f>'VOL DWNLD'!G152+'VOL DELTA'!G152</f>
        <v>1</v>
      </c>
      <c r="H152" s="172">
        <f>'VOL DWNLD'!H152+'VOL DELTA'!H152</f>
        <v>1</v>
      </c>
      <c r="I152" s="172">
        <f>'VOL DWNLD'!I152+'VOL DELTA'!I152</f>
        <v>1</v>
      </c>
      <c r="J152" s="172">
        <f>'VOL DWNLD'!J152+'VOL DELTA'!J152</f>
        <v>1</v>
      </c>
      <c r="K152" s="172">
        <f>'VOL DWNLD'!K152+'VOL DELTA'!K152</f>
        <v>1</v>
      </c>
      <c r="L152" s="172">
        <f>'VOL DWNLD'!L152+'VOL DELTA'!L152</f>
        <v>1</v>
      </c>
      <c r="M152" s="172">
        <f>'VOL DWNLD'!M152+'VOL DELTA'!M152</f>
        <v>1</v>
      </c>
      <c r="N152" s="172">
        <f>'VOL DWNLD'!N152+'VOL DELTA'!N152</f>
        <v>1</v>
      </c>
      <c r="O152" s="172">
        <f>'VOL DWNLD'!O152+'VOL DELTA'!O152</f>
        <v>1</v>
      </c>
      <c r="P152" s="172">
        <f>'VOL DWNLD'!P152+'VOL DELTA'!P152</f>
        <v>1.03</v>
      </c>
      <c r="Q152" s="172">
        <f>'VOL DWNLD'!Q152+'VOL DELTA'!Q152</f>
        <v>1</v>
      </c>
      <c r="R152" s="172">
        <f>'VOL DWNLD'!R152+'VOL DELTA'!R152</f>
        <v>1</v>
      </c>
      <c r="S152" s="172">
        <f>'VOL DWNLD'!S152+'VOL DELTA'!S152</f>
        <v>1.02</v>
      </c>
      <c r="T152" s="172">
        <f>'VOL DWNLD'!T152+'VOL DELTA'!T152</f>
        <v>1</v>
      </c>
      <c r="U152" s="172">
        <f>'VOL DWNLD'!U152+'VOL DELTA'!U152</f>
        <v>1</v>
      </c>
      <c r="V152" s="172">
        <f>'VOL DWNLD'!V152+'VOL DELTA'!V152</f>
        <v>1</v>
      </c>
      <c r="W152" s="172">
        <f>'VOL DWNLD'!W152+'VOL DELTA'!W152</f>
        <v>1</v>
      </c>
      <c r="X152" s="172">
        <f>'VOL DWNLD'!X152+'VOL DELTA'!X152</f>
        <v>1</v>
      </c>
      <c r="Y152" s="172">
        <f>'VOL DWNLD'!Y152+'VOL DELTA'!Y152</f>
        <v>1</v>
      </c>
      <c r="Z152" s="172">
        <f>'VOL DWNLD'!Z152+'VOL DELTA'!Z152</f>
        <v>1</v>
      </c>
      <c r="AA152" s="172">
        <f>'VOL DWNLD'!AA152+'VOL DELTA'!AA152</f>
        <v>1</v>
      </c>
      <c r="AB152" s="172">
        <f>'VOL DWNLD'!AB152+'VOL DELTA'!AB152</f>
        <v>1</v>
      </c>
      <c r="AC152" s="172">
        <f>'VOL DWNLD'!AC152+'VOL DELTA'!AC152</f>
        <v>1</v>
      </c>
      <c r="AD152" s="172">
        <f>'VOL DWNLD'!AD152+'VOL DELTA'!AD152</f>
        <v>1</v>
      </c>
      <c r="AE152" s="172">
        <f>'VOL DWNLD'!AE152+'VOL DELTA'!AE152</f>
        <v>1</v>
      </c>
      <c r="AF152" s="172">
        <f>'VOL DWNLD'!AF152+'VOL DELTA'!AF152</f>
        <v>1.1000000000000001</v>
      </c>
      <c r="AG152" s="172">
        <f>'VOL DWNLD'!AG152+'VOL DELTA'!AG152</f>
        <v>1.1000000000000001</v>
      </c>
      <c r="AH152" s="172">
        <f>'VOL DWNLD'!AH152+'VOL DELTA'!AH152</f>
        <v>1.05</v>
      </c>
      <c r="AI152" s="172">
        <f>'VOL DWNLD'!AI152+'VOL DELTA'!AI152</f>
        <v>1</v>
      </c>
      <c r="AJ152" s="172">
        <f>'VOL DWNLD'!AJ152+'VOL DELTA'!AJ152</f>
        <v>1</v>
      </c>
      <c r="AK152" s="172">
        <f>'VOL DWNLD'!AK152+'VOL DELTA'!AK152</f>
        <v>1.02</v>
      </c>
      <c r="AL152" s="172">
        <f>'VOL DWNLD'!AL152+'VOL DELTA'!AL152</f>
        <v>1</v>
      </c>
      <c r="AM152" s="172">
        <f>'VOL DWNLD'!AM152+'VOL DELTA'!AM152</f>
        <v>1</v>
      </c>
      <c r="AN152" s="172">
        <f>'VOL DWNLD'!AN152+'VOL DELTA'!AN152</f>
        <v>1</v>
      </c>
      <c r="AO152" s="172">
        <f>'VOL DWNLD'!AO152+'VOL DELTA'!AO152</f>
        <v>1</v>
      </c>
    </row>
    <row r="153" spans="1:41" x14ac:dyDescent="0.25">
      <c r="A153" s="171">
        <v>41334</v>
      </c>
      <c r="B153" s="172">
        <f>'VOL DWNLD'!B153+'VOL DELTA'!B153</f>
        <v>1</v>
      </c>
      <c r="C153" s="172">
        <f>'VOL DWNLD'!C153+'VOL DELTA'!C153</f>
        <v>1</v>
      </c>
      <c r="D153" s="172">
        <f>'VOL DWNLD'!D153+'VOL DELTA'!D153</f>
        <v>1</v>
      </c>
      <c r="E153" s="172">
        <f>'VOL DWNLD'!E153+'VOL DELTA'!E153</f>
        <v>1</v>
      </c>
      <c r="F153" s="172">
        <f>'VOL DWNLD'!F153+'VOL DELTA'!F153</f>
        <v>1</v>
      </c>
      <c r="G153" s="172">
        <f>'VOL DWNLD'!G153+'VOL DELTA'!G153</f>
        <v>1</v>
      </c>
      <c r="H153" s="172">
        <f>'VOL DWNLD'!H153+'VOL DELTA'!H153</f>
        <v>1</v>
      </c>
      <c r="I153" s="172">
        <f>'VOL DWNLD'!I153+'VOL DELTA'!I153</f>
        <v>1</v>
      </c>
      <c r="J153" s="172">
        <f>'VOL DWNLD'!J153+'VOL DELTA'!J153</f>
        <v>1</v>
      </c>
      <c r="K153" s="172">
        <f>'VOL DWNLD'!K153+'VOL DELTA'!K153</f>
        <v>1</v>
      </c>
      <c r="L153" s="172">
        <f>'VOL DWNLD'!L153+'VOL DELTA'!L153</f>
        <v>1</v>
      </c>
      <c r="M153" s="172">
        <f>'VOL DWNLD'!M153+'VOL DELTA'!M153</f>
        <v>1</v>
      </c>
      <c r="N153" s="172">
        <f>'VOL DWNLD'!N153+'VOL DELTA'!N153</f>
        <v>1</v>
      </c>
      <c r="O153" s="172">
        <f>'VOL DWNLD'!O153+'VOL DELTA'!O153</f>
        <v>1</v>
      </c>
      <c r="P153" s="172">
        <f>'VOL DWNLD'!P153+'VOL DELTA'!P153</f>
        <v>1.03</v>
      </c>
      <c r="Q153" s="172">
        <f>'VOL DWNLD'!Q153+'VOL DELTA'!Q153</f>
        <v>1</v>
      </c>
      <c r="R153" s="172">
        <f>'VOL DWNLD'!R153+'VOL DELTA'!R153</f>
        <v>1</v>
      </c>
      <c r="S153" s="172">
        <f>'VOL DWNLD'!S153+'VOL DELTA'!S153</f>
        <v>1.02</v>
      </c>
      <c r="T153" s="172">
        <f>'VOL DWNLD'!T153+'VOL DELTA'!T153</f>
        <v>1</v>
      </c>
      <c r="U153" s="172">
        <f>'VOL DWNLD'!U153+'VOL DELTA'!U153</f>
        <v>1</v>
      </c>
      <c r="V153" s="172">
        <f>'VOL DWNLD'!V153+'VOL DELTA'!V153</f>
        <v>1</v>
      </c>
      <c r="W153" s="172">
        <f>'VOL DWNLD'!W153+'VOL DELTA'!W153</f>
        <v>1</v>
      </c>
      <c r="X153" s="172">
        <f>'VOL DWNLD'!X153+'VOL DELTA'!X153</f>
        <v>1</v>
      </c>
      <c r="Y153" s="172">
        <f>'VOL DWNLD'!Y153+'VOL DELTA'!Y153</f>
        <v>1</v>
      </c>
      <c r="Z153" s="172">
        <f>'VOL DWNLD'!Z153+'VOL DELTA'!Z153</f>
        <v>1</v>
      </c>
      <c r="AA153" s="172">
        <f>'VOL DWNLD'!AA153+'VOL DELTA'!AA153</f>
        <v>1</v>
      </c>
      <c r="AB153" s="172">
        <f>'VOL DWNLD'!AB153+'VOL DELTA'!AB153</f>
        <v>1</v>
      </c>
      <c r="AC153" s="172">
        <f>'VOL DWNLD'!AC153+'VOL DELTA'!AC153</f>
        <v>1</v>
      </c>
      <c r="AD153" s="172">
        <f>'VOL DWNLD'!AD153+'VOL DELTA'!AD153</f>
        <v>1</v>
      </c>
      <c r="AE153" s="172">
        <f>'VOL DWNLD'!AE153+'VOL DELTA'!AE153</f>
        <v>1</v>
      </c>
      <c r="AF153" s="172">
        <f>'VOL DWNLD'!AF153+'VOL DELTA'!AF153</f>
        <v>1.1000000000000001</v>
      </c>
      <c r="AG153" s="172">
        <f>'VOL DWNLD'!AG153+'VOL DELTA'!AG153</f>
        <v>1.1000000000000001</v>
      </c>
      <c r="AH153" s="172">
        <f>'VOL DWNLD'!AH153+'VOL DELTA'!AH153</f>
        <v>1.05</v>
      </c>
      <c r="AI153" s="172">
        <f>'VOL DWNLD'!AI153+'VOL DELTA'!AI153</f>
        <v>1</v>
      </c>
      <c r="AJ153" s="172">
        <f>'VOL DWNLD'!AJ153+'VOL DELTA'!AJ153</f>
        <v>1</v>
      </c>
      <c r="AK153" s="172">
        <f>'VOL DWNLD'!AK153+'VOL DELTA'!AK153</f>
        <v>1.02</v>
      </c>
      <c r="AL153" s="172">
        <f>'VOL DWNLD'!AL153+'VOL DELTA'!AL153</f>
        <v>1</v>
      </c>
      <c r="AM153" s="172">
        <f>'VOL DWNLD'!AM153+'VOL DELTA'!AM153</f>
        <v>1</v>
      </c>
      <c r="AN153" s="172">
        <f>'VOL DWNLD'!AN153+'VOL DELTA'!AN153</f>
        <v>1</v>
      </c>
      <c r="AO153" s="172">
        <f>'VOL DWNLD'!AO153+'VOL DELTA'!AO153</f>
        <v>1</v>
      </c>
    </row>
    <row r="154" spans="1:41" x14ac:dyDescent="0.25">
      <c r="A154" s="171">
        <v>41365</v>
      </c>
      <c r="B154" s="172">
        <f>'VOL DWNLD'!B154+'VOL DELTA'!B154</f>
        <v>1</v>
      </c>
      <c r="C154" s="172">
        <f>'VOL DWNLD'!C154+'VOL DELTA'!C154</f>
        <v>1</v>
      </c>
      <c r="D154" s="172">
        <f>'VOL DWNLD'!D154+'VOL DELTA'!D154</f>
        <v>1</v>
      </c>
      <c r="E154" s="172">
        <f>'VOL DWNLD'!E154+'VOL DELTA'!E154</f>
        <v>1</v>
      </c>
      <c r="F154" s="172">
        <f>'VOL DWNLD'!F154+'VOL DELTA'!F154</f>
        <v>1</v>
      </c>
      <c r="G154" s="172">
        <f>'VOL DWNLD'!G154+'VOL DELTA'!G154</f>
        <v>1</v>
      </c>
      <c r="H154" s="172">
        <f>'VOL DWNLD'!H154+'VOL DELTA'!H154</f>
        <v>1</v>
      </c>
      <c r="I154" s="172">
        <f>'VOL DWNLD'!I154+'VOL DELTA'!I154</f>
        <v>1</v>
      </c>
      <c r="J154" s="172">
        <f>'VOL DWNLD'!J154+'VOL DELTA'!J154</f>
        <v>1</v>
      </c>
      <c r="K154" s="172">
        <f>'VOL DWNLD'!K154+'VOL DELTA'!K154</f>
        <v>1</v>
      </c>
      <c r="L154" s="172">
        <f>'VOL DWNLD'!L154+'VOL DELTA'!L154</f>
        <v>1</v>
      </c>
      <c r="M154" s="172">
        <f>'VOL DWNLD'!M154+'VOL DELTA'!M154</f>
        <v>1</v>
      </c>
      <c r="N154" s="172">
        <f>'VOL DWNLD'!N154+'VOL DELTA'!N154</f>
        <v>1</v>
      </c>
      <c r="O154" s="172">
        <f>'VOL DWNLD'!O154+'VOL DELTA'!O154</f>
        <v>1</v>
      </c>
      <c r="P154" s="172">
        <f>'VOL DWNLD'!P154+'VOL DELTA'!P154</f>
        <v>1.03</v>
      </c>
      <c r="Q154" s="172">
        <f>'VOL DWNLD'!Q154+'VOL DELTA'!Q154</f>
        <v>1</v>
      </c>
      <c r="R154" s="172">
        <f>'VOL DWNLD'!R154+'VOL DELTA'!R154</f>
        <v>1</v>
      </c>
      <c r="S154" s="172">
        <f>'VOL DWNLD'!S154+'VOL DELTA'!S154</f>
        <v>1.02</v>
      </c>
      <c r="T154" s="172">
        <f>'VOL DWNLD'!T154+'VOL DELTA'!T154</f>
        <v>1</v>
      </c>
      <c r="U154" s="172">
        <f>'VOL DWNLD'!U154+'VOL DELTA'!U154</f>
        <v>1</v>
      </c>
      <c r="V154" s="172">
        <f>'VOL DWNLD'!V154+'VOL DELTA'!V154</f>
        <v>1</v>
      </c>
      <c r="W154" s="172">
        <f>'VOL DWNLD'!W154+'VOL DELTA'!W154</f>
        <v>1</v>
      </c>
      <c r="X154" s="172">
        <f>'VOL DWNLD'!X154+'VOL DELTA'!X154</f>
        <v>1</v>
      </c>
      <c r="Y154" s="172">
        <f>'VOL DWNLD'!Y154+'VOL DELTA'!Y154</f>
        <v>1.02</v>
      </c>
      <c r="Z154" s="172">
        <f>'VOL DWNLD'!Z154+'VOL DELTA'!Z154</f>
        <v>1</v>
      </c>
      <c r="AA154" s="172">
        <f>'VOL DWNLD'!AA154+'VOL DELTA'!AA154</f>
        <v>1</v>
      </c>
      <c r="AB154" s="172">
        <f>'VOL DWNLD'!AB154+'VOL DELTA'!AB154</f>
        <v>1</v>
      </c>
      <c r="AC154" s="172">
        <f>'VOL DWNLD'!AC154+'VOL DELTA'!AC154</f>
        <v>1</v>
      </c>
      <c r="AD154" s="172">
        <f>'VOL DWNLD'!AD154+'VOL DELTA'!AD154</f>
        <v>0.98</v>
      </c>
      <c r="AE154" s="172">
        <f>'VOL DWNLD'!AE154+'VOL DELTA'!AE154</f>
        <v>0.98</v>
      </c>
      <c r="AF154" s="172">
        <f>'VOL DWNLD'!AF154+'VOL DELTA'!AF154</f>
        <v>0.98</v>
      </c>
      <c r="AG154" s="172">
        <f>'VOL DWNLD'!AG154+'VOL DELTA'!AG154</f>
        <v>0.98</v>
      </c>
      <c r="AH154" s="172">
        <f>'VOL DWNLD'!AH154+'VOL DELTA'!AH154</f>
        <v>1.05</v>
      </c>
      <c r="AI154" s="172">
        <f>'VOL DWNLD'!AI154+'VOL DELTA'!AI154</f>
        <v>1</v>
      </c>
      <c r="AJ154" s="172">
        <f>'VOL DWNLD'!AJ154+'VOL DELTA'!AJ154</f>
        <v>1</v>
      </c>
      <c r="AK154" s="172">
        <f>'VOL DWNLD'!AK154+'VOL DELTA'!AK154</f>
        <v>1.02</v>
      </c>
      <c r="AL154" s="172">
        <f>'VOL DWNLD'!AL154+'VOL DELTA'!AL154</f>
        <v>1</v>
      </c>
      <c r="AM154" s="172">
        <f>'VOL DWNLD'!AM154+'VOL DELTA'!AM154</f>
        <v>1</v>
      </c>
      <c r="AN154" s="172">
        <f>'VOL DWNLD'!AN154+'VOL DELTA'!AN154</f>
        <v>1</v>
      </c>
      <c r="AO154" s="172">
        <f>'VOL DWNLD'!AO154+'VOL DELTA'!AO154</f>
        <v>1</v>
      </c>
    </row>
    <row r="155" spans="1:41" x14ac:dyDescent="0.25">
      <c r="A155" s="171">
        <v>41395</v>
      </c>
      <c r="B155" s="172">
        <f>'VOL DWNLD'!B155+'VOL DELTA'!B155</f>
        <v>1</v>
      </c>
      <c r="C155" s="172">
        <f>'VOL DWNLD'!C155+'VOL DELTA'!C155</f>
        <v>1</v>
      </c>
      <c r="D155" s="172">
        <f>'VOL DWNLD'!D155+'VOL DELTA'!D155</f>
        <v>1</v>
      </c>
      <c r="E155" s="172">
        <f>'VOL DWNLD'!E155+'VOL DELTA'!E155</f>
        <v>1</v>
      </c>
      <c r="F155" s="172">
        <f>'VOL DWNLD'!F155+'VOL DELTA'!F155</f>
        <v>1</v>
      </c>
      <c r="G155" s="172">
        <f>'VOL DWNLD'!G155+'VOL DELTA'!G155</f>
        <v>1</v>
      </c>
      <c r="H155" s="172">
        <f>'VOL DWNLD'!H155+'VOL DELTA'!H155</f>
        <v>1</v>
      </c>
      <c r="I155" s="172">
        <f>'VOL DWNLD'!I155+'VOL DELTA'!I155</f>
        <v>1</v>
      </c>
      <c r="J155" s="172">
        <f>'VOL DWNLD'!J155+'VOL DELTA'!J155</f>
        <v>1</v>
      </c>
      <c r="K155" s="172">
        <f>'VOL DWNLD'!K155+'VOL DELTA'!K155</f>
        <v>1</v>
      </c>
      <c r="L155" s="172">
        <f>'VOL DWNLD'!L155+'VOL DELTA'!L155</f>
        <v>1</v>
      </c>
      <c r="M155" s="172">
        <f>'VOL DWNLD'!M155+'VOL DELTA'!M155</f>
        <v>1</v>
      </c>
      <c r="N155" s="172">
        <f>'VOL DWNLD'!N155+'VOL DELTA'!N155</f>
        <v>1</v>
      </c>
      <c r="O155" s="172">
        <f>'VOL DWNLD'!O155+'VOL DELTA'!O155</f>
        <v>1</v>
      </c>
      <c r="P155" s="172">
        <f>'VOL DWNLD'!P155+'VOL DELTA'!P155</f>
        <v>1.03</v>
      </c>
      <c r="Q155" s="172">
        <f>'VOL DWNLD'!Q155+'VOL DELTA'!Q155</f>
        <v>1</v>
      </c>
      <c r="R155" s="172">
        <f>'VOL DWNLD'!R155+'VOL DELTA'!R155</f>
        <v>1</v>
      </c>
      <c r="S155" s="172">
        <f>'VOL DWNLD'!S155+'VOL DELTA'!S155</f>
        <v>1.02</v>
      </c>
      <c r="T155" s="172">
        <f>'VOL DWNLD'!T155+'VOL DELTA'!T155</f>
        <v>1</v>
      </c>
      <c r="U155" s="172">
        <f>'VOL DWNLD'!U155+'VOL DELTA'!U155</f>
        <v>1</v>
      </c>
      <c r="V155" s="172">
        <f>'VOL DWNLD'!V155+'VOL DELTA'!V155</f>
        <v>1</v>
      </c>
      <c r="W155" s="172">
        <f>'VOL DWNLD'!W155+'VOL DELTA'!W155</f>
        <v>1</v>
      </c>
      <c r="X155" s="172">
        <f>'VOL DWNLD'!X155+'VOL DELTA'!X155</f>
        <v>1</v>
      </c>
      <c r="Y155" s="172">
        <f>'VOL DWNLD'!Y155+'VOL DELTA'!Y155</f>
        <v>1.02</v>
      </c>
      <c r="Z155" s="172">
        <f>'VOL DWNLD'!Z155+'VOL DELTA'!Z155</f>
        <v>1</v>
      </c>
      <c r="AA155" s="172">
        <f>'VOL DWNLD'!AA155+'VOL DELTA'!AA155</f>
        <v>1</v>
      </c>
      <c r="AB155" s="172">
        <f>'VOL DWNLD'!AB155+'VOL DELTA'!AB155</f>
        <v>1</v>
      </c>
      <c r="AC155" s="172">
        <f>'VOL DWNLD'!AC155+'VOL DELTA'!AC155</f>
        <v>1</v>
      </c>
      <c r="AD155" s="172">
        <f>'VOL DWNLD'!AD155+'VOL DELTA'!AD155</f>
        <v>0.98</v>
      </c>
      <c r="AE155" s="172">
        <f>'VOL DWNLD'!AE155+'VOL DELTA'!AE155</f>
        <v>0.98</v>
      </c>
      <c r="AF155" s="172">
        <f>'VOL DWNLD'!AF155+'VOL DELTA'!AF155</f>
        <v>0.98</v>
      </c>
      <c r="AG155" s="172">
        <f>'VOL DWNLD'!AG155+'VOL DELTA'!AG155</f>
        <v>0.98</v>
      </c>
      <c r="AH155" s="172">
        <f>'VOL DWNLD'!AH155+'VOL DELTA'!AH155</f>
        <v>1.05</v>
      </c>
      <c r="AI155" s="172">
        <f>'VOL DWNLD'!AI155+'VOL DELTA'!AI155</f>
        <v>1</v>
      </c>
      <c r="AJ155" s="172">
        <f>'VOL DWNLD'!AJ155+'VOL DELTA'!AJ155</f>
        <v>1</v>
      </c>
      <c r="AK155" s="172">
        <f>'VOL DWNLD'!AK155+'VOL DELTA'!AK155</f>
        <v>1.02</v>
      </c>
      <c r="AL155" s="172">
        <f>'VOL DWNLD'!AL155+'VOL DELTA'!AL155</f>
        <v>1</v>
      </c>
      <c r="AM155" s="172">
        <f>'VOL DWNLD'!AM155+'VOL DELTA'!AM155</f>
        <v>1</v>
      </c>
      <c r="AN155" s="172">
        <f>'VOL DWNLD'!AN155+'VOL DELTA'!AN155</f>
        <v>1</v>
      </c>
      <c r="AO155" s="172">
        <f>'VOL DWNLD'!AO155+'VOL DELTA'!AO155</f>
        <v>1</v>
      </c>
    </row>
    <row r="156" spans="1:41" x14ac:dyDescent="0.25">
      <c r="A156" s="171">
        <v>41426</v>
      </c>
      <c r="B156" s="172">
        <f>'VOL DWNLD'!B156+'VOL DELTA'!B156</f>
        <v>1</v>
      </c>
      <c r="C156" s="172">
        <f>'VOL DWNLD'!C156+'VOL DELTA'!C156</f>
        <v>1</v>
      </c>
      <c r="D156" s="172">
        <f>'VOL DWNLD'!D156+'VOL DELTA'!D156</f>
        <v>1</v>
      </c>
      <c r="E156" s="172">
        <f>'VOL DWNLD'!E156+'VOL DELTA'!E156</f>
        <v>1</v>
      </c>
      <c r="F156" s="172">
        <f>'VOL DWNLD'!F156+'VOL DELTA'!F156</f>
        <v>1</v>
      </c>
      <c r="G156" s="172">
        <f>'VOL DWNLD'!G156+'VOL DELTA'!G156</f>
        <v>1</v>
      </c>
      <c r="H156" s="172">
        <f>'VOL DWNLD'!H156+'VOL DELTA'!H156</f>
        <v>1</v>
      </c>
      <c r="I156" s="172">
        <f>'VOL DWNLD'!I156+'VOL DELTA'!I156</f>
        <v>1</v>
      </c>
      <c r="J156" s="172">
        <f>'VOL DWNLD'!J156+'VOL DELTA'!J156</f>
        <v>1</v>
      </c>
      <c r="K156" s="172">
        <f>'VOL DWNLD'!K156+'VOL DELTA'!K156</f>
        <v>1</v>
      </c>
      <c r="L156" s="172">
        <f>'VOL DWNLD'!L156+'VOL DELTA'!L156</f>
        <v>1</v>
      </c>
      <c r="M156" s="172">
        <f>'VOL DWNLD'!M156+'VOL DELTA'!M156</f>
        <v>1</v>
      </c>
      <c r="N156" s="172">
        <f>'VOL DWNLD'!N156+'VOL DELTA'!N156</f>
        <v>1</v>
      </c>
      <c r="O156" s="172">
        <f>'VOL DWNLD'!O156+'VOL DELTA'!O156</f>
        <v>1</v>
      </c>
      <c r="P156" s="172">
        <f>'VOL DWNLD'!P156+'VOL DELTA'!P156</f>
        <v>1.03</v>
      </c>
      <c r="Q156" s="172">
        <f>'VOL DWNLD'!Q156+'VOL DELTA'!Q156</f>
        <v>1</v>
      </c>
      <c r="R156" s="172">
        <f>'VOL DWNLD'!R156+'VOL DELTA'!R156</f>
        <v>1</v>
      </c>
      <c r="S156" s="172">
        <f>'VOL DWNLD'!S156+'VOL DELTA'!S156</f>
        <v>1.02</v>
      </c>
      <c r="T156" s="172">
        <f>'VOL DWNLD'!T156+'VOL DELTA'!T156</f>
        <v>1</v>
      </c>
      <c r="U156" s="172">
        <f>'VOL DWNLD'!U156+'VOL DELTA'!U156</f>
        <v>1</v>
      </c>
      <c r="V156" s="172">
        <f>'VOL DWNLD'!V156+'VOL DELTA'!V156</f>
        <v>1</v>
      </c>
      <c r="W156" s="172">
        <f>'VOL DWNLD'!W156+'VOL DELTA'!W156</f>
        <v>1</v>
      </c>
      <c r="X156" s="172">
        <f>'VOL DWNLD'!X156+'VOL DELTA'!X156</f>
        <v>1</v>
      </c>
      <c r="Y156" s="172">
        <f>'VOL DWNLD'!Y156+'VOL DELTA'!Y156</f>
        <v>1.02</v>
      </c>
      <c r="Z156" s="172">
        <f>'VOL DWNLD'!Z156+'VOL DELTA'!Z156</f>
        <v>1</v>
      </c>
      <c r="AA156" s="172">
        <f>'VOL DWNLD'!AA156+'VOL DELTA'!AA156</f>
        <v>1</v>
      </c>
      <c r="AB156" s="172">
        <f>'VOL DWNLD'!AB156+'VOL DELTA'!AB156</f>
        <v>1</v>
      </c>
      <c r="AC156" s="172">
        <f>'VOL DWNLD'!AC156+'VOL DELTA'!AC156</f>
        <v>1</v>
      </c>
      <c r="AD156" s="172">
        <f>'VOL DWNLD'!AD156+'VOL DELTA'!AD156</f>
        <v>0.98</v>
      </c>
      <c r="AE156" s="172">
        <f>'VOL DWNLD'!AE156+'VOL DELTA'!AE156</f>
        <v>0.98</v>
      </c>
      <c r="AF156" s="172">
        <f>'VOL DWNLD'!AF156+'VOL DELTA'!AF156</f>
        <v>0.98</v>
      </c>
      <c r="AG156" s="172">
        <f>'VOL DWNLD'!AG156+'VOL DELTA'!AG156</f>
        <v>0.98</v>
      </c>
      <c r="AH156" s="172">
        <f>'VOL DWNLD'!AH156+'VOL DELTA'!AH156</f>
        <v>1.05</v>
      </c>
      <c r="AI156" s="172">
        <f>'VOL DWNLD'!AI156+'VOL DELTA'!AI156</f>
        <v>1</v>
      </c>
      <c r="AJ156" s="172">
        <f>'VOL DWNLD'!AJ156+'VOL DELTA'!AJ156</f>
        <v>1</v>
      </c>
      <c r="AK156" s="172">
        <f>'VOL DWNLD'!AK156+'VOL DELTA'!AK156</f>
        <v>1.02</v>
      </c>
      <c r="AL156" s="172">
        <f>'VOL DWNLD'!AL156+'VOL DELTA'!AL156</f>
        <v>1</v>
      </c>
      <c r="AM156" s="172">
        <f>'VOL DWNLD'!AM156+'VOL DELTA'!AM156</f>
        <v>1</v>
      </c>
      <c r="AN156" s="172">
        <f>'VOL DWNLD'!AN156+'VOL DELTA'!AN156</f>
        <v>1</v>
      </c>
      <c r="AO156" s="172">
        <f>'VOL DWNLD'!AO156+'VOL DELTA'!AO156</f>
        <v>1</v>
      </c>
    </row>
    <row r="157" spans="1:41" x14ac:dyDescent="0.25">
      <c r="A157" s="171">
        <v>41456</v>
      </c>
      <c r="B157" s="172">
        <f>'VOL DWNLD'!B157+'VOL DELTA'!B157</f>
        <v>1</v>
      </c>
      <c r="C157" s="172">
        <f>'VOL DWNLD'!C157+'VOL DELTA'!C157</f>
        <v>1</v>
      </c>
      <c r="D157" s="172">
        <f>'VOL DWNLD'!D157+'VOL DELTA'!D157</f>
        <v>1</v>
      </c>
      <c r="E157" s="172">
        <f>'VOL DWNLD'!E157+'VOL DELTA'!E157</f>
        <v>1</v>
      </c>
      <c r="F157" s="172">
        <f>'VOL DWNLD'!F157+'VOL DELTA'!F157</f>
        <v>1</v>
      </c>
      <c r="G157" s="172">
        <f>'VOL DWNLD'!G157+'VOL DELTA'!G157</f>
        <v>1</v>
      </c>
      <c r="H157" s="172">
        <f>'VOL DWNLD'!H157+'VOL DELTA'!H157</f>
        <v>1</v>
      </c>
      <c r="I157" s="172">
        <f>'VOL DWNLD'!I157+'VOL DELTA'!I157</f>
        <v>1</v>
      </c>
      <c r="J157" s="172">
        <f>'VOL DWNLD'!J157+'VOL DELTA'!J157</f>
        <v>1</v>
      </c>
      <c r="K157" s="172">
        <f>'VOL DWNLD'!K157+'VOL DELTA'!K157</f>
        <v>1</v>
      </c>
      <c r="L157" s="172">
        <f>'VOL DWNLD'!L157+'VOL DELTA'!L157</f>
        <v>1</v>
      </c>
      <c r="M157" s="172">
        <f>'VOL DWNLD'!M157+'VOL DELTA'!M157</f>
        <v>1</v>
      </c>
      <c r="N157" s="172">
        <f>'VOL DWNLD'!N157+'VOL DELTA'!N157</f>
        <v>1</v>
      </c>
      <c r="O157" s="172">
        <f>'VOL DWNLD'!O157+'VOL DELTA'!O157</f>
        <v>1</v>
      </c>
      <c r="P157" s="172">
        <f>'VOL DWNLD'!P157+'VOL DELTA'!P157</f>
        <v>1.03</v>
      </c>
      <c r="Q157" s="172">
        <f>'VOL DWNLD'!Q157+'VOL DELTA'!Q157</f>
        <v>1</v>
      </c>
      <c r="R157" s="172">
        <f>'VOL DWNLD'!R157+'VOL DELTA'!R157</f>
        <v>1</v>
      </c>
      <c r="S157" s="172">
        <f>'VOL DWNLD'!S157+'VOL DELTA'!S157</f>
        <v>1.02</v>
      </c>
      <c r="T157" s="172">
        <f>'VOL DWNLD'!T157+'VOL DELTA'!T157</f>
        <v>1</v>
      </c>
      <c r="U157" s="172">
        <f>'VOL DWNLD'!U157+'VOL DELTA'!U157</f>
        <v>1</v>
      </c>
      <c r="V157" s="172">
        <f>'VOL DWNLD'!V157+'VOL DELTA'!V157</f>
        <v>1</v>
      </c>
      <c r="W157" s="172">
        <f>'VOL DWNLD'!W157+'VOL DELTA'!W157</f>
        <v>1</v>
      </c>
      <c r="X157" s="172">
        <f>'VOL DWNLD'!X157+'VOL DELTA'!X157</f>
        <v>1</v>
      </c>
      <c r="Y157" s="172">
        <f>'VOL DWNLD'!Y157+'VOL DELTA'!Y157</f>
        <v>1.02</v>
      </c>
      <c r="Z157" s="172">
        <f>'VOL DWNLD'!Z157+'VOL DELTA'!Z157</f>
        <v>1</v>
      </c>
      <c r="AA157" s="172">
        <f>'VOL DWNLD'!AA157+'VOL DELTA'!AA157</f>
        <v>1</v>
      </c>
      <c r="AB157" s="172">
        <f>'VOL DWNLD'!AB157+'VOL DELTA'!AB157</f>
        <v>1</v>
      </c>
      <c r="AC157" s="172">
        <f>'VOL DWNLD'!AC157+'VOL DELTA'!AC157</f>
        <v>1</v>
      </c>
      <c r="AD157" s="172">
        <f>'VOL DWNLD'!AD157+'VOL DELTA'!AD157</f>
        <v>0.98</v>
      </c>
      <c r="AE157" s="172">
        <f>'VOL DWNLD'!AE157+'VOL DELTA'!AE157</f>
        <v>0.98</v>
      </c>
      <c r="AF157" s="172">
        <f>'VOL DWNLD'!AF157+'VOL DELTA'!AF157</f>
        <v>0.98</v>
      </c>
      <c r="AG157" s="172">
        <f>'VOL DWNLD'!AG157+'VOL DELTA'!AG157</f>
        <v>0.98</v>
      </c>
      <c r="AH157" s="172">
        <f>'VOL DWNLD'!AH157+'VOL DELTA'!AH157</f>
        <v>1.05</v>
      </c>
      <c r="AI157" s="172">
        <f>'VOL DWNLD'!AI157+'VOL DELTA'!AI157</f>
        <v>1</v>
      </c>
      <c r="AJ157" s="172">
        <f>'VOL DWNLD'!AJ157+'VOL DELTA'!AJ157</f>
        <v>1</v>
      </c>
      <c r="AK157" s="172">
        <f>'VOL DWNLD'!AK157+'VOL DELTA'!AK157</f>
        <v>1.02</v>
      </c>
      <c r="AL157" s="172">
        <f>'VOL DWNLD'!AL157+'VOL DELTA'!AL157</f>
        <v>1</v>
      </c>
      <c r="AM157" s="172">
        <f>'VOL DWNLD'!AM157+'VOL DELTA'!AM157</f>
        <v>1</v>
      </c>
      <c r="AN157" s="172">
        <f>'VOL DWNLD'!AN157+'VOL DELTA'!AN157</f>
        <v>1</v>
      </c>
      <c r="AO157" s="172">
        <f>'VOL DWNLD'!AO157+'VOL DELTA'!AO157</f>
        <v>1</v>
      </c>
    </row>
    <row r="158" spans="1:41" x14ac:dyDescent="0.25">
      <c r="A158" s="171">
        <v>41487</v>
      </c>
      <c r="B158" s="172">
        <f>'VOL DWNLD'!B158+'VOL DELTA'!B158</f>
        <v>1</v>
      </c>
      <c r="C158" s="172">
        <f>'VOL DWNLD'!C158+'VOL DELTA'!C158</f>
        <v>1</v>
      </c>
      <c r="D158" s="172">
        <f>'VOL DWNLD'!D158+'VOL DELTA'!D158</f>
        <v>1</v>
      </c>
      <c r="E158" s="172">
        <f>'VOL DWNLD'!E158+'VOL DELTA'!E158</f>
        <v>1</v>
      </c>
      <c r="F158" s="172">
        <f>'VOL DWNLD'!F158+'VOL DELTA'!F158</f>
        <v>1</v>
      </c>
      <c r="G158" s="172">
        <f>'VOL DWNLD'!G158+'VOL DELTA'!G158</f>
        <v>1</v>
      </c>
      <c r="H158" s="172">
        <f>'VOL DWNLD'!H158+'VOL DELTA'!H158</f>
        <v>1</v>
      </c>
      <c r="I158" s="172">
        <f>'VOL DWNLD'!I158+'VOL DELTA'!I158</f>
        <v>1</v>
      </c>
      <c r="J158" s="172">
        <f>'VOL DWNLD'!J158+'VOL DELTA'!J158</f>
        <v>1</v>
      </c>
      <c r="K158" s="172">
        <f>'VOL DWNLD'!K158+'VOL DELTA'!K158</f>
        <v>1</v>
      </c>
      <c r="L158" s="172">
        <f>'VOL DWNLD'!L158+'VOL DELTA'!L158</f>
        <v>1</v>
      </c>
      <c r="M158" s="172">
        <f>'VOL DWNLD'!M158+'VOL DELTA'!M158</f>
        <v>1</v>
      </c>
      <c r="N158" s="172">
        <f>'VOL DWNLD'!N158+'VOL DELTA'!N158</f>
        <v>1</v>
      </c>
      <c r="O158" s="172">
        <f>'VOL DWNLD'!O158+'VOL DELTA'!O158</f>
        <v>1</v>
      </c>
      <c r="P158" s="172">
        <f>'VOL DWNLD'!P158+'VOL DELTA'!P158</f>
        <v>1.03</v>
      </c>
      <c r="Q158" s="172">
        <f>'VOL DWNLD'!Q158+'VOL DELTA'!Q158</f>
        <v>1</v>
      </c>
      <c r="R158" s="172">
        <f>'VOL DWNLD'!R158+'VOL DELTA'!R158</f>
        <v>1</v>
      </c>
      <c r="S158" s="172">
        <f>'VOL DWNLD'!S158+'VOL DELTA'!S158</f>
        <v>1.02</v>
      </c>
      <c r="T158" s="172">
        <f>'VOL DWNLD'!T158+'VOL DELTA'!T158</f>
        <v>1</v>
      </c>
      <c r="U158" s="172">
        <f>'VOL DWNLD'!U158+'VOL DELTA'!U158</f>
        <v>1</v>
      </c>
      <c r="V158" s="172">
        <f>'VOL DWNLD'!V158+'VOL DELTA'!V158</f>
        <v>1</v>
      </c>
      <c r="W158" s="172">
        <f>'VOL DWNLD'!W158+'VOL DELTA'!W158</f>
        <v>1</v>
      </c>
      <c r="X158" s="172">
        <f>'VOL DWNLD'!X158+'VOL DELTA'!X158</f>
        <v>1</v>
      </c>
      <c r="Y158" s="172">
        <f>'VOL DWNLD'!Y158+'VOL DELTA'!Y158</f>
        <v>1.02</v>
      </c>
      <c r="Z158" s="172">
        <f>'VOL DWNLD'!Z158+'VOL DELTA'!Z158</f>
        <v>1</v>
      </c>
      <c r="AA158" s="172">
        <f>'VOL DWNLD'!AA158+'VOL DELTA'!AA158</f>
        <v>1</v>
      </c>
      <c r="AB158" s="172">
        <f>'VOL DWNLD'!AB158+'VOL DELTA'!AB158</f>
        <v>1</v>
      </c>
      <c r="AC158" s="172">
        <f>'VOL DWNLD'!AC158+'VOL DELTA'!AC158</f>
        <v>1</v>
      </c>
      <c r="AD158" s="172">
        <f>'VOL DWNLD'!AD158+'VOL DELTA'!AD158</f>
        <v>0.98</v>
      </c>
      <c r="AE158" s="172">
        <f>'VOL DWNLD'!AE158+'VOL DELTA'!AE158</f>
        <v>0.98</v>
      </c>
      <c r="AF158" s="172">
        <f>'VOL DWNLD'!AF158+'VOL DELTA'!AF158</f>
        <v>0.98</v>
      </c>
      <c r="AG158" s="172">
        <f>'VOL DWNLD'!AG158+'VOL DELTA'!AG158</f>
        <v>0.98</v>
      </c>
      <c r="AH158" s="172">
        <f>'VOL DWNLD'!AH158+'VOL DELTA'!AH158</f>
        <v>1.05</v>
      </c>
      <c r="AI158" s="172">
        <f>'VOL DWNLD'!AI158+'VOL DELTA'!AI158</f>
        <v>1</v>
      </c>
      <c r="AJ158" s="172">
        <f>'VOL DWNLD'!AJ158+'VOL DELTA'!AJ158</f>
        <v>1</v>
      </c>
      <c r="AK158" s="172">
        <f>'VOL DWNLD'!AK158+'VOL DELTA'!AK158</f>
        <v>1.02</v>
      </c>
      <c r="AL158" s="172">
        <f>'VOL DWNLD'!AL158+'VOL DELTA'!AL158</f>
        <v>1</v>
      </c>
      <c r="AM158" s="172">
        <f>'VOL DWNLD'!AM158+'VOL DELTA'!AM158</f>
        <v>1</v>
      </c>
      <c r="AN158" s="172">
        <f>'VOL DWNLD'!AN158+'VOL DELTA'!AN158</f>
        <v>1</v>
      </c>
      <c r="AO158" s="172">
        <f>'VOL DWNLD'!AO158+'VOL DELTA'!AO158</f>
        <v>1</v>
      </c>
    </row>
    <row r="159" spans="1:41" x14ac:dyDescent="0.25">
      <c r="A159" s="171">
        <v>41518</v>
      </c>
      <c r="B159" s="172">
        <f>'VOL DWNLD'!B159+'VOL DELTA'!B159</f>
        <v>1</v>
      </c>
      <c r="C159" s="172">
        <f>'VOL DWNLD'!C159+'VOL DELTA'!C159</f>
        <v>1</v>
      </c>
      <c r="D159" s="172">
        <f>'VOL DWNLD'!D159+'VOL DELTA'!D159</f>
        <v>1</v>
      </c>
      <c r="E159" s="172">
        <f>'VOL DWNLD'!E159+'VOL DELTA'!E159</f>
        <v>1</v>
      </c>
      <c r="F159" s="172">
        <f>'VOL DWNLD'!F159+'VOL DELTA'!F159</f>
        <v>1</v>
      </c>
      <c r="G159" s="172">
        <f>'VOL DWNLD'!G159+'VOL DELTA'!G159</f>
        <v>1</v>
      </c>
      <c r="H159" s="172">
        <f>'VOL DWNLD'!H159+'VOL DELTA'!H159</f>
        <v>1</v>
      </c>
      <c r="I159" s="172">
        <f>'VOL DWNLD'!I159+'VOL DELTA'!I159</f>
        <v>1</v>
      </c>
      <c r="J159" s="172">
        <f>'VOL DWNLD'!J159+'VOL DELTA'!J159</f>
        <v>1</v>
      </c>
      <c r="K159" s="172">
        <f>'VOL DWNLD'!K159+'VOL DELTA'!K159</f>
        <v>1</v>
      </c>
      <c r="L159" s="172">
        <f>'VOL DWNLD'!L159+'VOL DELTA'!L159</f>
        <v>1</v>
      </c>
      <c r="M159" s="172">
        <f>'VOL DWNLD'!M159+'VOL DELTA'!M159</f>
        <v>1</v>
      </c>
      <c r="N159" s="172">
        <f>'VOL DWNLD'!N159+'VOL DELTA'!N159</f>
        <v>1</v>
      </c>
      <c r="O159" s="172">
        <f>'VOL DWNLD'!O159+'VOL DELTA'!O159</f>
        <v>1</v>
      </c>
      <c r="P159" s="172">
        <f>'VOL DWNLD'!P159+'VOL DELTA'!P159</f>
        <v>1.03</v>
      </c>
      <c r="Q159" s="172">
        <f>'VOL DWNLD'!Q159+'VOL DELTA'!Q159</f>
        <v>1</v>
      </c>
      <c r="R159" s="172">
        <f>'VOL DWNLD'!R159+'VOL DELTA'!R159</f>
        <v>1</v>
      </c>
      <c r="S159" s="172">
        <f>'VOL DWNLD'!S159+'VOL DELTA'!S159</f>
        <v>1.02</v>
      </c>
      <c r="T159" s="172">
        <f>'VOL DWNLD'!T159+'VOL DELTA'!T159</f>
        <v>1</v>
      </c>
      <c r="U159" s="172">
        <f>'VOL DWNLD'!U159+'VOL DELTA'!U159</f>
        <v>1</v>
      </c>
      <c r="V159" s="172">
        <f>'VOL DWNLD'!V159+'VOL DELTA'!V159</f>
        <v>1</v>
      </c>
      <c r="W159" s="172">
        <f>'VOL DWNLD'!W159+'VOL DELTA'!W159</f>
        <v>1</v>
      </c>
      <c r="X159" s="172">
        <f>'VOL DWNLD'!X159+'VOL DELTA'!X159</f>
        <v>1</v>
      </c>
      <c r="Y159" s="172">
        <f>'VOL DWNLD'!Y159+'VOL DELTA'!Y159</f>
        <v>1.02</v>
      </c>
      <c r="Z159" s="172">
        <f>'VOL DWNLD'!Z159+'VOL DELTA'!Z159</f>
        <v>1</v>
      </c>
      <c r="AA159" s="172">
        <f>'VOL DWNLD'!AA159+'VOL DELTA'!AA159</f>
        <v>1</v>
      </c>
      <c r="AB159" s="172">
        <f>'VOL DWNLD'!AB159+'VOL DELTA'!AB159</f>
        <v>1</v>
      </c>
      <c r="AC159" s="172">
        <f>'VOL DWNLD'!AC159+'VOL DELTA'!AC159</f>
        <v>1</v>
      </c>
      <c r="AD159" s="172">
        <f>'VOL DWNLD'!AD159+'VOL DELTA'!AD159</f>
        <v>0.98</v>
      </c>
      <c r="AE159" s="172">
        <f>'VOL DWNLD'!AE159+'VOL DELTA'!AE159</f>
        <v>0.98</v>
      </c>
      <c r="AF159" s="172">
        <f>'VOL DWNLD'!AF159+'VOL DELTA'!AF159</f>
        <v>0.98</v>
      </c>
      <c r="AG159" s="172">
        <f>'VOL DWNLD'!AG159+'VOL DELTA'!AG159</f>
        <v>0.98</v>
      </c>
      <c r="AH159" s="172">
        <f>'VOL DWNLD'!AH159+'VOL DELTA'!AH159</f>
        <v>1.05</v>
      </c>
      <c r="AI159" s="172">
        <f>'VOL DWNLD'!AI159+'VOL DELTA'!AI159</f>
        <v>1</v>
      </c>
      <c r="AJ159" s="172">
        <f>'VOL DWNLD'!AJ159+'VOL DELTA'!AJ159</f>
        <v>1</v>
      </c>
      <c r="AK159" s="172">
        <f>'VOL DWNLD'!AK159+'VOL DELTA'!AK159</f>
        <v>1.02</v>
      </c>
      <c r="AL159" s="172">
        <f>'VOL DWNLD'!AL159+'VOL DELTA'!AL159</f>
        <v>1</v>
      </c>
      <c r="AM159" s="172">
        <f>'VOL DWNLD'!AM159+'VOL DELTA'!AM159</f>
        <v>1</v>
      </c>
      <c r="AN159" s="172">
        <f>'VOL DWNLD'!AN159+'VOL DELTA'!AN159</f>
        <v>1</v>
      </c>
      <c r="AO159" s="172">
        <f>'VOL DWNLD'!AO159+'VOL DELTA'!AO159</f>
        <v>1</v>
      </c>
    </row>
    <row r="160" spans="1:41" x14ac:dyDescent="0.25">
      <c r="A160" s="171">
        <v>41548</v>
      </c>
      <c r="B160" s="172">
        <f>'VOL DWNLD'!B160+'VOL DELTA'!B160</f>
        <v>1</v>
      </c>
      <c r="C160" s="172">
        <f>'VOL DWNLD'!C160+'VOL DELTA'!C160</f>
        <v>1</v>
      </c>
      <c r="D160" s="172">
        <f>'VOL DWNLD'!D160+'VOL DELTA'!D160</f>
        <v>1</v>
      </c>
      <c r="E160" s="172">
        <f>'VOL DWNLD'!E160+'VOL DELTA'!E160</f>
        <v>1</v>
      </c>
      <c r="F160" s="172">
        <f>'VOL DWNLD'!F160+'VOL DELTA'!F160</f>
        <v>1</v>
      </c>
      <c r="G160" s="172">
        <f>'VOL DWNLD'!G160+'VOL DELTA'!G160</f>
        <v>1</v>
      </c>
      <c r="H160" s="172">
        <f>'VOL DWNLD'!H160+'VOL DELTA'!H160</f>
        <v>1</v>
      </c>
      <c r="I160" s="172">
        <f>'VOL DWNLD'!I160+'VOL DELTA'!I160</f>
        <v>1</v>
      </c>
      <c r="J160" s="172">
        <f>'VOL DWNLD'!J160+'VOL DELTA'!J160</f>
        <v>1</v>
      </c>
      <c r="K160" s="172">
        <f>'VOL DWNLD'!K160+'VOL DELTA'!K160</f>
        <v>1</v>
      </c>
      <c r="L160" s="172">
        <f>'VOL DWNLD'!L160+'VOL DELTA'!L160</f>
        <v>1</v>
      </c>
      <c r="M160" s="172">
        <f>'VOL DWNLD'!M160+'VOL DELTA'!M160</f>
        <v>1</v>
      </c>
      <c r="N160" s="172">
        <f>'VOL DWNLD'!N160+'VOL DELTA'!N160</f>
        <v>1</v>
      </c>
      <c r="O160" s="172">
        <f>'VOL DWNLD'!O160+'VOL DELTA'!O160</f>
        <v>1</v>
      </c>
      <c r="P160" s="172">
        <f>'VOL DWNLD'!P160+'VOL DELTA'!P160</f>
        <v>1.03</v>
      </c>
      <c r="Q160" s="172">
        <f>'VOL DWNLD'!Q160+'VOL DELTA'!Q160</f>
        <v>1</v>
      </c>
      <c r="R160" s="172">
        <f>'VOL DWNLD'!R160+'VOL DELTA'!R160</f>
        <v>1</v>
      </c>
      <c r="S160" s="172">
        <f>'VOL DWNLD'!S160+'VOL DELTA'!S160</f>
        <v>1.02</v>
      </c>
      <c r="T160" s="172">
        <f>'VOL DWNLD'!T160+'VOL DELTA'!T160</f>
        <v>1</v>
      </c>
      <c r="U160" s="172">
        <f>'VOL DWNLD'!U160+'VOL DELTA'!U160</f>
        <v>1</v>
      </c>
      <c r="V160" s="172">
        <f>'VOL DWNLD'!V160+'VOL DELTA'!V160</f>
        <v>1</v>
      </c>
      <c r="W160" s="172">
        <f>'VOL DWNLD'!W160+'VOL DELTA'!W160</f>
        <v>1</v>
      </c>
      <c r="X160" s="172">
        <f>'VOL DWNLD'!X160+'VOL DELTA'!X160</f>
        <v>1</v>
      </c>
      <c r="Y160" s="172">
        <f>'VOL DWNLD'!Y160+'VOL DELTA'!Y160</f>
        <v>1.02</v>
      </c>
      <c r="Z160" s="172">
        <f>'VOL DWNLD'!Z160+'VOL DELTA'!Z160</f>
        <v>1</v>
      </c>
      <c r="AA160" s="172">
        <f>'VOL DWNLD'!AA160+'VOL DELTA'!AA160</f>
        <v>1</v>
      </c>
      <c r="AB160" s="172">
        <f>'VOL DWNLD'!AB160+'VOL DELTA'!AB160</f>
        <v>1</v>
      </c>
      <c r="AC160" s="172">
        <f>'VOL DWNLD'!AC160+'VOL DELTA'!AC160</f>
        <v>1</v>
      </c>
      <c r="AD160" s="172">
        <f>'VOL DWNLD'!AD160+'VOL DELTA'!AD160</f>
        <v>0.98</v>
      </c>
      <c r="AE160" s="172">
        <f>'VOL DWNLD'!AE160+'VOL DELTA'!AE160</f>
        <v>0.98</v>
      </c>
      <c r="AF160" s="172">
        <f>'VOL DWNLD'!AF160+'VOL DELTA'!AF160</f>
        <v>0.98</v>
      </c>
      <c r="AG160" s="172">
        <f>'VOL DWNLD'!AG160+'VOL DELTA'!AG160</f>
        <v>0.98</v>
      </c>
      <c r="AH160" s="172">
        <f>'VOL DWNLD'!AH160+'VOL DELTA'!AH160</f>
        <v>1.05</v>
      </c>
      <c r="AI160" s="172">
        <f>'VOL DWNLD'!AI160+'VOL DELTA'!AI160</f>
        <v>1</v>
      </c>
      <c r="AJ160" s="172">
        <f>'VOL DWNLD'!AJ160+'VOL DELTA'!AJ160</f>
        <v>1</v>
      </c>
      <c r="AK160" s="172">
        <f>'VOL DWNLD'!AK160+'VOL DELTA'!AK160</f>
        <v>1.02</v>
      </c>
      <c r="AL160" s="172">
        <f>'VOL DWNLD'!AL160+'VOL DELTA'!AL160</f>
        <v>1</v>
      </c>
      <c r="AM160" s="172">
        <f>'VOL DWNLD'!AM160+'VOL DELTA'!AM160</f>
        <v>1</v>
      </c>
      <c r="AN160" s="172">
        <f>'VOL DWNLD'!AN160+'VOL DELTA'!AN160</f>
        <v>1</v>
      </c>
      <c r="AO160" s="172">
        <f>'VOL DWNLD'!AO160+'VOL DELTA'!AO160</f>
        <v>1</v>
      </c>
    </row>
    <row r="161" spans="1:41" x14ac:dyDescent="0.25">
      <c r="A161" s="171">
        <v>41579</v>
      </c>
      <c r="B161" s="172">
        <f>'VOL DWNLD'!B161+'VOL DELTA'!B161</f>
        <v>1</v>
      </c>
      <c r="C161" s="172">
        <f>'VOL DWNLD'!C161+'VOL DELTA'!C161</f>
        <v>1</v>
      </c>
      <c r="D161" s="172">
        <f>'VOL DWNLD'!D161+'VOL DELTA'!D161</f>
        <v>1</v>
      </c>
      <c r="E161" s="172">
        <f>'VOL DWNLD'!E161+'VOL DELTA'!E161</f>
        <v>1</v>
      </c>
      <c r="F161" s="172">
        <f>'VOL DWNLD'!F161+'VOL DELTA'!F161</f>
        <v>1</v>
      </c>
      <c r="G161" s="172">
        <f>'VOL DWNLD'!G161+'VOL DELTA'!G161</f>
        <v>1</v>
      </c>
      <c r="H161" s="172">
        <f>'VOL DWNLD'!H161+'VOL DELTA'!H161</f>
        <v>1</v>
      </c>
      <c r="I161" s="172">
        <f>'VOL DWNLD'!I161+'VOL DELTA'!I161</f>
        <v>1</v>
      </c>
      <c r="J161" s="172">
        <f>'VOL DWNLD'!J161+'VOL DELTA'!J161</f>
        <v>1</v>
      </c>
      <c r="K161" s="172">
        <f>'VOL DWNLD'!K161+'VOL DELTA'!K161</f>
        <v>1</v>
      </c>
      <c r="L161" s="172">
        <f>'VOL DWNLD'!L161+'VOL DELTA'!L161</f>
        <v>1</v>
      </c>
      <c r="M161" s="172">
        <f>'VOL DWNLD'!M161+'VOL DELTA'!M161</f>
        <v>1</v>
      </c>
      <c r="N161" s="172">
        <f>'VOL DWNLD'!N161+'VOL DELTA'!N161</f>
        <v>1</v>
      </c>
      <c r="O161" s="172">
        <f>'VOL DWNLD'!O161+'VOL DELTA'!O161</f>
        <v>1</v>
      </c>
      <c r="P161" s="172">
        <f>'VOL DWNLD'!P161+'VOL DELTA'!P161</f>
        <v>1.03</v>
      </c>
      <c r="Q161" s="172">
        <f>'VOL DWNLD'!Q161+'VOL DELTA'!Q161</f>
        <v>1</v>
      </c>
      <c r="R161" s="172">
        <f>'VOL DWNLD'!R161+'VOL DELTA'!R161</f>
        <v>1</v>
      </c>
      <c r="S161" s="172">
        <f>'VOL DWNLD'!S161+'VOL DELTA'!S161</f>
        <v>1.02</v>
      </c>
      <c r="T161" s="172">
        <f>'VOL DWNLD'!T161+'VOL DELTA'!T161</f>
        <v>1</v>
      </c>
      <c r="U161" s="172">
        <f>'VOL DWNLD'!U161+'VOL DELTA'!U161</f>
        <v>1</v>
      </c>
      <c r="V161" s="172">
        <f>'VOL DWNLD'!V161+'VOL DELTA'!V161</f>
        <v>1</v>
      </c>
      <c r="W161" s="172">
        <f>'VOL DWNLD'!W161+'VOL DELTA'!W161</f>
        <v>1</v>
      </c>
      <c r="X161" s="172">
        <f>'VOL DWNLD'!X161+'VOL DELTA'!X161</f>
        <v>1</v>
      </c>
      <c r="Y161" s="172">
        <f>'VOL DWNLD'!Y161+'VOL DELTA'!Y161</f>
        <v>1</v>
      </c>
      <c r="Z161" s="172">
        <f>'VOL DWNLD'!Z161+'VOL DELTA'!Z161</f>
        <v>1</v>
      </c>
      <c r="AA161" s="172">
        <f>'VOL DWNLD'!AA161+'VOL DELTA'!AA161</f>
        <v>1</v>
      </c>
      <c r="AB161" s="172">
        <f>'VOL DWNLD'!AB161+'VOL DELTA'!AB161</f>
        <v>1</v>
      </c>
      <c r="AC161" s="172">
        <f>'VOL DWNLD'!AC161+'VOL DELTA'!AC161</f>
        <v>1</v>
      </c>
      <c r="AD161" s="172">
        <f>'VOL DWNLD'!AD161+'VOL DELTA'!AD161</f>
        <v>1</v>
      </c>
      <c r="AE161" s="172">
        <f>'VOL DWNLD'!AE161+'VOL DELTA'!AE161</f>
        <v>1</v>
      </c>
      <c r="AF161" s="172">
        <f>'VOL DWNLD'!AF161+'VOL DELTA'!AF161</f>
        <v>1.1000000000000001</v>
      </c>
      <c r="AG161" s="172">
        <f>'VOL DWNLD'!AG161+'VOL DELTA'!AG161</f>
        <v>1.1000000000000001</v>
      </c>
      <c r="AH161" s="172">
        <f>'VOL DWNLD'!AH161+'VOL DELTA'!AH161</f>
        <v>1.05</v>
      </c>
      <c r="AI161" s="172">
        <f>'VOL DWNLD'!AI161+'VOL DELTA'!AI161</f>
        <v>1</v>
      </c>
      <c r="AJ161" s="172">
        <f>'VOL DWNLD'!AJ161+'VOL DELTA'!AJ161</f>
        <v>1</v>
      </c>
      <c r="AK161" s="172">
        <f>'VOL DWNLD'!AK161+'VOL DELTA'!AK161</f>
        <v>1.02</v>
      </c>
      <c r="AL161" s="172">
        <f>'VOL DWNLD'!AL161+'VOL DELTA'!AL161</f>
        <v>1</v>
      </c>
      <c r="AM161" s="172">
        <f>'VOL DWNLD'!AM161+'VOL DELTA'!AM161</f>
        <v>1</v>
      </c>
      <c r="AN161" s="172">
        <f>'VOL DWNLD'!AN161+'VOL DELTA'!AN161</f>
        <v>1</v>
      </c>
      <c r="AO161" s="172">
        <f>'VOL DWNLD'!AO161+'VOL DELTA'!AO161</f>
        <v>1</v>
      </c>
    </row>
    <row r="162" spans="1:41" x14ac:dyDescent="0.25">
      <c r="A162" s="171">
        <v>41609</v>
      </c>
      <c r="B162" s="172">
        <f>'VOL DWNLD'!B162+'VOL DELTA'!B162</f>
        <v>1</v>
      </c>
      <c r="C162" s="172">
        <f>'VOL DWNLD'!C162+'VOL DELTA'!C162</f>
        <v>1</v>
      </c>
      <c r="D162" s="172">
        <f>'VOL DWNLD'!D162+'VOL DELTA'!D162</f>
        <v>1</v>
      </c>
      <c r="E162" s="172">
        <f>'VOL DWNLD'!E162+'VOL DELTA'!E162</f>
        <v>1</v>
      </c>
      <c r="F162" s="172">
        <f>'VOL DWNLD'!F162+'VOL DELTA'!F162</f>
        <v>1</v>
      </c>
      <c r="G162" s="172">
        <f>'VOL DWNLD'!G162+'VOL DELTA'!G162</f>
        <v>1</v>
      </c>
      <c r="H162" s="172">
        <f>'VOL DWNLD'!H162+'VOL DELTA'!H162</f>
        <v>1</v>
      </c>
      <c r="I162" s="172">
        <f>'VOL DWNLD'!I162+'VOL DELTA'!I162</f>
        <v>1</v>
      </c>
      <c r="J162" s="172">
        <f>'VOL DWNLD'!J162+'VOL DELTA'!J162</f>
        <v>1</v>
      </c>
      <c r="K162" s="172">
        <f>'VOL DWNLD'!K162+'VOL DELTA'!K162</f>
        <v>1</v>
      </c>
      <c r="L162" s="172">
        <f>'VOL DWNLD'!L162+'VOL DELTA'!L162</f>
        <v>1</v>
      </c>
      <c r="M162" s="172">
        <f>'VOL DWNLD'!M162+'VOL DELTA'!M162</f>
        <v>1</v>
      </c>
      <c r="N162" s="172">
        <f>'VOL DWNLD'!N162+'VOL DELTA'!N162</f>
        <v>1</v>
      </c>
      <c r="O162" s="172">
        <f>'VOL DWNLD'!O162+'VOL DELTA'!O162</f>
        <v>1</v>
      </c>
      <c r="P162" s="172">
        <f>'VOL DWNLD'!P162+'VOL DELTA'!P162</f>
        <v>1.03</v>
      </c>
      <c r="Q162" s="172">
        <f>'VOL DWNLD'!Q162+'VOL DELTA'!Q162</f>
        <v>1</v>
      </c>
      <c r="R162" s="172">
        <f>'VOL DWNLD'!R162+'VOL DELTA'!R162</f>
        <v>1</v>
      </c>
      <c r="S162" s="172">
        <f>'VOL DWNLD'!S162+'VOL DELTA'!S162</f>
        <v>1.02</v>
      </c>
      <c r="T162" s="172">
        <f>'VOL DWNLD'!T162+'VOL DELTA'!T162</f>
        <v>1</v>
      </c>
      <c r="U162" s="172">
        <f>'VOL DWNLD'!U162+'VOL DELTA'!U162</f>
        <v>1</v>
      </c>
      <c r="V162" s="172">
        <f>'VOL DWNLD'!V162+'VOL DELTA'!V162</f>
        <v>1</v>
      </c>
      <c r="W162" s="172">
        <f>'VOL DWNLD'!W162+'VOL DELTA'!W162</f>
        <v>1</v>
      </c>
      <c r="X162" s="172">
        <f>'VOL DWNLD'!X162+'VOL DELTA'!X162</f>
        <v>1</v>
      </c>
      <c r="Y162" s="172">
        <f>'VOL DWNLD'!Y162+'VOL DELTA'!Y162</f>
        <v>1</v>
      </c>
      <c r="Z162" s="172">
        <f>'VOL DWNLD'!Z162+'VOL DELTA'!Z162</f>
        <v>1</v>
      </c>
      <c r="AA162" s="172">
        <f>'VOL DWNLD'!AA162+'VOL DELTA'!AA162</f>
        <v>1</v>
      </c>
      <c r="AB162" s="172">
        <f>'VOL DWNLD'!AB162+'VOL DELTA'!AB162</f>
        <v>1</v>
      </c>
      <c r="AC162" s="172">
        <f>'VOL DWNLD'!AC162+'VOL DELTA'!AC162</f>
        <v>1</v>
      </c>
      <c r="AD162" s="172">
        <f>'VOL DWNLD'!AD162+'VOL DELTA'!AD162</f>
        <v>1</v>
      </c>
      <c r="AE162" s="172">
        <f>'VOL DWNLD'!AE162+'VOL DELTA'!AE162</f>
        <v>1</v>
      </c>
      <c r="AF162" s="172">
        <f>'VOL DWNLD'!AF162+'VOL DELTA'!AF162</f>
        <v>1.1000000000000001</v>
      </c>
      <c r="AG162" s="172">
        <f>'VOL DWNLD'!AG162+'VOL DELTA'!AG162</f>
        <v>1.1000000000000001</v>
      </c>
      <c r="AH162" s="172">
        <f>'VOL DWNLD'!AH162+'VOL DELTA'!AH162</f>
        <v>1.05</v>
      </c>
      <c r="AI162" s="172">
        <f>'VOL DWNLD'!AI162+'VOL DELTA'!AI162</f>
        <v>1</v>
      </c>
      <c r="AJ162" s="172">
        <f>'VOL DWNLD'!AJ162+'VOL DELTA'!AJ162</f>
        <v>1</v>
      </c>
      <c r="AK162" s="172">
        <f>'VOL DWNLD'!AK162+'VOL DELTA'!AK162</f>
        <v>1.02</v>
      </c>
      <c r="AL162" s="172">
        <f>'VOL DWNLD'!AL162+'VOL DELTA'!AL162</f>
        <v>1</v>
      </c>
      <c r="AM162" s="172">
        <f>'VOL DWNLD'!AM162+'VOL DELTA'!AM162</f>
        <v>1</v>
      </c>
      <c r="AN162" s="172">
        <f>'VOL DWNLD'!AN162+'VOL DELTA'!AN162</f>
        <v>1</v>
      </c>
      <c r="AO162" s="172">
        <f>'VOL DWNLD'!AO162+'VOL DELTA'!AO162</f>
        <v>1</v>
      </c>
    </row>
    <row r="163" spans="1:41" x14ac:dyDescent="0.25">
      <c r="A163" s="171">
        <v>41640</v>
      </c>
      <c r="B163" s="172">
        <f>'VOL DWNLD'!B163+'VOL DELTA'!B163</f>
        <v>1</v>
      </c>
      <c r="C163" s="172">
        <f>'VOL DWNLD'!C163+'VOL DELTA'!C163</f>
        <v>1</v>
      </c>
      <c r="D163" s="172">
        <f>'VOL DWNLD'!D163+'VOL DELTA'!D163</f>
        <v>1</v>
      </c>
      <c r="E163" s="172">
        <f>'VOL DWNLD'!E163+'VOL DELTA'!E163</f>
        <v>1</v>
      </c>
      <c r="F163" s="172">
        <f>'VOL DWNLD'!F163+'VOL DELTA'!F163</f>
        <v>1</v>
      </c>
      <c r="G163" s="172">
        <f>'VOL DWNLD'!G163+'VOL DELTA'!G163</f>
        <v>1</v>
      </c>
      <c r="H163" s="172">
        <f>'VOL DWNLD'!H163+'VOL DELTA'!H163</f>
        <v>1</v>
      </c>
      <c r="I163" s="172">
        <f>'VOL DWNLD'!I163+'VOL DELTA'!I163</f>
        <v>1</v>
      </c>
      <c r="J163" s="172">
        <f>'VOL DWNLD'!J163+'VOL DELTA'!J163</f>
        <v>1</v>
      </c>
      <c r="K163" s="172">
        <f>'VOL DWNLD'!K163+'VOL DELTA'!K163</f>
        <v>1</v>
      </c>
      <c r="L163" s="172">
        <f>'VOL DWNLD'!L163+'VOL DELTA'!L163</f>
        <v>1</v>
      </c>
      <c r="M163" s="172">
        <f>'VOL DWNLD'!M163+'VOL DELTA'!M163</f>
        <v>1</v>
      </c>
      <c r="N163" s="172">
        <f>'VOL DWNLD'!N163+'VOL DELTA'!N163</f>
        <v>1</v>
      </c>
      <c r="O163" s="172">
        <f>'VOL DWNLD'!O163+'VOL DELTA'!O163</f>
        <v>1</v>
      </c>
      <c r="P163" s="172">
        <f>'VOL DWNLD'!P163+'VOL DELTA'!P163</f>
        <v>1.03</v>
      </c>
      <c r="Q163" s="172">
        <f>'VOL DWNLD'!Q163+'VOL DELTA'!Q163</f>
        <v>1</v>
      </c>
      <c r="R163" s="172">
        <f>'VOL DWNLD'!R163+'VOL DELTA'!R163</f>
        <v>1</v>
      </c>
      <c r="S163" s="172">
        <f>'VOL DWNLD'!S163+'VOL DELTA'!S163</f>
        <v>1.02</v>
      </c>
      <c r="T163" s="172">
        <f>'VOL DWNLD'!T163+'VOL DELTA'!T163</f>
        <v>1</v>
      </c>
      <c r="U163" s="172">
        <f>'VOL DWNLD'!U163+'VOL DELTA'!U163</f>
        <v>1</v>
      </c>
      <c r="V163" s="172">
        <f>'VOL DWNLD'!V163+'VOL DELTA'!V163</f>
        <v>1</v>
      </c>
      <c r="W163" s="172">
        <f>'VOL DWNLD'!W163+'VOL DELTA'!W163</f>
        <v>1</v>
      </c>
      <c r="X163" s="172">
        <f>'VOL DWNLD'!X163+'VOL DELTA'!X163</f>
        <v>1</v>
      </c>
      <c r="Y163" s="172">
        <f>'VOL DWNLD'!Y163+'VOL DELTA'!Y163</f>
        <v>1</v>
      </c>
      <c r="Z163" s="172">
        <f>'VOL DWNLD'!Z163+'VOL DELTA'!Z163</f>
        <v>1</v>
      </c>
      <c r="AA163" s="172">
        <f>'VOL DWNLD'!AA163+'VOL DELTA'!AA163</f>
        <v>1</v>
      </c>
      <c r="AB163" s="172">
        <f>'VOL DWNLD'!AB163+'VOL DELTA'!AB163</f>
        <v>1</v>
      </c>
      <c r="AC163" s="172">
        <f>'VOL DWNLD'!AC163+'VOL DELTA'!AC163</f>
        <v>1</v>
      </c>
      <c r="AD163" s="172">
        <f>'VOL DWNLD'!AD163+'VOL DELTA'!AD163</f>
        <v>1</v>
      </c>
      <c r="AE163" s="172">
        <f>'VOL DWNLD'!AE163+'VOL DELTA'!AE163</f>
        <v>1</v>
      </c>
      <c r="AF163" s="172">
        <f>'VOL DWNLD'!AF163+'VOL DELTA'!AF163</f>
        <v>1.1000000000000001</v>
      </c>
      <c r="AG163" s="172">
        <f>'VOL DWNLD'!AG163+'VOL DELTA'!AG163</f>
        <v>1.1000000000000001</v>
      </c>
      <c r="AH163" s="172">
        <f>'VOL DWNLD'!AH163+'VOL DELTA'!AH163</f>
        <v>1.05</v>
      </c>
      <c r="AI163" s="172">
        <f>'VOL DWNLD'!AI163+'VOL DELTA'!AI163</f>
        <v>1</v>
      </c>
      <c r="AJ163" s="172">
        <f>'VOL DWNLD'!AJ163+'VOL DELTA'!AJ163</f>
        <v>1</v>
      </c>
      <c r="AK163" s="172">
        <f>'VOL DWNLD'!AK163+'VOL DELTA'!AK163</f>
        <v>1.02</v>
      </c>
      <c r="AL163" s="172">
        <f>'VOL DWNLD'!AL163+'VOL DELTA'!AL163</f>
        <v>1</v>
      </c>
      <c r="AM163" s="172">
        <f>'VOL DWNLD'!AM163+'VOL DELTA'!AM163</f>
        <v>1</v>
      </c>
      <c r="AN163" s="172">
        <f>'VOL DWNLD'!AN163+'VOL DELTA'!AN163</f>
        <v>1</v>
      </c>
      <c r="AO163" s="172">
        <f>'VOL DWNLD'!AO163+'VOL DELTA'!AO163</f>
        <v>1</v>
      </c>
    </row>
    <row r="164" spans="1:41" x14ac:dyDescent="0.25">
      <c r="A164" s="171">
        <v>41671</v>
      </c>
      <c r="B164" s="172">
        <f>'VOL DWNLD'!B164+'VOL DELTA'!B164</f>
        <v>1</v>
      </c>
      <c r="C164" s="172">
        <f>'VOL DWNLD'!C164+'VOL DELTA'!C164</f>
        <v>1</v>
      </c>
      <c r="D164" s="172">
        <f>'VOL DWNLD'!D164+'VOL DELTA'!D164</f>
        <v>1</v>
      </c>
      <c r="E164" s="172">
        <f>'VOL DWNLD'!E164+'VOL DELTA'!E164</f>
        <v>1</v>
      </c>
      <c r="F164" s="172">
        <f>'VOL DWNLD'!F164+'VOL DELTA'!F164</f>
        <v>1</v>
      </c>
      <c r="G164" s="172">
        <f>'VOL DWNLD'!G164+'VOL DELTA'!G164</f>
        <v>1</v>
      </c>
      <c r="H164" s="172">
        <f>'VOL DWNLD'!H164+'VOL DELTA'!H164</f>
        <v>1</v>
      </c>
      <c r="I164" s="172">
        <f>'VOL DWNLD'!I164+'VOL DELTA'!I164</f>
        <v>1</v>
      </c>
      <c r="J164" s="172">
        <f>'VOL DWNLD'!J164+'VOL DELTA'!J164</f>
        <v>1</v>
      </c>
      <c r="K164" s="172">
        <f>'VOL DWNLD'!K164+'VOL DELTA'!K164</f>
        <v>1</v>
      </c>
      <c r="L164" s="172">
        <f>'VOL DWNLD'!L164+'VOL DELTA'!L164</f>
        <v>1</v>
      </c>
      <c r="M164" s="172">
        <f>'VOL DWNLD'!M164+'VOL DELTA'!M164</f>
        <v>1</v>
      </c>
      <c r="N164" s="172">
        <f>'VOL DWNLD'!N164+'VOL DELTA'!N164</f>
        <v>1</v>
      </c>
      <c r="O164" s="172">
        <f>'VOL DWNLD'!O164+'VOL DELTA'!O164</f>
        <v>1</v>
      </c>
      <c r="P164" s="172">
        <f>'VOL DWNLD'!P164+'VOL DELTA'!P164</f>
        <v>1.03</v>
      </c>
      <c r="Q164" s="172">
        <f>'VOL DWNLD'!Q164+'VOL DELTA'!Q164</f>
        <v>1</v>
      </c>
      <c r="R164" s="172">
        <f>'VOL DWNLD'!R164+'VOL DELTA'!R164</f>
        <v>1</v>
      </c>
      <c r="S164" s="172">
        <f>'VOL DWNLD'!S164+'VOL DELTA'!S164</f>
        <v>1.02</v>
      </c>
      <c r="T164" s="172">
        <f>'VOL DWNLD'!T164+'VOL DELTA'!T164</f>
        <v>1</v>
      </c>
      <c r="U164" s="172">
        <f>'VOL DWNLD'!U164+'VOL DELTA'!U164</f>
        <v>1</v>
      </c>
      <c r="V164" s="172">
        <f>'VOL DWNLD'!V164+'VOL DELTA'!V164</f>
        <v>1</v>
      </c>
      <c r="W164" s="172">
        <f>'VOL DWNLD'!W164+'VOL DELTA'!W164</f>
        <v>1</v>
      </c>
      <c r="X164" s="172">
        <f>'VOL DWNLD'!X164+'VOL DELTA'!X164</f>
        <v>1</v>
      </c>
      <c r="Y164" s="172">
        <f>'VOL DWNLD'!Y164+'VOL DELTA'!Y164</f>
        <v>1</v>
      </c>
      <c r="Z164" s="172">
        <f>'VOL DWNLD'!Z164+'VOL DELTA'!Z164</f>
        <v>1</v>
      </c>
      <c r="AA164" s="172">
        <f>'VOL DWNLD'!AA164+'VOL DELTA'!AA164</f>
        <v>1</v>
      </c>
      <c r="AB164" s="172">
        <f>'VOL DWNLD'!AB164+'VOL DELTA'!AB164</f>
        <v>1</v>
      </c>
      <c r="AC164" s="172">
        <f>'VOL DWNLD'!AC164+'VOL DELTA'!AC164</f>
        <v>1</v>
      </c>
      <c r="AD164" s="172">
        <f>'VOL DWNLD'!AD164+'VOL DELTA'!AD164</f>
        <v>1</v>
      </c>
      <c r="AE164" s="172">
        <f>'VOL DWNLD'!AE164+'VOL DELTA'!AE164</f>
        <v>1</v>
      </c>
      <c r="AF164" s="172">
        <f>'VOL DWNLD'!AF164+'VOL DELTA'!AF164</f>
        <v>1.1000000000000001</v>
      </c>
      <c r="AG164" s="172">
        <f>'VOL DWNLD'!AG164+'VOL DELTA'!AG164</f>
        <v>1.1000000000000001</v>
      </c>
      <c r="AH164" s="172">
        <f>'VOL DWNLD'!AH164+'VOL DELTA'!AH164</f>
        <v>1.05</v>
      </c>
      <c r="AI164" s="172">
        <f>'VOL DWNLD'!AI164+'VOL DELTA'!AI164</f>
        <v>1</v>
      </c>
      <c r="AJ164" s="172">
        <f>'VOL DWNLD'!AJ164+'VOL DELTA'!AJ164</f>
        <v>1</v>
      </c>
      <c r="AK164" s="172">
        <f>'VOL DWNLD'!AK164+'VOL DELTA'!AK164</f>
        <v>1.02</v>
      </c>
      <c r="AL164" s="172">
        <f>'VOL DWNLD'!AL164+'VOL DELTA'!AL164</f>
        <v>1</v>
      </c>
      <c r="AM164" s="172">
        <f>'VOL DWNLD'!AM164+'VOL DELTA'!AM164</f>
        <v>1</v>
      </c>
      <c r="AN164" s="172">
        <f>'VOL DWNLD'!AN164+'VOL DELTA'!AN164</f>
        <v>1</v>
      </c>
      <c r="AO164" s="172">
        <f>'VOL DWNLD'!AO164+'VOL DELTA'!AO164</f>
        <v>1</v>
      </c>
    </row>
    <row r="165" spans="1:41" x14ac:dyDescent="0.25">
      <c r="A165" s="171">
        <v>41699</v>
      </c>
      <c r="B165" s="172">
        <f>'VOL DWNLD'!B165+'VOL DELTA'!B165</f>
        <v>1</v>
      </c>
      <c r="C165" s="172">
        <f>'VOL DWNLD'!C165+'VOL DELTA'!C165</f>
        <v>1</v>
      </c>
      <c r="D165" s="172">
        <f>'VOL DWNLD'!D165+'VOL DELTA'!D165</f>
        <v>1</v>
      </c>
      <c r="E165" s="172">
        <f>'VOL DWNLD'!E165+'VOL DELTA'!E165</f>
        <v>1</v>
      </c>
      <c r="F165" s="172">
        <f>'VOL DWNLD'!F165+'VOL DELTA'!F165</f>
        <v>1</v>
      </c>
      <c r="G165" s="172">
        <f>'VOL DWNLD'!G165+'VOL DELTA'!G165</f>
        <v>1</v>
      </c>
      <c r="H165" s="172">
        <f>'VOL DWNLD'!H165+'VOL DELTA'!H165</f>
        <v>1</v>
      </c>
      <c r="I165" s="172">
        <f>'VOL DWNLD'!I165+'VOL DELTA'!I165</f>
        <v>1</v>
      </c>
      <c r="J165" s="172">
        <f>'VOL DWNLD'!J165+'VOL DELTA'!J165</f>
        <v>1</v>
      </c>
      <c r="K165" s="172">
        <f>'VOL DWNLD'!K165+'VOL DELTA'!K165</f>
        <v>1</v>
      </c>
      <c r="L165" s="172">
        <f>'VOL DWNLD'!L165+'VOL DELTA'!L165</f>
        <v>1</v>
      </c>
      <c r="M165" s="172">
        <f>'VOL DWNLD'!M165+'VOL DELTA'!M165</f>
        <v>1</v>
      </c>
      <c r="N165" s="172">
        <f>'VOL DWNLD'!N165+'VOL DELTA'!N165</f>
        <v>1</v>
      </c>
      <c r="O165" s="172">
        <f>'VOL DWNLD'!O165+'VOL DELTA'!O165</f>
        <v>1</v>
      </c>
      <c r="P165" s="172">
        <f>'VOL DWNLD'!P165+'VOL DELTA'!P165</f>
        <v>1.03</v>
      </c>
      <c r="Q165" s="172">
        <f>'VOL DWNLD'!Q165+'VOL DELTA'!Q165</f>
        <v>1</v>
      </c>
      <c r="R165" s="172">
        <f>'VOL DWNLD'!R165+'VOL DELTA'!R165</f>
        <v>1</v>
      </c>
      <c r="S165" s="172">
        <f>'VOL DWNLD'!S165+'VOL DELTA'!S165</f>
        <v>1.02</v>
      </c>
      <c r="T165" s="172">
        <f>'VOL DWNLD'!T165+'VOL DELTA'!T165</f>
        <v>1</v>
      </c>
      <c r="U165" s="172">
        <f>'VOL DWNLD'!U165+'VOL DELTA'!U165</f>
        <v>1</v>
      </c>
      <c r="V165" s="172">
        <f>'VOL DWNLD'!V165+'VOL DELTA'!V165</f>
        <v>1</v>
      </c>
      <c r="W165" s="172">
        <f>'VOL DWNLD'!W165+'VOL DELTA'!W165</f>
        <v>1</v>
      </c>
      <c r="X165" s="172">
        <f>'VOL DWNLD'!X165+'VOL DELTA'!X165</f>
        <v>1</v>
      </c>
      <c r="Y165" s="172">
        <f>'VOL DWNLD'!Y165+'VOL DELTA'!Y165</f>
        <v>1</v>
      </c>
      <c r="Z165" s="172">
        <f>'VOL DWNLD'!Z165+'VOL DELTA'!Z165</f>
        <v>1</v>
      </c>
      <c r="AA165" s="172">
        <f>'VOL DWNLD'!AA165+'VOL DELTA'!AA165</f>
        <v>1</v>
      </c>
      <c r="AB165" s="172">
        <f>'VOL DWNLD'!AB165+'VOL DELTA'!AB165</f>
        <v>1</v>
      </c>
      <c r="AC165" s="172">
        <f>'VOL DWNLD'!AC165+'VOL DELTA'!AC165</f>
        <v>1</v>
      </c>
      <c r="AD165" s="172">
        <f>'VOL DWNLD'!AD165+'VOL DELTA'!AD165</f>
        <v>1</v>
      </c>
      <c r="AE165" s="172">
        <f>'VOL DWNLD'!AE165+'VOL DELTA'!AE165</f>
        <v>1</v>
      </c>
      <c r="AF165" s="172">
        <f>'VOL DWNLD'!AF165+'VOL DELTA'!AF165</f>
        <v>1.1000000000000001</v>
      </c>
      <c r="AG165" s="172">
        <f>'VOL DWNLD'!AG165+'VOL DELTA'!AG165</f>
        <v>1.1000000000000001</v>
      </c>
      <c r="AH165" s="172">
        <f>'VOL DWNLD'!AH165+'VOL DELTA'!AH165</f>
        <v>1.05</v>
      </c>
      <c r="AI165" s="172">
        <f>'VOL DWNLD'!AI165+'VOL DELTA'!AI165</f>
        <v>1</v>
      </c>
      <c r="AJ165" s="172">
        <f>'VOL DWNLD'!AJ165+'VOL DELTA'!AJ165</f>
        <v>1</v>
      </c>
      <c r="AK165" s="172">
        <f>'VOL DWNLD'!AK165+'VOL DELTA'!AK165</f>
        <v>1.02</v>
      </c>
      <c r="AL165" s="172">
        <f>'VOL DWNLD'!AL165+'VOL DELTA'!AL165</f>
        <v>1</v>
      </c>
      <c r="AM165" s="172">
        <f>'VOL DWNLD'!AM165+'VOL DELTA'!AM165</f>
        <v>1</v>
      </c>
      <c r="AN165" s="172">
        <f>'VOL DWNLD'!AN165+'VOL DELTA'!AN165</f>
        <v>1</v>
      </c>
      <c r="AO165" s="172">
        <f>'VOL DWNLD'!AO165+'VOL DELTA'!AO165</f>
        <v>1</v>
      </c>
    </row>
    <row r="166" spans="1:41" x14ac:dyDescent="0.25">
      <c r="A166" s="171">
        <v>41730</v>
      </c>
      <c r="B166" s="172">
        <f>'VOL DWNLD'!B166+'VOL DELTA'!B166</f>
        <v>1</v>
      </c>
      <c r="C166" s="172">
        <f>'VOL DWNLD'!C166+'VOL DELTA'!C166</f>
        <v>1</v>
      </c>
      <c r="D166" s="172">
        <f>'VOL DWNLD'!D166+'VOL DELTA'!D166</f>
        <v>1</v>
      </c>
      <c r="E166" s="172">
        <f>'VOL DWNLD'!E166+'VOL DELTA'!E166</f>
        <v>1</v>
      </c>
      <c r="F166" s="172">
        <f>'VOL DWNLD'!F166+'VOL DELTA'!F166</f>
        <v>1</v>
      </c>
      <c r="G166" s="172">
        <f>'VOL DWNLD'!G166+'VOL DELTA'!G166</f>
        <v>1</v>
      </c>
      <c r="H166" s="172">
        <f>'VOL DWNLD'!H166+'VOL DELTA'!H166</f>
        <v>1</v>
      </c>
      <c r="I166" s="172">
        <f>'VOL DWNLD'!I166+'VOL DELTA'!I166</f>
        <v>1</v>
      </c>
      <c r="J166" s="172">
        <f>'VOL DWNLD'!J166+'VOL DELTA'!J166</f>
        <v>1</v>
      </c>
      <c r="K166" s="172">
        <f>'VOL DWNLD'!K166+'VOL DELTA'!K166</f>
        <v>1</v>
      </c>
      <c r="L166" s="172">
        <f>'VOL DWNLD'!L166+'VOL DELTA'!L166</f>
        <v>1</v>
      </c>
      <c r="M166" s="172">
        <f>'VOL DWNLD'!M166+'VOL DELTA'!M166</f>
        <v>1</v>
      </c>
      <c r="N166" s="172">
        <f>'VOL DWNLD'!N166+'VOL DELTA'!N166</f>
        <v>1</v>
      </c>
      <c r="O166" s="172">
        <f>'VOL DWNLD'!O166+'VOL DELTA'!O166</f>
        <v>1</v>
      </c>
      <c r="P166" s="172">
        <f>'VOL DWNLD'!P166+'VOL DELTA'!P166</f>
        <v>1.03</v>
      </c>
      <c r="Q166" s="172">
        <f>'VOL DWNLD'!Q166+'VOL DELTA'!Q166</f>
        <v>1</v>
      </c>
      <c r="R166" s="172">
        <f>'VOL DWNLD'!R166+'VOL DELTA'!R166</f>
        <v>1</v>
      </c>
      <c r="S166" s="172">
        <f>'VOL DWNLD'!S166+'VOL DELTA'!S166</f>
        <v>1.02</v>
      </c>
      <c r="T166" s="172">
        <f>'VOL DWNLD'!T166+'VOL DELTA'!T166</f>
        <v>1</v>
      </c>
      <c r="U166" s="172">
        <f>'VOL DWNLD'!U166+'VOL DELTA'!U166</f>
        <v>1</v>
      </c>
      <c r="V166" s="172">
        <f>'VOL DWNLD'!V166+'VOL DELTA'!V166</f>
        <v>1</v>
      </c>
      <c r="W166" s="172">
        <f>'VOL DWNLD'!W166+'VOL DELTA'!W166</f>
        <v>1</v>
      </c>
      <c r="X166" s="172">
        <f>'VOL DWNLD'!X166+'VOL DELTA'!X166</f>
        <v>1</v>
      </c>
      <c r="Y166" s="172">
        <f>'VOL DWNLD'!Y166+'VOL DELTA'!Y166</f>
        <v>1.02</v>
      </c>
      <c r="Z166" s="172">
        <f>'VOL DWNLD'!Z166+'VOL DELTA'!Z166</f>
        <v>1</v>
      </c>
      <c r="AA166" s="172">
        <f>'VOL DWNLD'!AA166+'VOL DELTA'!AA166</f>
        <v>1</v>
      </c>
      <c r="AB166" s="172">
        <f>'VOL DWNLD'!AB166+'VOL DELTA'!AB166</f>
        <v>1</v>
      </c>
      <c r="AC166" s="172">
        <f>'VOL DWNLD'!AC166+'VOL DELTA'!AC166</f>
        <v>1</v>
      </c>
      <c r="AD166" s="172">
        <f>'VOL DWNLD'!AD166+'VOL DELTA'!AD166</f>
        <v>0.98</v>
      </c>
      <c r="AE166" s="172">
        <f>'VOL DWNLD'!AE166+'VOL DELTA'!AE166</f>
        <v>0.98</v>
      </c>
      <c r="AF166" s="172">
        <f>'VOL DWNLD'!AF166+'VOL DELTA'!AF166</f>
        <v>0.98</v>
      </c>
      <c r="AG166" s="172">
        <f>'VOL DWNLD'!AG166+'VOL DELTA'!AG166</f>
        <v>0.98</v>
      </c>
      <c r="AH166" s="172">
        <f>'VOL DWNLD'!AH166+'VOL DELTA'!AH166</f>
        <v>1.05</v>
      </c>
      <c r="AI166" s="172">
        <f>'VOL DWNLD'!AI166+'VOL DELTA'!AI166</f>
        <v>1</v>
      </c>
      <c r="AJ166" s="172">
        <f>'VOL DWNLD'!AJ166+'VOL DELTA'!AJ166</f>
        <v>1</v>
      </c>
      <c r="AK166" s="172">
        <f>'VOL DWNLD'!AK166+'VOL DELTA'!AK166</f>
        <v>1.02</v>
      </c>
      <c r="AL166" s="172">
        <f>'VOL DWNLD'!AL166+'VOL DELTA'!AL166</f>
        <v>1</v>
      </c>
      <c r="AM166" s="172">
        <f>'VOL DWNLD'!AM166+'VOL DELTA'!AM166</f>
        <v>1</v>
      </c>
      <c r="AN166" s="172">
        <f>'VOL DWNLD'!AN166+'VOL DELTA'!AN166</f>
        <v>1</v>
      </c>
      <c r="AO166" s="172">
        <f>'VOL DWNLD'!AO166+'VOL DELTA'!AO166</f>
        <v>1</v>
      </c>
    </row>
    <row r="167" spans="1:41" x14ac:dyDescent="0.25">
      <c r="A167" s="171">
        <v>41760</v>
      </c>
      <c r="B167" s="172">
        <f>'VOL DWNLD'!B167+'VOL DELTA'!B167</f>
        <v>1</v>
      </c>
      <c r="C167" s="172">
        <f>'VOL DWNLD'!C167+'VOL DELTA'!C167</f>
        <v>1</v>
      </c>
      <c r="D167" s="172">
        <f>'VOL DWNLD'!D167+'VOL DELTA'!D167</f>
        <v>1</v>
      </c>
      <c r="E167" s="172">
        <f>'VOL DWNLD'!E167+'VOL DELTA'!E167</f>
        <v>1</v>
      </c>
      <c r="F167" s="172">
        <f>'VOL DWNLD'!F167+'VOL DELTA'!F167</f>
        <v>1</v>
      </c>
      <c r="G167" s="172">
        <f>'VOL DWNLD'!G167+'VOL DELTA'!G167</f>
        <v>1</v>
      </c>
      <c r="H167" s="172">
        <f>'VOL DWNLD'!H167+'VOL DELTA'!H167</f>
        <v>1</v>
      </c>
      <c r="I167" s="172">
        <f>'VOL DWNLD'!I167+'VOL DELTA'!I167</f>
        <v>1</v>
      </c>
      <c r="J167" s="172">
        <f>'VOL DWNLD'!J167+'VOL DELTA'!J167</f>
        <v>1</v>
      </c>
      <c r="K167" s="172">
        <f>'VOL DWNLD'!K167+'VOL DELTA'!K167</f>
        <v>1</v>
      </c>
      <c r="L167" s="172">
        <f>'VOL DWNLD'!L167+'VOL DELTA'!L167</f>
        <v>1</v>
      </c>
      <c r="M167" s="172">
        <f>'VOL DWNLD'!M167+'VOL DELTA'!M167</f>
        <v>1</v>
      </c>
      <c r="N167" s="172">
        <f>'VOL DWNLD'!N167+'VOL DELTA'!N167</f>
        <v>1</v>
      </c>
      <c r="O167" s="172">
        <f>'VOL DWNLD'!O167+'VOL DELTA'!O167</f>
        <v>1</v>
      </c>
      <c r="P167" s="172">
        <f>'VOL DWNLD'!P167+'VOL DELTA'!P167</f>
        <v>1.03</v>
      </c>
      <c r="Q167" s="172">
        <f>'VOL DWNLD'!Q167+'VOL DELTA'!Q167</f>
        <v>1</v>
      </c>
      <c r="R167" s="172">
        <f>'VOL DWNLD'!R167+'VOL DELTA'!R167</f>
        <v>1</v>
      </c>
      <c r="S167" s="172">
        <f>'VOL DWNLD'!S167+'VOL DELTA'!S167</f>
        <v>1.02</v>
      </c>
      <c r="T167" s="172">
        <f>'VOL DWNLD'!T167+'VOL DELTA'!T167</f>
        <v>1</v>
      </c>
      <c r="U167" s="172">
        <f>'VOL DWNLD'!U167+'VOL DELTA'!U167</f>
        <v>1</v>
      </c>
      <c r="V167" s="172">
        <f>'VOL DWNLD'!V167+'VOL DELTA'!V167</f>
        <v>1</v>
      </c>
      <c r="W167" s="172">
        <f>'VOL DWNLD'!W167+'VOL DELTA'!W167</f>
        <v>1</v>
      </c>
      <c r="X167" s="172">
        <f>'VOL DWNLD'!X167+'VOL DELTA'!X167</f>
        <v>1</v>
      </c>
      <c r="Y167" s="172">
        <f>'VOL DWNLD'!Y167+'VOL DELTA'!Y167</f>
        <v>1.02</v>
      </c>
      <c r="Z167" s="172">
        <f>'VOL DWNLD'!Z167+'VOL DELTA'!Z167</f>
        <v>1</v>
      </c>
      <c r="AA167" s="172">
        <f>'VOL DWNLD'!AA167+'VOL DELTA'!AA167</f>
        <v>1</v>
      </c>
      <c r="AB167" s="172">
        <f>'VOL DWNLD'!AB167+'VOL DELTA'!AB167</f>
        <v>1</v>
      </c>
      <c r="AC167" s="172">
        <f>'VOL DWNLD'!AC167+'VOL DELTA'!AC167</f>
        <v>1</v>
      </c>
      <c r="AD167" s="172">
        <f>'VOL DWNLD'!AD167+'VOL DELTA'!AD167</f>
        <v>0.98</v>
      </c>
      <c r="AE167" s="172">
        <f>'VOL DWNLD'!AE167+'VOL DELTA'!AE167</f>
        <v>0.98</v>
      </c>
      <c r="AF167" s="172">
        <f>'VOL DWNLD'!AF167+'VOL DELTA'!AF167</f>
        <v>0.98</v>
      </c>
      <c r="AG167" s="172">
        <f>'VOL DWNLD'!AG167+'VOL DELTA'!AG167</f>
        <v>0.98</v>
      </c>
      <c r="AH167" s="172">
        <f>'VOL DWNLD'!AH167+'VOL DELTA'!AH167</f>
        <v>1.05</v>
      </c>
      <c r="AI167" s="172">
        <f>'VOL DWNLD'!AI167+'VOL DELTA'!AI167</f>
        <v>1</v>
      </c>
      <c r="AJ167" s="172">
        <f>'VOL DWNLD'!AJ167+'VOL DELTA'!AJ167</f>
        <v>1</v>
      </c>
      <c r="AK167" s="172">
        <f>'VOL DWNLD'!AK167+'VOL DELTA'!AK167</f>
        <v>1.02</v>
      </c>
      <c r="AL167" s="172">
        <f>'VOL DWNLD'!AL167+'VOL DELTA'!AL167</f>
        <v>1</v>
      </c>
      <c r="AM167" s="172">
        <f>'VOL DWNLD'!AM167+'VOL DELTA'!AM167</f>
        <v>1</v>
      </c>
      <c r="AN167" s="172">
        <f>'VOL DWNLD'!AN167+'VOL DELTA'!AN167</f>
        <v>1</v>
      </c>
      <c r="AO167" s="172">
        <f>'VOL DWNLD'!AO167+'VOL DELTA'!AO167</f>
        <v>1</v>
      </c>
    </row>
    <row r="168" spans="1:41" x14ac:dyDescent="0.25">
      <c r="A168" s="171">
        <v>41791</v>
      </c>
      <c r="B168" s="172">
        <f>'VOL DWNLD'!B168+'VOL DELTA'!B168</f>
        <v>1</v>
      </c>
      <c r="C168" s="172">
        <f>'VOL DWNLD'!C168+'VOL DELTA'!C168</f>
        <v>1</v>
      </c>
      <c r="D168" s="172">
        <f>'VOL DWNLD'!D168+'VOL DELTA'!D168</f>
        <v>1</v>
      </c>
      <c r="E168" s="172">
        <f>'VOL DWNLD'!E168+'VOL DELTA'!E168</f>
        <v>1</v>
      </c>
      <c r="F168" s="172">
        <f>'VOL DWNLD'!F168+'VOL DELTA'!F168</f>
        <v>1</v>
      </c>
      <c r="G168" s="172">
        <f>'VOL DWNLD'!G168+'VOL DELTA'!G168</f>
        <v>1</v>
      </c>
      <c r="H168" s="172">
        <f>'VOL DWNLD'!H168+'VOL DELTA'!H168</f>
        <v>1</v>
      </c>
      <c r="I168" s="172">
        <f>'VOL DWNLD'!I168+'VOL DELTA'!I168</f>
        <v>1</v>
      </c>
      <c r="J168" s="172">
        <f>'VOL DWNLD'!J168+'VOL DELTA'!J168</f>
        <v>1</v>
      </c>
      <c r="K168" s="172">
        <f>'VOL DWNLD'!K168+'VOL DELTA'!K168</f>
        <v>1</v>
      </c>
      <c r="L168" s="172">
        <f>'VOL DWNLD'!L168+'VOL DELTA'!L168</f>
        <v>1</v>
      </c>
      <c r="M168" s="172">
        <f>'VOL DWNLD'!M168+'VOL DELTA'!M168</f>
        <v>1</v>
      </c>
      <c r="N168" s="172">
        <f>'VOL DWNLD'!N168+'VOL DELTA'!N168</f>
        <v>1</v>
      </c>
      <c r="O168" s="172">
        <f>'VOL DWNLD'!O168+'VOL DELTA'!O168</f>
        <v>1</v>
      </c>
      <c r="P168" s="172">
        <f>'VOL DWNLD'!P168+'VOL DELTA'!P168</f>
        <v>1.03</v>
      </c>
      <c r="Q168" s="172">
        <f>'VOL DWNLD'!Q168+'VOL DELTA'!Q168</f>
        <v>1</v>
      </c>
      <c r="R168" s="172">
        <f>'VOL DWNLD'!R168+'VOL DELTA'!R168</f>
        <v>1</v>
      </c>
      <c r="S168" s="172">
        <f>'VOL DWNLD'!S168+'VOL DELTA'!S168</f>
        <v>1.02</v>
      </c>
      <c r="T168" s="172">
        <f>'VOL DWNLD'!T168+'VOL DELTA'!T168</f>
        <v>1</v>
      </c>
      <c r="U168" s="172">
        <f>'VOL DWNLD'!U168+'VOL DELTA'!U168</f>
        <v>1</v>
      </c>
      <c r="V168" s="172">
        <f>'VOL DWNLD'!V168+'VOL DELTA'!V168</f>
        <v>1</v>
      </c>
      <c r="W168" s="172">
        <f>'VOL DWNLD'!W168+'VOL DELTA'!W168</f>
        <v>1</v>
      </c>
      <c r="X168" s="172">
        <f>'VOL DWNLD'!X168+'VOL DELTA'!X168</f>
        <v>1</v>
      </c>
      <c r="Y168" s="172">
        <f>'VOL DWNLD'!Y168+'VOL DELTA'!Y168</f>
        <v>1.02</v>
      </c>
      <c r="Z168" s="172">
        <f>'VOL DWNLD'!Z168+'VOL DELTA'!Z168</f>
        <v>1</v>
      </c>
      <c r="AA168" s="172">
        <f>'VOL DWNLD'!AA168+'VOL DELTA'!AA168</f>
        <v>1</v>
      </c>
      <c r="AB168" s="172">
        <f>'VOL DWNLD'!AB168+'VOL DELTA'!AB168</f>
        <v>1</v>
      </c>
      <c r="AC168" s="172">
        <f>'VOL DWNLD'!AC168+'VOL DELTA'!AC168</f>
        <v>1</v>
      </c>
      <c r="AD168" s="172">
        <f>'VOL DWNLD'!AD168+'VOL DELTA'!AD168</f>
        <v>0.98</v>
      </c>
      <c r="AE168" s="172">
        <f>'VOL DWNLD'!AE168+'VOL DELTA'!AE168</f>
        <v>0.98</v>
      </c>
      <c r="AF168" s="172">
        <f>'VOL DWNLD'!AF168+'VOL DELTA'!AF168</f>
        <v>0.98</v>
      </c>
      <c r="AG168" s="172">
        <f>'VOL DWNLD'!AG168+'VOL DELTA'!AG168</f>
        <v>0.98</v>
      </c>
      <c r="AH168" s="172">
        <f>'VOL DWNLD'!AH168+'VOL DELTA'!AH168</f>
        <v>1.05</v>
      </c>
      <c r="AI168" s="172">
        <f>'VOL DWNLD'!AI168+'VOL DELTA'!AI168</f>
        <v>1</v>
      </c>
      <c r="AJ168" s="172">
        <f>'VOL DWNLD'!AJ168+'VOL DELTA'!AJ168</f>
        <v>1</v>
      </c>
      <c r="AK168" s="172">
        <f>'VOL DWNLD'!AK168+'VOL DELTA'!AK168</f>
        <v>1.02</v>
      </c>
      <c r="AL168" s="172">
        <f>'VOL DWNLD'!AL168+'VOL DELTA'!AL168</f>
        <v>1</v>
      </c>
      <c r="AM168" s="172">
        <f>'VOL DWNLD'!AM168+'VOL DELTA'!AM168</f>
        <v>1</v>
      </c>
      <c r="AN168" s="172">
        <f>'VOL DWNLD'!AN168+'VOL DELTA'!AN168</f>
        <v>1</v>
      </c>
      <c r="AO168" s="172">
        <f>'VOL DWNLD'!AO168+'VOL DELTA'!AO168</f>
        <v>1</v>
      </c>
    </row>
    <row r="169" spans="1:41" x14ac:dyDescent="0.25">
      <c r="A169" s="171">
        <v>41821</v>
      </c>
      <c r="B169" s="172">
        <f>'VOL DWNLD'!B169+'VOL DELTA'!B169</f>
        <v>1</v>
      </c>
      <c r="C169" s="172">
        <f>'VOL DWNLD'!C169+'VOL DELTA'!C169</f>
        <v>1</v>
      </c>
      <c r="D169" s="172">
        <f>'VOL DWNLD'!D169+'VOL DELTA'!D169</f>
        <v>1</v>
      </c>
      <c r="E169" s="172">
        <f>'VOL DWNLD'!E169+'VOL DELTA'!E169</f>
        <v>1</v>
      </c>
      <c r="F169" s="172">
        <f>'VOL DWNLD'!F169+'VOL DELTA'!F169</f>
        <v>1</v>
      </c>
      <c r="G169" s="172">
        <f>'VOL DWNLD'!G169+'VOL DELTA'!G169</f>
        <v>1</v>
      </c>
      <c r="H169" s="172">
        <f>'VOL DWNLD'!H169+'VOL DELTA'!H169</f>
        <v>1</v>
      </c>
      <c r="I169" s="172">
        <f>'VOL DWNLD'!I169+'VOL DELTA'!I169</f>
        <v>1</v>
      </c>
      <c r="J169" s="172">
        <f>'VOL DWNLD'!J169+'VOL DELTA'!J169</f>
        <v>1</v>
      </c>
      <c r="K169" s="172">
        <f>'VOL DWNLD'!K169+'VOL DELTA'!K169</f>
        <v>1</v>
      </c>
      <c r="L169" s="172">
        <f>'VOL DWNLD'!L169+'VOL DELTA'!L169</f>
        <v>1</v>
      </c>
      <c r="M169" s="172">
        <f>'VOL DWNLD'!M169+'VOL DELTA'!M169</f>
        <v>1</v>
      </c>
      <c r="N169" s="172">
        <f>'VOL DWNLD'!N169+'VOL DELTA'!N169</f>
        <v>1</v>
      </c>
      <c r="O169" s="172">
        <f>'VOL DWNLD'!O169+'VOL DELTA'!O169</f>
        <v>1</v>
      </c>
      <c r="P169" s="172">
        <f>'VOL DWNLD'!P169+'VOL DELTA'!P169</f>
        <v>1.03</v>
      </c>
      <c r="Q169" s="172">
        <f>'VOL DWNLD'!Q169+'VOL DELTA'!Q169</f>
        <v>1</v>
      </c>
      <c r="R169" s="172">
        <f>'VOL DWNLD'!R169+'VOL DELTA'!R169</f>
        <v>1</v>
      </c>
      <c r="S169" s="172">
        <f>'VOL DWNLD'!S169+'VOL DELTA'!S169</f>
        <v>1.02</v>
      </c>
      <c r="T169" s="172">
        <f>'VOL DWNLD'!T169+'VOL DELTA'!T169</f>
        <v>1</v>
      </c>
      <c r="U169" s="172">
        <f>'VOL DWNLD'!U169+'VOL DELTA'!U169</f>
        <v>1</v>
      </c>
      <c r="V169" s="172">
        <f>'VOL DWNLD'!V169+'VOL DELTA'!V169</f>
        <v>1</v>
      </c>
      <c r="W169" s="172">
        <f>'VOL DWNLD'!W169+'VOL DELTA'!W169</f>
        <v>1</v>
      </c>
      <c r="X169" s="172">
        <f>'VOL DWNLD'!X169+'VOL DELTA'!X169</f>
        <v>1</v>
      </c>
      <c r="Y169" s="172">
        <f>'VOL DWNLD'!Y169+'VOL DELTA'!Y169</f>
        <v>1.02</v>
      </c>
      <c r="Z169" s="172">
        <f>'VOL DWNLD'!Z169+'VOL DELTA'!Z169</f>
        <v>1</v>
      </c>
      <c r="AA169" s="172">
        <f>'VOL DWNLD'!AA169+'VOL DELTA'!AA169</f>
        <v>1</v>
      </c>
      <c r="AB169" s="172">
        <f>'VOL DWNLD'!AB169+'VOL DELTA'!AB169</f>
        <v>1</v>
      </c>
      <c r="AC169" s="172">
        <f>'VOL DWNLD'!AC169+'VOL DELTA'!AC169</f>
        <v>1</v>
      </c>
      <c r="AD169" s="172">
        <f>'VOL DWNLD'!AD169+'VOL DELTA'!AD169</f>
        <v>0.98</v>
      </c>
      <c r="AE169" s="172">
        <f>'VOL DWNLD'!AE169+'VOL DELTA'!AE169</f>
        <v>0.98</v>
      </c>
      <c r="AF169" s="172">
        <f>'VOL DWNLD'!AF169+'VOL DELTA'!AF169</f>
        <v>0.98</v>
      </c>
      <c r="AG169" s="172">
        <f>'VOL DWNLD'!AG169+'VOL DELTA'!AG169</f>
        <v>0.98</v>
      </c>
      <c r="AH169" s="172">
        <f>'VOL DWNLD'!AH169+'VOL DELTA'!AH169</f>
        <v>1.05</v>
      </c>
      <c r="AI169" s="172">
        <f>'VOL DWNLD'!AI169+'VOL DELTA'!AI169</f>
        <v>1</v>
      </c>
      <c r="AJ169" s="172">
        <f>'VOL DWNLD'!AJ169+'VOL DELTA'!AJ169</f>
        <v>1</v>
      </c>
      <c r="AK169" s="172">
        <f>'VOL DWNLD'!AK169+'VOL DELTA'!AK169</f>
        <v>1.02</v>
      </c>
      <c r="AL169" s="172">
        <f>'VOL DWNLD'!AL169+'VOL DELTA'!AL169</f>
        <v>1</v>
      </c>
      <c r="AM169" s="172">
        <f>'VOL DWNLD'!AM169+'VOL DELTA'!AM169</f>
        <v>1</v>
      </c>
      <c r="AN169" s="172">
        <f>'VOL DWNLD'!AN169+'VOL DELTA'!AN169</f>
        <v>1</v>
      </c>
      <c r="AO169" s="172">
        <f>'VOL DWNLD'!AO169+'VOL DELTA'!AO169</f>
        <v>1</v>
      </c>
    </row>
    <row r="170" spans="1:41" x14ac:dyDescent="0.25">
      <c r="A170" s="171">
        <v>41852</v>
      </c>
      <c r="B170" s="172">
        <f>'VOL DWNLD'!B170+'VOL DELTA'!B170</f>
        <v>1</v>
      </c>
      <c r="C170" s="172">
        <f>'VOL DWNLD'!C170+'VOL DELTA'!C170</f>
        <v>1</v>
      </c>
      <c r="D170" s="172">
        <f>'VOL DWNLD'!D170+'VOL DELTA'!D170</f>
        <v>1</v>
      </c>
      <c r="E170" s="172">
        <f>'VOL DWNLD'!E170+'VOL DELTA'!E170</f>
        <v>1</v>
      </c>
      <c r="F170" s="172">
        <f>'VOL DWNLD'!F170+'VOL DELTA'!F170</f>
        <v>1</v>
      </c>
      <c r="G170" s="172">
        <f>'VOL DWNLD'!G170+'VOL DELTA'!G170</f>
        <v>1</v>
      </c>
      <c r="H170" s="172">
        <f>'VOL DWNLD'!H170+'VOL DELTA'!H170</f>
        <v>1</v>
      </c>
      <c r="I170" s="172">
        <f>'VOL DWNLD'!I170+'VOL DELTA'!I170</f>
        <v>1</v>
      </c>
      <c r="J170" s="172">
        <f>'VOL DWNLD'!J170+'VOL DELTA'!J170</f>
        <v>1</v>
      </c>
      <c r="K170" s="172">
        <f>'VOL DWNLD'!K170+'VOL DELTA'!K170</f>
        <v>1</v>
      </c>
      <c r="L170" s="172">
        <f>'VOL DWNLD'!L170+'VOL DELTA'!L170</f>
        <v>1</v>
      </c>
      <c r="M170" s="172">
        <f>'VOL DWNLD'!M170+'VOL DELTA'!M170</f>
        <v>1</v>
      </c>
      <c r="N170" s="172">
        <f>'VOL DWNLD'!N170+'VOL DELTA'!N170</f>
        <v>1</v>
      </c>
      <c r="O170" s="172">
        <f>'VOL DWNLD'!O170+'VOL DELTA'!O170</f>
        <v>1</v>
      </c>
      <c r="P170" s="172">
        <f>'VOL DWNLD'!P170+'VOL DELTA'!P170</f>
        <v>1.03</v>
      </c>
      <c r="Q170" s="172">
        <f>'VOL DWNLD'!Q170+'VOL DELTA'!Q170</f>
        <v>1</v>
      </c>
      <c r="R170" s="172">
        <f>'VOL DWNLD'!R170+'VOL DELTA'!R170</f>
        <v>1</v>
      </c>
      <c r="S170" s="172">
        <f>'VOL DWNLD'!S170+'VOL DELTA'!S170</f>
        <v>1.02</v>
      </c>
      <c r="T170" s="172">
        <f>'VOL DWNLD'!T170+'VOL DELTA'!T170</f>
        <v>1</v>
      </c>
      <c r="U170" s="172">
        <f>'VOL DWNLD'!U170+'VOL DELTA'!U170</f>
        <v>1</v>
      </c>
      <c r="V170" s="172">
        <f>'VOL DWNLD'!V170+'VOL DELTA'!V170</f>
        <v>1</v>
      </c>
      <c r="W170" s="172">
        <f>'VOL DWNLD'!W170+'VOL DELTA'!W170</f>
        <v>1</v>
      </c>
      <c r="X170" s="172">
        <f>'VOL DWNLD'!X170+'VOL DELTA'!X170</f>
        <v>1</v>
      </c>
      <c r="Y170" s="172">
        <f>'VOL DWNLD'!Y170+'VOL DELTA'!Y170</f>
        <v>1.02</v>
      </c>
      <c r="Z170" s="172">
        <f>'VOL DWNLD'!Z170+'VOL DELTA'!Z170</f>
        <v>1</v>
      </c>
      <c r="AA170" s="172">
        <f>'VOL DWNLD'!AA170+'VOL DELTA'!AA170</f>
        <v>1</v>
      </c>
      <c r="AB170" s="172">
        <f>'VOL DWNLD'!AB170+'VOL DELTA'!AB170</f>
        <v>1</v>
      </c>
      <c r="AC170" s="172">
        <f>'VOL DWNLD'!AC170+'VOL DELTA'!AC170</f>
        <v>1</v>
      </c>
      <c r="AD170" s="172">
        <f>'VOL DWNLD'!AD170+'VOL DELTA'!AD170</f>
        <v>0.98</v>
      </c>
      <c r="AE170" s="172">
        <f>'VOL DWNLD'!AE170+'VOL DELTA'!AE170</f>
        <v>0.98</v>
      </c>
      <c r="AF170" s="172">
        <f>'VOL DWNLD'!AF170+'VOL DELTA'!AF170</f>
        <v>0.98</v>
      </c>
      <c r="AG170" s="172">
        <f>'VOL DWNLD'!AG170+'VOL DELTA'!AG170</f>
        <v>0.98</v>
      </c>
      <c r="AH170" s="172">
        <f>'VOL DWNLD'!AH170+'VOL DELTA'!AH170</f>
        <v>1.05</v>
      </c>
      <c r="AI170" s="172">
        <f>'VOL DWNLD'!AI170+'VOL DELTA'!AI170</f>
        <v>1</v>
      </c>
      <c r="AJ170" s="172">
        <f>'VOL DWNLD'!AJ170+'VOL DELTA'!AJ170</f>
        <v>1</v>
      </c>
      <c r="AK170" s="172">
        <f>'VOL DWNLD'!AK170+'VOL DELTA'!AK170</f>
        <v>1.02</v>
      </c>
      <c r="AL170" s="172">
        <f>'VOL DWNLD'!AL170+'VOL DELTA'!AL170</f>
        <v>1</v>
      </c>
      <c r="AM170" s="172">
        <f>'VOL DWNLD'!AM170+'VOL DELTA'!AM170</f>
        <v>1</v>
      </c>
      <c r="AN170" s="172">
        <f>'VOL DWNLD'!AN170+'VOL DELTA'!AN170</f>
        <v>1</v>
      </c>
      <c r="AO170" s="172">
        <f>'VOL DWNLD'!AO170+'VOL DELTA'!AO170</f>
        <v>1</v>
      </c>
    </row>
    <row r="171" spans="1:41" x14ac:dyDescent="0.25">
      <c r="A171" s="171">
        <v>41883</v>
      </c>
      <c r="B171" s="172">
        <f>'VOL DWNLD'!B171+'VOL DELTA'!B171</f>
        <v>1</v>
      </c>
      <c r="C171" s="172">
        <f>'VOL DWNLD'!C171+'VOL DELTA'!C171</f>
        <v>1</v>
      </c>
      <c r="D171" s="172">
        <f>'VOL DWNLD'!D171+'VOL DELTA'!D171</f>
        <v>1</v>
      </c>
      <c r="E171" s="172">
        <f>'VOL DWNLD'!E171+'VOL DELTA'!E171</f>
        <v>1</v>
      </c>
      <c r="F171" s="172">
        <f>'VOL DWNLD'!F171+'VOL DELTA'!F171</f>
        <v>1</v>
      </c>
      <c r="G171" s="172">
        <f>'VOL DWNLD'!G171+'VOL DELTA'!G171</f>
        <v>1</v>
      </c>
      <c r="H171" s="172">
        <f>'VOL DWNLD'!H171+'VOL DELTA'!H171</f>
        <v>1</v>
      </c>
      <c r="I171" s="172">
        <f>'VOL DWNLD'!I171+'VOL DELTA'!I171</f>
        <v>1</v>
      </c>
      <c r="J171" s="172">
        <f>'VOL DWNLD'!J171+'VOL DELTA'!J171</f>
        <v>1</v>
      </c>
      <c r="K171" s="172">
        <f>'VOL DWNLD'!K171+'VOL DELTA'!K171</f>
        <v>1</v>
      </c>
      <c r="L171" s="172">
        <f>'VOL DWNLD'!L171+'VOL DELTA'!L171</f>
        <v>1</v>
      </c>
      <c r="M171" s="172">
        <f>'VOL DWNLD'!M171+'VOL DELTA'!M171</f>
        <v>1</v>
      </c>
      <c r="N171" s="172">
        <f>'VOL DWNLD'!N171+'VOL DELTA'!N171</f>
        <v>1</v>
      </c>
      <c r="O171" s="172">
        <f>'VOL DWNLD'!O171+'VOL DELTA'!O171</f>
        <v>1</v>
      </c>
      <c r="P171" s="172">
        <f>'VOL DWNLD'!P171+'VOL DELTA'!P171</f>
        <v>1.03</v>
      </c>
      <c r="Q171" s="172">
        <f>'VOL DWNLD'!Q171+'VOL DELTA'!Q171</f>
        <v>1</v>
      </c>
      <c r="R171" s="172">
        <f>'VOL DWNLD'!R171+'VOL DELTA'!R171</f>
        <v>1</v>
      </c>
      <c r="S171" s="172">
        <f>'VOL DWNLD'!S171+'VOL DELTA'!S171</f>
        <v>1.02</v>
      </c>
      <c r="T171" s="172">
        <f>'VOL DWNLD'!T171+'VOL DELTA'!T171</f>
        <v>1</v>
      </c>
      <c r="U171" s="172">
        <f>'VOL DWNLD'!U171+'VOL DELTA'!U171</f>
        <v>1</v>
      </c>
      <c r="V171" s="172">
        <f>'VOL DWNLD'!V171+'VOL DELTA'!V171</f>
        <v>1</v>
      </c>
      <c r="W171" s="172">
        <f>'VOL DWNLD'!W171+'VOL DELTA'!W171</f>
        <v>1</v>
      </c>
      <c r="X171" s="172">
        <f>'VOL DWNLD'!X171+'VOL DELTA'!X171</f>
        <v>1</v>
      </c>
      <c r="Y171" s="172">
        <f>'VOL DWNLD'!Y171+'VOL DELTA'!Y171</f>
        <v>1.02</v>
      </c>
      <c r="Z171" s="172">
        <f>'VOL DWNLD'!Z171+'VOL DELTA'!Z171</f>
        <v>1</v>
      </c>
      <c r="AA171" s="172">
        <f>'VOL DWNLD'!AA171+'VOL DELTA'!AA171</f>
        <v>1</v>
      </c>
      <c r="AB171" s="172">
        <f>'VOL DWNLD'!AB171+'VOL DELTA'!AB171</f>
        <v>1</v>
      </c>
      <c r="AC171" s="172">
        <f>'VOL DWNLD'!AC171+'VOL DELTA'!AC171</f>
        <v>1</v>
      </c>
      <c r="AD171" s="172">
        <f>'VOL DWNLD'!AD171+'VOL DELTA'!AD171</f>
        <v>0.98</v>
      </c>
      <c r="AE171" s="172">
        <f>'VOL DWNLD'!AE171+'VOL DELTA'!AE171</f>
        <v>0.98</v>
      </c>
      <c r="AF171" s="172">
        <f>'VOL DWNLD'!AF171+'VOL DELTA'!AF171</f>
        <v>0.98</v>
      </c>
      <c r="AG171" s="172">
        <f>'VOL DWNLD'!AG171+'VOL DELTA'!AG171</f>
        <v>0.98</v>
      </c>
      <c r="AH171" s="172">
        <f>'VOL DWNLD'!AH171+'VOL DELTA'!AH171</f>
        <v>1.05</v>
      </c>
      <c r="AI171" s="172">
        <f>'VOL DWNLD'!AI171+'VOL DELTA'!AI171</f>
        <v>1</v>
      </c>
      <c r="AJ171" s="172">
        <f>'VOL DWNLD'!AJ171+'VOL DELTA'!AJ171</f>
        <v>1</v>
      </c>
      <c r="AK171" s="172">
        <f>'VOL DWNLD'!AK171+'VOL DELTA'!AK171</f>
        <v>1.02</v>
      </c>
      <c r="AL171" s="172">
        <f>'VOL DWNLD'!AL171+'VOL DELTA'!AL171</f>
        <v>1</v>
      </c>
      <c r="AM171" s="172">
        <f>'VOL DWNLD'!AM171+'VOL DELTA'!AM171</f>
        <v>1</v>
      </c>
      <c r="AN171" s="172">
        <f>'VOL DWNLD'!AN171+'VOL DELTA'!AN171</f>
        <v>1</v>
      </c>
      <c r="AO171" s="172">
        <f>'VOL DWNLD'!AO171+'VOL DELTA'!AO171</f>
        <v>1</v>
      </c>
    </row>
    <row r="172" spans="1:41" x14ac:dyDescent="0.25">
      <c r="A172" s="171">
        <v>41913</v>
      </c>
      <c r="B172" s="172">
        <f>'VOL DWNLD'!B172+'VOL DELTA'!B172</f>
        <v>1</v>
      </c>
      <c r="C172" s="172">
        <f>'VOL DWNLD'!C172+'VOL DELTA'!C172</f>
        <v>1</v>
      </c>
      <c r="D172" s="172">
        <f>'VOL DWNLD'!D172+'VOL DELTA'!D172</f>
        <v>1</v>
      </c>
      <c r="E172" s="172">
        <f>'VOL DWNLD'!E172+'VOL DELTA'!E172</f>
        <v>1</v>
      </c>
      <c r="F172" s="172">
        <f>'VOL DWNLD'!F172+'VOL DELTA'!F172</f>
        <v>1</v>
      </c>
      <c r="G172" s="172">
        <f>'VOL DWNLD'!G172+'VOL DELTA'!G172</f>
        <v>1</v>
      </c>
      <c r="H172" s="172">
        <f>'VOL DWNLD'!H172+'VOL DELTA'!H172</f>
        <v>1</v>
      </c>
      <c r="I172" s="172">
        <f>'VOL DWNLD'!I172+'VOL DELTA'!I172</f>
        <v>1</v>
      </c>
      <c r="J172" s="172">
        <f>'VOL DWNLD'!J172+'VOL DELTA'!J172</f>
        <v>1</v>
      </c>
      <c r="K172" s="172">
        <f>'VOL DWNLD'!K172+'VOL DELTA'!K172</f>
        <v>1</v>
      </c>
      <c r="L172" s="172">
        <f>'VOL DWNLD'!L172+'VOL DELTA'!L172</f>
        <v>1</v>
      </c>
      <c r="M172" s="172">
        <f>'VOL DWNLD'!M172+'VOL DELTA'!M172</f>
        <v>1</v>
      </c>
      <c r="N172" s="172">
        <f>'VOL DWNLD'!N172+'VOL DELTA'!N172</f>
        <v>1</v>
      </c>
      <c r="O172" s="172">
        <f>'VOL DWNLD'!O172+'VOL DELTA'!O172</f>
        <v>1</v>
      </c>
      <c r="P172" s="172">
        <f>'VOL DWNLD'!P172+'VOL DELTA'!P172</f>
        <v>1.03</v>
      </c>
      <c r="Q172" s="172">
        <f>'VOL DWNLD'!Q172+'VOL DELTA'!Q172</f>
        <v>1</v>
      </c>
      <c r="R172" s="172">
        <f>'VOL DWNLD'!R172+'VOL DELTA'!R172</f>
        <v>1</v>
      </c>
      <c r="S172" s="172">
        <f>'VOL DWNLD'!S172+'VOL DELTA'!S172</f>
        <v>1.02</v>
      </c>
      <c r="T172" s="172">
        <f>'VOL DWNLD'!T172+'VOL DELTA'!T172</f>
        <v>1</v>
      </c>
      <c r="U172" s="172">
        <f>'VOL DWNLD'!U172+'VOL DELTA'!U172</f>
        <v>1</v>
      </c>
      <c r="V172" s="172">
        <f>'VOL DWNLD'!V172+'VOL DELTA'!V172</f>
        <v>1</v>
      </c>
      <c r="W172" s="172">
        <f>'VOL DWNLD'!W172+'VOL DELTA'!W172</f>
        <v>1</v>
      </c>
      <c r="X172" s="172">
        <f>'VOL DWNLD'!X172+'VOL DELTA'!X172</f>
        <v>1</v>
      </c>
      <c r="Y172" s="172">
        <f>'VOL DWNLD'!Y172+'VOL DELTA'!Y172</f>
        <v>1.02</v>
      </c>
      <c r="Z172" s="172">
        <f>'VOL DWNLD'!Z172+'VOL DELTA'!Z172</f>
        <v>1</v>
      </c>
      <c r="AA172" s="172">
        <f>'VOL DWNLD'!AA172+'VOL DELTA'!AA172</f>
        <v>1</v>
      </c>
      <c r="AB172" s="172">
        <f>'VOL DWNLD'!AB172+'VOL DELTA'!AB172</f>
        <v>1</v>
      </c>
      <c r="AC172" s="172">
        <f>'VOL DWNLD'!AC172+'VOL DELTA'!AC172</f>
        <v>1</v>
      </c>
      <c r="AD172" s="172">
        <f>'VOL DWNLD'!AD172+'VOL DELTA'!AD172</f>
        <v>0.98</v>
      </c>
      <c r="AE172" s="172">
        <f>'VOL DWNLD'!AE172+'VOL DELTA'!AE172</f>
        <v>0.98</v>
      </c>
      <c r="AF172" s="172">
        <f>'VOL DWNLD'!AF172+'VOL DELTA'!AF172</f>
        <v>0.98</v>
      </c>
      <c r="AG172" s="172">
        <f>'VOL DWNLD'!AG172+'VOL DELTA'!AG172</f>
        <v>0.98</v>
      </c>
      <c r="AH172" s="172">
        <f>'VOL DWNLD'!AH172+'VOL DELTA'!AH172</f>
        <v>1.05</v>
      </c>
      <c r="AI172" s="172">
        <f>'VOL DWNLD'!AI172+'VOL DELTA'!AI172</f>
        <v>1</v>
      </c>
      <c r="AJ172" s="172">
        <f>'VOL DWNLD'!AJ172+'VOL DELTA'!AJ172</f>
        <v>1</v>
      </c>
      <c r="AK172" s="172">
        <f>'VOL DWNLD'!AK172+'VOL DELTA'!AK172</f>
        <v>1.02</v>
      </c>
      <c r="AL172" s="172">
        <f>'VOL DWNLD'!AL172+'VOL DELTA'!AL172</f>
        <v>1</v>
      </c>
      <c r="AM172" s="172">
        <f>'VOL DWNLD'!AM172+'VOL DELTA'!AM172</f>
        <v>1</v>
      </c>
      <c r="AN172" s="172">
        <f>'VOL DWNLD'!AN172+'VOL DELTA'!AN172</f>
        <v>1</v>
      </c>
      <c r="AO172" s="172">
        <f>'VOL DWNLD'!AO172+'VOL DELTA'!AO172</f>
        <v>1</v>
      </c>
    </row>
    <row r="173" spans="1:41" x14ac:dyDescent="0.25">
      <c r="A173" s="171">
        <v>41944</v>
      </c>
      <c r="B173" s="172">
        <f>'VOL DWNLD'!B173+'VOL DELTA'!B173</f>
        <v>1</v>
      </c>
      <c r="C173" s="172">
        <f>'VOL DWNLD'!C173+'VOL DELTA'!C173</f>
        <v>1</v>
      </c>
      <c r="D173" s="172">
        <f>'VOL DWNLD'!D173+'VOL DELTA'!D173</f>
        <v>1</v>
      </c>
      <c r="E173" s="172">
        <f>'VOL DWNLD'!E173+'VOL DELTA'!E173</f>
        <v>1</v>
      </c>
      <c r="F173" s="172">
        <f>'VOL DWNLD'!F173+'VOL DELTA'!F173</f>
        <v>1</v>
      </c>
      <c r="G173" s="172">
        <f>'VOL DWNLD'!G173+'VOL DELTA'!G173</f>
        <v>1</v>
      </c>
      <c r="H173" s="172">
        <f>'VOL DWNLD'!H173+'VOL DELTA'!H173</f>
        <v>1</v>
      </c>
      <c r="I173" s="172">
        <f>'VOL DWNLD'!I173+'VOL DELTA'!I173</f>
        <v>1</v>
      </c>
      <c r="J173" s="172">
        <f>'VOL DWNLD'!J173+'VOL DELTA'!J173</f>
        <v>1</v>
      </c>
      <c r="K173" s="172">
        <f>'VOL DWNLD'!K173+'VOL DELTA'!K173</f>
        <v>1</v>
      </c>
      <c r="L173" s="172">
        <f>'VOL DWNLD'!L173+'VOL DELTA'!L173</f>
        <v>1</v>
      </c>
      <c r="M173" s="172">
        <f>'VOL DWNLD'!M173+'VOL DELTA'!M173</f>
        <v>1</v>
      </c>
      <c r="N173" s="172">
        <f>'VOL DWNLD'!N173+'VOL DELTA'!N173</f>
        <v>1</v>
      </c>
      <c r="O173" s="172">
        <f>'VOL DWNLD'!O173+'VOL DELTA'!O173</f>
        <v>1</v>
      </c>
      <c r="P173" s="172">
        <f>'VOL DWNLD'!P173+'VOL DELTA'!P173</f>
        <v>1.03</v>
      </c>
      <c r="Q173" s="172">
        <f>'VOL DWNLD'!Q173+'VOL DELTA'!Q173</f>
        <v>1</v>
      </c>
      <c r="R173" s="172">
        <f>'VOL DWNLD'!R173+'VOL DELTA'!R173</f>
        <v>1</v>
      </c>
      <c r="S173" s="172">
        <f>'VOL DWNLD'!S173+'VOL DELTA'!S173</f>
        <v>1.02</v>
      </c>
      <c r="T173" s="172">
        <f>'VOL DWNLD'!T173+'VOL DELTA'!T173</f>
        <v>1</v>
      </c>
      <c r="U173" s="172">
        <f>'VOL DWNLD'!U173+'VOL DELTA'!U173</f>
        <v>1</v>
      </c>
      <c r="V173" s="172">
        <f>'VOL DWNLD'!V173+'VOL DELTA'!V173</f>
        <v>1</v>
      </c>
      <c r="W173" s="172">
        <f>'VOL DWNLD'!W173+'VOL DELTA'!W173</f>
        <v>1</v>
      </c>
      <c r="X173" s="172">
        <f>'VOL DWNLD'!X173+'VOL DELTA'!X173</f>
        <v>1</v>
      </c>
      <c r="Y173" s="172">
        <f>'VOL DWNLD'!Y173+'VOL DELTA'!Y173</f>
        <v>1</v>
      </c>
      <c r="Z173" s="172">
        <f>'VOL DWNLD'!Z173+'VOL DELTA'!Z173</f>
        <v>1</v>
      </c>
      <c r="AA173" s="172">
        <f>'VOL DWNLD'!AA173+'VOL DELTA'!AA173</f>
        <v>1</v>
      </c>
      <c r="AB173" s="172">
        <f>'VOL DWNLD'!AB173+'VOL DELTA'!AB173</f>
        <v>1</v>
      </c>
      <c r="AC173" s="172">
        <f>'VOL DWNLD'!AC173+'VOL DELTA'!AC173</f>
        <v>1</v>
      </c>
      <c r="AD173" s="172">
        <f>'VOL DWNLD'!AD173+'VOL DELTA'!AD173</f>
        <v>1</v>
      </c>
      <c r="AE173" s="172">
        <f>'VOL DWNLD'!AE173+'VOL DELTA'!AE173</f>
        <v>1</v>
      </c>
      <c r="AF173" s="172">
        <f>'VOL DWNLD'!AF173+'VOL DELTA'!AF173</f>
        <v>1.1000000000000001</v>
      </c>
      <c r="AG173" s="172">
        <f>'VOL DWNLD'!AG173+'VOL DELTA'!AG173</f>
        <v>1.1000000000000001</v>
      </c>
      <c r="AH173" s="172">
        <f>'VOL DWNLD'!AH173+'VOL DELTA'!AH173</f>
        <v>1.05</v>
      </c>
      <c r="AI173" s="172">
        <f>'VOL DWNLD'!AI173+'VOL DELTA'!AI173</f>
        <v>1</v>
      </c>
      <c r="AJ173" s="172">
        <f>'VOL DWNLD'!AJ173+'VOL DELTA'!AJ173</f>
        <v>1</v>
      </c>
      <c r="AK173" s="172">
        <f>'VOL DWNLD'!AK173+'VOL DELTA'!AK173</f>
        <v>1.02</v>
      </c>
      <c r="AL173" s="172">
        <f>'VOL DWNLD'!AL173+'VOL DELTA'!AL173</f>
        <v>1</v>
      </c>
      <c r="AM173" s="172">
        <f>'VOL DWNLD'!AM173+'VOL DELTA'!AM173</f>
        <v>1</v>
      </c>
      <c r="AN173" s="172">
        <f>'VOL DWNLD'!AN173+'VOL DELTA'!AN173</f>
        <v>1</v>
      </c>
      <c r="AO173" s="172">
        <f>'VOL DWNLD'!AO173+'VOL DELTA'!AO173</f>
        <v>1</v>
      </c>
    </row>
    <row r="174" spans="1:41" x14ac:dyDescent="0.25">
      <c r="A174" s="171">
        <v>41974</v>
      </c>
      <c r="B174" s="172">
        <f>'VOL DWNLD'!B174+'VOL DELTA'!B174</f>
        <v>1</v>
      </c>
      <c r="C174" s="172">
        <f>'VOL DWNLD'!C174+'VOL DELTA'!C174</f>
        <v>1</v>
      </c>
      <c r="D174" s="172">
        <f>'VOL DWNLD'!D174+'VOL DELTA'!D174</f>
        <v>1</v>
      </c>
      <c r="E174" s="172">
        <f>'VOL DWNLD'!E174+'VOL DELTA'!E174</f>
        <v>1</v>
      </c>
      <c r="F174" s="172">
        <f>'VOL DWNLD'!F174+'VOL DELTA'!F174</f>
        <v>1</v>
      </c>
      <c r="G174" s="172">
        <f>'VOL DWNLD'!G174+'VOL DELTA'!G174</f>
        <v>1</v>
      </c>
      <c r="H174" s="172">
        <f>'VOL DWNLD'!H174+'VOL DELTA'!H174</f>
        <v>1</v>
      </c>
      <c r="I174" s="172">
        <f>'VOL DWNLD'!I174+'VOL DELTA'!I174</f>
        <v>1</v>
      </c>
      <c r="J174" s="172">
        <f>'VOL DWNLD'!J174+'VOL DELTA'!J174</f>
        <v>1</v>
      </c>
      <c r="K174" s="172">
        <f>'VOL DWNLD'!K174+'VOL DELTA'!K174</f>
        <v>1</v>
      </c>
      <c r="L174" s="172">
        <f>'VOL DWNLD'!L174+'VOL DELTA'!L174</f>
        <v>1</v>
      </c>
      <c r="M174" s="172">
        <f>'VOL DWNLD'!M174+'VOL DELTA'!M174</f>
        <v>1</v>
      </c>
      <c r="N174" s="172">
        <f>'VOL DWNLD'!N174+'VOL DELTA'!N174</f>
        <v>1</v>
      </c>
      <c r="O174" s="172">
        <f>'VOL DWNLD'!O174+'VOL DELTA'!O174</f>
        <v>1</v>
      </c>
      <c r="P174" s="172">
        <f>'VOL DWNLD'!P174+'VOL DELTA'!P174</f>
        <v>1.03</v>
      </c>
      <c r="Q174" s="172">
        <f>'VOL DWNLD'!Q174+'VOL DELTA'!Q174</f>
        <v>1</v>
      </c>
      <c r="R174" s="172">
        <f>'VOL DWNLD'!R174+'VOL DELTA'!R174</f>
        <v>1</v>
      </c>
      <c r="S174" s="172">
        <f>'VOL DWNLD'!S174+'VOL DELTA'!S174</f>
        <v>1.02</v>
      </c>
      <c r="T174" s="172">
        <f>'VOL DWNLD'!T174+'VOL DELTA'!T174</f>
        <v>1</v>
      </c>
      <c r="U174" s="172">
        <f>'VOL DWNLD'!U174+'VOL DELTA'!U174</f>
        <v>1</v>
      </c>
      <c r="V174" s="172">
        <f>'VOL DWNLD'!V174+'VOL DELTA'!V174</f>
        <v>1</v>
      </c>
      <c r="W174" s="172">
        <f>'VOL DWNLD'!W174+'VOL DELTA'!W174</f>
        <v>1</v>
      </c>
      <c r="X174" s="172">
        <f>'VOL DWNLD'!X174+'VOL DELTA'!X174</f>
        <v>1</v>
      </c>
      <c r="Y174" s="172">
        <f>'VOL DWNLD'!Y174+'VOL DELTA'!Y174</f>
        <v>1</v>
      </c>
      <c r="Z174" s="172">
        <f>'VOL DWNLD'!Z174+'VOL DELTA'!Z174</f>
        <v>1</v>
      </c>
      <c r="AA174" s="172">
        <f>'VOL DWNLD'!AA174+'VOL DELTA'!AA174</f>
        <v>1</v>
      </c>
      <c r="AB174" s="172">
        <f>'VOL DWNLD'!AB174+'VOL DELTA'!AB174</f>
        <v>1</v>
      </c>
      <c r="AC174" s="172">
        <f>'VOL DWNLD'!AC174+'VOL DELTA'!AC174</f>
        <v>1</v>
      </c>
      <c r="AD174" s="172">
        <f>'VOL DWNLD'!AD174+'VOL DELTA'!AD174</f>
        <v>1</v>
      </c>
      <c r="AE174" s="172">
        <f>'VOL DWNLD'!AE174+'VOL DELTA'!AE174</f>
        <v>1</v>
      </c>
      <c r="AF174" s="172">
        <f>'VOL DWNLD'!AF174+'VOL DELTA'!AF174</f>
        <v>1.1000000000000001</v>
      </c>
      <c r="AG174" s="172">
        <f>'VOL DWNLD'!AG174+'VOL DELTA'!AG174</f>
        <v>1.1000000000000001</v>
      </c>
      <c r="AH174" s="172">
        <f>'VOL DWNLD'!AH174+'VOL DELTA'!AH174</f>
        <v>1.05</v>
      </c>
      <c r="AI174" s="172">
        <f>'VOL DWNLD'!AI174+'VOL DELTA'!AI174</f>
        <v>1</v>
      </c>
      <c r="AJ174" s="172">
        <f>'VOL DWNLD'!AJ174+'VOL DELTA'!AJ174</f>
        <v>1</v>
      </c>
      <c r="AK174" s="172">
        <f>'VOL DWNLD'!AK174+'VOL DELTA'!AK174</f>
        <v>1.02</v>
      </c>
      <c r="AL174" s="172">
        <f>'VOL DWNLD'!AL174+'VOL DELTA'!AL174</f>
        <v>1</v>
      </c>
      <c r="AM174" s="172">
        <f>'VOL DWNLD'!AM174+'VOL DELTA'!AM174</f>
        <v>1</v>
      </c>
      <c r="AN174" s="172">
        <f>'VOL DWNLD'!AN174+'VOL DELTA'!AN174</f>
        <v>1</v>
      </c>
      <c r="AO174" s="172">
        <f>'VOL DWNLD'!AO174+'VOL DELTA'!AO174</f>
        <v>1</v>
      </c>
    </row>
    <row r="175" spans="1:41" x14ac:dyDescent="0.25">
      <c r="A175" s="171">
        <v>42005</v>
      </c>
      <c r="B175" s="172">
        <f>'VOL DWNLD'!B175+'VOL DELTA'!B175</f>
        <v>1</v>
      </c>
      <c r="C175" s="172">
        <f>'VOL DWNLD'!C175+'VOL DELTA'!C175</f>
        <v>1</v>
      </c>
      <c r="D175" s="172">
        <f>'VOL DWNLD'!D175+'VOL DELTA'!D175</f>
        <v>1</v>
      </c>
      <c r="E175" s="172">
        <f>'VOL DWNLD'!E175+'VOL DELTA'!E175</f>
        <v>1</v>
      </c>
      <c r="F175" s="172">
        <f>'VOL DWNLD'!F175+'VOL DELTA'!F175</f>
        <v>1</v>
      </c>
      <c r="G175" s="172">
        <f>'VOL DWNLD'!G175+'VOL DELTA'!G175</f>
        <v>1</v>
      </c>
      <c r="H175" s="172">
        <f>'VOL DWNLD'!H175+'VOL DELTA'!H175</f>
        <v>1</v>
      </c>
      <c r="I175" s="172">
        <f>'VOL DWNLD'!I175+'VOL DELTA'!I175</f>
        <v>1</v>
      </c>
      <c r="J175" s="172">
        <f>'VOL DWNLD'!J175+'VOL DELTA'!J175</f>
        <v>1</v>
      </c>
      <c r="K175" s="172">
        <f>'VOL DWNLD'!K175+'VOL DELTA'!K175</f>
        <v>1</v>
      </c>
      <c r="L175" s="172">
        <f>'VOL DWNLD'!L175+'VOL DELTA'!L175</f>
        <v>1</v>
      </c>
      <c r="M175" s="172">
        <f>'VOL DWNLD'!M175+'VOL DELTA'!M175</f>
        <v>1</v>
      </c>
      <c r="N175" s="172">
        <f>'VOL DWNLD'!N175+'VOL DELTA'!N175</f>
        <v>1</v>
      </c>
      <c r="O175" s="172">
        <f>'VOL DWNLD'!O175+'VOL DELTA'!O175</f>
        <v>1</v>
      </c>
      <c r="P175" s="172">
        <f>'VOL DWNLD'!P175+'VOL DELTA'!P175</f>
        <v>1.03</v>
      </c>
      <c r="Q175" s="172">
        <f>'VOL DWNLD'!Q175+'VOL DELTA'!Q175</f>
        <v>1</v>
      </c>
      <c r="R175" s="172">
        <f>'VOL DWNLD'!R175+'VOL DELTA'!R175</f>
        <v>1</v>
      </c>
      <c r="S175" s="172">
        <f>'VOL DWNLD'!S175+'VOL DELTA'!S175</f>
        <v>1.02</v>
      </c>
      <c r="T175" s="172">
        <f>'VOL DWNLD'!T175+'VOL DELTA'!T175</f>
        <v>1</v>
      </c>
      <c r="U175" s="172">
        <f>'VOL DWNLD'!U175+'VOL DELTA'!U175</f>
        <v>1</v>
      </c>
      <c r="V175" s="172">
        <f>'VOL DWNLD'!V175+'VOL DELTA'!V175</f>
        <v>1</v>
      </c>
      <c r="W175" s="172">
        <f>'VOL DWNLD'!W175+'VOL DELTA'!W175</f>
        <v>1</v>
      </c>
      <c r="X175" s="172">
        <f>'VOL DWNLD'!X175+'VOL DELTA'!X175</f>
        <v>1</v>
      </c>
      <c r="Y175" s="172">
        <f>'VOL DWNLD'!Y175+'VOL DELTA'!Y175</f>
        <v>1</v>
      </c>
      <c r="Z175" s="172">
        <f>'VOL DWNLD'!Z175+'VOL DELTA'!Z175</f>
        <v>1</v>
      </c>
      <c r="AA175" s="172">
        <f>'VOL DWNLD'!AA175+'VOL DELTA'!AA175</f>
        <v>1</v>
      </c>
      <c r="AB175" s="172">
        <f>'VOL DWNLD'!AB175+'VOL DELTA'!AB175</f>
        <v>1</v>
      </c>
      <c r="AC175" s="172">
        <f>'VOL DWNLD'!AC175+'VOL DELTA'!AC175</f>
        <v>1</v>
      </c>
      <c r="AD175" s="172">
        <f>'VOL DWNLD'!AD175+'VOL DELTA'!AD175</f>
        <v>1</v>
      </c>
      <c r="AE175" s="172">
        <f>'VOL DWNLD'!AE175+'VOL DELTA'!AE175</f>
        <v>1</v>
      </c>
      <c r="AF175" s="172">
        <f>'VOL DWNLD'!AF175+'VOL DELTA'!AF175</f>
        <v>1.1000000000000001</v>
      </c>
      <c r="AG175" s="172">
        <f>'VOL DWNLD'!AG175+'VOL DELTA'!AG175</f>
        <v>1.1000000000000001</v>
      </c>
      <c r="AH175" s="172">
        <f>'VOL DWNLD'!AH175+'VOL DELTA'!AH175</f>
        <v>1.05</v>
      </c>
      <c r="AI175" s="172">
        <f>'VOL DWNLD'!AI175+'VOL DELTA'!AI175</f>
        <v>1</v>
      </c>
      <c r="AJ175" s="172">
        <f>'VOL DWNLD'!AJ175+'VOL DELTA'!AJ175</f>
        <v>1</v>
      </c>
      <c r="AK175" s="172">
        <f>'VOL DWNLD'!AK175+'VOL DELTA'!AK175</f>
        <v>1.02</v>
      </c>
      <c r="AL175" s="172">
        <f>'VOL DWNLD'!AL175+'VOL DELTA'!AL175</f>
        <v>1</v>
      </c>
      <c r="AM175" s="172">
        <f>'VOL DWNLD'!AM175+'VOL DELTA'!AM175</f>
        <v>1</v>
      </c>
      <c r="AN175" s="172">
        <f>'VOL DWNLD'!AN175+'VOL DELTA'!AN175</f>
        <v>1</v>
      </c>
      <c r="AO175" s="172">
        <f>'VOL DWNLD'!AO175+'VOL DELTA'!AO175</f>
        <v>1</v>
      </c>
    </row>
    <row r="176" spans="1:41" x14ac:dyDescent="0.25">
      <c r="A176" s="171">
        <v>42036</v>
      </c>
      <c r="B176" s="172">
        <f>'VOL DWNLD'!B176+'VOL DELTA'!B176</f>
        <v>1</v>
      </c>
      <c r="C176" s="172">
        <f>'VOL DWNLD'!C176+'VOL DELTA'!C176</f>
        <v>1</v>
      </c>
      <c r="D176" s="172">
        <f>'VOL DWNLD'!D176+'VOL DELTA'!D176</f>
        <v>1</v>
      </c>
      <c r="E176" s="172">
        <f>'VOL DWNLD'!E176+'VOL DELTA'!E176</f>
        <v>1</v>
      </c>
      <c r="F176" s="172">
        <f>'VOL DWNLD'!F176+'VOL DELTA'!F176</f>
        <v>1</v>
      </c>
      <c r="G176" s="172">
        <f>'VOL DWNLD'!G176+'VOL DELTA'!G176</f>
        <v>1</v>
      </c>
      <c r="H176" s="172">
        <f>'VOL DWNLD'!H176+'VOL DELTA'!H176</f>
        <v>1</v>
      </c>
      <c r="I176" s="172">
        <f>'VOL DWNLD'!I176+'VOL DELTA'!I176</f>
        <v>1</v>
      </c>
      <c r="J176" s="172">
        <f>'VOL DWNLD'!J176+'VOL DELTA'!J176</f>
        <v>1</v>
      </c>
      <c r="K176" s="172">
        <f>'VOL DWNLD'!K176+'VOL DELTA'!K176</f>
        <v>1</v>
      </c>
      <c r="L176" s="172">
        <f>'VOL DWNLD'!L176+'VOL DELTA'!L176</f>
        <v>1</v>
      </c>
      <c r="M176" s="172">
        <f>'VOL DWNLD'!M176+'VOL DELTA'!M176</f>
        <v>1</v>
      </c>
      <c r="N176" s="172">
        <f>'VOL DWNLD'!N176+'VOL DELTA'!N176</f>
        <v>1</v>
      </c>
      <c r="O176" s="172">
        <f>'VOL DWNLD'!O176+'VOL DELTA'!O176</f>
        <v>1</v>
      </c>
      <c r="P176" s="172">
        <f>'VOL DWNLD'!P176+'VOL DELTA'!P176</f>
        <v>1.03</v>
      </c>
      <c r="Q176" s="172">
        <f>'VOL DWNLD'!Q176+'VOL DELTA'!Q176</f>
        <v>1</v>
      </c>
      <c r="R176" s="172">
        <f>'VOL DWNLD'!R176+'VOL DELTA'!R176</f>
        <v>1</v>
      </c>
      <c r="S176" s="172">
        <f>'VOL DWNLD'!S176+'VOL DELTA'!S176</f>
        <v>1.02</v>
      </c>
      <c r="T176" s="172">
        <f>'VOL DWNLD'!T176+'VOL DELTA'!T176</f>
        <v>1</v>
      </c>
      <c r="U176" s="172">
        <f>'VOL DWNLD'!U176+'VOL DELTA'!U176</f>
        <v>1</v>
      </c>
      <c r="V176" s="172">
        <f>'VOL DWNLD'!V176+'VOL DELTA'!V176</f>
        <v>1</v>
      </c>
      <c r="W176" s="172">
        <f>'VOL DWNLD'!W176+'VOL DELTA'!W176</f>
        <v>1</v>
      </c>
      <c r="X176" s="172">
        <f>'VOL DWNLD'!X176+'VOL DELTA'!X176</f>
        <v>1</v>
      </c>
      <c r="Y176" s="172">
        <f>'VOL DWNLD'!Y176+'VOL DELTA'!Y176</f>
        <v>1</v>
      </c>
      <c r="Z176" s="172">
        <f>'VOL DWNLD'!Z176+'VOL DELTA'!Z176</f>
        <v>1</v>
      </c>
      <c r="AA176" s="172">
        <f>'VOL DWNLD'!AA176+'VOL DELTA'!AA176</f>
        <v>1</v>
      </c>
      <c r="AB176" s="172">
        <f>'VOL DWNLD'!AB176+'VOL DELTA'!AB176</f>
        <v>1</v>
      </c>
      <c r="AC176" s="172">
        <f>'VOL DWNLD'!AC176+'VOL DELTA'!AC176</f>
        <v>1</v>
      </c>
      <c r="AD176" s="172">
        <f>'VOL DWNLD'!AD176+'VOL DELTA'!AD176</f>
        <v>1</v>
      </c>
      <c r="AE176" s="172">
        <f>'VOL DWNLD'!AE176+'VOL DELTA'!AE176</f>
        <v>1</v>
      </c>
      <c r="AF176" s="172">
        <f>'VOL DWNLD'!AF176+'VOL DELTA'!AF176</f>
        <v>1.1000000000000001</v>
      </c>
      <c r="AG176" s="172">
        <f>'VOL DWNLD'!AG176+'VOL DELTA'!AG176</f>
        <v>1.1000000000000001</v>
      </c>
      <c r="AH176" s="172">
        <f>'VOL DWNLD'!AH176+'VOL DELTA'!AH176</f>
        <v>1.05</v>
      </c>
      <c r="AI176" s="172">
        <f>'VOL DWNLD'!AI176+'VOL DELTA'!AI176</f>
        <v>1</v>
      </c>
      <c r="AJ176" s="172">
        <f>'VOL DWNLD'!AJ176+'VOL DELTA'!AJ176</f>
        <v>1</v>
      </c>
      <c r="AK176" s="172">
        <f>'VOL DWNLD'!AK176+'VOL DELTA'!AK176</f>
        <v>1.02</v>
      </c>
      <c r="AL176" s="172">
        <f>'VOL DWNLD'!AL176+'VOL DELTA'!AL176</f>
        <v>1</v>
      </c>
      <c r="AM176" s="172">
        <f>'VOL DWNLD'!AM176+'VOL DELTA'!AM176</f>
        <v>1</v>
      </c>
      <c r="AN176" s="172">
        <f>'VOL DWNLD'!AN176+'VOL DELTA'!AN176</f>
        <v>1</v>
      </c>
      <c r="AO176" s="172">
        <f>'VOL DWNLD'!AO176+'VOL DELTA'!AO176</f>
        <v>1</v>
      </c>
    </row>
    <row r="177" spans="1:41" x14ac:dyDescent="0.25">
      <c r="A177" s="171">
        <v>42064</v>
      </c>
      <c r="B177" s="172">
        <f>'VOL DWNLD'!B177+'VOL DELTA'!B177</f>
        <v>1</v>
      </c>
      <c r="C177" s="172">
        <f>'VOL DWNLD'!C177+'VOL DELTA'!C177</f>
        <v>1</v>
      </c>
      <c r="D177" s="172">
        <f>'VOL DWNLD'!D177+'VOL DELTA'!D177</f>
        <v>1</v>
      </c>
      <c r="E177" s="172">
        <f>'VOL DWNLD'!E177+'VOL DELTA'!E177</f>
        <v>1</v>
      </c>
      <c r="F177" s="172">
        <f>'VOL DWNLD'!F177+'VOL DELTA'!F177</f>
        <v>1</v>
      </c>
      <c r="G177" s="172">
        <f>'VOL DWNLD'!G177+'VOL DELTA'!G177</f>
        <v>1</v>
      </c>
      <c r="H177" s="172">
        <f>'VOL DWNLD'!H177+'VOL DELTA'!H177</f>
        <v>1</v>
      </c>
      <c r="I177" s="172">
        <f>'VOL DWNLD'!I177+'VOL DELTA'!I177</f>
        <v>1</v>
      </c>
      <c r="J177" s="172">
        <f>'VOL DWNLD'!J177+'VOL DELTA'!J177</f>
        <v>1</v>
      </c>
      <c r="K177" s="172">
        <f>'VOL DWNLD'!K177+'VOL DELTA'!K177</f>
        <v>1</v>
      </c>
      <c r="L177" s="172">
        <f>'VOL DWNLD'!L177+'VOL DELTA'!L177</f>
        <v>1</v>
      </c>
      <c r="M177" s="172">
        <f>'VOL DWNLD'!M177+'VOL DELTA'!M177</f>
        <v>1</v>
      </c>
      <c r="N177" s="172">
        <f>'VOL DWNLD'!N177+'VOL DELTA'!N177</f>
        <v>1</v>
      </c>
      <c r="O177" s="172">
        <f>'VOL DWNLD'!O177+'VOL DELTA'!O177</f>
        <v>1</v>
      </c>
      <c r="P177" s="172">
        <f>'VOL DWNLD'!P177+'VOL DELTA'!P177</f>
        <v>1.03</v>
      </c>
      <c r="Q177" s="172">
        <f>'VOL DWNLD'!Q177+'VOL DELTA'!Q177</f>
        <v>1</v>
      </c>
      <c r="R177" s="172">
        <f>'VOL DWNLD'!R177+'VOL DELTA'!R177</f>
        <v>1</v>
      </c>
      <c r="S177" s="172">
        <f>'VOL DWNLD'!S177+'VOL DELTA'!S177</f>
        <v>1.02</v>
      </c>
      <c r="T177" s="172">
        <f>'VOL DWNLD'!T177+'VOL DELTA'!T177</f>
        <v>1</v>
      </c>
      <c r="U177" s="172">
        <f>'VOL DWNLD'!U177+'VOL DELTA'!U177</f>
        <v>1</v>
      </c>
      <c r="V177" s="172">
        <f>'VOL DWNLD'!V177+'VOL DELTA'!V177</f>
        <v>1</v>
      </c>
      <c r="W177" s="172">
        <f>'VOL DWNLD'!W177+'VOL DELTA'!W177</f>
        <v>1</v>
      </c>
      <c r="X177" s="172">
        <f>'VOL DWNLD'!X177+'VOL DELTA'!X177</f>
        <v>1</v>
      </c>
      <c r="Y177" s="172">
        <f>'VOL DWNLD'!Y177+'VOL DELTA'!Y177</f>
        <v>1</v>
      </c>
      <c r="Z177" s="172">
        <f>'VOL DWNLD'!Z177+'VOL DELTA'!Z177</f>
        <v>1</v>
      </c>
      <c r="AA177" s="172">
        <f>'VOL DWNLD'!AA177+'VOL DELTA'!AA177</f>
        <v>1</v>
      </c>
      <c r="AB177" s="172">
        <f>'VOL DWNLD'!AB177+'VOL DELTA'!AB177</f>
        <v>1</v>
      </c>
      <c r="AC177" s="172">
        <f>'VOL DWNLD'!AC177+'VOL DELTA'!AC177</f>
        <v>1</v>
      </c>
      <c r="AD177" s="172">
        <f>'VOL DWNLD'!AD177+'VOL DELTA'!AD177</f>
        <v>1</v>
      </c>
      <c r="AE177" s="172">
        <f>'VOL DWNLD'!AE177+'VOL DELTA'!AE177</f>
        <v>1</v>
      </c>
      <c r="AF177" s="172">
        <f>'VOL DWNLD'!AF177+'VOL DELTA'!AF177</f>
        <v>1.1000000000000001</v>
      </c>
      <c r="AG177" s="172">
        <f>'VOL DWNLD'!AG177+'VOL DELTA'!AG177</f>
        <v>1.1000000000000001</v>
      </c>
      <c r="AH177" s="172">
        <f>'VOL DWNLD'!AH177+'VOL DELTA'!AH177</f>
        <v>1.05</v>
      </c>
      <c r="AI177" s="172">
        <f>'VOL DWNLD'!AI177+'VOL DELTA'!AI177</f>
        <v>1</v>
      </c>
      <c r="AJ177" s="172">
        <f>'VOL DWNLD'!AJ177+'VOL DELTA'!AJ177</f>
        <v>1</v>
      </c>
      <c r="AK177" s="172">
        <f>'VOL DWNLD'!AK177+'VOL DELTA'!AK177</f>
        <v>1.02</v>
      </c>
      <c r="AL177" s="172">
        <f>'VOL DWNLD'!AL177+'VOL DELTA'!AL177</f>
        <v>1</v>
      </c>
      <c r="AM177" s="172">
        <f>'VOL DWNLD'!AM177+'VOL DELTA'!AM177</f>
        <v>1</v>
      </c>
      <c r="AN177" s="172">
        <f>'VOL DWNLD'!AN177+'VOL DELTA'!AN177</f>
        <v>1</v>
      </c>
      <c r="AO177" s="172">
        <f>'VOL DWNLD'!AO177+'VOL DELTA'!AO177</f>
        <v>1</v>
      </c>
    </row>
    <row r="178" spans="1:41" x14ac:dyDescent="0.25">
      <c r="A178" s="171">
        <v>42095</v>
      </c>
      <c r="B178" s="172">
        <f>'VOL DWNLD'!B178+'VOL DELTA'!B178</f>
        <v>1</v>
      </c>
      <c r="C178" s="172">
        <f>'VOL DWNLD'!C178+'VOL DELTA'!C178</f>
        <v>1</v>
      </c>
      <c r="D178" s="172">
        <f>'VOL DWNLD'!D178+'VOL DELTA'!D178</f>
        <v>1</v>
      </c>
      <c r="E178" s="172">
        <f>'VOL DWNLD'!E178+'VOL DELTA'!E178</f>
        <v>1</v>
      </c>
      <c r="F178" s="172">
        <f>'VOL DWNLD'!F178+'VOL DELTA'!F178</f>
        <v>1</v>
      </c>
      <c r="G178" s="172">
        <f>'VOL DWNLD'!G178+'VOL DELTA'!G178</f>
        <v>1</v>
      </c>
      <c r="H178" s="172">
        <f>'VOL DWNLD'!H178+'VOL DELTA'!H178</f>
        <v>1</v>
      </c>
      <c r="I178" s="172">
        <f>'VOL DWNLD'!I178+'VOL DELTA'!I178</f>
        <v>1</v>
      </c>
      <c r="J178" s="172">
        <f>'VOL DWNLD'!J178+'VOL DELTA'!J178</f>
        <v>1</v>
      </c>
      <c r="K178" s="172">
        <f>'VOL DWNLD'!K178+'VOL DELTA'!K178</f>
        <v>1</v>
      </c>
      <c r="L178" s="172">
        <f>'VOL DWNLD'!L178+'VOL DELTA'!L178</f>
        <v>1</v>
      </c>
      <c r="M178" s="172">
        <f>'VOL DWNLD'!M178+'VOL DELTA'!M178</f>
        <v>1</v>
      </c>
      <c r="N178" s="172">
        <f>'VOL DWNLD'!N178+'VOL DELTA'!N178</f>
        <v>1</v>
      </c>
      <c r="O178" s="172">
        <f>'VOL DWNLD'!O178+'VOL DELTA'!O178</f>
        <v>1</v>
      </c>
      <c r="P178" s="172">
        <f>'VOL DWNLD'!P178+'VOL DELTA'!P178</f>
        <v>1.03</v>
      </c>
      <c r="Q178" s="172">
        <f>'VOL DWNLD'!Q178+'VOL DELTA'!Q178</f>
        <v>1</v>
      </c>
      <c r="R178" s="172">
        <f>'VOL DWNLD'!R178+'VOL DELTA'!R178</f>
        <v>1</v>
      </c>
      <c r="S178" s="172">
        <f>'VOL DWNLD'!S178+'VOL DELTA'!S178</f>
        <v>1.02</v>
      </c>
      <c r="T178" s="172">
        <f>'VOL DWNLD'!T178+'VOL DELTA'!T178</f>
        <v>1</v>
      </c>
      <c r="U178" s="172">
        <f>'VOL DWNLD'!U178+'VOL DELTA'!U178</f>
        <v>1</v>
      </c>
      <c r="V178" s="172">
        <f>'VOL DWNLD'!V178+'VOL DELTA'!V178</f>
        <v>1</v>
      </c>
      <c r="W178" s="172">
        <f>'VOL DWNLD'!W178+'VOL DELTA'!W178</f>
        <v>1</v>
      </c>
      <c r="X178" s="172">
        <f>'VOL DWNLD'!X178+'VOL DELTA'!X178</f>
        <v>1</v>
      </c>
      <c r="Y178" s="172">
        <f>'VOL DWNLD'!Y178+'VOL DELTA'!Y178</f>
        <v>1.02</v>
      </c>
      <c r="Z178" s="172">
        <f>'VOL DWNLD'!Z178+'VOL DELTA'!Z178</f>
        <v>1</v>
      </c>
      <c r="AA178" s="172">
        <f>'VOL DWNLD'!AA178+'VOL DELTA'!AA178</f>
        <v>1</v>
      </c>
      <c r="AB178" s="172">
        <f>'VOL DWNLD'!AB178+'VOL DELTA'!AB178</f>
        <v>1</v>
      </c>
      <c r="AC178" s="172">
        <f>'VOL DWNLD'!AC178+'VOL DELTA'!AC178</f>
        <v>1</v>
      </c>
      <c r="AD178" s="172">
        <f>'VOL DWNLD'!AD178+'VOL DELTA'!AD178</f>
        <v>0.98</v>
      </c>
      <c r="AE178" s="172">
        <f>'VOL DWNLD'!AE178+'VOL DELTA'!AE178</f>
        <v>0.98</v>
      </c>
      <c r="AF178" s="172">
        <f>'VOL DWNLD'!AF178+'VOL DELTA'!AF178</f>
        <v>0.98</v>
      </c>
      <c r="AG178" s="172">
        <f>'VOL DWNLD'!AG178+'VOL DELTA'!AG178</f>
        <v>0.98</v>
      </c>
      <c r="AH178" s="172">
        <f>'VOL DWNLD'!AH178+'VOL DELTA'!AH178</f>
        <v>1.05</v>
      </c>
      <c r="AI178" s="172">
        <f>'VOL DWNLD'!AI178+'VOL DELTA'!AI178</f>
        <v>1</v>
      </c>
      <c r="AJ178" s="172">
        <f>'VOL DWNLD'!AJ178+'VOL DELTA'!AJ178</f>
        <v>1</v>
      </c>
      <c r="AK178" s="172">
        <f>'VOL DWNLD'!AK178+'VOL DELTA'!AK178</f>
        <v>1.02</v>
      </c>
      <c r="AL178" s="172">
        <f>'VOL DWNLD'!AL178+'VOL DELTA'!AL178</f>
        <v>1</v>
      </c>
      <c r="AM178" s="172">
        <f>'VOL DWNLD'!AM178+'VOL DELTA'!AM178</f>
        <v>1</v>
      </c>
      <c r="AN178" s="172">
        <f>'VOL DWNLD'!AN178+'VOL DELTA'!AN178</f>
        <v>1</v>
      </c>
      <c r="AO178" s="172">
        <f>'VOL DWNLD'!AO178+'VOL DELTA'!AO178</f>
        <v>1</v>
      </c>
    </row>
    <row r="179" spans="1:41" x14ac:dyDescent="0.25">
      <c r="A179" s="171">
        <v>42125</v>
      </c>
      <c r="B179" s="172">
        <f>'VOL DWNLD'!B179+'VOL DELTA'!B179</f>
        <v>1</v>
      </c>
      <c r="C179" s="172">
        <f>'VOL DWNLD'!C179+'VOL DELTA'!C179</f>
        <v>1</v>
      </c>
      <c r="D179" s="172">
        <f>'VOL DWNLD'!D179+'VOL DELTA'!D179</f>
        <v>1</v>
      </c>
      <c r="E179" s="172">
        <f>'VOL DWNLD'!E179+'VOL DELTA'!E179</f>
        <v>1</v>
      </c>
      <c r="F179" s="172">
        <f>'VOL DWNLD'!F179+'VOL DELTA'!F179</f>
        <v>1</v>
      </c>
      <c r="G179" s="172">
        <f>'VOL DWNLD'!G179+'VOL DELTA'!G179</f>
        <v>1</v>
      </c>
      <c r="H179" s="172">
        <f>'VOL DWNLD'!H179+'VOL DELTA'!H179</f>
        <v>1</v>
      </c>
      <c r="I179" s="172">
        <f>'VOL DWNLD'!I179+'VOL DELTA'!I179</f>
        <v>1</v>
      </c>
      <c r="J179" s="172">
        <f>'VOL DWNLD'!J179+'VOL DELTA'!J179</f>
        <v>1</v>
      </c>
      <c r="K179" s="172">
        <f>'VOL DWNLD'!K179+'VOL DELTA'!K179</f>
        <v>1</v>
      </c>
      <c r="L179" s="172">
        <f>'VOL DWNLD'!L179+'VOL DELTA'!L179</f>
        <v>1</v>
      </c>
      <c r="M179" s="172">
        <f>'VOL DWNLD'!M179+'VOL DELTA'!M179</f>
        <v>1</v>
      </c>
      <c r="N179" s="172">
        <f>'VOL DWNLD'!N179+'VOL DELTA'!N179</f>
        <v>1</v>
      </c>
      <c r="O179" s="172">
        <f>'VOL DWNLD'!O179+'VOL DELTA'!O179</f>
        <v>1</v>
      </c>
      <c r="P179" s="172">
        <f>'VOL DWNLD'!P179+'VOL DELTA'!P179</f>
        <v>1.03</v>
      </c>
      <c r="Q179" s="172">
        <f>'VOL DWNLD'!Q179+'VOL DELTA'!Q179</f>
        <v>1</v>
      </c>
      <c r="R179" s="172">
        <f>'VOL DWNLD'!R179+'VOL DELTA'!R179</f>
        <v>1</v>
      </c>
      <c r="S179" s="172">
        <f>'VOL DWNLD'!S179+'VOL DELTA'!S179</f>
        <v>1.02</v>
      </c>
      <c r="T179" s="172">
        <f>'VOL DWNLD'!T179+'VOL DELTA'!T179</f>
        <v>1</v>
      </c>
      <c r="U179" s="172">
        <f>'VOL DWNLD'!U179+'VOL DELTA'!U179</f>
        <v>1</v>
      </c>
      <c r="V179" s="172">
        <f>'VOL DWNLD'!V179+'VOL DELTA'!V179</f>
        <v>1</v>
      </c>
      <c r="W179" s="172">
        <f>'VOL DWNLD'!W179+'VOL DELTA'!W179</f>
        <v>1</v>
      </c>
      <c r="X179" s="172">
        <f>'VOL DWNLD'!X179+'VOL DELTA'!X179</f>
        <v>1</v>
      </c>
      <c r="Y179" s="172">
        <f>'VOL DWNLD'!Y179+'VOL DELTA'!Y179</f>
        <v>1.02</v>
      </c>
      <c r="Z179" s="172">
        <f>'VOL DWNLD'!Z179+'VOL DELTA'!Z179</f>
        <v>1</v>
      </c>
      <c r="AA179" s="172">
        <f>'VOL DWNLD'!AA179+'VOL DELTA'!AA179</f>
        <v>1</v>
      </c>
      <c r="AB179" s="172">
        <f>'VOL DWNLD'!AB179+'VOL DELTA'!AB179</f>
        <v>1</v>
      </c>
      <c r="AC179" s="172">
        <f>'VOL DWNLD'!AC179+'VOL DELTA'!AC179</f>
        <v>1</v>
      </c>
      <c r="AD179" s="172">
        <f>'VOL DWNLD'!AD179+'VOL DELTA'!AD179</f>
        <v>0.98</v>
      </c>
      <c r="AE179" s="172">
        <f>'VOL DWNLD'!AE179+'VOL DELTA'!AE179</f>
        <v>0.98</v>
      </c>
      <c r="AF179" s="172">
        <f>'VOL DWNLD'!AF179+'VOL DELTA'!AF179</f>
        <v>0.98</v>
      </c>
      <c r="AG179" s="172">
        <f>'VOL DWNLD'!AG179+'VOL DELTA'!AG179</f>
        <v>0.98</v>
      </c>
      <c r="AH179" s="172">
        <f>'VOL DWNLD'!AH179+'VOL DELTA'!AH179</f>
        <v>1.05</v>
      </c>
      <c r="AI179" s="172">
        <f>'VOL DWNLD'!AI179+'VOL DELTA'!AI179</f>
        <v>1</v>
      </c>
      <c r="AJ179" s="172">
        <f>'VOL DWNLD'!AJ179+'VOL DELTA'!AJ179</f>
        <v>1</v>
      </c>
      <c r="AK179" s="172">
        <f>'VOL DWNLD'!AK179+'VOL DELTA'!AK179</f>
        <v>1.02</v>
      </c>
      <c r="AL179" s="172">
        <f>'VOL DWNLD'!AL179+'VOL DELTA'!AL179</f>
        <v>1</v>
      </c>
      <c r="AM179" s="172">
        <f>'VOL DWNLD'!AM179+'VOL DELTA'!AM179</f>
        <v>1</v>
      </c>
      <c r="AN179" s="172">
        <f>'VOL DWNLD'!AN179+'VOL DELTA'!AN179</f>
        <v>1</v>
      </c>
      <c r="AO179" s="172">
        <f>'VOL DWNLD'!AO179+'VOL DELTA'!AO179</f>
        <v>1</v>
      </c>
    </row>
    <row r="180" spans="1:41" x14ac:dyDescent="0.25">
      <c r="A180" s="171">
        <v>42156</v>
      </c>
      <c r="B180" s="172">
        <f>'VOL DWNLD'!B180+'VOL DELTA'!B180</f>
        <v>1</v>
      </c>
      <c r="C180" s="172">
        <f>'VOL DWNLD'!C180+'VOL DELTA'!C180</f>
        <v>1</v>
      </c>
      <c r="D180" s="172">
        <f>'VOL DWNLD'!D180+'VOL DELTA'!D180</f>
        <v>1</v>
      </c>
      <c r="E180" s="172">
        <f>'VOL DWNLD'!E180+'VOL DELTA'!E180</f>
        <v>1</v>
      </c>
      <c r="F180" s="172">
        <f>'VOL DWNLD'!F180+'VOL DELTA'!F180</f>
        <v>1</v>
      </c>
      <c r="G180" s="172">
        <f>'VOL DWNLD'!G180+'VOL DELTA'!G180</f>
        <v>1</v>
      </c>
      <c r="H180" s="172">
        <f>'VOL DWNLD'!H180+'VOL DELTA'!H180</f>
        <v>1</v>
      </c>
      <c r="I180" s="172">
        <f>'VOL DWNLD'!I180+'VOL DELTA'!I180</f>
        <v>1</v>
      </c>
      <c r="J180" s="172">
        <f>'VOL DWNLD'!J180+'VOL DELTA'!J180</f>
        <v>1</v>
      </c>
      <c r="K180" s="172">
        <f>'VOL DWNLD'!K180+'VOL DELTA'!K180</f>
        <v>1</v>
      </c>
      <c r="L180" s="172">
        <f>'VOL DWNLD'!L180+'VOL DELTA'!L180</f>
        <v>1</v>
      </c>
      <c r="M180" s="172">
        <f>'VOL DWNLD'!M180+'VOL DELTA'!M180</f>
        <v>1</v>
      </c>
      <c r="N180" s="172">
        <f>'VOL DWNLD'!N180+'VOL DELTA'!N180</f>
        <v>1</v>
      </c>
      <c r="O180" s="172">
        <f>'VOL DWNLD'!O180+'VOL DELTA'!O180</f>
        <v>1</v>
      </c>
      <c r="P180" s="172">
        <f>'VOL DWNLD'!P180+'VOL DELTA'!P180</f>
        <v>1.03</v>
      </c>
      <c r="Q180" s="172">
        <f>'VOL DWNLD'!Q180+'VOL DELTA'!Q180</f>
        <v>1</v>
      </c>
      <c r="R180" s="172">
        <f>'VOL DWNLD'!R180+'VOL DELTA'!R180</f>
        <v>1</v>
      </c>
      <c r="S180" s="172">
        <f>'VOL DWNLD'!S180+'VOL DELTA'!S180</f>
        <v>1.02</v>
      </c>
      <c r="T180" s="172">
        <f>'VOL DWNLD'!T180+'VOL DELTA'!T180</f>
        <v>1</v>
      </c>
      <c r="U180" s="172">
        <f>'VOL DWNLD'!U180+'VOL DELTA'!U180</f>
        <v>1</v>
      </c>
      <c r="V180" s="172">
        <f>'VOL DWNLD'!V180+'VOL DELTA'!V180</f>
        <v>1</v>
      </c>
      <c r="W180" s="172">
        <f>'VOL DWNLD'!W180+'VOL DELTA'!W180</f>
        <v>1</v>
      </c>
      <c r="X180" s="172">
        <f>'VOL DWNLD'!X180+'VOL DELTA'!X180</f>
        <v>1</v>
      </c>
      <c r="Y180" s="172">
        <f>'VOL DWNLD'!Y180+'VOL DELTA'!Y180</f>
        <v>1.02</v>
      </c>
      <c r="Z180" s="172">
        <f>'VOL DWNLD'!Z180+'VOL DELTA'!Z180</f>
        <v>1</v>
      </c>
      <c r="AA180" s="172">
        <f>'VOL DWNLD'!AA180+'VOL DELTA'!AA180</f>
        <v>1</v>
      </c>
      <c r="AB180" s="172">
        <f>'VOL DWNLD'!AB180+'VOL DELTA'!AB180</f>
        <v>1</v>
      </c>
      <c r="AC180" s="172">
        <f>'VOL DWNLD'!AC180+'VOL DELTA'!AC180</f>
        <v>1</v>
      </c>
      <c r="AD180" s="172">
        <f>'VOL DWNLD'!AD180+'VOL DELTA'!AD180</f>
        <v>0.98</v>
      </c>
      <c r="AE180" s="172">
        <f>'VOL DWNLD'!AE180+'VOL DELTA'!AE180</f>
        <v>0.98</v>
      </c>
      <c r="AF180" s="172">
        <f>'VOL DWNLD'!AF180+'VOL DELTA'!AF180</f>
        <v>0.98</v>
      </c>
      <c r="AG180" s="172">
        <f>'VOL DWNLD'!AG180+'VOL DELTA'!AG180</f>
        <v>0.98</v>
      </c>
      <c r="AH180" s="172">
        <f>'VOL DWNLD'!AH180+'VOL DELTA'!AH180</f>
        <v>1.05</v>
      </c>
      <c r="AI180" s="172">
        <f>'VOL DWNLD'!AI180+'VOL DELTA'!AI180</f>
        <v>1</v>
      </c>
      <c r="AJ180" s="172">
        <f>'VOL DWNLD'!AJ180+'VOL DELTA'!AJ180</f>
        <v>1</v>
      </c>
      <c r="AK180" s="172">
        <f>'VOL DWNLD'!AK180+'VOL DELTA'!AK180</f>
        <v>1.02</v>
      </c>
      <c r="AL180" s="172">
        <f>'VOL DWNLD'!AL180+'VOL DELTA'!AL180</f>
        <v>1</v>
      </c>
      <c r="AM180" s="172">
        <f>'VOL DWNLD'!AM180+'VOL DELTA'!AM180</f>
        <v>1</v>
      </c>
      <c r="AN180" s="172">
        <f>'VOL DWNLD'!AN180+'VOL DELTA'!AN180</f>
        <v>1</v>
      </c>
      <c r="AO180" s="172">
        <f>'VOL DWNLD'!AO180+'VOL DELTA'!AO180</f>
        <v>1</v>
      </c>
    </row>
    <row r="181" spans="1:41" x14ac:dyDescent="0.25">
      <c r="A181" s="171">
        <v>42186</v>
      </c>
      <c r="B181" s="172">
        <f>'VOL DWNLD'!B181+'VOL DELTA'!B181</f>
        <v>1</v>
      </c>
      <c r="C181" s="172">
        <f>'VOL DWNLD'!C181+'VOL DELTA'!C181</f>
        <v>1</v>
      </c>
      <c r="D181" s="172">
        <f>'VOL DWNLD'!D181+'VOL DELTA'!D181</f>
        <v>1</v>
      </c>
      <c r="E181" s="172">
        <f>'VOL DWNLD'!E181+'VOL DELTA'!E181</f>
        <v>1</v>
      </c>
      <c r="F181" s="172">
        <f>'VOL DWNLD'!F181+'VOL DELTA'!F181</f>
        <v>1</v>
      </c>
      <c r="G181" s="172">
        <f>'VOL DWNLD'!G181+'VOL DELTA'!G181</f>
        <v>1</v>
      </c>
      <c r="H181" s="172">
        <f>'VOL DWNLD'!H181+'VOL DELTA'!H181</f>
        <v>1</v>
      </c>
      <c r="I181" s="172">
        <f>'VOL DWNLD'!I181+'VOL DELTA'!I181</f>
        <v>1</v>
      </c>
      <c r="J181" s="172">
        <f>'VOL DWNLD'!J181+'VOL DELTA'!J181</f>
        <v>1</v>
      </c>
      <c r="K181" s="172">
        <f>'VOL DWNLD'!K181+'VOL DELTA'!K181</f>
        <v>1</v>
      </c>
      <c r="L181" s="172">
        <f>'VOL DWNLD'!L181+'VOL DELTA'!L181</f>
        <v>1</v>
      </c>
      <c r="M181" s="172">
        <f>'VOL DWNLD'!M181+'VOL DELTA'!M181</f>
        <v>1</v>
      </c>
      <c r="N181" s="172">
        <f>'VOL DWNLD'!N181+'VOL DELTA'!N181</f>
        <v>1</v>
      </c>
      <c r="O181" s="172">
        <f>'VOL DWNLD'!O181+'VOL DELTA'!O181</f>
        <v>1</v>
      </c>
      <c r="P181" s="172">
        <f>'VOL DWNLD'!P181+'VOL DELTA'!P181</f>
        <v>1.03</v>
      </c>
      <c r="Q181" s="172">
        <f>'VOL DWNLD'!Q181+'VOL DELTA'!Q181</f>
        <v>1</v>
      </c>
      <c r="R181" s="172">
        <f>'VOL DWNLD'!R181+'VOL DELTA'!R181</f>
        <v>1</v>
      </c>
      <c r="S181" s="172">
        <f>'VOL DWNLD'!S181+'VOL DELTA'!S181</f>
        <v>1.02</v>
      </c>
      <c r="T181" s="172">
        <f>'VOL DWNLD'!T181+'VOL DELTA'!T181</f>
        <v>1</v>
      </c>
      <c r="U181" s="172">
        <f>'VOL DWNLD'!U181+'VOL DELTA'!U181</f>
        <v>1</v>
      </c>
      <c r="V181" s="172">
        <f>'VOL DWNLD'!V181+'VOL DELTA'!V181</f>
        <v>1</v>
      </c>
      <c r="W181" s="172">
        <f>'VOL DWNLD'!W181+'VOL DELTA'!W181</f>
        <v>1</v>
      </c>
      <c r="X181" s="172">
        <f>'VOL DWNLD'!X181+'VOL DELTA'!X181</f>
        <v>1</v>
      </c>
      <c r="Y181" s="172">
        <f>'VOL DWNLD'!Y181+'VOL DELTA'!Y181</f>
        <v>1.02</v>
      </c>
      <c r="Z181" s="172">
        <f>'VOL DWNLD'!Z181+'VOL DELTA'!Z181</f>
        <v>1</v>
      </c>
      <c r="AA181" s="172">
        <f>'VOL DWNLD'!AA181+'VOL DELTA'!AA181</f>
        <v>1</v>
      </c>
      <c r="AB181" s="172">
        <f>'VOL DWNLD'!AB181+'VOL DELTA'!AB181</f>
        <v>1</v>
      </c>
      <c r="AC181" s="172">
        <f>'VOL DWNLD'!AC181+'VOL DELTA'!AC181</f>
        <v>1</v>
      </c>
      <c r="AD181" s="172">
        <f>'VOL DWNLD'!AD181+'VOL DELTA'!AD181</f>
        <v>0.98</v>
      </c>
      <c r="AE181" s="172">
        <f>'VOL DWNLD'!AE181+'VOL DELTA'!AE181</f>
        <v>0.98</v>
      </c>
      <c r="AF181" s="172">
        <f>'VOL DWNLD'!AF181+'VOL DELTA'!AF181</f>
        <v>0.98</v>
      </c>
      <c r="AG181" s="172">
        <f>'VOL DWNLD'!AG181+'VOL DELTA'!AG181</f>
        <v>0.98</v>
      </c>
      <c r="AH181" s="172">
        <f>'VOL DWNLD'!AH181+'VOL DELTA'!AH181</f>
        <v>1.05</v>
      </c>
      <c r="AI181" s="172">
        <f>'VOL DWNLD'!AI181+'VOL DELTA'!AI181</f>
        <v>1</v>
      </c>
      <c r="AJ181" s="172">
        <f>'VOL DWNLD'!AJ181+'VOL DELTA'!AJ181</f>
        <v>1</v>
      </c>
      <c r="AK181" s="172">
        <f>'VOL DWNLD'!AK181+'VOL DELTA'!AK181</f>
        <v>1.02</v>
      </c>
      <c r="AL181" s="172">
        <f>'VOL DWNLD'!AL181+'VOL DELTA'!AL181</f>
        <v>1</v>
      </c>
      <c r="AM181" s="172">
        <f>'VOL DWNLD'!AM181+'VOL DELTA'!AM181</f>
        <v>1</v>
      </c>
      <c r="AN181" s="172">
        <f>'VOL DWNLD'!AN181+'VOL DELTA'!AN181</f>
        <v>1</v>
      </c>
      <c r="AO181" s="172">
        <f>'VOL DWNLD'!AO181+'VOL DELTA'!AO181</f>
        <v>1</v>
      </c>
    </row>
    <row r="182" spans="1:41" x14ac:dyDescent="0.25">
      <c r="A182" s="171">
        <v>42217</v>
      </c>
      <c r="B182" s="172">
        <f>'VOL DWNLD'!B182+'VOL DELTA'!B182</f>
        <v>1</v>
      </c>
      <c r="C182" s="172">
        <f>'VOL DWNLD'!C182+'VOL DELTA'!C182</f>
        <v>1</v>
      </c>
      <c r="D182" s="172">
        <f>'VOL DWNLD'!D182+'VOL DELTA'!D182</f>
        <v>1</v>
      </c>
      <c r="E182" s="172">
        <f>'VOL DWNLD'!E182+'VOL DELTA'!E182</f>
        <v>1</v>
      </c>
      <c r="F182" s="172">
        <f>'VOL DWNLD'!F182+'VOL DELTA'!F182</f>
        <v>1</v>
      </c>
      <c r="G182" s="172">
        <f>'VOL DWNLD'!G182+'VOL DELTA'!G182</f>
        <v>1</v>
      </c>
      <c r="H182" s="172">
        <f>'VOL DWNLD'!H182+'VOL DELTA'!H182</f>
        <v>1</v>
      </c>
      <c r="I182" s="172">
        <f>'VOL DWNLD'!I182+'VOL DELTA'!I182</f>
        <v>1</v>
      </c>
      <c r="J182" s="172">
        <f>'VOL DWNLD'!J182+'VOL DELTA'!J182</f>
        <v>1</v>
      </c>
      <c r="K182" s="172">
        <f>'VOL DWNLD'!K182+'VOL DELTA'!K182</f>
        <v>1</v>
      </c>
      <c r="L182" s="172">
        <f>'VOL DWNLD'!L182+'VOL DELTA'!L182</f>
        <v>1</v>
      </c>
      <c r="M182" s="172">
        <f>'VOL DWNLD'!M182+'VOL DELTA'!M182</f>
        <v>1</v>
      </c>
      <c r="N182" s="172">
        <f>'VOL DWNLD'!N182+'VOL DELTA'!N182</f>
        <v>1</v>
      </c>
      <c r="O182" s="172">
        <f>'VOL DWNLD'!O182+'VOL DELTA'!O182</f>
        <v>1</v>
      </c>
      <c r="P182" s="172">
        <f>'VOL DWNLD'!P182+'VOL DELTA'!P182</f>
        <v>1.03</v>
      </c>
      <c r="Q182" s="172">
        <f>'VOL DWNLD'!Q182+'VOL DELTA'!Q182</f>
        <v>1</v>
      </c>
      <c r="R182" s="172">
        <f>'VOL DWNLD'!R182+'VOL DELTA'!R182</f>
        <v>1</v>
      </c>
      <c r="S182" s="172">
        <f>'VOL DWNLD'!S182+'VOL DELTA'!S182</f>
        <v>1.02</v>
      </c>
      <c r="T182" s="172">
        <f>'VOL DWNLD'!T182+'VOL DELTA'!T182</f>
        <v>1</v>
      </c>
      <c r="U182" s="172">
        <f>'VOL DWNLD'!U182+'VOL DELTA'!U182</f>
        <v>1</v>
      </c>
      <c r="V182" s="172">
        <f>'VOL DWNLD'!V182+'VOL DELTA'!V182</f>
        <v>1</v>
      </c>
      <c r="W182" s="172">
        <f>'VOL DWNLD'!W182+'VOL DELTA'!W182</f>
        <v>1</v>
      </c>
      <c r="X182" s="172">
        <f>'VOL DWNLD'!X182+'VOL DELTA'!X182</f>
        <v>1</v>
      </c>
      <c r="Y182" s="172">
        <f>'VOL DWNLD'!Y182+'VOL DELTA'!Y182</f>
        <v>1.02</v>
      </c>
      <c r="Z182" s="172">
        <f>'VOL DWNLD'!Z182+'VOL DELTA'!Z182</f>
        <v>1</v>
      </c>
      <c r="AA182" s="172">
        <f>'VOL DWNLD'!AA182+'VOL DELTA'!AA182</f>
        <v>1</v>
      </c>
      <c r="AB182" s="172">
        <f>'VOL DWNLD'!AB182+'VOL DELTA'!AB182</f>
        <v>1</v>
      </c>
      <c r="AC182" s="172">
        <f>'VOL DWNLD'!AC182+'VOL DELTA'!AC182</f>
        <v>1</v>
      </c>
      <c r="AD182" s="172">
        <f>'VOL DWNLD'!AD182+'VOL DELTA'!AD182</f>
        <v>0.98</v>
      </c>
      <c r="AE182" s="172">
        <f>'VOL DWNLD'!AE182+'VOL DELTA'!AE182</f>
        <v>0.98</v>
      </c>
      <c r="AF182" s="172">
        <f>'VOL DWNLD'!AF182+'VOL DELTA'!AF182</f>
        <v>0.98</v>
      </c>
      <c r="AG182" s="172">
        <f>'VOL DWNLD'!AG182+'VOL DELTA'!AG182</f>
        <v>0.98</v>
      </c>
      <c r="AH182" s="172">
        <f>'VOL DWNLD'!AH182+'VOL DELTA'!AH182</f>
        <v>1.05</v>
      </c>
      <c r="AI182" s="172">
        <f>'VOL DWNLD'!AI182+'VOL DELTA'!AI182</f>
        <v>1</v>
      </c>
      <c r="AJ182" s="172">
        <f>'VOL DWNLD'!AJ182+'VOL DELTA'!AJ182</f>
        <v>1</v>
      </c>
      <c r="AK182" s="172">
        <f>'VOL DWNLD'!AK182+'VOL DELTA'!AK182</f>
        <v>1.02</v>
      </c>
      <c r="AL182" s="172">
        <f>'VOL DWNLD'!AL182+'VOL DELTA'!AL182</f>
        <v>1</v>
      </c>
      <c r="AM182" s="172">
        <f>'VOL DWNLD'!AM182+'VOL DELTA'!AM182</f>
        <v>1</v>
      </c>
      <c r="AN182" s="172">
        <f>'VOL DWNLD'!AN182+'VOL DELTA'!AN182</f>
        <v>1</v>
      </c>
      <c r="AO182" s="172">
        <f>'VOL DWNLD'!AO182+'VOL DELTA'!AO182</f>
        <v>1</v>
      </c>
    </row>
    <row r="183" spans="1:41" x14ac:dyDescent="0.25">
      <c r="A183" s="171">
        <v>42248</v>
      </c>
      <c r="B183" s="172">
        <f>'VOL DWNLD'!B183+'VOL DELTA'!B183</f>
        <v>1</v>
      </c>
      <c r="C183" s="172">
        <f>'VOL DWNLD'!C183+'VOL DELTA'!C183</f>
        <v>1</v>
      </c>
      <c r="D183" s="172">
        <f>'VOL DWNLD'!D183+'VOL DELTA'!D183</f>
        <v>1</v>
      </c>
      <c r="E183" s="172">
        <f>'VOL DWNLD'!E183+'VOL DELTA'!E183</f>
        <v>1</v>
      </c>
      <c r="F183" s="172">
        <f>'VOL DWNLD'!F183+'VOL DELTA'!F183</f>
        <v>1</v>
      </c>
      <c r="G183" s="172">
        <f>'VOL DWNLD'!G183+'VOL DELTA'!G183</f>
        <v>1</v>
      </c>
      <c r="H183" s="172">
        <f>'VOL DWNLD'!H183+'VOL DELTA'!H183</f>
        <v>1</v>
      </c>
      <c r="I183" s="172">
        <f>'VOL DWNLD'!I183+'VOL DELTA'!I183</f>
        <v>1</v>
      </c>
      <c r="J183" s="172">
        <f>'VOL DWNLD'!J183+'VOL DELTA'!J183</f>
        <v>1</v>
      </c>
      <c r="K183" s="172">
        <f>'VOL DWNLD'!K183+'VOL DELTA'!K183</f>
        <v>1</v>
      </c>
      <c r="L183" s="172">
        <f>'VOL DWNLD'!L183+'VOL DELTA'!L183</f>
        <v>1</v>
      </c>
      <c r="M183" s="172">
        <f>'VOL DWNLD'!M183+'VOL DELTA'!M183</f>
        <v>1</v>
      </c>
      <c r="N183" s="172">
        <f>'VOL DWNLD'!N183+'VOL DELTA'!N183</f>
        <v>1</v>
      </c>
      <c r="O183" s="172">
        <f>'VOL DWNLD'!O183+'VOL DELTA'!O183</f>
        <v>1</v>
      </c>
      <c r="P183" s="172">
        <f>'VOL DWNLD'!P183+'VOL DELTA'!P183</f>
        <v>1.03</v>
      </c>
      <c r="Q183" s="172">
        <f>'VOL DWNLD'!Q183+'VOL DELTA'!Q183</f>
        <v>1</v>
      </c>
      <c r="R183" s="172">
        <f>'VOL DWNLD'!R183+'VOL DELTA'!R183</f>
        <v>1</v>
      </c>
      <c r="S183" s="172">
        <f>'VOL DWNLD'!S183+'VOL DELTA'!S183</f>
        <v>1.02</v>
      </c>
      <c r="T183" s="172">
        <f>'VOL DWNLD'!T183+'VOL DELTA'!T183</f>
        <v>1</v>
      </c>
      <c r="U183" s="172">
        <f>'VOL DWNLD'!U183+'VOL DELTA'!U183</f>
        <v>1</v>
      </c>
      <c r="V183" s="172">
        <f>'VOL DWNLD'!V183+'VOL DELTA'!V183</f>
        <v>1</v>
      </c>
      <c r="W183" s="172">
        <f>'VOL DWNLD'!W183+'VOL DELTA'!W183</f>
        <v>1</v>
      </c>
      <c r="X183" s="172">
        <f>'VOL DWNLD'!X183+'VOL DELTA'!X183</f>
        <v>1</v>
      </c>
      <c r="Y183" s="172">
        <f>'VOL DWNLD'!Y183+'VOL DELTA'!Y183</f>
        <v>1.02</v>
      </c>
      <c r="Z183" s="172">
        <f>'VOL DWNLD'!Z183+'VOL DELTA'!Z183</f>
        <v>1</v>
      </c>
      <c r="AA183" s="172">
        <f>'VOL DWNLD'!AA183+'VOL DELTA'!AA183</f>
        <v>1</v>
      </c>
      <c r="AB183" s="172">
        <f>'VOL DWNLD'!AB183+'VOL DELTA'!AB183</f>
        <v>1</v>
      </c>
      <c r="AC183" s="172">
        <f>'VOL DWNLD'!AC183+'VOL DELTA'!AC183</f>
        <v>1</v>
      </c>
      <c r="AD183" s="172">
        <f>'VOL DWNLD'!AD183+'VOL DELTA'!AD183</f>
        <v>0.98</v>
      </c>
      <c r="AE183" s="172">
        <f>'VOL DWNLD'!AE183+'VOL DELTA'!AE183</f>
        <v>0.98</v>
      </c>
      <c r="AF183" s="172">
        <f>'VOL DWNLD'!AF183+'VOL DELTA'!AF183</f>
        <v>0.98</v>
      </c>
      <c r="AG183" s="172">
        <f>'VOL DWNLD'!AG183+'VOL DELTA'!AG183</f>
        <v>0.98</v>
      </c>
      <c r="AH183" s="172">
        <f>'VOL DWNLD'!AH183+'VOL DELTA'!AH183</f>
        <v>1.05</v>
      </c>
      <c r="AI183" s="172">
        <f>'VOL DWNLD'!AI183+'VOL DELTA'!AI183</f>
        <v>1</v>
      </c>
      <c r="AJ183" s="172">
        <f>'VOL DWNLD'!AJ183+'VOL DELTA'!AJ183</f>
        <v>1</v>
      </c>
      <c r="AK183" s="172">
        <f>'VOL DWNLD'!AK183+'VOL DELTA'!AK183</f>
        <v>1.02</v>
      </c>
      <c r="AL183" s="172">
        <f>'VOL DWNLD'!AL183+'VOL DELTA'!AL183</f>
        <v>1</v>
      </c>
      <c r="AM183" s="172">
        <f>'VOL DWNLD'!AM183+'VOL DELTA'!AM183</f>
        <v>1</v>
      </c>
      <c r="AN183" s="172">
        <f>'VOL DWNLD'!AN183+'VOL DELTA'!AN183</f>
        <v>1</v>
      </c>
      <c r="AO183" s="172">
        <f>'VOL DWNLD'!AO183+'VOL DELTA'!AO183</f>
        <v>1</v>
      </c>
    </row>
    <row r="184" spans="1:41" x14ac:dyDescent="0.25">
      <c r="A184" s="171">
        <v>42278</v>
      </c>
      <c r="B184" s="172">
        <f>'VOL DWNLD'!B184+'VOL DELTA'!B184</f>
        <v>1</v>
      </c>
      <c r="C184" s="172">
        <f>'VOL DWNLD'!C184+'VOL DELTA'!C184</f>
        <v>1</v>
      </c>
      <c r="D184" s="172">
        <f>'VOL DWNLD'!D184+'VOL DELTA'!D184</f>
        <v>1</v>
      </c>
      <c r="E184" s="172">
        <f>'VOL DWNLD'!E184+'VOL DELTA'!E184</f>
        <v>1</v>
      </c>
      <c r="F184" s="172">
        <f>'VOL DWNLD'!F184+'VOL DELTA'!F184</f>
        <v>1</v>
      </c>
      <c r="G184" s="172">
        <f>'VOL DWNLD'!G184+'VOL DELTA'!G184</f>
        <v>1</v>
      </c>
      <c r="H184" s="172">
        <f>'VOL DWNLD'!H184+'VOL DELTA'!H184</f>
        <v>1</v>
      </c>
      <c r="I184" s="172">
        <f>'VOL DWNLD'!I184+'VOL DELTA'!I184</f>
        <v>1</v>
      </c>
      <c r="J184" s="172">
        <f>'VOL DWNLD'!J184+'VOL DELTA'!J184</f>
        <v>1</v>
      </c>
      <c r="K184" s="172">
        <f>'VOL DWNLD'!K184+'VOL DELTA'!K184</f>
        <v>1</v>
      </c>
      <c r="L184" s="172">
        <f>'VOL DWNLD'!L184+'VOL DELTA'!L184</f>
        <v>1</v>
      </c>
      <c r="M184" s="172">
        <f>'VOL DWNLD'!M184+'VOL DELTA'!M184</f>
        <v>1</v>
      </c>
      <c r="N184" s="172">
        <f>'VOL DWNLD'!N184+'VOL DELTA'!N184</f>
        <v>1</v>
      </c>
      <c r="O184" s="172">
        <f>'VOL DWNLD'!O184+'VOL DELTA'!O184</f>
        <v>1</v>
      </c>
      <c r="P184" s="172">
        <f>'VOL DWNLD'!P184+'VOL DELTA'!P184</f>
        <v>1.03</v>
      </c>
      <c r="Q184" s="172">
        <f>'VOL DWNLD'!Q184+'VOL DELTA'!Q184</f>
        <v>1</v>
      </c>
      <c r="R184" s="172">
        <f>'VOL DWNLD'!R184+'VOL DELTA'!R184</f>
        <v>1</v>
      </c>
      <c r="S184" s="172">
        <f>'VOL DWNLD'!S184+'VOL DELTA'!S184</f>
        <v>1.02</v>
      </c>
      <c r="T184" s="172">
        <f>'VOL DWNLD'!T184+'VOL DELTA'!T184</f>
        <v>1</v>
      </c>
      <c r="U184" s="172">
        <f>'VOL DWNLD'!U184+'VOL DELTA'!U184</f>
        <v>1</v>
      </c>
      <c r="V184" s="172">
        <f>'VOL DWNLD'!V184+'VOL DELTA'!V184</f>
        <v>1</v>
      </c>
      <c r="W184" s="172">
        <f>'VOL DWNLD'!W184+'VOL DELTA'!W184</f>
        <v>1</v>
      </c>
      <c r="X184" s="172">
        <f>'VOL DWNLD'!X184+'VOL DELTA'!X184</f>
        <v>1</v>
      </c>
      <c r="Y184" s="172">
        <f>'VOL DWNLD'!Y184+'VOL DELTA'!Y184</f>
        <v>1.02</v>
      </c>
      <c r="Z184" s="172">
        <f>'VOL DWNLD'!Z184+'VOL DELTA'!Z184</f>
        <v>1</v>
      </c>
      <c r="AA184" s="172">
        <f>'VOL DWNLD'!AA184+'VOL DELTA'!AA184</f>
        <v>1</v>
      </c>
      <c r="AB184" s="172">
        <f>'VOL DWNLD'!AB184+'VOL DELTA'!AB184</f>
        <v>1</v>
      </c>
      <c r="AC184" s="172">
        <f>'VOL DWNLD'!AC184+'VOL DELTA'!AC184</f>
        <v>1</v>
      </c>
      <c r="AD184" s="172">
        <f>'VOL DWNLD'!AD184+'VOL DELTA'!AD184</f>
        <v>0.98</v>
      </c>
      <c r="AE184" s="172">
        <f>'VOL DWNLD'!AE184+'VOL DELTA'!AE184</f>
        <v>0.98</v>
      </c>
      <c r="AF184" s="172">
        <f>'VOL DWNLD'!AF184+'VOL DELTA'!AF184</f>
        <v>0.98</v>
      </c>
      <c r="AG184" s="172">
        <f>'VOL DWNLD'!AG184+'VOL DELTA'!AG184</f>
        <v>0.98</v>
      </c>
      <c r="AH184" s="172">
        <f>'VOL DWNLD'!AH184+'VOL DELTA'!AH184</f>
        <v>1.05</v>
      </c>
      <c r="AI184" s="172">
        <f>'VOL DWNLD'!AI184+'VOL DELTA'!AI184</f>
        <v>1</v>
      </c>
      <c r="AJ184" s="172">
        <f>'VOL DWNLD'!AJ184+'VOL DELTA'!AJ184</f>
        <v>1</v>
      </c>
      <c r="AK184" s="172">
        <f>'VOL DWNLD'!AK184+'VOL DELTA'!AK184</f>
        <v>1.02</v>
      </c>
      <c r="AL184" s="172">
        <f>'VOL DWNLD'!AL184+'VOL DELTA'!AL184</f>
        <v>1</v>
      </c>
      <c r="AM184" s="172">
        <f>'VOL DWNLD'!AM184+'VOL DELTA'!AM184</f>
        <v>1</v>
      </c>
      <c r="AN184" s="172">
        <f>'VOL DWNLD'!AN184+'VOL DELTA'!AN184</f>
        <v>1</v>
      </c>
      <c r="AO184" s="172">
        <f>'VOL DWNLD'!AO184+'VOL DELTA'!AO184</f>
        <v>1</v>
      </c>
    </row>
    <row r="185" spans="1:41" x14ac:dyDescent="0.25">
      <c r="A185" s="171">
        <v>42309</v>
      </c>
      <c r="B185" s="172">
        <f>'VOL DWNLD'!B185+'VOL DELTA'!B185</f>
        <v>1</v>
      </c>
      <c r="C185" s="172">
        <f>'VOL DWNLD'!C185+'VOL DELTA'!C185</f>
        <v>1</v>
      </c>
      <c r="D185" s="172">
        <f>'VOL DWNLD'!D185+'VOL DELTA'!D185</f>
        <v>1</v>
      </c>
      <c r="E185" s="172">
        <f>'VOL DWNLD'!E185+'VOL DELTA'!E185</f>
        <v>1</v>
      </c>
      <c r="F185" s="172">
        <f>'VOL DWNLD'!F185+'VOL DELTA'!F185</f>
        <v>1</v>
      </c>
      <c r="G185" s="172">
        <f>'VOL DWNLD'!G185+'VOL DELTA'!G185</f>
        <v>1</v>
      </c>
      <c r="H185" s="172">
        <f>'VOL DWNLD'!H185+'VOL DELTA'!H185</f>
        <v>1</v>
      </c>
      <c r="I185" s="172">
        <f>'VOL DWNLD'!I185+'VOL DELTA'!I185</f>
        <v>1</v>
      </c>
      <c r="J185" s="172">
        <f>'VOL DWNLD'!J185+'VOL DELTA'!J185</f>
        <v>1</v>
      </c>
      <c r="K185" s="172">
        <f>'VOL DWNLD'!K185+'VOL DELTA'!K185</f>
        <v>1</v>
      </c>
      <c r="L185" s="172">
        <f>'VOL DWNLD'!L185+'VOL DELTA'!L185</f>
        <v>1</v>
      </c>
      <c r="M185" s="172">
        <f>'VOL DWNLD'!M185+'VOL DELTA'!M185</f>
        <v>1</v>
      </c>
      <c r="N185" s="172">
        <f>'VOL DWNLD'!N185+'VOL DELTA'!N185</f>
        <v>1</v>
      </c>
      <c r="O185" s="172">
        <f>'VOL DWNLD'!O185+'VOL DELTA'!O185</f>
        <v>1</v>
      </c>
      <c r="P185" s="172">
        <f>'VOL DWNLD'!P185+'VOL DELTA'!P185</f>
        <v>1.03</v>
      </c>
      <c r="Q185" s="172">
        <f>'VOL DWNLD'!Q185+'VOL DELTA'!Q185</f>
        <v>1</v>
      </c>
      <c r="R185" s="172">
        <f>'VOL DWNLD'!R185+'VOL DELTA'!R185</f>
        <v>1</v>
      </c>
      <c r="S185" s="172">
        <f>'VOL DWNLD'!S185+'VOL DELTA'!S185</f>
        <v>1.02</v>
      </c>
      <c r="T185" s="172">
        <f>'VOL DWNLD'!T185+'VOL DELTA'!T185</f>
        <v>1</v>
      </c>
      <c r="U185" s="172">
        <f>'VOL DWNLD'!U185+'VOL DELTA'!U185</f>
        <v>1</v>
      </c>
      <c r="V185" s="172">
        <f>'VOL DWNLD'!V185+'VOL DELTA'!V185</f>
        <v>1</v>
      </c>
      <c r="W185" s="172">
        <f>'VOL DWNLD'!W185+'VOL DELTA'!W185</f>
        <v>1</v>
      </c>
      <c r="X185" s="172">
        <f>'VOL DWNLD'!X185+'VOL DELTA'!X185</f>
        <v>1</v>
      </c>
      <c r="Y185" s="172">
        <f>'VOL DWNLD'!Y185+'VOL DELTA'!Y185</f>
        <v>1</v>
      </c>
      <c r="Z185" s="172">
        <f>'VOL DWNLD'!Z185+'VOL DELTA'!Z185</f>
        <v>1</v>
      </c>
      <c r="AA185" s="172">
        <f>'VOL DWNLD'!AA185+'VOL DELTA'!AA185</f>
        <v>1</v>
      </c>
      <c r="AB185" s="172">
        <f>'VOL DWNLD'!AB185+'VOL DELTA'!AB185</f>
        <v>1</v>
      </c>
      <c r="AC185" s="172">
        <f>'VOL DWNLD'!AC185+'VOL DELTA'!AC185</f>
        <v>1</v>
      </c>
      <c r="AD185" s="172">
        <f>'VOL DWNLD'!AD185+'VOL DELTA'!AD185</f>
        <v>1</v>
      </c>
      <c r="AE185" s="172">
        <f>'VOL DWNLD'!AE185+'VOL DELTA'!AE185</f>
        <v>1</v>
      </c>
      <c r="AF185" s="172">
        <f>'VOL DWNLD'!AF185+'VOL DELTA'!AF185</f>
        <v>1.1000000000000001</v>
      </c>
      <c r="AG185" s="172">
        <f>'VOL DWNLD'!AG185+'VOL DELTA'!AG185</f>
        <v>1.1000000000000001</v>
      </c>
      <c r="AH185" s="172">
        <f>'VOL DWNLD'!AH185+'VOL DELTA'!AH185</f>
        <v>1.05</v>
      </c>
      <c r="AI185" s="172">
        <f>'VOL DWNLD'!AI185+'VOL DELTA'!AI185</f>
        <v>1</v>
      </c>
      <c r="AJ185" s="172">
        <f>'VOL DWNLD'!AJ185+'VOL DELTA'!AJ185</f>
        <v>1</v>
      </c>
      <c r="AK185" s="172">
        <f>'VOL DWNLD'!AK185+'VOL DELTA'!AK185</f>
        <v>1.02</v>
      </c>
      <c r="AL185" s="172">
        <f>'VOL DWNLD'!AL185+'VOL DELTA'!AL185</f>
        <v>1</v>
      </c>
      <c r="AM185" s="172">
        <f>'VOL DWNLD'!AM185+'VOL DELTA'!AM185</f>
        <v>1</v>
      </c>
      <c r="AN185" s="172">
        <f>'VOL DWNLD'!AN185+'VOL DELTA'!AN185</f>
        <v>1</v>
      </c>
      <c r="AO185" s="172">
        <f>'VOL DWNLD'!AO185+'VOL DELTA'!AO185</f>
        <v>1</v>
      </c>
    </row>
    <row r="186" spans="1:41" x14ac:dyDescent="0.25">
      <c r="A186" s="171">
        <v>42339</v>
      </c>
      <c r="B186" s="172">
        <f>'VOL DWNLD'!B186+'VOL DELTA'!B186</f>
        <v>1</v>
      </c>
      <c r="C186" s="172">
        <f>'VOL DWNLD'!C186+'VOL DELTA'!C186</f>
        <v>1</v>
      </c>
      <c r="D186" s="172">
        <f>'VOL DWNLD'!D186+'VOL DELTA'!D186</f>
        <v>1</v>
      </c>
      <c r="E186" s="172">
        <f>'VOL DWNLD'!E186+'VOL DELTA'!E186</f>
        <v>1</v>
      </c>
      <c r="F186" s="172">
        <f>'VOL DWNLD'!F186+'VOL DELTA'!F186</f>
        <v>1</v>
      </c>
      <c r="G186" s="172">
        <f>'VOL DWNLD'!G186+'VOL DELTA'!G186</f>
        <v>1</v>
      </c>
      <c r="H186" s="172">
        <f>'VOL DWNLD'!H186+'VOL DELTA'!H186</f>
        <v>1</v>
      </c>
      <c r="I186" s="172">
        <f>'VOL DWNLD'!I186+'VOL DELTA'!I186</f>
        <v>1</v>
      </c>
      <c r="J186" s="172">
        <f>'VOL DWNLD'!J186+'VOL DELTA'!J186</f>
        <v>1</v>
      </c>
      <c r="K186" s="172">
        <f>'VOL DWNLD'!K186+'VOL DELTA'!K186</f>
        <v>1</v>
      </c>
      <c r="L186" s="172">
        <f>'VOL DWNLD'!L186+'VOL DELTA'!L186</f>
        <v>1</v>
      </c>
      <c r="M186" s="172">
        <f>'VOL DWNLD'!M186+'VOL DELTA'!M186</f>
        <v>1</v>
      </c>
      <c r="N186" s="172">
        <f>'VOL DWNLD'!N186+'VOL DELTA'!N186</f>
        <v>1</v>
      </c>
      <c r="O186" s="172">
        <f>'VOL DWNLD'!O186+'VOL DELTA'!O186</f>
        <v>1</v>
      </c>
      <c r="P186" s="172">
        <f>'VOL DWNLD'!P186+'VOL DELTA'!P186</f>
        <v>1.03</v>
      </c>
      <c r="Q186" s="172">
        <f>'VOL DWNLD'!Q186+'VOL DELTA'!Q186</f>
        <v>1</v>
      </c>
      <c r="R186" s="172">
        <f>'VOL DWNLD'!R186+'VOL DELTA'!R186</f>
        <v>1</v>
      </c>
      <c r="S186" s="172">
        <f>'VOL DWNLD'!S186+'VOL DELTA'!S186</f>
        <v>1.02</v>
      </c>
      <c r="T186" s="172">
        <f>'VOL DWNLD'!T186+'VOL DELTA'!T186</f>
        <v>1</v>
      </c>
      <c r="U186" s="172">
        <f>'VOL DWNLD'!U186+'VOL DELTA'!U186</f>
        <v>1</v>
      </c>
      <c r="V186" s="172">
        <f>'VOL DWNLD'!V186+'VOL DELTA'!V186</f>
        <v>1</v>
      </c>
      <c r="W186" s="172">
        <f>'VOL DWNLD'!W186+'VOL DELTA'!W186</f>
        <v>1</v>
      </c>
      <c r="X186" s="172">
        <f>'VOL DWNLD'!X186+'VOL DELTA'!X186</f>
        <v>1</v>
      </c>
      <c r="Y186" s="172">
        <f>'VOL DWNLD'!Y186+'VOL DELTA'!Y186</f>
        <v>1</v>
      </c>
      <c r="Z186" s="172">
        <f>'VOL DWNLD'!Z186+'VOL DELTA'!Z186</f>
        <v>1</v>
      </c>
      <c r="AA186" s="172">
        <f>'VOL DWNLD'!AA186+'VOL DELTA'!AA186</f>
        <v>1</v>
      </c>
      <c r="AB186" s="172">
        <f>'VOL DWNLD'!AB186+'VOL DELTA'!AB186</f>
        <v>1</v>
      </c>
      <c r="AC186" s="172">
        <f>'VOL DWNLD'!AC186+'VOL DELTA'!AC186</f>
        <v>1</v>
      </c>
      <c r="AD186" s="172">
        <f>'VOL DWNLD'!AD186+'VOL DELTA'!AD186</f>
        <v>1</v>
      </c>
      <c r="AE186" s="172">
        <f>'VOL DWNLD'!AE186+'VOL DELTA'!AE186</f>
        <v>1</v>
      </c>
      <c r="AF186" s="172">
        <f>'VOL DWNLD'!AF186+'VOL DELTA'!AF186</f>
        <v>1.1000000000000001</v>
      </c>
      <c r="AG186" s="172">
        <f>'VOL DWNLD'!AG186+'VOL DELTA'!AG186</f>
        <v>1.1000000000000001</v>
      </c>
      <c r="AH186" s="172">
        <f>'VOL DWNLD'!AH186+'VOL DELTA'!AH186</f>
        <v>1.05</v>
      </c>
      <c r="AI186" s="172">
        <f>'VOL DWNLD'!AI186+'VOL DELTA'!AI186</f>
        <v>1</v>
      </c>
      <c r="AJ186" s="172">
        <f>'VOL DWNLD'!AJ186+'VOL DELTA'!AJ186</f>
        <v>1</v>
      </c>
      <c r="AK186" s="172">
        <f>'VOL DWNLD'!AK186+'VOL DELTA'!AK186</f>
        <v>1.02</v>
      </c>
      <c r="AL186" s="172">
        <f>'VOL DWNLD'!AL186+'VOL DELTA'!AL186</f>
        <v>1</v>
      </c>
      <c r="AM186" s="172">
        <f>'VOL DWNLD'!AM186+'VOL DELTA'!AM186</f>
        <v>1</v>
      </c>
      <c r="AN186" s="172">
        <f>'VOL DWNLD'!AN186+'VOL DELTA'!AN186</f>
        <v>1</v>
      </c>
      <c r="AO186" s="172">
        <f>'VOL DWNLD'!AO186+'VOL DELTA'!AO186</f>
        <v>1</v>
      </c>
    </row>
    <row r="187" spans="1:41" x14ac:dyDescent="0.25">
      <c r="A187" s="171">
        <v>42370</v>
      </c>
      <c r="B187" s="172">
        <f>'VOL DWNLD'!B187+'VOL DELTA'!B187</f>
        <v>1</v>
      </c>
      <c r="C187" s="172">
        <f>'VOL DWNLD'!C187+'VOL DELTA'!C187</f>
        <v>1</v>
      </c>
      <c r="D187" s="172">
        <f>'VOL DWNLD'!D187+'VOL DELTA'!D187</f>
        <v>1</v>
      </c>
      <c r="E187" s="172">
        <f>'VOL DWNLD'!E187+'VOL DELTA'!E187</f>
        <v>1</v>
      </c>
      <c r="F187" s="172">
        <f>'VOL DWNLD'!F187+'VOL DELTA'!F187</f>
        <v>1</v>
      </c>
      <c r="G187" s="172">
        <f>'VOL DWNLD'!G187+'VOL DELTA'!G187</f>
        <v>1</v>
      </c>
      <c r="H187" s="172">
        <f>'VOL DWNLD'!H187+'VOL DELTA'!H187</f>
        <v>1</v>
      </c>
      <c r="I187" s="172">
        <f>'VOL DWNLD'!I187+'VOL DELTA'!I187</f>
        <v>1</v>
      </c>
      <c r="J187" s="172">
        <f>'VOL DWNLD'!J187+'VOL DELTA'!J187</f>
        <v>1</v>
      </c>
      <c r="K187" s="172">
        <f>'VOL DWNLD'!K187+'VOL DELTA'!K187</f>
        <v>1</v>
      </c>
      <c r="L187" s="172">
        <f>'VOL DWNLD'!L187+'VOL DELTA'!L187</f>
        <v>1</v>
      </c>
      <c r="M187" s="172">
        <f>'VOL DWNLD'!M187+'VOL DELTA'!M187</f>
        <v>1</v>
      </c>
      <c r="N187" s="172">
        <f>'VOL DWNLD'!N187+'VOL DELTA'!N187</f>
        <v>1</v>
      </c>
      <c r="O187" s="172">
        <f>'VOL DWNLD'!O187+'VOL DELTA'!O187</f>
        <v>1</v>
      </c>
      <c r="P187" s="172">
        <f>'VOL DWNLD'!P187+'VOL DELTA'!P187</f>
        <v>1.03</v>
      </c>
      <c r="Q187" s="172">
        <f>'VOL DWNLD'!Q187+'VOL DELTA'!Q187</f>
        <v>1</v>
      </c>
      <c r="R187" s="172">
        <f>'VOL DWNLD'!R187+'VOL DELTA'!R187</f>
        <v>1</v>
      </c>
      <c r="S187" s="172">
        <f>'VOL DWNLD'!S187+'VOL DELTA'!S187</f>
        <v>1.02</v>
      </c>
      <c r="T187" s="172">
        <f>'VOL DWNLD'!T187+'VOL DELTA'!T187</f>
        <v>1</v>
      </c>
      <c r="U187" s="172">
        <f>'VOL DWNLD'!U187+'VOL DELTA'!U187</f>
        <v>1</v>
      </c>
      <c r="V187" s="172">
        <f>'VOL DWNLD'!V187+'VOL DELTA'!V187</f>
        <v>1</v>
      </c>
      <c r="W187" s="172">
        <f>'VOL DWNLD'!W187+'VOL DELTA'!W187</f>
        <v>1</v>
      </c>
      <c r="X187" s="172">
        <f>'VOL DWNLD'!X187+'VOL DELTA'!X187</f>
        <v>1</v>
      </c>
      <c r="Y187" s="172">
        <f>'VOL DWNLD'!Y187+'VOL DELTA'!Y187</f>
        <v>1</v>
      </c>
      <c r="Z187" s="172">
        <f>'VOL DWNLD'!Z187+'VOL DELTA'!Z187</f>
        <v>1</v>
      </c>
      <c r="AA187" s="172">
        <f>'VOL DWNLD'!AA187+'VOL DELTA'!AA187</f>
        <v>1</v>
      </c>
      <c r="AB187" s="172">
        <f>'VOL DWNLD'!AB187+'VOL DELTA'!AB187</f>
        <v>1</v>
      </c>
      <c r="AC187" s="172">
        <f>'VOL DWNLD'!AC187+'VOL DELTA'!AC187</f>
        <v>1</v>
      </c>
      <c r="AD187" s="172">
        <f>'VOL DWNLD'!AD187+'VOL DELTA'!AD187</f>
        <v>1</v>
      </c>
      <c r="AE187" s="172">
        <f>'VOL DWNLD'!AE187+'VOL DELTA'!AE187</f>
        <v>1</v>
      </c>
      <c r="AF187" s="172">
        <f>'VOL DWNLD'!AF187+'VOL DELTA'!AF187</f>
        <v>1.1000000000000001</v>
      </c>
      <c r="AG187" s="172">
        <f>'VOL DWNLD'!AG187+'VOL DELTA'!AG187</f>
        <v>1.1000000000000001</v>
      </c>
      <c r="AH187" s="172">
        <f>'VOL DWNLD'!AH187+'VOL DELTA'!AH187</f>
        <v>1.05</v>
      </c>
      <c r="AI187" s="172">
        <f>'VOL DWNLD'!AI187+'VOL DELTA'!AI187</f>
        <v>1</v>
      </c>
      <c r="AJ187" s="172">
        <f>'VOL DWNLD'!AJ187+'VOL DELTA'!AJ187</f>
        <v>1</v>
      </c>
      <c r="AK187" s="172">
        <f>'VOL DWNLD'!AK187+'VOL DELTA'!AK187</f>
        <v>1.02</v>
      </c>
      <c r="AL187" s="172">
        <f>'VOL DWNLD'!AL187+'VOL DELTA'!AL187</f>
        <v>1</v>
      </c>
      <c r="AM187" s="172">
        <f>'VOL DWNLD'!AM187+'VOL DELTA'!AM187</f>
        <v>1</v>
      </c>
      <c r="AN187" s="172">
        <f>'VOL DWNLD'!AN187+'VOL DELTA'!AN187</f>
        <v>1</v>
      </c>
      <c r="AO187" s="172">
        <f>'VOL DWNLD'!AO187+'VOL DELTA'!AO187</f>
        <v>1</v>
      </c>
    </row>
    <row r="188" spans="1:41" x14ac:dyDescent="0.25">
      <c r="A188" s="171">
        <v>42401</v>
      </c>
      <c r="B188" s="172">
        <f>'VOL DWNLD'!B188+'VOL DELTA'!B188</f>
        <v>1</v>
      </c>
      <c r="C188" s="172">
        <f>'VOL DWNLD'!C188+'VOL DELTA'!C188</f>
        <v>1</v>
      </c>
      <c r="D188" s="172">
        <f>'VOL DWNLD'!D188+'VOL DELTA'!D188</f>
        <v>1</v>
      </c>
      <c r="E188" s="172">
        <f>'VOL DWNLD'!E188+'VOL DELTA'!E188</f>
        <v>1</v>
      </c>
      <c r="F188" s="172">
        <f>'VOL DWNLD'!F188+'VOL DELTA'!F188</f>
        <v>1</v>
      </c>
      <c r="G188" s="172">
        <f>'VOL DWNLD'!G188+'VOL DELTA'!G188</f>
        <v>1</v>
      </c>
      <c r="H188" s="172">
        <f>'VOL DWNLD'!H188+'VOL DELTA'!H188</f>
        <v>1</v>
      </c>
      <c r="I188" s="172">
        <f>'VOL DWNLD'!I188+'VOL DELTA'!I188</f>
        <v>1</v>
      </c>
      <c r="J188" s="172">
        <f>'VOL DWNLD'!J188+'VOL DELTA'!J188</f>
        <v>1</v>
      </c>
      <c r="K188" s="172">
        <f>'VOL DWNLD'!K188+'VOL DELTA'!K188</f>
        <v>1</v>
      </c>
      <c r="L188" s="172">
        <f>'VOL DWNLD'!L188+'VOL DELTA'!L188</f>
        <v>1</v>
      </c>
      <c r="M188" s="172">
        <f>'VOL DWNLD'!M188+'VOL DELTA'!M188</f>
        <v>1</v>
      </c>
      <c r="N188" s="172">
        <f>'VOL DWNLD'!N188+'VOL DELTA'!N188</f>
        <v>1</v>
      </c>
      <c r="O188" s="172">
        <f>'VOL DWNLD'!O188+'VOL DELTA'!O188</f>
        <v>1</v>
      </c>
      <c r="P188" s="172">
        <f>'VOL DWNLD'!P188+'VOL DELTA'!P188</f>
        <v>1.03</v>
      </c>
      <c r="Q188" s="172">
        <f>'VOL DWNLD'!Q188+'VOL DELTA'!Q188</f>
        <v>1</v>
      </c>
      <c r="R188" s="172">
        <f>'VOL DWNLD'!R188+'VOL DELTA'!R188</f>
        <v>1</v>
      </c>
      <c r="S188" s="172">
        <f>'VOL DWNLD'!S188+'VOL DELTA'!S188</f>
        <v>1.02</v>
      </c>
      <c r="T188" s="172">
        <f>'VOL DWNLD'!T188+'VOL DELTA'!T188</f>
        <v>1</v>
      </c>
      <c r="U188" s="172">
        <f>'VOL DWNLD'!U188+'VOL DELTA'!U188</f>
        <v>1</v>
      </c>
      <c r="V188" s="172">
        <f>'VOL DWNLD'!V188+'VOL DELTA'!V188</f>
        <v>1</v>
      </c>
      <c r="W188" s="172">
        <f>'VOL DWNLD'!W188+'VOL DELTA'!W188</f>
        <v>1</v>
      </c>
      <c r="X188" s="172">
        <f>'VOL DWNLD'!X188+'VOL DELTA'!X188</f>
        <v>1</v>
      </c>
      <c r="Y188" s="172">
        <f>'VOL DWNLD'!Y188+'VOL DELTA'!Y188</f>
        <v>1</v>
      </c>
      <c r="Z188" s="172">
        <f>'VOL DWNLD'!Z188+'VOL DELTA'!Z188</f>
        <v>1</v>
      </c>
      <c r="AA188" s="172">
        <f>'VOL DWNLD'!AA188+'VOL DELTA'!AA188</f>
        <v>1</v>
      </c>
      <c r="AB188" s="172">
        <f>'VOL DWNLD'!AB188+'VOL DELTA'!AB188</f>
        <v>1</v>
      </c>
      <c r="AC188" s="172">
        <f>'VOL DWNLD'!AC188+'VOL DELTA'!AC188</f>
        <v>1</v>
      </c>
      <c r="AD188" s="172">
        <f>'VOL DWNLD'!AD188+'VOL DELTA'!AD188</f>
        <v>1</v>
      </c>
      <c r="AE188" s="172">
        <f>'VOL DWNLD'!AE188+'VOL DELTA'!AE188</f>
        <v>1</v>
      </c>
      <c r="AF188" s="172">
        <f>'VOL DWNLD'!AF188+'VOL DELTA'!AF188</f>
        <v>1.1000000000000001</v>
      </c>
      <c r="AG188" s="172">
        <f>'VOL DWNLD'!AG188+'VOL DELTA'!AG188</f>
        <v>1.1000000000000001</v>
      </c>
      <c r="AH188" s="172">
        <f>'VOL DWNLD'!AH188+'VOL DELTA'!AH188</f>
        <v>1.05</v>
      </c>
      <c r="AI188" s="172">
        <f>'VOL DWNLD'!AI188+'VOL DELTA'!AI188</f>
        <v>1</v>
      </c>
      <c r="AJ188" s="172">
        <f>'VOL DWNLD'!AJ188+'VOL DELTA'!AJ188</f>
        <v>1</v>
      </c>
      <c r="AK188" s="172">
        <f>'VOL DWNLD'!AK188+'VOL DELTA'!AK188</f>
        <v>1.02</v>
      </c>
      <c r="AL188" s="172">
        <f>'VOL DWNLD'!AL188+'VOL DELTA'!AL188</f>
        <v>1</v>
      </c>
      <c r="AM188" s="172">
        <f>'VOL DWNLD'!AM188+'VOL DELTA'!AM188</f>
        <v>1</v>
      </c>
      <c r="AN188" s="172">
        <f>'VOL DWNLD'!AN188+'VOL DELTA'!AN188</f>
        <v>1</v>
      </c>
      <c r="AO188" s="172">
        <f>'VOL DWNLD'!AO188+'VOL DELTA'!AO188</f>
        <v>1</v>
      </c>
    </row>
    <row r="189" spans="1:41" x14ac:dyDescent="0.25">
      <c r="A189" s="171">
        <v>42430</v>
      </c>
      <c r="B189" s="172">
        <f>'VOL DWNLD'!B189+'VOL DELTA'!B189</f>
        <v>1</v>
      </c>
      <c r="C189" s="172">
        <f>'VOL DWNLD'!C189+'VOL DELTA'!C189</f>
        <v>1</v>
      </c>
      <c r="D189" s="172">
        <f>'VOL DWNLD'!D189+'VOL DELTA'!D189</f>
        <v>1</v>
      </c>
      <c r="E189" s="172">
        <f>'VOL DWNLD'!E189+'VOL DELTA'!E189</f>
        <v>1</v>
      </c>
      <c r="F189" s="172">
        <f>'VOL DWNLD'!F189+'VOL DELTA'!F189</f>
        <v>1</v>
      </c>
      <c r="G189" s="172">
        <f>'VOL DWNLD'!G189+'VOL DELTA'!G189</f>
        <v>1</v>
      </c>
      <c r="H189" s="172">
        <f>'VOL DWNLD'!H189+'VOL DELTA'!H189</f>
        <v>1</v>
      </c>
      <c r="I189" s="172">
        <f>'VOL DWNLD'!I189+'VOL DELTA'!I189</f>
        <v>1</v>
      </c>
      <c r="J189" s="172">
        <f>'VOL DWNLD'!J189+'VOL DELTA'!J189</f>
        <v>1</v>
      </c>
      <c r="K189" s="172">
        <f>'VOL DWNLD'!K189+'VOL DELTA'!K189</f>
        <v>1</v>
      </c>
      <c r="L189" s="172">
        <f>'VOL DWNLD'!L189+'VOL DELTA'!L189</f>
        <v>1</v>
      </c>
      <c r="M189" s="172">
        <f>'VOL DWNLD'!M189+'VOL DELTA'!M189</f>
        <v>1</v>
      </c>
      <c r="N189" s="172">
        <f>'VOL DWNLD'!N189+'VOL DELTA'!N189</f>
        <v>1</v>
      </c>
      <c r="O189" s="172">
        <f>'VOL DWNLD'!O189+'VOL DELTA'!O189</f>
        <v>1</v>
      </c>
      <c r="P189" s="172">
        <f>'VOL DWNLD'!P189+'VOL DELTA'!P189</f>
        <v>1.03</v>
      </c>
      <c r="Q189" s="172">
        <f>'VOL DWNLD'!Q189+'VOL DELTA'!Q189</f>
        <v>1</v>
      </c>
      <c r="R189" s="172">
        <f>'VOL DWNLD'!R189+'VOL DELTA'!R189</f>
        <v>1</v>
      </c>
      <c r="S189" s="172">
        <f>'VOL DWNLD'!S189+'VOL DELTA'!S189</f>
        <v>1.02</v>
      </c>
      <c r="T189" s="172">
        <f>'VOL DWNLD'!T189+'VOL DELTA'!T189</f>
        <v>1</v>
      </c>
      <c r="U189" s="172">
        <f>'VOL DWNLD'!U189+'VOL DELTA'!U189</f>
        <v>1</v>
      </c>
      <c r="V189" s="172">
        <f>'VOL DWNLD'!V189+'VOL DELTA'!V189</f>
        <v>1</v>
      </c>
      <c r="W189" s="172">
        <f>'VOL DWNLD'!W189+'VOL DELTA'!W189</f>
        <v>1</v>
      </c>
      <c r="X189" s="172">
        <f>'VOL DWNLD'!X189+'VOL DELTA'!X189</f>
        <v>1</v>
      </c>
      <c r="Y189" s="172">
        <f>'VOL DWNLD'!Y189+'VOL DELTA'!Y189</f>
        <v>1</v>
      </c>
      <c r="Z189" s="172">
        <f>'VOL DWNLD'!Z189+'VOL DELTA'!Z189</f>
        <v>1</v>
      </c>
      <c r="AA189" s="172">
        <f>'VOL DWNLD'!AA189+'VOL DELTA'!AA189</f>
        <v>1</v>
      </c>
      <c r="AB189" s="172">
        <f>'VOL DWNLD'!AB189+'VOL DELTA'!AB189</f>
        <v>1</v>
      </c>
      <c r="AC189" s="172">
        <f>'VOL DWNLD'!AC189+'VOL DELTA'!AC189</f>
        <v>1</v>
      </c>
      <c r="AD189" s="172">
        <f>'VOL DWNLD'!AD189+'VOL DELTA'!AD189</f>
        <v>1</v>
      </c>
      <c r="AE189" s="172">
        <f>'VOL DWNLD'!AE189+'VOL DELTA'!AE189</f>
        <v>1</v>
      </c>
      <c r="AF189" s="172">
        <f>'VOL DWNLD'!AF189+'VOL DELTA'!AF189</f>
        <v>1.1000000000000001</v>
      </c>
      <c r="AG189" s="172">
        <f>'VOL DWNLD'!AG189+'VOL DELTA'!AG189</f>
        <v>1.1000000000000001</v>
      </c>
      <c r="AH189" s="172">
        <f>'VOL DWNLD'!AH189+'VOL DELTA'!AH189</f>
        <v>1.05</v>
      </c>
      <c r="AI189" s="172">
        <f>'VOL DWNLD'!AI189+'VOL DELTA'!AI189</f>
        <v>1</v>
      </c>
      <c r="AJ189" s="172">
        <f>'VOL DWNLD'!AJ189+'VOL DELTA'!AJ189</f>
        <v>1</v>
      </c>
      <c r="AK189" s="172">
        <f>'VOL DWNLD'!AK189+'VOL DELTA'!AK189</f>
        <v>1.02</v>
      </c>
      <c r="AL189" s="172">
        <f>'VOL DWNLD'!AL189+'VOL DELTA'!AL189</f>
        <v>1</v>
      </c>
      <c r="AM189" s="172">
        <f>'VOL DWNLD'!AM189+'VOL DELTA'!AM189</f>
        <v>1</v>
      </c>
      <c r="AN189" s="172">
        <f>'VOL DWNLD'!AN189+'VOL DELTA'!AN189</f>
        <v>1</v>
      </c>
      <c r="AO189" s="172">
        <f>'VOL DWNLD'!AO189+'VOL DELTA'!AO189</f>
        <v>1</v>
      </c>
    </row>
    <row r="190" spans="1:41" x14ac:dyDescent="0.25">
      <c r="A190" s="171">
        <v>42461</v>
      </c>
      <c r="B190" s="172">
        <f>'VOL DWNLD'!B190+'VOL DELTA'!B190</f>
        <v>1</v>
      </c>
      <c r="C190" s="172">
        <f>'VOL DWNLD'!C190+'VOL DELTA'!C190</f>
        <v>1</v>
      </c>
      <c r="D190" s="172">
        <f>'VOL DWNLD'!D190+'VOL DELTA'!D190</f>
        <v>1</v>
      </c>
      <c r="E190" s="172">
        <f>'VOL DWNLD'!E190+'VOL DELTA'!E190</f>
        <v>1</v>
      </c>
      <c r="F190" s="172">
        <f>'VOL DWNLD'!F190+'VOL DELTA'!F190</f>
        <v>1</v>
      </c>
      <c r="G190" s="172">
        <f>'VOL DWNLD'!G190+'VOL DELTA'!G190</f>
        <v>1</v>
      </c>
      <c r="H190" s="172">
        <f>'VOL DWNLD'!H190+'VOL DELTA'!H190</f>
        <v>1</v>
      </c>
      <c r="I190" s="172">
        <f>'VOL DWNLD'!I190+'VOL DELTA'!I190</f>
        <v>1</v>
      </c>
      <c r="J190" s="172">
        <f>'VOL DWNLD'!J190+'VOL DELTA'!J190</f>
        <v>1</v>
      </c>
      <c r="K190" s="172">
        <f>'VOL DWNLD'!K190+'VOL DELTA'!K190</f>
        <v>1</v>
      </c>
      <c r="L190" s="172">
        <f>'VOL DWNLD'!L190+'VOL DELTA'!L190</f>
        <v>1</v>
      </c>
      <c r="M190" s="172">
        <f>'VOL DWNLD'!M190+'VOL DELTA'!M190</f>
        <v>1</v>
      </c>
      <c r="N190" s="172">
        <f>'VOL DWNLD'!N190+'VOL DELTA'!N190</f>
        <v>1</v>
      </c>
      <c r="O190" s="172">
        <f>'VOL DWNLD'!O190+'VOL DELTA'!O190</f>
        <v>1</v>
      </c>
      <c r="P190" s="172">
        <f>'VOL DWNLD'!P190+'VOL DELTA'!P190</f>
        <v>1.03</v>
      </c>
      <c r="Q190" s="172">
        <f>'VOL DWNLD'!Q190+'VOL DELTA'!Q190</f>
        <v>1</v>
      </c>
      <c r="R190" s="172">
        <f>'VOL DWNLD'!R190+'VOL DELTA'!R190</f>
        <v>1</v>
      </c>
      <c r="S190" s="172">
        <f>'VOL DWNLD'!S190+'VOL DELTA'!S190</f>
        <v>1.02</v>
      </c>
      <c r="T190" s="172">
        <f>'VOL DWNLD'!T190+'VOL DELTA'!T190</f>
        <v>1</v>
      </c>
      <c r="U190" s="172">
        <f>'VOL DWNLD'!U190+'VOL DELTA'!U190</f>
        <v>1</v>
      </c>
      <c r="V190" s="172">
        <f>'VOL DWNLD'!V190+'VOL DELTA'!V190</f>
        <v>1</v>
      </c>
      <c r="W190" s="172">
        <f>'VOL DWNLD'!W190+'VOL DELTA'!W190</f>
        <v>1</v>
      </c>
      <c r="X190" s="172">
        <f>'VOL DWNLD'!X190+'VOL DELTA'!X190</f>
        <v>1</v>
      </c>
      <c r="Y190" s="172">
        <f>'VOL DWNLD'!Y190+'VOL DELTA'!Y190</f>
        <v>1.02</v>
      </c>
      <c r="Z190" s="172">
        <f>'VOL DWNLD'!Z190+'VOL DELTA'!Z190</f>
        <v>1</v>
      </c>
      <c r="AA190" s="172">
        <f>'VOL DWNLD'!AA190+'VOL DELTA'!AA190</f>
        <v>1</v>
      </c>
      <c r="AB190" s="172">
        <f>'VOL DWNLD'!AB190+'VOL DELTA'!AB190</f>
        <v>1</v>
      </c>
      <c r="AC190" s="172">
        <f>'VOL DWNLD'!AC190+'VOL DELTA'!AC190</f>
        <v>1</v>
      </c>
      <c r="AD190" s="172">
        <f>'VOL DWNLD'!AD190+'VOL DELTA'!AD190</f>
        <v>0.98</v>
      </c>
      <c r="AE190" s="172">
        <f>'VOL DWNLD'!AE190+'VOL DELTA'!AE190</f>
        <v>0.98</v>
      </c>
      <c r="AF190" s="172">
        <f>'VOL DWNLD'!AF190+'VOL DELTA'!AF190</f>
        <v>0.98</v>
      </c>
      <c r="AG190" s="172">
        <f>'VOL DWNLD'!AG190+'VOL DELTA'!AG190</f>
        <v>0.98</v>
      </c>
      <c r="AH190" s="172">
        <f>'VOL DWNLD'!AH190+'VOL DELTA'!AH190</f>
        <v>1.05</v>
      </c>
      <c r="AI190" s="172">
        <f>'VOL DWNLD'!AI190+'VOL DELTA'!AI190</f>
        <v>1</v>
      </c>
      <c r="AJ190" s="172">
        <f>'VOL DWNLD'!AJ190+'VOL DELTA'!AJ190</f>
        <v>1</v>
      </c>
      <c r="AK190" s="172">
        <f>'VOL DWNLD'!AK190+'VOL DELTA'!AK190</f>
        <v>1.02</v>
      </c>
      <c r="AL190" s="172">
        <f>'VOL DWNLD'!AL190+'VOL DELTA'!AL190</f>
        <v>1</v>
      </c>
      <c r="AM190" s="172">
        <f>'VOL DWNLD'!AM190+'VOL DELTA'!AM190</f>
        <v>1</v>
      </c>
      <c r="AN190" s="172">
        <f>'VOL DWNLD'!AN190+'VOL DELTA'!AN190</f>
        <v>1</v>
      </c>
      <c r="AO190" s="172">
        <f>'VOL DWNLD'!AO190+'VOL DELTA'!AO190</f>
        <v>1</v>
      </c>
    </row>
    <row r="191" spans="1:41" x14ac:dyDescent="0.25">
      <c r="A191" s="171">
        <v>42491</v>
      </c>
      <c r="B191" s="172">
        <f>'VOL DWNLD'!B191+'VOL DELTA'!B191</f>
        <v>1</v>
      </c>
      <c r="C191" s="172">
        <f>'VOL DWNLD'!C191+'VOL DELTA'!C191</f>
        <v>1</v>
      </c>
      <c r="D191" s="172">
        <f>'VOL DWNLD'!D191+'VOL DELTA'!D191</f>
        <v>1</v>
      </c>
      <c r="E191" s="172">
        <f>'VOL DWNLD'!E191+'VOL DELTA'!E191</f>
        <v>1</v>
      </c>
      <c r="F191" s="172">
        <f>'VOL DWNLD'!F191+'VOL DELTA'!F191</f>
        <v>1</v>
      </c>
      <c r="G191" s="172">
        <f>'VOL DWNLD'!G191+'VOL DELTA'!G191</f>
        <v>1</v>
      </c>
      <c r="H191" s="172">
        <f>'VOL DWNLD'!H191+'VOL DELTA'!H191</f>
        <v>1</v>
      </c>
      <c r="I191" s="172">
        <f>'VOL DWNLD'!I191+'VOL DELTA'!I191</f>
        <v>1</v>
      </c>
      <c r="J191" s="172">
        <f>'VOL DWNLD'!J191+'VOL DELTA'!J191</f>
        <v>1</v>
      </c>
      <c r="K191" s="172">
        <f>'VOL DWNLD'!K191+'VOL DELTA'!K191</f>
        <v>1</v>
      </c>
      <c r="L191" s="172">
        <f>'VOL DWNLD'!L191+'VOL DELTA'!L191</f>
        <v>1</v>
      </c>
      <c r="M191" s="172">
        <f>'VOL DWNLD'!M191+'VOL DELTA'!M191</f>
        <v>1</v>
      </c>
      <c r="N191" s="172">
        <f>'VOL DWNLD'!N191+'VOL DELTA'!N191</f>
        <v>1</v>
      </c>
      <c r="O191" s="172">
        <f>'VOL DWNLD'!O191+'VOL DELTA'!O191</f>
        <v>1</v>
      </c>
      <c r="P191" s="172">
        <f>'VOL DWNLD'!P191+'VOL DELTA'!P191</f>
        <v>1.03</v>
      </c>
      <c r="Q191" s="172">
        <f>'VOL DWNLD'!Q191+'VOL DELTA'!Q191</f>
        <v>1</v>
      </c>
      <c r="R191" s="172">
        <f>'VOL DWNLD'!R191+'VOL DELTA'!R191</f>
        <v>1</v>
      </c>
      <c r="S191" s="172">
        <f>'VOL DWNLD'!S191+'VOL DELTA'!S191</f>
        <v>1.02</v>
      </c>
      <c r="T191" s="172">
        <f>'VOL DWNLD'!T191+'VOL DELTA'!T191</f>
        <v>1</v>
      </c>
      <c r="U191" s="172">
        <f>'VOL DWNLD'!U191+'VOL DELTA'!U191</f>
        <v>1</v>
      </c>
      <c r="V191" s="172">
        <f>'VOL DWNLD'!V191+'VOL DELTA'!V191</f>
        <v>1</v>
      </c>
      <c r="W191" s="172">
        <f>'VOL DWNLD'!W191+'VOL DELTA'!W191</f>
        <v>1</v>
      </c>
      <c r="X191" s="172">
        <f>'VOL DWNLD'!X191+'VOL DELTA'!X191</f>
        <v>1</v>
      </c>
      <c r="Y191" s="172">
        <f>'VOL DWNLD'!Y191+'VOL DELTA'!Y191</f>
        <v>1.02</v>
      </c>
      <c r="Z191" s="172">
        <f>'VOL DWNLD'!Z191+'VOL DELTA'!Z191</f>
        <v>1</v>
      </c>
      <c r="AA191" s="172">
        <f>'VOL DWNLD'!AA191+'VOL DELTA'!AA191</f>
        <v>1</v>
      </c>
      <c r="AB191" s="172">
        <f>'VOL DWNLD'!AB191+'VOL DELTA'!AB191</f>
        <v>1</v>
      </c>
      <c r="AC191" s="172">
        <f>'VOL DWNLD'!AC191+'VOL DELTA'!AC191</f>
        <v>1</v>
      </c>
      <c r="AD191" s="172">
        <f>'VOL DWNLD'!AD191+'VOL DELTA'!AD191</f>
        <v>0.98</v>
      </c>
      <c r="AE191" s="172">
        <f>'VOL DWNLD'!AE191+'VOL DELTA'!AE191</f>
        <v>0.98</v>
      </c>
      <c r="AF191" s="172">
        <f>'VOL DWNLD'!AF191+'VOL DELTA'!AF191</f>
        <v>0.98</v>
      </c>
      <c r="AG191" s="172">
        <f>'VOL DWNLD'!AG191+'VOL DELTA'!AG191</f>
        <v>0.98</v>
      </c>
      <c r="AH191" s="172">
        <f>'VOL DWNLD'!AH191+'VOL DELTA'!AH191</f>
        <v>1.05</v>
      </c>
      <c r="AI191" s="172">
        <f>'VOL DWNLD'!AI191+'VOL DELTA'!AI191</f>
        <v>1</v>
      </c>
      <c r="AJ191" s="172">
        <f>'VOL DWNLD'!AJ191+'VOL DELTA'!AJ191</f>
        <v>1</v>
      </c>
      <c r="AK191" s="172">
        <f>'VOL DWNLD'!AK191+'VOL DELTA'!AK191</f>
        <v>1.02</v>
      </c>
      <c r="AL191" s="172">
        <f>'VOL DWNLD'!AL191+'VOL DELTA'!AL191</f>
        <v>1</v>
      </c>
      <c r="AM191" s="172">
        <f>'VOL DWNLD'!AM191+'VOL DELTA'!AM191</f>
        <v>1</v>
      </c>
      <c r="AN191" s="172">
        <f>'VOL DWNLD'!AN191+'VOL DELTA'!AN191</f>
        <v>1</v>
      </c>
      <c r="AO191" s="172">
        <f>'VOL DWNLD'!AO191+'VOL DELTA'!AO191</f>
        <v>1</v>
      </c>
    </row>
    <row r="192" spans="1:41" x14ac:dyDescent="0.25">
      <c r="A192" s="171">
        <v>42522</v>
      </c>
      <c r="B192" s="172">
        <f>'VOL DWNLD'!B192+'VOL DELTA'!B192</f>
        <v>1</v>
      </c>
      <c r="C192" s="172">
        <f>'VOL DWNLD'!C192+'VOL DELTA'!C192</f>
        <v>1</v>
      </c>
      <c r="D192" s="172">
        <f>'VOL DWNLD'!D192+'VOL DELTA'!D192</f>
        <v>1</v>
      </c>
      <c r="E192" s="172">
        <f>'VOL DWNLD'!E192+'VOL DELTA'!E192</f>
        <v>1</v>
      </c>
      <c r="F192" s="172">
        <f>'VOL DWNLD'!F192+'VOL DELTA'!F192</f>
        <v>1</v>
      </c>
      <c r="G192" s="172">
        <f>'VOL DWNLD'!G192+'VOL DELTA'!G192</f>
        <v>1</v>
      </c>
      <c r="H192" s="172">
        <f>'VOL DWNLD'!H192+'VOL DELTA'!H192</f>
        <v>1</v>
      </c>
      <c r="I192" s="172">
        <f>'VOL DWNLD'!I192+'VOL DELTA'!I192</f>
        <v>1</v>
      </c>
      <c r="J192" s="172">
        <f>'VOL DWNLD'!J192+'VOL DELTA'!J192</f>
        <v>1</v>
      </c>
      <c r="K192" s="172">
        <f>'VOL DWNLD'!K192+'VOL DELTA'!K192</f>
        <v>1</v>
      </c>
      <c r="L192" s="172">
        <f>'VOL DWNLD'!L192+'VOL DELTA'!L192</f>
        <v>1</v>
      </c>
      <c r="M192" s="172">
        <f>'VOL DWNLD'!M192+'VOL DELTA'!M192</f>
        <v>1</v>
      </c>
      <c r="N192" s="172">
        <f>'VOL DWNLD'!N192+'VOL DELTA'!N192</f>
        <v>1</v>
      </c>
      <c r="O192" s="172">
        <f>'VOL DWNLD'!O192+'VOL DELTA'!O192</f>
        <v>1</v>
      </c>
      <c r="P192" s="172">
        <f>'VOL DWNLD'!P192+'VOL DELTA'!P192</f>
        <v>1.03</v>
      </c>
      <c r="Q192" s="172">
        <f>'VOL DWNLD'!Q192+'VOL DELTA'!Q192</f>
        <v>1</v>
      </c>
      <c r="R192" s="172">
        <f>'VOL DWNLD'!R192+'VOL DELTA'!R192</f>
        <v>1</v>
      </c>
      <c r="S192" s="172">
        <f>'VOL DWNLD'!S192+'VOL DELTA'!S192</f>
        <v>1.02</v>
      </c>
      <c r="T192" s="172">
        <f>'VOL DWNLD'!T192+'VOL DELTA'!T192</f>
        <v>1</v>
      </c>
      <c r="U192" s="172">
        <f>'VOL DWNLD'!U192+'VOL DELTA'!U192</f>
        <v>1</v>
      </c>
      <c r="V192" s="172">
        <f>'VOL DWNLD'!V192+'VOL DELTA'!V192</f>
        <v>1</v>
      </c>
      <c r="W192" s="172">
        <f>'VOL DWNLD'!W192+'VOL DELTA'!W192</f>
        <v>1</v>
      </c>
      <c r="X192" s="172">
        <f>'VOL DWNLD'!X192+'VOL DELTA'!X192</f>
        <v>1</v>
      </c>
      <c r="Y192" s="172">
        <f>'VOL DWNLD'!Y192+'VOL DELTA'!Y192</f>
        <v>1.02</v>
      </c>
      <c r="Z192" s="172">
        <f>'VOL DWNLD'!Z192+'VOL DELTA'!Z192</f>
        <v>1</v>
      </c>
      <c r="AA192" s="172">
        <f>'VOL DWNLD'!AA192+'VOL DELTA'!AA192</f>
        <v>1</v>
      </c>
      <c r="AB192" s="172">
        <f>'VOL DWNLD'!AB192+'VOL DELTA'!AB192</f>
        <v>1</v>
      </c>
      <c r="AC192" s="172">
        <f>'VOL DWNLD'!AC192+'VOL DELTA'!AC192</f>
        <v>1</v>
      </c>
      <c r="AD192" s="172">
        <f>'VOL DWNLD'!AD192+'VOL DELTA'!AD192</f>
        <v>0.98</v>
      </c>
      <c r="AE192" s="172">
        <f>'VOL DWNLD'!AE192+'VOL DELTA'!AE192</f>
        <v>0.98</v>
      </c>
      <c r="AF192" s="172">
        <f>'VOL DWNLD'!AF192+'VOL DELTA'!AF192</f>
        <v>0.98</v>
      </c>
      <c r="AG192" s="172">
        <f>'VOL DWNLD'!AG192+'VOL DELTA'!AG192</f>
        <v>0.98</v>
      </c>
      <c r="AH192" s="172">
        <f>'VOL DWNLD'!AH192+'VOL DELTA'!AH192</f>
        <v>1.05</v>
      </c>
      <c r="AI192" s="172">
        <f>'VOL DWNLD'!AI192+'VOL DELTA'!AI192</f>
        <v>1</v>
      </c>
      <c r="AJ192" s="172">
        <f>'VOL DWNLD'!AJ192+'VOL DELTA'!AJ192</f>
        <v>1</v>
      </c>
      <c r="AK192" s="172">
        <f>'VOL DWNLD'!AK192+'VOL DELTA'!AK192</f>
        <v>1.02</v>
      </c>
      <c r="AL192" s="172">
        <f>'VOL DWNLD'!AL192+'VOL DELTA'!AL192</f>
        <v>1</v>
      </c>
      <c r="AM192" s="172">
        <f>'VOL DWNLD'!AM192+'VOL DELTA'!AM192</f>
        <v>1</v>
      </c>
      <c r="AN192" s="172">
        <f>'VOL DWNLD'!AN192+'VOL DELTA'!AN192</f>
        <v>1</v>
      </c>
      <c r="AO192" s="172">
        <f>'VOL DWNLD'!AO192+'VOL DELTA'!AO192</f>
        <v>1</v>
      </c>
    </row>
    <row r="193" spans="1:41" x14ac:dyDescent="0.25">
      <c r="A193" s="171">
        <v>42552</v>
      </c>
      <c r="B193" s="172">
        <f>'VOL DWNLD'!B193+'VOL DELTA'!B193</f>
        <v>1</v>
      </c>
      <c r="C193" s="172">
        <f>'VOL DWNLD'!C193+'VOL DELTA'!C193</f>
        <v>1</v>
      </c>
      <c r="D193" s="172">
        <f>'VOL DWNLD'!D193+'VOL DELTA'!D193</f>
        <v>1</v>
      </c>
      <c r="E193" s="172">
        <f>'VOL DWNLD'!E193+'VOL DELTA'!E193</f>
        <v>1</v>
      </c>
      <c r="F193" s="172">
        <f>'VOL DWNLD'!F193+'VOL DELTA'!F193</f>
        <v>1</v>
      </c>
      <c r="G193" s="172">
        <f>'VOL DWNLD'!G193+'VOL DELTA'!G193</f>
        <v>1</v>
      </c>
      <c r="H193" s="172">
        <f>'VOL DWNLD'!H193+'VOL DELTA'!H193</f>
        <v>1</v>
      </c>
      <c r="I193" s="172">
        <f>'VOL DWNLD'!I193+'VOL DELTA'!I193</f>
        <v>1</v>
      </c>
      <c r="J193" s="172">
        <f>'VOL DWNLD'!J193+'VOL DELTA'!J193</f>
        <v>1</v>
      </c>
      <c r="K193" s="172">
        <f>'VOL DWNLD'!K193+'VOL DELTA'!K193</f>
        <v>1</v>
      </c>
      <c r="L193" s="172">
        <f>'VOL DWNLD'!L193+'VOL DELTA'!L193</f>
        <v>1</v>
      </c>
      <c r="M193" s="172">
        <f>'VOL DWNLD'!M193+'VOL DELTA'!M193</f>
        <v>1</v>
      </c>
      <c r="N193" s="172">
        <f>'VOL DWNLD'!N193+'VOL DELTA'!N193</f>
        <v>1</v>
      </c>
      <c r="O193" s="172">
        <f>'VOL DWNLD'!O193+'VOL DELTA'!O193</f>
        <v>1</v>
      </c>
      <c r="P193" s="172">
        <f>'VOL DWNLD'!P193+'VOL DELTA'!P193</f>
        <v>1.03</v>
      </c>
      <c r="Q193" s="172">
        <f>'VOL DWNLD'!Q193+'VOL DELTA'!Q193</f>
        <v>1</v>
      </c>
      <c r="R193" s="172">
        <f>'VOL DWNLD'!R193+'VOL DELTA'!R193</f>
        <v>1</v>
      </c>
      <c r="S193" s="172">
        <f>'VOL DWNLD'!S193+'VOL DELTA'!S193</f>
        <v>1.02</v>
      </c>
      <c r="T193" s="172">
        <f>'VOL DWNLD'!T193+'VOL DELTA'!T193</f>
        <v>1</v>
      </c>
      <c r="U193" s="172">
        <f>'VOL DWNLD'!U193+'VOL DELTA'!U193</f>
        <v>1</v>
      </c>
      <c r="V193" s="172">
        <f>'VOL DWNLD'!V193+'VOL DELTA'!V193</f>
        <v>1</v>
      </c>
      <c r="W193" s="172">
        <f>'VOL DWNLD'!W193+'VOL DELTA'!W193</f>
        <v>1</v>
      </c>
      <c r="X193" s="172">
        <f>'VOL DWNLD'!X193+'VOL DELTA'!X193</f>
        <v>1</v>
      </c>
      <c r="Y193" s="172">
        <f>'VOL DWNLD'!Y193+'VOL DELTA'!Y193</f>
        <v>1.02</v>
      </c>
      <c r="Z193" s="172">
        <f>'VOL DWNLD'!Z193+'VOL DELTA'!Z193</f>
        <v>1</v>
      </c>
      <c r="AA193" s="172">
        <f>'VOL DWNLD'!AA193+'VOL DELTA'!AA193</f>
        <v>1</v>
      </c>
      <c r="AB193" s="172">
        <f>'VOL DWNLD'!AB193+'VOL DELTA'!AB193</f>
        <v>1</v>
      </c>
      <c r="AC193" s="172">
        <f>'VOL DWNLD'!AC193+'VOL DELTA'!AC193</f>
        <v>1</v>
      </c>
      <c r="AD193" s="172">
        <f>'VOL DWNLD'!AD193+'VOL DELTA'!AD193</f>
        <v>0.98</v>
      </c>
      <c r="AE193" s="172">
        <f>'VOL DWNLD'!AE193+'VOL DELTA'!AE193</f>
        <v>0.98</v>
      </c>
      <c r="AF193" s="172">
        <f>'VOL DWNLD'!AF193+'VOL DELTA'!AF193</f>
        <v>0.98</v>
      </c>
      <c r="AG193" s="172">
        <f>'VOL DWNLD'!AG193+'VOL DELTA'!AG193</f>
        <v>0.98</v>
      </c>
      <c r="AH193" s="172">
        <f>'VOL DWNLD'!AH193+'VOL DELTA'!AH193</f>
        <v>1.05</v>
      </c>
      <c r="AI193" s="172">
        <f>'VOL DWNLD'!AI193+'VOL DELTA'!AI193</f>
        <v>1</v>
      </c>
      <c r="AJ193" s="172">
        <f>'VOL DWNLD'!AJ193+'VOL DELTA'!AJ193</f>
        <v>1</v>
      </c>
      <c r="AK193" s="172">
        <f>'VOL DWNLD'!AK193+'VOL DELTA'!AK193</f>
        <v>1.02</v>
      </c>
      <c r="AL193" s="172">
        <f>'VOL DWNLD'!AL193+'VOL DELTA'!AL193</f>
        <v>1</v>
      </c>
      <c r="AM193" s="172">
        <f>'VOL DWNLD'!AM193+'VOL DELTA'!AM193</f>
        <v>1</v>
      </c>
      <c r="AN193" s="172">
        <f>'VOL DWNLD'!AN193+'VOL DELTA'!AN193</f>
        <v>1</v>
      </c>
      <c r="AO193" s="172">
        <f>'VOL DWNLD'!AO193+'VOL DELTA'!AO193</f>
        <v>1</v>
      </c>
    </row>
    <row r="194" spans="1:41" x14ac:dyDescent="0.25">
      <c r="A194" s="171">
        <v>42583</v>
      </c>
      <c r="B194" s="172">
        <f>'VOL DWNLD'!B194+'VOL DELTA'!B194</f>
        <v>1</v>
      </c>
      <c r="C194" s="172">
        <f>'VOL DWNLD'!C194+'VOL DELTA'!C194</f>
        <v>1</v>
      </c>
      <c r="D194" s="172">
        <f>'VOL DWNLD'!D194+'VOL DELTA'!D194</f>
        <v>1</v>
      </c>
      <c r="E194" s="172">
        <f>'VOL DWNLD'!E194+'VOL DELTA'!E194</f>
        <v>1</v>
      </c>
      <c r="F194" s="172">
        <f>'VOL DWNLD'!F194+'VOL DELTA'!F194</f>
        <v>1</v>
      </c>
      <c r="G194" s="172">
        <f>'VOL DWNLD'!G194+'VOL DELTA'!G194</f>
        <v>1</v>
      </c>
      <c r="H194" s="172">
        <f>'VOL DWNLD'!H194+'VOL DELTA'!H194</f>
        <v>1</v>
      </c>
      <c r="I194" s="172">
        <f>'VOL DWNLD'!I194+'VOL DELTA'!I194</f>
        <v>1</v>
      </c>
      <c r="J194" s="172">
        <f>'VOL DWNLD'!J194+'VOL DELTA'!J194</f>
        <v>1</v>
      </c>
      <c r="K194" s="172">
        <f>'VOL DWNLD'!K194+'VOL DELTA'!K194</f>
        <v>1</v>
      </c>
      <c r="L194" s="172">
        <f>'VOL DWNLD'!L194+'VOL DELTA'!L194</f>
        <v>1</v>
      </c>
      <c r="M194" s="172">
        <f>'VOL DWNLD'!M194+'VOL DELTA'!M194</f>
        <v>1</v>
      </c>
      <c r="N194" s="172">
        <f>'VOL DWNLD'!N194+'VOL DELTA'!N194</f>
        <v>1</v>
      </c>
      <c r="O194" s="172">
        <f>'VOL DWNLD'!O194+'VOL DELTA'!O194</f>
        <v>1</v>
      </c>
      <c r="P194" s="172">
        <f>'VOL DWNLD'!P194+'VOL DELTA'!P194</f>
        <v>1.03</v>
      </c>
      <c r="Q194" s="172">
        <f>'VOL DWNLD'!Q194+'VOL DELTA'!Q194</f>
        <v>1</v>
      </c>
      <c r="R194" s="172">
        <f>'VOL DWNLD'!R194+'VOL DELTA'!R194</f>
        <v>1</v>
      </c>
      <c r="S194" s="172">
        <f>'VOL DWNLD'!S194+'VOL DELTA'!S194</f>
        <v>1.02</v>
      </c>
      <c r="T194" s="172">
        <f>'VOL DWNLD'!T194+'VOL DELTA'!T194</f>
        <v>1</v>
      </c>
      <c r="U194" s="172">
        <f>'VOL DWNLD'!U194+'VOL DELTA'!U194</f>
        <v>1</v>
      </c>
      <c r="V194" s="172">
        <f>'VOL DWNLD'!V194+'VOL DELTA'!V194</f>
        <v>1</v>
      </c>
      <c r="W194" s="172">
        <f>'VOL DWNLD'!W194+'VOL DELTA'!W194</f>
        <v>1</v>
      </c>
      <c r="X194" s="172">
        <f>'VOL DWNLD'!X194+'VOL DELTA'!X194</f>
        <v>1</v>
      </c>
      <c r="Y194" s="172">
        <f>'VOL DWNLD'!Y194+'VOL DELTA'!Y194</f>
        <v>1.02</v>
      </c>
      <c r="Z194" s="172">
        <f>'VOL DWNLD'!Z194+'VOL DELTA'!Z194</f>
        <v>1</v>
      </c>
      <c r="AA194" s="172">
        <f>'VOL DWNLD'!AA194+'VOL DELTA'!AA194</f>
        <v>1</v>
      </c>
      <c r="AB194" s="172">
        <f>'VOL DWNLD'!AB194+'VOL DELTA'!AB194</f>
        <v>1</v>
      </c>
      <c r="AC194" s="172">
        <f>'VOL DWNLD'!AC194+'VOL DELTA'!AC194</f>
        <v>1</v>
      </c>
      <c r="AD194" s="172">
        <f>'VOL DWNLD'!AD194+'VOL DELTA'!AD194</f>
        <v>0.98</v>
      </c>
      <c r="AE194" s="172">
        <f>'VOL DWNLD'!AE194+'VOL DELTA'!AE194</f>
        <v>0.98</v>
      </c>
      <c r="AF194" s="172">
        <f>'VOL DWNLD'!AF194+'VOL DELTA'!AF194</f>
        <v>0.98</v>
      </c>
      <c r="AG194" s="172">
        <f>'VOL DWNLD'!AG194+'VOL DELTA'!AG194</f>
        <v>0.98</v>
      </c>
      <c r="AH194" s="172">
        <f>'VOL DWNLD'!AH194+'VOL DELTA'!AH194</f>
        <v>1.05</v>
      </c>
      <c r="AI194" s="172">
        <f>'VOL DWNLD'!AI194+'VOL DELTA'!AI194</f>
        <v>1</v>
      </c>
      <c r="AJ194" s="172">
        <f>'VOL DWNLD'!AJ194+'VOL DELTA'!AJ194</f>
        <v>1</v>
      </c>
      <c r="AK194" s="172">
        <f>'VOL DWNLD'!AK194+'VOL DELTA'!AK194</f>
        <v>1.02</v>
      </c>
      <c r="AL194" s="172">
        <f>'VOL DWNLD'!AL194+'VOL DELTA'!AL194</f>
        <v>1</v>
      </c>
      <c r="AM194" s="172">
        <f>'VOL DWNLD'!AM194+'VOL DELTA'!AM194</f>
        <v>1</v>
      </c>
      <c r="AN194" s="172">
        <f>'VOL DWNLD'!AN194+'VOL DELTA'!AN194</f>
        <v>1</v>
      </c>
      <c r="AO194" s="172">
        <f>'VOL DWNLD'!AO194+'VOL DELTA'!AO194</f>
        <v>1</v>
      </c>
    </row>
    <row r="195" spans="1:41" x14ac:dyDescent="0.25">
      <c r="A195" s="171">
        <v>42614</v>
      </c>
      <c r="B195" s="172">
        <f>'VOL DWNLD'!B195+'VOL DELTA'!B195</f>
        <v>1</v>
      </c>
      <c r="C195" s="172">
        <f>'VOL DWNLD'!C195+'VOL DELTA'!C195</f>
        <v>1</v>
      </c>
      <c r="D195" s="172">
        <f>'VOL DWNLD'!D195+'VOL DELTA'!D195</f>
        <v>1</v>
      </c>
      <c r="E195" s="172">
        <f>'VOL DWNLD'!E195+'VOL DELTA'!E195</f>
        <v>1</v>
      </c>
      <c r="F195" s="172">
        <f>'VOL DWNLD'!F195+'VOL DELTA'!F195</f>
        <v>1</v>
      </c>
      <c r="G195" s="172">
        <f>'VOL DWNLD'!G195+'VOL DELTA'!G195</f>
        <v>1</v>
      </c>
      <c r="H195" s="172">
        <f>'VOL DWNLD'!H195+'VOL DELTA'!H195</f>
        <v>1</v>
      </c>
      <c r="I195" s="172">
        <f>'VOL DWNLD'!I195+'VOL DELTA'!I195</f>
        <v>1</v>
      </c>
      <c r="J195" s="172">
        <f>'VOL DWNLD'!J195+'VOL DELTA'!J195</f>
        <v>1</v>
      </c>
      <c r="K195" s="172">
        <f>'VOL DWNLD'!K195+'VOL DELTA'!K195</f>
        <v>1</v>
      </c>
      <c r="L195" s="172">
        <f>'VOL DWNLD'!L195+'VOL DELTA'!L195</f>
        <v>1</v>
      </c>
      <c r="M195" s="172">
        <f>'VOL DWNLD'!M195+'VOL DELTA'!M195</f>
        <v>1</v>
      </c>
      <c r="N195" s="172">
        <f>'VOL DWNLD'!N195+'VOL DELTA'!N195</f>
        <v>1</v>
      </c>
      <c r="O195" s="172">
        <f>'VOL DWNLD'!O195+'VOL DELTA'!O195</f>
        <v>1</v>
      </c>
      <c r="P195" s="172">
        <f>'VOL DWNLD'!P195+'VOL DELTA'!P195</f>
        <v>1.03</v>
      </c>
      <c r="Q195" s="172">
        <f>'VOL DWNLD'!Q195+'VOL DELTA'!Q195</f>
        <v>1</v>
      </c>
      <c r="R195" s="172">
        <f>'VOL DWNLD'!R195+'VOL DELTA'!R195</f>
        <v>1</v>
      </c>
      <c r="S195" s="172">
        <f>'VOL DWNLD'!S195+'VOL DELTA'!S195</f>
        <v>1.02</v>
      </c>
      <c r="T195" s="172">
        <f>'VOL DWNLD'!T195+'VOL DELTA'!T195</f>
        <v>1</v>
      </c>
      <c r="U195" s="172">
        <f>'VOL DWNLD'!U195+'VOL DELTA'!U195</f>
        <v>1</v>
      </c>
      <c r="V195" s="172">
        <f>'VOL DWNLD'!V195+'VOL DELTA'!V195</f>
        <v>1</v>
      </c>
      <c r="W195" s="172">
        <f>'VOL DWNLD'!W195+'VOL DELTA'!W195</f>
        <v>1</v>
      </c>
      <c r="X195" s="172">
        <f>'VOL DWNLD'!X195+'VOL DELTA'!X195</f>
        <v>1</v>
      </c>
      <c r="Y195" s="172">
        <f>'VOL DWNLD'!Y195+'VOL DELTA'!Y195</f>
        <v>1.02</v>
      </c>
      <c r="Z195" s="172">
        <f>'VOL DWNLD'!Z195+'VOL DELTA'!Z195</f>
        <v>1</v>
      </c>
      <c r="AA195" s="172">
        <f>'VOL DWNLD'!AA195+'VOL DELTA'!AA195</f>
        <v>1</v>
      </c>
      <c r="AB195" s="172">
        <f>'VOL DWNLD'!AB195+'VOL DELTA'!AB195</f>
        <v>1</v>
      </c>
      <c r="AC195" s="172">
        <f>'VOL DWNLD'!AC195+'VOL DELTA'!AC195</f>
        <v>1</v>
      </c>
      <c r="AD195" s="172">
        <f>'VOL DWNLD'!AD195+'VOL DELTA'!AD195</f>
        <v>0.98</v>
      </c>
      <c r="AE195" s="172">
        <f>'VOL DWNLD'!AE195+'VOL DELTA'!AE195</f>
        <v>0.98</v>
      </c>
      <c r="AF195" s="172">
        <f>'VOL DWNLD'!AF195+'VOL DELTA'!AF195</f>
        <v>0.98</v>
      </c>
      <c r="AG195" s="172">
        <f>'VOL DWNLD'!AG195+'VOL DELTA'!AG195</f>
        <v>0.98</v>
      </c>
      <c r="AH195" s="172">
        <f>'VOL DWNLD'!AH195+'VOL DELTA'!AH195</f>
        <v>1.05</v>
      </c>
      <c r="AI195" s="172">
        <f>'VOL DWNLD'!AI195+'VOL DELTA'!AI195</f>
        <v>1</v>
      </c>
      <c r="AJ195" s="172">
        <f>'VOL DWNLD'!AJ195+'VOL DELTA'!AJ195</f>
        <v>1</v>
      </c>
      <c r="AK195" s="172">
        <f>'VOL DWNLD'!AK195+'VOL DELTA'!AK195</f>
        <v>1.02</v>
      </c>
      <c r="AL195" s="172">
        <f>'VOL DWNLD'!AL195+'VOL DELTA'!AL195</f>
        <v>1</v>
      </c>
      <c r="AM195" s="172">
        <f>'VOL DWNLD'!AM195+'VOL DELTA'!AM195</f>
        <v>1</v>
      </c>
      <c r="AN195" s="172">
        <f>'VOL DWNLD'!AN195+'VOL DELTA'!AN195</f>
        <v>1</v>
      </c>
      <c r="AO195" s="172">
        <f>'VOL DWNLD'!AO195+'VOL DELTA'!AO195</f>
        <v>1</v>
      </c>
    </row>
    <row r="196" spans="1:41" x14ac:dyDescent="0.25">
      <c r="A196" s="171">
        <v>42644</v>
      </c>
      <c r="B196" s="172">
        <f>'VOL DWNLD'!B196+'VOL DELTA'!B196</f>
        <v>1</v>
      </c>
      <c r="C196" s="172">
        <f>'VOL DWNLD'!C196+'VOL DELTA'!C196</f>
        <v>1</v>
      </c>
      <c r="D196" s="172">
        <f>'VOL DWNLD'!D196+'VOL DELTA'!D196</f>
        <v>1</v>
      </c>
      <c r="E196" s="172">
        <f>'VOL DWNLD'!E196+'VOL DELTA'!E196</f>
        <v>1</v>
      </c>
      <c r="F196" s="172">
        <f>'VOL DWNLD'!F196+'VOL DELTA'!F196</f>
        <v>1</v>
      </c>
      <c r="G196" s="172">
        <f>'VOL DWNLD'!G196+'VOL DELTA'!G196</f>
        <v>1</v>
      </c>
      <c r="H196" s="172">
        <f>'VOL DWNLD'!H196+'VOL DELTA'!H196</f>
        <v>1</v>
      </c>
      <c r="I196" s="172">
        <f>'VOL DWNLD'!I196+'VOL DELTA'!I196</f>
        <v>1</v>
      </c>
      <c r="J196" s="172">
        <f>'VOL DWNLD'!J196+'VOL DELTA'!J196</f>
        <v>1</v>
      </c>
      <c r="K196" s="172">
        <f>'VOL DWNLD'!K196+'VOL DELTA'!K196</f>
        <v>1</v>
      </c>
      <c r="L196" s="172">
        <f>'VOL DWNLD'!L196+'VOL DELTA'!L196</f>
        <v>1</v>
      </c>
      <c r="M196" s="172">
        <f>'VOL DWNLD'!M196+'VOL DELTA'!M196</f>
        <v>1</v>
      </c>
      <c r="N196" s="172">
        <f>'VOL DWNLD'!N196+'VOL DELTA'!N196</f>
        <v>1</v>
      </c>
      <c r="O196" s="172">
        <f>'VOL DWNLD'!O196+'VOL DELTA'!O196</f>
        <v>1</v>
      </c>
      <c r="P196" s="172">
        <f>'VOL DWNLD'!P196+'VOL DELTA'!P196</f>
        <v>1.03</v>
      </c>
      <c r="Q196" s="172">
        <f>'VOL DWNLD'!Q196+'VOL DELTA'!Q196</f>
        <v>1</v>
      </c>
      <c r="R196" s="172">
        <f>'VOL DWNLD'!R196+'VOL DELTA'!R196</f>
        <v>1</v>
      </c>
      <c r="S196" s="172">
        <f>'VOL DWNLD'!S196+'VOL DELTA'!S196</f>
        <v>1.02</v>
      </c>
      <c r="T196" s="172">
        <f>'VOL DWNLD'!T196+'VOL DELTA'!T196</f>
        <v>1</v>
      </c>
      <c r="U196" s="172">
        <f>'VOL DWNLD'!U196+'VOL DELTA'!U196</f>
        <v>1</v>
      </c>
      <c r="V196" s="172">
        <f>'VOL DWNLD'!V196+'VOL DELTA'!V196</f>
        <v>1</v>
      </c>
      <c r="W196" s="172">
        <f>'VOL DWNLD'!W196+'VOL DELTA'!W196</f>
        <v>1</v>
      </c>
      <c r="X196" s="172">
        <f>'VOL DWNLD'!X196+'VOL DELTA'!X196</f>
        <v>1</v>
      </c>
      <c r="Y196" s="172">
        <f>'VOL DWNLD'!Y196+'VOL DELTA'!Y196</f>
        <v>1.02</v>
      </c>
      <c r="Z196" s="172">
        <f>'VOL DWNLD'!Z196+'VOL DELTA'!Z196</f>
        <v>1</v>
      </c>
      <c r="AA196" s="172">
        <f>'VOL DWNLD'!AA196+'VOL DELTA'!AA196</f>
        <v>1</v>
      </c>
      <c r="AB196" s="172">
        <f>'VOL DWNLD'!AB196+'VOL DELTA'!AB196</f>
        <v>1</v>
      </c>
      <c r="AC196" s="172">
        <f>'VOL DWNLD'!AC196+'VOL DELTA'!AC196</f>
        <v>1</v>
      </c>
      <c r="AD196" s="172">
        <f>'VOL DWNLD'!AD196+'VOL DELTA'!AD196</f>
        <v>0.98</v>
      </c>
      <c r="AE196" s="172">
        <f>'VOL DWNLD'!AE196+'VOL DELTA'!AE196</f>
        <v>0.98</v>
      </c>
      <c r="AF196" s="172">
        <f>'VOL DWNLD'!AF196+'VOL DELTA'!AF196</f>
        <v>0.98</v>
      </c>
      <c r="AG196" s="172">
        <f>'VOL DWNLD'!AG196+'VOL DELTA'!AG196</f>
        <v>0.98</v>
      </c>
      <c r="AH196" s="172">
        <f>'VOL DWNLD'!AH196+'VOL DELTA'!AH196</f>
        <v>1.05</v>
      </c>
      <c r="AI196" s="172">
        <f>'VOL DWNLD'!AI196+'VOL DELTA'!AI196</f>
        <v>1</v>
      </c>
      <c r="AJ196" s="172">
        <f>'VOL DWNLD'!AJ196+'VOL DELTA'!AJ196</f>
        <v>1</v>
      </c>
      <c r="AK196" s="172">
        <f>'VOL DWNLD'!AK196+'VOL DELTA'!AK196</f>
        <v>1.02</v>
      </c>
      <c r="AL196" s="172">
        <f>'VOL DWNLD'!AL196+'VOL DELTA'!AL196</f>
        <v>1</v>
      </c>
      <c r="AM196" s="172">
        <f>'VOL DWNLD'!AM196+'VOL DELTA'!AM196</f>
        <v>1</v>
      </c>
      <c r="AN196" s="172">
        <f>'VOL DWNLD'!AN196+'VOL DELTA'!AN196</f>
        <v>1</v>
      </c>
      <c r="AO196" s="172">
        <f>'VOL DWNLD'!AO196+'VOL DELTA'!AO196</f>
        <v>1</v>
      </c>
    </row>
    <row r="197" spans="1:41" x14ac:dyDescent="0.25">
      <c r="A197" s="171">
        <v>42675</v>
      </c>
      <c r="B197" s="172">
        <f>'VOL DWNLD'!B197+'VOL DELTA'!B197</f>
        <v>1</v>
      </c>
      <c r="C197" s="172">
        <f>'VOL DWNLD'!C197+'VOL DELTA'!C197</f>
        <v>1</v>
      </c>
      <c r="D197" s="172">
        <f>'VOL DWNLD'!D197+'VOL DELTA'!D197</f>
        <v>1</v>
      </c>
      <c r="E197" s="172">
        <f>'VOL DWNLD'!E197+'VOL DELTA'!E197</f>
        <v>1</v>
      </c>
      <c r="F197" s="172">
        <f>'VOL DWNLD'!F197+'VOL DELTA'!F197</f>
        <v>1</v>
      </c>
      <c r="G197" s="172">
        <f>'VOL DWNLD'!G197+'VOL DELTA'!G197</f>
        <v>1</v>
      </c>
      <c r="H197" s="172">
        <f>'VOL DWNLD'!H197+'VOL DELTA'!H197</f>
        <v>1</v>
      </c>
      <c r="I197" s="172">
        <f>'VOL DWNLD'!I197+'VOL DELTA'!I197</f>
        <v>1</v>
      </c>
      <c r="J197" s="172">
        <f>'VOL DWNLD'!J197+'VOL DELTA'!J197</f>
        <v>1</v>
      </c>
      <c r="K197" s="172">
        <f>'VOL DWNLD'!K197+'VOL DELTA'!K197</f>
        <v>1</v>
      </c>
      <c r="L197" s="172">
        <f>'VOL DWNLD'!L197+'VOL DELTA'!L197</f>
        <v>1</v>
      </c>
      <c r="M197" s="172">
        <f>'VOL DWNLD'!M197+'VOL DELTA'!M197</f>
        <v>1</v>
      </c>
      <c r="N197" s="172">
        <f>'VOL DWNLD'!N197+'VOL DELTA'!N197</f>
        <v>1</v>
      </c>
      <c r="O197" s="172">
        <f>'VOL DWNLD'!O197+'VOL DELTA'!O197</f>
        <v>1</v>
      </c>
      <c r="P197" s="172">
        <f>'VOL DWNLD'!P197+'VOL DELTA'!P197</f>
        <v>1.03</v>
      </c>
      <c r="Q197" s="172">
        <f>'VOL DWNLD'!Q197+'VOL DELTA'!Q197</f>
        <v>1</v>
      </c>
      <c r="R197" s="172">
        <f>'VOL DWNLD'!R197+'VOL DELTA'!R197</f>
        <v>1</v>
      </c>
      <c r="S197" s="172">
        <f>'VOL DWNLD'!S197+'VOL DELTA'!S197</f>
        <v>1.02</v>
      </c>
      <c r="T197" s="172">
        <f>'VOL DWNLD'!T197+'VOL DELTA'!T197</f>
        <v>1</v>
      </c>
      <c r="U197" s="172">
        <f>'VOL DWNLD'!U197+'VOL DELTA'!U197</f>
        <v>1</v>
      </c>
      <c r="V197" s="172">
        <f>'VOL DWNLD'!V197+'VOL DELTA'!V197</f>
        <v>1</v>
      </c>
      <c r="W197" s="172">
        <f>'VOL DWNLD'!W197+'VOL DELTA'!W197</f>
        <v>1</v>
      </c>
      <c r="X197" s="172">
        <f>'VOL DWNLD'!X197+'VOL DELTA'!X197</f>
        <v>1</v>
      </c>
      <c r="Y197" s="172">
        <f>'VOL DWNLD'!Y197+'VOL DELTA'!Y197</f>
        <v>1</v>
      </c>
      <c r="Z197" s="172">
        <f>'VOL DWNLD'!Z197+'VOL DELTA'!Z197</f>
        <v>1</v>
      </c>
      <c r="AA197" s="172">
        <f>'VOL DWNLD'!AA197+'VOL DELTA'!AA197</f>
        <v>1</v>
      </c>
      <c r="AB197" s="172">
        <f>'VOL DWNLD'!AB197+'VOL DELTA'!AB197</f>
        <v>1</v>
      </c>
      <c r="AC197" s="172">
        <f>'VOL DWNLD'!AC197+'VOL DELTA'!AC197</f>
        <v>1</v>
      </c>
      <c r="AD197" s="172">
        <f>'VOL DWNLD'!AD197+'VOL DELTA'!AD197</f>
        <v>1</v>
      </c>
      <c r="AE197" s="172">
        <f>'VOL DWNLD'!AE197+'VOL DELTA'!AE197</f>
        <v>1</v>
      </c>
      <c r="AF197" s="172">
        <f>'VOL DWNLD'!AF197+'VOL DELTA'!AF197</f>
        <v>1.1000000000000001</v>
      </c>
      <c r="AG197" s="172">
        <f>'VOL DWNLD'!AG197+'VOL DELTA'!AG197</f>
        <v>1.1000000000000001</v>
      </c>
      <c r="AH197" s="172">
        <f>'VOL DWNLD'!AH197+'VOL DELTA'!AH197</f>
        <v>1.05</v>
      </c>
      <c r="AI197" s="172">
        <f>'VOL DWNLD'!AI197+'VOL DELTA'!AI197</f>
        <v>1</v>
      </c>
      <c r="AJ197" s="172">
        <f>'VOL DWNLD'!AJ197+'VOL DELTA'!AJ197</f>
        <v>1</v>
      </c>
      <c r="AK197" s="172">
        <f>'VOL DWNLD'!AK197+'VOL DELTA'!AK197</f>
        <v>1.02</v>
      </c>
      <c r="AL197" s="172">
        <f>'VOL DWNLD'!AL197+'VOL DELTA'!AL197</f>
        <v>1</v>
      </c>
      <c r="AM197" s="172">
        <f>'VOL DWNLD'!AM197+'VOL DELTA'!AM197</f>
        <v>1</v>
      </c>
      <c r="AN197" s="172">
        <f>'VOL DWNLD'!AN197+'VOL DELTA'!AN197</f>
        <v>1</v>
      </c>
      <c r="AO197" s="172">
        <f>'VOL DWNLD'!AO197+'VOL DELTA'!AO197</f>
        <v>1</v>
      </c>
    </row>
    <row r="198" spans="1:41" x14ac:dyDescent="0.25">
      <c r="A198" s="171">
        <v>42705</v>
      </c>
      <c r="B198" s="172">
        <f>'VOL DWNLD'!B198+'VOL DELTA'!B198</f>
        <v>1</v>
      </c>
      <c r="C198" s="172">
        <f>'VOL DWNLD'!C198+'VOL DELTA'!C198</f>
        <v>1</v>
      </c>
      <c r="D198" s="172">
        <f>'VOL DWNLD'!D198+'VOL DELTA'!D198</f>
        <v>1</v>
      </c>
      <c r="E198" s="172">
        <f>'VOL DWNLD'!E198+'VOL DELTA'!E198</f>
        <v>1</v>
      </c>
      <c r="F198" s="172">
        <f>'VOL DWNLD'!F198+'VOL DELTA'!F198</f>
        <v>1</v>
      </c>
      <c r="G198" s="172">
        <f>'VOL DWNLD'!G198+'VOL DELTA'!G198</f>
        <v>1</v>
      </c>
      <c r="H198" s="172">
        <f>'VOL DWNLD'!H198+'VOL DELTA'!H198</f>
        <v>1</v>
      </c>
      <c r="I198" s="172">
        <f>'VOL DWNLD'!I198+'VOL DELTA'!I198</f>
        <v>1</v>
      </c>
      <c r="J198" s="172">
        <f>'VOL DWNLD'!J198+'VOL DELTA'!J198</f>
        <v>1</v>
      </c>
      <c r="K198" s="172">
        <f>'VOL DWNLD'!K198+'VOL DELTA'!K198</f>
        <v>1</v>
      </c>
      <c r="L198" s="172">
        <f>'VOL DWNLD'!L198+'VOL DELTA'!L198</f>
        <v>1</v>
      </c>
      <c r="M198" s="172">
        <f>'VOL DWNLD'!M198+'VOL DELTA'!M198</f>
        <v>1</v>
      </c>
      <c r="N198" s="172">
        <f>'VOL DWNLD'!N198+'VOL DELTA'!N198</f>
        <v>1</v>
      </c>
      <c r="O198" s="172">
        <f>'VOL DWNLD'!O198+'VOL DELTA'!O198</f>
        <v>1</v>
      </c>
      <c r="P198" s="172">
        <f>'VOL DWNLD'!P198+'VOL DELTA'!P198</f>
        <v>1.03</v>
      </c>
      <c r="Q198" s="172">
        <f>'VOL DWNLD'!Q198+'VOL DELTA'!Q198</f>
        <v>1</v>
      </c>
      <c r="R198" s="172">
        <f>'VOL DWNLD'!R198+'VOL DELTA'!R198</f>
        <v>1</v>
      </c>
      <c r="S198" s="172">
        <f>'VOL DWNLD'!S198+'VOL DELTA'!S198</f>
        <v>1.02</v>
      </c>
      <c r="T198" s="172">
        <f>'VOL DWNLD'!T198+'VOL DELTA'!T198</f>
        <v>1</v>
      </c>
      <c r="U198" s="172">
        <f>'VOL DWNLD'!U198+'VOL DELTA'!U198</f>
        <v>1</v>
      </c>
      <c r="V198" s="172">
        <f>'VOL DWNLD'!V198+'VOL DELTA'!V198</f>
        <v>1</v>
      </c>
      <c r="W198" s="172">
        <f>'VOL DWNLD'!W198+'VOL DELTA'!W198</f>
        <v>1</v>
      </c>
      <c r="X198" s="172">
        <f>'VOL DWNLD'!X198+'VOL DELTA'!X198</f>
        <v>1</v>
      </c>
      <c r="Y198" s="172">
        <f>'VOL DWNLD'!Y198+'VOL DELTA'!Y198</f>
        <v>1</v>
      </c>
      <c r="Z198" s="172">
        <f>'VOL DWNLD'!Z198+'VOL DELTA'!Z198</f>
        <v>1</v>
      </c>
      <c r="AA198" s="172">
        <f>'VOL DWNLD'!AA198+'VOL DELTA'!AA198</f>
        <v>1</v>
      </c>
      <c r="AB198" s="172">
        <f>'VOL DWNLD'!AB198+'VOL DELTA'!AB198</f>
        <v>1</v>
      </c>
      <c r="AC198" s="172">
        <f>'VOL DWNLD'!AC198+'VOL DELTA'!AC198</f>
        <v>1</v>
      </c>
      <c r="AD198" s="172">
        <f>'VOL DWNLD'!AD198+'VOL DELTA'!AD198</f>
        <v>1</v>
      </c>
      <c r="AE198" s="172">
        <f>'VOL DWNLD'!AE198+'VOL DELTA'!AE198</f>
        <v>1</v>
      </c>
      <c r="AF198" s="172">
        <f>'VOL DWNLD'!AF198+'VOL DELTA'!AF198</f>
        <v>1.1000000000000001</v>
      </c>
      <c r="AG198" s="172">
        <f>'VOL DWNLD'!AG198+'VOL DELTA'!AG198</f>
        <v>1.1000000000000001</v>
      </c>
      <c r="AH198" s="172">
        <f>'VOL DWNLD'!AH198+'VOL DELTA'!AH198</f>
        <v>1.05</v>
      </c>
      <c r="AI198" s="172">
        <f>'VOL DWNLD'!AI198+'VOL DELTA'!AI198</f>
        <v>1</v>
      </c>
      <c r="AJ198" s="172">
        <f>'VOL DWNLD'!AJ198+'VOL DELTA'!AJ198</f>
        <v>1</v>
      </c>
      <c r="AK198" s="172">
        <f>'VOL DWNLD'!AK198+'VOL DELTA'!AK198</f>
        <v>1.02</v>
      </c>
      <c r="AL198" s="172">
        <f>'VOL DWNLD'!AL198+'VOL DELTA'!AL198</f>
        <v>1</v>
      </c>
      <c r="AM198" s="172">
        <f>'VOL DWNLD'!AM198+'VOL DELTA'!AM198</f>
        <v>1</v>
      </c>
      <c r="AN198" s="172">
        <f>'VOL DWNLD'!AN198+'VOL DELTA'!AN198</f>
        <v>1</v>
      </c>
      <c r="AO198" s="172">
        <f>'VOL DWNLD'!AO198+'VOL DELTA'!AO198</f>
        <v>1</v>
      </c>
    </row>
    <row r="199" spans="1:41" x14ac:dyDescent="0.25">
      <c r="A199" s="171">
        <v>42736</v>
      </c>
      <c r="B199" s="172">
        <f>'VOL DWNLD'!B199+'VOL DELTA'!B199</f>
        <v>1</v>
      </c>
      <c r="C199" s="172">
        <f>'VOL DWNLD'!C199+'VOL DELTA'!C199</f>
        <v>1</v>
      </c>
      <c r="D199" s="172">
        <f>'VOL DWNLD'!D199+'VOL DELTA'!D199</f>
        <v>1</v>
      </c>
      <c r="E199" s="172">
        <f>'VOL DWNLD'!E199+'VOL DELTA'!E199</f>
        <v>1</v>
      </c>
      <c r="F199" s="172">
        <f>'VOL DWNLD'!F199+'VOL DELTA'!F199</f>
        <v>1</v>
      </c>
      <c r="G199" s="172">
        <f>'VOL DWNLD'!G199+'VOL DELTA'!G199</f>
        <v>1</v>
      </c>
      <c r="H199" s="172">
        <f>'VOL DWNLD'!H199+'VOL DELTA'!H199</f>
        <v>1</v>
      </c>
      <c r="I199" s="172">
        <f>'VOL DWNLD'!I199+'VOL DELTA'!I199</f>
        <v>1</v>
      </c>
      <c r="J199" s="172">
        <f>'VOL DWNLD'!J199+'VOL DELTA'!J199</f>
        <v>1</v>
      </c>
      <c r="K199" s="172">
        <f>'VOL DWNLD'!K199+'VOL DELTA'!K199</f>
        <v>1</v>
      </c>
      <c r="L199" s="172">
        <f>'VOL DWNLD'!L199+'VOL DELTA'!L199</f>
        <v>1</v>
      </c>
      <c r="M199" s="172">
        <f>'VOL DWNLD'!M199+'VOL DELTA'!M199</f>
        <v>1</v>
      </c>
      <c r="N199" s="172">
        <f>'VOL DWNLD'!N199+'VOL DELTA'!N199</f>
        <v>1</v>
      </c>
      <c r="O199" s="172">
        <f>'VOL DWNLD'!O199+'VOL DELTA'!O199</f>
        <v>1</v>
      </c>
      <c r="P199" s="172">
        <f>'VOL DWNLD'!P199+'VOL DELTA'!P199</f>
        <v>1.03</v>
      </c>
      <c r="Q199" s="172">
        <f>'VOL DWNLD'!Q199+'VOL DELTA'!Q199</f>
        <v>1</v>
      </c>
      <c r="R199" s="172">
        <f>'VOL DWNLD'!R199+'VOL DELTA'!R199</f>
        <v>1</v>
      </c>
      <c r="S199" s="172">
        <f>'VOL DWNLD'!S199+'VOL DELTA'!S199</f>
        <v>1.02</v>
      </c>
      <c r="T199" s="172">
        <f>'VOL DWNLD'!T199+'VOL DELTA'!T199</f>
        <v>1</v>
      </c>
      <c r="U199" s="172">
        <f>'VOL DWNLD'!U199+'VOL DELTA'!U199</f>
        <v>1</v>
      </c>
      <c r="V199" s="172">
        <f>'VOL DWNLD'!V199+'VOL DELTA'!V199</f>
        <v>1</v>
      </c>
      <c r="W199" s="172">
        <f>'VOL DWNLD'!W199+'VOL DELTA'!W199</f>
        <v>1</v>
      </c>
      <c r="X199" s="172">
        <f>'VOL DWNLD'!X199+'VOL DELTA'!X199</f>
        <v>1</v>
      </c>
      <c r="Y199" s="172">
        <f>'VOL DWNLD'!Y199+'VOL DELTA'!Y199</f>
        <v>1</v>
      </c>
      <c r="Z199" s="172">
        <f>'VOL DWNLD'!Z199+'VOL DELTA'!Z199</f>
        <v>1</v>
      </c>
      <c r="AA199" s="172">
        <f>'VOL DWNLD'!AA199+'VOL DELTA'!AA199</f>
        <v>1</v>
      </c>
      <c r="AB199" s="172">
        <f>'VOL DWNLD'!AB199+'VOL DELTA'!AB199</f>
        <v>1</v>
      </c>
      <c r="AC199" s="172">
        <f>'VOL DWNLD'!AC199+'VOL DELTA'!AC199</f>
        <v>1</v>
      </c>
      <c r="AD199" s="172">
        <f>'VOL DWNLD'!AD199+'VOL DELTA'!AD199</f>
        <v>1</v>
      </c>
      <c r="AE199" s="172">
        <f>'VOL DWNLD'!AE199+'VOL DELTA'!AE199</f>
        <v>1</v>
      </c>
      <c r="AF199" s="172">
        <f>'VOL DWNLD'!AF199+'VOL DELTA'!AF199</f>
        <v>1.1000000000000001</v>
      </c>
      <c r="AG199" s="172">
        <f>'VOL DWNLD'!AG199+'VOL DELTA'!AG199</f>
        <v>1.1000000000000001</v>
      </c>
      <c r="AH199" s="172">
        <f>'VOL DWNLD'!AH199+'VOL DELTA'!AH199</f>
        <v>1.05</v>
      </c>
      <c r="AI199" s="172">
        <f>'VOL DWNLD'!AI199+'VOL DELTA'!AI199</f>
        <v>1</v>
      </c>
      <c r="AJ199" s="172">
        <f>'VOL DWNLD'!AJ199+'VOL DELTA'!AJ199</f>
        <v>1</v>
      </c>
      <c r="AK199" s="172">
        <f>'VOL DWNLD'!AK199+'VOL DELTA'!AK199</f>
        <v>1.02</v>
      </c>
      <c r="AL199" s="172">
        <f>'VOL DWNLD'!AL199+'VOL DELTA'!AL199</f>
        <v>1</v>
      </c>
      <c r="AM199" s="172">
        <f>'VOL DWNLD'!AM199+'VOL DELTA'!AM199</f>
        <v>1</v>
      </c>
      <c r="AN199" s="172">
        <f>'VOL DWNLD'!AN199+'VOL DELTA'!AN199</f>
        <v>1</v>
      </c>
      <c r="AO199" s="172">
        <f>'VOL DWNLD'!AO199+'VOL DELTA'!AO199</f>
        <v>1</v>
      </c>
    </row>
    <row r="200" spans="1:41" x14ac:dyDescent="0.25">
      <c r="A200" s="171">
        <v>42767</v>
      </c>
      <c r="B200" s="172">
        <f>'VOL DWNLD'!B200+'VOL DELTA'!B200</f>
        <v>1</v>
      </c>
      <c r="C200" s="172">
        <f>'VOL DWNLD'!C200+'VOL DELTA'!C200</f>
        <v>1</v>
      </c>
      <c r="D200" s="172">
        <f>'VOL DWNLD'!D200+'VOL DELTA'!D200</f>
        <v>1</v>
      </c>
      <c r="E200" s="172">
        <f>'VOL DWNLD'!E200+'VOL DELTA'!E200</f>
        <v>1</v>
      </c>
      <c r="F200" s="172">
        <f>'VOL DWNLD'!F200+'VOL DELTA'!F200</f>
        <v>1</v>
      </c>
      <c r="G200" s="172">
        <f>'VOL DWNLD'!G200+'VOL DELTA'!G200</f>
        <v>1</v>
      </c>
      <c r="H200" s="172">
        <f>'VOL DWNLD'!H200+'VOL DELTA'!H200</f>
        <v>1</v>
      </c>
      <c r="I200" s="172">
        <f>'VOL DWNLD'!I200+'VOL DELTA'!I200</f>
        <v>1</v>
      </c>
      <c r="J200" s="172">
        <f>'VOL DWNLD'!J200+'VOL DELTA'!J200</f>
        <v>1</v>
      </c>
      <c r="K200" s="172">
        <f>'VOL DWNLD'!K200+'VOL DELTA'!K200</f>
        <v>1</v>
      </c>
      <c r="L200" s="172">
        <f>'VOL DWNLD'!L200+'VOL DELTA'!L200</f>
        <v>1</v>
      </c>
      <c r="M200" s="172">
        <f>'VOL DWNLD'!M200+'VOL DELTA'!M200</f>
        <v>1</v>
      </c>
      <c r="N200" s="172">
        <f>'VOL DWNLD'!N200+'VOL DELTA'!N200</f>
        <v>1</v>
      </c>
      <c r="O200" s="172">
        <f>'VOL DWNLD'!O200+'VOL DELTA'!O200</f>
        <v>1</v>
      </c>
      <c r="P200" s="172">
        <f>'VOL DWNLD'!P200+'VOL DELTA'!P200</f>
        <v>1.03</v>
      </c>
      <c r="Q200" s="172">
        <f>'VOL DWNLD'!Q200+'VOL DELTA'!Q200</f>
        <v>1</v>
      </c>
      <c r="R200" s="172">
        <f>'VOL DWNLD'!R200+'VOL DELTA'!R200</f>
        <v>1</v>
      </c>
      <c r="S200" s="172">
        <f>'VOL DWNLD'!S200+'VOL DELTA'!S200</f>
        <v>1.02</v>
      </c>
      <c r="T200" s="172">
        <f>'VOL DWNLD'!T200+'VOL DELTA'!T200</f>
        <v>1</v>
      </c>
      <c r="U200" s="172">
        <f>'VOL DWNLD'!U200+'VOL DELTA'!U200</f>
        <v>1</v>
      </c>
      <c r="V200" s="172">
        <f>'VOL DWNLD'!V200+'VOL DELTA'!V200</f>
        <v>1</v>
      </c>
      <c r="W200" s="172">
        <f>'VOL DWNLD'!W200+'VOL DELTA'!W200</f>
        <v>1</v>
      </c>
      <c r="X200" s="172">
        <f>'VOL DWNLD'!X200+'VOL DELTA'!X200</f>
        <v>1</v>
      </c>
      <c r="Y200" s="172">
        <f>'VOL DWNLD'!Y200+'VOL DELTA'!Y200</f>
        <v>1</v>
      </c>
      <c r="Z200" s="172">
        <f>'VOL DWNLD'!Z200+'VOL DELTA'!Z200</f>
        <v>1</v>
      </c>
      <c r="AA200" s="172">
        <f>'VOL DWNLD'!AA200+'VOL DELTA'!AA200</f>
        <v>1</v>
      </c>
      <c r="AB200" s="172">
        <f>'VOL DWNLD'!AB200+'VOL DELTA'!AB200</f>
        <v>1</v>
      </c>
      <c r="AC200" s="172">
        <f>'VOL DWNLD'!AC200+'VOL DELTA'!AC200</f>
        <v>1</v>
      </c>
      <c r="AD200" s="172">
        <f>'VOL DWNLD'!AD200+'VOL DELTA'!AD200</f>
        <v>1</v>
      </c>
      <c r="AE200" s="172">
        <f>'VOL DWNLD'!AE200+'VOL DELTA'!AE200</f>
        <v>1</v>
      </c>
      <c r="AF200" s="172">
        <f>'VOL DWNLD'!AF200+'VOL DELTA'!AF200</f>
        <v>1.1000000000000001</v>
      </c>
      <c r="AG200" s="172">
        <f>'VOL DWNLD'!AG200+'VOL DELTA'!AG200</f>
        <v>1.1000000000000001</v>
      </c>
      <c r="AH200" s="172">
        <f>'VOL DWNLD'!AH200+'VOL DELTA'!AH200</f>
        <v>1.05</v>
      </c>
      <c r="AI200" s="172">
        <f>'VOL DWNLD'!AI200+'VOL DELTA'!AI200</f>
        <v>1</v>
      </c>
      <c r="AJ200" s="172">
        <f>'VOL DWNLD'!AJ200+'VOL DELTA'!AJ200</f>
        <v>1</v>
      </c>
      <c r="AK200" s="172">
        <f>'VOL DWNLD'!AK200+'VOL DELTA'!AK200</f>
        <v>1.02</v>
      </c>
      <c r="AL200" s="172">
        <f>'VOL DWNLD'!AL200+'VOL DELTA'!AL200</f>
        <v>1</v>
      </c>
      <c r="AM200" s="172">
        <f>'VOL DWNLD'!AM200+'VOL DELTA'!AM200</f>
        <v>1</v>
      </c>
      <c r="AN200" s="172">
        <f>'VOL DWNLD'!AN200+'VOL DELTA'!AN200</f>
        <v>1</v>
      </c>
      <c r="AO200" s="172">
        <f>'VOL DWNLD'!AO200+'VOL DELTA'!AO200</f>
        <v>1</v>
      </c>
    </row>
    <row r="201" spans="1:41" x14ac:dyDescent="0.25">
      <c r="A201" s="171">
        <v>42795</v>
      </c>
      <c r="B201" s="172">
        <f>'VOL DWNLD'!B201+'VOL DELTA'!B201</f>
        <v>1</v>
      </c>
      <c r="C201" s="172">
        <f>'VOL DWNLD'!C201+'VOL DELTA'!C201</f>
        <v>1</v>
      </c>
      <c r="D201" s="172">
        <f>'VOL DWNLD'!D201+'VOL DELTA'!D201</f>
        <v>1</v>
      </c>
      <c r="E201" s="172">
        <f>'VOL DWNLD'!E201+'VOL DELTA'!E201</f>
        <v>1</v>
      </c>
      <c r="F201" s="172">
        <f>'VOL DWNLD'!F201+'VOL DELTA'!F201</f>
        <v>1</v>
      </c>
      <c r="G201" s="172">
        <f>'VOL DWNLD'!G201+'VOL DELTA'!G201</f>
        <v>1</v>
      </c>
      <c r="H201" s="172">
        <f>'VOL DWNLD'!H201+'VOL DELTA'!H201</f>
        <v>1</v>
      </c>
      <c r="I201" s="172">
        <f>'VOL DWNLD'!I201+'VOL DELTA'!I201</f>
        <v>1</v>
      </c>
      <c r="J201" s="172">
        <f>'VOL DWNLD'!J201+'VOL DELTA'!J201</f>
        <v>1</v>
      </c>
      <c r="K201" s="172">
        <f>'VOL DWNLD'!K201+'VOL DELTA'!K201</f>
        <v>1</v>
      </c>
      <c r="L201" s="172">
        <f>'VOL DWNLD'!L201+'VOL DELTA'!L201</f>
        <v>1</v>
      </c>
      <c r="M201" s="172">
        <f>'VOL DWNLD'!M201+'VOL DELTA'!M201</f>
        <v>1</v>
      </c>
      <c r="N201" s="172">
        <f>'VOL DWNLD'!N201+'VOL DELTA'!N201</f>
        <v>1</v>
      </c>
      <c r="O201" s="172">
        <f>'VOL DWNLD'!O201+'VOL DELTA'!O201</f>
        <v>1</v>
      </c>
      <c r="P201" s="172">
        <f>'VOL DWNLD'!P201+'VOL DELTA'!P201</f>
        <v>1.03</v>
      </c>
      <c r="Q201" s="172">
        <f>'VOL DWNLD'!Q201+'VOL DELTA'!Q201</f>
        <v>1</v>
      </c>
      <c r="R201" s="172">
        <f>'VOL DWNLD'!R201+'VOL DELTA'!R201</f>
        <v>1</v>
      </c>
      <c r="S201" s="172">
        <f>'VOL DWNLD'!S201+'VOL DELTA'!S201</f>
        <v>1.02</v>
      </c>
      <c r="T201" s="172">
        <f>'VOL DWNLD'!T201+'VOL DELTA'!T201</f>
        <v>1</v>
      </c>
      <c r="U201" s="172">
        <f>'VOL DWNLD'!U201+'VOL DELTA'!U201</f>
        <v>1</v>
      </c>
      <c r="V201" s="172">
        <f>'VOL DWNLD'!V201+'VOL DELTA'!V201</f>
        <v>1</v>
      </c>
      <c r="W201" s="172">
        <f>'VOL DWNLD'!W201+'VOL DELTA'!W201</f>
        <v>1</v>
      </c>
      <c r="X201" s="172">
        <f>'VOL DWNLD'!X201+'VOL DELTA'!X201</f>
        <v>1</v>
      </c>
      <c r="Y201" s="172">
        <f>'VOL DWNLD'!Y201+'VOL DELTA'!Y201</f>
        <v>1</v>
      </c>
      <c r="Z201" s="172">
        <f>'VOL DWNLD'!Z201+'VOL DELTA'!Z201</f>
        <v>1</v>
      </c>
      <c r="AA201" s="172">
        <f>'VOL DWNLD'!AA201+'VOL DELTA'!AA201</f>
        <v>1</v>
      </c>
      <c r="AB201" s="172">
        <f>'VOL DWNLD'!AB201+'VOL DELTA'!AB201</f>
        <v>1</v>
      </c>
      <c r="AC201" s="172">
        <f>'VOL DWNLD'!AC201+'VOL DELTA'!AC201</f>
        <v>1</v>
      </c>
      <c r="AD201" s="172">
        <f>'VOL DWNLD'!AD201+'VOL DELTA'!AD201</f>
        <v>1</v>
      </c>
      <c r="AE201" s="172">
        <f>'VOL DWNLD'!AE201+'VOL DELTA'!AE201</f>
        <v>1</v>
      </c>
      <c r="AF201" s="172">
        <f>'VOL DWNLD'!AF201+'VOL DELTA'!AF201</f>
        <v>1.1000000000000001</v>
      </c>
      <c r="AG201" s="172">
        <f>'VOL DWNLD'!AG201+'VOL DELTA'!AG201</f>
        <v>1.1000000000000001</v>
      </c>
      <c r="AH201" s="172">
        <f>'VOL DWNLD'!AH201+'VOL DELTA'!AH201</f>
        <v>1.05</v>
      </c>
      <c r="AI201" s="172">
        <f>'VOL DWNLD'!AI201+'VOL DELTA'!AI201</f>
        <v>1</v>
      </c>
      <c r="AJ201" s="172">
        <f>'VOL DWNLD'!AJ201+'VOL DELTA'!AJ201</f>
        <v>1</v>
      </c>
      <c r="AK201" s="172">
        <f>'VOL DWNLD'!AK201+'VOL DELTA'!AK201</f>
        <v>1.02</v>
      </c>
      <c r="AL201" s="172">
        <f>'VOL DWNLD'!AL201+'VOL DELTA'!AL201</f>
        <v>1</v>
      </c>
      <c r="AM201" s="172">
        <f>'VOL DWNLD'!AM201+'VOL DELTA'!AM201</f>
        <v>1</v>
      </c>
      <c r="AN201" s="172">
        <f>'VOL DWNLD'!AN201+'VOL DELTA'!AN201</f>
        <v>1</v>
      </c>
      <c r="AO201" s="172">
        <f>'VOL DWNLD'!AO201+'VOL DELTA'!AO201</f>
        <v>1</v>
      </c>
    </row>
    <row r="202" spans="1:41" x14ac:dyDescent="0.25">
      <c r="A202" s="171">
        <v>42826</v>
      </c>
      <c r="B202" s="172">
        <f>'VOL DWNLD'!B202+'VOL DELTA'!B202</f>
        <v>1</v>
      </c>
      <c r="C202" s="172">
        <f>'VOL DWNLD'!C202+'VOL DELTA'!C202</f>
        <v>1</v>
      </c>
      <c r="D202" s="172">
        <f>'VOL DWNLD'!D202+'VOL DELTA'!D202</f>
        <v>1</v>
      </c>
      <c r="E202" s="172">
        <f>'VOL DWNLD'!E202+'VOL DELTA'!E202</f>
        <v>1</v>
      </c>
      <c r="F202" s="172">
        <f>'VOL DWNLD'!F202+'VOL DELTA'!F202</f>
        <v>1</v>
      </c>
      <c r="G202" s="172">
        <f>'VOL DWNLD'!G202+'VOL DELTA'!G202</f>
        <v>1</v>
      </c>
      <c r="H202" s="172">
        <f>'VOL DWNLD'!H202+'VOL DELTA'!H202</f>
        <v>1</v>
      </c>
      <c r="I202" s="172">
        <f>'VOL DWNLD'!I202+'VOL DELTA'!I202</f>
        <v>1</v>
      </c>
      <c r="J202" s="172">
        <f>'VOL DWNLD'!J202+'VOL DELTA'!J202</f>
        <v>1</v>
      </c>
      <c r="K202" s="172">
        <f>'VOL DWNLD'!K202+'VOL DELTA'!K202</f>
        <v>1</v>
      </c>
      <c r="L202" s="172">
        <f>'VOL DWNLD'!L202+'VOL DELTA'!L202</f>
        <v>1</v>
      </c>
      <c r="M202" s="172">
        <f>'VOL DWNLD'!M202+'VOL DELTA'!M202</f>
        <v>1</v>
      </c>
      <c r="N202" s="172">
        <f>'VOL DWNLD'!N202+'VOL DELTA'!N202</f>
        <v>1</v>
      </c>
      <c r="O202" s="172">
        <f>'VOL DWNLD'!O202+'VOL DELTA'!O202</f>
        <v>1</v>
      </c>
      <c r="P202" s="172">
        <f>'VOL DWNLD'!P202+'VOL DELTA'!P202</f>
        <v>1.03</v>
      </c>
      <c r="Q202" s="172">
        <f>'VOL DWNLD'!Q202+'VOL DELTA'!Q202</f>
        <v>1</v>
      </c>
      <c r="R202" s="172">
        <f>'VOL DWNLD'!R202+'VOL DELTA'!R202</f>
        <v>1</v>
      </c>
      <c r="S202" s="172">
        <f>'VOL DWNLD'!S202+'VOL DELTA'!S202</f>
        <v>1.02</v>
      </c>
      <c r="T202" s="172">
        <f>'VOL DWNLD'!T202+'VOL DELTA'!T202</f>
        <v>1</v>
      </c>
      <c r="U202" s="172">
        <f>'VOL DWNLD'!U202+'VOL DELTA'!U202</f>
        <v>1</v>
      </c>
      <c r="V202" s="172">
        <f>'VOL DWNLD'!V202+'VOL DELTA'!V202</f>
        <v>1</v>
      </c>
      <c r="W202" s="172">
        <f>'VOL DWNLD'!W202+'VOL DELTA'!W202</f>
        <v>1</v>
      </c>
      <c r="X202" s="172">
        <f>'VOL DWNLD'!X202+'VOL DELTA'!X202</f>
        <v>1</v>
      </c>
      <c r="Y202" s="172">
        <f>'VOL DWNLD'!Y202+'VOL DELTA'!Y202</f>
        <v>1.02</v>
      </c>
      <c r="Z202" s="172">
        <f>'VOL DWNLD'!Z202+'VOL DELTA'!Z202</f>
        <v>1</v>
      </c>
      <c r="AA202" s="172">
        <f>'VOL DWNLD'!AA202+'VOL DELTA'!AA202</f>
        <v>1</v>
      </c>
      <c r="AB202" s="172">
        <f>'VOL DWNLD'!AB202+'VOL DELTA'!AB202</f>
        <v>1</v>
      </c>
      <c r="AC202" s="172">
        <f>'VOL DWNLD'!AC202+'VOL DELTA'!AC202</f>
        <v>1</v>
      </c>
      <c r="AD202" s="172">
        <f>'VOL DWNLD'!AD202+'VOL DELTA'!AD202</f>
        <v>0.98</v>
      </c>
      <c r="AE202" s="172">
        <f>'VOL DWNLD'!AE202+'VOL DELTA'!AE202</f>
        <v>0.98</v>
      </c>
      <c r="AF202" s="172">
        <f>'VOL DWNLD'!AF202+'VOL DELTA'!AF202</f>
        <v>0.98</v>
      </c>
      <c r="AG202" s="172">
        <f>'VOL DWNLD'!AG202+'VOL DELTA'!AG202</f>
        <v>0.98</v>
      </c>
      <c r="AH202" s="172">
        <f>'VOL DWNLD'!AH202+'VOL DELTA'!AH202</f>
        <v>1.05</v>
      </c>
      <c r="AI202" s="172">
        <f>'VOL DWNLD'!AI202+'VOL DELTA'!AI202</f>
        <v>1</v>
      </c>
      <c r="AJ202" s="172">
        <f>'VOL DWNLD'!AJ202+'VOL DELTA'!AJ202</f>
        <v>1</v>
      </c>
      <c r="AK202" s="172">
        <f>'VOL DWNLD'!AK202+'VOL DELTA'!AK202</f>
        <v>1.02</v>
      </c>
      <c r="AL202" s="172">
        <f>'VOL DWNLD'!AL202+'VOL DELTA'!AL202</f>
        <v>1</v>
      </c>
      <c r="AM202" s="172">
        <f>'VOL DWNLD'!AM202+'VOL DELTA'!AM202</f>
        <v>1</v>
      </c>
      <c r="AN202" s="172">
        <f>'VOL DWNLD'!AN202+'VOL DELTA'!AN202</f>
        <v>1</v>
      </c>
      <c r="AO202" s="172">
        <f>'VOL DWNLD'!AO202+'VOL DELTA'!AO202</f>
        <v>1</v>
      </c>
    </row>
    <row r="203" spans="1:41" x14ac:dyDescent="0.25">
      <c r="A203" s="171">
        <v>42856</v>
      </c>
      <c r="B203" s="172">
        <f>'VOL DWNLD'!B203+'VOL DELTA'!B203</f>
        <v>1</v>
      </c>
      <c r="C203" s="172">
        <f>'VOL DWNLD'!C203+'VOL DELTA'!C203</f>
        <v>1</v>
      </c>
      <c r="D203" s="172">
        <f>'VOL DWNLD'!D203+'VOL DELTA'!D203</f>
        <v>1</v>
      </c>
      <c r="E203" s="172">
        <f>'VOL DWNLD'!E203+'VOL DELTA'!E203</f>
        <v>1</v>
      </c>
      <c r="F203" s="172">
        <f>'VOL DWNLD'!F203+'VOL DELTA'!F203</f>
        <v>1</v>
      </c>
      <c r="G203" s="172">
        <f>'VOL DWNLD'!G203+'VOL DELTA'!G203</f>
        <v>1</v>
      </c>
      <c r="H203" s="172">
        <f>'VOL DWNLD'!H203+'VOL DELTA'!H203</f>
        <v>1</v>
      </c>
      <c r="I203" s="172">
        <f>'VOL DWNLD'!I203+'VOL DELTA'!I203</f>
        <v>1</v>
      </c>
      <c r="J203" s="172">
        <f>'VOL DWNLD'!J203+'VOL DELTA'!J203</f>
        <v>1</v>
      </c>
      <c r="K203" s="172">
        <f>'VOL DWNLD'!K203+'VOL DELTA'!K203</f>
        <v>1</v>
      </c>
      <c r="L203" s="172">
        <f>'VOL DWNLD'!L203+'VOL DELTA'!L203</f>
        <v>1</v>
      </c>
      <c r="M203" s="172">
        <f>'VOL DWNLD'!M203+'VOL DELTA'!M203</f>
        <v>1</v>
      </c>
      <c r="N203" s="172">
        <f>'VOL DWNLD'!N203+'VOL DELTA'!N203</f>
        <v>1</v>
      </c>
      <c r="O203" s="172">
        <f>'VOL DWNLD'!O203+'VOL DELTA'!O203</f>
        <v>1</v>
      </c>
      <c r="P203" s="172">
        <f>'VOL DWNLD'!P203+'VOL DELTA'!P203</f>
        <v>1.03</v>
      </c>
      <c r="Q203" s="172">
        <f>'VOL DWNLD'!Q203+'VOL DELTA'!Q203</f>
        <v>1</v>
      </c>
      <c r="R203" s="172">
        <f>'VOL DWNLD'!R203+'VOL DELTA'!R203</f>
        <v>1</v>
      </c>
      <c r="S203" s="172">
        <f>'VOL DWNLD'!S203+'VOL DELTA'!S203</f>
        <v>1.02</v>
      </c>
      <c r="T203" s="172">
        <f>'VOL DWNLD'!T203+'VOL DELTA'!T203</f>
        <v>1</v>
      </c>
      <c r="U203" s="172">
        <f>'VOL DWNLD'!U203+'VOL DELTA'!U203</f>
        <v>1</v>
      </c>
      <c r="V203" s="172">
        <f>'VOL DWNLD'!V203+'VOL DELTA'!V203</f>
        <v>1</v>
      </c>
      <c r="W203" s="172">
        <f>'VOL DWNLD'!W203+'VOL DELTA'!W203</f>
        <v>1</v>
      </c>
      <c r="X203" s="172">
        <f>'VOL DWNLD'!X203+'VOL DELTA'!X203</f>
        <v>1</v>
      </c>
      <c r="Y203" s="172">
        <f>'VOL DWNLD'!Y203+'VOL DELTA'!Y203</f>
        <v>1.02</v>
      </c>
      <c r="Z203" s="172">
        <f>'VOL DWNLD'!Z203+'VOL DELTA'!Z203</f>
        <v>1</v>
      </c>
      <c r="AA203" s="172">
        <f>'VOL DWNLD'!AA203+'VOL DELTA'!AA203</f>
        <v>1</v>
      </c>
      <c r="AB203" s="172">
        <f>'VOL DWNLD'!AB203+'VOL DELTA'!AB203</f>
        <v>1</v>
      </c>
      <c r="AC203" s="172">
        <f>'VOL DWNLD'!AC203+'VOL DELTA'!AC203</f>
        <v>1</v>
      </c>
      <c r="AD203" s="172">
        <f>'VOL DWNLD'!AD203+'VOL DELTA'!AD203</f>
        <v>0.98</v>
      </c>
      <c r="AE203" s="172">
        <f>'VOL DWNLD'!AE203+'VOL DELTA'!AE203</f>
        <v>0.98</v>
      </c>
      <c r="AF203" s="172">
        <f>'VOL DWNLD'!AF203+'VOL DELTA'!AF203</f>
        <v>0.98</v>
      </c>
      <c r="AG203" s="172">
        <f>'VOL DWNLD'!AG203+'VOL DELTA'!AG203</f>
        <v>0.98</v>
      </c>
      <c r="AH203" s="172">
        <f>'VOL DWNLD'!AH203+'VOL DELTA'!AH203</f>
        <v>1.05</v>
      </c>
      <c r="AI203" s="172">
        <f>'VOL DWNLD'!AI203+'VOL DELTA'!AI203</f>
        <v>1</v>
      </c>
      <c r="AJ203" s="172">
        <f>'VOL DWNLD'!AJ203+'VOL DELTA'!AJ203</f>
        <v>1</v>
      </c>
      <c r="AK203" s="172">
        <f>'VOL DWNLD'!AK203+'VOL DELTA'!AK203</f>
        <v>1.02</v>
      </c>
      <c r="AL203" s="172">
        <f>'VOL DWNLD'!AL203+'VOL DELTA'!AL203</f>
        <v>1</v>
      </c>
      <c r="AM203" s="172">
        <f>'VOL DWNLD'!AM203+'VOL DELTA'!AM203</f>
        <v>1</v>
      </c>
      <c r="AN203" s="172">
        <f>'VOL DWNLD'!AN203+'VOL DELTA'!AN203</f>
        <v>1</v>
      </c>
      <c r="AO203" s="172">
        <f>'VOL DWNLD'!AO203+'VOL DELTA'!AO203</f>
        <v>1</v>
      </c>
    </row>
    <row r="204" spans="1:41" x14ac:dyDescent="0.25">
      <c r="A204" s="171">
        <v>42887</v>
      </c>
      <c r="B204" s="172">
        <f>'VOL DWNLD'!B204+'VOL DELTA'!B204</f>
        <v>1</v>
      </c>
      <c r="C204" s="172">
        <f>'VOL DWNLD'!C204+'VOL DELTA'!C204</f>
        <v>1</v>
      </c>
      <c r="D204" s="172">
        <f>'VOL DWNLD'!D204+'VOL DELTA'!D204</f>
        <v>1</v>
      </c>
      <c r="E204" s="172">
        <f>'VOL DWNLD'!E204+'VOL DELTA'!E204</f>
        <v>1</v>
      </c>
      <c r="F204" s="172">
        <f>'VOL DWNLD'!F204+'VOL DELTA'!F204</f>
        <v>1</v>
      </c>
      <c r="G204" s="172">
        <f>'VOL DWNLD'!G204+'VOL DELTA'!G204</f>
        <v>1</v>
      </c>
      <c r="H204" s="172">
        <f>'VOL DWNLD'!H204+'VOL DELTA'!H204</f>
        <v>1</v>
      </c>
      <c r="I204" s="172">
        <f>'VOL DWNLD'!I204+'VOL DELTA'!I204</f>
        <v>1</v>
      </c>
      <c r="J204" s="172">
        <f>'VOL DWNLD'!J204+'VOL DELTA'!J204</f>
        <v>1</v>
      </c>
      <c r="K204" s="172">
        <f>'VOL DWNLD'!K204+'VOL DELTA'!K204</f>
        <v>1</v>
      </c>
      <c r="L204" s="172">
        <f>'VOL DWNLD'!L204+'VOL DELTA'!L204</f>
        <v>1</v>
      </c>
      <c r="M204" s="172">
        <f>'VOL DWNLD'!M204+'VOL DELTA'!M204</f>
        <v>1</v>
      </c>
      <c r="N204" s="172">
        <f>'VOL DWNLD'!N204+'VOL DELTA'!N204</f>
        <v>1</v>
      </c>
      <c r="O204" s="172">
        <f>'VOL DWNLD'!O204+'VOL DELTA'!O204</f>
        <v>1</v>
      </c>
      <c r="P204" s="172">
        <f>'VOL DWNLD'!P204+'VOL DELTA'!P204</f>
        <v>1.03</v>
      </c>
      <c r="Q204" s="172">
        <f>'VOL DWNLD'!Q204+'VOL DELTA'!Q204</f>
        <v>1</v>
      </c>
      <c r="R204" s="172">
        <f>'VOL DWNLD'!R204+'VOL DELTA'!R204</f>
        <v>1</v>
      </c>
      <c r="S204" s="172">
        <f>'VOL DWNLD'!S204+'VOL DELTA'!S204</f>
        <v>1.02</v>
      </c>
      <c r="T204" s="172">
        <f>'VOL DWNLD'!T204+'VOL DELTA'!T204</f>
        <v>1</v>
      </c>
      <c r="U204" s="172">
        <f>'VOL DWNLD'!U204+'VOL DELTA'!U204</f>
        <v>1</v>
      </c>
      <c r="V204" s="172">
        <f>'VOL DWNLD'!V204+'VOL DELTA'!V204</f>
        <v>1</v>
      </c>
      <c r="W204" s="172">
        <f>'VOL DWNLD'!W204+'VOL DELTA'!W204</f>
        <v>1</v>
      </c>
      <c r="X204" s="172">
        <f>'VOL DWNLD'!X204+'VOL DELTA'!X204</f>
        <v>1</v>
      </c>
      <c r="Y204" s="172">
        <f>'VOL DWNLD'!Y204+'VOL DELTA'!Y204</f>
        <v>1.02</v>
      </c>
      <c r="Z204" s="172">
        <f>'VOL DWNLD'!Z204+'VOL DELTA'!Z204</f>
        <v>1</v>
      </c>
      <c r="AA204" s="172">
        <f>'VOL DWNLD'!AA204+'VOL DELTA'!AA204</f>
        <v>1</v>
      </c>
      <c r="AB204" s="172">
        <f>'VOL DWNLD'!AB204+'VOL DELTA'!AB204</f>
        <v>1</v>
      </c>
      <c r="AC204" s="172">
        <f>'VOL DWNLD'!AC204+'VOL DELTA'!AC204</f>
        <v>1</v>
      </c>
      <c r="AD204" s="172">
        <f>'VOL DWNLD'!AD204+'VOL DELTA'!AD204</f>
        <v>0.98</v>
      </c>
      <c r="AE204" s="172">
        <f>'VOL DWNLD'!AE204+'VOL DELTA'!AE204</f>
        <v>0.98</v>
      </c>
      <c r="AF204" s="172">
        <f>'VOL DWNLD'!AF204+'VOL DELTA'!AF204</f>
        <v>0.98</v>
      </c>
      <c r="AG204" s="172">
        <f>'VOL DWNLD'!AG204+'VOL DELTA'!AG204</f>
        <v>0.98</v>
      </c>
      <c r="AH204" s="172">
        <f>'VOL DWNLD'!AH204+'VOL DELTA'!AH204</f>
        <v>1.05</v>
      </c>
      <c r="AI204" s="172">
        <f>'VOL DWNLD'!AI204+'VOL DELTA'!AI204</f>
        <v>1</v>
      </c>
      <c r="AJ204" s="172">
        <f>'VOL DWNLD'!AJ204+'VOL DELTA'!AJ204</f>
        <v>1</v>
      </c>
      <c r="AK204" s="172">
        <f>'VOL DWNLD'!AK204+'VOL DELTA'!AK204</f>
        <v>1.02</v>
      </c>
      <c r="AL204" s="172">
        <f>'VOL DWNLD'!AL204+'VOL DELTA'!AL204</f>
        <v>1</v>
      </c>
      <c r="AM204" s="172">
        <f>'VOL DWNLD'!AM204+'VOL DELTA'!AM204</f>
        <v>1</v>
      </c>
      <c r="AN204" s="172">
        <f>'VOL DWNLD'!AN204+'VOL DELTA'!AN204</f>
        <v>1</v>
      </c>
      <c r="AO204" s="172">
        <f>'VOL DWNLD'!AO204+'VOL DELTA'!AO204</f>
        <v>1</v>
      </c>
    </row>
    <row r="205" spans="1:41" x14ac:dyDescent="0.25">
      <c r="A205" s="171">
        <v>42917</v>
      </c>
      <c r="B205" s="172">
        <f>'VOL DWNLD'!B205+'VOL DELTA'!B205</f>
        <v>1</v>
      </c>
      <c r="C205" s="172">
        <f>'VOL DWNLD'!C205+'VOL DELTA'!C205</f>
        <v>1</v>
      </c>
      <c r="D205" s="172">
        <f>'VOL DWNLD'!D205+'VOL DELTA'!D205</f>
        <v>1</v>
      </c>
      <c r="E205" s="172">
        <f>'VOL DWNLD'!E205+'VOL DELTA'!E205</f>
        <v>1</v>
      </c>
      <c r="F205" s="172">
        <f>'VOL DWNLD'!F205+'VOL DELTA'!F205</f>
        <v>1</v>
      </c>
      <c r="G205" s="172">
        <f>'VOL DWNLD'!G205+'VOL DELTA'!G205</f>
        <v>1</v>
      </c>
      <c r="H205" s="172">
        <f>'VOL DWNLD'!H205+'VOL DELTA'!H205</f>
        <v>1</v>
      </c>
      <c r="I205" s="172">
        <f>'VOL DWNLD'!I205+'VOL DELTA'!I205</f>
        <v>1</v>
      </c>
      <c r="J205" s="172">
        <f>'VOL DWNLD'!J205+'VOL DELTA'!J205</f>
        <v>1</v>
      </c>
      <c r="K205" s="172">
        <f>'VOL DWNLD'!K205+'VOL DELTA'!K205</f>
        <v>1</v>
      </c>
      <c r="L205" s="172">
        <f>'VOL DWNLD'!L205+'VOL DELTA'!L205</f>
        <v>1</v>
      </c>
      <c r="M205" s="172">
        <f>'VOL DWNLD'!M205+'VOL DELTA'!M205</f>
        <v>1</v>
      </c>
      <c r="N205" s="172">
        <f>'VOL DWNLD'!N205+'VOL DELTA'!N205</f>
        <v>1</v>
      </c>
      <c r="O205" s="172">
        <f>'VOL DWNLD'!O205+'VOL DELTA'!O205</f>
        <v>1</v>
      </c>
      <c r="P205" s="172">
        <f>'VOL DWNLD'!P205+'VOL DELTA'!P205</f>
        <v>1.03</v>
      </c>
      <c r="Q205" s="172">
        <f>'VOL DWNLD'!Q205+'VOL DELTA'!Q205</f>
        <v>1</v>
      </c>
      <c r="R205" s="172">
        <f>'VOL DWNLD'!R205+'VOL DELTA'!R205</f>
        <v>1</v>
      </c>
      <c r="S205" s="172">
        <f>'VOL DWNLD'!S205+'VOL DELTA'!S205</f>
        <v>1.02</v>
      </c>
      <c r="T205" s="172">
        <f>'VOL DWNLD'!T205+'VOL DELTA'!T205</f>
        <v>1</v>
      </c>
      <c r="U205" s="172">
        <f>'VOL DWNLD'!U205+'VOL DELTA'!U205</f>
        <v>1</v>
      </c>
      <c r="V205" s="172">
        <f>'VOL DWNLD'!V205+'VOL DELTA'!V205</f>
        <v>1</v>
      </c>
      <c r="W205" s="172">
        <f>'VOL DWNLD'!W205+'VOL DELTA'!W205</f>
        <v>1</v>
      </c>
      <c r="X205" s="172">
        <f>'VOL DWNLD'!X205+'VOL DELTA'!X205</f>
        <v>1</v>
      </c>
      <c r="Y205" s="172">
        <f>'VOL DWNLD'!Y205+'VOL DELTA'!Y205</f>
        <v>1.02</v>
      </c>
      <c r="Z205" s="172">
        <f>'VOL DWNLD'!Z205+'VOL DELTA'!Z205</f>
        <v>1</v>
      </c>
      <c r="AA205" s="172">
        <f>'VOL DWNLD'!AA205+'VOL DELTA'!AA205</f>
        <v>1</v>
      </c>
      <c r="AB205" s="172">
        <f>'VOL DWNLD'!AB205+'VOL DELTA'!AB205</f>
        <v>1</v>
      </c>
      <c r="AC205" s="172">
        <f>'VOL DWNLD'!AC205+'VOL DELTA'!AC205</f>
        <v>1</v>
      </c>
      <c r="AD205" s="172">
        <f>'VOL DWNLD'!AD205+'VOL DELTA'!AD205</f>
        <v>0.98</v>
      </c>
      <c r="AE205" s="172">
        <f>'VOL DWNLD'!AE205+'VOL DELTA'!AE205</f>
        <v>0.98</v>
      </c>
      <c r="AF205" s="172">
        <f>'VOL DWNLD'!AF205+'VOL DELTA'!AF205</f>
        <v>0.98</v>
      </c>
      <c r="AG205" s="172">
        <f>'VOL DWNLD'!AG205+'VOL DELTA'!AG205</f>
        <v>0.98</v>
      </c>
      <c r="AH205" s="172">
        <f>'VOL DWNLD'!AH205+'VOL DELTA'!AH205</f>
        <v>1.05</v>
      </c>
      <c r="AI205" s="172">
        <f>'VOL DWNLD'!AI205+'VOL DELTA'!AI205</f>
        <v>1</v>
      </c>
      <c r="AJ205" s="172">
        <f>'VOL DWNLD'!AJ205+'VOL DELTA'!AJ205</f>
        <v>1</v>
      </c>
      <c r="AK205" s="172">
        <f>'VOL DWNLD'!AK205+'VOL DELTA'!AK205</f>
        <v>1.02</v>
      </c>
      <c r="AL205" s="172">
        <f>'VOL DWNLD'!AL205+'VOL DELTA'!AL205</f>
        <v>1</v>
      </c>
      <c r="AM205" s="172">
        <f>'VOL DWNLD'!AM205+'VOL DELTA'!AM205</f>
        <v>1</v>
      </c>
      <c r="AN205" s="172">
        <f>'VOL DWNLD'!AN205+'VOL DELTA'!AN205</f>
        <v>1</v>
      </c>
      <c r="AO205" s="172">
        <f>'VOL DWNLD'!AO205+'VOL DELTA'!AO205</f>
        <v>1</v>
      </c>
    </row>
    <row r="206" spans="1:41" x14ac:dyDescent="0.25">
      <c r="A206" s="171">
        <v>42948</v>
      </c>
      <c r="B206" s="172">
        <f>'VOL DWNLD'!B206+'VOL DELTA'!B206</f>
        <v>1</v>
      </c>
      <c r="C206" s="172">
        <f>'VOL DWNLD'!C206+'VOL DELTA'!C206</f>
        <v>1</v>
      </c>
      <c r="D206" s="172">
        <f>'VOL DWNLD'!D206+'VOL DELTA'!D206</f>
        <v>1</v>
      </c>
      <c r="E206" s="172">
        <f>'VOL DWNLD'!E206+'VOL DELTA'!E206</f>
        <v>1</v>
      </c>
      <c r="F206" s="172">
        <f>'VOL DWNLD'!F206+'VOL DELTA'!F206</f>
        <v>1</v>
      </c>
      <c r="G206" s="172">
        <f>'VOL DWNLD'!G206+'VOL DELTA'!G206</f>
        <v>1</v>
      </c>
      <c r="H206" s="172">
        <f>'VOL DWNLD'!H206+'VOL DELTA'!H206</f>
        <v>1</v>
      </c>
      <c r="I206" s="172">
        <f>'VOL DWNLD'!I206+'VOL DELTA'!I206</f>
        <v>1</v>
      </c>
      <c r="J206" s="172">
        <f>'VOL DWNLD'!J206+'VOL DELTA'!J206</f>
        <v>1</v>
      </c>
      <c r="K206" s="172">
        <f>'VOL DWNLD'!K206+'VOL DELTA'!K206</f>
        <v>1</v>
      </c>
      <c r="L206" s="172">
        <f>'VOL DWNLD'!L206+'VOL DELTA'!L206</f>
        <v>1</v>
      </c>
      <c r="M206" s="172">
        <f>'VOL DWNLD'!M206+'VOL DELTA'!M206</f>
        <v>1</v>
      </c>
      <c r="N206" s="172">
        <f>'VOL DWNLD'!N206+'VOL DELTA'!N206</f>
        <v>1</v>
      </c>
      <c r="O206" s="172">
        <f>'VOL DWNLD'!O206+'VOL DELTA'!O206</f>
        <v>1</v>
      </c>
      <c r="P206" s="172">
        <f>'VOL DWNLD'!P206+'VOL DELTA'!P206</f>
        <v>1.03</v>
      </c>
      <c r="Q206" s="172">
        <f>'VOL DWNLD'!Q206+'VOL DELTA'!Q206</f>
        <v>1</v>
      </c>
      <c r="R206" s="172">
        <f>'VOL DWNLD'!R206+'VOL DELTA'!R206</f>
        <v>1</v>
      </c>
      <c r="S206" s="172">
        <f>'VOL DWNLD'!S206+'VOL DELTA'!S206</f>
        <v>1.02</v>
      </c>
      <c r="T206" s="172">
        <f>'VOL DWNLD'!T206+'VOL DELTA'!T206</f>
        <v>1</v>
      </c>
      <c r="U206" s="172">
        <f>'VOL DWNLD'!U206+'VOL DELTA'!U206</f>
        <v>1</v>
      </c>
      <c r="V206" s="172">
        <f>'VOL DWNLD'!V206+'VOL DELTA'!V206</f>
        <v>1</v>
      </c>
      <c r="W206" s="172">
        <f>'VOL DWNLD'!W206+'VOL DELTA'!W206</f>
        <v>1</v>
      </c>
      <c r="X206" s="172">
        <f>'VOL DWNLD'!X206+'VOL DELTA'!X206</f>
        <v>1</v>
      </c>
      <c r="Y206" s="172">
        <f>'VOL DWNLD'!Y206+'VOL DELTA'!Y206</f>
        <v>1.02</v>
      </c>
      <c r="Z206" s="172">
        <f>'VOL DWNLD'!Z206+'VOL DELTA'!Z206</f>
        <v>1</v>
      </c>
      <c r="AA206" s="172">
        <f>'VOL DWNLD'!AA206+'VOL DELTA'!AA206</f>
        <v>1</v>
      </c>
      <c r="AB206" s="172">
        <f>'VOL DWNLD'!AB206+'VOL DELTA'!AB206</f>
        <v>1</v>
      </c>
      <c r="AC206" s="172">
        <f>'VOL DWNLD'!AC206+'VOL DELTA'!AC206</f>
        <v>1</v>
      </c>
      <c r="AD206" s="172">
        <f>'VOL DWNLD'!AD206+'VOL DELTA'!AD206</f>
        <v>0.98</v>
      </c>
      <c r="AE206" s="172">
        <f>'VOL DWNLD'!AE206+'VOL DELTA'!AE206</f>
        <v>0.98</v>
      </c>
      <c r="AF206" s="172">
        <f>'VOL DWNLD'!AF206+'VOL DELTA'!AF206</f>
        <v>0.98</v>
      </c>
      <c r="AG206" s="172">
        <f>'VOL DWNLD'!AG206+'VOL DELTA'!AG206</f>
        <v>0.98</v>
      </c>
      <c r="AH206" s="172">
        <f>'VOL DWNLD'!AH206+'VOL DELTA'!AH206</f>
        <v>1.05</v>
      </c>
      <c r="AI206" s="172">
        <f>'VOL DWNLD'!AI206+'VOL DELTA'!AI206</f>
        <v>1</v>
      </c>
      <c r="AJ206" s="172">
        <f>'VOL DWNLD'!AJ206+'VOL DELTA'!AJ206</f>
        <v>1</v>
      </c>
      <c r="AK206" s="172">
        <f>'VOL DWNLD'!AK206+'VOL DELTA'!AK206</f>
        <v>1.02</v>
      </c>
      <c r="AL206" s="172">
        <f>'VOL DWNLD'!AL206+'VOL DELTA'!AL206</f>
        <v>1</v>
      </c>
      <c r="AM206" s="172">
        <f>'VOL DWNLD'!AM206+'VOL DELTA'!AM206</f>
        <v>1</v>
      </c>
      <c r="AN206" s="172">
        <f>'VOL DWNLD'!AN206+'VOL DELTA'!AN206</f>
        <v>1</v>
      </c>
      <c r="AO206" s="172">
        <f>'VOL DWNLD'!AO206+'VOL DELTA'!AO206</f>
        <v>1</v>
      </c>
    </row>
    <row r="207" spans="1:41" x14ac:dyDescent="0.25">
      <c r="A207" s="171">
        <v>42979</v>
      </c>
      <c r="B207" s="172">
        <f>'VOL DWNLD'!B207+'VOL DELTA'!B207</f>
        <v>1</v>
      </c>
      <c r="C207" s="172">
        <f>'VOL DWNLD'!C207+'VOL DELTA'!C207</f>
        <v>1</v>
      </c>
      <c r="D207" s="172">
        <f>'VOL DWNLD'!D207+'VOL DELTA'!D207</f>
        <v>1</v>
      </c>
      <c r="E207" s="172">
        <f>'VOL DWNLD'!E207+'VOL DELTA'!E207</f>
        <v>1</v>
      </c>
      <c r="F207" s="172">
        <f>'VOL DWNLD'!F207+'VOL DELTA'!F207</f>
        <v>1</v>
      </c>
      <c r="G207" s="172">
        <f>'VOL DWNLD'!G207+'VOL DELTA'!G207</f>
        <v>1</v>
      </c>
      <c r="H207" s="172">
        <f>'VOL DWNLD'!H207+'VOL DELTA'!H207</f>
        <v>1</v>
      </c>
      <c r="I207" s="172">
        <f>'VOL DWNLD'!I207+'VOL DELTA'!I207</f>
        <v>1</v>
      </c>
      <c r="J207" s="172">
        <f>'VOL DWNLD'!J207+'VOL DELTA'!J207</f>
        <v>1</v>
      </c>
      <c r="K207" s="172">
        <f>'VOL DWNLD'!K207+'VOL DELTA'!K207</f>
        <v>1</v>
      </c>
      <c r="L207" s="172">
        <f>'VOL DWNLD'!L207+'VOL DELTA'!L207</f>
        <v>1</v>
      </c>
      <c r="M207" s="172">
        <f>'VOL DWNLD'!M207+'VOL DELTA'!M207</f>
        <v>1</v>
      </c>
      <c r="N207" s="172">
        <f>'VOL DWNLD'!N207+'VOL DELTA'!N207</f>
        <v>1</v>
      </c>
      <c r="O207" s="172">
        <f>'VOL DWNLD'!O207+'VOL DELTA'!O207</f>
        <v>1</v>
      </c>
      <c r="P207" s="172">
        <f>'VOL DWNLD'!P207+'VOL DELTA'!P207</f>
        <v>1.03</v>
      </c>
      <c r="Q207" s="172">
        <f>'VOL DWNLD'!Q207+'VOL DELTA'!Q207</f>
        <v>1</v>
      </c>
      <c r="R207" s="172">
        <f>'VOL DWNLD'!R207+'VOL DELTA'!R207</f>
        <v>1</v>
      </c>
      <c r="S207" s="172">
        <f>'VOL DWNLD'!S207+'VOL DELTA'!S207</f>
        <v>1.02</v>
      </c>
      <c r="T207" s="172">
        <f>'VOL DWNLD'!T207+'VOL DELTA'!T207</f>
        <v>1</v>
      </c>
      <c r="U207" s="172">
        <f>'VOL DWNLD'!U207+'VOL DELTA'!U207</f>
        <v>1</v>
      </c>
      <c r="V207" s="172">
        <f>'VOL DWNLD'!V207+'VOL DELTA'!V207</f>
        <v>1</v>
      </c>
      <c r="W207" s="172">
        <f>'VOL DWNLD'!W207+'VOL DELTA'!W207</f>
        <v>1</v>
      </c>
      <c r="X207" s="172">
        <f>'VOL DWNLD'!X207+'VOL DELTA'!X207</f>
        <v>1</v>
      </c>
      <c r="Y207" s="172">
        <f>'VOL DWNLD'!Y207+'VOL DELTA'!Y207</f>
        <v>1.02</v>
      </c>
      <c r="Z207" s="172">
        <f>'VOL DWNLD'!Z207+'VOL DELTA'!Z207</f>
        <v>1</v>
      </c>
      <c r="AA207" s="172">
        <f>'VOL DWNLD'!AA207+'VOL DELTA'!AA207</f>
        <v>1</v>
      </c>
      <c r="AB207" s="172">
        <f>'VOL DWNLD'!AB207+'VOL DELTA'!AB207</f>
        <v>1</v>
      </c>
      <c r="AC207" s="172">
        <f>'VOL DWNLD'!AC207+'VOL DELTA'!AC207</f>
        <v>1</v>
      </c>
      <c r="AD207" s="172">
        <f>'VOL DWNLD'!AD207+'VOL DELTA'!AD207</f>
        <v>0.98</v>
      </c>
      <c r="AE207" s="172">
        <f>'VOL DWNLD'!AE207+'VOL DELTA'!AE207</f>
        <v>0.98</v>
      </c>
      <c r="AF207" s="172">
        <f>'VOL DWNLD'!AF207+'VOL DELTA'!AF207</f>
        <v>0.98</v>
      </c>
      <c r="AG207" s="172">
        <f>'VOL DWNLD'!AG207+'VOL DELTA'!AG207</f>
        <v>0.98</v>
      </c>
      <c r="AH207" s="172">
        <f>'VOL DWNLD'!AH207+'VOL DELTA'!AH207</f>
        <v>1.05</v>
      </c>
      <c r="AI207" s="172">
        <f>'VOL DWNLD'!AI207+'VOL DELTA'!AI207</f>
        <v>1</v>
      </c>
      <c r="AJ207" s="172">
        <f>'VOL DWNLD'!AJ207+'VOL DELTA'!AJ207</f>
        <v>1</v>
      </c>
      <c r="AK207" s="172">
        <f>'VOL DWNLD'!AK207+'VOL DELTA'!AK207</f>
        <v>1.02</v>
      </c>
      <c r="AL207" s="172">
        <f>'VOL DWNLD'!AL207+'VOL DELTA'!AL207</f>
        <v>1</v>
      </c>
      <c r="AM207" s="172">
        <f>'VOL DWNLD'!AM207+'VOL DELTA'!AM207</f>
        <v>1</v>
      </c>
      <c r="AN207" s="172">
        <f>'VOL DWNLD'!AN207+'VOL DELTA'!AN207</f>
        <v>1</v>
      </c>
      <c r="AO207" s="172">
        <f>'VOL DWNLD'!AO207+'VOL DELTA'!AO207</f>
        <v>1</v>
      </c>
    </row>
    <row r="208" spans="1:41" x14ac:dyDescent="0.25">
      <c r="A208" s="171">
        <v>43009</v>
      </c>
      <c r="B208" s="172">
        <f>'VOL DWNLD'!B208+'VOL DELTA'!B208</f>
        <v>1</v>
      </c>
      <c r="C208" s="172">
        <f>'VOL DWNLD'!C208+'VOL DELTA'!C208</f>
        <v>1</v>
      </c>
      <c r="D208" s="172">
        <f>'VOL DWNLD'!D208+'VOL DELTA'!D208</f>
        <v>1</v>
      </c>
      <c r="E208" s="172">
        <f>'VOL DWNLD'!E208+'VOL DELTA'!E208</f>
        <v>1</v>
      </c>
      <c r="F208" s="172">
        <f>'VOL DWNLD'!F208+'VOL DELTA'!F208</f>
        <v>1</v>
      </c>
      <c r="G208" s="172">
        <f>'VOL DWNLD'!G208+'VOL DELTA'!G208</f>
        <v>1</v>
      </c>
      <c r="H208" s="172">
        <f>'VOL DWNLD'!H208+'VOL DELTA'!H208</f>
        <v>1</v>
      </c>
      <c r="I208" s="172">
        <f>'VOL DWNLD'!I208+'VOL DELTA'!I208</f>
        <v>1</v>
      </c>
      <c r="J208" s="172">
        <f>'VOL DWNLD'!J208+'VOL DELTA'!J208</f>
        <v>1</v>
      </c>
      <c r="K208" s="172">
        <f>'VOL DWNLD'!K208+'VOL DELTA'!K208</f>
        <v>1</v>
      </c>
      <c r="L208" s="172">
        <f>'VOL DWNLD'!L208+'VOL DELTA'!L208</f>
        <v>1</v>
      </c>
      <c r="M208" s="172">
        <f>'VOL DWNLD'!M208+'VOL DELTA'!M208</f>
        <v>1</v>
      </c>
      <c r="N208" s="172">
        <f>'VOL DWNLD'!N208+'VOL DELTA'!N208</f>
        <v>1</v>
      </c>
      <c r="O208" s="172">
        <f>'VOL DWNLD'!O208+'VOL DELTA'!O208</f>
        <v>1</v>
      </c>
      <c r="P208" s="172">
        <f>'VOL DWNLD'!P208+'VOL DELTA'!P208</f>
        <v>1.03</v>
      </c>
      <c r="Q208" s="172">
        <f>'VOL DWNLD'!Q208+'VOL DELTA'!Q208</f>
        <v>1</v>
      </c>
      <c r="R208" s="172">
        <f>'VOL DWNLD'!R208+'VOL DELTA'!R208</f>
        <v>1</v>
      </c>
      <c r="S208" s="172">
        <f>'VOL DWNLD'!S208+'VOL DELTA'!S208</f>
        <v>1.02</v>
      </c>
      <c r="T208" s="172">
        <f>'VOL DWNLD'!T208+'VOL DELTA'!T208</f>
        <v>1</v>
      </c>
      <c r="U208" s="172">
        <f>'VOL DWNLD'!U208+'VOL DELTA'!U208</f>
        <v>1</v>
      </c>
      <c r="V208" s="172">
        <f>'VOL DWNLD'!V208+'VOL DELTA'!V208</f>
        <v>1</v>
      </c>
      <c r="W208" s="172">
        <f>'VOL DWNLD'!W208+'VOL DELTA'!W208</f>
        <v>1</v>
      </c>
      <c r="X208" s="172">
        <f>'VOL DWNLD'!X208+'VOL DELTA'!X208</f>
        <v>1</v>
      </c>
      <c r="Y208" s="172">
        <f>'VOL DWNLD'!Y208+'VOL DELTA'!Y208</f>
        <v>1.02</v>
      </c>
      <c r="Z208" s="172">
        <f>'VOL DWNLD'!Z208+'VOL DELTA'!Z208</f>
        <v>1</v>
      </c>
      <c r="AA208" s="172">
        <f>'VOL DWNLD'!AA208+'VOL DELTA'!AA208</f>
        <v>1</v>
      </c>
      <c r="AB208" s="172">
        <f>'VOL DWNLD'!AB208+'VOL DELTA'!AB208</f>
        <v>1</v>
      </c>
      <c r="AC208" s="172">
        <f>'VOL DWNLD'!AC208+'VOL DELTA'!AC208</f>
        <v>1</v>
      </c>
      <c r="AD208" s="172">
        <f>'VOL DWNLD'!AD208+'VOL DELTA'!AD208</f>
        <v>0.98</v>
      </c>
      <c r="AE208" s="172">
        <f>'VOL DWNLD'!AE208+'VOL DELTA'!AE208</f>
        <v>0.98</v>
      </c>
      <c r="AF208" s="172">
        <f>'VOL DWNLD'!AF208+'VOL DELTA'!AF208</f>
        <v>0.98</v>
      </c>
      <c r="AG208" s="172">
        <f>'VOL DWNLD'!AG208+'VOL DELTA'!AG208</f>
        <v>0.98</v>
      </c>
      <c r="AH208" s="172">
        <f>'VOL DWNLD'!AH208+'VOL DELTA'!AH208</f>
        <v>1.05</v>
      </c>
      <c r="AI208" s="172">
        <f>'VOL DWNLD'!AI208+'VOL DELTA'!AI208</f>
        <v>1</v>
      </c>
      <c r="AJ208" s="172">
        <f>'VOL DWNLD'!AJ208+'VOL DELTA'!AJ208</f>
        <v>1</v>
      </c>
      <c r="AK208" s="172">
        <f>'VOL DWNLD'!AK208+'VOL DELTA'!AK208</f>
        <v>1.02</v>
      </c>
      <c r="AL208" s="172">
        <f>'VOL DWNLD'!AL208+'VOL DELTA'!AL208</f>
        <v>1</v>
      </c>
      <c r="AM208" s="172">
        <f>'VOL DWNLD'!AM208+'VOL DELTA'!AM208</f>
        <v>1</v>
      </c>
      <c r="AN208" s="172">
        <f>'VOL DWNLD'!AN208+'VOL DELTA'!AN208</f>
        <v>1</v>
      </c>
      <c r="AO208" s="172">
        <f>'VOL DWNLD'!AO208+'VOL DELTA'!AO208</f>
        <v>1</v>
      </c>
    </row>
    <row r="209" spans="1:41" x14ac:dyDescent="0.25">
      <c r="A209" s="171">
        <v>43040</v>
      </c>
      <c r="B209" s="172">
        <f>'VOL DWNLD'!B209+'VOL DELTA'!B209</f>
        <v>1</v>
      </c>
      <c r="C209" s="172">
        <f>'VOL DWNLD'!C209+'VOL DELTA'!C209</f>
        <v>1</v>
      </c>
      <c r="D209" s="172">
        <f>'VOL DWNLD'!D209+'VOL DELTA'!D209</f>
        <v>1</v>
      </c>
      <c r="E209" s="172">
        <f>'VOL DWNLD'!E209+'VOL DELTA'!E209</f>
        <v>1</v>
      </c>
      <c r="F209" s="172">
        <f>'VOL DWNLD'!F209+'VOL DELTA'!F209</f>
        <v>1</v>
      </c>
      <c r="G209" s="172">
        <f>'VOL DWNLD'!G209+'VOL DELTA'!G209</f>
        <v>1</v>
      </c>
      <c r="H209" s="172">
        <f>'VOL DWNLD'!H209+'VOL DELTA'!H209</f>
        <v>1</v>
      </c>
      <c r="I209" s="172">
        <f>'VOL DWNLD'!I209+'VOL DELTA'!I209</f>
        <v>1</v>
      </c>
      <c r="J209" s="172">
        <f>'VOL DWNLD'!J209+'VOL DELTA'!J209</f>
        <v>1</v>
      </c>
      <c r="K209" s="172">
        <f>'VOL DWNLD'!K209+'VOL DELTA'!K209</f>
        <v>1</v>
      </c>
      <c r="L209" s="172">
        <f>'VOL DWNLD'!L209+'VOL DELTA'!L209</f>
        <v>1</v>
      </c>
      <c r="M209" s="172">
        <f>'VOL DWNLD'!M209+'VOL DELTA'!M209</f>
        <v>1</v>
      </c>
      <c r="N209" s="172">
        <f>'VOL DWNLD'!N209+'VOL DELTA'!N209</f>
        <v>1</v>
      </c>
      <c r="O209" s="172">
        <f>'VOL DWNLD'!O209+'VOL DELTA'!O209</f>
        <v>1</v>
      </c>
      <c r="P209" s="172">
        <f>'VOL DWNLD'!P209+'VOL DELTA'!P209</f>
        <v>1.03</v>
      </c>
      <c r="Q209" s="172">
        <f>'VOL DWNLD'!Q209+'VOL DELTA'!Q209</f>
        <v>1</v>
      </c>
      <c r="R209" s="172">
        <f>'VOL DWNLD'!R209+'VOL DELTA'!R209</f>
        <v>1</v>
      </c>
      <c r="S209" s="172">
        <f>'VOL DWNLD'!S209+'VOL DELTA'!S209</f>
        <v>1.02</v>
      </c>
      <c r="T209" s="172">
        <f>'VOL DWNLD'!T209+'VOL DELTA'!T209</f>
        <v>1</v>
      </c>
      <c r="U209" s="172">
        <f>'VOL DWNLD'!U209+'VOL DELTA'!U209</f>
        <v>1</v>
      </c>
      <c r="V209" s="172">
        <f>'VOL DWNLD'!V209+'VOL DELTA'!V209</f>
        <v>1</v>
      </c>
      <c r="W209" s="172">
        <f>'VOL DWNLD'!W209+'VOL DELTA'!W209</f>
        <v>1</v>
      </c>
      <c r="X209" s="172">
        <f>'VOL DWNLD'!X209+'VOL DELTA'!X209</f>
        <v>1</v>
      </c>
      <c r="Y209" s="172">
        <f>'VOL DWNLD'!Y209+'VOL DELTA'!Y209</f>
        <v>1</v>
      </c>
      <c r="Z209" s="172">
        <f>'VOL DWNLD'!Z209+'VOL DELTA'!Z209</f>
        <v>1</v>
      </c>
      <c r="AA209" s="172">
        <f>'VOL DWNLD'!AA209+'VOL DELTA'!AA209</f>
        <v>1</v>
      </c>
      <c r="AB209" s="172">
        <f>'VOL DWNLD'!AB209+'VOL DELTA'!AB209</f>
        <v>1</v>
      </c>
      <c r="AC209" s="172">
        <f>'VOL DWNLD'!AC209+'VOL DELTA'!AC209</f>
        <v>1</v>
      </c>
      <c r="AD209" s="172">
        <f>'VOL DWNLD'!AD209+'VOL DELTA'!AD209</f>
        <v>1</v>
      </c>
      <c r="AE209" s="172">
        <f>'VOL DWNLD'!AE209+'VOL DELTA'!AE209</f>
        <v>1</v>
      </c>
      <c r="AF209" s="172">
        <f>'VOL DWNLD'!AF209+'VOL DELTA'!AF209</f>
        <v>1.1000000000000001</v>
      </c>
      <c r="AG209" s="172">
        <f>'VOL DWNLD'!AG209+'VOL DELTA'!AG209</f>
        <v>1.1000000000000001</v>
      </c>
      <c r="AH209" s="172">
        <f>'VOL DWNLD'!AH209+'VOL DELTA'!AH209</f>
        <v>1.05</v>
      </c>
      <c r="AI209" s="172">
        <f>'VOL DWNLD'!AI209+'VOL DELTA'!AI209</f>
        <v>1</v>
      </c>
      <c r="AJ209" s="172">
        <f>'VOL DWNLD'!AJ209+'VOL DELTA'!AJ209</f>
        <v>1</v>
      </c>
      <c r="AK209" s="172">
        <f>'VOL DWNLD'!AK209+'VOL DELTA'!AK209</f>
        <v>1.02</v>
      </c>
      <c r="AL209" s="172">
        <f>'VOL DWNLD'!AL209+'VOL DELTA'!AL209</f>
        <v>1</v>
      </c>
      <c r="AM209" s="172">
        <f>'VOL DWNLD'!AM209+'VOL DELTA'!AM209</f>
        <v>1</v>
      </c>
      <c r="AN209" s="172">
        <f>'VOL DWNLD'!AN209+'VOL DELTA'!AN209</f>
        <v>1</v>
      </c>
      <c r="AO209" s="172">
        <f>'VOL DWNLD'!AO209+'VOL DELTA'!AO209</f>
        <v>1</v>
      </c>
    </row>
    <row r="210" spans="1:41" x14ac:dyDescent="0.25">
      <c r="A210" s="171">
        <v>43070</v>
      </c>
      <c r="B210" s="172">
        <f>'VOL DWNLD'!B210+'VOL DELTA'!B210</f>
        <v>1</v>
      </c>
      <c r="C210" s="172">
        <f>'VOL DWNLD'!C210+'VOL DELTA'!C210</f>
        <v>1</v>
      </c>
      <c r="D210" s="172">
        <f>'VOL DWNLD'!D210+'VOL DELTA'!D210</f>
        <v>1</v>
      </c>
      <c r="E210" s="172">
        <f>'VOL DWNLD'!E210+'VOL DELTA'!E210</f>
        <v>1</v>
      </c>
      <c r="F210" s="172">
        <f>'VOL DWNLD'!F210+'VOL DELTA'!F210</f>
        <v>1</v>
      </c>
      <c r="G210" s="172">
        <f>'VOL DWNLD'!G210+'VOL DELTA'!G210</f>
        <v>1</v>
      </c>
      <c r="H210" s="172">
        <f>'VOL DWNLD'!H210+'VOL DELTA'!H210</f>
        <v>1</v>
      </c>
      <c r="I210" s="172">
        <f>'VOL DWNLD'!I210+'VOL DELTA'!I210</f>
        <v>1</v>
      </c>
      <c r="J210" s="172">
        <f>'VOL DWNLD'!J210+'VOL DELTA'!J210</f>
        <v>1</v>
      </c>
      <c r="K210" s="172">
        <f>'VOL DWNLD'!K210+'VOL DELTA'!K210</f>
        <v>1</v>
      </c>
      <c r="L210" s="172">
        <f>'VOL DWNLD'!L210+'VOL DELTA'!L210</f>
        <v>1</v>
      </c>
      <c r="M210" s="172">
        <f>'VOL DWNLD'!M210+'VOL DELTA'!M210</f>
        <v>1</v>
      </c>
      <c r="N210" s="172">
        <f>'VOL DWNLD'!N210+'VOL DELTA'!N210</f>
        <v>1</v>
      </c>
      <c r="O210" s="172">
        <f>'VOL DWNLD'!O210+'VOL DELTA'!O210</f>
        <v>1</v>
      </c>
      <c r="P210" s="172">
        <f>'VOL DWNLD'!P210+'VOL DELTA'!P210</f>
        <v>1.03</v>
      </c>
      <c r="Q210" s="172">
        <f>'VOL DWNLD'!Q210+'VOL DELTA'!Q210</f>
        <v>1</v>
      </c>
      <c r="R210" s="172">
        <f>'VOL DWNLD'!R210+'VOL DELTA'!R210</f>
        <v>1</v>
      </c>
      <c r="S210" s="172">
        <f>'VOL DWNLD'!S210+'VOL DELTA'!S210</f>
        <v>1.02</v>
      </c>
      <c r="T210" s="172">
        <f>'VOL DWNLD'!T210+'VOL DELTA'!T210</f>
        <v>1</v>
      </c>
      <c r="U210" s="172">
        <f>'VOL DWNLD'!U210+'VOL DELTA'!U210</f>
        <v>1</v>
      </c>
      <c r="V210" s="172">
        <f>'VOL DWNLD'!V210+'VOL DELTA'!V210</f>
        <v>1</v>
      </c>
      <c r="W210" s="172">
        <f>'VOL DWNLD'!W210+'VOL DELTA'!W210</f>
        <v>1</v>
      </c>
      <c r="X210" s="172">
        <f>'VOL DWNLD'!X210+'VOL DELTA'!X210</f>
        <v>1</v>
      </c>
      <c r="Y210" s="172">
        <f>'VOL DWNLD'!Y210+'VOL DELTA'!Y210</f>
        <v>1</v>
      </c>
      <c r="Z210" s="172">
        <f>'VOL DWNLD'!Z210+'VOL DELTA'!Z210</f>
        <v>1</v>
      </c>
      <c r="AA210" s="172">
        <f>'VOL DWNLD'!AA210+'VOL DELTA'!AA210</f>
        <v>1</v>
      </c>
      <c r="AB210" s="172">
        <f>'VOL DWNLD'!AB210+'VOL DELTA'!AB210</f>
        <v>1</v>
      </c>
      <c r="AC210" s="172">
        <f>'VOL DWNLD'!AC210+'VOL DELTA'!AC210</f>
        <v>1</v>
      </c>
      <c r="AD210" s="172">
        <f>'VOL DWNLD'!AD210+'VOL DELTA'!AD210</f>
        <v>1</v>
      </c>
      <c r="AE210" s="172">
        <f>'VOL DWNLD'!AE210+'VOL DELTA'!AE210</f>
        <v>1</v>
      </c>
      <c r="AF210" s="172">
        <f>'VOL DWNLD'!AF210+'VOL DELTA'!AF210</f>
        <v>1.1000000000000001</v>
      </c>
      <c r="AG210" s="172">
        <f>'VOL DWNLD'!AG210+'VOL DELTA'!AG210</f>
        <v>1.1000000000000001</v>
      </c>
      <c r="AH210" s="172">
        <f>'VOL DWNLD'!AH210+'VOL DELTA'!AH210</f>
        <v>1.05</v>
      </c>
      <c r="AI210" s="172">
        <f>'VOL DWNLD'!AI210+'VOL DELTA'!AI210</f>
        <v>1</v>
      </c>
      <c r="AJ210" s="172">
        <f>'VOL DWNLD'!AJ210+'VOL DELTA'!AJ210</f>
        <v>1</v>
      </c>
      <c r="AK210" s="172">
        <f>'VOL DWNLD'!AK210+'VOL DELTA'!AK210</f>
        <v>1.02</v>
      </c>
      <c r="AL210" s="172">
        <f>'VOL DWNLD'!AL210+'VOL DELTA'!AL210</f>
        <v>1</v>
      </c>
      <c r="AM210" s="172">
        <f>'VOL DWNLD'!AM210+'VOL DELTA'!AM210</f>
        <v>1</v>
      </c>
      <c r="AN210" s="172">
        <f>'VOL DWNLD'!AN210+'VOL DELTA'!AN210</f>
        <v>1</v>
      </c>
      <c r="AO210" s="172">
        <f>'VOL DWNLD'!AO210+'VOL DELTA'!AO210</f>
        <v>1</v>
      </c>
    </row>
    <row r="211" spans="1:41" x14ac:dyDescent="0.25">
      <c r="B211" s="172">
        <f>'VOL DWNLD'!B211+'VOL DELTA'!B211</f>
        <v>1</v>
      </c>
      <c r="C211" s="172">
        <f>'VOL DWNLD'!C211+'VOL DELTA'!C211</f>
        <v>1</v>
      </c>
      <c r="D211" s="172">
        <f>'VOL DWNLD'!D211+'VOL DELTA'!D211</f>
        <v>1</v>
      </c>
      <c r="E211" s="172">
        <f>'VOL DWNLD'!E211+'VOL DELTA'!E211</f>
        <v>1</v>
      </c>
      <c r="F211" s="172">
        <f>'VOL DWNLD'!F211+'VOL DELTA'!F211</f>
        <v>1</v>
      </c>
      <c r="G211" s="172">
        <f>'VOL DWNLD'!G211+'VOL DELTA'!G211</f>
        <v>1</v>
      </c>
      <c r="H211" s="172">
        <f>'VOL DWNLD'!H211+'VOL DELTA'!H211</f>
        <v>1</v>
      </c>
      <c r="I211" s="172">
        <f>'VOL DWNLD'!I211+'VOL DELTA'!I211</f>
        <v>1</v>
      </c>
      <c r="J211" s="172">
        <f>'VOL DWNLD'!J211+'VOL DELTA'!J211</f>
        <v>1</v>
      </c>
      <c r="K211" s="172">
        <f>'VOL DWNLD'!K211+'VOL DELTA'!K211</f>
        <v>1</v>
      </c>
      <c r="L211" s="172">
        <f>'VOL DWNLD'!L211+'VOL DELTA'!L211</f>
        <v>1</v>
      </c>
      <c r="M211" s="172">
        <f>'VOL DWNLD'!M211+'VOL DELTA'!M211</f>
        <v>1</v>
      </c>
      <c r="N211" s="172">
        <f>'VOL DWNLD'!N211+'VOL DELTA'!N211</f>
        <v>1</v>
      </c>
      <c r="O211" s="172">
        <f>'VOL DWNLD'!O211+'VOL DELTA'!O211</f>
        <v>1</v>
      </c>
      <c r="P211" s="172">
        <f>'VOL DWNLD'!P211+'VOL DELTA'!P211</f>
        <v>1.03</v>
      </c>
      <c r="Q211" s="172">
        <f>'VOL DWNLD'!Q211+'VOL DELTA'!Q211</f>
        <v>1</v>
      </c>
      <c r="R211" s="172">
        <f>'VOL DWNLD'!R211+'VOL DELTA'!R211</f>
        <v>1</v>
      </c>
      <c r="S211" s="172">
        <f>'VOL DWNLD'!S211+'VOL DELTA'!S211</f>
        <v>1.02</v>
      </c>
      <c r="T211" s="172">
        <f>'VOL DWNLD'!T211+'VOL DELTA'!T211</f>
        <v>1</v>
      </c>
      <c r="U211" s="172">
        <f>'VOL DWNLD'!U211+'VOL DELTA'!U211</f>
        <v>1</v>
      </c>
      <c r="V211" s="172">
        <f>'VOL DWNLD'!V211+'VOL DELTA'!V211</f>
        <v>1</v>
      </c>
      <c r="W211" s="172">
        <f>'VOL DWNLD'!W211+'VOL DELTA'!W211</f>
        <v>1</v>
      </c>
      <c r="X211" s="172">
        <f>'VOL DWNLD'!X211+'VOL DELTA'!X211</f>
        <v>1</v>
      </c>
      <c r="Y211" s="172">
        <f>'VOL DWNLD'!Y211+'VOL DELTA'!Y211</f>
        <v>1</v>
      </c>
      <c r="Z211" s="172">
        <f>'VOL DWNLD'!Z211+'VOL DELTA'!Z211</f>
        <v>1</v>
      </c>
      <c r="AA211" s="172">
        <f>'VOL DWNLD'!AA211+'VOL DELTA'!AA211</f>
        <v>1</v>
      </c>
      <c r="AB211" s="172">
        <f>'VOL DWNLD'!AB211+'VOL DELTA'!AB211</f>
        <v>1</v>
      </c>
      <c r="AC211" s="172">
        <f>'VOL DWNLD'!AC211+'VOL DELTA'!AC211</f>
        <v>1</v>
      </c>
      <c r="AD211" s="172">
        <f>'VOL DWNLD'!AD211+'VOL DELTA'!AD211</f>
        <v>1</v>
      </c>
      <c r="AE211" s="172">
        <f>'VOL DWNLD'!AE211+'VOL DELTA'!AE211</f>
        <v>1</v>
      </c>
      <c r="AF211" s="172">
        <f>'VOL DWNLD'!AF211+'VOL DELTA'!AF211</f>
        <v>1.1000000000000001</v>
      </c>
      <c r="AG211" s="172">
        <f>'VOL DWNLD'!AG211+'VOL DELTA'!AG211</f>
        <v>1.1000000000000001</v>
      </c>
      <c r="AH211" s="172">
        <f>'VOL DWNLD'!AH211+'VOL DELTA'!AH211</f>
        <v>1.05</v>
      </c>
      <c r="AI211" s="172">
        <f>'VOL DWNLD'!AI211+'VOL DELTA'!AI211</f>
        <v>1</v>
      </c>
      <c r="AJ211" s="172">
        <f>'VOL DWNLD'!AJ211+'VOL DELTA'!AJ211</f>
        <v>1</v>
      </c>
      <c r="AK211" s="172">
        <f>'VOL DWNLD'!AK211+'VOL DELTA'!AK211</f>
        <v>1.02</v>
      </c>
      <c r="AL211" s="172">
        <f>'VOL DWNLD'!AL211+'VOL DELTA'!AL211</f>
        <v>1</v>
      </c>
      <c r="AM211" s="172">
        <f>'VOL DWNLD'!AM211+'VOL DELTA'!AM211</f>
        <v>1</v>
      </c>
      <c r="AN211" s="172">
        <f>'VOL DWNLD'!AN211+'VOL DELTA'!AN211</f>
        <v>1</v>
      </c>
      <c r="AO211" s="172">
        <f>'VOL DWNLD'!AO211+'VOL DELTA'!AO211</f>
        <v>1</v>
      </c>
    </row>
    <row r="212" spans="1:41" x14ac:dyDescent="0.25">
      <c r="B212" s="172">
        <f>'VOL DWNLD'!B212+'VOL DELTA'!B212</f>
        <v>1</v>
      </c>
      <c r="C212" s="172">
        <f>'VOL DWNLD'!C212+'VOL DELTA'!C212</f>
        <v>1</v>
      </c>
      <c r="D212" s="172">
        <f>'VOL DWNLD'!D212+'VOL DELTA'!D212</f>
        <v>1</v>
      </c>
      <c r="E212" s="172">
        <f>'VOL DWNLD'!E212+'VOL DELTA'!E212</f>
        <v>1</v>
      </c>
      <c r="F212" s="172">
        <f>'VOL DWNLD'!F212+'VOL DELTA'!F212</f>
        <v>1</v>
      </c>
      <c r="G212" s="172">
        <f>'VOL DWNLD'!G212+'VOL DELTA'!G212</f>
        <v>1</v>
      </c>
      <c r="H212" s="172">
        <f>'VOL DWNLD'!H212+'VOL DELTA'!H212</f>
        <v>1</v>
      </c>
      <c r="I212" s="172">
        <f>'VOL DWNLD'!I212+'VOL DELTA'!I212</f>
        <v>1</v>
      </c>
      <c r="J212" s="172">
        <f>'VOL DWNLD'!J212+'VOL DELTA'!J212</f>
        <v>1</v>
      </c>
      <c r="K212" s="172">
        <f>'VOL DWNLD'!K212+'VOL DELTA'!K212</f>
        <v>1</v>
      </c>
      <c r="L212" s="172">
        <f>'VOL DWNLD'!L212+'VOL DELTA'!L212</f>
        <v>1</v>
      </c>
      <c r="M212" s="172">
        <f>'VOL DWNLD'!M212+'VOL DELTA'!M212</f>
        <v>1</v>
      </c>
      <c r="N212" s="172">
        <f>'VOL DWNLD'!N212+'VOL DELTA'!N212</f>
        <v>1</v>
      </c>
      <c r="O212" s="172">
        <f>'VOL DWNLD'!O212+'VOL DELTA'!O212</f>
        <v>1</v>
      </c>
      <c r="P212" s="172">
        <f>'VOL DWNLD'!P212+'VOL DELTA'!P212</f>
        <v>1.03</v>
      </c>
      <c r="Q212" s="172">
        <f>'VOL DWNLD'!Q212+'VOL DELTA'!Q212</f>
        <v>1</v>
      </c>
      <c r="R212" s="172">
        <f>'VOL DWNLD'!R212+'VOL DELTA'!R212</f>
        <v>1</v>
      </c>
      <c r="S212" s="172">
        <f>'VOL DWNLD'!S212+'VOL DELTA'!S212</f>
        <v>1.02</v>
      </c>
      <c r="T212" s="172">
        <f>'VOL DWNLD'!T212+'VOL DELTA'!T212</f>
        <v>1</v>
      </c>
      <c r="U212" s="172">
        <f>'VOL DWNLD'!U212+'VOL DELTA'!U212</f>
        <v>1</v>
      </c>
      <c r="V212" s="172">
        <f>'VOL DWNLD'!V212+'VOL DELTA'!V212</f>
        <v>1</v>
      </c>
      <c r="W212" s="172">
        <f>'VOL DWNLD'!W212+'VOL DELTA'!W212</f>
        <v>1</v>
      </c>
      <c r="X212" s="172">
        <f>'VOL DWNLD'!X212+'VOL DELTA'!X212</f>
        <v>1</v>
      </c>
      <c r="Y212" s="172">
        <f>'VOL DWNLD'!Y212+'VOL DELTA'!Y212</f>
        <v>1</v>
      </c>
      <c r="Z212" s="172">
        <f>'VOL DWNLD'!Z212+'VOL DELTA'!Z212</f>
        <v>1</v>
      </c>
      <c r="AA212" s="172">
        <f>'VOL DWNLD'!AA212+'VOL DELTA'!AA212</f>
        <v>1</v>
      </c>
      <c r="AB212" s="172">
        <f>'VOL DWNLD'!AB212+'VOL DELTA'!AB212</f>
        <v>1</v>
      </c>
      <c r="AC212" s="172">
        <f>'VOL DWNLD'!AC212+'VOL DELTA'!AC212</f>
        <v>1</v>
      </c>
      <c r="AD212" s="172">
        <f>'VOL DWNLD'!AD212+'VOL DELTA'!AD212</f>
        <v>1</v>
      </c>
      <c r="AE212" s="172">
        <f>'VOL DWNLD'!AE212+'VOL DELTA'!AE212</f>
        <v>1</v>
      </c>
      <c r="AF212" s="172">
        <f>'VOL DWNLD'!AF212+'VOL DELTA'!AF212</f>
        <v>1.1000000000000001</v>
      </c>
      <c r="AG212" s="172">
        <f>'VOL DWNLD'!AG212+'VOL DELTA'!AG212</f>
        <v>1.1000000000000001</v>
      </c>
      <c r="AH212" s="172">
        <f>'VOL DWNLD'!AH212+'VOL DELTA'!AH212</f>
        <v>1.05</v>
      </c>
      <c r="AI212" s="172">
        <f>'VOL DWNLD'!AI212+'VOL DELTA'!AI212</f>
        <v>1</v>
      </c>
      <c r="AJ212" s="172">
        <f>'VOL DWNLD'!AJ212+'VOL DELTA'!AJ212</f>
        <v>1</v>
      </c>
      <c r="AK212" s="172">
        <f>'VOL DWNLD'!AK212+'VOL DELTA'!AK212</f>
        <v>1.02</v>
      </c>
      <c r="AL212" s="172">
        <f>'VOL DWNLD'!AL212+'VOL DELTA'!AL212</f>
        <v>1</v>
      </c>
      <c r="AM212" s="172">
        <f>'VOL DWNLD'!AM212+'VOL DELTA'!AM212</f>
        <v>1</v>
      </c>
      <c r="AN212" s="172">
        <f>'VOL DWNLD'!AN212+'VOL DELTA'!AN212</f>
        <v>1</v>
      </c>
      <c r="AO212" s="172">
        <f>'VOL DWNLD'!AO212+'VOL DELTA'!AO212</f>
        <v>1</v>
      </c>
    </row>
    <row r="213" spans="1:41" x14ac:dyDescent="0.25">
      <c r="B213" s="172">
        <f>'VOL DWNLD'!B213+'VOL DELTA'!B213</f>
        <v>1</v>
      </c>
      <c r="C213" s="172">
        <f>'VOL DWNLD'!C213+'VOL DELTA'!C213</f>
        <v>1</v>
      </c>
      <c r="D213" s="172">
        <f>'VOL DWNLD'!D213+'VOL DELTA'!D213</f>
        <v>1</v>
      </c>
      <c r="E213" s="172">
        <f>'VOL DWNLD'!E213+'VOL DELTA'!E213</f>
        <v>1</v>
      </c>
      <c r="F213" s="172">
        <f>'VOL DWNLD'!F213+'VOL DELTA'!F213</f>
        <v>1</v>
      </c>
      <c r="G213" s="172">
        <f>'VOL DWNLD'!G213+'VOL DELTA'!G213</f>
        <v>1</v>
      </c>
      <c r="H213" s="172">
        <f>'VOL DWNLD'!H213+'VOL DELTA'!H213</f>
        <v>1</v>
      </c>
      <c r="I213" s="172">
        <f>'VOL DWNLD'!I213+'VOL DELTA'!I213</f>
        <v>1</v>
      </c>
      <c r="J213" s="172">
        <f>'VOL DWNLD'!J213+'VOL DELTA'!J213</f>
        <v>1</v>
      </c>
      <c r="K213" s="172">
        <f>'VOL DWNLD'!K213+'VOL DELTA'!K213</f>
        <v>1</v>
      </c>
      <c r="L213" s="172">
        <f>'VOL DWNLD'!L213+'VOL DELTA'!L213</f>
        <v>1</v>
      </c>
      <c r="M213" s="172">
        <f>'VOL DWNLD'!M213+'VOL DELTA'!M213</f>
        <v>1</v>
      </c>
      <c r="N213" s="172">
        <f>'VOL DWNLD'!N213+'VOL DELTA'!N213</f>
        <v>1</v>
      </c>
      <c r="O213" s="172">
        <f>'VOL DWNLD'!O213+'VOL DELTA'!O213</f>
        <v>1</v>
      </c>
      <c r="P213" s="172">
        <f>'VOL DWNLD'!P213+'VOL DELTA'!P213</f>
        <v>1.03</v>
      </c>
      <c r="Q213" s="172">
        <f>'VOL DWNLD'!Q213+'VOL DELTA'!Q213</f>
        <v>1</v>
      </c>
      <c r="R213" s="172">
        <f>'VOL DWNLD'!R213+'VOL DELTA'!R213</f>
        <v>1</v>
      </c>
      <c r="S213" s="172">
        <f>'VOL DWNLD'!S213+'VOL DELTA'!S213</f>
        <v>1.02</v>
      </c>
      <c r="T213" s="172">
        <f>'VOL DWNLD'!T213+'VOL DELTA'!T213</f>
        <v>1</v>
      </c>
      <c r="U213" s="172">
        <f>'VOL DWNLD'!U213+'VOL DELTA'!U213</f>
        <v>1</v>
      </c>
      <c r="V213" s="172">
        <f>'VOL DWNLD'!V213+'VOL DELTA'!V213</f>
        <v>1</v>
      </c>
      <c r="W213" s="172">
        <f>'VOL DWNLD'!W213+'VOL DELTA'!W213</f>
        <v>1</v>
      </c>
      <c r="X213" s="172">
        <f>'VOL DWNLD'!X213+'VOL DELTA'!X213</f>
        <v>1</v>
      </c>
      <c r="Y213" s="172">
        <f>'VOL DWNLD'!Y213+'VOL DELTA'!Y213</f>
        <v>1</v>
      </c>
      <c r="Z213" s="172">
        <f>'VOL DWNLD'!Z213+'VOL DELTA'!Z213</f>
        <v>1</v>
      </c>
      <c r="AA213" s="172">
        <f>'VOL DWNLD'!AA213+'VOL DELTA'!AA213</f>
        <v>1</v>
      </c>
      <c r="AB213" s="172">
        <f>'VOL DWNLD'!AB213+'VOL DELTA'!AB213</f>
        <v>1</v>
      </c>
      <c r="AC213" s="172">
        <f>'VOL DWNLD'!AC213+'VOL DELTA'!AC213</f>
        <v>1</v>
      </c>
      <c r="AD213" s="172">
        <f>'VOL DWNLD'!AD213+'VOL DELTA'!AD213</f>
        <v>1</v>
      </c>
      <c r="AE213" s="172">
        <f>'VOL DWNLD'!AE213+'VOL DELTA'!AE213</f>
        <v>1</v>
      </c>
      <c r="AF213" s="172">
        <f>'VOL DWNLD'!AF213+'VOL DELTA'!AF213</f>
        <v>1.1000000000000001</v>
      </c>
      <c r="AG213" s="172">
        <f>'VOL DWNLD'!AG213+'VOL DELTA'!AG213</f>
        <v>1.1000000000000001</v>
      </c>
      <c r="AH213" s="172">
        <f>'VOL DWNLD'!AH213+'VOL DELTA'!AH213</f>
        <v>1.05</v>
      </c>
      <c r="AI213" s="172">
        <f>'VOL DWNLD'!AI213+'VOL DELTA'!AI213</f>
        <v>1</v>
      </c>
      <c r="AJ213" s="172">
        <f>'VOL DWNLD'!AJ213+'VOL DELTA'!AJ213</f>
        <v>1</v>
      </c>
      <c r="AK213" s="172">
        <f>'VOL DWNLD'!AK213+'VOL DELTA'!AK213</f>
        <v>1.02</v>
      </c>
      <c r="AL213" s="172">
        <f>'VOL DWNLD'!AL213+'VOL DELTA'!AL213</f>
        <v>1</v>
      </c>
      <c r="AM213" s="172">
        <f>'VOL DWNLD'!AM213+'VOL DELTA'!AM213</f>
        <v>1</v>
      </c>
      <c r="AN213" s="172">
        <f>'VOL DWNLD'!AN213+'VOL DELTA'!AN213</f>
        <v>1</v>
      </c>
      <c r="AO213" s="172">
        <f>'VOL DWNLD'!AO213+'VOL DELTA'!AO213</f>
        <v>1</v>
      </c>
    </row>
    <row r="214" spans="1:41" x14ac:dyDescent="0.25">
      <c r="B214" s="172">
        <f>'VOL DWNLD'!B214+'VOL DELTA'!B214</f>
        <v>1</v>
      </c>
      <c r="C214" s="172">
        <f>'VOL DWNLD'!C214+'VOL DELTA'!C214</f>
        <v>1</v>
      </c>
      <c r="D214" s="172">
        <f>'VOL DWNLD'!D214+'VOL DELTA'!D214</f>
        <v>1</v>
      </c>
      <c r="E214" s="172">
        <f>'VOL DWNLD'!E214+'VOL DELTA'!E214</f>
        <v>1</v>
      </c>
      <c r="F214" s="172">
        <f>'VOL DWNLD'!F214+'VOL DELTA'!F214</f>
        <v>1</v>
      </c>
      <c r="G214" s="172">
        <f>'VOL DWNLD'!G214+'VOL DELTA'!G214</f>
        <v>1</v>
      </c>
      <c r="H214" s="172">
        <f>'VOL DWNLD'!H214+'VOL DELTA'!H214</f>
        <v>1</v>
      </c>
      <c r="I214" s="172">
        <f>'VOL DWNLD'!I214+'VOL DELTA'!I214</f>
        <v>1</v>
      </c>
      <c r="J214" s="172">
        <f>'VOL DWNLD'!J214+'VOL DELTA'!J214</f>
        <v>1</v>
      </c>
      <c r="K214" s="172">
        <f>'VOL DWNLD'!K214+'VOL DELTA'!K214</f>
        <v>1</v>
      </c>
      <c r="L214" s="172">
        <f>'VOL DWNLD'!L214+'VOL DELTA'!L214</f>
        <v>1</v>
      </c>
      <c r="M214" s="172">
        <f>'VOL DWNLD'!M214+'VOL DELTA'!M214</f>
        <v>1</v>
      </c>
      <c r="N214" s="172">
        <f>'VOL DWNLD'!N214+'VOL DELTA'!N214</f>
        <v>1</v>
      </c>
      <c r="O214" s="172">
        <f>'VOL DWNLD'!O214+'VOL DELTA'!O214</f>
        <v>1</v>
      </c>
      <c r="P214" s="172">
        <f>'VOL DWNLD'!P214+'VOL DELTA'!P214</f>
        <v>1.03</v>
      </c>
      <c r="Q214" s="172">
        <f>'VOL DWNLD'!Q214+'VOL DELTA'!Q214</f>
        <v>1</v>
      </c>
      <c r="R214" s="172">
        <f>'VOL DWNLD'!R214+'VOL DELTA'!R214</f>
        <v>1</v>
      </c>
      <c r="S214" s="172">
        <f>'VOL DWNLD'!S214+'VOL DELTA'!S214</f>
        <v>1.02</v>
      </c>
      <c r="T214" s="172">
        <f>'VOL DWNLD'!T214+'VOL DELTA'!T214</f>
        <v>1</v>
      </c>
      <c r="U214" s="172">
        <f>'VOL DWNLD'!U214+'VOL DELTA'!U214</f>
        <v>1</v>
      </c>
      <c r="V214" s="172">
        <f>'VOL DWNLD'!V214+'VOL DELTA'!V214</f>
        <v>1</v>
      </c>
      <c r="W214" s="172">
        <f>'VOL DWNLD'!W214+'VOL DELTA'!W214</f>
        <v>1</v>
      </c>
      <c r="X214" s="172">
        <f>'VOL DWNLD'!X214+'VOL DELTA'!X214</f>
        <v>1</v>
      </c>
      <c r="Y214" s="172">
        <f>'VOL DWNLD'!Y214+'VOL DELTA'!Y214</f>
        <v>1.02</v>
      </c>
      <c r="Z214" s="172">
        <f>'VOL DWNLD'!Z214+'VOL DELTA'!Z214</f>
        <v>1</v>
      </c>
      <c r="AA214" s="172">
        <f>'VOL DWNLD'!AA214+'VOL DELTA'!AA214</f>
        <v>1</v>
      </c>
      <c r="AB214" s="172">
        <f>'VOL DWNLD'!AB214+'VOL DELTA'!AB214</f>
        <v>1</v>
      </c>
      <c r="AC214" s="172">
        <f>'VOL DWNLD'!AC214+'VOL DELTA'!AC214</f>
        <v>1</v>
      </c>
      <c r="AD214" s="172">
        <f>'VOL DWNLD'!AD214+'VOL DELTA'!AD214</f>
        <v>0.98</v>
      </c>
      <c r="AE214" s="172">
        <f>'VOL DWNLD'!AE214+'VOL DELTA'!AE214</f>
        <v>0.98</v>
      </c>
      <c r="AF214" s="172">
        <f>'VOL DWNLD'!AF214+'VOL DELTA'!AF214</f>
        <v>0.98</v>
      </c>
      <c r="AG214" s="172">
        <f>'VOL DWNLD'!AG214+'VOL DELTA'!AG214</f>
        <v>0.98</v>
      </c>
      <c r="AH214" s="172">
        <f>'VOL DWNLD'!AH214+'VOL DELTA'!AH214</f>
        <v>1.05</v>
      </c>
      <c r="AI214" s="172">
        <f>'VOL DWNLD'!AI214+'VOL DELTA'!AI214</f>
        <v>1</v>
      </c>
      <c r="AJ214" s="172">
        <f>'VOL DWNLD'!AJ214+'VOL DELTA'!AJ214</f>
        <v>1</v>
      </c>
      <c r="AK214" s="172">
        <f>'VOL DWNLD'!AK214+'VOL DELTA'!AK214</f>
        <v>1.02</v>
      </c>
      <c r="AL214" s="172">
        <f>'VOL DWNLD'!AL214+'VOL DELTA'!AL214</f>
        <v>1</v>
      </c>
      <c r="AM214" s="172">
        <f>'VOL DWNLD'!AM214+'VOL DELTA'!AM214</f>
        <v>1</v>
      </c>
      <c r="AN214" s="172">
        <f>'VOL DWNLD'!AN214+'VOL DELTA'!AN214</f>
        <v>1</v>
      </c>
      <c r="AO214" s="172">
        <f>'VOL DWNLD'!AO214+'VOL DELTA'!AO214</f>
        <v>1</v>
      </c>
    </row>
    <row r="215" spans="1:41" x14ac:dyDescent="0.25">
      <c r="B215" s="172">
        <f>'VOL DWNLD'!B215+'VOL DELTA'!B215</f>
        <v>1</v>
      </c>
      <c r="C215" s="172">
        <f>'VOL DWNLD'!C215+'VOL DELTA'!C215</f>
        <v>1</v>
      </c>
      <c r="D215" s="172">
        <f>'VOL DWNLD'!D215+'VOL DELTA'!D215</f>
        <v>1</v>
      </c>
      <c r="E215" s="172">
        <f>'VOL DWNLD'!E215+'VOL DELTA'!E215</f>
        <v>1</v>
      </c>
      <c r="F215" s="172">
        <f>'VOL DWNLD'!F215+'VOL DELTA'!F215</f>
        <v>1</v>
      </c>
      <c r="G215" s="172">
        <f>'VOL DWNLD'!G215+'VOL DELTA'!G215</f>
        <v>1</v>
      </c>
      <c r="H215" s="172">
        <f>'VOL DWNLD'!H215+'VOL DELTA'!H215</f>
        <v>1</v>
      </c>
      <c r="I215" s="172">
        <f>'VOL DWNLD'!I215+'VOL DELTA'!I215</f>
        <v>1</v>
      </c>
      <c r="J215" s="172">
        <f>'VOL DWNLD'!J215+'VOL DELTA'!J215</f>
        <v>1</v>
      </c>
      <c r="K215" s="172">
        <f>'VOL DWNLD'!K215+'VOL DELTA'!K215</f>
        <v>1</v>
      </c>
      <c r="L215" s="172">
        <f>'VOL DWNLD'!L215+'VOL DELTA'!L215</f>
        <v>1</v>
      </c>
      <c r="M215" s="172">
        <f>'VOL DWNLD'!M215+'VOL DELTA'!M215</f>
        <v>1</v>
      </c>
      <c r="N215" s="172">
        <f>'VOL DWNLD'!N215+'VOL DELTA'!N215</f>
        <v>1</v>
      </c>
      <c r="O215" s="172">
        <f>'VOL DWNLD'!O215+'VOL DELTA'!O215</f>
        <v>1</v>
      </c>
      <c r="P215" s="172">
        <f>'VOL DWNLD'!P215+'VOL DELTA'!P215</f>
        <v>1.03</v>
      </c>
      <c r="Q215" s="172">
        <f>'VOL DWNLD'!Q215+'VOL DELTA'!Q215</f>
        <v>1</v>
      </c>
      <c r="R215" s="172">
        <f>'VOL DWNLD'!R215+'VOL DELTA'!R215</f>
        <v>1</v>
      </c>
      <c r="S215" s="172">
        <f>'VOL DWNLD'!S215+'VOL DELTA'!S215</f>
        <v>1.02</v>
      </c>
      <c r="T215" s="172">
        <f>'VOL DWNLD'!T215+'VOL DELTA'!T215</f>
        <v>1</v>
      </c>
      <c r="U215" s="172">
        <f>'VOL DWNLD'!U215+'VOL DELTA'!U215</f>
        <v>1</v>
      </c>
      <c r="V215" s="172">
        <f>'VOL DWNLD'!V215+'VOL DELTA'!V215</f>
        <v>1</v>
      </c>
      <c r="W215" s="172">
        <f>'VOL DWNLD'!W215+'VOL DELTA'!W215</f>
        <v>1</v>
      </c>
      <c r="X215" s="172">
        <f>'VOL DWNLD'!X215+'VOL DELTA'!X215</f>
        <v>1</v>
      </c>
      <c r="Y215" s="172">
        <f>'VOL DWNLD'!Y215+'VOL DELTA'!Y215</f>
        <v>1.02</v>
      </c>
      <c r="Z215" s="172">
        <f>'VOL DWNLD'!Z215+'VOL DELTA'!Z215</f>
        <v>1</v>
      </c>
      <c r="AA215" s="172">
        <f>'VOL DWNLD'!AA215+'VOL DELTA'!AA215</f>
        <v>1</v>
      </c>
      <c r="AB215" s="172">
        <f>'VOL DWNLD'!AB215+'VOL DELTA'!AB215</f>
        <v>1</v>
      </c>
      <c r="AC215" s="172">
        <f>'VOL DWNLD'!AC215+'VOL DELTA'!AC215</f>
        <v>1</v>
      </c>
      <c r="AD215" s="172">
        <f>'VOL DWNLD'!AD215+'VOL DELTA'!AD215</f>
        <v>0.98</v>
      </c>
      <c r="AE215" s="172">
        <f>'VOL DWNLD'!AE215+'VOL DELTA'!AE215</f>
        <v>0.98</v>
      </c>
      <c r="AF215" s="172">
        <f>'VOL DWNLD'!AF215+'VOL DELTA'!AF215</f>
        <v>0.98</v>
      </c>
      <c r="AG215" s="172">
        <f>'VOL DWNLD'!AG215+'VOL DELTA'!AG215</f>
        <v>0.98</v>
      </c>
      <c r="AH215" s="172">
        <f>'VOL DWNLD'!AH215+'VOL DELTA'!AH215</f>
        <v>1.05</v>
      </c>
      <c r="AI215" s="172">
        <f>'VOL DWNLD'!AI215+'VOL DELTA'!AI215</f>
        <v>1</v>
      </c>
      <c r="AJ215" s="172">
        <f>'VOL DWNLD'!AJ215+'VOL DELTA'!AJ215</f>
        <v>1</v>
      </c>
      <c r="AK215" s="172">
        <f>'VOL DWNLD'!AK215+'VOL DELTA'!AK215</f>
        <v>1.02</v>
      </c>
      <c r="AL215" s="172">
        <f>'VOL DWNLD'!AL215+'VOL DELTA'!AL215</f>
        <v>1</v>
      </c>
      <c r="AM215" s="172">
        <f>'VOL DWNLD'!AM215+'VOL DELTA'!AM215</f>
        <v>1</v>
      </c>
      <c r="AN215" s="172">
        <f>'VOL DWNLD'!AN215+'VOL DELTA'!AN215</f>
        <v>1</v>
      </c>
      <c r="AO215" s="172">
        <f>'VOL DWNLD'!AO215+'VOL DELTA'!AO215</f>
        <v>1</v>
      </c>
    </row>
    <row r="216" spans="1:41" x14ac:dyDescent="0.25">
      <c r="B216" s="172">
        <f>'VOL DWNLD'!B216+'VOL DELTA'!B216</f>
        <v>1</v>
      </c>
      <c r="C216" s="172">
        <f>'VOL DWNLD'!C216+'VOL DELTA'!C216</f>
        <v>1</v>
      </c>
      <c r="D216" s="172">
        <f>'VOL DWNLD'!D216+'VOL DELTA'!D216</f>
        <v>1</v>
      </c>
      <c r="E216" s="172">
        <f>'VOL DWNLD'!E216+'VOL DELTA'!E216</f>
        <v>1</v>
      </c>
      <c r="F216" s="172">
        <f>'VOL DWNLD'!F216+'VOL DELTA'!F216</f>
        <v>1</v>
      </c>
      <c r="G216" s="172">
        <f>'VOL DWNLD'!G216+'VOL DELTA'!G216</f>
        <v>1</v>
      </c>
      <c r="H216" s="172">
        <f>'VOL DWNLD'!H216+'VOL DELTA'!H216</f>
        <v>1</v>
      </c>
      <c r="I216" s="172">
        <f>'VOL DWNLD'!I216+'VOL DELTA'!I216</f>
        <v>1</v>
      </c>
      <c r="J216" s="172">
        <f>'VOL DWNLD'!J216+'VOL DELTA'!J216</f>
        <v>1</v>
      </c>
      <c r="K216" s="172">
        <f>'VOL DWNLD'!K216+'VOL DELTA'!K216</f>
        <v>1</v>
      </c>
      <c r="L216" s="172">
        <f>'VOL DWNLD'!L216+'VOL DELTA'!L216</f>
        <v>1</v>
      </c>
      <c r="M216" s="172">
        <f>'VOL DWNLD'!M216+'VOL DELTA'!M216</f>
        <v>1</v>
      </c>
      <c r="N216" s="172">
        <f>'VOL DWNLD'!N216+'VOL DELTA'!N216</f>
        <v>1</v>
      </c>
      <c r="O216" s="172">
        <f>'VOL DWNLD'!O216+'VOL DELTA'!O216</f>
        <v>1</v>
      </c>
      <c r="P216" s="172">
        <f>'VOL DWNLD'!P216+'VOL DELTA'!P216</f>
        <v>1.03</v>
      </c>
      <c r="Q216" s="172">
        <f>'VOL DWNLD'!Q216+'VOL DELTA'!Q216</f>
        <v>1</v>
      </c>
      <c r="R216" s="172">
        <f>'VOL DWNLD'!R216+'VOL DELTA'!R216</f>
        <v>1</v>
      </c>
      <c r="S216" s="172">
        <f>'VOL DWNLD'!S216+'VOL DELTA'!S216</f>
        <v>1.02</v>
      </c>
      <c r="T216" s="172">
        <f>'VOL DWNLD'!T216+'VOL DELTA'!T216</f>
        <v>1</v>
      </c>
      <c r="U216" s="172">
        <f>'VOL DWNLD'!U216+'VOL DELTA'!U216</f>
        <v>1</v>
      </c>
      <c r="V216" s="172">
        <f>'VOL DWNLD'!V216+'VOL DELTA'!V216</f>
        <v>1</v>
      </c>
      <c r="W216" s="172">
        <f>'VOL DWNLD'!W216+'VOL DELTA'!W216</f>
        <v>1</v>
      </c>
      <c r="X216" s="172">
        <f>'VOL DWNLD'!X216+'VOL DELTA'!X216</f>
        <v>1</v>
      </c>
      <c r="Y216" s="172">
        <f>'VOL DWNLD'!Y216+'VOL DELTA'!Y216</f>
        <v>1.02</v>
      </c>
      <c r="Z216" s="172">
        <f>'VOL DWNLD'!Z216+'VOL DELTA'!Z216</f>
        <v>1</v>
      </c>
      <c r="AA216" s="172">
        <f>'VOL DWNLD'!AA216+'VOL DELTA'!AA216</f>
        <v>1</v>
      </c>
      <c r="AB216" s="172">
        <f>'VOL DWNLD'!AB216+'VOL DELTA'!AB216</f>
        <v>1</v>
      </c>
      <c r="AC216" s="172">
        <f>'VOL DWNLD'!AC216+'VOL DELTA'!AC216</f>
        <v>1</v>
      </c>
      <c r="AD216" s="172">
        <f>'VOL DWNLD'!AD216+'VOL DELTA'!AD216</f>
        <v>0.98</v>
      </c>
      <c r="AE216" s="172">
        <f>'VOL DWNLD'!AE216+'VOL DELTA'!AE216</f>
        <v>0.98</v>
      </c>
      <c r="AF216" s="172">
        <f>'VOL DWNLD'!AF216+'VOL DELTA'!AF216</f>
        <v>0.98</v>
      </c>
      <c r="AG216" s="172">
        <f>'VOL DWNLD'!AG216+'VOL DELTA'!AG216</f>
        <v>0.98</v>
      </c>
      <c r="AH216" s="172">
        <f>'VOL DWNLD'!AH216+'VOL DELTA'!AH216</f>
        <v>1.05</v>
      </c>
      <c r="AI216" s="172">
        <f>'VOL DWNLD'!AI216+'VOL DELTA'!AI216</f>
        <v>1</v>
      </c>
      <c r="AJ216" s="172">
        <f>'VOL DWNLD'!AJ216+'VOL DELTA'!AJ216</f>
        <v>1</v>
      </c>
      <c r="AK216" s="172">
        <f>'VOL DWNLD'!AK216+'VOL DELTA'!AK216</f>
        <v>1.02</v>
      </c>
      <c r="AL216" s="172">
        <f>'VOL DWNLD'!AL216+'VOL DELTA'!AL216</f>
        <v>1</v>
      </c>
      <c r="AM216" s="172">
        <f>'VOL DWNLD'!AM216+'VOL DELTA'!AM216</f>
        <v>1</v>
      </c>
      <c r="AN216" s="172">
        <f>'VOL DWNLD'!AN216+'VOL DELTA'!AN216</f>
        <v>1</v>
      </c>
      <c r="AO216" s="172">
        <f>'VOL DWNLD'!AO216+'VOL DELTA'!AO216</f>
        <v>1</v>
      </c>
    </row>
    <row r="217" spans="1:41" x14ac:dyDescent="0.25">
      <c r="B217" s="172">
        <f>'VOL DWNLD'!B217+'VOL DELTA'!B217</f>
        <v>1</v>
      </c>
      <c r="C217" s="172">
        <f>'VOL DWNLD'!C217+'VOL DELTA'!C217</f>
        <v>1</v>
      </c>
      <c r="D217" s="172">
        <f>'VOL DWNLD'!D217+'VOL DELTA'!D217</f>
        <v>1</v>
      </c>
      <c r="E217" s="172">
        <f>'VOL DWNLD'!E217+'VOL DELTA'!E217</f>
        <v>1</v>
      </c>
      <c r="F217" s="172">
        <f>'VOL DWNLD'!F217+'VOL DELTA'!F217</f>
        <v>1</v>
      </c>
      <c r="G217" s="172">
        <f>'VOL DWNLD'!G217+'VOL DELTA'!G217</f>
        <v>1</v>
      </c>
      <c r="H217" s="172">
        <f>'VOL DWNLD'!H217+'VOL DELTA'!H217</f>
        <v>1</v>
      </c>
      <c r="I217" s="172">
        <f>'VOL DWNLD'!I217+'VOL DELTA'!I217</f>
        <v>1</v>
      </c>
      <c r="J217" s="172">
        <f>'VOL DWNLD'!J217+'VOL DELTA'!J217</f>
        <v>1</v>
      </c>
      <c r="K217" s="172">
        <f>'VOL DWNLD'!K217+'VOL DELTA'!K217</f>
        <v>1</v>
      </c>
      <c r="L217" s="172">
        <f>'VOL DWNLD'!L217+'VOL DELTA'!L217</f>
        <v>1</v>
      </c>
      <c r="M217" s="172">
        <f>'VOL DWNLD'!M217+'VOL DELTA'!M217</f>
        <v>1</v>
      </c>
      <c r="N217" s="172">
        <f>'VOL DWNLD'!N217+'VOL DELTA'!N217</f>
        <v>1</v>
      </c>
      <c r="O217" s="172">
        <f>'VOL DWNLD'!O217+'VOL DELTA'!O217</f>
        <v>1</v>
      </c>
      <c r="P217" s="172">
        <f>'VOL DWNLD'!P217+'VOL DELTA'!P217</f>
        <v>1.03</v>
      </c>
      <c r="Q217" s="172">
        <f>'VOL DWNLD'!Q217+'VOL DELTA'!Q217</f>
        <v>1</v>
      </c>
      <c r="R217" s="172">
        <f>'VOL DWNLD'!R217+'VOL DELTA'!R217</f>
        <v>1</v>
      </c>
      <c r="S217" s="172">
        <f>'VOL DWNLD'!S217+'VOL DELTA'!S217</f>
        <v>1.02</v>
      </c>
      <c r="T217" s="172">
        <f>'VOL DWNLD'!T217+'VOL DELTA'!T217</f>
        <v>1</v>
      </c>
      <c r="U217" s="172">
        <f>'VOL DWNLD'!U217+'VOL DELTA'!U217</f>
        <v>1</v>
      </c>
      <c r="V217" s="172">
        <f>'VOL DWNLD'!V217+'VOL DELTA'!V217</f>
        <v>1</v>
      </c>
      <c r="W217" s="172">
        <f>'VOL DWNLD'!W217+'VOL DELTA'!W217</f>
        <v>1</v>
      </c>
      <c r="X217" s="172">
        <f>'VOL DWNLD'!X217+'VOL DELTA'!X217</f>
        <v>1</v>
      </c>
      <c r="Y217" s="172">
        <f>'VOL DWNLD'!Y217+'VOL DELTA'!Y217</f>
        <v>1.02</v>
      </c>
      <c r="Z217" s="172">
        <f>'VOL DWNLD'!Z217+'VOL DELTA'!Z217</f>
        <v>1</v>
      </c>
      <c r="AA217" s="172">
        <f>'VOL DWNLD'!AA217+'VOL DELTA'!AA217</f>
        <v>1</v>
      </c>
      <c r="AB217" s="172">
        <f>'VOL DWNLD'!AB217+'VOL DELTA'!AB217</f>
        <v>1</v>
      </c>
      <c r="AC217" s="172">
        <f>'VOL DWNLD'!AC217+'VOL DELTA'!AC217</f>
        <v>1</v>
      </c>
      <c r="AD217" s="172">
        <f>'VOL DWNLD'!AD217+'VOL DELTA'!AD217</f>
        <v>0.98</v>
      </c>
      <c r="AE217" s="172">
        <f>'VOL DWNLD'!AE217+'VOL DELTA'!AE217</f>
        <v>0.98</v>
      </c>
      <c r="AF217" s="172">
        <f>'VOL DWNLD'!AF217+'VOL DELTA'!AF217</f>
        <v>0.98</v>
      </c>
      <c r="AG217" s="172">
        <f>'VOL DWNLD'!AG217+'VOL DELTA'!AG217</f>
        <v>0.98</v>
      </c>
      <c r="AH217" s="172">
        <f>'VOL DWNLD'!AH217+'VOL DELTA'!AH217</f>
        <v>1.05</v>
      </c>
      <c r="AI217" s="172">
        <f>'VOL DWNLD'!AI217+'VOL DELTA'!AI217</f>
        <v>1</v>
      </c>
      <c r="AJ217" s="172">
        <f>'VOL DWNLD'!AJ217+'VOL DELTA'!AJ217</f>
        <v>1</v>
      </c>
      <c r="AK217" s="172">
        <f>'VOL DWNLD'!AK217+'VOL DELTA'!AK217</f>
        <v>1.02</v>
      </c>
      <c r="AL217" s="172">
        <f>'VOL DWNLD'!AL217+'VOL DELTA'!AL217</f>
        <v>1</v>
      </c>
      <c r="AM217" s="172">
        <f>'VOL DWNLD'!AM217+'VOL DELTA'!AM217</f>
        <v>1</v>
      </c>
      <c r="AN217" s="172">
        <f>'VOL DWNLD'!AN217+'VOL DELTA'!AN217</f>
        <v>1</v>
      </c>
      <c r="AO217" s="172">
        <f>'VOL DWNLD'!AO217+'VOL DELTA'!AO217</f>
        <v>1</v>
      </c>
    </row>
    <row r="218" spans="1:41" x14ac:dyDescent="0.25">
      <c r="B218" s="172">
        <f>'VOL DWNLD'!B218+'VOL DELTA'!B218</f>
        <v>1</v>
      </c>
      <c r="C218" s="172">
        <f>'VOL DWNLD'!C218+'VOL DELTA'!C218</f>
        <v>1</v>
      </c>
      <c r="D218" s="172">
        <f>'VOL DWNLD'!D218+'VOL DELTA'!D218</f>
        <v>1</v>
      </c>
      <c r="E218" s="172">
        <f>'VOL DWNLD'!E218+'VOL DELTA'!E218</f>
        <v>1</v>
      </c>
      <c r="F218" s="172">
        <f>'VOL DWNLD'!F218+'VOL DELTA'!F218</f>
        <v>1</v>
      </c>
      <c r="G218" s="172">
        <f>'VOL DWNLD'!G218+'VOL DELTA'!G218</f>
        <v>1</v>
      </c>
      <c r="H218" s="172">
        <f>'VOL DWNLD'!H218+'VOL DELTA'!H218</f>
        <v>1</v>
      </c>
      <c r="I218" s="172">
        <f>'VOL DWNLD'!I218+'VOL DELTA'!I218</f>
        <v>1</v>
      </c>
      <c r="J218" s="172">
        <f>'VOL DWNLD'!J218+'VOL DELTA'!J218</f>
        <v>1</v>
      </c>
      <c r="K218" s="172">
        <f>'VOL DWNLD'!K218+'VOL DELTA'!K218</f>
        <v>1</v>
      </c>
      <c r="L218" s="172">
        <f>'VOL DWNLD'!L218+'VOL DELTA'!L218</f>
        <v>1</v>
      </c>
      <c r="M218" s="172">
        <f>'VOL DWNLD'!M218+'VOL DELTA'!M218</f>
        <v>1</v>
      </c>
      <c r="N218" s="172">
        <f>'VOL DWNLD'!N218+'VOL DELTA'!N218</f>
        <v>1</v>
      </c>
      <c r="O218" s="172">
        <f>'VOL DWNLD'!O218+'VOL DELTA'!O218</f>
        <v>1</v>
      </c>
      <c r="P218" s="172">
        <f>'VOL DWNLD'!P218+'VOL DELTA'!P218</f>
        <v>1.03</v>
      </c>
      <c r="Q218" s="172">
        <f>'VOL DWNLD'!Q218+'VOL DELTA'!Q218</f>
        <v>1</v>
      </c>
      <c r="R218" s="172">
        <f>'VOL DWNLD'!R218+'VOL DELTA'!R218</f>
        <v>1</v>
      </c>
      <c r="S218" s="172">
        <f>'VOL DWNLD'!S218+'VOL DELTA'!S218</f>
        <v>1.02</v>
      </c>
      <c r="T218" s="172">
        <f>'VOL DWNLD'!T218+'VOL DELTA'!T218</f>
        <v>1</v>
      </c>
      <c r="U218" s="172">
        <f>'VOL DWNLD'!U218+'VOL DELTA'!U218</f>
        <v>1</v>
      </c>
      <c r="V218" s="172">
        <f>'VOL DWNLD'!V218+'VOL DELTA'!V218</f>
        <v>1</v>
      </c>
      <c r="W218" s="172">
        <f>'VOL DWNLD'!W218+'VOL DELTA'!W218</f>
        <v>1</v>
      </c>
      <c r="X218" s="172">
        <f>'VOL DWNLD'!X218+'VOL DELTA'!X218</f>
        <v>1</v>
      </c>
      <c r="Y218" s="172">
        <f>'VOL DWNLD'!Y218+'VOL DELTA'!Y218</f>
        <v>1.02</v>
      </c>
      <c r="Z218" s="172">
        <f>'VOL DWNLD'!Z218+'VOL DELTA'!Z218</f>
        <v>1</v>
      </c>
      <c r="AA218" s="172">
        <f>'VOL DWNLD'!AA218+'VOL DELTA'!AA218</f>
        <v>1</v>
      </c>
      <c r="AB218" s="172">
        <f>'VOL DWNLD'!AB218+'VOL DELTA'!AB218</f>
        <v>1</v>
      </c>
      <c r="AC218" s="172">
        <f>'VOL DWNLD'!AC218+'VOL DELTA'!AC218</f>
        <v>1</v>
      </c>
      <c r="AD218" s="172">
        <f>'VOL DWNLD'!AD218+'VOL DELTA'!AD218</f>
        <v>0.98</v>
      </c>
      <c r="AE218" s="172">
        <f>'VOL DWNLD'!AE218+'VOL DELTA'!AE218</f>
        <v>0.98</v>
      </c>
      <c r="AF218" s="172">
        <f>'VOL DWNLD'!AF218+'VOL DELTA'!AF218</f>
        <v>0.98</v>
      </c>
      <c r="AG218" s="172">
        <f>'VOL DWNLD'!AG218+'VOL DELTA'!AG218</f>
        <v>0.98</v>
      </c>
      <c r="AH218" s="172">
        <f>'VOL DWNLD'!AH218+'VOL DELTA'!AH218</f>
        <v>1.05</v>
      </c>
      <c r="AI218" s="172">
        <f>'VOL DWNLD'!AI218+'VOL DELTA'!AI218</f>
        <v>1</v>
      </c>
      <c r="AJ218" s="172">
        <f>'VOL DWNLD'!AJ218+'VOL DELTA'!AJ218</f>
        <v>1</v>
      </c>
      <c r="AK218" s="172">
        <f>'VOL DWNLD'!AK218+'VOL DELTA'!AK218</f>
        <v>1.02</v>
      </c>
      <c r="AL218" s="172">
        <f>'VOL DWNLD'!AL218+'VOL DELTA'!AL218</f>
        <v>1</v>
      </c>
      <c r="AM218" s="172">
        <f>'VOL DWNLD'!AM218+'VOL DELTA'!AM218</f>
        <v>1</v>
      </c>
      <c r="AN218" s="172">
        <f>'VOL DWNLD'!AN218+'VOL DELTA'!AN218</f>
        <v>1</v>
      </c>
      <c r="AO218" s="172">
        <f>'VOL DWNLD'!AO218+'VOL DELTA'!AO218</f>
        <v>1</v>
      </c>
    </row>
    <row r="219" spans="1:41" x14ac:dyDescent="0.25">
      <c r="B219" s="172">
        <f>'VOL DWNLD'!B219+'VOL DELTA'!B219</f>
        <v>1</v>
      </c>
      <c r="C219" s="172">
        <f>'VOL DWNLD'!C219+'VOL DELTA'!C219</f>
        <v>1</v>
      </c>
      <c r="D219" s="172">
        <f>'VOL DWNLD'!D219+'VOL DELTA'!D219</f>
        <v>1</v>
      </c>
      <c r="E219" s="172">
        <f>'VOL DWNLD'!E219+'VOL DELTA'!E219</f>
        <v>1</v>
      </c>
      <c r="F219" s="172">
        <f>'VOL DWNLD'!F219+'VOL DELTA'!F219</f>
        <v>1</v>
      </c>
      <c r="G219" s="172">
        <f>'VOL DWNLD'!G219+'VOL DELTA'!G219</f>
        <v>1</v>
      </c>
      <c r="H219" s="172">
        <f>'VOL DWNLD'!H219+'VOL DELTA'!H219</f>
        <v>1</v>
      </c>
      <c r="I219" s="172">
        <f>'VOL DWNLD'!I219+'VOL DELTA'!I219</f>
        <v>1</v>
      </c>
      <c r="J219" s="172">
        <f>'VOL DWNLD'!J219+'VOL DELTA'!J219</f>
        <v>1</v>
      </c>
      <c r="K219" s="172">
        <f>'VOL DWNLD'!K219+'VOL DELTA'!K219</f>
        <v>1</v>
      </c>
      <c r="L219" s="172">
        <f>'VOL DWNLD'!L219+'VOL DELTA'!L219</f>
        <v>1</v>
      </c>
      <c r="M219" s="172">
        <f>'VOL DWNLD'!M219+'VOL DELTA'!M219</f>
        <v>1</v>
      </c>
      <c r="N219" s="172">
        <f>'VOL DWNLD'!N219+'VOL DELTA'!N219</f>
        <v>1</v>
      </c>
      <c r="O219" s="172">
        <f>'VOL DWNLD'!O219+'VOL DELTA'!O219</f>
        <v>1</v>
      </c>
      <c r="P219" s="172">
        <f>'VOL DWNLD'!P219+'VOL DELTA'!P219</f>
        <v>1.03</v>
      </c>
      <c r="Q219" s="172">
        <f>'VOL DWNLD'!Q219+'VOL DELTA'!Q219</f>
        <v>1</v>
      </c>
      <c r="R219" s="172">
        <f>'VOL DWNLD'!R219+'VOL DELTA'!R219</f>
        <v>1</v>
      </c>
      <c r="S219" s="172">
        <f>'VOL DWNLD'!S219+'VOL DELTA'!S219</f>
        <v>1.02</v>
      </c>
      <c r="T219" s="172">
        <f>'VOL DWNLD'!T219+'VOL DELTA'!T219</f>
        <v>1</v>
      </c>
      <c r="U219" s="172">
        <f>'VOL DWNLD'!U219+'VOL DELTA'!U219</f>
        <v>1</v>
      </c>
      <c r="V219" s="172">
        <f>'VOL DWNLD'!V219+'VOL DELTA'!V219</f>
        <v>1</v>
      </c>
      <c r="W219" s="172">
        <f>'VOL DWNLD'!W219+'VOL DELTA'!W219</f>
        <v>1</v>
      </c>
      <c r="X219" s="172">
        <f>'VOL DWNLD'!X219+'VOL DELTA'!X219</f>
        <v>1</v>
      </c>
      <c r="Y219" s="172">
        <f>'VOL DWNLD'!Y219+'VOL DELTA'!Y219</f>
        <v>1.02</v>
      </c>
      <c r="Z219" s="172">
        <f>'VOL DWNLD'!Z219+'VOL DELTA'!Z219</f>
        <v>1</v>
      </c>
      <c r="AA219" s="172">
        <f>'VOL DWNLD'!AA219+'VOL DELTA'!AA219</f>
        <v>1</v>
      </c>
      <c r="AB219" s="172">
        <f>'VOL DWNLD'!AB219+'VOL DELTA'!AB219</f>
        <v>1</v>
      </c>
      <c r="AC219" s="172">
        <f>'VOL DWNLD'!AC219+'VOL DELTA'!AC219</f>
        <v>1</v>
      </c>
      <c r="AD219" s="172">
        <f>'VOL DWNLD'!AD219+'VOL DELTA'!AD219</f>
        <v>0.98</v>
      </c>
      <c r="AE219" s="172">
        <f>'VOL DWNLD'!AE219+'VOL DELTA'!AE219</f>
        <v>0.98</v>
      </c>
      <c r="AF219" s="172">
        <f>'VOL DWNLD'!AF219+'VOL DELTA'!AF219</f>
        <v>0.98</v>
      </c>
      <c r="AG219" s="172">
        <f>'VOL DWNLD'!AG219+'VOL DELTA'!AG219</f>
        <v>0.98</v>
      </c>
      <c r="AH219" s="172">
        <f>'VOL DWNLD'!AH219+'VOL DELTA'!AH219</f>
        <v>1.05</v>
      </c>
      <c r="AI219" s="172">
        <f>'VOL DWNLD'!AI219+'VOL DELTA'!AI219</f>
        <v>1</v>
      </c>
      <c r="AJ219" s="172">
        <f>'VOL DWNLD'!AJ219+'VOL DELTA'!AJ219</f>
        <v>1</v>
      </c>
      <c r="AK219" s="172">
        <f>'VOL DWNLD'!AK219+'VOL DELTA'!AK219</f>
        <v>1.02</v>
      </c>
      <c r="AL219" s="172">
        <f>'VOL DWNLD'!AL219+'VOL DELTA'!AL219</f>
        <v>1</v>
      </c>
      <c r="AM219" s="172">
        <f>'VOL DWNLD'!AM219+'VOL DELTA'!AM219</f>
        <v>1</v>
      </c>
      <c r="AN219" s="172">
        <f>'VOL DWNLD'!AN219+'VOL DELTA'!AN219</f>
        <v>1</v>
      </c>
      <c r="AO219" s="172">
        <f>'VOL DWNLD'!AO219+'VOL DELTA'!AO219</f>
        <v>1</v>
      </c>
    </row>
    <row r="220" spans="1:41" x14ac:dyDescent="0.25">
      <c r="B220" s="172">
        <f>'VOL DWNLD'!B220+'VOL DELTA'!B220</f>
        <v>1</v>
      </c>
      <c r="C220" s="172">
        <f>'VOL DWNLD'!C220+'VOL DELTA'!C220</f>
        <v>1</v>
      </c>
      <c r="D220" s="172">
        <f>'VOL DWNLD'!D220+'VOL DELTA'!D220</f>
        <v>1</v>
      </c>
      <c r="E220" s="172">
        <f>'VOL DWNLD'!E220+'VOL DELTA'!E220</f>
        <v>1</v>
      </c>
      <c r="F220" s="172">
        <f>'VOL DWNLD'!F220+'VOL DELTA'!F220</f>
        <v>1</v>
      </c>
      <c r="G220" s="172">
        <f>'VOL DWNLD'!G220+'VOL DELTA'!G220</f>
        <v>1</v>
      </c>
      <c r="H220" s="172">
        <f>'VOL DWNLD'!H220+'VOL DELTA'!H220</f>
        <v>1</v>
      </c>
      <c r="I220" s="172">
        <f>'VOL DWNLD'!I220+'VOL DELTA'!I220</f>
        <v>1</v>
      </c>
      <c r="J220" s="172">
        <f>'VOL DWNLD'!J220+'VOL DELTA'!J220</f>
        <v>1</v>
      </c>
      <c r="K220" s="172">
        <f>'VOL DWNLD'!K220+'VOL DELTA'!K220</f>
        <v>1</v>
      </c>
      <c r="L220" s="172">
        <f>'VOL DWNLD'!L220+'VOL DELTA'!L220</f>
        <v>1</v>
      </c>
      <c r="M220" s="172">
        <f>'VOL DWNLD'!M220+'VOL DELTA'!M220</f>
        <v>1</v>
      </c>
      <c r="N220" s="172">
        <f>'VOL DWNLD'!N220+'VOL DELTA'!N220</f>
        <v>1</v>
      </c>
      <c r="O220" s="172">
        <f>'VOL DWNLD'!O220+'VOL DELTA'!O220</f>
        <v>1</v>
      </c>
      <c r="P220" s="172">
        <f>'VOL DWNLD'!P220+'VOL DELTA'!P220</f>
        <v>1.03</v>
      </c>
      <c r="Q220" s="172">
        <f>'VOL DWNLD'!Q220+'VOL DELTA'!Q220</f>
        <v>1</v>
      </c>
      <c r="R220" s="172">
        <f>'VOL DWNLD'!R220+'VOL DELTA'!R220</f>
        <v>1</v>
      </c>
      <c r="S220" s="172">
        <f>'VOL DWNLD'!S220+'VOL DELTA'!S220</f>
        <v>1.02</v>
      </c>
      <c r="T220" s="172">
        <f>'VOL DWNLD'!T220+'VOL DELTA'!T220</f>
        <v>1</v>
      </c>
      <c r="U220" s="172">
        <f>'VOL DWNLD'!U220+'VOL DELTA'!U220</f>
        <v>1</v>
      </c>
      <c r="V220" s="172">
        <f>'VOL DWNLD'!V220+'VOL DELTA'!V220</f>
        <v>1</v>
      </c>
      <c r="W220" s="172">
        <f>'VOL DWNLD'!W220+'VOL DELTA'!W220</f>
        <v>1</v>
      </c>
      <c r="X220" s="172">
        <f>'VOL DWNLD'!X220+'VOL DELTA'!X220</f>
        <v>1</v>
      </c>
      <c r="Y220" s="172">
        <f>'VOL DWNLD'!Y220+'VOL DELTA'!Y220</f>
        <v>1.02</v>
      </c>
      <c r="Z220" s="172">
        <f>'VOL DWNLD'!Z220+'VOL DELTA'!Z220</f>
        <v>1</v>
      </c>
      <c r="AA220" s="172">
        <f>'VOL DWNLD'!AA220+'VOL DELTA'!AA220</f>
        <v>1</v>
      </c>
      <c r="AB220" s="172">
        <f>'VOL DWNLD'!AB220+'VOL DELTA'!AB220</f>
        <v>1</v>
      </c>
      <c r="AC220" s="172">
        <f>'VOL DWNLD'!AC220+'VOL DELTA'!AC220</f>
        <v>1</v>
      </c>
      <c r="AD220" s="172">
        <f>'VOL DWNLD'!AD220+'VOL DELTA'!AD220</f>
        <v>0.98</v>
      </c>
      <c r="AE220" s="172">
        <f>'VOL DWNLD'!AE220+'VOL DELTA'!AE220</f>
        <v>0.98</v>
      </c>
      <c r="AF220" s="172">
        <f>'VOL DWNLD'!AF220+'VOL DELTA'!AF220</f>
        <v>0.98</v>
      </c>
      <c r="AG220" s="172">
        <f>'VOL DWNLD'!AG220+'VOL DELTA'!AG220</f>
        <v>0.98</v>
      </c>
      <c r="AH220" s="172">
        <f>'VOL DWNLD'!AH220+'VOL DELTA'!AH220</f>
        <v>1.05</v>
      </c>
      <c r="AI220" s="172">
        <f>'VOL DWNLD'!AI220+'VOL DELTA'!AI220</f>
        <v>1</v>
      </c>
      <c r="AJ220" s="172">
        <f>'VOL DWNLD'!AJ220+'VOL DELTA'!AJ220</f>
        <v>1</v>
      </c>
      <c r="AK220" s="172">
        <f>'VOL DWNLD'!AK220+'VOL DELTA'!AK220</f>
        <v>1.02</v>
      </c>
      <c r="AL220" s="172">
        <f>'VOL DWNLD'!AL220+'VOL DELTA'!AL220</f>
        <v>1</v>
      </c>
      <c r="AM220" s="172">
        <f>'VOL DWNLD'!AM220+'VOL DELTA'!AM220</f>
        <v>1</v>
      </c>
      <c r="AN220" s="172">
        <f>'VOL DWNLD'!AN220+'VOL DELTA'!AN220</f>
        <v>1</v>
      </c>
      <c r="AO220" s="172">
        <f>'VOL DWNLD'!AO220+'VOL DELTA'!AO220</f>
        <v>1</v>
      </c>
    </row>
    <row r="221" spans="1:41" x14ac:dyDescent="0.25">
      <c r="B221" s="172">
        <f>'VOL DWNLD'!B221+'VOL DELTA'!B221</f>
        <v>1</v>
      </c>
      <c r="C221" s="172">
        <f>'VOL DWNLD'!C221+'VOL DELTA'!C221</f>
        <v>1</v>
      </c>
      <c r="D221" s="172">
        <f>'VOL DWNLD'!D221+'VOL DELTA'!D221</f>
        <v>1</v>
      </c>
      <c r="E221" s="172">
        <f>'VOL DWNLD'!E221+'VOL DELTA'!E221</f>
        <v>1</v>
      </c>
      <c r="F221" s="172">
        <f>'VOL DWNLD'!F221+'VOL DELTA'!F221</f>
        <v>1</v>
      </c>
      <c r="G221" s="172">
        <f>'VOL DWNLD'!G221+'VOL DELTA'!G221</f>
        <v>1</v>
      </c>
      <c r="H221" s="172">
        <f>'VOL DWNLD'!H221+'VOL DELTA'!H221</f>
        <v>1</v>
      </c>
      <c r="I221" s="172">
        <f>'VOL DWNLD'!I221+'VOL DELTA'!I221</f>
        <v>1</v>
      </c>
      <c r="J221" s="172">
        <f>'VOL DWNLD'!J221+'VOL DELTA'!J221</f>
        <v>1</v>
      </c>
      <c r="K221" s="172">
        <f>'VOL DWNLD'!K221+'VOL DELTA'!K221</f>
        <v>1</v>
      </c>
      <c r="L221" s="172">
        <f>'VOL DWNLD'!L221+'VOL DELTA'!L221</f>
        <v>1</v>
      </c>
      <c r="M221" s="172">
        <f>'VOL DWNLD'!M221+'VOL DELTA'!M221</f>
        <v>1</v>
      </c>
      <c r="N221" s="172">
        <f>'VOL DWNLD'!N221+'VOL DELTA'!N221</f>
        <v>1</v>
      </c>
      <c r="O221" s="172">
        <f>'VOL DWNLD'!O221+'VOL DELTA'!O221</f>
        <v>1</v>
      </c>
      <c r="P221" s="172">
        <f>'VOL DWNLD'!P221+'VOL DELTA'!P221</f>
        <v>1.03</v>
      </c>
      <c r="Q221" s="172">
        <f>'VOL DWNLD'!Q221+'VOL DELTA'!Q221</f>
        <v>1</v>
      </c>
      <c r="R221" s="172">
        <f>'VOL DWNLD'!R221+'VOL DELTA'!R221</f>
        <v>1</v>
      </c>
      <c r="S221" s="172">
        <f>'VOL DWNLD'!S221+'VOL DELTA'!S221</f>
        <v>1.02</v>
      </c>
      <c r="T221" s="172">
        <f>'VOL DWNLD'!T221+'VOL DELTA'!T221</f>
        <v>1</v>
      </c>
      <c r="U221" s="172">
        <f>'VOL DWNLD'!U221+'VOL DELTA'!U221</f>
        <v>1</v>
      </c>
      <c r="V221" s="172">
        <f>'VOL DWNLD'!V221+'VOL DELTA'!V221</f>
        <v>1</v>
      </c>
      <c r="W221" s="172">
        <f>'VOL DWNLD'!W221+'VOL DELTA'!W221</f>
        <v>1</v>
      </c>
      <c r="X221" s="172">
        <f>'VOL DWNLD'!X221+'VOL DELTA'!X221</f>
        <v>1</v>
      </c>
      <c r="Y221" s="172">
        <f>'VOL DWNLD'!Y221+'VOL DELTA'!Y221</f>
        <v>1</v>
      </c>
      <c r="Z221" s="172">
        <f>'VOL DWNLD'!Z221+'VOL DELTA'!Z221</f>
        <v>1</v>
      </c>
      <c r="AA221" s="172">
        <f>'VOL DWNLD'!AA221+'VOL DELTA'!AA221</f>
        <v>1</v>
      </c>
      <c r="AB221" s="172">
        <f>'VOL DWNLD'!AB221+'VOL DELTA'!AB221</f>
        <v>1</v>
      </c>
      <c r="AC221" s="172">
        <f>'VOL DWNLD'!AC221+'VOL DELTA'!AC221</f>
        <v>1</v>
      </c>
      <c r="AD221" s="172">
        <f>'VOL DWNLD'!AD221+'VOL DELTA'!AD221</f>
        <v>1</v>
      </c>
      <c r="AE221" s="172">
        <f>'VOL DWNLD'!AE221+'VOL DELTA'!AE221</f>
        <v>1</v>
      </c>
      <c r="AF221" s="172">
        <f>'VOL DWNLD'!AF221+'VOL DELTA'!AF221</f>
        <v>1.1000000000000001</v>
      </c>
      <c r="AG221" s="172">
        <f>'VOL DWNLD'!AG221+'VOL DELTA'!AG221</f>
        <v>1.1000000000000001</v>
      </c>
      <c r="AH221" s="172">
        <f>'VOL DWNLD'!AH221+'VOL DELTA'!AH221</f>
        <v>1.05</v>
      </c>
      <c r="AI221" s="172">
        <f>'VOL DWNLD'!AI221+'VOL DELTA'!AI221</f>
        <v>1</v>
      </c>
      <c r="AJ221" s="172">
        <f>'VOL DWNLD'!AJ221+'VOL DELTA'!AJ221</f>
        <v>1</v>
      </c>
      <c r="AK221" s="172">
        <f>'VOL DWNLD'!AK221+'VOL DELTA'!AK221</f>
        <v>1.02</v>
      </c>
      <c r="AL221" s="172">
        <f>'VOL DWNLD'!AL221+'VOL DELTA'!AL221</f>
        <v>1</v>
      </c>
      <c r="AM221" s="172">
        <f>'VOL DWNLD'!AM221+'VOL DELTA'!AM221</f>
        <v>1</v>
      </c>
      <c r="AN221" s="172">
        <f>'VOL DWNLD'!AN221+'VOL DELTA'!AN221</f>
        <v>1</v>
      </c>
      <c r="AO221" s="172">
        <f>'VOL DWNLD'!AO221+'VOL DELTA'!AO221</f>
        <v>1</v>
      </c>
    </row>
    <row r="222" spans="1:41" x14ac:dyDescent="0.25">
      <c r="B222" s="172">
        <f>'VOL DWNLD'!B222+'VOL DELTA'!B222</f>
        <v>1</v>
      </c>
      <c r="C222" s="172">
        <f>'VOL DWNLD'!C222+'VOL DELTA'!C222</f>
        <v>1</v>
      </c>
      <c r="D222" s="172">
        <f>'VOL DWNLD'!D222+'VOL DELTA'!D222</f>
        <v>1</v>
      </c>
      <c r="E222" s="172">
        <f>'VOL DWNLD'!E222+'VOL DELTA'!E222</f>
        <v>1</v>
      </c>
      <c r="F222" s="172">
        <f>'VOL DWNLD'!F222+'VOL DELTA'!F222</f>
        <v>1</v>
      </c>
      <c r="G222" s="172">
        <f>'VOL DWNLD'!G222+'VOL DELTA'!G222</f>
        <v>1</v>
      </c>
      <c r="H222" s="172">
        <f>'VOL DWNLD'!H222+'VOL DELTA'!H222</f>
        <v>1</v>
      </c>
      <c r="I222" s="172">
        <f>'VOL DWNLD'!I222+'VOL DELTA'!I222</f>
        <v>1</v>
      </c>
      <c r="J222" s="172">
        <f>'VOL DWNLD'!J222+'VOL DELTA'!J222</f>
        <v>1</v>
      </c>
      <c r="K222" s="172">
        <f>'VOL DWNLD'!K222+'VOL DELTA'!K222</f>
        <v>1</v>
      </c>
      <c r="L222" s="172">
        <f>'VOL DWNLD'!L222+'VOL DELTA'!L222</f>
        <v>1</v>
      </c>
      <c r="M222" s="172">
        <f>'VOL DWNLD'!M222+'VOL DELTA'!M222</f>
        <v>1</v>
      </c>
      <c r="N222" s="172">
        <f>'VOL DWNLD'!N222+'VOL DELTA'!N222</f>
        <v>1</v>
      </c>
      <c r="O222" s="172">
        <f>'VOL DWNLD'!O222+'VOL DELTA'!O222</f>
        <v>1</v>
      </c>
      <c r="P222" s="172">
        <f>'VOL DWNLD'!P222+'VOL DELTA'!P222</f>
        <v>1.03</v>
      </c>
      <c r="Q222" s="172">
        <f>'VOL DWNLD'!Q222+'VOL DELTA'!Q222</f>
        <v>1</v>
      </c>
      <c r="R222" s="172">
        <f>'VOL DWNLD'!R222+'VOL DELTA'!R222</f>
        <v>1</v>
      </c>
      <c r="S222" s="172">
        <f>'VOL DWNLD'!S222+'VOL DELTA'!S222</f>
        <v>1.02</v>
      </c>
      <c r="T222" s="172">
        <f>'VOL DWNLD'!T222+'VOL DELTA'!T222</f>
        <v>1</v>
      </c>
      <c r="U222" s="172">
        <f>'VOL DWNLD'!U222+'VOL DELTA'!U222</f>
        <v>1</v>
      </c>
      <c r="V222" s="172">
        <f>'VOL DWNLD'!V222+'VOL DELTA'!V222</f>
        <v>1</v>
      </c>
      <c r="W222" s="172">
        <f>'VOL DWNLD'!W222+'VOL DELTA'!W222</f>
        <v>1</v>
      </c>
      <c r="X222" s="172">
        <f>'VOL DWNLD'!X222+'VOL DELTA'!X222</f>
        <v>1</v>
      </c>
      <c r="Y222" s="172">
        <f>'VOL DWNLD'!Y222+'VOL DELTA'!Y222</f>
        <v>1</v>
      </c>
      <c r="Z222" s="172">
        <f>'VOL DWNLD'!Z222+'VOL DELTA'!Z222</f>
        <v>1</v>
      </c>
      <c r="AA222" s="172">
        <f>'VOL DWNLD'!AA222+'VOL DELTA'!AA222</f>
        <v>1</v>
      </c>
      <c r="AB222" s="172">
        <f>'VOL DWNLD'!AB222+'VOL DELTA'!AB222</f>
        <v>1</v>
      </c>
      <c r="AC222" s="172">
        <f>'VOL DWNLD'!AC222+'VOL DELTA'!AC222</f>
        <v>1</v>
      </c>
      <c r="AD222" s="172">
        <f>'VOL DWNLD'!AD222+'VOL DELTA'!AD222</f>
        <v>1</v>
      </c>
      <c r="AE222" s="172">
        <f>'VOL DWNLD'!AE222+'VOL DELTA'!AE222</f>
        <v>1</v>
      </c>
      <c r="AF222" s="172">
        <f>'VOL DWNLD'!AF222+'VOL DELTA'!AF222</f>
        <v>1.1000000000000001</v>
      </c>
      <c r="AG222" s="172">
        <f>'VOL DWNLD'!AG222+'VOL DELTA'!AG222</f>
        <v>1.1000000000000001</v>
      </c>
      <c r="AH222" s="172">
        <f>'VOL DWNLD'!AH222+'VOL DELTA'!AH222</f>
        <v>1.05</v>
      </c>
      <c r="AI222" s="172">
        <f>'VOL DWNLD'!AI222+'VOL DELTA'!AI222</f>
        <v>1</v>
      </c>
      <c r="AJ222" s="172">
        <f>'VOL DWNLD'!AJ222+'VOL DELTA'!AJ222</f>
        <v>1</v>
      </c>
      <c r="AK222" s="172">
        <f>'VOL DWNLD'!AK222+'VOL DELTA'!AK222</f>
        <v>1.02</v>
      </c>
      <c r="AL222" s="172">
        <f>'VOL DWNLD'!AL222+'VOL DELTA'!AL222</f>
        <v>1</v>
      </c>
      <c r="AM222" s="172">
        <f>'VOL DWNLD'!AM222+'VOL DELTA'!AM222</f>
        <v>1</v>
      </c>
      <c r="AN222" s="172">
        <f>'VOL DWNLD'!AN222+'VOL DELTA'!AN222</f>
        <v>1</v>
      </c>
      <c r="AO222" s="172">
        <f>'VOL DWNLD'!AO222+'VOL DELTA'!AO222</f>
        <v>1</v>
      </c>
    </row>
    <row r="223" spans="1:41" x14ac:dyDescent="0.25">
      <c r="B223" s="172">
        <f>'VOL DWNLD'!B223+'VOL DELTA'!B223</f>
        <v>1</v>
      </c>
      <c r="C223" s="172">
        <f>'VOL DWNLD'!C223+'VOL DELTA'!C223</f>
        <v>1</v>
      </c>
      <c r="D223" s="172">
        <f>'VOL DWNLD'!D223+'VOL DELTA'!D223</f>
        <v>1</v>
      </c>
      <c r="E223" s="172">
        <f>'VOL DWNLD'!E223+'VOL DELTA'!E223</f>
        <v>1</v>
      </c>
      <c r="F223" s="172">
        <f>'VOL DWNLD'!F223+'VOL DELTA'!F223</f>
        <v>1</v>
      </c>
      <c r="G223" s="172">
        <f>'VOL DWNLD'!G223+'VOL DELTA'!G223</f>
        <v>1</v>
      </c>
      <c r="H223" s="172">
        <f>'VOL DWNLD'!H223+'VOL DELTA'!H223</f>
        <v>1</v>
      </c>
      <c r="I223" s="172">
        <f>'VOL DWNLD'!I223+'VOL DELTA'!I223</f>
        <v>1</v>
      </c>
      <c r="J223" s="172">
        <f>'VOL DWNLD'!J223+'VOL DELTA'!J223</f>
        <v>1</v>
      </c>
      <c r="K223" s="172">
        <f>'VOL DWNLD'!K223+'VOL DELTA'!K223</f>
        <v>1</v>
      </c>
      <c r="L223" s="172">
        <f>'VOL DWNLD'!L223+'VOL DELTA'!L223</f>
        <v>1</v>
      </c>
      <c r="M223" s="172">
        <f>'VOL DWNLD'!M223+'VOL DELTA'!M223</f>
        <v>1</v>
      </c>
      <c r="N223" s="172">
        <f>'VOL DWNLD'!N223+'VOL DELTA'!N223</f>
        <v>1</v>
      </c>
      <c r="O223" s="172">
        <f>'VOL DWNLD'!O223+'VOL DELTA'!O223</f>
        <v>1</v>
      </c>
      <c r="P223" s="172">
        <f>'VOL DWNLD'!P223+'VOL DELTA'!P223</f>
        <v>1.03</v>
      </c>
      <c r="Q223" s="172">
        <f>'VOL DWNLD'!Q223+'VOL DELTA'!Q223</f>
        <v>1</v>
      </c>
      <c r="R223" s="172">
        <f>'VOL DWNLD'!R223+'VOL DELTA'!R223</f>
        <v>1</v>
      </c>
      <c r="S223" s="172">
        <f>'VOL DWNLD'!S223+'VOL DELTA'!S223</f>
        <v>1.02</v>
      </c>
      <c r="T223" s="172">
        <f>'VOL DWNLD'!T223+'VOL DELTA'!T223</f>
        <v>1</v>
      </c>
      <c r="U223" s="172">
        <f>'VOL DWNLD'!U223+'VOL DELTA'!U223</f>
        <v>1</v>
      </c>
      <c r="V223" s="172">
        <f>'VOL DWNLD'!V223+'VOL DELTA'!V223</f>
        <v>1</v>
      </c>
      <c r="W223" s="172">
        <f>'VOL DWNLD'!W223+'VOL DELTA'!W223</f>
        <v>1</v>
      </c>
      <c r="X223" s="172">
        <f>'VOL DWNLD'!X223+'VOL DELTA'!X223</f>
        <v>1</v>
      </c>
      <c r="Y223" s="172">
        <f>'VOL DWNLD'!Y223+'VOL DELTA'!Y223</f>
        <v>1</v>
      </c>
      <c r="Z223" s="172">
        <f>'VOL DWNLD'!Z223+'VOL DELTA'!Z223</f>
        <v>1</v>
      </c>
      <c r="AA223" s="172">
        <f>'VOL DWNLD'!AA223+'VOL DELTA'!AA223</f>
        <v>1</v>
      </c>
      <c r="AB223" s="172">
        <f>'VOL DWNLD'!AB223+'VOL DELTA'!AB223</f>
        <v>1</v>
      </c>
      <c r="AC223" s="172">
        <f>'VOL DWNLD'!AC223+'VOL DELTA'!AC223</f>
        <v>1</v>
      </c>
      <c r="AD223" s="172">
        <f>'VOL DWNLD'!AD223+'VOL DELTA'!AD223</f>
        <v>1</v>
      </c>
      <c r="AE223" s="172">
        <f>'VOL DWNLD'!AE223+'VOL DELTA'!AE223</f>
        <v>1</v>
      </c>
      <c r="AF223" s="172">
        <f>'VOL DWNLD'!AF223+'VOL DELTA'!AF223</f>
        <v>1.1000000000000001</v>
      </c>
      <c r="AG223" s="172">
        <f>'VOL DWNLD'!AG223+'VOL DELTA'!AG223</f>
        <v>1.1000000000000001</v>
      </c>
      <c r="AH223" s="172">
        <f>'VOL DWNLD'!AH223+'VOL DELTA'!AH223</f>
        <v>1.05</v>
      </c>
      <c r="AI223" s="172">
        <f>'VOL DWNLD'!AI223+'VOL DELTA'!AI223</f>
        <v>1</v>
      </c>
      <c r="AJ223" s="172">
        <f>'VOL DWNLD'!AJ223+'VOL DELTA'!AJ223</f>
        <v>1</v>
      </c>
      <c r="AK223" s="172">
        <f>'VOL DWNLD'!AK223+'VOL DELTA'!AK223</f>
        <v>1.02</v>
      </c>
      <c r="AL223" s="172">
        <f>'VOL DWNLD'!AL223+'VOL DELTA'!AL223</f>
        <v>1</v>
      </c>
      <c r="AM223" s="172">
        <f>'VOL DWNLD'!AM223+'VOL DELTA'!AM223</f>
        <v>1</v>
      </c>
      <c r="AN223" s="172">
        <f>'VOL DWNLD'!AN223+'VOL DELTA'!AN223</f>
        <v>1</v>
      </c>
      <c r="AO223" s="172">
        <f>'VOL DWNLD'!AO223+'VOL DELTA'!AO223</f>
        <v>1</v>
      </c>
    </row>
    <row r="224" spans="1:41" x14ac:dyDescent="0.25">
      <c r="B224" s="172">
        <f>'VOL DWNLD'!B224+'VOL DELTA'!B224</f>
        <v>1</v>
      </c>
      <c r="C224" s="172">
        <f>'VOL DWNLD'!C224+'VOL DELTA'!C224</f>
        <v>1</v>
      </c>
      <c r="D224" s="172">
        <f>'VOL DWNLD'!D224+'VOL DELTA'!D224</f>
        <v>1</v>
      </c>
      <c r="E224" s="172">
        <f>'VOL DWNLD'!E224+'VOL DELTA'!E224</f>
        <v>1</v>
      </c>
      <c r="F224" s="172">
        <f>'VOL DWNLD'!F224+'VOL DELTA'!F224</f>
        <v>1</v>
      </c>
      <c r="G224" s="172">
        <f>'VOL DWNLD'!G224+'VOL DELTA'!G224</f>
        <v>1</v>
      </c>
      <c r="H224" s="172">
        <f>'VOL DWNLD'!H224+'VOL DELTA'!H224</f>
        <v>1</v>
      </c>
      <c r="I224" s="172">
        <f>'VOL DWNLD'!I224+'VOL DELTA'!I224</f>
        <v>1</v>
      </c>
      <c r="J224" s="172">
        <f>'VOL DWNLD'!J224+'VOL DELTA'!J224</f>
        <v>1</v>
      </c>
      <c r="K224" s="172">
        <f>'VOL DWNLD'!K224+'VOL DELTA'!K224</f>
        <v>1</v>
      </c>
      <c r="L224" s="172">
        <f>'VOL DWNLD'!L224+'VOL DELTA'!L224</f>
        <v>1</v>
      </c>
      <c r="M224" s="172">
        <f>'VOL DWNLD'!M224+'VOL DELTA'!M224</f>
        <v>1</v>
      </c>
      <c r="N224" s="172">
        <f>'VOL DWNLD'!N224+'VOL DELTA'!N224</f>
        <v>1</v>
      </c>
      <c r="O224" s="172">
        <f>'VOL DWNLD'!O224+'VOL DELTA'!O224</f>
        <v>1</v>
      </c>
      <c r="P224" s="172">
        <f>'VOL DWNLD'!P224+'VOL DELTA'!P224</f>
        <v>1.03</v>
      </c>
      <c r="Q224" s="172">
        <f>'VOL DWNLD'!Q224+'VOL DELTA'!Q224</f>
        <v>1</v>
      </c>
      <c r="R224" s="172">
        <f>'VOL DWNLD'!R224+'VOL DELTA'!R224</f>
        <v>1</v>
      </c>
      <c r="S224" s="172">
        <f>'VOL DWNLD'!S224+'VOL DELTA'!S224</f>
        <v>1.02</v>
      </c>
      <c r="T224" s="172">
        <f>'VOL DWNLD'!T224+'VOL DELTA'!T224</f>
        <v>1</v>
      </c>
      <c r="U224" s="172">
        <f>'VOL DWNLD'!U224+'VOL DELTA'!U224</f>
        <v>1</v>
      </c>
      <c r="V224" s="172">
        <f>'VOL DWNLD'!V224+'VOL DELTA'!V224</f>
        <v>1</v>
      </c>
      <c r="W224" s="172">
        <f>'VOL DWNLD'!W224+'VOL DELTA'!W224</f>
        <v>1</v>
      </c>
      <c r="X224" s="172">
        <f>'VOL DWNLD'!X224+'VOL DELTA'!X224</f>
        <v>1</v>
      </c>
      <c r="Y224" s="172">
        <f>'VOL DWNLD'!Y224+'VOL DELTA'!Y224</f>
        <v>1</v>
      </c>
      <c r="Z224" s="172">
        <f>'VOL DWNLD'!Z224+'VOL DELTA'!Z224</f>
        <v>1</v>
      </c>
      <c r="AA224" s="172">
        <f>'VOL DWNLD'!AA224+'VOL DELTA'!AA224</f>
        <v>1</v>
      </c>
      <c r="AB224" s="172">
        <f>'VOL DWNLD'!AB224+'VOL DELTA'!AB224</f>
        <v>1</v>
      </c>
      <c r="AC224" s="172">
        <f>'VOL DWNLD'!AC224+'VOL DELTA'!AC224</f>
        <v>1</v>
      </c>
      <c r="AD224" s="172">
        <f>'VOL DWNLD'!AD224+'VOL DELTA'!AD224</f>
        <v>1</v>
      </c>
      <c r="AE224" s="172">
        <f>'VOL DWNLD'!AE224+'VOL DELTA'!AE224</f>
        <v>1</v>
      </c>
      <c r="AF224" s="172">
        <f>'VOL DWNLD'!AF224+'VOL DELTA'!AF224</f>
        <v>1.1000000000000001</v>
      </c>
      <c r="AG224" s="172">
        <f>'VOL DWNLD'!AG224+'VOL DELTA'!AG224</f>
        <v>1.1000000000000001</v>
      </c>
      <c r="AH224" s="172">
        <f>'VOL DWNLD'!AH224+'VOL DELTA'!AH224</f>
        <v>1.05</v>
      </c>
      <c r="AI224" s="172">
        <f>'VOL DWNLD'!AI224+'VOL DELTA'!AI224</f>
        <v>1</v>
      </c>
      <c r="AJ224" s="172">
        <f>'VOL DWNLD'!AJ224+'VOL DELTA'!AJ224</f>
        <v>1</v>
      </c>
      <c r="AK224" s="172">
        <f>'VOL DWNLD'!AK224+'VOL DELTA'!AK224</f>
        <v>1.02</v>
      </c>
      <c r="AL224" s="172">
        <f>'VOL DWNLD'!AL224+'VOL DELTA'!AL224</f>
        <v>1</v>
      </c>
      <c r="AM224" s="172">
        <f>'VOL DWNLD'!AM224+'VOL DELTA'!AM224</f>
        <v>1</v>
      </c>
      <c r="AN224" s="172">
        <f>'VOL DWNLD'!AN224+'VOL DELTA'!AN224</f>
        <v>1</v>
      </c>
      <c r="AO224" s="172">
        <f>'VOL DWNLD'!AO224+'VOL DELTA'!AO224</f>
        <v>1</v>
      </c>
    </row>
    <row r="225" spans="2:41" x14ac:dyDescent="0.25">
      <c r="B225" s="172">
        <f>'VOL DWNLD'!B225+'VOL DELTA'!B225</f>
        <v>1</v>
      </c>
      <c r="C225" s="172">
        <f>'VOL DWNLD'!C225+'VOL DELTA'!C225</f>
        <v>1</v>
      </c>
      <c r="D225" s="172">
        <f>'VOL DWNLD'!D225+'VOL DELTA'!D225</f>
        <v>1</v>
      </c>
      <c r="E225" s="172">
        <f>'VOL DWNLD'!E225+'VOL DELTA'!E225</f>
        <v>1</v>
      </c>
      <c r="F225" s="172">
        <f>'VOL DWNLD'!F225+'VOL DELTA'!F225</f>
        <v>1</v>
      </c>
      <c r="G225" s="172">
        <f>'VOL DWNLD'!G225+'VOL DELTA'!G225</f>
        <v>1</v>
      </c>
      <c r="H225" s="172">
        <f>'VOL DWNLD'!H225+'VOL DELTA'!H225</f>
        <v>1</v>
      </c>
      <c r="I225" s="172">
        <f>'VOL DWNLD'!I225+'VOL DELTA'!I225</f>
        <v>1</v>
      </c>
      <c r="J225" s="172">
        <f>'VOL DWNLD'!J225+'VOL DELTA'!J225</f>
        <v>1</v>
      </c>
      <c r="K225" s="172">
        <f>'VOL DWNLD'!K225+'VOL DELTA'!K225</f>
        <v>1</v>
      </c>
      <c r="L225" s="172">
        <f>'VOL DWNLD'!L225+'VOL DELTA'!L225</f>
        <v>1</v>
      </c>
      <c r="M225" s="172">
        <f>'VOL DWNLD'!M225+'VOL DELTA'!M225</f>
        <v>1</v>
      </c>
      <c r="N225" s="172">
        <f>'VOL DWNLD'!N225+'VOL DELTA'!N225</f>
        <v>1</v>
      </c>
      <c r="O225" s="172">
        <f>'VOL DWNLD'!O225+'VOL DELTA'!O225</f>
        <v>1</v>
      </c>
      <c r="P225" s="172">
        <f>'VOL DWNLD'!P225+'VOL DELTA'!P225</f>
        <v>1.03</v>
      </c>
      <c r="Q225" s="172">
        <f>'VOL DWNLD'!Q225+'VOL DELTA'!Q225</f>
        <v>1</v>
      </c>
      <c r="R225" s="172">
        <f>'VOL DWNLD'!R225+'VOL DELTA'!R225</f>
        <v>1</v>
      </c>
      <c r="S225" s="172">
        <f>'VOL DWNLD'!S225+'VOL DELTA'!S225</f>
        <v>1.02</v>
      </c>
      <c r="T225" s="172">
        <f>'VOL DWNLD'!T225+'VOL DELTA'!T225</f>
        <v>1</v>
      </c>
      <c r="U225" s="172">
        <f>'VOL DWNLD'!U225+'VOL DELTA'!U225</f>
        <v>1</v>
      </c>
      <c r="V225" s="172">
        <f>'VOL DWNLD'!V225+'VOL DELTA'!V225</f>
        <v>1</v>
      </c>
      <c r="W225" s="172">
        <f>'VOL DWNLD'!W225+'VOL DELTA'!W225</f>
        <v>1</v>
      </c>
      <c r="X225" s="172">
        <f>'VOL DWNLD'!X225+'VOL DELTA'!X225</f>
        <v>1</v>
      </c>
      <c r="Y225" s="172">
        <f>'VOL DWNLD'!Y225+'VOL DELTA'!Y225</f>
        <v>1</v>
      </c>
      <c r="Z225" s="172">
        <f>'VOL DWNLD'!Z225+'VOL DELTA'!Z225</f>
        <v>1</v>
      </c>
      <c r="AA225" s="172">
        <f>'VOL DWNLD'!AA225+'VOL DELTA'!AA225</f>
        <v>1</v>
      </c>
      <c r="AB225" s="172">
        <f>'VOL DWNLD'!AB225+'VOL DELTA'!AB225</f>
        <v>1</v>
      </c>
      <c r="AC225" s="172">
        <f>'VOL DWNLD'!AC225+'VOL DELTA'!AC225</f>
        <v>1</v>
      </c>
      <c r="AD225" s="172">
        <f>'VOL DWNLD'!AD225+'VOL DELTA'!AD225</f>
        <v>1</v>
      </c>
      <c r="AE225" s="172">
        <f>'VOL DWNLD'!AE225+'VOL DELTA'!AE225</f>
        <v>1</v>
      </c>
      <c r="AF225" s="172">
        <f>'VOL DWNLD'!AF225+'VOL DELTA'!AF225</f>
        <v>1.1000000000000001</v>
      </c>
      <c r="AG225" s="172">
        <f>'VOL DWNLD'!AG225+'VOL DELTA'!AG225</f>
        <v>1.1000000000000001</v>
      </c>
      <c r="AH225" s="172">
        <f>'VOL DWNLD'!AH225+'VOL DELTA'!AH225</f>
        <v>1.05</v>
      </c>
      <c r="AI225" s="172">
        <f>'VOL DWNLD'!AI225+'VOL DELTA'!AI225</f>
        <v>1</v>
      </c>
      <c r="AJ225" s="172">
        <f>'VOL DWNLD'!AJ225+'VOL DELTA'!AJ225</f>
        <v>1</v>
      </c>
      <c r="AK225" s="172">
        <f>'VOL DWNLD'!AK225+'VOL DELTA'!AK225</f>
        <v>1.02</v>
      </c>
      <c r="AL225" s="172">
        <f>'VOL DWNLD'!AL225+'VOL DELTA'!AL225</f>
        <v>1</v>
      </c>
      <c r="AM225" s="172">
        <f>'VOL DWNLD'!AM225+'VOL DELTA'!AM225</f>
        <v>1</v>
      </c>
      <c r="AN225" s="172">
        <f>'VOL DWNLD'!AN225+'VOL DELTA'!AN225</f>
        <v>1</v>
      </c>
      <c r="AO225" s="172">
        <f>'VOL DWNLD'!AO225+'VOL DELTA'!AO225</f>
        <v>1</v>
      </c>
    </row>
    <row r="226" spans="2:41" x14ac:dyDescent="0.25">
      <c r="B226" s="172">
        <f>'VOL DWNLD'!B226+'VOL DELTA'!B226</f>
        <v>1</v>
      </c>
      <c r="C226" s="172">
        <f>'VOL DWNLD'!C226+'VOL DELTA'!C226</f>
        <v>1</v>
      </c>
      <c r="D226" s="172">
        <f>'VOL DWNLD'!D226+'VOL DELTA'!D226</f>
        <v>1</v>
      </c>
      <c r="E226" s="172">
        <f>'VOL DWNLD'!E226+'VOL DELTA'!E226</f>
        <v>1</v>
      </c>
      <c r="F226" s="172">
        <f>'VOL DWNLD'!F226+'VOL DELTA'!F226</f>
        <v>1</v>
      </c>
      <c r="G226" s="172">
        <f>'VOL DWNLD'!G226+'VOL DELTA'!G226</f>
        <v>1</v>
      </c>
      <c r="H226" s="172">
        <f>'VOL DWNLD'!H226+'VOL DELTA'!H226</f>
        <v>1</v>
      </c>
      <c r="I226" s="172">
        <f>'VOL DWNLD'!I226+'VOL DELTA'!I226</f>
        <v>1</v>
      </c>
      <c r="J226" s="172">
        <f>'VOL DWNLD'!J226+'VOL DELTA'!J226</f>
        <v>1</v>
      </c>
      <c r="K226" s="172">
        <f>'VOL DWNLD'!K226+'VOL DELTA'!K226</f>
        <v>1</v>
      </c>
      <c r="L226" s="172">
        <f>'VOL DWNLD'!L226+'VOL DELTA'!L226</f>
        <v>1</v>
      </c>
      <c r="M226" s="172">
        <f>'VOL DWNLD'!M226+'VOL DELTA'!M226</f>
        <v>1</v>
      </c>
      <c r="N226" s="172">
        <f>'VOL DWNLD'!N226+'VOL DELTA'!N226</f>
        <v>1</v>
      </c>
      <c r="O226" s="172">
        <f>'VOL DWNLD'!O226+'VOL DELTA'!O226</f>
        <v>1</v>
      </c>
      <c r="P226" s="172">
        <f>'VOL DWNLD'!P226+'VOL DELTA'!P226</f>
        <v>1.03</v>
      </c>
      <c r="Q226" s="172">
        <f>'VOL DWNLD'!Q226+'VOL DELTA'!Q226</f>
        <v>1</v>
      </c>
      <c r="R226" s="172">
        <f>'VOL DWNLD'!R226+'VOL DELTA'!R226</f>
        <v>1</v>
      </c>
      <c r="S226" s="172">
        <f>'VOL DWNLD'!S226+'VOL DELTA'!S226</f>
        <v>1.02</v>
      </c>
      <c r="T226" s="172">
        <f>'VOL DWNLD'!T226+'VOL DELTA'!T226</f>
        <v>1</v>
      </c>
      <c r="U226" s="172">
        <f>'VOL DWNLD'!U226+'VOL DELTA'!U226</f>
        <v>1</v>
      </c>
      <c r="V226" s="172">
        <f>'VOL DWNLD'!V226+'VOL DELTA'!V226</f>
        <v>1</v>
      </c>
      <c r="W226" s="172">
        <f>'VOL DWNLD'!W226+'VOL DELTA'!W226</f>
        <v>1</v>
      </c>
      <c r="X226" s="172">
        <f>'VOL DWNLD'!X226+'VOL DELTA'!X226</f>
        <v>1</v>
      </c>
      <c r="Y226" s="172">
        <f>'VOL DWNLD'!Y226+'VOL DELTA'!Y226</f>
        <v>1.02</v>
      </c>
      <c r="Z226" s="172">
        <f>'VOL DWNLD'!Z226+'VOL DELTA'!Z226</f>
        <v>1</v>
      </c>
      <c r="AA226" s="172">
        <f>'VOL DWNLD'!AA226+'VOL DELTA'!AA226</f>
        <v>1</v>
      </c>
      <c r="AB226" s="172">
        <f>'VOL DWNLD'!AB226+'VOL DELTA'!AB226</f>
        <v>1</v>
      </c>
      <c r="AC226" s="172">
        <f>'VOL DWNLD'!AC226+'VOL DELTA'!AC226</f>
        <v>1</v>
      </c>
      <c r="AD226" s="172">
        <f>'VOL DWNLD'!AD226+'VOL DELTA'!AD226</f>
        <v>0.98</v>
      </c>
      <c r="AE226" s="172">
        <f>'VOL DWNLD'!AE226+'VOL DELTA'!AE226</f>
        <v>0.98</v>
      </c>
      <c r="AF226" s="172">
        <f>'VOL DWNLD'!AF226+'VOL DELTA'!AF226</f>
        <v>0.98</v>
      </c>
      <c r="AG226" s="172">
        <f>'VOL DWNLD'!AG226+'VOL DELTA'!AG226</f>
        <v>0.98</v>
      </c>
      <c r="AH226" s="172">
        <f>'VOL DWNLD'!AH226+'VOL DELTA'!AH226</f>
        <v>1.05</v>
      </c>
      <c r="AI226" s="172">
        <f>'VOL DWNLD'!AI226+'VOL DELTA'!AI226</f>
        <v>1</v>
      </c>
      <c r="AJ226" s="172">
        <f>'VOL DWNLD'!AJ226+'VOL DELTA'!AJ226</f>
        <v>1</v>
      </c>
      <c r="AK226" s="172">
        <f>'VOL DWNLD'!AK226+'VOL DELTA'!AK226</f>
        <v>1.02</v>
      </c>
      <c r="AL226" s="172">
        <f>'VOL DWNLD'!AL226+'VOL DELTA'!AL226</f>
        <v>1</v>
      </c>
      <c r="AM226" s="172">
        <f>'VOL DWNLD'!AM226+'VOL DELTA'!AM226</f>
        <v>1</v>
      </c>
      <c r="AN226" s="172">
        <f>'VOL DWNLD'!AN226+'VOL DELTA'!AN226</f>
        <v>1</v>
      </c>
      <c r="AO226" s="172">
        <f>'VOL DWNLD'!AO226+'VOL DELTA'!AO226</f>
        <v>1</v>
      </c>
    </row>
    <row r="227" spans="2:41" x14ac:dyDescent="0.25">
      <c r="B227" s="172">
        <f>'VOL DWNLD'!B227+'VOL DELTA'!B227</f>
        <v>1</v>
      </c>
      <c r="C227" s="172">
        <f>'VOL DWNLD'!C227+'VOL DELTA'!C227</f>
        <v>1</v>
      </c>
      <c r="D227" s="172">
        <f>'VOL DWNLD'!D227+'VOL DELTA'!D227</f>
        <v>1</v>
      </c>
      <c r="E227" s="172">
        <f>'VOL DWNLD'!E227+'VOL DELTA'!E227</f>
        <v>1</v>
      </c>
      <c r="F227" s="172">
        <f>'VOL DWNLD'!F227+'VOL DELTA'!F227</f>
        <v>1</v>
      </c>
      <c r="G227" s="172">
        <f>'VOL DWNLD'!G227+'VOL DELTA'!G227</f>
        <v>1</v>
      </c>
      <c r="H227" s="172">
        <f>'VOL DWNLD'!H227+'VOL DELTA'!H227</f>
        <v>1</v>
      </c>
      <c r="I227" s="172">
        <f>'VOL DWNLD'!I227+'VOL DELTA'!I227</f>
        <v>1</v>
      </c>
      <c r="J227" s="172">
        <f>'VOL DWNLD'!J227+'VOL DELTA'!J227</f>
        <v>1</v>
      </c>
      <c r="K227" s="172">
        <f>'VOL DWNLD'!K227+'VOL DELTA'!K227</f>
        <v>1</v>
      </c>
      <c r="L227" s="172">
        <f>'VOL DWNLD'!L227+'VOL DELTA'!L227</f>
        <v>1</v>
      </c>
      <c r="M227" s="172">
        <f>'VOL DWNLD'!M227+'VOL DELTA'!M227</f>
        <v>1</v>
      </c>
      <c r="N227" s="172">
        <f>'VOL DWNLD'!N227+'VOL DELTA'!N227</f>
        <v>1</v>
      </c>
      <c r="O227" s="172">
        <f>'VOL DWNLD'!O227+'VOL DELTA'!O227</f>
        <v>1</v>
      </c>
      <c r="P227" s="172">
        <f>'VOL DWNLD'!P227+'VOL DELTA'!P227</f>
        <v>1.03</v>
      </c>
      <c r="Q227" s="172">
        <f>'VOL DWNLD'!Q227+'VOL DELTA'!Q227</f>
        <v>1</v>
      </c>
      <c r="R227" s="172">
        <f>'VOL DWNLD'!R227+'VOL DELTA'!R227</f>
        <v>1</v>
      </c>
      <c r="S227" s="172">
        <f>'VOL DWNLD'!S227+'VOL DELTA'!S227</f>
        <v>1.02</v>
      </c>
      <c r="T227" s="172">
        <f>'VOL DWNLD'!T227+'VOL DELTA'!T227</f>
        <v>1</v>
      </c>
      <c r="U227" s="172">
        <f>'VOL DWNLD'!U227+'VOL DELTA'!U227</f>
        <v>1</v>
      </c>
      <c r="V227" s="172">
        <f>'VOL DWNLD'!V227+'VOL DELTA'!V227</f>
        <v>1</v>
      </c>
      <c r="W227" s="172">
        <f>'VOL DWNLD'!W227+'VOL DELTA'!W227</f>
        <v>1</v>
      </c>
      <c r="X227" s="172">
        <f>'VOL DWNLD'!X227+'VOL DELTA'!X227</f>
        <v>1</v>
      </c>
      <c r="Y227" s="172">
        <f>'VOL DWNLD'!Y227+'VOL DELTA'!Y227</f>
        <v>1.02</v>
      </c>
      <c r="Z227" s="172">
        <f>'VOL DWNLD'!Z227+'VOL DELTA'!Z227</f>
        <v>1</v>
      </c>
      <c r="AA227" s="172">
        <f>'VOL DWNLD'!AA227+'VOL DELTA'!AA227</f>
        <v>1</v>
      </c>
      <c r="AB227" s="172">
        <f>'VOL DWNLD'!AB227+'VOL DELTA'!AB227</f>
        <v>1</v>
      </c>
      <c r="AC227" s="172">
        <f>'VOL DWNLD'!AC227+'VOL DELTA'!AC227</f>
        <v>1</v>
      </c>
      <c r="AD227" s="172">
        <f>'VOL DWNLD'!AD227+'VOL DELTA'!AD227</f>
        <v>0.98</v>
      </c>
      <c r="AE227" s="172">
        <f>'VOL DWNLD'!AE227+'VOL DELTA'!AE227</f>
        <v>0.98</v>
      </c>
      <c r="AF227" s="172">
        <f>'VOL DWNLD'!AF227+'VOL DELTA'!AF227</f>
        <v>0.98</v>
      </c>
      <c r="AG227" s="172">
        <f>'VOL DWNLD'!AG227+'VOL DELTA'!AG227</f>
        <v>0.98</v>
      </c>
      <c r="AH227" s="172">
        <f>'VOL DWNLD'!AH227+'VOL DELTA'!AH227</f>
        <v>1.05</v>
      </c>
      <c r="AI227" s="172">
        <f>'VOL DWNLD'!AI227+'VOL DELTA'!AI227</f>
        <v>1</v>
      </c>
      <c r="AJ227" s="172">
        <f>'VOL DWNLD'!AJ227+'VOL DELTA'!AJ227</f>
        <v>1</v>
      </c>
      <c r="AK227" s="172">
        <f>'VOL DWNLD'!AK227+'VOL DELTA'!AK227</f>
        <v>1.02</v>
      </c>
      <c r="AL227" s="172">
        <f>'VOL DWNLD'!AL227+'VOL DELTA'!AL227</f>
        <v>1</v>
      </c>
      <c r="AM227" s="172">
        <f>'VOL DWNLD'!AM227+'VOL DELTA'!AM227</f>
        <v>1</v>
      </c>
      <c r="AN227" s="172">
        <f>'VOL DWNLD'!AN227+'VOL DELTA'!AN227</f>
        <v>1</v>
      </c>
      <c r="AO227" s="172">
        <f>'VOL DWNLD'!AO227+'VOL DELTA'!AO227</f>
        <v>1</v>
      </c>
    </row>
    <row r="228" spans="2:41" x14ac:dyDescent="0.25">
      <c r="B228" s="172">
        <f>'VOL DWNLD'!B228+'VOL DELTA'!B228</f>
        <v>1</v>
      </c>
      <c r="C228" s="172">
        <f>'VOL DWNLD'!C228+'VOL DELTA'!C228</f>
        <v>1</v>
      </c>
      <c r="D228" s="172">
        <f>'VOL DWNLD'!D228+'VOL DELTA'!D228</f>
        <v>1</v>
      </c>
      <c r="E228" s="172">
        <f>'VOL DWNLD'!E228+'VOL DELTA'!E228</f>
        <v>1</v>
      </c>
      <c r="F228" s="172">
        <f>'VOL DWNLD'!F228+'VOL DELTA'!F228</f>
        <v>1</v>
      </c>
      <c r="G228" s="172">
        <f>'VOL DWNLD'!G228+'VOL DELTA'!G228</f>
        <v>1</v>
      </c>
      <c r="H228" s="172">
        <f>'VOL DWNLD'!H228+'VOL DELTA'!H228</f>
        <v>1</v>
      </c>
      <c r="I228" s="172">
        <f>'VOL DWNLD'!I228+'VOL DELTA'!I228</f>
        <v>1</v>
      </c>
      <c r="J228" s="172">
        <f>'VOL DWNLD'!J228+'VOL DELTA'!J228</f>
        <v>1</v>
      </c>
      <c r="K228" s="172">
        <f>'VOL DWNLD'!K228+'VOL DELTA'!K228</f>
        <v>1</v>
      </c>
      <c r="L228" s="172">
        <f>'VOL DWNLD'!L228+'VOL DELTA'!L228</f>
        <v>1</v>
      </c>
      <c r="M228" s="172">
        <f>'VOL DWNLD'!M228+'VOL DELTA'!M228</f>
        <v>1</v>
      </c>
      <c r="N228" s="172">
        <f>'VOL DWNLD'!N228+'VOL DELTA'!N228</f>
        <v>1</v>
      </c>
      <c r="O228" s="172">
        <f>'VOL DWNLD'!O228+'VOL DELTA'!O228</f>
        <v>1</v>
      </c>
      <c r="P228" s="172">
        <f>'VOL DWNLD'!P228+'VOL DELTA'!P228</f>
        <v>1.03</v>
      </c>
      <c r="Q228" s="172">
        <f>'VOL DWNLD'!Q228+'VOL DELTA'!Q228</f>
        <v>1</v>
      </c>
      <c r="R228" s="172">
        <f>'VOL DWNLD'!R228+'VOL DELTA'!R228</f>
        <v>1</v>
      </c>
      <c r="S228" s="172">
        <f>'VOL DWNLD'!S228+'VOL DELTA'!S228</f>
        <v>1.02</v>
      </c>
      <c r="T228" s="172">
        <f>'VOL DWNLD'!T228+'VOL DELTA'!T228</f>
        <v>1</v>
      </c>
      <c r="U228" s="172">
        <f>'VOL DWNLD'!U228+'VOL DELTA'!U228</f>
        <v>1</v>
      </c>
      <c r="V228" s="172">
        <f>'VOL DWNLD'!V228+'VOL DELTA'!V228</f>
        <v>1</v>
      </c>
      <c r="W228" s="172">
        <f>'VOL DWNLD'!W228+'VOL DELTA'!W228</f>
        <v>1</v>
      </c>
      <c r="X228" s="172">
        <f>'VOL DWNLD'!X228+'VOL DELTA'!X228</f>
        <v>1</v>
      </c>
      <c r="Y228" s="172">
        <f>'VOL DWNLD'!Y228+'VOL DELTA'!Y228</f>
        <v>1.02</v>
      </c>
      <c r="Z228" s="172">
        <f>'VOL DWNLD'!Z228+'VOL DELTA'!Z228</f>
        <v>1</v>
      </c>
      <c r="AA228" s="172">
        <f>'VOL DWNLD'!AA228+'VOL DELTA'!AA228</f>
        <v>1</v>
      </c>
      <c r="AB228" s="172">
        <f>'VOL DWNLD'!AB228+'VOL DELTA'!AB228</f>
        <v>1</v>
      </c>
      <c r="AC228" s="172">
        <f>'VOL DWNLD'!AC228+'VOL DELTA'!AC228</f>
        <v>1</v>
      </c>
      <c r="AD228" s="172">
        <f>'VOL DWNLD'!AD228+'VOL DELTA'!AD228</f>
        <v>0.98</v>
      </c>
      <c r="AE228" s="172">
        <f>'VOL DWNLD'!AE228+'VOL DELTA'!AE228</f>
        <v>0.98</v>
      </c>
      <c r="AF228" s="172">
        <f>'VOL DWNLD'!AF228+'VOL DELTA'!AF228</f>
        <v>0.98</v>
      </c>
      <c r="AG228" s="172">
        <f>'VOL DWNLD'!AG228+'VOL DELTA'!AG228</f>
        <v>0.98</v>
      </c>
      <c r="AH228" s="172">
        <f>'VOL DWNLD'!AH228+'VOL DELTA'!AH228</f>
        <v>1.05</v>
      </c>
      <c r="AI228" s="172">
        <f>'VOL DWNLD'!AI228+'VOL DELTA'!AI228</f>
        <v>1</v>
      </c>
      <c r="AJ228" s="172">
        <f>'VOL DWNLD'!AJ228+'VOL DELTA'!AJ228</f>
        <v>1</v>
      </c>
      <c r="AK228" s="172">
        <f>'VOL DWNLD'!AK228+'VOL DELTA'!AK228</f>
        <v>1.02</v>
      </c>
      <c r="AL228" s="172">
        <f>'VOL DWNLD'!AL228+'VOL DELTA'!AL228</f>
        <v>1</v>
      </c>
      <c r="AM228" s="172">
        <f>'VOL DWNLD'!AM228+'VOL DELTA'!AM228</f>
        <v>1</v>
      </c>
      <c r="AN228" s="172">
        <f>'VOL DWNLD'!AN228+'VOL DELTA'!AN228</f>
        <v>1</v>
      </c>
      <c r="AO228" s="172">
        <f>'VOL DWNLD'!AO228+'VOL DELTA'!AO228</f>
        <v>1</v>
      </c>
    </row>
    <row r="229" spans="2:41" x14ac:dyDescent="0.25">
      <c r="B229" s="172">
        <f>'VOL DWNLD'!B229+'VOL DELTA'!B229</f>
        <v>1</v>
      </c>
      <c r="C229" s="172">
        <f>'VOL DWNLD'!C229+'VOL DELTA'!C229</f>
        <v>1</v>
      </c>
      <c r="D229" s="172">
        <f>'VOL DWNLD'!D229+'VOL DELTA'!D229</f>
        <v>1</v>
      </c>
      <c r="E229" s="172">
        <f>'VOL DWNLD'!E229+'VOL DELTA'!E229</f>
        <v>1</v>
      </c>
      <c r="F229" s="172">
        <f>'VOL DWNLD'!F229+'VOL DELTA'!F229</f>
        <v>1</v>
      </c>
      <c r="G229" s="172">
        <f>'VOL DWNLD'!G229+'VOL DELTA'!G229</f>
        <v>1</v>
      </c>
      <c r="H229" s="172">
        <f>'VOL DWNLD'!H229+'VOL DELTA'!H229</f>
        <v>1</v>
      </c>
      <c r="I229" s="172">
        <f>'VOL DWNLD'!I229+'VOL DELTA'!I229</f>
        <v>1</v>
      </c>
      <c r="J229" s="172">
        <f>'VOL DWNLD'!J229+'VOL DELTA'!J229</f>
        <v>1</v>
      </c>
      <c r="K229" s="172">
        <f>'VOL DWNLD'!K229+'VOL DELTA'!K229</f>
        <v>1</v>
      </c>
      <c r="L229" s="172">
        <f>'VOL DWNLD'!L229+'VOL DELTA'!L229</f>
        <v>1</v>
      </c>
      <c r="M229" s="172">
        <f>'VOL DWNLD'!M229+'VOL DELTA'!M229</f>
        <v>1</v>
      </c>
      <c r="N229" s="172">
        <f>'VOL DWNLD'!N229+'VOL DELTA'!N229</f>
        <v>1</v>
      </c>
      <c r="O229" s="172">
        <f>'VOL DWNLD'!O229+'VOL DELTA'!O229</f>
        <v>1</v>
      </c>
      <c r="P229" s="172">
        <f>'VOL DWNLD'!P229+'VOL DELTA'!P229</f>
        <v>1.03</v>
      </c>
      <c r="Q229" s="172">
        <f>'VOL DWNLD'!Q229+'VOL DELTA'!Q229</f>
        <v>1</v>
      </c>
      <c r="R229" s="172">
        <f>'VOL DWNLD'!R229+'VOL DELTA'!R229</f>
        <v>1</v>
      </c>
      <c r="S229" s="172">
        <f>'VOL DWNLD'!S229+'VOL DELTA'!S229</f>
        <v>1.02</v>
      </c>
      <c r="T229" s="172">
        <f>'VOL DWNLD'!T229+'VOL DELTA'!T229</f>
        <v>1</v>
      </c>
      <c r="U229" s="172">
        <f>'VOL DWNLD'!U229+'VOL DELTA'!U229</f>
        <v>1</v>
      </c>
      <c r="V229" s="172">
        <f>'VOL DWNLD'!V229+'VOL DELTA'!V229</f>
        <v>1</v>
      </c>
      <c r="W229" s="172">
        <f>'VOL DWNLD'!W229+'VOL DELTA'!W229</f>
        <v>1</v>
      </c>
      <c r="X229" s="172">
        <f>'VOL DWNLD'!X229+'VOL DELTA'!X229</f>
        <v>1</v>
      </c>
      <c r="Y229" s="172">
        <f>'VOL DWNLD'!Y229+'VOL DELTA'!Y229</f>
        <v>1.02</v>
      </c>
      <c r="Z229" s="172">
        <f>'VOL DWNLD'!Z229+'VOL DELTA'!Z229</f>
        <v>1</v>
      </c>
      <c r="AA229" s="172">
        <f>'VOL DWNLD'!AA229+'VOL DELTA'!AA229</f>
        <v>1</v>
      </c>
      <c r="AB229" s="172">
        <f>'VOL DWNLD'!AB229+'VOL DELTA'!AB229</f>
        <v>1</v>
      </c>
      <c r="AC229" s="172">
        <f>'VOL DWNLD'!AC229+'VOL DELTA'!AC229</f>
        <v>1</v>
      </c>
      <c r="AD229" s="172">
        <f>'VOL DWNLD'!AD229+'VOL DELTA'!AD229</f>
        <v>0.98</v>
      </c>
      <c r="AE229" s="172">
        <f>'VOL DWNLD'!AE229+'VOL DELTA'!AE229</f>
        <v>0.98</v>
      </c>
      <c r="AF229" s="172">
        <f>'VOL DWNLD'!AF229+'VOL DELTA'!AF229</f>
        <v>0.98</v>
      </c>
      <c r="AG229" s="172">
        <f>'VOL DWNLD'!AG229+'VOL DELTA'!AG229</f>
        <v>0.98</v>
      </c>
      <c r="AH229" s="172">
        <f>'VOL DWNLD'!AH229+'VOL DELTA'!AH229</f>
        <v>1.05</v>
      </c>
      <c r="AI229" s="172">
        <f>'VOL DWNLD'!AI229+'VOL DELTA'!AI229</f>
        <v>1</v>
      </c>
      <c r="AJ229" s="172">
        <f>'VOL DWNLD'!AJ229+'VOL DELTA'!AJ229</f>
        <v>1</v>
      </c>
      <c r="AK229" s="172">
        <f>'VOL DWNLD'!AK229+'VOL DELTA'!AK229</f>
        <v>1.02</v>
      </c>
      <c r="AL229" s="172">
        <f>'VOL DWNLD'!AL229+'VOL DELTA'!AL229</f>
        <v>1</v>
      </c>
      <c r="AM229" s="172">
        <f>'VOL DWNLD'!AM229+'VOL DELTA'!AM229</f>
        <v>1</v>
      </c>
      <c r="AN229" s="172">
        <f>'VOL DWNLD'!AN229+'VOL DELTA'!AN229</f>
        <v>1</v>
      </c>
      <c r="AO229" s="172">
        <f>'VOL DWNLD'!AO229+'VOL DELTA'!AO229</f>
        <v>1</v>
      </c>
    </row>
    <row r="230" spans="2:41" x14ac:dyDescent="0.25">
      <c r="B230" s="172">
        <f>'VOL DWNLD'!B230+'VOL DELTA'!B230</f>
        <v>1</v>
      </c>
      <c r="C230" s="172">
        <f>'VOL DWNLD'!C230+'VOL DELTA'!C230</f>
        <v>1</v>
      </c>
      <c r="D230" s="172">
        <f>'VOL DWNLD'!D230+'VOL DELTA'!D230</f>
        <v>1</v>
      </c>
      <c r="E230" s="172">
        <f>'VOL DWNLD'!E230+'VOL DELTA'!E230</f>
        <v>1</v>
      </c>
      <c r="F230" s="172">
        <f>'VOL DWNLD'!F230+'VOL DELTA'!F230</f>
        <v>1</v>
      </c>
      <c r="G230" s="172">
        <f>'VOL DWNLD'!G230+'VOL DELTA'!G230</f>
        <v>1</v>
      </c>
      <c r="H230" s="172">
        <f>'VOL DWNLD'!H230+'VOL DELTA'!H230</f>
        <v>1</v>
      </c>
      <c r="I230" s="172">
        <f>'VOL DWNLD'!I230+'VOL DELTA'!I230</f>
        <v>1</v>
      </c>
      <c r="J230" s="172">
        <f>'VOL DWNLD'!J230+'VOL DELTA'!J230</f>
        <v>1</v>
      </c>
      <c r="K230" s="172">
        <f>'VOL DWNLD'!K230+'VOL DELTA'!K230</f>
        <v>1</v>
      </c>
      <c r="L230" s="172">
        <f>'VOL DWNLD'!L230+'VOL DELTA'!L230</f>
        <v>1</v>
      </c>
      <c r="M230" s="172">
        <f>'VOL DWNLD'!M230+'VOL DELTA'!M230</f>
        <v>1</v>
      </c>
      <c r="N230" s="172">
        <f>'VOL DWNLD'!N230+'VOL DELTA'!N230</f>
        <v>1</v>
      </c>
      <c r="O230" s="172">
        <f>'VOL DWNLD'!O230+'VOL DELTA'!O230</f>
        <v>1</v>
      </c>
      <c r="P230" s="172">
        <f>'VOL DWNLD'!P230+'VOL DELTA'!P230</f>
        <v>1.03</v>
      </c>
      <c r="Q230" s="172">
        <f>'VOL DWNLD'!Q230+'VOL DELTA'!Q230</f>
        <v>1</v>
      </c>
      <c r="R230" s="172">
        <f>'VOL DWNLD'!R230+'VOL DELTA'!R230</f>
        <v>1</v>
      </c>
      <c r="S230" s="172">
        <f>'VOL DWNLD'!S230+'VOL DELTA'!S230</f>
        <v>1.02</v>
      </c>
      <c r="T230" s="172">
        <f>'VOL DWNLD'!T230+'VOL DELTA'!T230</f>
        <v>1</v>
      </c>
      <c r="U230" s="172">
        <f>'VOL DWNLD'!U230+'VOL DELTA'!U230</f>
        <v>1</v>
      </c>
      <c r="V230" s="172">
        <f>'VOL DWNLD'!V230+'VOL DELTA'!V230</f>
        <v>1</v>
      </c>
      <c r="W230" s="172">
        <f>'VOL DWNLD'!W230+'VOL DELTA'!W230</f>
        <v>1</v>
      </c>
      <c r="X230" s="172">
        <f>'VOL DWNLD'!X230+'VOL DELTA'!X230</f>
        <v>1</v>
      </c>
      <c r="Y230" s="172">
        <f>'VOL DWNLD'!Y230+'VOL DELTA'!Y230</f>
        <v>1.02</v>
      </c>
      <c r="Z230" s="172">
        <f>'VOL DWNLD'!Z230+'VOL DELTA'!Z230</f>
        <v>1</v>
      </c>
      <c r="AA230" s="172">
        <f>'VOL DWNLD'!AA230+'VOL DELTA'!AA230</f>
        <v>1</v>
      </c>
      <c r="AB230" s="172">
        <f>'VOL DWNLD'!AB230+'VOL DELTA'!AB230</f>
        <v>1</v>
      </c>
      <c r="AC230" s="172">
        <f>'VOL DWNLD'!AC230+'VOL DELTA'!AC230</f>
        <v>1</v>
      </c>
      <c r="AD230" s="172">
        <f>'VOL DWNLD'!AD230+'VOL DELTA'!AD230</f>
        <v>0.98</v>
      </c>
      <c r="AE230" s="172">
        <f>'VOL DWNLD'!AE230+'VOL DELTA'!AE230</f>
        <v>0.98</v>
      </c>
      <c r="AF230" s="172">
        <f>'VOL DWNLD'!AF230+'VOL DELTA'!AF230</f>
        <v>0.98</v>
      </c>
      <c r="AG230" s="172">
        <f>'VOL DWNLD'!AG230+'VOL DELTA'!AG230</f>
        <v>0.98</v>
      </c>
      <c r="AH230" s="172">
        <f>'VOL DWNLD'!AH230+'VOL DELTA'!AH230</f>
        <v>1.05</v>
      </c>
      <c r="AI230" s="172">
        <f>'VOL DWNLD'!AI230+'VOL DELTA'!AI230</f>
        <v>1</v>
      </c>
      <c r="AJ230" s="172">
        <f>'VOL DWNLD'!AJ230+'VOL DELTA'!AJ230</f>
        <v>1</v>
      </c>
      <c r="AK230" s="172">
        <f>'VOL DWNLD'!AK230+'VOL DELTA'!AK230</f>
        <v>1.02</v>
      </c>
      <c r="AL230" s="172">
        <f>'VOL DWNLD'!AL230+'VOL DELTA'!AL230</f>
        <v>1</v>
      </c>
      <c r="AM230" s="172">
        <f>'VOL DWNLD'!AM230+'VOL DELTA'!AM230</f>
        <v>1</v>
      </c>
      <c r="AN230" s="172">
        <f>'VOL DWNLD'!AN230+'VOL DELTA'!AN230</f>
        <v>1</v>
      </c>
      <c r="AO230" s="172">
        <f>'VOL DWNLD'!AO230+'VOL DELTA'!AO230</f>
        <v>1</v>
      </c>
    </row>
    <row r="231" spans="2:41" x14ac:dyDescent="0.25">
      <c r="B231" s="172">
        <f>'VOL DWNLD'!B231+'VOL DELTA'!B231</f>
        <v>1</v>
      </c>
      <c r="C231" s="172">
        <f>'VOL DWNLD'!C231+'VOL DELTA'!C231</f>
        <v>1</v>
      </c>
      <c r="D231" s="172">
        <f>'VOL DWNLD'!D231+'VOL DELTA'!D231</f>
        <v>1</v>
      </c>
      <c r="E231" s="172">
        <f>'VOL DWNLD'!E231+'VOL DELTA'!E231</f>
        <v>1</v>
      </c>
      <c r="F231" s="172">
        <f>'VOL DWNLD'!F231+'VOL DELTA'!F231</f>
        <v>1</v>
      </c>
      <c r="G231" s="172">
        <f>'VOL DWNLD'!G231+'VOL DELTA'!G231</f>
        <v>1</v>
      </c>
      <c r="H231" s="172">
        <f>'VOL DWNLD'!H231+'VOL DELTA'!H231</f>
        <v>1</v>
      </c>
      <c r="I231" s="172">
        <f>'VOL DWNLD'!I231+'VOL DELTA'!I231</f>
        <v>1</v>
      </c>
      <c r="J231" s="172">
        <f>'VOL DWNLD'!J231+'VOL DELTA'!J231</f>
        <v>1</v>
      </c>
      <c r="K231" s="172">
        <f>'VOL DWNLD'!K231+'VOL DELTA'!K231</f>
        <v>1</v>
      </c>
      <c r="L231" s="172">
        <f>'VOL DWNLD'!L231+'VOL DELTA'!L231</f>
        <v>1</v>
      </c>
      <c r="M231" s="172">
        <f>'VOL DWNLD'!M231+'VOL DELTA'!M231</f>
        <v>1</v>
      </c>
      <c r="N231" s="172">
        <f>'VOL DWNLD'!N231+'VOL DELTA'!N231</f>
        <v>1</v>
      </c>
      <c r="O231" s="172">
        <f>'VOL DWNLD'!O231+'VOL DELTA'!O231</f>
        <v>1</v>
      </c>
      <c r="P231" s="172">
        <f>'VOL DWNLD'!P231+'VOL DELTA'!P231</f>
        <v>1.03</v>
      </c>
      <c r="Q231" s="172">
        <f>'VOL DWNLD'!Q231+'VOL DELTA'!Q231</f>
        <v>1</v>
      </c>
      <c r="R231" s="172">
        <f>'VOL DWNLD'!R231+'VOL DELTA'!R231</f>
        <v>1</v>
      </c>
      <c r="S231" s="172">
        <f>'VOL DWNLD'!S231+'VOL DELTA'!S231</f>
        <v>1.02</v>
      </c>
      <c r="T231" s="172">
        <f>'VOL DWNLD'!T231+'VOL DELTA'!T231</f>
        <v>1</v>
      </c>
      <c r="U231" s="172">
        <f>'VOL DWNLD'!U231+'VOL DELTA'!U231</f>
        <v>1</v>
      </c>
      <c r="V231" s="172">
        <f>'VOL DWNLD'!V231+'VOL DELTA'!V231</f>
        <v>1</v>
      </c>
      <c r="W231" s="172">
        <f>'VOL DWNLD'!W231+'VOL DELTA'!W231</f>
        <v>1</v>
      </c>
      <c r="X231" s="172">
        <f>'VOL DWNLD'!X231+'VOL DELTA'!X231</f>
        <v>1</v>
      </c>
      <c r="Y231" s="172">
        <f>'VOL DWNLD'!Y231+'VOL DELTA'!Y231</f>
        <v>1.02</v>
      </c>
      <c r="Z231" s="172">
        <f>'VOL DWNLD'!Z231+'VOL DELTA'!Z231</f>
        <v>1</v>
      </c>
      <c r="AA231" s="172">
        <f>'VOL DWNLD'!AA231+'VOL DELTA'!AA231</f>
        <v>1</v>
      </c>
      <c r="AB231" s="172">
        <f>'VOL DWNLD'!AB231+'VOL DELTA'!AB231</f>
        <v>1</v>
      </c>
      <c r="AC231" s="172">
        <f>'VOL DWNLD'!AC231+'VOL DELTA'!AC231</f>
        <v>1</v>
      </c>
      <c r="AD231" s="172">
        <f>'VOL DWNLD'!AD231+'VOL DELTA'!AD231</f>
        <v>0.98</v>
      </c>
      <c r="AE231" s="172">
        <f>'VOL DWNLD'!AE231+'VOL DELTA'!AE231</f>
        <v>0.98</v>
      </c>
      <c r="AF231" s="172">
        <f>'VOL DWNLD'!AF231+'VOL DELTA'!AF231</f>
        <v>0.98</v>
      </c>
      <c r="AG231" s="172">
        <f>'VOL DWNLD'!AG231+'VOL DELTA'!AG231</f>
        <v>0.98</v>
      </c>
      <c r="AH231" s="172">
        <f>'VOL DWNLD'!AH231+'VOL DELTA'!AH231</f>
        <v>1.05</v>
      </c>
      <c r="AI231" s="172">
        <f>'VOL DWNLD'!AI231+'VOL DELTA'!AI231</f>
        <v>1</v>
      </c>
      <c r="AJ231" s="172">
        <f>'VOL DWNLD'!AJ231+'VOL DELTA'!AJ231</f>
        <v>1</v>
      </c>
      <c r="AK231" s="172">
        <f>'VOL DWNLD'!AK231+'VOL DELTA'!AK231</f>
        <v>1.02</v>
      </c>
      <c r="AL231" s="172">
        <f>'VOL DWNLD'!AL231+'VOL DELTA'!AL231</f>
        <v>1</v>
      </c>
      <c r="AM231" s="172">
        <f>'VOL DWNLD'!AM231+'VOL DELTA'!AM231</f>
        <v>1</v>
      </c>
      <c r="AN231" s="172">
        <f>'VOL DWNLD'!AN231+'VOL DELTA'!AN231</f>
        <v>1</v>
      </c>
      <c r="AO231" s="172">
        <f>'VOL DWNLD'!AO231+'VOL DELTA'!AO231</f>
        <v>1</v>
      </c>
    </row>
    <row r="232" spans="2:41" x14ac:dyDescent="0.25">
      <c r="B232" s="172">
        <f>'VOL DWNLD'!B232+'VOL DELTA'!B232</f>
        <v>1</v>
      </c>
      <c r="C232" s="172">
        <f>'VOL DWNLD'!C232+'VOL DELTA'!C232</f>
        <v>1</v>
      </c>
      <c r="D232" s="172">
        <f>'VOL DWNLD'!D232+'VOL DELTA'!D232</f>
        <v>1</v>
      </c>
      <c r="E232" s="172">
        <f>'VOL DWNLD'!E232+'VOL DELTA'!E232</f>
        <v>1</v>
      </c>
      <c r="F232" s="172">
        <f>'VOL DWNLD'!F232+'VOL DELTA'!F232</f>
        <v>1</v>
      </c>
      <c r="G232" s="172">
        <f>'VOL DWNLD'!G232+'VOL DELTA'!G232</f>
        <v>1</v>
      </c>
      <c r="H232" s="172">
        <f>'VOL DWNLD'!H232+'VOL DELTA'!H232</f>
        <v>1</v>
      </c>
      <c r="I232" s="172">
        <f>'VOL DWNLD'!I232+'VOL DELTA'!I232</f>
        <v>1</v>
      </c>
      <c r="J232" s="172">
        <f>'VOL DWNLD'!J232+'VOL DELTA'!J232</f>
        <v>1</v>
      </c>
      <c r="K232" s="172">
        <f>'VOL DWNLD'!K232+'VOL DELTA'!K232</f>
        <v>1</v>
      </c>
      <c r="L232" s="172">
        <f>'VOL DWNLD'!L232+'VOL DELTA'!L232</f>
        <v>1</v>
      </c>
      <c r="M232" s="172">
        <f>'VOL DWNLD'!M232+'VOL DELTA'!M232</f>
        <v>1</v>
      </c>
      <c r="N232" s="172">
        <f>'VOL DWNLD'!N232+'VOL DELTA'!N232</f>
        <v>1</v>
      </c>
      <c r="O232" s="172">
        <f>'VOL DWNLD'!O232+'VOL DELTA'!O232</f>
        <v>1</v>
      </c>
      <c r="P232" s="172">
        <f>'VOL DWNLD'!P232+'VOL DELTA'!P232</f>
        <v>1.03</v>
      </c>
      <c r="Q232" s="172">
        <f>'VOL DWNLD'!Q232+'VOL DELTA'!Q232</f>
        <v>1</v>
      </c>
      <c r="R232" s="172">
        <f>'VOL DWNLD'!R232+'VOL DELTA'!R232</f>
        <v>1</v>
      </c>
      <c r="S232" s="172">
        <f>'VOL DWNLD'!S232+'VOL DELTA'!S232</f>
        <v>1.02</v>
      </c>
      <c r="T232" s="172">
        <f>'VOL DWNLD'!T232+'VOL DELTA'!T232</f>
        <v>1</v>
      </c>
      <c r="U232" s="172">
        <f>'VOL DWNLD'!U232+'VOL DELTA'!U232</f>
        <v>1</v>
      </c>
      <c r="V232" s="172">
        <f>'VOL DWNLD'!V232+'VOL DELTA'!V232</f>
        <v>1</v>
      </c>
      <c r="W232" s="172">
        <f>'VOL DWNLD'!W232+'VOL DELTA'!W232</f>
        <v>1</v>
      </c>
      <c r="X232" s="172">
        <f>'VOL DWNLD'!X232+'VOL DELTA'!X232</f>
        <v>1</v>
      </c>
      <c r="Y232" s="172">
        <f>'VOL DWNLD'!Y232+'VOL DELTA'!Y232</f>
        <v>1.02</v>
      </c>
      <c r="Z232" s="172">
        <f>'VOL DWNLD'!Z232+'VOL DELTA'!Z232</f>
        <v>1</v>
      </c>
      <c r="AA232" s="172">
        <f>'VOL DWNLD'!AA232+'VOL DELTA'!AA232</f>
        <v>1</v>
      </c>
      <c r="AB232" s="172">
        <f>'VOL DWNLD'!AB232+'VOL DELTA'!AB232</f>
        <v>1</v>
      </c>
      <c r="AC232" s="172">
        <f>'VOL DWNLD'!AC232+'VOL DELTA'!AC232</f>
        <v>1</v>
      </c>
      <c r="AD232" s="172">
        <f>'VOL DWNLD'!AD232+'VOL DELTA'!AD232</f>
        <v>0.98</v>
      </c>
      <c r="AE232" s="172">
        <f>'VOL DWNLD'!AE232+'VOL DELTA'!AE232</f>
        <v>0.98</v>
      </c>
      <c r="AF232" s="172">
        <f>'VOL DWNLD'!AF232+'VOL DELTA'!AF232</f>
        <v>0.98</v>
      </c>
      <c r="AG232" s="172">
        <f>'VOL DWNLD'!AG232+'VOL DELTA'!AG232</f>
        <v>0.98</v>
      </c>
      <c r="AH232" s="172">
        <f>'VOL DWNLD'!AH232+'VOL DELTA'!AH232</f>
        <v>1.05</v>
      </c>
      <c r="AI232" s="172">
        <f>'VOL DWNLD'!AI232+'VOL DELTA'!AI232</f>
        <v>1</v>
      </c>
      <c r="AJ232" s="172">
        <f>'VOL DWNLD'!AJ232+'VOL DELTA'!AJ232</f>
        <v>1</v>
      </c>
      <c r="AK232" s="172">
        <f>'VOL DWNLD'!AK232+'VOL DELTA'!AK232</f>
        <v>1.02</v>
      </c>
      <c r="AL232" s="172">
        <f>'VOL DWNLD'!AL232+'VOL DELTA'!AL232</f>
        <v>1</v>
      </c>
      <c r="AM232" s="172">
        <f>'VOL DWNLD'!AM232+'VOL DELTA'!AM232</f>
        <v>1</v>
      </c>
      <c r="AN232" s="172">
        <f>'VOL DWNLD'!AN232+'VOL DELTA'!AN232</f>
        <v>1</v>
      </c>
      <c r="AO232" s="172">
        <f>'VOL DWNLD'!AO232+'VOL DELTA'!AO232</f>
        <v>1</v>
      </c>
    </row>
    <row r="233" spans="2:41" x14ac:dyDescent="0.25">
      <c r="B233" s="172">
        <f>'VOL DWNLD'!B233+'VOL DELTA'!B233</f>
        <v>1</v>
      </c>
      <c r="C233" s="172">
        <f>'VOL DWNLD'!C233+'VOL DELTA'!C233</f>
        <v>1</v>
      </c>
      <c r="D233" s="172">
        <f>'VOL DWNLD'!D233+'VOL DELTA'!D233</f>
        <v>1</v>
      </c>
      <c r="E233" s="172">
        <f>'VOL DWNLD'!E233+'VOL DELTA'!E233</f>
        <v>1</v>
      </c>
      <c r="F233" s="172">
        <f>'VOL DWNLD'!F233+'VOL DELTA'!F233</f>
        <v>1</v>
      </c>
      <c r="G233" s="172">
        <f>'VOL DWNLD'!G233+'VOL DELTA'!G233</f>
        <v>1</v>
      </c>
      <c r="H233" s="172">
        <f>'VOL DWNLD'!H233+'VOL DELTA'!H233</f>
        <v>1</v>
      </c>
      <c r="I233" s="172">
        <f>'VOL DWNLD'!I233+'VOL DELTA'!I233</f>
        <v>1</v>
      </c>
      <c r="J233" s="172">
        <f>'VOL DWNLD'!J233+'VOL DELTA'!J233</f>
        <v>1</v>
      </c>
      <c r="K233" s="172">
        <f>'VOL DWNLD'!K233+'VOL DELTA'!K233</f>
        <v>1</v>
      </c>
      <c r="L233" s="172">
        <f>'VOL DWNLD'!L233+'VOL DELTA'!L233</f>
        <v>1</v>
      </c>
      <c r="M233" s="172">
        <f>'VOL DWNLD'!M233+'VOL DELTA'!M233</f>
        <v>1</v>
      </c>
      <c r="N233" s="172">
        <f>'VOL DWNLD'!N233+'VOL DELTA'!N233</f>
        <v>1</v>
      </c>
      <c r="O233" s="172">
        <f>'VOL DWNLD'!O233+'VOL DELTA'!O233</f>
        <v>1</v>
      </c>
      <c r="P233" s="172">
        <f>'VOL DWNLD'!P233+'VOL DELTA'!P233</f>
        <v>1.03</v>
      </c>
      <c r="Q233" s="172">
        <f>'VOL DWNLD'!Q233+'VOL DELTA'!Q233</f>
        <v>1</v>
      </c>
      <c r="R233" s="172">
        <f>'VOL DWNLD'!R233+'VOL DELTA'!R233</f>
        <v>1</v>
      </c>
      <c r="S233" s="172">
        <f>'VOL DWNLD'!S233+'VOL DELTA'!S233</f>
        <v>1.02</v>
      </c>
      <c r="T233" s="172">
        <f>'VOL DWNLD'!T233+'VOL DELTA'!T233</f>
        <v>1</v>
      </c>
      <c r="U233" s="172">
        <f>'VOL DWNLD'!U233+'VOL DELTA'!U233</f>
        <v>1</v>
      </c>
      <c r="V233" s="172">
        <f>'VOL DWNLD'!V233+'VOL DELTA'!V233</f>
        <v>1</v>
      </c>
      <c r="W233" s="172">
        <f>'VOL DWNLD'!W233+'VOL DELTA'!W233</f>
        <v>1</v>
      </c>
      <c r="X233" s="172">
        <f>'VOL DWNLD'!X233+'VOL DELTA'!X233</f>
        <v>1</v>
      </c>
      <c r="Y233" s="172">
        <f>'VOL DWNLD'!Y233+'VOL DELTA'!Y233</f>
        <v>1</v>
      </c>
      <c r="Z233" s="172">
        <f>'VOL DWNLD'!Z233+'VOL DELTA'!Z233</f>
        <v>1</v>
      </c>
      <c r="AA233" s="172">
        <f>'VOL DWNLD'!AA233+'VOL DELTA'!AA233</f>
        <v>1</v>
      </c>
      <c r="AB233" s="172">
        <f>'VOL DWNLD'!AB233+'VOL DELTA'!AB233</f>
        <v>1</v>
      </c>
      <c r="AC233" s="172">
        <f>'VOL DWNLD'!AC233+'VOL DELTA'!AC233</f>
        <v>1</v>
      </c>
      <c r="AD233" s="172">
        <f>'VOL DWNLD'!AD233+'VOL DELTA'!AD233</f>
        <v>1</v>
      </c>
      <c r="AE233" s="172">
        <f>'VOL DWNLD'!AE233+'VOL DELTA'!AE233</f>
        <v>1</v>
      </c>
      <c r="AF233" s="172">
        <f>'VOL DWNLD'!AF233+'VOL DELTA'!AF233</f>
        <v>1.1000000000000001</v>
      </c>
      <c r="AG233" s="172">
        <f>'VOL DWNLD'!AG233+'VOL DELTA'!AG233</f>
        <v>1.1000000000000001</v>
      </c>
      <c r="AH233" s="172">
        <f>'VOL DWNLD'!AH233+'VOL DELTA'!AH233</f>
        <v>1.05</v>
      </c>
      <c r="AI233" s="172">
        <f>'VOL DWNLD'!AI233+'VOL DELTA'!AI233</f>
        <v>1</v>
      </c>
      <c r="AJ233" s="172">
        <f>'VOL DWNLD'!AJ233+'VOL DELTA'!AJ233</f>
        <v>1</v>
      </c>
      <c r="AK233" s="172">
        <f>'VOL DWNLD'!AK233+'VOL DELTA'!AK233</f>
        <v>1.02</v>
      </c>
      <c r="AL233" s="172">
        <f>'VOL DWNLD'!AL233+'VOL DELTA'!AL233</f>
        <v>1</v>
      </c>
      <c r="AM233" s="172">
        <f>'VOL DWNLD'!AM233+'VOL DELTA'!AM233</f>
        <v>1</v>
      </c>
      <c r="AN233" s="172">
        <f>'VOL DWNLD'!AN233+'VOL DELTA'!AN233</f>
        <v>1</v>
      </c>
      <c r="AO233" s="172">
        <f>'VOL DWNLD'!AO233+'VOL DELTA'!AO233</f>
        <v>1</v>
      </c>
    </row>
    <row r="234" spans="2:41" x14ac:dyDescent="0.25">
      <c r="B234" s="172">
        <f>'VOL DWNLD'!B234+'VOL DELTA'!B234</f>
        <v>1</v>
      </c>
      <c r="C234" s="172">
        <f>'VOL DWNLD'!C234+'VOL DELTA'!C234</f>
        <v>1</v>
      </c>
      <c r="D234" s="172">
        <f>'VOL DWNLD'!D234+'VOL DELTA'!D234</f>
        <v>1</v>
      </c>
      <c r="E234" s="172">
        <f>'VOL DWNLD'!E234+'VOL DELTA'!E234</f>
        <v>1</v>
      </c>
      <c r="F234" s="172">
        <f>'VOL DWNLD'!F234+'VOL DELTA'!F234</f>
        <v>1</v>
      </c>
      <c r="G234" s="172">
        <f>'VOL DWNLD'!G234+'VOL DELTA'!G234</f>
        <v>1</v>
      </c>
      <c r="H234" s="172">
        <f>'VOL DWNLD'!H234+'VOL DELTA'!H234</f>
        <v>1</v>
      </c>
      <c r="I234" s="172">
        <f>'VOL DWNLD'!I234+'VOL DELTA'!I234</f>
        <v>1</v>
      </c>
      <c r="J234" s="172">
        <f>'VOL DWNLD'!J234+'VOL DELTA'!J234</f>
        <v>1</v>
      </c>
      <c r="K234" s="172">
        <f>'VOL DWNLD'!K234+'VOL DELTA'!K234</f>
        <v>1</v>
      </c>
      <c r="L234" s="172">
        <f>'VOL DWNLD'!L234+'VOL DELTA'!L234</f>
        <v>1</v>
      </c>
      <c r="M234" s="172">
        <f>'VOL DWNLD'!M234+'VOL DELTA'!M234</f>
        <v>1</v>
      </c>
      <c r="N234" s="172">
        <f>'VOL DWNLD'!N234+'VOL DELTA'!N234</f>
        <v>1</v>
      </c>
      <c r="O234" s="172">
        <f>'VOL DWNLD'!O234+'VOL DELTA'!O234</f>
        <v>1</v>
      </c>
      <c r="P234" s="172">
        <f>'VOL DWNLD'!P234+'VOL DELTA'!P234</f>
        <v>1.03</v>
      </c>
      <c r="Q234" s="172">
        <f>'VOL DWNLD'!Q234+'VOL DELTA'!Q234</f>
        <v>1</v>
      </c>
      <c r="R234" s="172">
        <f>'VOL DWNLD'!R234+'VOL DELTA'!R234</f>
        <v>1</v>
      </c>
      <c r="S234" s="172">
        <f>'VOL DWNLD'!S234+'VOL DELTA'!S234</f>
        <v>1.02</v>
      </c>
      <c r="T234" s="172">
        <f>'VOL DWNLD'!T234+'VOL DELTA'!T234</f>
        <v>1</v>
      </c>
      <c r="U234" s="172">
        <f>'VOL DWNLD'!U234+'VOL DELTA'!U234</f>
        <v>1</v>
      </c>
      <c r="V234" s="172">
        <f>'VOL DWNLD'!V234+'VOL DELTA'!V234</f>
        <v>1</v>
      </c>
      <c r="W234" s="172">
        <f>'VOL DWNLD'!W234+'VOL DELTA'!W234</f>
        <v>1</v>
      </c>
      <c r="X234" s="172">
        <f>'VOL DWNLD'!X234+'VOL DELTA'!X234</f>
        <v>1</v>
      </c>
      <c r="Y234" s="172">
        <f>'VOL DWNLD'!Y234+'VOL DELTA'!Y234</f>
        <v>1</v>
      </c>
      <c r="Z234" s="172">
        <f>'VOL DWNLD'!Z234+'VOL DELTA'!Z234</f>
        <v>1</v>
      </c>
      <c r="AA234" s="172">
        <f>'VOL DWNLD'!AA234+'VOL DELTA'!AA234</f>
        <v>1</v>
      </c>
      <c r="AB234" s="172">
        <f>'VOL DWNLD'!AB234+'VOL DELTA'!AB234</f>
        <v>1</v>
      </c>
      <c r="AC234" s="172">
        <f>'VOL DWNLD'!AC234+'VOL DELTA'!AC234</f>
        <v>1</v>
      </c>
      <c r="AD234" s="172">
        <f>'VOL DWNLD'!AD234+'VOL DELTA'!AD234</f>
        <v>1</v>
      </c>
      <c r="AE234" s="172">
        <f>'VOL DWNLD'!AE234+'VOL DELTA'!AE234</f>
        <v>1</v>
      </c>
      <c r="AF234" s="172">
        <f>'VOL DWNLD'!AF234+'VOL DELTA'!AF234</f>
        <v>1.1000000000000001</v>
      </c>
      <c r="AG234" s="172">
        <f>'VOL DWNLD'!AG234+'VOL DELTA'!AG234</f>
        <v>1.1000000000000001</v>
      </c>
      <c r="AH234" s="172">
        <f>'VOL DWNLD'!AH234+'VOL DELTA'!AH234</f>
        <v>1.05</v>
      </c>
      <c r="AI234" s="172">
        <f>'VOL DWNLD'!AI234+'VOL DELTA'!AI234</f>
        <v>1</v>
      </c>
      <c r="AJ234" s="172">
        <f>'VOL DWNLD'!AJ234+'VOL DELTA'!AJ234</f>
        <v>1</v>
      </c>
      <c r="AK234" s="172">
        <f>'VOL DWNLD'!AK234+'VOL DELTA'!AK234</f>
        <v>1.02</v>
      </c>
      <c r="AL234" s="172">
        <f>'VOL DWNLD'!AL234+'VOL DELTA'!AL234</f>
        <v>1</v>
      </c>
      <c r="AM234" s="172">
        <f>'VOL DWNLD'!AM234+'VOL DELTA'!AM234</f>
        <v>1</v>
      </c>
      <c r="AN234" s="172">
        <f>'VOL DWNLD'!AN234+'VOL DELTA'!AN234</f>
        <v>1</v>
      </c>
      <c r="AO234" s="172">
        <f>'VOL DWNLD'!AO234+'VOL DELTA'!AO234</f>
        <v>1</v>
      </c>
    </row>
    <row r="235" spans="2:41" x14ac:dyDescent="0.25">
      <c r="B235" s="172">
        <f>'VOL DWNLD'!B235+'VOL DELTA'!B235</f>
        <v>1</v>
      </c>
      <c r="C235" s="172">
        <f>'VOL DWNLD'!C235+'VOL DELTA'!C235</f>
        <v>1</v>
      </c>
      <c r="D235" s="172">
        <f>'VOL DWNLD'!D235+'VOL DELTA'!D235</f>
        <v>1</v>
      </c>
      <c r="E235" s="172">
        <f>'VOL DWNLD'!E235+'VOL DELTA'!E235</f>
        <v>1</v>
      </c>
      <c r="F235" s="172">
        <f>'VOL DWNLD'!F235+'VOL DELTA'!F235</f>
        <v>1</v>
      </c>
      <c r="G235" s="172">
        <f>'VOL DWNLD'!G235+'VOL DELTA'!G235</f>
        <v>1</v>
      </c>
      <c r="H235" s="172">
        <f>'VOL DWNLD'!H235+'VOL DELTA'!H235</f>
        <v>1</v>
      </c>
      <c r="I235" s="172">
        <f>'VOL DWNLD'!I235+'VOL DELTA'!I235</f>
        <v>1</v>
      </c>
      <c r="J235" s="172">
        <f>'VOL DWNLD'!J235+'VOL DELTA'!J235</f>
        <v>1</v>
      </c>
      <c r="K235" s="172">
        <f>'VOL DWNLD'!K235+'VOL DELTA'!K235</f>
        <v>1</v>
      </c>
      <c r="L235" s="172">
        <f>'VOL DWNLD'!L235+'VOL DELTA'!L235</f>
        <v>1</v>
      </c>
      <c r="M235" s="172">
        <f>'VOL DWNLD'!M235+'VOL DELTA'!M235</f>
        <v>1</v>
      </c>
      <c r="N235" s="172">
        <f>'VOL DWNLD'!N235+'VOL DELTA'!N235</f>
        <v>1</v>
      </c>
      <c r="O235" s="172">
        <f>'VOL DWNLD'!O235+'VOL DELTA'!O235</f>
        <v>1</v>
      </c>
      <c r="P235" s="172">
        <f>'VOL DWNLD'!P235+'VOL DELTA'!P235</f>
        <v>1.03</v>
      </c>
      <c r="Q235" s="172">
        <f>'VOL DWNLD'!Q235+'VOL DELTA'!Q235</f>
        <v>1</v>
      </c>
      <c r="R235" s="172">
        <f>'VOL DWNLD'!R235+'VOL DELTA'!R235</f>
        <v>1</v>
      </c>
      <c r="S235" s="172">
        <f>'VOL DWNLD'!S235+'VOL DELTA'!S235</f>
        <v>1.02</v>
      </c>
      <c r="T235" s="172">
        <f>'VOL DWNLD'!T235+'VOL DELTA'!T235</f>
        <v>1</v>
      </c>
      <c r="U235" s="172">
        <f>'VOL DWNLD'!U235+'VOL DELTA'!U235</f>
        <v>1</v>
      </c>
      <c r="V235" s="172">
        <f>'VOL DWNLD'!V235+'VOL DELTA'!V235</f>
        <v>1</v>
      </c>
      <c r="W235" s="172">
        <f>'VOL DWNLD'!W235+'VOL DELTA'!W235</f>
        <v>1</v>
      </c>
      <c r="X235" s="172">
        <f>'VOL DWNLD'!X235+'VOL DELTA'!X235</f>
        <v>1</v>
      </c>
      <c r="Y235" s="172">
        <f>'VOL DWNLD'!Y235+'VOL DELTA'!Y235</f>
        <v>1</v>
      </c>
      <c r="Z235" s="172">
        <f>'VOL DWNLD'!Z235+'VOL DELTA'!Z235</f>
        <v>1</v>
      </c>
      <c r="AA235" s="172">
        <f>'VOL DWNLD'!AA235+'VOL DELTA'!AA235</f>
        <v>1</v>
      </c>
      <c r="AB235" s="172">
        <f>'VOL DWNLD'!AB235+'VOL DELTA'!AB235</f>
        <v>1</v>
      </c>
      <c r="AC235" s="172">
        <f>'VOL DWNLD'!AC235+'VOL DELTA'!AC235</f>
        <v>1</v>
      </c>
      <c r="AD235" s="172">
        <f>'VOL DWNLD'!AD235+'VOL DELTA'!AD235</f>
        <v>1</v>
      </c>
      <c r="AE235" s="172">
        <f>'VOL DWNLD'!AE235+'VOL DELTA'!AE235</f>
        <v>1</v>
      </c>
      <c r="AF235" s="172">
        <f>'VOL DWNLD'!AF235+'VOL DELTA'!AF235</f>
        <v>1.1000000000000001</v>
      </c>
      <c r="AG235" s="172">
        <f>'VOL DWNLD'!AG235+'VOL DELTA'!AG235</f>
        <v>1.1000000000000001</v>
      </c>
      <c r="AH235" s="172">
        <f>'VOL DWNLD'!AH235+'VOL DELTA'!AH235</f>
        <v>1.05</v>
      </c>
      <c r="AI235" s="172">
        <f>'VOL DWNLD'!AI235+'VOL DELTA'!AI235</f>
        <v>1</v>
      </c>
      <c r="AJ235" s="172">
        <f>'VOL DWNLD'!AJ235+'VOL DELTA'!AJ235</f>
        <v>1</v>
      </c>
      <c r="AK235" s="172">
        <f>'VOL DWNLD'!AK235+'VOL DELTA'!AK235</f>
        <v>1.02</v>
      </c>
      <c r="AL235" s="172">
        <f>'VOL DWNLD'!AL235+'VOL DELTA'!AL235</f>
        <v>1</v>
      </c>
      <c r="AM235" s="172">
        <f>'VOL DWNLD'!AM235+'VOL DELTA'!AM235</f>
        <v>1</v>
      </c>
      <c r="AN235" s="172">
        <f>'VOL DWNLD'!AN235+'VOL DELTA'!AN235</f>
        <v>1</v>
      </c>
      <c r="AO235" s="172">
        <f>'VOL DWNLD'!AO235+'VOL DELTA'!AO235</f>
        <v>1</v>
      </c>
    </row>
    <row r="236" spans="2:41" x14ac:dyDescent="0.25">
      <c r="B236" s="172">
        <f>'VOL DWNLD'!B236+'VOL DELTA'!B236</f>
        <v>1</v>
      </c>
      <c r="C236" s="172">
        <f>'VOL DWNLD'!C236+'VOL DELTA'!C236</f>
        <v>1</v>
      </c>
      <c r="D236" s="172">
        <f>'VOL DWNLD'!D236+'VOL DELTA'!D236</f>
        <v>1</v>
      </c>
      <c r="E236" s="172">
        <f>'VOL DWNLD'!E236+'VOL DELTA'!E236</f>
        <v>1</v>
      </c>
      <c r="F236" s="172">
        <f>'VOL DWNLD'!F236+'VOL DELTA'!F236</f>
        <v>1</v>
      </c>
      <c r="G236" s="172">
        <f>'VOL DWNLD'!G236+'VOL DELTA'!G236</f>
        <v>1</v>
      </c>
      <c r="H236" s="172">
        <f>'VOL DWNLD'!H236+'VOL DELTA'!H236</f>
        <v>1</v>
      </c>
      <c r="I236" s="172">
        <f>'VOL DWNLD'!I236+'VOL DELTA'!I236</f>
        <v>1</v>
      </c>
      <c r="J236" s="172">
        <f>'VOL DWNLD'!J236+'VOL DELTA'!J236</f>
        <v>1</v>
      </c>
      <c r="K236" s="172">
        <f>'VOL DWNLD'!K236+'VOL DELTA'!K236</f>
        <v>1</v>
      </c>
      <c r="L236" s="172">
        <f>'VOL DWNLD'!L236+'VOL DELTA'!L236</f>
        <v>1</v>
      </c>
      <c r="M236" s="172">
        <f>'VOL DWNLD'!M236+'VOL DELTA'!M236</f>
        <v>1</v>
      </c>
      <c r="N236" s="172">
        <f>'VOL DWNLD'!N236+'VOL DELTA'!N236</f>
        <v>1</v>
      </c>
      <c r="O236" s="172">
        <f>'VOL DWNLD'!O236+'VOL DELTA'!O236</f>
        <v>1</v>
      </c>
      <c r="P236" s="172">
        <f>'VOL DWNLD'!P236+'VOL DELTA'!P236</f>
        <v>1.03</v>
      </c>
      <c r="Q236" s="172">
        <f>'VOL DWNLD'!Q236+'VOL DELTA'!Q236</f>
        <v>1</v>
      </c>
      <c r="R236" s="172">
        <f>'VOL DWNLD'!R236+'VOL DELTA'!R236</f>
        <v>1</v>
      </c>
      <c r="S236" s="172">
        <f>'VOL DWNLD'!S236+'VOL DELTA'!S236</f>
        <v>1.02</v>
      </c>
      <c r="T236" s="172">
        <f>'VOL DWNLD'!T236+'VOL DELTA'!T236</f>
        <v>1</v>
      </c>
      <c r="U236" s="172">
        <f>'VOL DWNLD'!U236+'VOL DELTA'!U236</f>
        <v>1</v>
      </c>
      <c r="V236" s="172">
        <f>'VOL DWNLD'!V236+'VOL DELTA'!V236</f>
        <v>1</v>
      </c>
      <c r="W236" s="172">
        <f>'VOL DWNLD'!W236+'VOL DELTA'!W236</f>
        <v>1</v>
      </c>
      <c r="X236" s="172">
        <f>'VOL DWNLD'!X236+'VOL DELTA'!X236</f>
        <v>1</v>
      </c>
      <c r="Y236" s="172">
        <f>'VOL DWNLD'!Y236+'VOL DELTA'!Y236</f>
        <v>1</v>
      </c>
      <c r="Z236" s="172">
        <f>'VOL DWNLD'!Z236+'VOL DELTA'!Z236</f>
        <v>1</v>
      </c>
      <c r="AA236" s="172">
        <f>'VOL DWNLD'!AA236+'VOL DELTA'!AA236</f>
        <v>1</v>
      </c>
      <c r="AB236" s="172">
        <f>'VOL DWNLD'!AB236+'VOL DELTA'!AB236</f>
        <v>1</v>
      </c>
      <c r="AC236" s="172">
        <f>'VOL DWNLD'!AC236+'VOL DELTA'!AC236</f>
        <v>1</v>
      </c>
      <c r="AD236" s="172">
        <f>'VOL DWNLD'!AD236+'VOL DELTA'!AD236</f>
        <v>1</v>
      </c>
      <c r="AE236" s="172">
        <f>'VOL DWNLD'!AE236+'VOL DELTA'!AE236</f>
        <v>1</v>
      </c>
      <c r="AF236" s="172">
        <f>'VOL DWNLD'!AF236+'VOL DELTA'!AF236</f>
        <v>1.1000000000000001</v>
      </c>
      <c r="AG236" s="172">
        <f>'VOL DWNLD'!AG236+'VOL DELTA'!AG236</f>
        <v>1.1000000000000001</v>
      </c>
      <c r="AH236" s="172">
        <f>'VOL DWNLD'!AH236+'VOL DELTA'!AH236</f>
        <v>1.05</v>
      </c>
      <c r="AI236" s="172">
        <f>'VOL DWNLD'!AI236+'VOL DELTA'!AI236</f>
        <v>1</v>
      </c>
      <c r="AJ236" s="172">
        <f>'VOL DWNLD'!AJ236+'VOL DELTA'!AJ236</f>
        <v>1</v>
      </c>
      <c r="AK236" s="172">
        <f>'VOL DWNLD'!AK236+'VOL DELTA'!AK236</f>
        <v>1.02</v>
      </c>
      <c r="AL236" s="172">
        <f>'VOL DWNLD'!AL236+'VOL DELTA'!AL236</f>
        <v>1</v>
      </c>
      <c r="AM236" s="172">
        <f>'VOL DWNLD'!AM236+'VOL DELTA'!AM236</f>
        <v>1</v>
      </c>
      <c r="AN236" s="172">
        <f>'VOL DWNLD'!AN236+'VOL DELTA'!AN236</f>
        <v>1</v>
      </c>
      <c r="AO236" s="172">
        <f>'VOL DWNLD'!AO236+'VOL DELTA'!AO236</f>
        <v>1</v>
      </c>
    </row>
    <row r="237" spans="2:41" x14ac:dyDescent="0.25">
      <c r="B237" s="172">
        <f>'VOL DWNLD'!B237+'VOL DELTA'!B237</f>
        <v>1</v>
      </c>
      <c r="C237" s="172">
        <f>'VOL DWNLD'!C237+'VOL DELTA'!C237</f>
        <v>1</v>
      </c>
      <c r="D237" s="172">
        <f>'VOL DWNLD'!D237+'VOL DELTA'!D237</f>
        <v>1</v>
      </c>
      <c r="E237" s="172">
        <f>'VOL DWNLD'!E237+'VOL DELTA'!E237</f>
        <v>1</v>
      </c>
      <c r="F237" s="172">
        <f>'VOL DWNLD'!F237+'VOL DELTA'!F237</f>
        <v>1</v>
      </c>
      <c r="G237" s="172">
        <f>'VOL DWNLD'!G237+'VOL DELTA'!G237</f>
        <v>1</v>
      </c>
      <c r="H237" s="172">
        <f>'VOL DWNLD'!H237+'VOL DELTA'!H237</f>
        <v>1</v>
      </c>
      <c r="I237" s="172">
        <f>'VOL DWNLD'!I237+'VOL DELTA'!I237</f>
        <v>1</v>
      </c>
      <c r="J237" s="172">
        <f>'VOL DWNLD'!J237+'VOL DELTA'!J237</f>
        <v>1</v>
      </c>
      <c r="K237" s="172">
        <f>'VOL DWNLD'!K237+'VOL DELTA'!K237</f>
        <v>1</v>
      </c>
      <c r="L237" s="172">
        <f>'VOL DWNLD'!L237+'VOL DELTA'!L237</f>
        <v>1</v>
      </c>
      <c r="M237" s="172">
        <f>'VOL DWNLD'!M237+'VOL DELTA'!M237</f>
        <v>1</v>
      </c>
      <c r="N237" s="172">
        <f>'VOL DWNLD'!N237+'VOL DELTA'!N237</f>
        <v>1</v>
      </c>
      <c r="O237" s="172">
        <f>'VOL DWNLD'!O237+'VOL DELTA'!O237</f>
        <v>1</v>
      </c>
      <c r="P237" s="172">
        <f>'VOL DWNLD'!P237+'VOL DELTA'!P237</f>
        <v>1.03</v>
      </c>
      <c r="Q237" s="172">
        <f>'VOL DWNLD'!Q237+'VOL DELTA'!Q237</f>
        <v>1</v>
      </c>
      <c r="R237" s="172">
        <f>'VOL DWNLD'!R237+'VOL DELTA'!R237</f>
        <v>1</v>
      </c>
      <c r="S237" s="172">
        <f>'VOL DWNLD'!S237+'VOL DELTA'!S237</f>
        <v>1.02</v>
      </c>
      <c r="T237" s="172">
        <f>'VOL DWNLD'!T237+'VOL DELTA'!T237</f>
        <v>1</v>
      </c>
      <c r="U237" s="172">
        <f>'VOL DWNLD'!U237+'VOL DELTA'!U237</f>
        <v>1</v>
      </c>
      <c r="V237" s="172">
        <f>'VOL DWNLD'!V237+'VOL DELTA'!V237</f>
        <v>1</v>
      </c>
      <c r="W237" s="172">
        <f>'VOL DWNLD'!W237+'VOL DELTA'!W237</f>
        <v>1</v>
      </c>
      <c r="X237" s="172">
        <f>'VOL DWNLD'!X237+'VOL DELTA'!X237</f>
        <v>1</v>
      </c>
      <c r="Y237" s="172">
        <f>'VOL DWNLD'!Y237+'VOL DELTA'!Y237</f>
        <v>1</v>
      </c>
      <c r="Z237" s="172">
        <f>'VOL DWNLD'!Z237+'VOL DELTA'!Z237</f>
        <v>1</v>
      </c>
      <c r="AA237" s="172">
        <f>'VOL DWNLD'!AA237+'VOL DELTA'!AA237</f>
        <v>1</v>
      </c>
      <c r="AB237" s="172">
        <f>'VOL DWNLD'!AB237+'VOL DELTA'!AB237</f>
        <v>1</v>
      </c>
      <c r="AC237" s="172">
        <f>'VOL DWNLD'!AC237+'VOL DELTA'!AC237</f>
        <v>1</v>
      </c>
      <c r="AD237" s="172">
        <f>'VOL DWNLD'!AD237+'VOL DELTA'!AD237</f>
        <v>1</v>
      </c>
      <c r="AE237" s="172">
        <f>'VOL DWNLD'!AE237+'VOL DELTA'!AE237</f>
        <v>1</v>
      </c>
      <c r="AF237" s="172">
        <f>'VOL DWNLD'!AF237+'VOL DELTA'!AF237</f>
        <v>1.1000000000000001</v>
      </c>
      <c r="AG237" s="172">
        <f>'VOL DWNLD'!AG237+'VOL DELTA'!AG237</f>
        <v>1.1000000000000001</v>
      </c>
      <c r="AH237" s="172">
        <f>'VOL DWNLD'!AH237+'VOL DELTA'!AH237</f>
        <v>1.05</v>
      </c>
      <c r="AI237" s="172">
        <f>'VOL DWNLD'!AI237+'VOL DELTA'!AI237</f>
        <v>1</v>
      </c>
      <c r="AJ237" s="172">
        <f>'VOL DWNLD'!AJ237+'VOL DELTA'!AJ237</f>
        <v>1</v>
      </c>
      <c r="AK237" s="172">
        <f>'VOL DWNLD'!AK237+'VOL DELTA'!AK237</f>
        <v>1.02</v>
      </c>
      <c r="AL237" s="172">
        <f>'VOL DWNLD'!AL237+'VOL DELTA'!AL237</f>
        <v>1</v>
      </c>
      <c r="AM237" s="172">
        <f>'VOL DWNLD'!AM237+'VOL DELTA'!AM237</f>
        <v>1</v>
      </c>
      <c r="AN237" s="172">
        <f>'VOL DWNLD'!AN237+'VOL DELTA'!AN237</f>
        <v>1</v>
      </c>
      <c r="AO237" s="172">
        <f>'VOL DWNLD'!AO237+'VOL DELTA'!AO237</f>
        <v>1</v>
      </c>
    </row>
    <row r="238" spans="2:41" x14ac:dyDescent="0.25">
      <c r="B238" s="172">
        <f>'VOL DWNLD'!B238+'VOL DELTA'!B238</f>
        <v>1</v>
      </c>
      <c r="C238" s="172">
        <f>'VOL DWNLD'!C238+'VOL DELTA'!C238</f>
        <v>1</v>
      </c>
      <c r="D238" s="172">
        <f>'VOL DWNLD'!D238+'VOL DELTA'!D238</f>
        <v>1</v>
      </c>
      <c r="E238" s="172">
        <f>'VOL DWNLD'!E238+'VOL DELTA'!E238</f>
        <v>1</v>
      </c>
      <c r="F238" s="172">
        <f>'VOL DWNLD'!F238+'VOL DELTA'!F238</f>
        <v>1</v>
      </c>
      <c r="G238" s="172">
        <f>'VOL DWNLD'!G238+'VOL DELTA'!G238</f>
        <v>1</v>
      </c>
      <c r="H238" s="172">
        <f>'VOL DWNLD'!H238+'VOL DELTA'!H238</f>
        <v>1</v>
      </c>
      <c r="I238" s="172">
        <f>'VOL DWNLD'!I238+'VOL DELTA'!I238</f>
        <v>1</v>
      </c>
      <c r="J238" s="172">
        <f>'VOL DWNLD'!J238+'VOL DELTA'!J238</f>
        <v>1</v>
      </c>
      <c r="K238" s="172">
        <f>'VOL DWNLD'!K238+'VOL DELTA'!K238</f>
        <v>1</v>
      </c>
      <c r="L238" s="172">
        <f>'VOL DWNLD'!L238+'VOL DELTA'!L238</f>
        <v>1</v>
      </c>
      <c r="M238" s="172">
        <f>'VOL DWNLD'!M238+'VOL DELTA'!M238</f>
        <v>1</v>
      </c>
      <c r="N238" s="172">
        <f>'VOL DWNLD'!N238+'VOL DELTA'!N238</f>
        <v>1</v>
      </c>
      <c r="O238" s="172">
        <f>'VOL DWNLD'!O238+'VOL DELTA'!O238</f>
        <v>1</v>
      </c>
      <c r="P238" s="172">
        <f>'VOL DWNLD'!P238+'VOL DELTA'!P238</f>
        <v>1.03</v>
      </c>
      <c r="Q238" s="172">
        <f>'VOL DWNLD'!Q238+'VOL DELTA'!Q238</f>
        <v>1</v>
      </c>
      <c r="R238" s="172">
        <f>'VOL DWNLD'!R238+'VOL DELTA'!R238</f>
        <v>1</v>
      </c>
      <c r="S238" s="172">
        <f>'VOL DWNLD'!S238+'VOL DELTA'!S238</f>
        <v>1.02</v>
      </c>
      <c r="T238" s="172">
        <f>'VOL DWNLD'!T238+'VOL DELTA'!T238</f>
        <v>1</v>
      </c>
      <c r="U238" s="172">
        <f>'VOL DWNLD'!U238+'VOL DELTA'!U238</f>
        <v>1</v>
      </c>
      <c r="V238" s="172">
        <f>'VOL DWNLD'!V238+'VOL DELTA'!V238</f>
        <v>1</v>
      </c>
      <c r="W238" s="172">
        <f>'VOL DWNLD'!W238+'VOL DELTA'!W238</f>
        <v>1</v>
      </c>
      <c r="X238" s="172">
        <f>'VOL DWNLD'!X238+'VOL DELTA'!X238</f>
        <v>1</v>
      </c>
      <c r="Y238" s="172">
        <f>'VOL DWNLD'!Y238+'VOL DELTA'!Y238</f>
        <v>1.02</v>
      </c>
      <c r="Z238" s="172">
        <f>'VOL DWNLD'!Z238+'VOL DELTA'!Z238</f>
        <v>1</v>
      </c>
      <c r="AA238" s="172">
        <f>'VOL DWNLD'!AA238+'VOL DELTA'!AA238</f>
        <v>1</v>
      </c>
      <c r="AB238" s="172">
        <f>'VOL DWNLD'!AB238+'VOL DELTA'!AB238</f>
        <v>1</v>
      </c>
      <c r="AC238" s="172">
        <f>'VOL DWNLD'!AC238+'VOL DELTA'!AC238</f>
        <v>1</v>
      </c>
      <c r="AD238" s="172">
        <f>'VOL DWNLD'!AD238+'VOL DELTA'!AD238</f>
        <v>0.98</v>
      </c>
      <c r="AE238" s="172">
        <f>'VOL DWNLD'!AE238+'VOL DELTA'!AE238</f>
        <v>0.98</v>
      </c>
      <c r="AF238" s="172">
        <f>'VOL DWNLD'!AF238+'VOL DELTA'!AF238</f>
        <v>0.98</v>
      </c>
      <c r="AG238" s="172">
        <f>'VOL DWNLD'!AG238+'VOL DELTA'!AG238</f>
        <v>0.98</v>
      </c>
      <c r="AH238" s="172">
        <f>'VOL DWNLD'!AH238+'VOL DELTA'!AH238</f>
        <v>1.05</v>
      </c>
      <c r="AI238" s="172">
        <f>'VOL DWNLD'!AI238+'VOL DELTA'!AI238</f>
        <v>1</v>
      </c>
      <c r="AJ238" s="172">
        <f>'VOL DWNLD'!AJ238+'VOL DELTA'!AJ238</f>
        <v>1</v>
      </c>
      <c r="AK238" s="172">
        <f>'VOL DWNLD'!AK238+'VOL DELTA'!AK238</f>
        <v>1.02</v>
      </c>
      <c r="AL238" s="172">
        <f>'VOL DWNLD'!AL238+'VOL DELTA'!AL238</f>
        <v>1</v>
      </c>
      <c r="AM238" s="172">
        <f>'VOL DWNLD'!AM238+'VOL DELTA'!AM238</f>
        <v>1</v>
      </c>
      <c r="AN238" s="172">
        <f>'VOL DWNLD'!AN238+'VOL DELTA'!AN238</f>
        <v>1</v>
      </c>
      <c r="AO238" s="172">
        <f>'VOL DWNLD'!AO238+'VOL DELTA'!AO238</f>
        <v>1</v>
      </c>
    </row>
    <row r="239" spans="2:41" x14ac:dyDescent="0.25">
      <c r="B239" s="172">
        <f>'VOL DWNLD'!B239+'VOL DELTA'!B239</f>
        <v>1</v>
      </c>
      <c r="C239" s="172">
        <f>'VOL DWNLD'!C239+'VOL DELTA'!C239</f>
        <v>1</v>
      </c>
      <c r="D239" s="172">
        <f>'VOL DWNLD'!D239+'VOL DELTA'!D239</f>
        <v>1</v>
      </c>
      <c r="E239" s="172">
        <f>'VOL DWNLD'!E239+'VOL DELTA'!E239</f>
        <v>1</v>
      </c>
      <c r="F239" s="172">
        <f>'VOL DWNLD'!F239+'VOL DELTA'!F239</f>
        <v>1</v>
      </c>
      <c r="G239" s="172">
        <f>'VOL DWNLD'!G239+'VOL DELTA'!G239</f>
        <v>1</v>
      </c>
      <c r="H239" s="172">
        <f>'VOL DWNLD'!H239+'VOL DELTA'!H239</f>
        <v>1</v>
      </c>
      <c r="I239" s="172">
        <f>'VOL DWNLD'!I239+'VOL DELTA'!I239</f>
        <v>1</v>
      </c>
      <c r="J239" s="172">
        <f>'VOL DWNLD'!J239+'VOL DELTA'!J239</f>
        <v>1</v>
      </c>
      <c r="K239" s="172">
        <f>'VOL DWNLD'!K239+'VOL DELTA'!K239</f>
        <v>1</v>
      </c>
      <c r="L239" s="172">
        <f>'VOL DWNLD'!L239+'VOL DELTA'!L239</f>
        <v>1</v>
      </c>
      <c r="M239" s="172">
        <f>'VOL DWNLD'!M239+'VOL DELTA'!M239</f>
        <v>1</v>
      </c>
      <c r="N239" s="172">
        <f>'VOL DWNLD'!N239+'VOL DELTA'!N239</f>
        <v>1</v>
      </c>
      <c r="O239" s="172">
        <f>'VOL DWNLD'!O239+'VOL DELTA'!O239</f>
        <v>1</v>
      </c>
      <c r="P239" s="172">
        <f>'VOL DWNLD'!P239+'VOL DELTA'!P239</f>
        <v>1.03</v>
      </c>
      <c r="Q239" s="172">
        <f>'VOL DWNLD'!Q239+'VOL DELTA'!Q239</f>
        <v>1</v>
      </c>
      <c r="R239" s="172">
        <f>'VOL DWNLD'!R239+'VOL DELTA'!R239</f>
        <v>1</v>
      </c>
      <c r="S239" s="172">
        <f>'VOL DWNLD'!S239+'VOL DELTA'!S239</f>
        <v>1.02</v>
      </c>
      <c r="T239" s="172">
        <f>'VOL DWNLD'!T239+'VOL DELTA'!T239</f>
        <v>1</v>
      </c>
      <c r="U239" s="172">
        <f>'VOL DWNLD'!U239+'VOL DELTA'!U239</f>
        <v>1</v>
      </c>
      <c r="V239" s="172">
        <f>'VOL DWNLD'!V239+'VOL DELTA'!V239</f>
        <v>1</v>
      </c>
      <c r="W239" s="172">
        <f>'VOL DWNLD'!W239+'VOL DELTA'!W239</f>
        <v>1</v>
      </c>
      <c r="X239" s="172">
        <f>'VOL DWNLD'!X239+'VOL DELTA'!X239</f>
        <v>1</v>
      </c>
      <c r="Y239" s="172">
        <f>'VOL DWNLD'!Y239+'VOL DELTA'!Y239</f>
        <v>1.02</v>
      </c>
      <c r="Z239" s="172">
        <f>'VOL DWNLD'!Z239+'VOL DELTA'!Z239</f>
        <v>1</v>
      </c>
      <c r="AA239" s="172">
        <f>'VOL DWNLD'!AA239+'VOL DELTA'!AA239</f>
        <v>1</v>
      </c>
      <c r="AB239" s="172">
        <f>'VOL DWNLD'!AB239+'VOL DELTA'!AB239</f>
        <v>1</v>
      </c>
      <c r="AC239" s="172">
        <f>'VOL DWNLD'!AC239+'VOL DELTA'!AC239</f>
        <v>1</v>
      </c>
      <c r="AD239" s="172">
        <f>'VOL DWNLD'!AD239+'VOL DELTA'!AD239</f>
        <v>0.98</v>
      </c>
      <c r="AE239" s="172">
        <f>'VOL DWNLD'!AE239+'VOL DELTA'!AE239</f>
        <v>0.98</v>
      </c>
      <c r="AF239" s="172">
        <f>'VOL DWNLD'!AF239+'VOL DELTA'!AF239</f>
        <v>0.98</v>
      </c>
      <c r="AG239" s="172">
        <f>'VOL DWNLD'!AG239+'VOL DELTA'!AG239</f>
        <v>0.98</v>
      </c>
      <c r="AH239" s="172">
        <f>'VOL DWNLD'!AH239+'VOL DELTA'!AH239</f>
        <v>1.05</v>
      </c>
      <c r="AI239" s="172">
        <f>'VOL DWNLD'!AI239+'VOL DELTA'!AI239</f>
        <v>1</v>
      </c>
      <c r="AJ239" s="172">
        <f>'VOL DWNLD'!AJ239+'VOL DELTA'!AJ239</f>
        <v>1</v>
      </c>
      <c r="AK239" s="172">
        <f>'VOL DWNLD'!AK239+'VOL DELTA'!AK239</f>
        <v>1.02</v>
      </c>
      <c r="AL239" s="172">
        <f>'VOL DWNLD'!AL239+'VOL DELTA'!AL239</f>
        <v>1</v>
      </c>
      <c r="AM239" s="172">
        <f>'VOL DWNLD'!AM239+'VOL DELTA'!AM239</f>
        <v>1</v>
      </c>
      <c r="AN239" s="172">
        <f>'VOL DWNLD'!AN239+'VOL DELTA'!AN239</f>
        <v>1</v>
      </c>
      <c r="AO239" s="172">
        <f>'VOL DWNLD'!AO239+'VOL DELTA'!AO239</f>
        <v>1</v>
      </c>
    </row>
    <row r="240" spans="2:41" x14ac:dyDescent="0.25">
      <c r="B240" s="172">
        <f>'VOL DWNLD'!B240+'VOL DELTA'!B240</f>
        <v>1</v>
      </c>
      <c r="C240" s="172">
        <f>'VOL DWNLD'!C240+'VOL DELTA'!C240</f>
        <v>1</v>
      </c>
      <c r="D240" s="172">
        <f>'VOL DWNLD'!D240+'VOL DELTA'!D240</f>
        <v>1</v>
      </c>
      <c r="E240" s="172">
        <f>'VOL DWNLD'!E240+'VOL DELTA'!E240</f>
        <v>1</v>
      </c>
      <c r="F240" s="172">
        <f>'VOL DWNLD'!F240+'VOL DELTA'!F240</f>
        <v>1</v>
      </c>
      <c r="G240" s="172">
        <f>'VOL DWNLD'!G240+'VOL DELTA'!G240</f>
        <v>1</v>
      </c>
      <c r="H240" s="172">
        <f>'VOL DWNLD'!H240+'VOL DELTA'!H240</f>
        <v>1</v>
      </c>
      <c r="I240" s="172">
        <f>'VOL DWNLD'!I240+'VOL DELTA'!I240</f>
        <v>1</v>
      </c>
      <c r="J240" s="172">
        <f>'VOL DWNLD'!J240+'VOL DELTA'!J240</f>
        <v>1</v>
      </c>
      <c r="K240" s="172">
        <f>'VOL DWNLD'!K240+'VOL DELTA'!K240</f>
        <v>1</v>
      </c>
      <c r="L240" s="172">
        <f>'VOL DWNLD'!L240+'VOL DELTA'!L240</f>
        <v>1</v>
      </c>
      <c r="M240" s="172">
        <f>'VOL DWNLD'!M240+'VOL DELTA'!M240</f>
        <v>1</v>
      </c>
      <c r="N240" s="172">
        <f>'VOL DWNLD'!N240+'VOL DELTA'!N240</f>
        <v>1</v>
      </c>
      <c r="O240" s="172">
        <f>'VOL DWNLD'!O240+'VOL DELTA'!O240</f>
        <v>1</v>
      </c>
      <c r="P240" s="172">
        <f>'VOL DWNLD'!P240+'VOL DELTA'!P240</f>
        <v>1.03</v>
      </c>
      <c r="Q240" s="172">
        <f>'VOL DWNLD'!Q240+'VOL DELTA'!Q240</f>
        <v>1</v>
      </c>
      <c r="R240" s="172">
        <f>'VOL DWNLD'!R240+'VOL DELTA'!R240</f>
        <v>1</v>
      </c>
      <c r="S240" s="172">
        <f>'VOL DWNLD'!S240+'VOL DELTA'!S240</f>
        <v>1.02</v>
      </c>
      <c r="T240" s="172">
        <f>'VOL DWNLD'!T240+'VOL DELTA'!T240</f>
        <v>1</v>
      </c>
      <c r="U240" s="172">
        <f>'VOL DWNLD'!U240+'VOL DELTA'!U240</f>
        <v>1</v>
      </c>
      <c r="V240" s="172">
        <f>'VOL DWNLD'!V240+'VOL DELTA'!V240</f>
        <v>1</v>
      </c>
      <c r="W240" s="172">
        <f>'VOL DWNLD'!W240+'VOL DELTA'!W240</f>
        <v>1</v>
      </c>
      <c r="X240" s="172">
        <f>'VOL DWNLD'!X240+'VOL DELTA'!X240</f>
        <v>1</v>
      </c>
      <c r="Y240" s="172">
        <f>'VOL DWNLD'!Y240+'VOL DELTA'!Y240</f>
        <v>1.02</v>
      </c>
      <c r="Z240" s="172">
        <f>'VOL DWNLD'!Z240+'VOL DELTA'!Z240</f>
        <v>1</v>
      </c>
      <c r="AA240" s="172">
        <f>'VOL DWNLD'!AA240+'VOL DELTA'!AA240</f>
        <v>1</v>
      </c>
      <c r="AB240" s="172">
        <f>'VOL DWNLD'!AB240+'VOL DELTA'!AB240</f>
        <v>1</v>
      </c>
      <c r="AC240" s="172">
        <f>'VOL DWNLD'!AC240+'VOL DELTA'!AC240</f>
        <v>1</v>
      </c>
      <c r="AD240" s="172">
        <f>'VOL DWNLD'!AD240+'VOL DELTA'!AD240</f>
        <v>0.98</v>
      </c>
      <c r="AE240" s="172">
        <f>'VOL DWNLD'!AE240+'VOL DELTA'!AE240</f>
        <v>0.98</v>
      </c>
      <c r="AF240" s="172">
        <f>'VOL DWNLD'!AF240+'VOL DELTA'!AF240</f>
        <v>0.98</v>
      </c>
      <c r="AG240" s="172">
        <f>'VOL DWNLD'!AG240+'VOL DELTA'!AG240</f>
        <v>0.98</v>
      </c>
      <c r="AH240" s="172">
        <f>'VOL DWNLD'!AH240+'VOL DELTA'!AH240</f>
        <v>1.05</v>
      </c>
      <c r="AI240" s="172">
        <f>'VOL DWNLD'!AI240+'VOL DELTA'!AI240</f>
        <v>1</v>
      </c>
      <c r="AJ240" s="172">
        <f>'VOL DWNLD'!AJ240+'VOL DELTA'!AJ240</f>
        <v>1</v>
      </c>
      <c r="AK240" s="172">
        <f>'VOL DWNLD'!AK240+'VOL DELTA'!AK240</f>
        <v>1.02</v>
      </c>
      <c r="AL240" s="172">
        <f>'VOL DWNLD'!AL240+'VOL DELTA'!AL240</f>
        <v>1</v>
      </c>
      <c r="AM240" s="172">
        <f>'VOL DWNLD'!AM240+'VOL DELTA'!AM240</f>
        <v>1</v>
      </c>
      <c r="AN240" s="172">
        <f>'VOL DWNLD'!AN240+'VOL DELTA'!AN240</f>
        <v>1</v>
      </c>
      <c r="AO240" s="172">
        <f>'VOL DWNLD'!AO240+'VOL DELTA'!AO240</f>
        <v>1</v>
      </c>
    </row>
    <row r="241" spans="2:41" x14ac:dyDescent="0.25">
      <c r="B241" s="172">
        <f>'VOL DWNLD'!B241+'VOL DELTA'!B241</f>
        <v>1</v>
      </c>
      <c r="C241" s="172">
        <f>'VOL DWNLD'!C241+'VOL DELTA'!C241</f>
        <v>1</v>
      </c>
      <c r="D241" s="172">
        <f>'VOL DWNLD'!D241+'VOL DELTA'!D241</f>
        <v>1</v>
      </c>
      <c r="E241" s="172">
        <f>'VOL DWNLD'!E241+'VOL DELTA'!E241</f>
        <v>1</v>
      </c>
      <c r="F241" s="172">
        <f>'VOL DWNLD'!F241+'VOL DELTA'!F241</f>
        <v>1</v>
      </c>
      <c r="G241" s="172">
        <f>'VOL DWNLD'!G241+'VOL DELTA'!G241</f>
        <v>1</v>
      </c>
      <c r="H241" s="172">
        <f>'VOL DWNLD'!H241+'VOL DELTA'!H241</f>
        <v>1</v>
      </c>
      <c r="I241" s="172">
        <f>'VOL DWNLD'!I241+'VOL DELTA'!I241</f>
        <v>1</v>
      </c>
      <c r="J241" s="172">
        <f>'VOL DWNLD'!J241+'VOL DELTA'!J241</f>
        <v>1</v>
      </c>
      <c r="K241" s="172">
        <f>'VOL DWNLD'!K241+'VOL DELTA'!K241</f>
        <v>1</v>
      </c>
      <c r="L241" s="172">
        <f>'VOL DWNLD'!L241+'VOL DELTA'!L241</f>
        <v>1</v>
      </c>
      <c r="M241" s="172">
        <f>'VOL DWNLD'!M241+'VOL DELTA'!M241</f>
        <v>1</v>
      </c>
      <c r="N241" s="172">
        <f>'VOL DWNLD'!N241+'VOL DELTA'!N241</f>
        <v>1</v>
      </c>
      <c r="O241" s="172">
        <f>'VOL DWNLD'!O241+'VOL DELTA'!O241</f>
        <v>1</v>
      </c>
      <c r="P241" s="172">
        <f>'VOL DWNLD'!P241+'VOL DELTA'!P241</f>
        <v>1.03</v>
      </c>
      <c r="Q241" s="172">
        <f>'VOL DWNLD'!Q241+'VOL DELTA'!Q241</f>
        <v>1</v>
      </c>
      <c r="R241" s="172">
        <f>'VOL DWNLD'!R241+'VOL DELTA'!R241</f>
        <v>1</v>
      </c>
      <c r="S241" s="172">
        <f>'VOL DWNLD'!S241+'VOL DELTA'!S241</f>
        <v>1.02</v>
      </c>
      <c r="T241" s="172">
        <f>'VOL DWNLD'!T241+'VOL DELTA'!T241</f>
        <v>1</v>
      </c>
      <c r="U241" s="172">
        <f>'VOL DWNLD'!U241+'VOL DELTA'!U241</f>
        <v>1</v>
      </c>
      <c r="V241" s="172">
        <f>'VOL DWNLD'!V241+'VOL DELTA'!V241</f>
        <v>1</v>
      </c>
      <c r="W241" s="172">
        <f>'VOL DWNLD'!W241+'VOL DELTA'!W241</f>
        <v>1</v>
      </c>
      <c r="X241" s="172">
        <f>'VOL DWNLD'!X241+'VOL DELTA'!X241</f>
        <v>1</v>
      </c>
      <c r="Y241" s="172">
        <f>'VOL DWNLD'!Y241+'VOL DELTA'!Y241</f>
        <v>1.02</v>
      </c>
      <c r="Z241" s="172">
        <f>'VOL DWNLD'!Z241+'VOL DELTA'!Z241</f>
        <v>1</v>
      </c>
      <c r="AA241" s="172">
        <f>'VOL DWNLD'!AA241+'VOL DELTA'!AA241</f>
        <v>1</v>
      </c>
      <c r="AB241" s="172">
        <f>'VOL DWNLD'!AB241+'VOL DELTA'!AB241</f>
        <v>1</v>
      </c>
      <c r="AC241" s="172">
        <f>'VOL DWNLD'!AC241+'VOL DELTA'!AC241</f>
        <v>1</v>
      </c>
      <c r="AD241" s="172">
        <f>'VOL DWNLD'!AD241+'VOL DELTA'!AD241</f>
        <v>0.98</v>
      </c>
      <c r="AE241" s="172">
        <f>'VOL DWNLD'!AE241+'VOL DELTA'!AE241</f>
        <v>0.98</v>
      </c>
      <c r="AF241" s="172">
        <f>'VOL DWNLD'!AF241+'VOL DELTA'!AF241</f>
        <v>0.98</v>
      </c>
      <c r="AG241" s="172">
        <f>'VOL DWNLD'!AG241+'VOL DELTA'!AG241</f>
        <v>0.98</v>
      </c>
      <c r="AH241" s="172">
        <f>'VOL DWNLD'!AH241+'VOL DELTA'!AH241</f>
        <v>1.05</v>
      </c>
      <c r="AI241" s="172">
        <f>'VOL DWNLD'!AI241+'VOL DELTA'!AI241</f>
        <v>1</v>
      </c>
      <c r="AJ241" s="172">
        <f>'VOL DWNLD'!AJ241+'VOL DELTA'!AJ241</f>
        <v>1</v>
      </c>
      <c r="AK241" s="172">
        <f>'VOL DWNLD'!AK241+'VOL DELTA'!AK241</f>
        <v>1.02</v>
      </c>
      <c r="AL241" s="172">
        <f>'VOL DWNLD'!AL241+'VOL DELTA'!AL241</f>
        <v>1</v>
      </c>
      <c r="AM241" s="172">
        <f>'VOL DWNLD'!AM241+'VOL DELTA'!AM241</f>
        <v>1</v>
      </c>
      <c r="AN241" s="172">
        <f>'VOL DWNLD'!AN241+'VOL DELTA'!AN241</f>
        <v>1</v>
      </c>
      <c r="AO241" s="172">
        <f>'VOL DWNLD'!AO241+'VOL DELTA'!AO241</f>
        <v>1</v>
      </c>
    </row>
    <row r="242" spans="2:41" x14ac:dyDescent="0.25">
      <c r="B242" s="172">
        <f>'VOL DWNLD'!B242+'VOL DELTA'!B242</f>
        <v>1</v>
      </c>
      <c r="C242" s="172">
        <f>'VOL DWNLD'!C242+'VOL DELTA'!C242</f>
        <v>1</v>
      </c>
      <c r="D242" s="172">
        <f>'VOL DWNLD'!D242+'VOL DELTA'!D242</f>
        <v>1</v>
      </c>
      <c r="E242" s="172">
        <f>'VOL DWNLD'!E242+'VOL DELTA'!E242</f>
        <v>1</v>
      </c>
      <c r="F242" s="172">
        <f>'VOL DWNLD'!F242+'VOL DELTA'!F242</f>
        <v>1</v>
      </c>
      <c r="G242" s="172">
        <f>'VOL DWNLD'!G242+'VOL DELTA'!G242</f>
        <v>1</v>
      </c>
      <c r="H242" s="172">
        <f>'VOL DWNLD'!H242+'VOL DELTA'!H242</f>
        <v>1</v>
      </c>
      <c r="I242" s="172">
        <f>'VOL DWNLD'!I242+'VOL DELTA'!I242</f>
        <v>1</v>
      </c>
      <c r="J242" s="172">
        <f>'VOL DWNLD'!J242+'VOL DELTA'!J242</f>
        <v>1</v>
      </c>
      <c r="K242" s="172">
        <f>'VOL DWNLD'!K242+'VOL DELTA'!K242</f>
        <v>1</v>
      </c>
      <c r="L242" s="172">
        <f>'VOL DWNLD'!L242+'VOL DELTA'!L242</f>
        <v>1</v>
      </c>
      <c r="M242" s="172">
        <f>'VOL DWNLD'!M242+'VOL DELTA'!M242</f>
        <v>1</v>
      </c>
      <c r="N242" s="172">
        <f>'VOL DWNLD'!N242+'VOL DELTA'!N242</f>
        <v>1</v>
      </c>
      <c r="O242" s="172">
        <f>'VOL DWNLD'!O242+'VOL DELTA'!O242</f>
        <v>1</v>
      </c>
      <c r="P242" s="172">
        <f>'VOL DWNLD'!P242+'VOL DELTA'!P242</f>
        <v>1.03</v>
      </c>
      <c r="Q242" s="172">
        <f>'VOL DWNLD'!Q242+'VOL DELTA'!Q242</f>
        <v>1</v>
      </c>
      <c r="R242" s="172">
        <f>'VOL DWNLD'!R242+'VOL DELTA'!R242</f>
        <v>1</v>
      </c>
      <c r="S242" s="172">
        <f>'VOL DWNLD'!S242+'VOL DELTA'!S242</f>
        <v>1.02</v>
      </c>
      <c r="T242" s="172">
        <f>'VOL DWNLD'!T242+'VOL DELTA'!T242</f>
        <v>1</v>
      </c>
      <c r="U242" s="172">
        <f>'VOL DWNLD'!U242+'VOL DELTA'!U242</f>
        <v>1</v>
      </c>
      <c r="V242" s="172">
        <f>'VOL DWNLD'!V242+'VOL DELTA'!V242</f>
        <v>1</v>
      </c>
      <c r="W242" s="172">
        <f>'VOL DWNLD'!W242+'VOL DELTA'!W242</f>
        <v>1</v>
      </c>
      <c r="X242" s="172">
        <f>'VOL DWNLD'!X242+'VOL DELTA'!X242</f>
        <v>1</v>
      </c>
      <c r="Y242" s="172">
        <f>'VOL DWNLD'!Y242+'VOL DELTA'!Y242</f>
        <v>1.02</v>
      </c>
      <c r="Z242" s="172">
        <f>'VOL DWNLD'!Z242+'VOL DELTA'!Z242</f>
        <v>1</v>
      </c>
      <c r="AA242" s="172">
        <f>'VOL DWNLD'!AA242+'VOL DELTA'!AA242</f>
        <v>1</v>
      </c>
      <c r="AB242" s="172">
        <f>'VOL DWNLD'!AB242+'VOL DELTA'!AB242</f>
        <v>1</v>
      </c>
      <c r="AC242" s="172">
        <f>'VOL DWNLD'!AC242+'VOL DELTA'!AC242</f>
        <v>1</v>
      </c>
      <c r="AD242" s="172">
        <f>'VOL DWNLD'!AD242+'VOL DELTA'!AD242</f>
        <v>0.98</v>
      </c>
      <c r="AE242" s="172">
        <f>'VOL DWNLD'!AE242+'VOL DELTA'!AE242</f>
        <v>0.98</v>
      </c>
      <c r="AF242" s="172">
        <f>'VOL DWNLD'!AF242+'VOL DELTA'!AF242</f>
        <v>0.98</v>
      </c>
      <c r="AG242" s="172">
        <f>'VOL DWNLD'!AG242+'VOL DELTA'!AG242</f>
        <v>0.98</v>
      </c>
      <c r="AH242" s="172">
        <f>'VOL DWNLD'!AH242+'VOL DELTA'!AH242</f>
        <v>1.05</v>
      </c>
      <c r="AI242" s="172">
        <f>'VOL DWNLD'!AI242+'VOL DELTA'!AI242</f>
        <v>1</v>
      </c>
      <c r="AJ242" s="172">
        <f>'VOL DWNLD'!AJ242+'VOL DELTA'!AJ242</f>
        <v>1</v>
      </c>
      <c r="AK242" s="172">
        <f>'VOL DWNLD'!AK242+'VOL DELTA'!AK242</f>
        <v>1.02</v>
      </c>
      <c r="AL242" s="172">
        <f>'VOL DWNLD'!AL242+'VOL DELTA'!AL242</f>
        <v>1</v>
      </c>
      <c r="AM242" s="172">
        <f>'VOL DWNLD'!AM242+'VOL DELTA'!AM242</f>
        <v>1</v>
      </c>
      <c r="AN242" s="172">
        <f>'VOL DWNLD'!AN242+'VOL DELTA'!AN242</f>
        <v>1</v>
      </c>
      <c r="AO242" s="172">
        <f>'VOL DWNLD'!AO242+'VOL DELTA'!AO242</f>
        <v>1</v>
      </c>
    </row>
    <row r="243" spans="2:41" x14ac:dyDescent="0.25">
      <c r="B243" s="172">
        <f>'VOL DWNLD'!B243+'VOL DELTA'!B243</f>
        <v>1</v>
      </c>
      <c r="C243" s="172">
        <f>'VOL DWNLD'!C243+'VOL DELTA'!C243</f>
        <v>1</v>
      </c>
      <c r="D243" s="172">
        <f>'VOL DWNLD'!D243+'VOL DELTA'!D243</f>
        <v>1</v>
      </c>
      <c r="E243" s="172">
        <f>'VOL DWNLD'!E243+'VOL DELTA'!E243</f>
        <v>1</v>
      </c>
      <c r="F243" s="172">
        <f>'VOL DWNLD'!F243+'VOL DELTA'!F243</f>
        <v>1</v>
      </c>
      <c r="G243" s="172">
        <f>'VOL DWNLD'!G243+'VOL DELTA'!G243</f>
        <v>1</v>
      </c>
      <c r="H243" s="172">
        <f>'VOL DWNLD'!H243+'VOL DELTA'!H243</f>
        <v>1</v>
      </c>
      <c r="I243" s="172">
        <f>'VOL DWNLD'!I243+'VOL DELTA'!I243</f>
        <v>1</v>
      </c>
      <c r="J243" s="172">
        <f>'VOL DWNLD'!J243+'VOL DELTA'!J243</f>
        <v>1</v>
      </c>
      <c r="K243" s="172">
        <f>'VOL DWNLD'!K243+'VOL DELTA'!K243</f>
        <v>1</v>
      </c>
      <c r="L243" s="172">
        <f>'VOL DWNLD'!L243+'VOL DELTA'!L243</f>
        <v>1</v>
      </c>
      <c r="M243" s="172">
        <f>'VOL DWNLD'!M243+'VOL DELTA'!M243</f>
        <v>1</v>
      </c>
      <c r="N243" s="172">
        <f>'VOL DWNLD'!N243+'VOL DELTA'!N243</f>
        <v>1</v>
      </c>
      <c r="O243" s="172">
        <f>'VOL DWNLD'!O243+'VOL DELTA'!O243</f>
        <v>1</v>
      </c>
      <c r="P243" s="172">
        <f>'VOL DWNLD'!P243+'VOL DELTA'!P243</f>
        <v>1.03</v>
      </c>
      <c r="Q243" s="172">
        <f>'VOL DWNLD'!Q243+'VOL DELTA'!Q243</f>
        <v>1</v>
      </c>
      <c r="R243" s="172">
        <f>'VOL DWNLD'!R243+'VOL DELTA'!R243</f>
        <v>1</v>
      </c>
      <c r="S243" s="172">
        <f>'VOL DWNLD'!S243+'VOL DELTA'!S243</f>
        <v>1.02</v>
      </c>
      <c r="T243" s="172">
        <f>'VOL DWNLD'!T243+'VOL DELTA'!T243</f>
        <v>1</v>
      </c>
      <c r="U243" s="172">
        <f>'VOL DWNLD'!U243+'VOL DELTA'!U243</f>
        <v>1</v>
      </c>
      <c r="V243" s="172">
        <f>'VOL DWNLD'!V243+'VOL DELTA'!V243</f>
        <v>1</v>
      </c>
      <c r="W243" s="172">
        <f>'VOL DWNLD'!W243+'VOL DELTA'!W243</f>
        <v>1</v>
      </c>
      <c r="X243" s="172">
        <f>'VOL DWNLD'!X243+'VOL DELTA'!X243</f>
        <v>1</v>
      </c>
      <c r="Y243" s="172">
        <f>'VOL DWNLD'!Y243+'VOL DELTA'!Y243</f>
        <v>1.02</v>
      </c>
      <c r="Z243" s="172">
        <f>'VOL DWNLD'!Z243+'VOL DELTA'!Z243</f>
        <v>1</v>
      </c>
      <c r="AA243" s="172">
        <f>'VOL DWNLD'!AA243+'VOL DELTA'!AA243</f>
        <v>1</v>
      </c>
      <c r="AB243" s="172">
        <f>'VOL DWNLD'!AB243+'VOL DELTA'!AB243</f>
        <v>1</v>
      </c>
      <c r="AC243" s="172">
        <f>'VOL DWNLD'!AC243+'VOL DELTA'!AC243</f>
        <v>1</v>
      </c>
      <c r="AD243" s="172">
        <f>'VOL DWNLD'!AD243+'VOL DELTA'!AD243</f>
        <v>0.98</v>
      </c>
      <c r="AE243" s="172">
        <f>'VOL DWNLD'!AE243+'VOL DELTA'!AE243</f>
        <v>0.98</v>
      </c>
      <c r="AF243" s="172">
        <f>'VOL DWNLD'!AF243+'VOL DELTA'!AF243</f>
        <v>0.98</v>
      </c>
      <c r="AG243" s="172">
        <f>'VOL DWNLD'!AG243+'VOL DELTA'!AG243</f>
        <v>0.98</v>
      </c>
      <c r="AH243" s="172">
        <f>'VOL DWNLD'!AH243+'VOL DELTA'!AH243</f>
        <v>1.05</v>
      </c>
      <c r="AI243" s="172">
        <f>'VOL DWNLD'!AI243+'VOL DELTA'!AI243</f>
        <v>1</v>
      </c>
      <c r="AJ243" s="172">
        <f>'VOL DWNLD'!AJ243+'VOL DELTA'!AJ243</f>
        <v>1</v>
      </c>
      <c r="AK243" s="172">
        <f>'VOL DWNLD'!AK243+'VOL DELTA'!AK243</f>
        <v>1.02</v>
      </c>
      <c r="AL243" s="172">
        <f>'VOL DWNLD'!AL243+'VOL DELTA'!AL243</f>
        <v>1</v>
      </c>
      <c r="AM243" s="172">
        <f>'VOL DWNLD'!AM243+'VOL DELTA'!AM243</f>
        <v>1</v>
      </c>
      <c r="AN243" s="172">
        <f>'VOL DWNLD'!AN243+'VOL DELTA'!AN243</f>
        <v>1</v>
      </c>
      <c r="AO243" s="172">
        <f>'VOL DWNLD'!AO243+'VOL DELTA'!AO243</f>
        <v>1</v>
      </c>
    </row>
    <row r="244" spans="2:41" x14ac:dyDescent="0.25">
      <c r="B244" s="172">
        <f>'VOL DWNLD'!B244+'VOL DELTA'!B244</f>
        <v>1</v>
      </c>
      <c r="C244" s="172">
        <f>'VOL DWNLD'!C244+'VOL DELTA'!C244</f>
        <v>1</v>
      </c>
      <c r="D244" s="172">
        <f>'VOL DWNLD'!D244+'VOL DELTA'!D244</f>
        <v>1</v>
      </c>
      <c r="E244" s="172">
        <f>'VOL DWNLD'!E244+'VOL DELTA'!E244</f>
        <v>1</v>
      </c>
      <c r="F244" s="172">
        <f>'VOL DWNLD'!F244+'VOL DELTA'!F244</f>
        <v>1</v>
      </c>
      <c r="G244" s="172">
        <f>'VOL DWNLD'!G244+'VOL DELTA'!G244</f>
        <v>1</v>
      </c>
      <c r="H244" s="172">
        <f>'VOL DWNLD'!H244+'VOL DELTA'!H244</f>
        <v>1</v>
      </c>
      <c r="I244" s="172">
        <f>'VOL DWNLD'!I244+'VOL DELTA'!I244</f>
        <v>1</v>
      </c>
      <c r="J244" s="172">
        <f>'VOL DWNLD'!J244+'VOL DELTA'!J244</f>
        <v>1</v>
      </c>
      <c r="K244" s="172">
        <f>'VOL DWNLD'!K244+'VOL DELTA'!K244</f>
        <v>1</v>
      </c>
      <c r="L244" s="172">
        <f>'VOL DWNLD'!L244+'VOL DELTA'!L244</f>
        <v>1</v>
      </c>
      <c r="M244" s="172">
        <f>'VOL DWNLD'!M244+'VOL DELTA'!M244</f>
        <v>1</v>
      </c>
      <c r="N244" s="172">
        <f>'VOL DWNLD'!N244+'VOL DELTA'!N244</f>
        <v>1</v>
      </c>
      <c r="O244" s="172">
        <f>'VOL DWNLD'!O244+'VOL DELTA'!O244</f>
        <v>1</v>
      </c>
      <c r="P244" s="172">
        <f>'VOL DWNLD'!P244+'VOL DELTA'!P244</f>
        <v>1.03</v>
      </c>
      <c r="Q244" s="172">
        <f>'VOL DWNLD'!Q244+'VOL DELTA'!Q244</f>
        <v>1</v>
      </c>
      <c r="R244" s="172">
        <f>'VOL DWNLD'!R244+'VOL DELTA'!R244</f>
        <v>1</v>
      </c>
      <c r="S244" s="172">
        <f>'VOL DWNLD'!S244+'VOL DELTA'!S244</f>
        <v>1.02</v>
      </c>
      <c r="T244" s="172">
        <f>'VOL DWNLD'!T244+'VOL DELTA'!T244</f>
        <v>1</v>
      </c>
      <c r="U244" s="172">
        <f>'VOL DWNLD'!U244+'VOL DELTA'!U244</f>
        <v>1</v>
      </c>
      <c r="V244" s="172">
        <f>'VOL DWNLD'!V244+'VOL DELTA'!V244</f>
        <v>1</v>
      </c>
      <c r="W244" s="172">
        <f>'VOL DWNLD'!W244+'VOL DELTA'!W244</f>
        <v>1</v>
      </c>
      <c r="X244" s="172">
        <f>'VOL DWNLD'!X244+'VOL DELTA'!X244</f>
        <v>1</v>
      </c>
      <c r="Y244" s="172">
        <f>'VOL DWNLD'!Y244+'VOL DELTA'!Y244</f>
        <v>1.02</v>
      </c>
      <c r="Z244" s="172">
        <f>'VOL DWNLD'!Z244+'VOL DELTA'!Z244</f>
        <v>1</v>
      </c>
      <c r="AA244" s="172">
        <f>'VOL DWNLD'!AA244+'VOL DELTA'!AA244</f>
        <v>1</v>
      </c>
      <c r="AB244" s="172">
        <f>'VOL DWNLD'!AB244+'VOL DELTA'!AB244</f>
        <v>1</v>
      </c>
      <c r="AC244" s="172">
        <f>'VOL DWNLD'!AC244+'VOL DELTA'!AC244</f>
        <v>1</v>
      </c>
      <c r="AD244" s="172">
        <f>'VOL DWNLD'!AD244+'VOL DELTA'!AD244</f>
        <v>0.98</v>
      </c>
      <c r="AE244" s="172">
        <f>'VOL DWNLD'!AE244+'VOL DELTA'!AE244</f>
        <v>0.98</v>
      </c>
      <c r="AF244" s="172">
        <f>'VOL DWNLD'!AF244+'VOL DELTA'!AF244</f>
        <v>0.98</v>
      </c>
      <c r="AG244" s="172">
        <f>'VOL DWNLD'!AG244+'VOL DELTA'!AG244</f>
        <v>0.98</v>
      </c>
      <c r="AH244" s="172">
        <f>'VOL DWNLD'!AH244+'VOL DELTA'!AH244</f>
        <v>1.05</v>
      </c>
      <c r="AI244" s="172">
        <f>'VOL DWNLD'!AI244+'VOL DELTA'!AI244</f>
        <v>1</v>
      </c>
      <c r="AJ244" s="172">
        <f>'VOL DWNLD'!AJ244+'VOL DELTA'!AJ244</f>
        <v>1</v>
      </c>
      <c r="AK244" s="172">
        <f>'VOL DWNLD'!AK244+'VOL DELTA'!AK244</f>
        <v>1.02</v>
      </c>
      <c r="AL244" s="172">
        <f>'VOL DWNLD'!AL244+'VOL DELTA'!AL244</f>
        <v>1</v>
      </c>
      <c r="AM244" s="172">
        <f>'VOL DWNLD'!AM244+'VOL DELTA'!AM244</f>
        <v>1</v>
      </c>
      <c r="AN244" s="172">
        <f>'VOL DWNLD'!AN244+'VOL DELTA'!AN244</f>
        <v>1</v>
      </c>
      <c r="AO244" s="172">
        <f>'VOL DWNLD'!AO244+'VOL DELTA'!AO244</f>
        <v>1</v>
      </c>
    </row>
    <row r="245" spans="2:41" x14ac:dyDescent="0.25">
      <c r="B245" s="172">
        <f>'VOL DWNLD'!B245+'VOL DELTA'!B245</f>
        <v>1</v>
      </c>
      <c r="C245" s="172">
        <f>'VOL DWNLD'!C245+'VOL DELTA'!C245</f>
        <v>1</v>
      </c>
      <c r="D245" s="172">
        <f>'VOL DWNLD'!D245+'VOL DELTA'!D245</f>
        <v>1</v>
      </c>
      <c r="E245" s="172">
        <f>'VOL DWNLD'!E245+'VOL DELTA'!E245</f>
        <v>1</v>
      </c>
      <c r="F245" s="172">
        <f>'VOL DWNLD'!F245+'VOL DELTA'!F245</f>
        <v>1</v>
      </c>
      <c r="G245" s="172">
        <f>'VOL DWNLD'!G245+'VOL DELTA'!G245</f>
        <v>1</v>
      </c>
      <c r="H245" s="172">
        <f>'VOL DWNLD'!H245+'VOL DELTA'!H245</f>
        <v>1</v>
      </c>
      <c r="I245" s="172">
        <f>'VOL DWNLD'!I245+'VOL DELTA'!I245</f>
        <v>1</v>
      </c>
      <c r="J245" s="172">
        <f>'VOL DWNLD'!J245+'VOL DELTA'!J245</f>
        <v>1</v>
      </c>
      <c r="K245" s="172">
        <f>'VOL DWNLD'!K245+'VOL DELTA'!K245</f>
        <v>1</v>
      </c>
      <c r="L245" s="172">
        <f>'VOL DWNLD'!L245+'VOL DELTA'!L245</f>
        <v>1</v>
      </c>
      <c r="M245" s="172">
        <f>'VOL DWNLD'!M245+'VOL DELTA'!M245</f>
        <v>1</v>
      </c>
      <c r="N245" s="172">
        <f>'VOL DWNLD'!N245+'VOL DELTA'!N245</f>
        <v>1</v>
      </c>
      <c r="O245" s="172">
        <f>'VOL DWNLD'!O245+'VOL DELTA'!O245</f>
        <v>1</v>
      </c>
      <c r="P245" s="172">
        <f>'VOL DWNLD'!P245+'VOL DELTA'!P245</f>
        <v>1.03</v>
      </c>
      <c r="Q245" s="172">
        <f>'VOL DWNLD'!Q245+'VOL DELTA'!Q245</f>
        <v>1</v>
      </c>
      <c r="R245" s="172">
        <f>'VOL DWNLD'!R245+'VOL DELTA'!R245</f>
        <v>1</v>
      </c>
      <c r="S245" s="172">
        <f>'VOL DWNLD'!S245+'VOL DELTA'!S245</f>
        <v>1.02</v>
      </c>
      <c r="T245" s="172">
        <f>'VOL DWNLD'!T245+'VOL DELTA'!T245</f>
        <v>1</v>
      </c>
      <c r="U245" s="172">
        <f>'VOL DWNLD'!U245+'VOL DELTA'!U245</f>
        <v>1</v>
      </c>
      <c r="V245" s="172">
        <f>'VOL DWNLD'!V245+'VOL DELTA'!V245</f>
        <v>1</v>
      </c>
      <c r="W245" s="172">
        <f>'VOL DWNLD'!W245+'VOL DELTA'!W245</f>
        <v>1</v>
      </c>
      <c r="X245" s="172">
        <f>'VOL DWNLD'!X245+'VOL DELTA'!X245</f>
        <v>1</v>
      </c>
      <c r="Y245" s="172">
        <f>'VOL DWNLD'!Y245+'VOL DELTA'!Y245</f>
        <v>1</v>
      </c>
      <c r="Z245" s="172">
        <f>'VOL DWNLD'!Z245+'VOL DELTA'!Z245</f>
        <v>1</v>
      </c>
      <c r="AA245" s="172">
        <f>'VOL DWNLD'!AA245+'VOL DELTA'!AA245</f>
        <v>1</v>
      </c>
      <c r="AB245" s="172">
        <f>'VOL DWNLD'!AB245+'VOL DELTA'!AB245</f>
        <v>1</v>
      </c>
      <c r="AC245" s="172">
        <f>'VOL DWNLD'!AC245+'VOL DELTA'!AC245</f>
        <v>1</v>
      </c>
      <c r="AD245" s="172">
        <f>'VOL DWNLD'!AD245+'VOL DELTA'!AD245</f>
        <v>1</v>
      </c>
      <c r="AE245" s="172">
        <f>'VOL DWNLD'!AE245+'VOL DELTA'!AE245</f>
        <v>1</v>
      </c>
      <c r="AF245" s="172">
        <f>'VOL DWNLD'!AF245+'VOL DELTA'!AF245</f>
        <v>1.1000000000000001</v>
      </c>
      <c r="AG245" s="172">
        <f>'VOL DWNLD'!AG245+'VOL DELTA'!AG245</f>
        <v>1.1000000000000001</v>
      </c>
      <c r="AH245" s="172">
        <f>'VOL DWNLD'!AH245+'VOL DELTA'!AH245</f>
        <v>1.05</v>
      </c>
      <c r="AI245" s="172">
        <f>'VOL DWNLD'!AI245+'VOL DELTA'!AI245</f>
        <v>1</v>
      </c>
      <c r="AJ245" s="172">
        <f>'VOL DWNLD'!AJ245+'VOL DELTA'!AJ245</f>
        <v>1</v>
      </c>
      <c r="AK245" s="172">
        <f>'VOL DWNLD'!AK245+'VOL DELTA'!AK245</f>
        <v>1.02</v>
      </c>
      <c r="AL245" s="172">
        <f>'VOL DWNLD'!AL245+'VOL DELTA'!AL245</f>
        <v>1</v>
      </c>
      <c r="AM245" s="172">
        <f>'VOL DWNLD'!AM245+'VOL DELTA'!AM245</f>
        <v>1</v>
      </c>
      <c r="AN245" s="172">
        <f>'VOL DWNLD'!AN245+'VOL DELTA'!AN245</f>
        <v>1</v>
      </c>
      <c r="AO245" s="172">
        <f>'VOL DWNLD'!AO245+'VOL DELTA'!AO245</f>
        <v>1</v>
      </c>
    </row>
    <row r="246" spans="2:41" x14ac:dyDescent="0.25">
      <c r="B246" s="172">
        <f>'VOL DWNLD'!B246+'VOL DELTA'!B246</f>
        <v>1</v>
      </c>
      <c r="C246" s="172">
        <f>'VOL DWNLD'!C246+'VOL DELTA'!C246</f>
        <v>1</v>
      </c>
      <c r="D246" s="172">
        <f>'VOL DWNLD'!D246+'VOL DELTA'!D246</f>
        <v>1</v>
      </c>
      <c r="E246" s="172">
        <f>'VOL DWNLD'!E246+'VOL DELTA'!E246</f>
        <v>1</v>
      </c>
      <c r="F246" s="172">
        <f>'VOL DWNLD'!F246+'VOL DELTA'!F246</f>
        <v>1</v>
      </c>
      <c r="G246" s="172">
        <f>'VOL DWNLD'!G246+'VOL DELTA'!G246</f>
        <v>1</v>
      </c>
      <c r="H246" s="172">
        <f>'VOL DWNLD'!H246+'VOL DELTA'!H246</f>
        <v>1</v>
      </c>
      <c r="I246" s="172">
        <f>'VOL DWNLD'!I246+'VOL DELTA'!I246</f>
        <v>1</v>
      </c>
      <c r="J246" s="172">
        <f>'VOL DWNLD'!J246+'VOL DELTA'!J246</f>
        <v>1</v>
      </c>
      <c r="K246" s="172">
        <f>'VOL DWNLD'!K246+'VOL DELTA'!K246</f>
        <v>1</v>
      </c>
      <c r="L246" s="172">
        <f>'VOL DWNLD'!L246+'VOL DELTA'!L246</f>
        <v>1</v>
      </c>
      <c r="M246" s="172">
        <f>'VOL DWNLD'!M246+'VOL DELTA'!M246</f>
        <v>1</v>
      </c>
      <c r="N246" s="172">
        <f>'VOL DWNLD'!N246+'VOL DELTA'!N246</f>
        <v>1</v>
      </c>
      <c r="O246" s="172">
        <f>'VOL DWNLD'!O246+'VOL DELTA'!O246</f>
        <v>1</v>
      </c>
      <c r="P246" s="172">
        <f>'VOL DWNLD'!P246+'VOL DELTA'!P246</f>
        <v>1.03</v>
      </c>
      <c r="Q246" s="172">
        <f>'VOL DWNLD'!Q246+'VOL DELTA'!Q246</f>
        <v>1</v>
      </c>
      <c r="R246" s="172">
        <f>'VOL DWNLD'!R246+'VOL DELTA'!R246</f>
        <v>1</v>
      </c>
      <c r="S246" s="172">
        <f>'VOL DWNLD'!S246+'VOL DELTA'!S246</f>
        <v>1.02</v>
      </c>
      <c r="T246" s="172">
        <f>'VOL DWNLD'!T246+'VOL DELTA'!T246</f>
        <v>1</v>
      </c>
      <c r="U246" s="172">
        <f>'VOL DWNLD'!U246+'VOL DELTA'!U246</f>
        <v>1</v>
      </c>
      <c r="V246" s="172">
        <f>'VOL DWNLD'!V246+'VOL DELTA'!V246</f>
        <v>1</v>
      </c>
      <c r="W246" s="172">
        <f>'VOL DWNLD'!W246+'VOL DELTA'!W246</f>
        <v>1</v>
      </c>
      <c r="X246" s="172">
        <f>'VOL DWNLD'!X246+'VOL DELTA'!X246</f>
        <v>1</v>
      </c>
      <c r="Y246" s="172">
        <f>'VOL DWNLD'!Y246+'VOL DELTA'!Y246</f>
        <v>1</v>
      </c>
      <c r="Z246" s="172">
        <f>'VOL DWNLD'!Z246+'VOL DELTA'!Z246</f>
        <v>1</v>
      </c>
      <c r="AA246" s="172">
        <f>'VOL DWNLD'!AA246+'VOL DELTA'!AA246</f>
        <v>1</v>
      </c>
      <c r="AB246" s="172">
        <f>'VOL DWNLD'!AB246+'VOL DELTA'!AB246</f>
        <v>1</v>
      </c>
      <c r="AC246" s="172">
        <f>'VOL DWNLD'!AC246+'VOL DELTA'!AC246</f>
        <v>1</v>
      </c>
      <c r="AD246" s="172">
        <f>'VOL DWNLD'!AD246+'VOL DELTA'!AD246</f>
        <v>1</v>
      </c>
      <c r="AE246" s="172">
        <f>'VOL DWNLD'!AE246+'VOL DELTA'!AE246</f>
        <v>1</v>
      </c>
      <c r="AF246" s="172">
        <f>'VOL DWNLD'!AF246+'VOL DELTA'!AF246</f>
        <v>1.1000000000000001</v>
      </c>
      <c r="AG246" s="172">
        <f>'VOL DWNLD'!AG246+'VOL DELTA'!AG246</f>
        <v>1.1000000000000001</v>
      </c>
      <c r="AH246" s="172">
        <f>'VOL DWNLD'!AH246+'VOL DELTA'!AH246</f>
        <v>1.05</v>
      </c>
      <c r="AI246" s="172">
        <f>'VOL DWNLD'!AI246+'VOL DELTA'!AI246</f>
        <v>1</v>
      </c>
      <c r="AJ246" s="172">
        <f>'VOL DWNLD'!AJ246+'VOL DELTA'!AJ246</f>
        <v>1</v>
      </c>
      <c r="AK246" s="172">
        <f>'VOL DWNLD'!AK246+'VOL DELTA'!AK246</f>
        <v>1.02</v>
      </c>
      <c r="AL246" s="172">
        <f>'VOL DWNLD'!AL246+'VOL DELTA'!AL246</f>
        <v>1</v>
      </c>
      <c r="AM246" s="172">
        <f>'VOL DWNLD'!AM246+'VOL DELTA'!AM246</f>
        <v>1</v>
      </c>
      <c r="AN246" s="172">
        <f>'VOL DWNLD'!AN246+'VOL DELTA'!AN246</f>
        <v>1</v>
      </c>
      <c r="AO246" s="172">
        <f>'VOL DWNLD'!AO246+'VOL DELTA'!AO246</f>
        <v>1</v>
      </c>
    </row>
    <row r="247" spans="2:41" x14ac:dyDescent="0.25">
      <c r="B247" s="172">
        <f>'VOL DWNLD'!B247+'VOL DELTA'!B247</f>
        <v>1</v>
      </c>
      <c r="C247" s="172">
        <f>'VOL DWNLD'!C247+'VOL DELTA'!C247</f>
        <v>1</v>
      </c>
      <c r="D247" s="172">
        <f>'VOL DWNLD'!D247+'VOL DELTA'!D247</f>
        <v>1</v>
      </c>
      <c r="E247" s="172">
        <f>'VOL DWNLD'!E247+'VOL DELTA'!E247</f>
        <v>1</v>
      </c>
      <c r="F247" s="172">
        <f>'VOL DWNLD'!F247+'VOL DELTA'!F247</f>
        <v>1</v>
      </c>
      <c r="G247" s="172">
        <f>'VOL DWNLD'!G247+'VOL DELTA'!G247</f>
        <v>1</v>
      </c>
      <c r="H247" s="172">
        <f>'VOL DWNLD'!H247+'VOL DELTA'!H247</f>
        <v>1</v>
      </c>
      <c r="I247" s="172">
        <f>'VOL DWNLD'!I247+'VOL DELTA'!I247</f>
        <v>1</v>
      </c>
      <c r="J247" s="172">
        <f>'VOL DWNLD'!J247+'VOL DELTA'!J247</f>
        <v>1</v>
      </c>
      <c r="K247" s="172">
        <f>'VOL DWNLD'!K247+'VOL DELTA'!K247</f>
        <v>1</v>
      </c>
      <c r="L247" s="172">
        <f>'VOL DWNLD'!L247+'VOL DELTA'!L247</f>
        <v>1</v>
      </c>
      <c r="M247" s="172">
        <f>'VOL DWNLD'!M247+'VOL DELTA'!M247</f>
        <v>1</v>
      </c>
      <c r="N247" s="172">
        <f>'VOL DWNLD'!N247+'VOL DELTA'!N247</f>
        <v>1</v>
      </c>
      <c r="O247" s="172">
        <f>'VOL DWNLD'!O247+'VOL DELTA'!O247</f>
        <v>1</v>
      </c>
      <c r="P247" s="172">
        <f>'VOL DWNLD'!P247+'VOL DELTA'!P247</f>
        <v>1.03</v>
      </c>
      <c r="Q247" s="172">
        <f>'VOL DWNLD'!Q247+'VOL DELTA'!Q247</f>
        <v>1</v>
      </c>
      <c r="R247" s="172">
        <f>'VOL DWNLD'!R247+'VOL DELTA'!R247</f>
        <v>1</v>
      </c>
      <c r="S247" s="172">
        <f>'VOL DWNLD'!S247+'VOL DELTA'!S247</f>
        <v>1.02</v>
      </c>
      <c r="T247" s="172">
        <f>'VOL DWNLD'!T247+'VOL DELTA'!T247</f>
        <v>1</v>
      </c>
      <c r="U247" s="172">
        <f>'VOL DWNLD'!U247+'VOL DELTA'!U247</f>
        <v>1</v>
      </c>
      <c r="V247" s="172">
        <f>'VOL DWNLD'!V247+'VOL DELTA'!V247</f>
        <v>1</v>
      </c>
      <c r="W247" s="172">
        <f>'VOL DWNLD'!W247+'VOL DELTA'!W247</f>
        <v>1</v>
      </c>
      <c r="X247" s="172">
        <f>'VOL DWNLD'!X247+'VOL DELTA'!X247</f>
        <v>1</v>
      </c>
      <c r="Y247" s="172">
        <f>'VOL DWNLD'!Y247+'VOL DELTA'!Y247</f>
        <v>1</v>
      </c>
      <c r="Z247" s="172">
        <f>'VOL DWNLD'!Z247+'VOL DELTA'!Z247</f>
        <v>1</v>
      </c>
      <c r="AA247" s="172">
        <f>'VOL DWNLD'!AA247+'VOL DELTA'!AA247</f>
        <v>1</v>
      </c>
      <c r="AB247" s="172">
        <f>'VOL DWNLD'!AB247+'VOL DELTA'!AB247</f>
        <v>1</v>
      </c>
      <c r="AC247" s="172">
        <f>'VOL DWNLD'!AC247+'VOL DELTA'!AC247</f>
        <v>1</v>
      </c>
      <c r="AD247" s="172">
        <f>'VOL DWNLD'!AD247+'VOL DELTA'!AD247</f>
        <v>1</v>
      </c>
      <c r="AE247" s="172">
        <f>'VOL DWNLD'!AE247+'VOL DELTA'!AE247</f>
        <v>1</v>
      </c>
      <c r="AF247" s="172">
        <f>'VOL DWNLD'!AF247+'VOL DELTA'!AF247</f>
        <v>1.1000000000000001</v>
      </c>
      <c r="AG247" s="172">
        <f>'VOL DWNLD'!AG247+'VOL DELTA'!AG247</f>
        <v>1.1000000000000001</v>
      </c>
      <c r="AH247" s="172">
        <f>'VOL DWNLD'!AH247+'VOL DELTA'!AH247</f>
        <v>1.05</v>
      </c>
      <c r="AI247" s="172">
        <f>'VOL DWNLD'!AI247+'VOL DELTA'!AI247</f>
        <v>1</v>
      </c>
      <c r="AJ247" s="172">
        <f>'VOL DWNLD'!AJ247+'VOL DELTA'!AJ247</f>
        <v>1</v>
      </c>
      <c r="AK247" s="172">
        <f>'VOL DWNLD'!AK247+'VOL DELTA'!AK247</f>
        <v>1.02</v>
      </c>
      <c r="AL247" s="172">
        <f>'VOL DWNLD'!AL247+'VOL DELTA'!AL247</f>
        <v>1</v>
      </c>
      <c r="AM247" s="172">
        <f>'VOL DWNLD'!AM247+'VOL DELTA'!AM247</f>
        <v>1</v>
      </c>
      <c r="AN247" s="172">
        <f>'VOL DWNLD'!AN247+'VOL DELTA'!AN247</f>
        <v>1</v>
      </c>
      <c r="AO247" s="172">
        <f>'VOL DWNLD'!AO247+'VOL DELTA'!AO247</f>
        <v>1</v>
      </c>
    </row>
    <row r="248" spans="2:41" x14ac:dyDescent="0.25">
      <c r="B248" s="172">
        <f>'VOL DWNLD'!B248+'VOL DELTA'!B248</f>
        <v>1</v>
      </c>
      <c r="C248" s="172">
        <f>'VOL DWNLD'!C248+'VOL DELTA'!C248</f>
        <v>1</v>
      </c>
      <c r="D248" s="172">
        <f>'VOL DWNLD'!D248+'VOL DELTA'!D248</f>
        <v>1</v>
      </c>
      <c r="E248" s="172">
        <f>'VOL DWNLD'!E248+'VOL DELTA'!E248</f>
        <v>1</v>
      </c>
      <c r="F248" s="172">
        <f>'VOL DWNLD'!F248+'VOL DELTA'!F248</f>
        <v>1</v>
      </c>
      <c r="G248" s="172">
        <f>'VOL DWNLD'!G248+'VOL DELTA'!G248</f>
        <v>1</v>
      </c>
      <c r="H248" s="172">
        <f>'VOL DWNLD'!H248+'VOL DELTA'!H248</f>
        <v>1</v>
      </c>
      <c r="I248" s="172">
        <f>'VOL DWNLD'!I248+'VOL DELTA'!I248</f>
        <v>1</v>
      </c>
      <c r="J248" s="172">
        <f>'VOL DWNLD'!J248+'VOL DELTA'!J248</f>
        <v>1</v>
      </c>
      <c r="K248" s="172">
        <f>'VOL DWNLD'!K248+'VOL DELTA'!K248</f>
        <v>1</v>
      </c>
      <c r="L248" s="172">
        <f>'VOL DWNLD'!L248+'VOL DELTA'!L248</f>
        <v>1</v>
      </c>
      <c r="M248" s="172">
        <f>'VOL DWNLD'!M248+'VOL DELTA'!M248</f>
        <v>1</v>
      </c>
      <c r="N248" s="172">
        <f>'VOL DWNLD'!N248+'VOL DELTA'!N248</f>
        <v>1</v>
      </c>
      <c r="O248" s="172">
        <f>'VOL DWNLD'!O248+'VOL DELTA'!O248</f>
        <v>1</v>
      </c>
      <c r="P248" s="172">
        <f>'VOL DWNLD'!P248+'VOL DELTA'!P248</f>
        <v>1.03</v>
      </c>
      <c r="Q248" s="172">
        <f>'VOL DWNLD'!Q248+'VOL DELTA'!Q248</f>
        <v>1</v>
      </c>
      <c r="R248" s="172">
        <f>'VOL DWNLD'!R248+'VOL DELTA'!R248</f>
        <v>1</v>
      </c>
      <c r="S248" s="172">
        <f>'VOL DWNLD'!S248+'VOL DELTA'!S248</f>
        <v>1.02</v>
      </c>
      <c r="T248" s="172">
        <f>'VOL DWNLD'!T248+'VOL DELTA'!T248</f>
        <v>1</v>
      </c>
      <c r="U248" s="172">
        <f>'VOL DWNLD'!U248+'VOL DELTA'!U248</f>
        <v>1</v>
      </c>
      <c r="V248" s="172">
        <f>'VOL DWNLD'!V248+'VOL DELTA'!V248</f>
        <v>1</v>
      </c>
      <c r="W248" s="172">
        <f>'VOL DWNLD'!W248+'VOL DELTA'!W248</f>
        <v>1</v>
      </c>
      <c r="X248" s="172">
        <f>'VOL DWNLD'!X248+'VOL DELTA'!X248</f>
        <v>1</v>
      </c>
      <c r="Y248" s="172">
        <f>'VOL DWNLD'!Y248+'VOL DELTA'!Y248</f>
        <v>1</v>
      </c>
      <c r="Z248" s="172">
        <f>'VOL DWNLD'!Z248+'VOL DELTA'!Z248</f>
        <v>1</v>
      </c>
      <c r="AA248" s="172">
        <f>'VOL DWNLD'!AA248+'VOL DELTA'!AA248</f>
        <v>1</v>
      </c>
      <c r="AB248" s="172">
        <f>'VOL DWNLD'!AB248+'VOL DELTA'!AB248</f>
        <v>1</v>
      </c>
      <c r="AC248" s="172">
        <f>'VOL DWNLD'!AC248+'VOL DELTA'!AC248</f>
        <v>1</v>
      </c>
      <c r="AD248" s="172">
        <f>'VOL DWNLD'!AD248+'VOL DELTA'!AD248</f>
        <v>1</v>
      </c>
      <c r="AE248" s="172">
        <f>'VOL DWNLD'!AE248+'VOL DELTA'!AE248</f>
        <v>1</v>
      </c>
      <c r="AF248" s="172">
        <f>'VOL DWNLD'!AF248+'VOL DELTA'!AF248</f>
        <v>1.1000000000000001</v>
      </c>
      <c r="AG248" s="172">
        <f>'VOL DWNLD'!AG248+'VOL DELTA'!AG248</f>
        <v>1.1000000000000001</v>
      </c>
      <c r="AH248" s="172">
        <f>'VOL DWNLD'!AH248+'VOL DELTA'!AH248</f>
        <v>1.05</v>
      </c>
      <c r="AI248" s="172">
        <f>'VOL DWNLD'!AI248+'VOL DELTA'!AI248</f>
        <v>1</v>
      </c>
      <c r="AJ248" s="172">
        <f>'VOL DWNLD'!AJ248+'VOL DELTA'!AJ248</f>
        <v>1</v>
      </c>
      <c r="AK248" s="172">
        <f>'VOL DWNLD'!AK248+'VOL DELTA'!AK248</f>
        <v>1.02</v>
      </c>
      <c r="AL248" s="172">
        <f>'VOL DWNLD'!AL248+'VOL DELTA'!AL248</f>
        <v>1</v>
      </c>
      <c r="AM248" s="172">
        <f>'VOL DWNLD'!AM248+'VOL DELTA'!AM248</f>
        <v>1</v>
      </c>
      <c r="AN248" s="172">
        <f>'VOL DWNLD'!AN248+'VOL DELTA'!AN248</f>
        <v>1</v>
      </c>
      <c r="AO248" s="172">
        <f>'VOL DWNLD'!AO248+'VOL DELTA'!AO248</f>
        <v>1</v>
      </c>
    </row>
    <row r="249" spans="2:41" x14ac:dyDescent="0.25">
      <c r="B249" s="172">
        <f>'VOL DWNLD'!B249+'VOL DELTA'!B249</f>
        <v>1</v>
      </c>
      <c r="C249" s="172">
        <f>'VOL DWNLD'!C249+'VOL DELTA'!C249</f>
        <v>1</v>
      </c>
      <c r="D249" s="172">
        <f>'VOL DWNLD'!D249+'VOL DELTA'!D249</f>
        <v>1</v>
      </c>
      <c r="E249" s="172">
        <f>'VOL DWNLD'!E249+'VOL DELTA'!E249</f>
        <v>1</v>
      </c>
      <c r="F249" s="172">
        <f>'VOL DWNLD'!F249+'VOL DELTA'!F249</f>
        <v>1</v>
      </c>
      <c r="G249" s="172">
        <f>'VOL DWNLD'!G249+'VOL DELTA'!G249</f>
        <v>1</v>
      </c>
      <c r="H249" s="172">
        <f>'VOL DWNLD'!H249+'VOL DELTA'!H249</f>
        <v>1</v>
      </c>
      <c r="I249" s="172">
        <f>'VOL DWNLD'!I249+'VOL DELTA'!I249</f>
        <v>1</v>
      </c>
      <c r="J249" s="172">
        <f>'VOL DWNLD'!J249+'VOL DELTA'!J249</f>
        <v>1</v>
      </c>
      <c r="K249" s="172">
        <f>'VOL DWNLD'!K249+'VOL DELTA'!K249</f>
        <v>1</v>
      </c>
      <c r="L249" s="172">
        <f>'VOL DWNLD'!L249+'VOL DELTA'!L249</f>
        <v>1</v>
      </c>
      <c r="M249" s="172">
        <f>'VOL DWNLD'!M249+'VOL DELTA'!M249</f>
        <v>1</v>
      </c>
      <c r="N249" s="172">
        <f>'VOL DWNLD'!N249+'VOL DELTA'!N249</f>
        <v>1</v>
      </c>
      <c r="O249" s="172">
        <f>'VOL DWNLD'!O249+'VOL DELTA'!O249</f>
        <v>1</v>
      </c>
      <c r="P249" s="172">
        <f>'VOL DWNLD'!P249+'VOL DELTA'!P249</f>
        <v>1.03</v>
      </c>
      <c r="Q249" s="172">
        <f>'VOL DWNLD'!Q249+'VOL DELTA'!Q249</f>
        <v>1</v>
      </c>
      <c r="R249" s="172">
        <f>'VOL DWNLD'!R249+'VOL DELTA'!R249</f>
        <v>1</v>
      </c>
      <c r="S249" s="172">
        <f>'VOL DWNLD'!S249+'VOL DELTA'!S249</f>
        <v>1.02</v>
      </c>
      <c r="T249" s="172">
        <f>'VOL DWNLD'!T249+'VOL DELTA'!T249</f>
        <v>1</v>
      </c>
      <c r="U249" s="172">
        <f>'VOL DWNLD'!U249+'VOL DELTA'!U249</f>
        <v>1</v>
      </c>
      <c r="V249" s="172">
        <f>'VOL DWNLD'!V249+'VOL DELTA'!V249</f>
        <v>1</v>
      </c>
      <c r="W249" s="172">
        <f>'VOL DWNLD'!W249+'VOL DELTA'!W249</f>
        <v>1</v>
      </c>
      <c r="X249" s="172">
        <f>'VOL DWNLD'!X249+'VOL DELTA'!X249</f>
        <v>1</v>
      </c>
      <c r="Y249" s="172">
        <f>'VOL DWNLD'!Y249+'VOL DELTA'!Y249</f>
        <v>1</v>
      </c>
      <c r="Z249" s="172">
        <f>'VOL DWNLD'!Z249+'VOL DELTA'!Z249</f>
        <v>1</v>
      </c>
      <c r="AA249" s="172">
        <f>'VOL DWNLD'!AA249+'VOL DELTA'!AA249</f>
        <v>1</v>
      </c>
      <c r="AB249" s="172">
        <f>'VOL DWNLD'!AB249+'VOL DELTA'!AB249</f>
        <v>1</v>
      </c>
      <c r="AC249" s="172">
        <f>'VOL DWNLD'!AC249+'VOL DELTA'!AC249</f>
        <v>1</v>
      </c>
      <c r="AD249" s="172">
        <f>'VOL DWNLD'!AD249+'VOL DELTA'!AD249</f>
        <v>1</v>
      </c>
      <c r="AE249" s="172">
        <f>'VOL DWNLD'!AE249+'VOL DELTA'!AE249</f>
        <v>1</v>
      </c>
      <c r="AF249" s="172">
        <f>'VOL DWNLD'!AF249+'VOL DELTA'!AF249</f>
        <v>1.1000000000000001</v>
      </c>
      <c r="AG249" s="172">
        <f>'VOL DWNLD'!AG249+'VOL DELTA'!AG249</f>
        <v>1.1000000000000001</v>
      </c>
      <c r="AH249" s="172">
        <f>'VOL DWNLD'!AH249+'VOL DELTA'!AH249</f>
        <v>1.05</v>
      </c>
      <c r="AI249" s="172">
        <f>'VOL DWNLD'!AI249+'VOL DELTA'!AI249</f>
        <v>1</v>
      </c>
      <c r="AJ249" s="172">
        <f>'VOL DWNLD'!AJ249+'VOL DELTA'!AJ249</f>
        <v>1</v>
      </c>
      <c r="AK249" s="172">
        <f>'VOL DWNLD'!AK249+'VOL DELTA'!AK249</f>
        <v>1.02</v>
      </c>
      <c r="AL249" s="172">
        <f>'VOL DWNLD'!AL249+'VOL DELTA'!AL249</f>
        <v>1</v>
      </c>
      <c r="AM249" s="172">
        <f>'VOL DWNLD'!AM249+'VOL DELTA'!AM249</f>
        <v>1</v>
      </c>
      <c r="AN249" s="172">
        <f>'VOL DWNLD'!AN249+'VOL DELTA'!AN249</f>
        <v>1</v>
      </c>
      <c r="AO249" s="172">
        <f>'VOL DWNLD'!AO249+'VOL DELTA'!AO249</f>
        <v>1</v>
      </c>
    </row>
    <row r="250" spans="2:41" x14ac:dyDescent="0.25">
      <c r="B250" s="172">
        <f>'VOL DWNLD'!B250+'VOL DELTA'!B250</f>
        <v>1</v>
      </c>
      <c r="C250" s="172">
        <f>'VOL DWNLD'!C250+'VOL DELTA'!C250</f>
        <v>1</v>
      </c>
      <c r="D250" s="172">
        <f>'VOL DWNLD'!D250+'VOL DELTA'!D250</f>
        <v>1</v>
      </c>
      <c r="E250" s="172">
        <f>'VOL DWNLD'!E250+'VOL DELTA'!E250</f>
        <v>1</v>
      </c>
      <c r="F250" s="172">
        <f>'VOL DWNLD'!F250+'VOL DELTA'!F250</f>
        <v>1</v>
      </c>
      <c r="G250" s="172">
        <f>'VOL DWNLD'!G250+'VOL DELTA'!G250</f>
        <v>1</v>
      </c>
      <c r="H250" s="172">
        <f>'VOL DWNLD'!H250+'VOL DELTA'!H250</f>
        <v>1</v>
      </c>
      <c r="I250" s="172">
        <f>'VOL DWNLD'!I250+'VOL DELTA'!I250</f>
        <v>1</v>
      </c>
      <c r="J250" s="172">
        <f>'VOL DWNLD'!J250+'VOL DELTA'!J250</f>
        <v>1</v>
      </c>
      <c r="K250" s="172">
        <f>'VOL DWNLD'!K250+'VOL DELTA'!K250</f>
        <v>1</v>
      </c>
      <c r="L250" s="172">
        <f>'VOL DWNLD'!L250+'VOL DELTA'!L250</f>
        <v>1</v>
      </c>
      <c r="M250" s="172">
        <f>'VOL DWNLD'!M250+'VOL DELTA'!M250</f>
        <v>1</v>
      </c>
      <c r="N250" s="172">
        <f>'VOL DWNLD'!N250+'VOL DELTA'!N250</f>
        <v>1</v>
      </c>
      <c r="O250" s="172">
        <f>'VOL DWNLD'!O250+'VOL DELTA'!O250</f>
        <v>1</v>
      </c>
      <c r="P250" s="172">
        <f>'VOL DWNLD'!P250+'VOL DELTA'!P250</f>
        <v>1.03</v>
      </c>
      <c r="Q250" s="172">
        <f>'VOL DWNLD'!Q250+'VOL DELTA'!Q250</f>
        <v>1</v>
      </c>
      <c r="R250" s="172">
        <f>'VOL DWNLD'!R250+'VOL DELTA'!R250</f>
        <v>1</v>
      </c>
      <c r="S250" s="172">
        <f>'VOL DWNLD'!S250+'VOL DELTA'!S250</f>
        <v>1.02</v>
      </c>
      <c r="T250" s="172">
        <f>'VOL DWNLD'!T250+'VOL DELTA'!T250</f>
        <v>1</v>
      </c>
      <c r="U250" s="172">
        <f>'VOL DWNLD'!U250+'VOL DELTA'!U250</f>
        <v>1</v>
      </c>
      <c r="V250" s="172">
        <f>'VOL DWNLD'!V250+'VOL DELTA'!V250</f>
        <v>1</v>
      </c>
      <c r="W250" s="172">
        <f>'VOL DWNLD'!W250+'VOL DELTA'!W250</f>
        <v>1</v>
      </c>
      <c r="X250" s="172">
        <f>'VOL DWNLD'!X250+'VOL DELTA'!X250</f>
        <v>1</v>
      </c>
      <c r="Y250" s="172">
        <f>'VOL DWNLD'!Y250+'VOL DELTA'!Y250</f>
        <v>1.02</v>
      </c>
      <c r="Z250" s="172">
        <f>'VOL DWNLD'!Z250+'VOL DELTA'!Z250</f>
        <v>1</v>
      </c>
      <c r="AA250" s="172">
        <f>'VOL DWNLD'!AA250+'VOL DELTA'!AA250</f>
        <v>1</v>
      </c>
      <c r="AB250" s="172">
        <f>'VOL DWNLD'!AB250+'VOL DELTA'!AB250</f>
        <v>1</v>
      </c>
      <c r="AC250" s="172">
        <f>'VOL DWNLD'!AC250+'VOL DELTA'!AC250</f>
        <v>1</v>
      </c>
      <c r="AD250" s="172">
        <f>'VOL DWNLD'!AD250+'VOL DELTA'!AD250</f>
        <v>0.98</v>
      </c>
      <c r="AE250" s="172">
        <f>'VOL DWNLD'!AE250+'VOL DELTA'!AE250</f>
        <v>0.98</v>
      </c>
      <c r="AF250" s="172">
        <f>'VOL DWNLD'!AF250+'VOL DELTA'!AF250</f>
        <v>0.98</v>
      </c>
      <c r="AG250" s="172">
        <f>'VOL DWNLD'!AG250+'VOL DELTA'!AG250</f>
        <v>0.98</v>
      </c>
      <c r="AH250" s="172">
        <f>'VOL DWNLD'!AH250+'VOL DELTA'!AH250</f>
        <v>1.05</v>
      </c>
      <c r="AI250" s="172">
        <f>'VOL DWNLD'!AI250+'VOL DELTA'!AI250</f>
        <v>1</v>
      </c>
      <c r="AJ250" s="172">
        <f>'VOL DWNLD'!AJ250+'VOL DELTA'!AJ250</f>
        <v>1</v>
      </c>
      <c r="AK250" s="172">
        <f>'VOL DWNLD'!AK250+'VOL DELTA'!AK250</f>
        <v>1.02</v>
      </c>
      <c r="AL250" s="172">
        <f>'VOL DWNLD'!AL250+'VOL DELTA'!AL250</f>
        <v>1</v>
      </c>
      <c r="AM250" s="172">
        <f>'VOL DWNLD'!AM250+'VOL DELTA'!AM250</f>
        <v>1</v>
      </c>
      <c r="AN250" s="172">
        <f>'VOL DWNLD'!AN250+'VOL DELTA'!AN250</f>
        <v>1</v>
      </c>
      <c r="AO250" s="172">
        <f>'VOL DWNLD'!AO250+'VOL DELTA'!AO250</f>
        <v>1</v>
      </c>
    </row>
    <row r="251" spans="2:41" x14ac:dyDescent="0.25">
      <c r="B251" s="172">
        <f>'VOL DWNLD'!B251+'VOL DELTA'!B251</f>
        <v>1</v>
      </c>
      <c r="C251" s="172">
        <f>'VOL DWNLD'!C251+'VOL DELTA'!C251</f>
        <v>1</v>
      </c>
      <c r="D251" s="172">
        <f>'VOL DWNLD'!D251+'VOL DELTA'!D251</f>
        <v>1</v>
      </c>
      <c r="E251" s="172">
        <f>'VOL DWNLD'!E251+'VOL DELTA'!E251</f>
        <v>1</v>
      </c>
      <c r="F251" s="172">
        <f>'VOL DWNLD'!F251+'VOL DELTA'!F251</f>
        <v>1</v>
      </c>
      <c r="G251" s="172">
        <f>'VOL DWNLD'!G251+'VOL DELTA'!G251</f>
        <v>1</v>
      </c>
      <c r="H251" s="172">
        <f>'VOL DWNLD'!H251+'VOL DELTA'!H251</f>
        <v>1</v>
      </c>
      <c r="I251" s="172">
        <f>'VOL DWNLD'!I251+'VOL DELTA'!I251</f>
        <v>1</v>
      </c>
      <c r="J251" s="172">
        <f>'VOL DWNLD'!J251+'VOL DELTA'!J251</f>
        <v>1</v>
      </c>
      <c r="K251" s="172">
        <f>'VOL DWNLD'!K251+'VOL DELTA'!K251</f>
        <v>1</v>
      </c>
      <c r="L251" s="172">
        <f>'VOL DWNLD'!L251+'VOL DELTA'!L251</f>
        <v>1</v>
      </c>
      <c r="M251" s="172">
        <f>'VOL DWNLD'!M251+'VOL DELTA'!M251</f>
        <v>1</v>
      </c>
      <c r="N251" s="172">
        <f>'VOL DWNLD'!N251+'VOL DELTA'!N251</f>
        <v>1</v>
      </c>
      <c r="O251" s="172">
        <f>'VOL DWNLD'!O251+'VOL DELTA'!O251</f>
        <v>1</v>
      </c>
      <c r="P251" s="172">
        <f>'VOL DWNLD'!P251+'VOL DELTA'!P251</f>
        <v>1.03</v>
      </c>
      <c r="Q251" s="172">
        <f>'VOL DWNLD'!Q251+'VOL DELTA'!Q251</f>
        <v>1</v>
      </c>
      <c r="R251" s="172">
        <f>'VOL DWNLD'!R251+'VOL DELTA'!R251</f>
        <v>1</v>
      </c>
      <c r="S251" s="172">
        <f>'VOL DWNLD'!S251+'VOL DELTA'!S251</f>
        <v>1.02</v>
      </c>
      <c r="T251" s="172">
        <f>'VOL DWNLD'!T251+'VOL DELTA'!T251</f>
        <v>1</v>
      </c>
      <c r="U251" s="172">
        <f>'VOL DWNLD'!U251+'VOL DELTA'!U251</f>
        <v>1</v>
      </c>
      <c r="V251" s="172">
        <f>'VOL DWNLD'!V251+'VOL DELTA'!V251</f>
        <v>1</v>
      </c>
      <c r="W251" s="172">
        <f>'VOL DWNLD'!W251+'VOL DELTA'!W251</f>
        <v>1</v>
      </c>
      <c r="X251" s="172">
        <f>'VOL DWNLD'!X251+'VOL DELTA'!X251</f>
        <v>1</v>
      </c>
      <c r="Y251" s="172">
        <f>'VOL DWNLD'!Y251+'VOL DELTA'!Y251</f>
        <v>1.02</v>
      </c>
      <c r="Z251" s="172">
        <f>'VOL DWNLD'!Z251+'VOL DELTA'!Z251</f>
        <v>1</v>
      </c>
      <c r="AA251" s="172">
        <f>'VOL DWNLD'!AA251+'VOL DELTA'!AA251</f>
        <v>1</v>
      </c>
      <c r="AB251" s="172">
        <f>'VOL DWNLD'!AB251+'VOL DELTA'!AB251</f>
        <v>1</v>
      </c>
      <c r="AC251" s="172">
        <f>'VOL DWNLD'!AC251+'VOL DELTA'!AC251</f>
        <v>1</v>
      </c>
      <c r="AD251" s="172">
        <f>'VOL DWNLD'!AD251+'VOL DELTA'!AD251</f>
        <v>0.98</v>
      </c>
      <c r="AE251" s="172">
        <f>'VOL DWNLD'!AE251+'VOL DELTA'!AE251</f>
        <v>0.98</v>
      </c>
      <c r="AF251" s="172">
        <f>'VOL DWNLD'!AF251+'VOL DELTA'!AF251</f>
        <v>0.98</v>
      </c>
      <c r="AG251" s="172">
        <f>'VOL DWNLD'!AG251+'VOL DELTA'!AG251</f>
        <v>0.98</v>
      </c>
      <c r="AH251" s="172">
        <f>'VOL DWNLD'!AH251+'VOL DELTA'!AH251</f>
        <v>1.05</v>
      </c>
      <c r="AI251" s="172">
        <f>'VOL DWNLD'!AI251+'VOL DELTA'!AI251</f>
        <v>1</v>
      </c>
      <c r="AJ251" s="172">
        <f>'VOL DWNLD'!AJ251+'VOL DELTA'!AJ251</f>
        <v>1</v>
      </c>
      <c r="AK251" s="172">
        <f>'VOL DWNLD'!AK251+'VOL DELTA'!AK251</f>
        <v>1.02</v>
      </c>
      <c r="AL251" s="172">
        <f>'VOL DWNLD'!AL251+'VOL DELTA'!AL251</f>
        <v>1</v>
      </c>
      <c r="AM251" s="172">
        <f>'VOL DWNLD'!AM251+'VOL DELTA'!AM251</f>
        <v>1</v>
      </c>
      <c r="AN251" s="172">
        <f>'VOL DWNLD'!AN251+'VOL DELTA'!AN251</f>
        <v>1</v>
      </c>
      <c r="AO251" s="172">
        <f>'VOL DWNLD'!AO251+'VOL DELTA'!AO251</f>
        <v>1</v>
      </c>
    </row>
    <row r="252" spans="2:41" x14ac:dyDescent="0.25">
      <c r="B252" s="172">
        <f>'VOL DWNLD'!B252+'VOL DELTA'!B252</f>
        <v>1</v>
      </c>
      <c r="C252" s="172">
        <f>'VOL DWNLD'!C252+'VOL DELTA'!C252</f>
        <v>1</v>
      </c>
      <c r="D252" s="172">
        <f>'VOL DWNLD'!D252+'VOL DELTA'!D252</f>
        <v>1</v>
      </c>
      <c r="E252" s="172">
        <f>'VOL DWNLD'!E252+'VOL DELTA'!E252</f>
        <v>1</v>
      </c>
      <c r="F252" s="172">
        <f>'VOL DWNLD'!F252+'VOL DELTA'!F252</f>
        <v>1</v>
      </c>
      <c r="G252" s="172">
        <f>'VOL DWNLD'!G252+'VOL DELTA'!G252</f>
        <v>1</v>
      </c>
      <c r="H252" s="172">
        <f>'VOL DWNLD'!H252+'VOL DELTA'!H252</f>
        <v>1</v>
      </c>
      <c r="I252" s="172">
        <f>'VOL DWNLD'!I252+'VOL DELTA'!I252</f>
        <v>1</v>
      </c>
      <c r="J252" s="172">
        <f>'VOL DWNLD'!J252+'VOL DELTA'!J252</f>
        <v>1</v>
      </c>
      <c r="K252" s="172">
        <f>'VOL DWNLD'!K252+'VOL DELTA'!K252</f>
        <v>1</v>
      </c>
      <c r="L252" s="172">
        <f>'VOL DWNLD'!L252+'VOL DELTA'!L252</f>
        <v>1</v>
      </c>
      <c r="M252" s="172">
        <f>'VOL DWNLD'!M252+'VOL DELTA'!M252</f>
        <v>1</v>
      </c>
      <c r="N252" s="172">
        <f>'VOL DWNLD'!N252+'VOL DELTA'!N252</f>
        <v>1</v>
      </c>
      <c r="O252" s="172">
        <f>'VOL DWNLD'!O252+'VOL DELTA'!O252</f>
        <v>1</v>
      </c>
      <c r="P252" s="172">
        <f>'VOL DWNLD'!P252+'VOL DELTA'!P252</f>
        <v>1.03</v>
      </c>
      <c r="Q252" s="172">
        <f>'VOL DWNLD'!Q252+'VOL DELTA'!Q252</f>
        <v>1</v>
      </c>
      <c r="R252" s="172">
        <f>'VOL DWNLD'!R252+'VOL DELTA'!R252</f>
        <v>1</v>
      </c>
      <c r="S252" s="172">
        <f>'VOL DWNLD'!S252+'VOL DELTA'!S252</f>
        <v>1.02</v>
      </c>
      <c r="T252" s="172">
        <f>'VOL DWNLD'!T252+'VOL DELTA'!T252</f>
        <v>1</v>
      </c>
      <c r="U252" s="172">
        <f>'VOL DWNLD'!U252+'VOL DELTA'!U252</f>
        <v>1</v>
      </c>
      <c r="V252" s="172">
        <f>'VOL DWNLD'!V252+'VOL DELTA'!V252</f>
        <v>1</v>
      </c>
      <c r="W252" s="172">
        <f>'VOL DWNLD'!W252+'VOL DELTA'!W252</f>
        <v>1</v>
      </c>
      <c r="X252" s="172">
        <f>'VOL DWNLD'!X252+'VOL DELTA'!X252</f>
        <v>1</v>
      </c>
      <c r="Y252" s="172">
        <f>'VOL DWNLD'!Y252+'VOL DELTA'!Y252</f>
        <v>1.02</v>
      </c>
      <c r="Z252" s="172">
        <f>'VOL DWNLD'!Z252+'VOL DELTA'!Z252</f>
        <v>1</v>
      </c>
      <c r="AA252" s="172">
        <f>'VOL DWNLD'!AA252+'VOL DELTA'!AA252</f>
        <v>1</v>
      </c>
      <c r="AB252" s="172">
        <f>'VOL DWNLD'!AB252+'VOL DELTA'!AB252</f>
        <v>1</v>
      </c>
      <c r="AC252" s="172">
        <f>'VOL DWNLD'!AC252+'VOL DELTA'!AC252</f>
        <v>1</v>
      </c>
      <c r="AD252" s="172">
        <f>'VOL DWNLD'!AD252+'VOL DELTA'!AD252</f>
        <v>0.98</v>
      </c>
      <c r="AE252" s="172">
        <f>'VOL DWNLD'!AE252+'VOL DELTA'!AE252</f>
        <v>0.98</v>
      </c>
      <c r="AF252" s="172">
        <f>'VOL DWNLD'!AF252+'VOL DELTA'!AF252</f>
        <v>0.98</v>
      </c>
      <c r="AG252" s="172">
        <f>'VOL DWNLD'!AG252+'VOL DELTA'!AG252</f>
        <v>0.98</v>
      </c>
      <c r="AH252" s="172">
        <f>'VOL DWNLD'!AH252+'VOL DELTA'!AH252</f>
        <v>1.05</v>
      </c>
      <c r="AI252" s="172">
        <f>'VOL DWNLD'!AI252+'VOL DELTA'!AI252</f>
        <v>1</v>
      </c>
      <c r="AJ252" s="172">
        <f>'VOL DWNLD'!AJ252+'VOL DELTA'!AJ252</f>
        <v>1</v>
      </c>
      <c r="AK252" s="172">
        <f>'VOL DWNLD'!AK252+'VOL DELTA'!AK252</f>
        <v>1.02</v>
      </c>
      <c r="AL252" s="172">
        <f>'VOL DWNLD'!AL252+'VOL DELTA'!AL252</f>
        <v>1</v>
      </c>
      <c r="AM252" s="172">
        <f>'VOL DWNLD'!AM252+'VOL DELTA'!AM252</f>
        <v>1</v>
      </c>
      <c r="AN252" s="172">
        <f>'VOL DWNLD'!AN252+'VOL DELTA'!AN252</f>
        <v>1</v>
      </c>
      <c r="AO252" s="172">
        <f>'VOL DWNLD'!AO252+'VOL DELTA'!AO252</f>
        <v>1</v>
      </c>
    </row>
    <row r="253" spans="2:41" x14ac:dyDescent="0.25">
      <c r="B253" s="172">
        <f>'VOL DWNLD'!B253+'VOL DELTA'!B253</f>
        <v>1</v>
      </c>
      <c r="C253" s="172">
        <f>'VOL DWNLD'!C253+'VOL DELTA'!C253</f>
        <v>1</v>
      </c>
      <c r="D253" s="172">
        <f>'VOL DWNLD'!D253+'VOL DELTA'!D253</f>
        <v>1</v>
      </c>
      <c r="E253" s="172">
        <f>'VOL DWNLD'!E253+'VOL DELTA'!E253</f>
        <v>1</v>
      </c>
      <c r="F253" s="172">
        <f>'VOL DWNLD'!F253+'VOL DELTA'!F253</f>
        <v>1</v>
      </c>
      <c r="G253" s="172">
        <f>'VOL DWNLD'!G253+'VOL DELTA'!G253</f>
        <v>1</v>
      </c>
      <c r="H253" s="172">
        <f>'VOL DWNLD'!H253+'VOL DELTA'!H253</f>
        <v>1</v>
      </c>
      <c r="I253" s="172">
        <f>'VOL DWNLD'!I253+'VOL DELTA'!I253</f>
        <v>1</v>
      </c>
      <c r="J253" s="172">
        <f>'VOL DWNLD'!J253+'VOL DELTA'!J253</f>
        <v>1</v>
      </c>
      <c r="K253" s="172">
        <f>'VOL DWNLD'!K253+'VOL DELTA'!K253</f>
        <v>1</v>
      </c>
      <c r="L253" s="172">
        <f>'VOL DWNLD'!L253+'VOL DELTA'!L253</f>
        <v>1</v>
      </c>
      <c r="M253" s="172">
        <f>'VOL DWNLD'!M253+'VOL DELTA'!M253</f>
        <v>1</v>
      </c>
      <c r="N253" s="172">
        <f>'VOL DWNLD'!N253+'VOL DELTA'!N253</f>
        <v>1</v>
      </c>
      <c r="O253" s="172">
        <f>'VOL DWNLD'!O253+'VOL DELTA'!O253</f>
        <v>1</v>
      </c>
      <c r="P253" s="172">
        <f>'VOL DWNLD'!P253+'VOL DELTA'!P253</f>
        <v>1.03</v>
      </c>
      <c r="Q253" s="172">
        <f>'VOL DWNLD'!Q253+'VOL DELTA'!Q253</f>
        <v>1</v>
      </c>
      <c r="R253" s="172">
        <f>'VOL DWNLD'!R253+'VOL DELTA'!R253</f>
        <v>1</v>
      </c>
      <c r="S253" s="172">
        <f>'VOL DWNLD'!S253+'VOL DELTA'!S253</f>
        <v>1.02</v>
      </c>
      <c r="T253" s="172">
        <f>'VOL DWNLD'!T253+'VOL DELTA'!T253</f>
        <v>1</v>
      </c>
      <c r="U253" s="172">
        <f>'VOL DWNLD'!U253+'VOL DELTA'!U253</f>
        <v>1</v>
      </c>
      <c r="V253" s="172">
        <f>'VOL DWNLD'!V253+'VOL DELTA'!V253</f>
        <v>1</v>
      </c>
      <c r="W253" s="172">
        <f>'VOL DWNLD'!W253+'VOL DELTA'!W253</f>
        <v>1</v>
      </c>
      <c r="X253" s="172">
        <f>'VOL DWNLD'!X253+'VOL DELTA'!X253</f>
        <v>1</v>
      </c>
      <c r="Y253" s="172">
        <f>'VOL DWNLD'!Y253+'VOL DELTA'!Y253</f>
        <v>1.02</v>
      </c>
      <c r="Z253" s="172">
        <f>'VOL DWNLD'!Z253+'VOL DELTA'!Z253</f>
        <v>1</v>
      </c>
      <c r="AA253" s="172">
        <f>'VOL DWNLD'!AA253+'VOL DELTA'!AA253</f>
        <v>1</v>
      </c>
      <c r="AB253" s="172">
        <f>'VOL DWNLD'!AB253+'VOL DELTA'!AB253</f>
        <v>1</v>
      </c>
      <c r="AC253" s="172">
        <f>'VOL DWNLD'!AC253+'VOL DELTA'!AC253</f>
        <v>1</v>
      </c>
      <c r="AD253" s="172">
        <f>'VOL DWNLD'!AD253+'VOL DELTA'!AD253</f>
        <v>0.98</v>
      </c>
      <c r="AE253" s="172">
        <f>'VOL DWNLD'!AE253+'VOL DELTA'!AE253</f>
        <v>0.98</v>
      </c>
      <c r="AF253" s="172">
        <f>'VOL DWNLD'!AF253+'VOL DELTA'!AF253</f>
        <v>0.98</v>
      </c>
      <c r="AG253" s="172">
        <f>'VOL DWNLD'!AG253+'VOL DELTA'!AG253</f>
        <v>0.98</v>
      </c>
      <c r="AH253" s="172">
        <f>'VOL DWNLD'!AH253+'VOL DELTA'!AH253</f>
        <v>1.05</v>
      </c>
      <c r="AI253" s="172">
        <f>'VOL DWNLD'!AI253+'VOL DELTA'!AI253</f>
        <v>1</v>
      </c>
      <c r="AJ253" s="172">
        <f>'VOL DWNLD'!AJ253+'VOL DELTA'!AJ253</f>
        <v>1</v>
      </c>
      <c r="AK253" s="172">
        <f>'VOL DWNLD'!AK253+'VOL DELTA'!AK253</f>
        <v>1.02</v>
      </c>
      <c r="AL253" s="172">
        <f>'VOL DWNLD'!AL253+'VOL DELTA'!AL253</f>
        <v>1</v>
      </c>
      <c r="AM253" s="172">
        <f>'VOL DWNLD'!AM253+'VOL DELTA'!AM253</f>
        <v>1</v>
      </c>
      <c r="AN253" s="172">
        <f>'VOL DWNLD'!AN253+'VOL DELTA'!AN253</f>
        <v>1</v>
      </c>
      <c r="AO253" s="172">
        <f>'VOL DWNLD'!AO253+'VOL DELTA'!AO253</f>
        <v>1</v>
      </c>
    </row>
    <row r="254" spans="2:41" x14ac:dyDescent="0.25">
      <c r="B254" s="172">
        <f>'VOL DWNLD'!B254+'VOL DELTA'!B254</f>
        <v>1</v>
      </c>
      <c r="C254" s="172">
        <f>'VOL DWNLD'!C254+'VOL DELTA'!C254</f>
        <v>1</v>
      </c>
      <c r="D254" s="172">
        <f>'VOL DWNLD'!D254+'VOL DELTA'!D254</f>
        <v>1</v>
      </c>
      <c r="E254" s="172">
        <f>'VOL DWNLD'!E254+'VOL DELTA'!E254</f>
        <v>1</v>
      </c>
      <c r="F254" s="172">
        <f>'VOL DWNLD'!F254+'VOL DELTA'!F254</f>
        <v>1</v>
      </c>
      <c r="G254" s="172">
        <f>'VOL DWNLD'!G254+'VOL DELTA'!G254</f>
        <v>1</v>
      </c>
      <c r="H254" s="172">
        <f>'VOL DWNLD'!H254+'VOL DELTA'!H254</f>
        <v>1</v>
      </c>
      <c r="I254" s="172">
        <f>'VOL DWNLD'!I254+'VOL DELTA'!I254</f>
        <v>1</v>
      </c>
      <c r="J254" s="172">
        <f>'VOL DWNLD'!J254+'VOL DELTA'!J254</f>
        <v>1</v>
      </c>
      <c r="K254" s="172">
        <f>'VOL DWNLD'!K254+'VOL DELTA'!K254</f>
        <v>1</v>
      </c>
      <c r="L254" s="172">
        <f>'VOL DWNLD'!L254+'VOL DELTA'!L254</f>
        <v>1</v>
      </c>
      <c r="M254" s="172">
        <f>'VOL DWNLD'!M254+'VOL DELTA'!M254</f>
        <v>1</v>
      </c>
      <c r="N254" s="172">
        <f>'VOL DWNLD'!N254+'VOL DELTA'!N254</f>
        <v>1</v>
      </c>
      <c r="O254" s="172">
        <f>'VOL DWNLD'!O254+'VOL DELTA'!O254</f>
        <v>1</v>
      </c>
      <c r="P254" s="172">
        <f>'VOL DWNLD'!P254+'VOL DELTA'!P254</f>
        <v>1.03</v>
      </c>
      <c r="Q254" s="172">
        <f>'VOL DWNLD'!Q254+'VOL DELTA'!Q254</f>
        <v>1</v>
      </c>
      <c r="R254" s="172">
        <f>'VOL DWNLD'!R254+'VOL DELTA'!R254</f>
        <v>1</v>
      </c>
      <c r="S254" s="172">
        <f>'VOL DWNLD'!S254+'VOL DELTA'!S254</f>
        <v>1.02</v>
      </c>
      <c r="T254" s="172">
        <f>'VOL DWNLD'!T254+'VOL DELTA'!T254</f>
        <v>1</v>
      </c>
      <c r="U254" s="172">
        <f>'VOL DWNLD'!U254+'VOL DELTA'!U254</f>
        <v>1</v>
      </c>
      <c r="V254" s="172">
        <f>'VOL DWNLD'!V254+'VOL DELTA'!V254</f>
        <v>1</v>
      </c>
      <c r="W254" s="172">
        <f>'VOL DWNLD'!W254+'VOL DELTA'!W254</f>
        <v>1</v>
      </c>
      <c r="X254" s="172">
        <f>'VOL DWNLD'!X254+'VOL DELTA'!X254</f>
        <v>1</v>
      </c>
      <c r="Y254" s="172">
        <f>'VOL DWNLD'!Y254+'VOL DELTA'!Y254</f>
        <v>1.02</v>
      </c>
      <c r="Z254" s="172">
        <f>'VOL DWNLD'!Z254+'VOL DELTA'!Z254</f>
        <v>1</v>
      </c>
      <c r="AA254" s="172">
        <f>'VOL DWNLD'!AA254+'VOL DELTA'!AA254</f>
        <v>1</v>
      </c>
      <c r="AB254" s="172">
        <f>'VOL DWNLD'!AB254+'VOL DELTA'!AB254</f>
        <v>1</v>
      </c>
      <c r="AC254" s="172">
        <f>'VOL DWNLD'!AC254+'VOL DELTA'!AC254</f>
        <v>1</v>
      </c>
      <c r="AD254" s="172">
        <f>'VOL DWNLD'!AD254+'VOL DELTA'!AD254</f>
        <v>0.98</v>
      </c>
      <c r="AE254" s="172">
        <f>'VOL DWNLD'!AE254+'VOL DELTA'!AE254</f>
        <v>0.98</v>
      </c>
      <c r="AF254" s="172">
        <f>'VOL DWNLD'!AF254+'VOL DELTA'!AF254</f>
        <v>0.98</v>
      </c>
      <c r="AG254" s="172">
        <f>'VOL DWNLD'!AG254+'VOL DELTA'!AG254</f>
        <v>0.98</v>
      </c>
      <c r="AH254" s="172">
        <f>'VOL DWNLD'!AH254+'VOL DELTA'!AH254</f>
        <v>1.05</v>
      </c>
      <c r="AI254" s="172">
        <f>'VOL DWNLD'!AI254+'VOL DELTA'!AI254</f>
        <v>1</v>
      </c>
      <c r="AJ254" s="172">
        <f>'VOL DWNLD'!AJ254+'VOL DELTA'!AJ254</f>
        <v>1</v>
      </c>
      <c r="AK254" s="172">
        <f>'VOL DWNLD'!AK254+'VOL DELTA'!AK254</f>
        <v>1.02</v>
      </c>
      <c r="AL254" s="172">
        <f>'VOL DWNLD'!AL254+'VOL DELTA'!AL254</f>
        <v>1</v>
      </c>
      <c r="AM254" s="172">
        <f>'VOL DWNLD'!AM254+'VOL DELTA'!AM254</f>
        <v>1</v>
      </c>
      <c r="AN254" s="172">
        <f>'VOL DWNLD'!AN254+'VOL DELTA'!AN254</f>
        <v>1</v>
      </c>
      <c r="AO254" s="172">
        <f>'VOL DWNLD'!AO254+'VOL DELTA'!AO254</f>
        <v>1</v>
      </c>
    </row>
    <row r="255" spans="2:41" x14ac:dyDescent="0.25">
      <c r="B255" s="172">
        <f>'VOL DWNLD'!B255+'VOL DELTA'!B255</f>
        <v>1</v>
      </c>
      <c r="C255" s="172">
        <f>'VOL DWNLD'!C255+'VOL DELTA'!C255</f>
        <v>1</v>
      </c>
      <c r="D255" s="172">
        <f>'VOL DWNLD'!D255+'VOL DELTA'!D255</f>
        <v>1</v>
      </c>
      <c r="E255" s="172">
        <f>'VOL DWNLD'!E255+'VOL DELTA'!E255</f>
        <v>1</v>
      </c>
      <c r="F255" s="172">
        <f>'VOL DWNLD'!F255+'VOL DELTA'!F255</f>
        <v>1</v>
      </c>
      <c r="G255" s="172">
        <f>'VOL DWNLD'!G255+'VOL DELTA'!G255</f>
        <v>1</v>
      </c>
      <c r="H255" s="172">
        <f>'VOL DWNLD'!H255+'VOL DELTA'!H255</f>
        <v>1</v>
      </c>
      <c r="I255" s="172">
        <f>'VOL DWNLD'!I255+'VOL DELTA'!I255</f>
        <v>1</v>
      </c>
      <c r="J255" s="172">
        <f>'VOL DWNLD'!J255+'VOL DELTA'!J255</f>
        <v>1</v>
      </c>
      <c r="K255" s="172">
        <f>'VOL DWNLD'!K255+'VOL DELTA'!K255</f>
        <v>1</v>
      </c>
      <c r="L255" s="172">
        <f>'VOL DWNLD'!L255+'VOL DELTA'!L255</f>
        <v>1</v>
      </c>
      <c r="M255" s="172">
        <f>'VOL DWNLD'!M255+'VOL DELTA'!M255</f>
        <v>1</v>
      </c>
      <c r="N255" s="172">
        <f>'VOL DWNLD'!N255+'VOL DELTA'!N255</f>
        <v>1</v>
      </c>
      <c r="O255" s="172">
        <f>'VOL DWNLD'!O255+'VOL DELTA'!O255</f>
        <v>1</v>
      </c>
      <c r="P255" s="172">
        <f>'VOL DWNLD'!P255+'VOL DELTA'!P255</f>
        <v>1.03</v>
      </c>
      <c r="Q255" s="172">
        <f>'VOL DWNLD'!Q255+'VOL DELTA'!Q255</f>
        <v>1</v>
      </c>
      <c r="R255" s="172">
        <f>'VOL DWNLD'!R255+'VOL DELTA'!R255</f>
        <v>1</v>
      </c>
      <c r="S255" s="172">
        <f>'VOL DWNLD'!S255+'VOL DELTA'!S255</f>
        <v>1.02</v>
      </c>
      <c r="T255" s="172">
        <f>'VOL DWNLD'!T255+'VOL DELTA'!T255</f>
        <v>1</v>
      </c>
      <c r="U255" s="172">
        <f>'VOL DWNLD'!U255+'VOL DELTA'!U255</f>
        <v>1</v>
      </c>
      <c r="V255" s="172">
        <f>'VOL DWNLD'!V255+'VOL DELTA'!V255</f>
        <v>1</v>
      </c>
      <c r="W255" s="172">
        <f>'VOL DWNLD'!W255+'VOL DELTA'!W255</f>
        <v>1</v>
      </c>
      <c r="X255" s="172">
        <f>'VOL DWNLD'!X255+'VOL DELTA'!X255</f>
        <v>1</v>
      </c>
      <c r="Y255" s="172">
        <f>'VOL DWNLD'!Y255+'VOL DELTA'!Y255</f>
        <v>1.02</v>
      </c>
      <c r="Z255" s="172">
        <f>'VOL DWNLD'!Z255+'VOL DELTA'!Z255</f>
        <v>1</v>
      </c>
      <c r="AA255" s="172">
        <f>'VOL DWNLD'!AA255+'VOL DELTA'!AA255</f>
        <v>1</v>
      </c>
      <c r="AB255" s="172">
        <f>'VOL DWNLD'!AB255+'VOL DELTA'!AB255</f>
        <v>1</v>
      </c>
      <c r="AC255" s="172">
        <f>'VOL DWNLD'!AC255+'VOL DELTA'!AC255</f>
        <v>1</v>
      </c>
      <c r="AD255" s="172">
        <f>'VOL DWNLD'!AD255+'VOL DELTA'!AD255</f>
        <v>0.98</v>
      </c>
      <c r="AE255" s="172">
        <f>'VOL DWNLD'!AE255+'VOL DELTA'!AE255</f>
        <v>0.98</v>
      </c>
      <c r="AF255" s="172">
        <f>'VOL DWNLD'!AF255+'VOL DELTA'!AF255</f>
        <v>0.98</v>
      </c>
      <c r="AG255" s="172">
        <f>'VOL DWNLD'!AG255+'VOL DELTA'!AG255</f>
        <v>0.98</v>
      </c>
      <c r="AH255" s="172">
        <f>'VOL DWNLD'!AH255+'VOL DELTA'!AH255</f>
        <v>1.05</v>
      </c>
      <c r="AI255" s="172">
        <f>'VOL DWNLD'!AI255+'VOL DELTA'!AI255</f>
        <v>1</v>
      </c>
      <c r="AJ255" s="172">
        <f>'VOL DWNLD'!AJ255+'VOL DELTA'!AJ255</f>
        <v>1</v>
      </c>
      <c r="AK255" s="172">
        <f>'VOL DWNLD'!AK255+'VOL DELTA'!AK255</f>
        <v>1.02</v>
      </c>
      <c r="AL255" s="172">
        <f>'VOL DWNLD'!AL255+'VOL DELTA'!AL255</f>
        <v>1</v>
      </c>
      <c r="AM255" s="172">
        <f>'VOL DWNLD'!AM255+'VOL DELTA'!AM255</f>
        <v>1</v>
      </c>
      <c r="AN255" s="172">
        <f>'VOL DWNLD'!AN255+'VOL DELTA'!AN255</f>
        <v>1</v>
      </c>
      <c r="AO255" s="172">
        <f>'VOL DWNLD'!AO255+'VOL DELTA'!AO255</f>
        <v>1</v>
      </c>
    </row>
    <row r="256" spans="2:41" x14ac:dyDescent="0.25">
      <c r="B256" s="172">
        <f>'VOL DWNLD'!B256+'VOL DELTA'!B256</f>
        <v>1</v>
      </c>
      <c r="C256" s="172">
        <f>'VOL DWNLD'!C256+'VOL DELTA'!C256</f>
        <v>1</v>
      </c>
      <c r="D256" s="172">
        <f>'VOL DWNLD'!D256+'VOL DELTA'!D256</f>
        <v>1</v>
      </c>
      <c r="E256" s="172">
        <f>'VOL DWNLD'!E256+'VOL DELTA'!E256</f>
        <v>1</v>
      </c>
      <c r="F256" s="172">
        <f>'VOL DWNLD'!F256+'VOL DELTA'!F256</f>
        <v>1</v>
      </c>
      <c r="G256" s="172">
        <f>'VOL DWNLD'!G256+'VOL DELTA'!G256</f>
        <v>1</v>
      </c>
      <c r="H256" s="172">
        <f>'VOL DWNLD'!H256+'VOL DELTA'!H256</f>
        <v>1</v>
      </c>
      <c r="I256" s="172">
        <f>'VOL DWNLD'!I256+'VOL DELTA'!I256</f>
        <v>1</v>
      </c>
      <c r="J256" s="172">
        <f>'VOL DWNLD'!J256+'VOL DELTA'!J256</f>
        <v>1</v>
      </c>
      <c r="K256" s="172">
        <f>'VOL DWNLD'!K256+'VOL DELTA'!K256</f>
        <v>1</v>
      </c>
      <c r="L256" s="172">
        <f>'VOL DWNLD'!L256+'VOL DELTA'!L256</f>
        <v>1</v>
      </c>
      <c r="M256" s="172">
        <f>'VOL DWNLD'!M256+'VOL DELTA'!M256</f>
        <v>1</v>
      </c>
      <c r="N256" s="172">
        <f>'VOL DWNLD'!N256+'VOL DELTA'!N256</f>
        <v>1</v>
      </c>
      <c r="O256" s="172">
        <f>'VOL DWNLD'!O256+'VOL DELTA'!O256</f>
        <v>1</v>
      </c>
      <c r="P256" s="172">
        <f>'VOL DWNLD'!P256+'VOL DELTA'!P256</f>
        <v>1.03</v>
      </c>
      <c r="Q256" s="172">
        <f>'VOL DWNLD'!Q256+'VOL DELTA'!Q256</f>
        <v>1</v>
      </c>
      <c r="R256" s="172">
        <f>'VOL DWNLD'!R256+'VOL DELTA'!R256</f>
        <v>1</v>
      </c>
      <c r="S256" s="172">
        <f>'VOL DWNLD'!S256+'VOL DELTA'!S256</f>
        <v>1.02</v>
      </c>
      <c r="T256" s="172">
        <f>'VOL DWNLD'!T256+'VOL DELTA'!T256</f>
        <v>1</v>
      </c>
      <c r="U256" s="172">
        <f>'VOL DWNLD'!U256+'VOL DELTA'!U256</f>
        <v>1</v>
      </c>
      <c r="V256" s="172">
        <f>'VOL DWNLD'!V256+'VOL DELTA'!V256</f>
        <v>1</v>
      </c>
      <c r="W256" s="172">
        <f>'VOL DWNLD'!W256+'VOL DELTA'!W256</f>
        <v>1</v>
      </c>
      <c r="X256" s="172">
        <f>'VOL DWNLD'!X256+'VOL DELTA'!X256</f>
        <v>1</v>
      </c>
      <c r="Y256" s="172">
        <f>'VOL DWNLD'!Y256+'VOL DELTA'!Y256</f>
        <v>1.02</v>
      </c>
      <c r="Z256" s="172">
        <f>'VOL DWNLD'!Z256+'VOL DELTA'!Z256</f>
        <v>1</v>
      </c>
      <c r="AA256" s="172">
        <f>'VOL DWNLD'!AA256+'VOL DELTA'!AA256</f>
        <v>1</v>
      </c>
      <c r="AB256" s="172">
        <f>'VOL DWNLD'!AB256+'VOL DELTA'!AB256</f>
        <v>1</v>
      </c>
      <c r="AC256" s="172">
        <f>'VOL DWNLD'!AC256+'VOL DELTA'!AC256</f>
        <v>1</v>
      </c>
      <c r="AD256" s="172">
        <f>'VOL DWNLD'!AD256+'VOL DELTA'!AD256</f>
        <v>0.98</v>
      </c>
      <c r="AE256" s="172">
        <f>'VOL DWNLD'!AE256+'VOL DELTA'!AE256</f>
        <v>0.98</v>
      </c>
      <c r="AF256" s="172">
        <f>'VOL DWNLD'!AF256+'VOL DELTA'!AF256</f>
        <v>0.98</v>
      </c>
      <c r="AG256" s="172">
        <f>'VOL DWNLD'!AG256+'VOL DELTA'!AG256</f>
        <v>0.98</v>
      </c>
      <c r="AH256" s="172">
        <f>'VOL DWNLD'!AH256+'VOL DELTA'!AH256</f>
        <v>1.05</v>
      </c>
      <c r="AI256" s="172">
        <f>'VOL DWNLD'!AI256+'VOL DELTA'!AI256</f>
        <v>1</v>
      </c>
      <c r="AJ256" s="172">
        <f>'VOL DWNLD'!AJ256+'VOL DELTA'!AJ256</f>
        <v>1</v>
      </c>
      <c r="AK256" s="172">
        <f>'VOL DWNLD'!AK256+'VOL DELTA'!AK256</f>
        <v>1.02</v>
      </c>
      <c r="AL256" s="172">
        <f>'VOL DWNLD'!AL256+'VOL DELTA'!AL256</f>
        <v>1</v>
      </c>
      <c r="AM256" s="172">
        <f>'VOL DWNLD'!AM256+'VOL DELTA'!AM256</f>
        <v>1</v>
      </c>
      <c r="AN256" s="172">
        <f>'VOL DWNLD'!AN256+'VOL DELTA'!AN256</f>
        <v>1</v>
      </c>
      <c r="AO256" s="172">
        <f>'VOL DWNLD'!AO256+'VOL DELTA'!AO256</f>
        <v>1</v>
      </c>
    </row>
    <row r="257" spans="2:41" x14ac:dyDescent="0.25">
      <c r="B257" s="172">
        <f>'VOL DWNLD'!B257+'VOL DELTA'!B257</f>
        <v>1</v>
      </c>
      <c r="C257" s="172">
        <f>'VOL DWNLD'!C257+'VOL DELTA'!C257</f>
        <v>1</v>
      </c>
      <c r="D257" s="172">
        <f>'VOL DWNLD'!D257+'VOL DELTA'!D257</f>
        <v>1</v>
      </c>
      <c r="E257" s="172">
        <f>'VOL DWNLD'!E257+'VOL DELTA'!E257</f>
        <v>1</v>
      </c>
      <c r="F257" s="172">
        <f>'VOL DWNLD'!F257+'VOL DELTA'!F257</f>
        <v>1</v>
      </c>
      <c r="G257" s="172">
        <f>'VOL DWNLD'!G257+'VOL DELTA'!G257</f>
        <v>1</v>
      </c>
      <c r="H257" s="172">
        <f>'VOL DWNLD'!H257+'VOL DELTA'!H257</f>
        <v>1</v>
      </c>
      <c r="I257" s="172">
        <f>'VOL DWNLD'!I257+'VOL DELTA'!I257</f>
        <v>1</v>
      </c>
      <c r="J257" s="172">
        <f>'VOL DWNLD'!J257+'VOL DELTA'!J257</f>
        <v>1</v>
      </c>
      <c r="K257" s="172">
        <f>'VOL DWNLD'!K257+'VOL DELTA'!K257</f>
        <v>1</v>
      </c>
      <c r="L257" s="172">
        <f>'VOL DWNLD'!L257+'VOL DELTA'!L257</f>
        <v>1</v>
      </c>
      <c r="M257" s="172">
        <f>'VOL DWNLD'!M257+'VOL DELTA'!M257</f>
        <v>1</v>
      </c>
      <c r="N257" s="172">
        <f>'VOL DWNLD'!N257+'VOL DELTA'!N257</f>
        <v>1</v>
      </c>
      <c r="O257" s="172">
        <f>'VOL DWNLD'!O257+'VOL DELTA'!O257</f>
        <v>1</v>
      </c>
      <c r="P257" s="172">
        <f>'VOL DWNLD'!P257+'VOL DELTA'!P257</f>
        <v>1.03</v>
      </c>
      <c r="Q257" s="172">
        <f>'VOL DWNLD'!Q257+'VOL DELTA'!Q257</f>
        <v>1</v>
      </c>
      <c r="R257" s="172">
        <f>'VOL DWNLD'!R257+'VOL DELTA'!R257</f>
        <v>1</v>
      </c>
      <c r="S257" s="172">
        <f>'VOL DWNLD'!S257+'VOL DELTA'!S257</f>
        <v>1.02</v>
      </c>
      <c r="T257" s="172">
        <f>'VOL DWNLD'!T257+'VOL DELTA'!T257</f>
        <v>1</v>
      </c>
      <c r="U257" s="172">
        <f>'VOL DWNLD'!U257+'VOL DELTA'!U257</f>
        <v>1</v>
      </c>
      <c r="V257" s="172">
        <f>'VOL DWNLD'!V257+'VOL DELTA'!V257</f>
        <v>1</v>
      </c>
      <c r="W257" s="172">
        <f>'VOL DWNLD'!W257+'VOL DELTA'!W257</f>
        <v>1</v>
      </c>
      <c r="X257" s="172">
        <f>'VOL DWNLD'!X257+'VOL DELTA'!X257</f>
        <v>1</v>
      </c>
      <c r="Y257" s="172">
        <f>'VOL DWNLD'!Y257+'VOL DELTA'!Y257</f>
        <v>1</v>
      </c>
      <c r="Z257" s="172">
        <f>'VOL DWNLD'!Z257+'VOL DELTA'!Z257</f>
        <v>1</v>
      </c>
      <c r="AA257" s="172">
        <f>'VOL DWNLD'!AA257+'VOL DELTA'!AA257</f>
        <v>1</v>
      </c>
      <c r="AB257" s="172">
        <f>'VOL DWNLD'!AB257+'VOL DELTA'!AB257</f>
        <v>1</v>
      </c>
      <c r="AC257" s="172">
        <f>'VOL DWNLD'!AC257+'VOL DELTA'!AC257</f>
        <v>1</v>
      </c>
      <c r="AD257" s="172">
        <f>'VOL DWNLD'!AD257+'VOL DELTA'!AD257</f>
        <v>1</v>
      </c>
      <c r="AE257" s="172">
        <f>'VOL DWNLD'!AE257+'VOL DELTA'!AE257</f>
        <v>1</v>
      </c>
      <c r="AF257" s="172">
        <f>'VOL DWNLD'!AF257+'VOL DELTA'!AF257</f>
        <v>1.1000000000000001</v>
      </c>
      <c r="AG257" s="172">
        <f>'VOL DWNLD'!AG257+'VOL DELTA'!AG257</f>
        <v>1.1000000000000001</v>
      </c>
      <c r="AH257" s="172">
        <f>'VOL DWNLD'!AH257+'VOL DELTA'!AH257</f>
        <v>1.05</v>
      </c>
      <c r="AI257" s="172">
        <f>'VOL DWNLD'!AI257+'VOL DELTA'!AI257</f>
        <v>1</v>
      </c>
      <c r="AJ257" s="172">
        <f>'VOL DWNLD'!AJ257+'VOL DELTA'!AJ257</f>
        <v>1</v>
      </c>
      <c r="AK257" s="172">
        <f>'VOL DWNLD'!AK257+'VOL DELTA'!AK257</f>
        <v>1.02</v>
      </c>
      <c r="AL257" s="172">
        <f>'VOL DWNLD'!AL257+'VOL DELTA'!AL257</f>
        <v>1</v>
      </c>
      <c r="AM257" s="172">
        <f>'VOL DWNLD'!AM257+'VOL DELTA'!AM257</f>
        <v>1</v>
      </c>
      <c r="AN257" s="172">
        <f>'VOL DWNLD'!AN257+'VOL DELTA'!AN257</f>
        <v>1</v>
      </c>
      <c r="AO257" s="172">
        <f>'VOL DWNLD'!AO257+'VOL DELTA'!AO257</f>
        <v>1</v>
      </c>
    </row>
    <row r="258" spans="2:41" x14ac:dyDescent="0.25">
      <c r="B258" s="172">
        <f>'VOL DWNLD'!B258+'VOL DELTA'!B258</f>
        <v>1</v>
      </c>
      <c r="C258" s="172">
        <f>'VOL DWNLD'!C258+'VOL DELTA'!C258</f>
        <v>1</v>
      </c>
      <c r="D258" s="172">
        <f>'VOL DWNLD'!D258+'VOL DELTA'!D258</f>
        <v>1</v>
      </c>
      <c r="E258" s="172">
        <f>'VOL DWNLD'!E258+'VOL DELTA'!E258</f>
        <v>1</v>
      </c>
      <c r="F258" s="172">
        <f>'VOL DWNLD'!F258+'VOL DELTA'!F258</f>
        <v>1</v>
      </c>
      <c r="G258" s="172">
        <f>'VOL DWNLD'!G258+'VOL DELTA'!G258</f>
        <v>1</v>
      </c>
      <c r="H258" s="172">
        <f>'VOL DWNLD'!H258+'VOL DELTA'!H258</f>
        <v>1</v>
      </c>
      <c r="I258" s="172">
        <f>'VOL DWNLD'!I258+'VOL DELTA'!I258</f>
        <v>1</v>
      </c>
      <c r="J258" s="172">
        <f>'VOL DWNLD'!J258+'VOL DELTA'!J258</f>
        <v>1</v>
      </c>
      <c r="K258" s="172">
        <f>'VOL DWNLD'!K258+'VOL DELTA'!K258</f>
        <v>1</v>
      </c>
      <c r="L258" s="172">
        <f>'VOL DWNLD'!L258+'VOL DELTA'!L258</f>
        <v>1</v>
      </c>
      <c r="M258" s="172">
        <f>'VOL DWNLD'!M258+'VOL DELTA'!M258</f>
        <v>1</v>
      </c>
      <c r="N258" s="172">
        <f>'VOL DWNLD'!N258+'VOL DELTA'!N258</f>
        <v>1</v>
      </c>
      <c r="O258" s="172">
        <f>'VOL DWNLD'!O258+'VOL DELTA'!O258</f>
        <v>1</v>
      </c>
      <c r="P258" s="172">
        <f>'VOL DWNLD'!P258+'VOL DELTA'!P258</f>
        <v>1.03</v>
      </c>
      <c r="Q258" s="172">
        <f>'VOL DWNLD'!Q258+'VOL DELTA'!Q258</f>
        <v>1</v>
      </c>
      <c r="R258" s="172">
        <f>'VOL DWNLD'!R258+'VOL DELTA'!R258</f>
        <v>1</v>
      </c>
      <c r="S258" s="172">
        <f>'VOL DWNLD'!S258+'VOL DELTA'!S258</f>
        <v>1.02</v>
      </c>
      <c r="T258" s="172">
        <f>'VOL DWNLD'!T258+'VOL DELTA'!T258</f>
        <v>1</v>
      </c>
      <c r="U258" s="172">
        <f>'VOL DWNLD'!U258+'VOL DELTA'!U258</f>
        <v>1</v>
      </c>
      <c r="V258" s="172">
        <f>'VOL DWNLD'!V258+'VOL DELTA'!V258</f>
        <v>1</v>
      </c>
      <c r="W258" s="172">
        <f>'VOL DWNLD'!W258+'VOL DELTA'!W258</f>
        <v>1</v>
      </c>
      <c r="X258" s="172">
        <f>'VOL DWNLD'!X258+'VOL DELTA'!X258</f>
        <v>1</v>
      </c>
      <c r="Y258" s="172">
        <f>'VOL DWNLD'!Y258+'VOL DELTA'!Y258</f>
        <v>1</v>
      </c>
      <c r="Z258" s="172">
        <f>'VOL DWNLD'!Z258+'VOL DELTA'!Z258</f>
        <v>1</v>
      </c>
      <c r="AA258" s="172">
        <f>'VOL DWNLD'!AA258+'VOL DELTA'!AA258</f>
        <v>1</v>
      </c>
      <c r="AB258" s="172">
        <f>'VOL DWNLD'!AB258+'VOL DELTA'!AB258</f>
        <v>1</v>
      </c>
      <c r="AC258" s="172">
        <f>'VOL DWNLD'!AC258+'VOL DELTA'!AC258</f>
        <v>1</v>
      </c>
      <c r="AD258" s="172">
        <f>'VOL DWNLD'!AD258+'VOL DELTA'!AD258</f>
        <v>1</v>
      </c>
      <c r="AE258" s="172">
        <f>'VOL DWNLD'!AE258+'VOL DELTA'!AE258</f>
        <v>1</v>
      </c>
      <c r="AF258" s="172">
        <f>'VOL DWNLD'!AF258+'VOL DELTA'!AF258</f>
        <v>1.1000000000000001</v>
      </c>
      <c r="AG258" s="172">
        <f>'VOL DWNLD'!AG258+'VOL DELTA'!AG258</f>
        <v>1.1000000000000001</v>
      </c>
      <c r="AH258" s="172">
        <f>'VOL DWNLD'!AH258+'VOL DELTA'!AH258</f>
        <v>1.05</v>
      </c>
      <c r="AI258" s="172">
        <f>'VOL DWNLD'!AI258+'VOL DELTA'!AI258</f>
        <v>1</v>
      </c>
      <c r="AJ258" s="172">
        <f>'VOL DWNLD'!AJ258+'VOL DELTA'!AJ258</f>
        <v>1</v>
      </c>
      <c r="AK258" s="172">
        <f>'VOL DWNLD'!AK258+'VOL DELTA'!AK258</f>
        <v>1.02</v>
      </c>
      <c r="AL258" s="172">
        <f>'VOL DWNLD'!AL258+'VOL DELTA'!AL258</f>
        <v>1</v>
      </c>
      <c r="AM258" s="172">
        <f>'VOL DWNLD'!AM258+'VOL DELTA'!AM258</f>
        <v>1</v>
      </c>
      <c r="AN258" s="172">
        <f>'VOL DWNLD'!AN258+'VOL DELTA'!AN258</f>
        <v>1</v>
      </c>
      <c r="AO258" s="172">
        <f>'VOL DWNLD'!AO258+'VOL DELTA'!AO258</f>
        <v>1</v>
      </c>
    </row>
    <row r="259" spans="2:41" x14ac:dyDescent="0.25">
      <c r="B259" s="172">
        <f>'VOL DWNLD'!B259+'VOL DELTA'!B259</f>
        <v>1</v>
      </c>
      <c r="C259" s="172">
        <f>'VOL DWNLD'!C259+'VOL DELTA'!C259</f>
        <v>1</v>
      </c>
      <c r="D259" s="172">
        <f>'VOL DWNLD'!D259+'VOL DELTA'!D259</f>
        <v>1</v>
      </c>
      <c r="E259" s="172">
        <f>'VOL DWNLD'!E259+'VOL DELTA'!E259</f>
        <v>1</v>
      </c>
      <c r="F259" s="172">
        <f>'VOL DWNLD'!F259+'VOL DELTA'!F259</f>
        <v>1</v>
      </c>
      <c r="G259" s="172">
        <f>'VOL DWNLD'!G259+'VOL DELTA'!G259</f>
        <v>1</v>
      </c>
      <c r="H259" s="172">
        <f>'VOL DWNLD'!H259+'VOL DELTA'!H259</f>
        <v>1</v>
      </c>
      <c r="I259" s="172">
        <f>'VOL DWNLD'!I259+'VOL DELTA'!I259</f>
        <v>1</v>
      </c>
      <c r="J259" s="172">
        <f>'VOL DWNLD'!J259+'VOL DELTA'!J259</f>
        <v>1</v>
      </c>
      <c r="K259" s="172">
        <f>'VOL DWNLD'!K259+'VOL DELTA'!K259</f>
        <v>1</v>
      </c>
      <c r="L259" s="172">
        <f>'VOL DWNLD'!L259+'VOL DELTA'!L259</f>
        <v>1</v>
      </c>
      <c r="M259" s="172">
        <f>'VOL DWNLD'!M259+'VOL DELTA'!M259</f>
        <v>1</v>
      </c>
      <c r="N259" s="172">
        <f>'VOL DWNLD'!N259+'VOL DELTA'!N259</f>
        <v>1</v>
      </c>
      <c r="O259" s="172">
        <f>'VOL DWNLD'!O259+'VOL DELTA'!O259</f>
        <v>1</v>
      </c>
      <c r="P259" s="172">
        <f>'VOL DWNLD'!P259+'VOL DELTA'!P259</f>
        <v>1.03</v>
      </c>
      <c r="Q259" s="172">
        <f>'VOL DWNLD'!Q259+'VOL DELTA'!Q259</f>
        <v>1</v>
      </c>
      <c r="R259" s="172">
        <f>'VOL DWNLD'!R259+'VOL DELTA'!R259</f>
        <v>1</v>
      </c>
      <c r="S259" s="172">
        <f>'VOL DWNLD'!S259+'VOL DELTA'!S259</f>
        <v>1.02</v>
      </c>
      <c r="T259" s="172">
        <f>'VOL DWNLD'!T259+'VOL DELTA'!T259</f>
        <v>1</v>
      </c>
      <c r="U259" s="172">
        <f>'VOL DWNLD'!U259+'VOL DELTA'!U259</f>
        <v>1</v>
      </c>
      <c r="V259" s="172">
        <f>'VOL DWNLD'!V259+'VOL DELTA'!V259</f>
        <v>1</v>
      </c>
      <c r="W259" s="172">
        <f>'VOL DWNLD'!W259+'VOL DELTA'!W259</f>
        <v>1</v>
      </c>
      <c r="X259" s="172">
        <f>'VOL DWNLD'!X259+'VOL DELTA'!X259</f>
        <v>1</v>
      </c>
      <c r="Y259" s="172">
        <f>'VOL DWNLD'!Y259+'VOL DELTA'!Y259</f>
        <v>1</v>
      </c>
      <c r="Z259" s="172">
        <f>'VOL DWNLD'!Z259+'VOL DELTA'!Z259</f>
        <v>1</v>
      </c>
      <c r="AA259" s="172">
        <f>'VOL DWNLD'!AA259+'VOL DELTA'!AA259</f>
        <v>1</v>
      </c>
      <c r="AB259" s="172">
        <f>'VOL DWNLD'!AB259+'VOL DELTA'!AB259</f>
        <v>1</v>
      </c>
      <c r="AC259" s="172">
        <f>'VOL DWNLD'!AC259+'VOL DELTA'!AC259</f>
        <v>1</v>
      </c>
      <c r="AD259" s="172">
        <f>'VOL DWNLD'!AD259+'VOL DELTA'!AD259</f>
        <v>1</v>
      </c>
      <c r="AE259" s="172">
        <f>'VOL DWNLD'!AE259+'VOL DELTA'!AE259</f>
        <v>1</v>
      </c>
      <c r="AF259" s="172">
        <f>'VOL DWNLD'!AF259+'VOL DELTA'!AF259</f>
        <v>1.1000000000000001</v>
      </c>
      <c r="AG259" s="172">
        <f>'VOL DWNLD'!AG259+'VOL DELTA'!AG259</f>
        <v>1.1000000000000001</v>
      </c>
      <c r="AH259" s="172">
        <f>'VOL DWNLD'!AH259+'VOL DELTA'!AH259</f>
        <v>1.05</v>
      </c>
      <c r="AI259" s="172">
        <f>'VOL DWNLD'!AI259+'VOL DELTA'!AI259</f>
        <v>1</v>
      </c>
      <c r="AJ259" s="172">
        <f>'VOL DWNLD'!AJ259+'VOL DELTA'!AJ259</f>
        <v>1</v>
      </c>
      <c r="AK259" s="172">
        <f>'VOL DWNLD'!AK259+'VOL DELTA'!AK259</f>
        <v>1.02</v>
      </c>
      <c r="AL259" s="172">
        <f>'VOL DWNLD'!AL259+'VOL DELTA'!AL259</f>
        <v>1</v>
      </c>
      <c r="AM259" s="172">
        <f>'VOL DWNLD'!AM259+'VOL DELTA'!AM259</f>
        <v>1</v>
      </c>
      <c r="AN259" s="172">
        <f>'VOL DWNLD'!AN259+'VOL DELTA'!AN259</f>
        <v>1</v>
      </c>
      <c r="AO259" s="172">
        <f>'VOL DWNLD'!AO259+'VOL DELTA'!AO259</f>
        <v>1</v>
      </c>
    </row>
    <row r="260" spans="2:41" x14ac:dyDescent="0.25">
      <c r="B260" s="172">
        <f>'VOL DWNLD'!B260+'VOL DELTA'!B260</f>
        <v>1</v>
      </c>
      <c r="C260" s="172">
        <f>'VOL DWNLD'!C260+'VOL DELTA'!C260</f>
        <v>1</v>
      </c>
      <c r="D260" s="172">
        <f>'VOL DWNLD'!D260+'VOL DELTA'!D260</f>
        <v>1</v>
      </c>
      <c r="E260" s="172">
        <f>'VOL DWNLD'!E260+'VOL DELTA'!E260</f>
        <v>1</v>
      </c>
      <c r="F260" s="172">
        <f>'VOL DWNLD'!F260+'VOL DELTA'!F260</f>
        <v>1</v>
      </c>
      <c r="G260" s="172">
        <f>'VOL DWNLD'!G260+'VOL DELTA'!G260</f>
        <v>1</v>
      </c>
      <c r="H260" s="172">
        <f>'VOL DWNLD'!H260+'VOL DELTA'!H260</f>
        <v>1</v>
      </c>
      <c r="I260" s="172">
        <f>'VOL DWNLD'!I260+'VOL DELTA'!I260</f>
        <v>1</v>
      </c>
      <c r="J260" s="172">
        <f>'VOL DWNLD'!J260+'VOL DELTA'!J260</f>
        <v>1</v>
      </c>
      <c r="K260" s="172">
        <f>'VOL DWNLD'!K260+'VOL DELTA'!K260</f>
        <v>1</v>
      </c>
      <c r="L260" s="172">
        <f>'VOL DWNLD'!L260+'VOL DELTA'!L260</f>
        <v>1</v>
      </c>
      <c r="M260" s="172">
        <f>'VOL DWNLD'!M260+'VOL DELTA'!M260</f>
        <v>1</v>
      </c>
      <c r="N260" s="172">
        <f>'VOL DWNLD'!N260+'VOL DELTA'!N260</f>
        <v>1</v>
      </c>
      <c r="O260" s="172">
        <f>'VOL DWNLD'!O260+'VOL DELTA'!O260</f>
        <v>1</v>
      </c>
      <c r="P260" s="172">
        <f>'VOL DWNLD'!P260+'VOL DELTA'!P260</f>
        <v>1.03</v>
      </c>
      <c r="Q260" s="172">
        <f>'VOL DWNLD'!Q260+'VOL DELTA'!Q260</f>
        <v>1</v>
      </c>
      <c r="R260" s="172">
        <f>'VOL DWNLD'!R260+'VOL DELTA'!R260</f>
        <v>1</v>
      </c>
      <c r="S260" s="172">
        <f>'VOL DWNLD'!S260+'VOL DELTA'!S260</f>
        <v>1.02</v>
      </c>
      <c r="T260" s="172">
        <f>'VOL DWNLD'!T260+'VOL DELTA'!T260</f>
        <v>1</v>
      </c>
      <c r="U260" s="172">
        <f>'VOL DWNLD'!U260+'VOL DELTA'!U260</f>
        <v>1</v>
      </c>
      <c r="V260" s="172">
        <f>'VOL DWNLD'!V260+'VOL DELTA'!V260</f>
        <v>1</v>
      </c>
      <c r="W260" s="172">
        <f>'VOL DWNLD'!W260+'VOL DELTA'!W260</f>
        <v>1</v>
      </c>
      <c r="X260" s="172">
        <f>'VOL DWNLD'!X260+'VOL DELTA'!X260</f>
        <v>1</v>
      </c>
      <c r="Y260" s="172">
        <f>'VOL DWNLD'!Y260+'VOL DELTA'!Y260</f>
        <v>1</v>
      </c>
      <c r="Z260" s="172">
        <f>'VOL DWNLD'!Z260+'VOL DELTA'!Z260</f>
        <v>1</v>
      </c>
      <c r="AA260" s="172">
        <f>'VOL DWNLD'!AA260+'VOL DELTA'!AA260</f>
        <v>1</v>
      </c>
      <c r="AB260" s="172">
        <f>'VOL DWNLD'!AB260+'VOL DELTA'!AB260</f>
        <v>1</v>
      </c>
      <c r="AC260" s="172">
        <f>'VOL DWNLD'!AC260+'VOL DELTA'!AC260</f>
        <v>1</v>
      </c>
      <c r="AD260" s="172">
        <f>'VOL DWNLD'!AD260+'VOL DELTA'!AD260</f>
        <v>1</v>
      </c>
      <c r="AE260" s="172">
        <f>'VOL DWNLD'!AE260+'VOL DELTA'!AE260</f>
        <v>1</v>
      </c>
      <c r="AF260" s="172">
        <f>'VOL DWNLD'!AF260+'VOL DELTA'!AF260</f>
        <v>1.1000000000000001</v>
      </c>
      <c r="AG260" s="172">
        <f>'VOL DWNLD'!AG260+'VOL DELTA'!AG260</f>
        <v>1.1000000000000001</v>
      </c>
      <c r="AH260" s="172">
        <f>'VOL DWNLD'!AH260+'VOL DELTA'!AH260</f>
        <v>1.05</v>
      </c>
      <c r="AI260" s="172">
        <f>'VOL DWNLD'!AI260+'VOL DELTA'!AI260</f>
        <v>1</v>
      </c>
      <c r="AJ260" s="172">
        <f>'VOL DWNLD'!AJ260+'VOL DELTA'!AJ260</f>
        <v>1</v>
      </c>
      <c r="AK260" s="172">
        <f>'VOL DWNLD'!AK260+'VOL DELTA'!AK260</f>
        <v>1.02</v>
      </c>
      <c r="AL260" s="172">
        <f>'VOL DWNLD'!AL260+'VOL DELTA'!AL260</f>
        <v>1</v>
      </c>
      <c r="AM260" s="172">
        <f>'VOL DWNLD'!AM260+'VOL DELTA'!AM260</f>
        <v>1</v>
      </c>
      <c r="AN260" s="172">
        <f>'VOL DWNLD'!AN260+'VOL DELTA'!AN260</f>
        <v>1</v>
      </c>
      <c r="AO260" s="172">
        <f>'VOL DWNLD'!AO260+'VOL DELTA'!AO260</f>
        <v>1</v>
      </c>
    </row>
    <row r="261" spans="2:41" x14ac:dyDescent="0.25">
      <c r="B261" s="172">
        <f>'VOL DWNLD'!B261+'VOL DELTA'!B261</f>
        <v>1</v>
      </c>
      <c r="C261" s="172">
        <f>'VOL DWNLD'!C261+'VOL DELTA'!C261</f>
        <v>1</v>
      </c>
      <c r="D261" s="172">
        <f>'VOL DWNLD'!D261+'VOL DELTA'!D261</f>
        <v>1</v>
      </c>
      <c r="E261" s="172">
        <f>'VOL DWNLD'!E261+'VOL DELTA'!E261</f>
        <v>1</v>
      </c>
      <c r="F261" s="172">
        <f>'VOL DWNLD'!F261+'VOL DELTA'!F261</f>
        <v>1</v>
      </c>
      <c r="G261" s="172">
        <f>'VOL DWNLD'!G261+'VOL DELTA'!G261</f>
        <v>1</v>
      </c>
      <c r="H261" s="172">
        <f>'VOL DWNLD'!H261+'VOL DELTA'!H261</f>
        <v>1</v>
      </c>
      <c r="I261" s="172">
        <f>'VOL DWNLD'!I261+'VOL DELTA'!I261</f>
        <v>1</v>
      </c>
      <c r="J261" s="172">
        <f>'VOL DWNLD'!J261+'VOL DELTA'!J261</f>
        <v>1</v>
      </c>
      <c r="K261" s="172">
        <f>'VOL DWNLD'!K261+'VOL DELTA'!K261</f>
        <v>1</v>
      </c>
      <c r="L261" s="172">
        <f>'VOL DWNLD'!L261+'VOL DELTA'!L261</f>
        <v>1</v>
      </c>
      <c r="M261" s="172">
        <f>'VOL DWNLD'!M261+'VOL DELTA'!M261</f>
        <v>1</v>
      </c>
      <c r="N261" s="172">
        <f>'VOL DWNLD'!N261+'VOL DELTA'!N261</f>
        <v>1</v>
      </c>
      <c r="O261" s="172">
        <f>'VOL DWNLD'!O261+'VOL DELTA'!O261</f>
        <v>1</v>
      </c>
      <c r="P261" s="172">
        <f>'VOL DWNLD'!P261+'VOL DELTA'!P261</f>
        <v>1.03</v>
      </c>
      <c r="Q261" s="172">
        <f>'VOL DWNLD'!Q261+'VOL DELTA'!Q261</f>
        <v>1</v>
      </c>
      <c r="R261" s="172">
        <f>'VOL DWNLD'!R261+'VOL DELTA'!R261</f>
        <v>1</v>
      </c>
      <c r="S261" s="172">
        <f>'VOL DWNLD'!S261+'VOL DELTA'!S261</f>
        <v>1.02</v>
      </c>
      <c r="T261" s="172">
        <f>'VOL DWNLD'!T261+'VOL DELTA'!T261</f>
        <v>1</v>
      </c>
      <c r="U261" s="172">
        <f>'VOL DWNLD'!U261+'VOL DELTA'!U261</f>
        <v>1</v>
      </c>
      <c r="V261" s="172">
        <f>'VOL DWNLD'!V261+'VOL DELTA'!V261</f>
        <v>1</v>
      </c>
      <c r="W261" s="172">
        <f>'VOL DWNLD'!W261+'VOL DELTA'!W261</f>
        <v>1</v>
      </c>
      <c r="X261" s="172">
        <f>'VOL DWNLD'!X261+'VOL DELTA'!X261</f>
        <v>1</v>
      </c>
      <c r="Y261" s="172">
        <f>'VOL DWNLD'!Y261+'VOL DELTA'!Y261</f>
        <v>1</v>
      </c>
      <c r="Z261" s="172">
        <f>'VOL DWNLD'!Z261+'VOL DELTA'!Z261</f>
        <v>1</v>
      </c>
      <c r="AA261" s="172">
        <f>'VOL DWNLD'!AA261+'VOL DELTA'!AA261</f>
        <v>1</v>
      </c>
      <c r="AB261" s="172">
        <f>'VOL DWNLD'!AB261+'VOL DELTA'!AB261</f>
        <v>1</v>
      </c>
      <c r="AC261" s="172">
        <f>'VOL DWNLD'!AC261+'VOL DELTA'!AC261</f>
        <v>1</v>
      </c>
      <c r="AD261" s="172">
        <f>'VOL DWNLD'!AD261+'VOL DELTA'!AD261</f>
        <v>1</v>
      </c>
      <c r="AE261" s="172">
        <f>'VOL DWNLD'!AE261+'VOL DELTA'!AE261</f>
        <v>1</v>
      </c>
      <c r="AF261" s="172">
        <f>'VOL DWNLD'!AF261+'VOL DELTA'!AF261</f>
        <v>1.1000000000000001</v>
      </c>
      <c r="AG261" s="172">
        <f>'VOL DWNLD'!AG261+'VOL DELTA'!AG261</f>
        <v>1.1000000000000001</v>
      </c>
      <c r="AH261" s="172">
        <f>'VOL DWNLD'!AH261+'VOL DELTA'!AH261</f>
        <v>1.05</v>
      </c>
      <c r="AI261" s="172">
        <f>'VOL DWNLD'!AI261+'VOL DELTA'!AI261</f>
        <v>1</v>
      </c>
      <c r="AJ261" s="172">
        <f>'VOL DWNLD'!AJ261+'VOL DELTA'!AJ261</f>
        <v>1</v>
      </c>
      <c r="AK261" s="172">
        <f>'VOL DWNLD'!AK261+'VOL DELTA'!AK261</f>
        <v>1.02</v>
      </c>
      <c r="AL261" s="172">
        <f>'VOL DWNLD'!AL261+'VOL DELTA'!AL261</f>
        <v>1</v>
      </c>
      <c r="AM261" s="172">
        <f>'VOL DWNLD'!AM261+'VOL DELTA'!AM261</f>
        <v>1</v>
      </c>
      <c r="AN261" s="172">
        <f>'VOL DWNLD'!AN261+'VOL DELTA'!AN261</f>
        <v>1</v>
      </c>
      <c r="AO261" s="172">
        <f>'VOL DWNLD'!AO261+'VOL DELTA'!AO261</f>
        <v>1</v>
      </c>
    </row>
    <row r="262" spans="2:41" x14ac:dyDescent="0.25">
      <c r="B262" s="172">
        <f>'VOL DWNLD'!B262+'VOL DELTA'!B262</f>
        <v>1</v>
      </c>
      <c r="C262" s="172">
        <f>'VOL DWNLD'!C262+'VOL DELTA'!C262</f>
        <v>1</v>
      </c>
      <c r="D262" s="172">
        <f>'VOL DWNLD'!D262+'VOL DELTA'!D262</f>
        <v>1</v>
      </c>
      <c r="E262" s="172">
        <f>'VOL DWNLD'!E262+'VOL DELTA'!E262</f>
        <v>1</v>
      </c>
      <c r="F262" s="172">
        <f>'VOL DWNLD'!F262+'VOL DELTA'!F262</f>
        <v>1</v>
      </c>
      <c r="G262" s="172">
        <f>'VOL DWNLD'!G262+'VOL DELTA'!G262</f>
        <v>1</v>
      </c>
      <c r="H262" s="172">
        <f>'VOL DWNLD'!H262+'VOL DELTA'!H262</f>
        <v>1</v>
      </c>
      <c r="I262" s="172">
        <f>'VOL DWNLD'!I262+'VOL DELTA'!I262</f>
        <v>1</v>
      </c>
      <c r="J262" s="172">
        <f>'VOL DWNLD'!J262+'VOL DELTA'!J262</f>
        <v>1</v>
      </c>
      <c r="K262" s="172">
        <f>'VOL DWNLD'!K262+'VOL DELTA'!K262</f>
        <v>1</v>
      </c>
      <c r="L262" s="172">
        <f>'VOL DWNLD'!L262+'VOL DELTA'!L262</f>
        <v>1</v>
      </c>
      <c r="M262" s="172">
        <f>'VOL DWNLD'!M262+'VOL DELTA'!M262</f>
        <v>1</v>
      </c>
      <c r="N262" s="172">
        <f>'VOL DWNLD'!N262+'VOL DELTA'!N262</f>
        <v>1</v>
      </c>
      <c r="O262" s="172">
        <f>'VOL DWNLD'!O262+'VOL DELTA'!O262</f>
        <v>1</v>
      </c>
      <c r="P262" s="172">
        <f>'VOL DWNLD'!P262+'VOL DELTA'!P262</f>
        <v>1.03</v>
      </c>
      <c r="Q262" s="172">
        <f>'VOL DWNLD'!Q262+'VOL DELTA'!Q262</f>
        <v>1</v>
      </c>
      <c r="R262" s="172">
        <f>'VOL DWNLD'!R262+'VOL DELTA'!R262</f>
        <v>1</v>
      </c>
      <c r="S262" s="172">
        <f>'VOL DWNLD'!S262+'VOL DELTA'!S262</f>
        <v>1.02</v>
      </c>
      <c r="T262" s="172">
        <f>'VOL DWNLD'!T262+'VOL DELTA'!T262</f>
        <v>1</v>
      </c>
      <c r="U262" s="172">
        <f>'VOL DWNLD'!U262+'VOL DELTA'!U262</f>
        <v>1</v>
      </c>
      <c r="V262" s="172">
        <f>'VOL DWNLD'!V262+'VOL DELTA'!V262</f>
        <v>1</v>
      </c>
      <c r="W262" s="172">
        <f>'VOL DWNLD'!W262+'VOL DELTA'!W262</f>
        <v>1</v>
      </c>
      <c r="X262" s="172">
        <f>'VOL DWNLD'!X262+'VOL DELTA'!X262</f>
        <v>1</v>
      </c>
      <c r="Y262" s="172">
        <f>'VOL DWNLD'!Y262+'VOL DELTA'!Y262</f>
        <v>1.02</v>
      </c>
      <c r="Z262" s="172">
        <f>'VOL DWNLD'!Z262+'VOL DELTA'!Z262</f>
        <v>1</v>
      </c>
      <c r="AA262" s="172">
        <f>'VOL DWNLD'!AA262+'VOL DELTA'!AA262</f>
        <v>1</v>
      </c>
      <c r="AB262" s="172">
        <f>'VOL DWNLD'!AB262+'VOL DELTA'!AB262</f>
        <v>1</v>
      </c>
      <c r="AC262" s="172">
        <f>'VOL DWNLD'!AC262+'VOL DELTA'!AC262</f>
        <v>1</v>
      </c>
      <c r="AD262" s="172">
        <f>'VOL DWNLD'!AD262+'VOL DELTA'!AD262</f>
        <v>0.98</v>
      </c>
      <c r="AE262" s="172">
        <f>'VOL DWNLD'!AE262+'VOL DELTA'!AE262</f>
        <v>0.98</v>
      </c>
      <c r="AF262" s="172">
        <f>'VOL DWNLD'!AF262+'VOL DELTA'!AF262</f>
        <v>0.98</v>
      </c>
      <c r="AG262" s="172">
        <f>'VOL DWNLD'!AG262+'VOL DELTA'!AG262</f>
        <v>0.98</v>
      </c>
      <c r="AH262" s="172">
        <f>'VOL DWNLD'!AH262+'VOL DELTA'!AH262</f>
        <v>1.05</v>
      </c>
      <c r="AI262" s="172">
        <f>'VOL DWNLD'!AI262+'VOL DELTA'!AI262</f>
        <v>1</v>
      </c>
      <c r="AJ262" s="172">
        <f>'VOL DWNLD'!AJ262+'VOL DELTA'!AJ262</f>
        <v>1</v>
      </c>
      <c r="AK262" s="172">
        <f>'VOL DWNLD'!AK262+'VOL DELTA'!AK262</f>
        <v>1.02</v>
      </c>
      <c r="AL262" s="172">
        <f>'VOL DWNLD'!AL262+'VOL DELTA'!AL262</f>
        <v>1</v>
      </c>
      <c r="AM262" s="172">
        <f>'VOL DWNLD'!AM262+'VOL DELTA'!AM262</f>
        <v>1</v>
      </c>
      <c r="AN262" s="172">
        <f>'VOL DWNLD'!AN262+'VOL DELTA'!AN262</f>
        <v>1</v>
      </c>
      <c r="AO262" s="172">
        <f>'VOL DWNLD'!AO262+'VOL DELTA'!AO262</f>
        <v>1</v>
      </c>
    </row>
    <row r="263" spans="2:41" x14ac:dyDescent="0.25">
      <c r="B263" s="172">
        <f>'VOL DWNLD'!B263+'VOL DELTA'!B263</f>
        <v>1</v>
      </c>
      <c r="C263" s="172">
        <f>'VOL DWNLD'!C263+'VOL DELTA'!C263</f>
        <v>1</v>
      </c>
      <c r="D263" s="172">
        <f>'VOL DWNLD'!D263+'VOL DELTA'!D263</f>
        <v>1</v>
      </c>
      <c r="E263" s="172">
        <f>'VOL DWNLD'!E263+'VOL DELTA'!E263</f>
        <v>1</v>
      </c>
      <c r="F263" s="172">
        <f>'VOL DWNLD'!F263+'VOL DELTA'!F263</f>
        <v>1</v>
      </c>
      <c r="G263" s="172">
        <f>'VOL DWNLD'!G263+'VOL DELTA'!G263</f>
        <v>1</v>
      </c>
      <c r="H263" s="172">
        <f>'VOL DWNLD'!H263+'VOL DELTA'!H263</f>
        <v>1</v>
      </c>
      <c r="I263" s="172">
        <f>'VOL DWNLD'!I263+'VOL DELTA'!I263</f>
        <v>1</v>
      </c>
      <c r="J263" s="172">
        <f>'VOL DWNLD'!J263+'VOL DELTA'!J263</f>
        <v>1</v>
      </c>
      <c r="K263" s="172">
        <f>'VOL DWNLD'!K263+'VOL DELTA'!K263</f>
        <v>1</v>
      </c>
      <c r="L263" s="172">
        <f>'VOL DWNLD'!L263+'VOL DELTA'!L263</f>
        <v>1</v>
      </c>
      <c r="M263" s="172">
        <f>'VOL DWNLD'!M263+'VOL DELTA'!M263</f>
        <v>1</v>
      </c>
      <c r="N263" s="172">
        <f>'VOL DWNLD'!N263+'VOL DELTA'!N263</f>
        <v>1</v>
      </c>
      <c r="O263" s="172">
        <f>'VOL DWNLD'!O263+'VOL DELTA'!O263</f>
        <v>1</v>
      </c>
      <c r="P263" s="172">
        <f>'VOL DWNLD'!P263+'VOL DELTA'!P263</f>
        <v>1.03</v>
      </c>
      <c r="Q263" s="172">
        <f>'VOL DWNLD'!Q263+'VOL DELTA'!Q263</f>
        <v>1</v>
      </c>
      <c r="R263" s="172">
        <f>'VOL DWNLD'!R263+'VOL DELTA'!R263</f>
        <v>1</v>
      </c>
      <c r="S263" s="172">
        <f>'VOL DWNLD'!S263+'VOL DELTA'!S263</f>
        <v>1.02</v>
      </c>
      <c r="T263" s="172">
        <f>'VOL DWNLD'!T263+'VOL DELTA'!T263</f>
        <v>1</v>
      </c>
      <c r="U263" s="172">
        <f>'VOL DWNLD'!U263+'VOL DELTA'!U263</f>
        <v>1</v>
      </c>
      <c r="V263" s="172">
        <f>'VOL DWNLD'!V263+'VOL DELTA'!V263</f>
        <v>1</v>
      </c>
      <c r="W263" s="172">
        <f>'VOL DWNLD'!W263+'VOL DELTA'!W263</f>
        <v>1</v>
      </c>
      <c r="X263" s="172">
        <f>'VOL DWNLD'!X263+'VOL DELTA'!X263</f>
        <v>1</v>
      </c>
      <c r="Y263" s="172">
        <f>'VOL DWNLD'!Y263+'VOL DELTA'!Y263</f>
        <v>1.02</v>
      </c>
      <c r="Z263" s="172">
        <f>'VOL DWNLD'!Z263+'VOL DELTA'!Z263</f>
        <v>1</v>
      </c>
      <c r="AA263" s="172">
        <f>'VOL DWNLD'!AA263+'VOL DELTA'!AA263</f>
        <v>1</v>
      </c>
      <c r="AB263" s="172">
        <f>'VOL DWNLD'!AB263+'VOL DELTA'!AB263</f>
        <v>1</v>
      </c>
      <c r="AC263" s="172">
        <f>'VOL DWNLD'!AC263+'VOL DELTA'!AC263</f>
        <v>1</v>
      </c>
      <c r="AD263" s="172">
        <f>'VOL DWNLD'!AD263+'VOL DELTA'!AD263</f>
        <v>0.98</v>
      </c>
      <c r="AE263" s="172">
        <f>'VOL DWNLD'!AE263+'VOL DELTA'!AE263</f>
        <v>0.98</v>
      </c>
      <c r="AF263" s="172">
        <f>'VOL DWNLD'!AF263+'VOL DELTA'!AF263</f>
        <v>0.98</v>
      </c>
      <c r="AG263" s="172">
        <f>'VOL DWNLD'!AG263+'VOL DELTA'!AG263</f>
        <v>0.98</v>
      </c>
      <c r="AH263" s="172">
        <f>'VOL DWNLD'!AH263+'VOL DELTA'!AH263</f>
        <v>1.05</v>
      </c>
      <c r="AI263" s="172">
        <f>'VOL DWNLD'!AI263+'VOL DELTA'!AI263</f>
        <v>1</v>
      </c>
      <c r="AJ263" s="172">
        <f>'VOL DWNLD'!AJ263+'VOL DELTA'!AJ263</f>
        <v>1</v>
      </c>
      <c r="AK263" s="172">
        <f>'VOL DWNLD'!AK263+'VOL DELTA'!AK263</f>
        <v>1.02</v>
      </c>
      <c r="AL263" s="172">
        <f>'VOL DWNLD'!AL263+'VOL DELTA'!AL263</f>
        <v>1</v>
      </c>
      <c r="AM263" s="172">
        <f>'VOL DWNLD'!AM263+'VOL DELTA'!AM263</f>
        <v>1</v>
      </c>
      <c r="AN263" s="172">
        <f>'VOL DWNLD'!AN263+'VOL DELTA'!AN263</f>
        <v>1</v>
      </c>
      <c r="AO263" s="172">
        <f>'VOL DWNLD'!AO263+'VOL DELTA'!AO263</f>
        <v>1</v>
      </c>
    </row>
    <row r="264" spans="2:41" x14ac:dyDescent="0.25">
      <c r="B264" s="172">
        <f>'VOL DWNLD'!B264+'VOL DELTA'!B264</f>
        <v>1</v>
      </c>
      <c r="C264" s="172">
        <f>'VOL DWNLD'!C264+'VOL DELTA'!C264</f>
        <v>1</v>
      </c>
      <c r="D264" s="172">
        <f>'VOL DWNLD'!D264+'VOL DELTA'!D264</f>
        <v>1</v>
      </c>
      <c r="E264" s="172">
        <f>'VOL DWNLD'!E264+'VOL DELTA'!E264</f>
        <v>1</v>
      </c>
      <c r="F264" s="172">
        <f>'VOL DWNLD'!F264+'VOL DELTA'!F264</f>
        <v>1</v>
      </c>
      <c r="G264" s="172">
        <f>'VOL DWNLD'!G264+'VOL DELTA'!G264</f>
        <v>1</v>
      </c>
      <c r="H264" s="172">
        <f>'VOL DWNLD'!H264+'VOL DELTA'!H264</f>
        <v>1</v>
      </c>
      <c r="I264" s="172">
        <f>'VOL DWNLD'!I264+'VOL DELTA'!I264</f>
        <v>1</v>
      </c>
      <c r="J264" s="172">
        <f>'VOL DWNLD'!J264+'VOL DELTA'!J264</f>
        <v>1</v>
      </c>
      <c r="K264" s="172">
        <f>'VOL DWNLD'!K264+'VOL DELTA'!K264</f>
        <v>1</v>
      </c>
      <c r="L264" s="172">
        <f>'VOL DWNLD'!L264+'VOL DELTA'!L264</f>
        <v>1</v>
      </c>
      <c r="M264" s="172">
        <f>'VOL DWNLD'!M264+'VOL DELTA'!M264</f>
        <v>1</v>
      </c>
      <c r="N264" s="172">
        <f>'VOL DWNLD'!N264+'VOL DELTA'!N264</f>
        <v>1</v>
      </c>
      <c r="O264" s="172">
        <f>'VOL DWNLD'!O264+'VOL DELTA'!O264</f>
        <v>1</v>
      </c>
      <c r="P264" s="172">
        <f>'VOL DWNLD'!P264+'VOL DELTA'!P264</f>
        <v>1.03</v>
      </c>
      <c r="Q264" s="172">
        <f>'VOL DWNLD'!Q264+'VOL DELTA'!Q264</f>
        <v>1</v>
      </c>
      <c r="R264" s="172">
        <f>'VOL DWNLD'!R264+'VOL DELTA'!R264</f>
        <v>1</v>
      </c>
      <c r="S264" s="172">
        <f>'VOL DWNLD'!S264+'VOL DELTA'!S264</f>
        <v>1.02</v>
      </c>
      <c r="T264" s="172">
        <f>'VOL DWNLD'!T264+'VOL DELTA'!T264</f>
        <v>1</v>
      </c>
      <c r="U264" s="172">
        <f>'VOL DWNLD'!U264+'VOL DELTA'!U264</f>
        <v>1</v>
      </c>
      <c r="V264" s="172">
        <f>'VOL DWNLD'!V264+'VOL DELTA'!V264</f>
        <v>1</v>
      </c>
      <c r="W264" s="172">
        <f>'VOL DWNLD'!W264+'VOL DELTA'!W264</f>
        <v>1</v>
      </c>
      <c r="X264" s="172">
        <f>'VOL DWNLD'!X264+'VOL DELTA'!X264</f>
        <v>1</v>
      </c>
      <c r="Y264" s="172">
        <f>'VOL DWNLD'!Y264+'VOL DELTA'!Y264</f>
        <v>1.02</v>
      </c>
      <c r="Z264" s="172">
        <f>'VOL DWNLD'!Z264+'VOL DELTA'!Z264</f>
        <v>1</v>
      </c>
      <c r="AA264" s="172">
        <f>'VOL DWNLD'!AA264+'VOL DELTA'!AA264</f>
        <v>1</v>
      </c>
      <c r="AB264" s="172">
        <f>'VOL DWNLD'!AB264+'VOL DELTA'!AB264</f>
        <v>1</v>
      </c>
      <c r="AC264" s="172">
        <f>'VOL DWNLD'!AC264+'VOL DELTA'!AC264</f>
        <v>1</v>
      </c>
      <c r="AD264" s="172">
        <f>'VOL DWNLD'!AD264+'VOL DELTA'!AD264</f>
        <v>0.98</v>
      </c>
      <c r="AE264" s="172">
        <f>'VOL DWNLD'!AE264+'VOL DELTA'!AE264</f>
        <v>0.98</v>
      </c>
      <c r="AF264" s="172">
        <f>'VOL DWNLD'!AF264+'VOL DELTA'!AF264</f>
        <v>0.98</v>
      </c>
      <c r="AG264" s="172">
        <f>'VOL DWNLD'!AG264+'VOL DELTA'!AG264</f>
        <v>0.98</v>
      </c>
      <c r="AH264" s="172">
        <f>'VOL DWNLD'!AH264+'VOL DELTA'!AH264</f>
        <v>1.05</v>
      </c>
      <c r="AI264" s="172">
        <f>'VOL DWNLD'!AI264+'VOL DELTA'!AI264</f>
        <v>1</v>
      </c>
      <c r="AJ264" s="172">
        <f>'VOL DWNLD'!AJ264+'VOL DELTA'!AJ264</f>
        <v>1</v>
      </c>
      <c r="AK264" s="172">
        <f>'VOL DWNLD'!AK264+'VOL DELTA'!AK264</f>
        <v>1.02</v>
      </c>
      <c r="AL264" s="172">
        <f>'VOL DWNLD'!AL264+'VOL DELTA'!AL264</f>
        <v>1</v>
      </c>
      <c r="AM264" s="172">
        <f>'VOL DWNLD'!AM264+'VOL DELTA'!AM264</f>
        <v>1</v>
      </c>
      <c r="AN264" s="172">
        <f>'VOL DWNLD'!AN264+'VOL DELTA'!AN264</f>
        <v>1</v>
      </c>
      <c r="AO264" s="172">
        <f>'VOL DWNLD'!AO264+'VOL DELTA'!AO264</f>
        <v>1</v>
      </c>
    </row>
    <row r="265" spans="2:41" x14ac:dyDescent="0.25">
      <c r="B265" s="172">
        <f>'VOL DWNLD'!B265+'VOL DELTA'!B265</f>
        <v>1</v>
      </c>
      <c r="C265" s="172">
        <f>'VOL DWNLD'!C265+'VOL DELTA'!C265</f>
        <v>1</v>
      </c>
      <c r="D265" s="172">
        <f>'VOL DWNLD'!D265+'VOL DELTA'!D265</f>
        <v>1</v>
      </c>
      <c r="E265" s="172">
        <f>'VOL DWNLD'!E265+'VOL DELTA'!E265</f>
        <v>1</v>
      </c>
      <c r="F265" s="172">
        <f>'VOL DWNLD'!F265+'VOL DELTA'!F265</f>
        <v>1</v>
      </c>
      <c r="G265" s="172">
        <f>'VOL DWNLD'!G265+'VOL DELTA'!G265</f>
        <v>1</v>
      </c>
      <c r="H265" s="172">
        <f>'VOL DWNLD'!H265+'VOL DELTA'!H265</f>
        <v>1</v>
      </c>
      <c r="I265" s="172">
        <f>'VOL DWNLD'!I265+'VOL DELTA'!I265</f>
        <v>1</v>
      </c>
      <c r="J265" s="172">
        <f>'VOL DWNLD'!J265+'VOL DELTA'!J265</f>
        <v>1</v>
      </c>
      <c r="K265" s="172">
        <f>'VOL DWNLD'!K265+'VOL DELTA'!K265</f>
        <v>1</v>
      </c>
      <c r="L265" s="172">
        <f>'VOL DWNLD'!L265+'VOL DELTA'!L265</f>
        <v>1</v>
      </c>
      <c r="M265" s="172">
        <f>'VOL DWNLD'!M265+'VOL DELTA'!M265</f>
        <v>1</v>
      </c>
      <c r="N265" s="172">
        <f>'VOL DWNLD'!N265+'VOL DELTA'!N265</f>
        <v>1</v>
      </c>
      <c r="O265" s="172">
        <f>'VOL DWNLD'!O265+'VOL DELTA'!O265</f>
        <v>1</v>
      </c>
      <c r="P265" s="172">
        <f>'VOL DWNLD'!P265+'VOL DELTA'!P265</f>
        <v>1.03</v>
      </c>
      <c r="Q265" s="172">
        <f>'VOL DWNLD'!Q265+'VOL DELTA'!Q265</f>
        <v>1</v>
      </c>
      <c r="R265" s="172">
        <f>'VOL DWNLD'!R265+'VOL DELTA'!R265</f>
        <v>1</v>
      </c>
      <c r="S265" s="172">
        <f>'VOL DWNLD'!S265+'VOL DELTA'!S265</f>
        <v>1.02</v>
      </c>
      <c r="T265" s="172">
        <f>'VOL DWNLD'!T265+'VOL DELTA'!T265</f>
        <v>1</v>
      </c>
      <c r="U265" s="172">
        <f>'VOL DWNLD'!U265+'VOL DELTA'!U265</f>
        <v>1</v>
      </c>
      <c r="V265" s="172">
        <f>'VOL DWNLD'!V265+'VOL DELTA'!V265</f>
        <v>1</v>
      </c>
      <c r="W265" s="172">
        <f>'VOL DWNLD'!W265+'VOL DELTA'!W265</f>
        <v>1</v>
      </c>
      <c r="X265" s="172">
        <f>'VOL DWNLD'!X265+'VOL DELTA'!X265</f>
        <v>1</v>
      </c>
      <c r="Y265" s="172">
        <f>'VOL DWNLD'!Y265+'VOL DELTA'!Y265</f>
        <v>1.02</v>
      </c>
      <c r="Z265" s="172">
        <f>'VOL DWNLD'!Z265+'VOL DELTA'!Z265</f>
        <v>1</v>
      </c>
      <c r="AA265" s="172">
        <f>'VOL DWNLD'!AA265+'VOL DELTA'!AA265</f>
        <v>1</v>
      </c>
      <c r="AB265" s="172">
        <f>'VOL DWNLD'!AB265+'VOL DELTA'!AB265</f>
        <v>1</v>
      </c>
      <c r="AC265" s="172">
        <f>'VOL DWNLD'!AC265+'VOL DELTA'!AC265</f>
        <v>1</v>
      </c>
      <c r="AD265" s="172">
        <f>'VOL DWNLD'!AD265+'VOL DELTA'!AD265</f>
        <v>0.98</v>
      </c>
      <c r="AE265" s="172">
        <f>'VOL DWNLD'!AE265+'VOL DELTA'!AE265</f>
        <v>0.98</v>
      </c>
      <c r="AF265" s="172">
        <f>'VOL DWNLD'!AF265+'VOL DELTA'!AF265</f>
        <v>0.98</v>
      </c>
      <c r="AG265" s="172">
        <f>'VOL DWNLD'!AG265+'VOL DELTA'!AG265</f>
        <v>0.98</v>
      </c>
      <c r="AH265" s="172">
        <f>'VOL DWNLD'!AH265+'VOL DELTA'!AH265</f>
        <v>1.05</v>
      </c>
      <c r="AI265" s="172">
        <f>'VOL DWNLD'!AI265+'VOL DELTA'!AI265</f>
        <v>1</v>
      </c>
      <c r="AJ265" s="172">
        <f>'VOL DWNLD'!AJ265+'VOL DELTA'!AJ265</f>
        <v>1</v>
      </c>
      <c r="AK265" s="172">
        <f>'VOL DWNLD'!AK265+'VOL DELTA'!AK265</f>
        <v>1.02</v>
      </c>
      <c r="AL265" s="172">
        <f>'VOL DWNLD'!AL265+'VOL DELTA'!AL265</f>
        <v>1</v>
      </c>
      <c r="AM265" s="172">
        <f>'VOL DWNLD'!AM265+'VOL DELTA'!AM265</f>
        <v>1</v>
      </c>
      <c r="AN265" s="172">
        <f>'VOL DWNLD'!AN265+'VOL DELTA'!AN265</f>
        <v>1</v>
      </c>
      <c r="AO265" s="172">
        <f>'VOL DWNLD'!AO265+'VOL DELTA'!AO265</f>
        <v>1</v>
      </c>
    </row>
    <row r="266" spans="2:41" x14ac:dyDescent="0.25">
      <c r="B266" s="172">
        <f>'VOL DWNLD'!B266+'VOL DELTA'!B266</f>
        <v>1</v>
      </c>
      <c r="C266" s="172">
        <f>'VOL DWNLD'!C266+'VOL DELTA'!C266</f>
        <v>1</v>
      </c>
      <c r="D266" s="172">
        <f>'VOL DWNLD'!D266+'VOL DELTA'!D266</f>
        <v>1</v>
      </c>
      <c r="E266" s="172">
        <f>'VOL DWNLD'!E266+'VOL DELTA'!E266</f>
        <v>1</v>
      </c>
      <c r="F266" s="172">
        <f>'VOL DWNLD'!F266+'VOL DELTA'!F266</f>
        <v>1</v>
      </c>
      <c r="G266" s="172">
        <f>'VOL DWNLD'!G266+'VOL DELTA'!G266</f>
        <v>1</v>
      </c>
      <c r="H266" s="172">
        <f>'VOL DWNLD'!H266+'VOL DELTA'!H266</f>
        <v>1</v>
      </c>
      <c r="I266" s="172">
        <f>'VOL DWNLD'!I266+'VOL DELTA'!I266</f>
        <v>1</v>
      </c>
      <c r="J266" s="172">
        <f>'VOL DWNLD'!J266+'VOL DELTA'!J266</f>
        <v>1</v>
      </c>
      <c r="K266" s="172">
        <f>'VOL DWNLD'!K266+'VOL DELTA'!K266</f>
        <v>1</v>
      </c>
      <c r="L266" s="172">
        <f>'VOL DWNLD'!L266+'VOL DELTA'!L266</f>
        <v>1</v>
      </c>
      <c r="M266" s="172">
        <f>'VOL DWNLD'!M266+'VOL DELTA'!M266</f>
        <v>1</v>
      </c>
      <c r="N266" s="172">
        <f>'VOL DWNLD'!N266+'VOL DELTA'!N266</f>
        <v>1</v>
      </c>
      <c r="O266" s="172">
        <f>'VOL DWNLD'!O266+'VOL DELTA'!O266</f>
        <v>1</v>
      </c>
      <c r="P266" s="172">
        <f>'VOL DWNLD'!P266+'VOL DELTA'!P266</f>
        <v>1.03</v>
      </c>
      <c r="Q266" s="172">
        <f>'VOL DWNLD'!Q266+'VOL DELTA'!Q266</f>
        <v>1</v>
      </c>
      <c r="R266" s="172">
        <f>'VOL DWNLD'!R266+'VOL DELTA'!R266</f>
        <v>1</v>
      </c>
      <c r="S266" s="172">
        <f>'VOL DWNLD'!S266+'VOL DELTA'!S266</f>
        <v>1.02</v>
      </c>
      <c r="T266" s="172">
        <f>'VOL DWNLD'!T266+'VOL DELTA'!T266</f>
        <v>1</v>
      </c>
      <c r="U266" s="172">
        <f>'VOL DWNLD'!U266+'VOL DELTA'!U266</f>
        <v>1</v>
      </c>
      <c r="V266" s="172">
        <f>'VOL DWNLD'!V266+'VOL DELTA'!V266</f>
        <v>1</v>
      </c>
      <c r="W266" s="172">
        <f>'VOL DWNLD'!W266+'VOL DELTA'!W266</f>
        <v>1</v>
      </c>
      <c r="X266" s="172">
        <f>'VOL DWNLD'!X266+'VOL DELTA'!X266</f>
        <v>1</v>
      </c>
      <c r="Y266" s="172">
        <f>'VOL DWNLD'!Y266+'VOL DELTA'!Y266</f>
        <v>1.02</v>
      </c>
      <c r="Z266" s="172">
        <f>'VOL DWNLD'!Z266+'VOL DELTA'!Z266</f>
        <v>1</v>
      </c>
      <c r="AA266" s="172">
        <f>'VOL DWNLD'!AA266+'VOL DELTA'!AA266</f>
        <v>1</v>
      </c>
      <c r="AB266" s="172">
        <f>'VOL DWNLD'!AB266+'VOL DELTA'!AB266</f>
        <v>1</v>
      </c>
      <c r="AC266" s="172">
        <f>'VOL DWNLD'!AC266+'VOL DELTA'!AC266</f>
        <v>1</v>
      </c>
      <c r="AD266" s="172">
        <f>'VOL DWNLD'!AD266+'VOL DELTA'!AD266</f>
        <v>0.98</v>
      </c>
      <c r="AE266" s="172">
        <f>'VOL DWNLD'!AE266+'VOL DELTA'!AE266</f>
        <v>0.98</v>
      </c>
      <c r="AF266" s="172">
        <f>'VOL DWNLD'!AF266+'VOL DELTA'!AF266</f>
        <v>0.98</v>
      </c>
      <c r="AG266" s="172">
        <f>'VOL DWNLD'!AG266+'VOL DELTA'!AG266</f>
        <v>0.98</v>
      </c>
      <c r="AH266" s="172">
        <f>'VOL DWNLD'!AH266+'VOL DELTA'!AH266</f>
        <v>1.05</v>
      </c>
      <c r="AI266" s="172">
        <f>'VOL DWNLD'!AI266+'VOL DELTA'!AI266</f>
        <v>1</v>
      </c>
      <c r="AJ266" s="172">
        <f>'VOL DWNLD'!AJ266+'VOL DELTA'!AJ266</f>
        <v>1</v>
      </c>
      <c r="AK266" s="172">
        <f>'VOL DWNLD'!AK266+'VOL DELTA'!AK266</f>
        <v>1.02</v>
      </c>
      <c r="AL266" s="172">
        <f>'VOL DWNLD'!AL266+'VOL DELTA'!AL266</f>
        <v>1</v>
      </c>
      <c r="AM266" s="172">
        <f>'VOL DWNLD'!AM266+'VOL DELTA'!AM266</f>
        <v>1</v>
      </c>
      <c r="AN266" s="172">
        <f>'VOL DWNLD'!AN266+'VOL DELTA'!AN266</f>
        <v>1</v>
      </c>
      <c r="AO266" s="172">
        <f>'VOL DWNLD'!AO266+'VOL DELTA'!AO266</f>
        <v>1</v>
      </c>
    </row>
    <row r="267" spans="2:41" x14ac:dyDescent="0.25">
      <c r="B267" s="172">
        <f>'VOL DWNLD'!B267+'VOL DELTA'!B267</f>
        <v>1</v>
      </c>
      <c r="C267" s="172">
        <f>'VOL DWNLD'!C267+'VOL DELTA'!C267</f>
        <v>1</v>
      </c>
      <c r="D267" s="172">
        <f>'VOL DWNLD'!D267+'VOL DELTA'!D267</f>
        <v>1</v>
      </c>
      <c r="E267" s="172">
        <f>'VOL DWNLD'!E267+'VOL DELTA'!E267</f>
        <v>1</v>
      </c>
      <c r="F267" s="172">
        <f>'VOL DWNLD'!F267+'VOL DELTA'!F267</f>
        <v>1</v>
      </c>
      <c r="G267" s="172">
        <f>'VOL DWNLD'!G267+'VOL DELTA'!G267</f>
        <v>1</v>
      </c>
      <c r="H267" s="172">
        <f>'VOL DWNLD'!H267+'VOL DELTA'!H267</f>
        <v>1</v>
      </c>
      <c r="I267" s="172">
        <f>'VOL DWNLD'!I267+'VOL DELTA'!I267</f>
        <v>1</v>
      </c>
      <c r="J267" s="172">
        <f>'VOL DWNLD'!J267+'VOL DELTA'!J267</f>
        <v>1</v>
      </c>
      <c r="K267" s="172">
        <f>'VOL DWNLD'!K267+'VOL DELTA'!K267</f>
        <v>1</v>
      </c>
      <c r="L267" s="172">
        <f>'VOL DWNLD'!L267+'VOL DELTA'!L267</f>
        <v>1</v>
      </c>
      <c r="M267" s="172">
        <f>'VOL DWNLD'!M267+'VOL DELTA'!M267</f>
        <v>1</v>
      </c>
      <c r="N267" s="172">
        <f>'VOL DWNLD'!N267+'VOL DELTA'!N267</f>
        <v>1</v>
      </c>
      <c r="O267" s="172">
        <f>'VOL DWNLD'!O267+'VOL DELTA'!O267</f>
        <v>1</v>
      </c>
      <c r="P267" s="172">
        <f>'VOL DWNLD'!P267+'VOL DELTA'!P267</f>
        <v>1.03</v>
      </c>
      <c r="Q267" s="172">
        <f>'VOL DWNLD'!Q267+'VOL DELTA'!Q267</f>
        <v>1</v>
      </c>
      <c r="R267" s="172">
        <f>'VOL DWNLD'!R267+'VOL DELTA'!R267</f>
        <v>1</v>
      </c>
      <c r="S267" s="172">
        <f>'VOL DWNLD'!S267+'VOL DELTA'!S267</f>
        <v>1.02</v>
      </c>
      <c r="T267" s="172">
        <f>'VOL DWNLD'!T267+'VOL DELTA'!T267</f>
        <v>1</v>
      </c>
      <c r="U267" s="172">
        <f>'VOL DWNLD'!U267+'VOL DELTA'!U267</f>
        <v>1</v>
      </c>
      <c r="V267" s="172">
        <f>'VOL DWNLD'!V267+'VOL DELTA'!V267</f>
        <v>1</v>
      </c>
      <c r="W267" s="172">
        <f>'VOL DWNLD'!W267+'VOL DELTA'!W267</f>
        <v>1</v>
      </c>
      <c r="X267" s="172">
        <f>'VOL DWNLD'!X267+'VOL DELTA'!X267</f>
        <v>1</v>
      </c>
      <c r="Y267" s="172">
        <f>'VOL DWNLD'!Y267+'VOL DELTA'!Y267</f>
        <v>1.02</v>
      </c>
      <c r="Z267" s="172">
        <f>'VOL DWNLD'!Z267+'VOL DELTA'!Z267</f>
        <v>1</v>
      </c>
      <c r="AA267" s="172">
        <f>'VOL DWNLD'!AA267+'VOL DELTA'!AA267</f>
        <v>1</v>
      </c>
      <c r="AB267" s="172">
        <f>'VOL DWNLD'!AB267+'VOL DELTA'!AB267</f>
        <v>1</v>
      </c>
      <c r="AC267" s="172">
        <f>'VOL DWNLD'!AC267+'VOL DELTA'!AC267</f>
        <v>1</v>
      </c>
      <c r="AD267" s="172">
        <f>'VOL DWNLD'!AD267+'VOL DELTA'!AD267</f>
        <v>0.98</v>
      </c>
      <c r="AE267" s="172">
        <f>'VOL DWNLD'!AE267+'VOL DELTA'!AE267</f>
        <v>0.98</v>
      </c>
      <c r="AF267" s="172">
        <f>'VOL DWNLD'!AF267+'VOL DELTA'!AF267</f>
        <v>0.98</v>
      </c>
      <c r="AG267" s="172">
        <f>'VOL DWNLD'!AG267+'VOL DELTA'!AG267</f>
        <v>0.98</v>
      </c>
      <c r="AH267" s="172">
        <f>'VOL DWNLD'!AH267+'VOL DELTA'!AH267</f>
        <v>1.05</v>
      </c>
      <c r="AI267" s="172">
        <f>'VOL DWNLD'!AI267+'VOL DELTA'!AI267</f>
        <v>1</v>
      </c>
      <c r="AJ267" s="172">
        <f>'VOL DWNLD'!AJ267+'VOL DELTA'!AJ267</f>
        <v>1</v>
      </c>
      <c r="AK267" s="172">
        <f>'VOL DWNLD'!AK267+'VOL DELTA'!AK267</f>
        <v>1.02</v>
      </c>
      <c r="AL267" s="172">
        <f>'VOL DWNLD'!AL267+'VOL DELTA'!AL267</f>
        <v>1</v>
      </c>
      <c r="AM267" s="172">
        <f>'VOL DWNLD'!AM267+'VOL DELTA'!AM267</f>
        <v>1</v>
      </c>
      <c r="AN267" s="172">
        <f>'VOL DWNLD'!AN267+'VOL DELTA'!AN267</f>
        <v>1</v>
      </c>
      <c r="AO267" s="172">
        <f>'VOL DWNLD'!AO267+'VOL DELTA'!AO267</f>
        <v>1</v>
      </c>
    </row>
    <row r="268" spans="2:41" x14ac:dyDescent="0.25">
      <c r="B268" s="172">
        <f>'VOL DWNLD'!B268+'VOL DELTA'!B268</f>
        <v>1</v>
      </c>
      <c r="C268" s="172">
        <f>'VOL DWNLD'!C268+'VOL DELTA'!C268</f>
        <v>1</v>
      </c>
      <c r="D268" s="172">
        <f>'VOL DWNLD'!D268+'VOL DELTA'!D268</f>
        <v>1</v>
      </c>
      <c r="E268" s="172">
        <f>'VOL DWNLD'!E268+'VOL DELTA'!E268</f>
        <v>1</v>
      </c>
      <c r="F268" s="172">
        <f>'VOL DWNLD'!F268+'VOL DELTA'!F268</f>
        <v>1</v>
      </c>
      <c r="G268" s="172">
        <f>'VOL DWNLD'!G268+'VOL DELTA'!G268</f>
        <v>1</v>
      </c>
      <c r="H268" s="172">
        <f>'VOL DWNLD'!H268+'VOL DELTA'!H268</f>
        <v>1</v>
      </c>
      <c r="I268" s="172">
        <f>'VOL DWNLD'!I268+'VOL DELTA'!I268</f>
        <v>1</v>
      </c>
      <c r="J268" s="172">
        <f>'VOL DWNLD'!J268+'VOL DELTA'!J268</f>
        <v>1</v>
      </c>
      <c r="K268" s="172">
        <f>'VOL DWNLD'!K268+'VOL DELTA'!K268</f>
        <v>1</v>
      </c>
      <c r="L268" s="172">
        <f>'VOL DWNLD'!L268+'VOL DELTA'!L268</f>
        <v>1</v>
      </c>
      <c r="M268" s="172">
        <f>'VOL DWNLD'!M268+'VOL DELTA'!M268</f>
        <v>1</v>
      </c>
      <c r="N268" s="172">
        <f>'VOL DWNLD'!N268+'VOL DELTA'!N268</f>
        <v>1</v>
      </c>
      <c r="O268" s="172">
        <f>'VOL DWNLD'!O268+'VOL DELTA'!O268</f>
        <v>1</v>
      </c>
      <c r="P268" s="172">
        <f>'VOL DWNLD'!P268+'VOL DELTA'!P268</f>
        <v>1.03</v>
      </c>
      <c r="Q268" s="172">
        <f>'VOL DWNLD'!Q268+'VOL DELTA'!Q268</f>
        <v>1</v>
      </c>
      <c r="R268" s="172">
        <f>'VOL DWNLD'!R268+'VOL DELTA'!R268</f>
        <v>1</v>
      </c>
      <c r="S268" s="172">
        <f>'VOL DWNLD'!S268+'VOL DELTA'!S268</f>
        <v>1.02</v>
      </c>
      <c r="T268" s="172">
        <f>'VOL DWNLD'!T268+'VOL DELTA'!T268</f>
        <v>1</v>
      </c>
      <c r="U268" s="172">
        <f>'VOL DWNLD'!U268+'VOL DELTA'!U268</f>
        <v>1</v>
      </c>
      <c r="V268" s="172">
        <f>'VOL DWNLD'!V268+'VOL DELTA'!V268</f>
        <v>1</v>
      </c>
      <c r="W268" s="172">
        <f>'VOL DWNLD'!W268+'VOL DELTA'!W268</f>
        <v>1</v>
      </c>
      <c r="X268" s="172">
        <f>'VOL DWNLD'!X268+'VOL DELTA'!X268</f>
        <v>1</v>
      </c>
      <c r="Y268" s="172">
        <f>'VOL DWNLD'!Y268+'VOL DELTA'!Y268</f>
        <v>1.02</v>
      </c>
      <c r="Z268" s="172">
        <f>'VOL DWNLD'!Z268+'VOL DELTA'!Z268</f>
        <v>1</v>
      </c>
      <c r="AA268" s="172">
        <f>'VOL DWNLD'!AA268+'VOL DELTA'!AA268</f>
        <v>1</v>
      </c>
      <c r="AB268" s="172">
        <f>'VOL DWNLD'!AB268+'VOL DELTA'!AB268</f>
        <v>1</v>
      </c>
      <c r="AC268" s="172">
        <f>'VOL DWNLD'!AC268+'VOL DELTA'!AC268</f>
        <v>1</v>
      </c>
      <c r="AD268" s="172">
        <f>'VOL DWNLD'!AD268+'VOL DELTA'!AD268</f>
        <v>0.98</v>
      </c>
      <c r="AE268" s="172">
        <f>'VOL DWNLD'!AE268+'VOL DELTA'!AE268</f>
        <v>0.98</v>
      </c>
      <c r="AF268" s="172">
        <f>'VOL DWNLD'!AF268+'VOL DELTA'!AF268</f>
        <v>0.98</v>
      </c>
      <c r="AG268" s="172">
        <f>'VOL DWNLD'!AG268+'VOL DELTA'!AG268</f>
        <v>0.98</v>
      </c>
      <c r="AH268" s="172">
        <f>'VOL DWNLD'!AH268+'VOL DELTA'!AH268</f>
        <v>1.05</v>
      </c>
      <c r="AI268" s="172">
        <f>'VOL DWNLD'!AI268+'VOL DELTA'!AI268</f>
        <v>1</v>
      </c>
      <c r="AJ268" s="172">
        <f>'VOL DWNLD'!AJ268+'VOL DELTA'!AJ268</f>
        <v>1</v>
      </c>
      <c r="AK268" s="172">
        <f>'VOL DWNLD'!AK268+'VOL DELTA'!AK268</f>
        <v>1.02</v>
      </c>
      <c r="AL268" s="172">
        <f>'VOL DWNLD'!AL268+'VOL DELTA'!AL268</f>
        <v>1</v>
      </c>
      <c r="AM268" s="172">
        <f>'VOL DWNLD'!AM268+'VOL DELTA'!AM268</f>
        <v>1</v>
      </c>
      <c r="AN268" s="172">
        <f>'VOL DWNLD'!AN268+'VOL DELTA'!AN268</f>
        <v>1</v>
      </c>
      <c r="AO268" s="172">
        <f>'VOL DWNLD'!AO268+'VOL DELTA'!AO268</f>
        <v>1</v>
      </c>
    </row>
    <row r="269" spans="2:41" x14ac:dyDescent="0.25">
      <c r="B269" s="172">
        <f>'VOL DWNLD'!B269+'VOL DELTA'!B269</f>
        <v>1</v>
      </c>
      <c r="C269" s="172">
        <f>'VOL DWNLD'!C269+'VOL DELTA'!C269</f>
        <v>1</v>
      </c>
      <c r="D269" s="172">
        <f>'VOL DWNLD'!D269+'VOL DELTA'!D269</f>
        <v>1</v>
      </c>
      <c r="E269" s="172">
        <f>'VOL DWNLD'!E269+'VOL DELTA'!E269</f>
        <v>1</v>
      </c>
      <c r="F269" s="172">
        <f>'VOL DWNLD'!F269+'VOL DELTA'!F269</f>
        <v>1</v>
      </c>
      <c r="G269" s="172">
        <f>'VOL DWNLD'!G269+'VOL DELTA'!G269</f>
        <v>1</v>
      </c>
      <c r="H269" s="172">
        <f>'VOL DWNLD'!H269+'VOL DELTA'!H269</f>
        <v>1</v>
      </c>
      <c r="I269" s="172">
        <f>'VOL DWNLD'!I269+'VOL DELTA'!I269</f>
        <v>1</v>
      </c>
      <c r="J269" s="172">
        <f>'VOL DWNLD'!J269+'VOL DELTA'!J269</f>
        <v>1</v>
      </c>
      <c r="K269" s="172">
        <f>'VOL DWNLD'!K269+'VOL DELTA'!K269</f>
        <v>1</v>
      </c>
      <c r="L269" s="172">
        <f>'VOL DWNLD'!L269+'VOL DELTA'!L269</f>
        <v>1</v>
      </c>
      <c r="M269" s="172">
        <f>'VOL DWNLD'!M269+'VOL DELTA'!M269</f>
        <v>1</v>
      </c>
      <c r="N269" s="172">
        <f>'VOL DWNLD'!N269+'VOL DELTA'!N269</f>
        <v>1</v>
      </c>
      <c r="O269" s="172">
        <f>'VOL DWNLD'!O269+'VOL DELTA'!O269</f>
        <v>1</v>
      </c>
      <c r="P269" s="172">
        <f>'VOL DWNLD'!P269+'VOL DELTA'!P269</f>
        <v>1.03</v>
      </c>
      <c r="Q269" s="172">
        <f>'VOL DWNLD'!Q269+'VOL DELTA'!Q269</f>
        <v>1</v>
      </c>
      <c r="R269" s="172">
        <f>'VOL DWNLD'!R269+'VOL DELTA'!R269</f>
        <v>1</v>
      </c>
      <c r="S269" s="172">
        <f>'VOL DWNLD'!S269+'VOL DELTA'!S269</f>
        <v>1.02</v>
      </c>
      <c r="T269" s="172">
        <f>'VOL DWNLD'!T269+'VOL DELTA'!T269</f>
        <v>1</v>
      </c>
      <c r="U269" s="172">
        <f>'VOL DWNLD'!U269+'VOL DELTA'!U269</f>
        <v>1</v>
      </c>
      <c r="V269" s="172">
        <f>'VOL DWNLD'!V269+'VOL DELTA'!V269</f>
        <v>1</v>
      </c>
      <c r="W269" s="172">
        <f>'VOL DWNLD'!W269+'VOL DELTA'!W269</f>
        <v>1</v>
      </c>
      <c r="X269" s="172">
        <f>'VOL DWNLD'!X269+'VOL DELTA'!X269</f>
        <v>1</v>
      </c>
      <c r="Y269" s="172">
        <f>'VOL DWNLD'!Y269+'VOL DELTA'!Y269</f>
        <v>1</v>
      </c>
      <c r="Z269" s="172">
        <f>'VOL DWNLD'!Z269+'VOL DELTA'!Z269</f>
        <v>1</v>
      </c>
      <c r="AA269" s="172">
        <f>'VOL DWNLD'!AA269+'VOL DELTA'!AA269</f>
        <v>1</v>
      </c>
      <c r="AB269" s="172">
        <f>'VOL DWNLD'!AB269+'VOL DELTA'!AB269</f>
        <v>1</v>
      </c>
      <c r="AC269" s="172">
        <f>'VOL DWNLD'!AC269+'VOL DELTA'!AC269</f>
        <v>1</v>
      </c>
      <c r="AD269" s="172">
        <f>'VOL DWNLD'!AD269+'VOL DELTA'!AD269</f>
        <v>1</v>
      </c>
      <c r="AE269" s="172">
        <f>'VOL DWNLD'!AE269+'VOL DELTA'!AE269</f>
        <v>1</v>
      </c>
      <c r="AF269" s="172">
        <f>'VOL DWNLD'!AF269+'VOL DELTA'!AF269</f>
        <v>1.1000000000000001</v>
      </c>
      <c r="AG269" s="172">
        <f>'VOL DWNLD'!AG269+'VOL DELTA'!AG269</f>
        <v>1.1000000000000001</v>
      </c>
      <c r="AH269" s="172">
        <f>'VOL DWNLD'!AH269+'VOL DELTA'!AH269</f>
        <v>1.05</v>
      </c>
      <c r="AI269" s="172">
        <f>'VOL DWNLD'!AI269+'VOL DELTA'!AI269</f>
        <v>1</v>
      </c>
      <c r="AJ269" s="172">
        <f>'VOL DWNLD'!AJ269+'VOL DELTA'!AJ269</f>
        <v>1</v>
      </c>
      <c r="AK269" s="172">
        <f>'VOL DWNLD'!AK269+'VOL DELTA'!AK269</f>
        <v>1.02</v>
      </c>
      <c r="AL269" s="172">
        <f>'VOL DWNLD'!AL269+'VOL DELTA'!AL269</f>
        <v>1</v>
      </c>
      <c r="AM269" s="172">
        <f>'VOL DWNLD'!AM269+'VOL DELTA'!AM269</f>
        <v>1</v>
      </c>
      <c r="AN269" s="172">
        <f>'VOL DWNLD'!AN269+'VOL DELTA'!AN269</f>
        <v>1</v>
      </c>
      <c r="AO269" s="172">
        <f>'VOL DWNLD'!AO269+'VOL DELTA'!AO269</f>
        <v>1</v>
      </c>
    </row>
    <row r="270" spans="2:41" x14ac:dyDescent="0.25">
      <c r="B270" s="172">
        <f>'VOL DWNLD'!B270+'VOL DELTA'!B270</f>
        <v>1</v>
      </c>
      <c r="C270" s="172">
        <f>'VOL DWNLD'!C270+'VOL DELTA'!C270</f>
        <v>1</v>
      </c>
      <c r="D270" s="172">
        <f>'VOL DWNLD'!D270+'VOL DELTA'!D270</f>
        <v>1</v>
      </c>
      <c r="E270" s="172">
        <f>'VOL DWNLD'!E270+'VOL DELTA'!E270</f>
        <v>1</v>
      </c>
      <c r="F270" s="172">
        <f>'VOL DWNLD'!F270+'VOL DELTA'!F270</f>
        <v>1</v>
      </c>
      <c r="G270" s="172">
        <f>'VOL DWNLD'!G270+'VOL DELTA'!G270</f>
        <v>1</v>
      </c>
      <c r="H270" s="172">
        <f>'VOL DWNLD'!H270+'VOL DELTA'!H270</f>
        <v>1</v>
      </c>
      <c r="I270" s="172">
        <f>'VOL DWNLD'!I270+'VOL DELTA'!I270</f>
        <v>1</v>
      </c>
      <c r="J270" s="172">
        <f>'VOL DWNLD'!J270+'VOL DELTA'!J270</f>
        <v>1</v>
      </c>
      <c r="K270" s="172">
        <f>'VOL DWNLD'!K270+'VOL DELTA'!K270</f>
        <v>1</v>
      </c>
      <c r="L270" s="172">
        <f>'VOL DWNLD'!L270+'VOL DELTA'!L270</f>
        <v>1</v>
      </c>
      <c r="M270" s="172">
        <f>'VOL DWNLD'!M270+'VOL DELTA'!M270</f>
        <v>1</v>
      </c>
      <c r="N270" s="172">
        <f>'VOL DWNLD'!N270+'VOL DELTA'!N270</f>
        <v>1</v>
      </c>
      <c r="O270" s="172">
        <f>'VOL DWNLD'!O270+'VOL DELTA'!O270</f>
        <v>1</v>
      </c>
      <c r="P270" s="172">
        <f>'VOL DWNLD'!P270+'VOL DELTA'!P270</f>
        <v>1.03</v>
      </c>
      <c r="Q270" s="172">
        <f>'VOL DWNLD'!Q270+'VOL DELTA'!Q270</f>
        <v>1</v>
      </c>
      <c r="R270" s="172">
        <f>'VOL DWNLD'!R270+'VOL DELTA'!R270</f>
        <v>1</v>
      </c>
      <c r="S270" s="172">
        <f>'VOL DWNLD'!S270+'VOL DELTA'!S270</f>
        <v>1.02</v>
      </c>
      <c r="T270" s="172">
        <f>'VOL DWNLD'!T270+'VOL DELTA'!T270</f>
        <v>1</v>
      </c>
      <c r="U270" s="172">
        <f>'VOL DWNLD'!U270+'VOL DELTA'!U270</f>
        <v>1</v>
      </c>
      <c r="V270" s="172">
        <f>'VOL DWNLD'!V270+'VOL DELTA'!V270</f>
        <v>1</v>
      </c>
      <c r="W270" s="172">
        <f>'VOL DWNLD'!W270+'VOL DELTA'!W270</f>
        <v>1</v>
      </c>
      <c r="X270" s="172">
        <f>'VOL DWNLD'!X270+'VOL DELTA'!X270</f>
        <v>1</v>
      </c>
      <c r="Y270" s="172">
        <f>'VOL DWNLD'!Y270+'VOL DELTA'!Y270</f>
        <v>1</v>
      </c>
      <c r="Z270" s="172">
        <f>'VOL DWNLD'!Z270+'VOL DELTA'!Z270</f>
        <v>1</v>
      </c>
      <c r="AA270" s="172">
        <f>'VOL DWNLD'!AA270+'VOL DELTA'!AA270</f>
        <v>1</v>
      </c>
      <c r="AB270" s="172">
        <f>'VOL DWNLD'!AB270+'VOL DELTA'!AB270</f>
        <v>1</v>
      </c>
      <c r="AC270" s="172">
        <f>'VOL DWNLD'!AC270+'VOL DELTA'!AC270</f>
        <v>1</v>
      </c>
      <c r="AD270" s="172">
        <f>'VOL DWNLD'!AD270+'VOL DELTA'!AD270</f>
        <v>1</v>
      </c>
      <c r="AE270" s="172">
        <f>'VOL DWNLD'!AE270+'VOL DELTA'!AE270</f>
        <v>1</v>
      </c>
      <c r="AF270" s="172">
        <f>'VOL DWNLD'!AF270+'VOL DELTA'!AF270</f>
        <v>1.1000000000000001</v>
      </c>
      <c r="AG270" s="172">
        <f>'VOL DWNLD'!AG270+'VOL DELTA'!AG270</f>
        <v>1.1000000000000001</v>
      </c>
      <c r="AH270" s="172">
        <f>'VOL DWNLD'!AH270+'VOL DELTA'!AH270</f>
        <v>1.05</v>
      </c>
      <c r="AI270" s="172">
        <f>'VOL DWNLD'!AI270+'VOL DELTA'!AI270</f>
        <v>1</v>
      </c>
      <c r="AJ270" s="172">
        <f>'VOL DWNLD'!AJ270+'VOL DELTA'!AJ270</f>
        <v>1</v>
      </c>
      <c r="AK270" s="172">
        <f>'VOL DWNLD'!AK270+'VOL DELTA'!AK270</f>
        <v>1.02</v>
      </c>
      <c r="AL270" s="172">
        <f>'VOL DWNLD'!AL270+'VOL DELTA'!AL270</f>
        <v>1</v>
      </c>
      <c r="AM270" s="172">
        <f>'VOL DWNLD'!AM270+'VOL DELTA'!AM270</f>
        <v>1</v>
      </c>
      <c r="AN270" s="172">
        <f>'VOL DWNLD'!AN270+'VOL DELTA'!AN270</f>
        <v>1</v>
      </c>
      <c r="AO270" s="172">
        <f>'VOL DWNLD'!AO270+'VOL DELTA'!AO270</f>
        <v>1</v>
      </c>
    </row>
    <row r="271" spans="2:41" x14ac:dyDescent="0.25">
      <c r="B271" s="172">
        <f>'VOL DWNLD'!B271+'VOL DELTA'!B271</f>
        <v>1</v>
      </c>
      <c r="C271" s="172">
        <f>'VOL DWNLD'!C271+'VOL DELTA'!C271</f>
        <v>1</v>
      </c>
      <c r="D271" s="172">
        <f>'VOL DWNLD'!D271+'VOL DELTA'!D271</f>
        <v>1</v>
      </c>
      <c r="E271" s="172">
        <f>'VOL DWNLD'!E271+'VOL DELTA'!E271</f>
        <v>1</v>
      </c>
      <c r="F271" s="172">
        <f>'VOL DWNLD'!F271+'VOL DELTA'!F271</f>
        <v>1</v>
      </c>
      <c r="G271" s="172">
        <f>'VOL DWNLD'!G271+'VOL DELTA'!G271</f>
        <v>1</v>
      </c>
      <c r="H271" s="172">
        <f>'VOL DWNLD'!H271+'VOL DELTA'!H271</f>
        <v>1</v>
      </c>
      <c r="I271" s="172">
        <f>'VOL DWNLD'!I271+'VOL DELTA'!I271</f>
        <v>1</v>
      </c>
      <c r="J271" s="172">
        <f>'VOL DWNLD'!J271+'VOL DELTA'!J271</f>
        <v>1</v>
      </c>
      <c r="K271" s="172">
        <f>'VOL DWNLD'!K271+'VOL DELTA'!K271</f>
        <v>1</v>
      </c>
      <c r="L271" s="172">
        <f>'VOL DWNLD'!L271+'VOL DELTA'!L271</f>
        <v>1</v>
      </c>
      <c r="M271" s="172">
        <f>'VOL DWNLD'!M271+'VOL DELTA'!M271</f>
        <v>1</v>
      </c>
      <c r="N271" s="172">
        <f>'VOL DWNLD'!N271+'VOL DELTA'!N271</f>
        <v>1</v>
      </c>
      <c r="O271" s="172">
        <f>'VOL DWNLD'!O271+'VOL DELTA'!O271</f>
        <v>1</v>
      </c>
      <c r="P271" s="172">
        <f>'VOL DWNLD'!P271+'VOL DELTA'!P271</f>
        <v>1.03</v>
      </c>
      <c r="Q271" s="172">
        <f>'VOL DWNLD'!Q271+'VOL DELTA'!Q271</f>
        <v>1</v>
      </c>
      <c r="R271" s="172">
        <f>'VOL DWNLD'!R271+'VOL DELTA'!R271</f>
        <v>1</v>
      </c>
      <c r="S271" s="172">
        <f>'VOL DWNLD'!S271+'VOL DELTA'!S271</f>
        <v>1.02</v>
      </c>
      <c r="T271" s="172">
        <f>'VOL DWNLD'!T271+'VOL DELTA'!T271</f>
        <v>1</v>
      </c>
      <c r="U271" s="172">
        <f>'VOL DWNLD'!U271+'VOL DELTA'!U271</f>
        <v>1</v>
      </c>
      <c r="V271" s="172">
        <f>'VOL DWNLD'!V271+'VOL DELTA'!V271</f>
        <v>1</v>
      </c>
      <c r="W271" s="172">
        <f>'VOL DWNLD'!W271+'VOL DELTA'!W271</f>
        <v>1</v>
      </c>
      <c r="X271" s="172">
        <f>'VOL DWNLD'!X271+'VOL DELTA'!X271</f>
        <v>1</v>
      </c>
      <c r="Y271" s="172">
        <f>'VOL DWNLD'!Y271+'VOL DELTA'!Y271</f>
        <v>1</v>
      </c>
      <c r="Z271" s="172">
        <f>'VOL DWNLD'!Z271+'VOL DELTA'!Z271</f>
        <v>1</v>
      </c>
      <c r="AA271" s="172">
        <f>'VOL DWNLD'!AA271+'VOL DELTA'!AA271</f>
        <v>1</v>
      </c>
      <c r="AB271" s="172">
        <f>'VOL DWNLD'!AB271+'VOL DELTA'!AB271</f>
        <v>1</v>
      </c>
      <c r="AC271" s="172">
        <f>'VOL DWNLD'!AC271+'VOL DELTA'!AC271</f>
        <v>1</v>
      </c>
      <c r="AD271" s="172">
        <f>'VOL DWNLD'!AD271+'VOL DELTA'!AD271</f>
        <v>1</v>
      </c>
      <c r="AE271" s="172">
        <f>'VOL DWNLD'!AE271+'VOL DELTA'!AE271</f>
        <v>1</v>
      </c>
      <c r="AF271" s="172">
        <f>'VOL DWNLD'!AF271+'VOL DELTA'!AF271</f>
        <v>1.1000000000000001</v>
      </c>
      <c r="AG271" s="172">
        <f>'VOL DWNLD'!AG271+'VOL DELTA'!AG271</f>
        <v>1.1000000000000001</v>
      </c>
      <c r="AH271" s="172">
        <f>'VOL DWNLD'!AH271+'VOL DELTA'!AH271</f>
        <v>1.05</v>
      </c>
      <c r="AI271" s="172">
        <f>'VOL DWNLD'!AI271+'VOL DELTA'!AI271</f>
        <v>1</v>
      </c>
      <c r="AJ271" s="172">
        <f>'VOL DWNLD'!AJ271+'VOL DELTA'!AJ271</f>
        <v>1</v>
      </c>
      <c r="AK271" s="172">
        <f>'VOL DWNLD'!AK271+'VOL DELTA'!AK271</f>
        <v>1.02</v>
      </c>
      <c r="AL271" s="172">
        <f>'VOL DWNLD'!AL271+'VOL DELTA'!AL271</f>
        <v>1</v>
      </c>
      <c r="AM271" s="172">
        <f>'VOL DWNLD'!AM271+'VOL DELTA'!AM271</f>
        <v>1</v>
      </c>
      <c r="AN271" s="172">
        <f>'VOL DWNLD'!AN271+'VOL DELTA'!AN271</f>
        <v>1</v>
      </c>
      <c r="AO271" s="172">
        <f>'VOL DWNLD'!AO271+'VOL DELTA'!AO271</f>
        <v>1</v>
      </c>
    </row>
    <row r="272" spans="2:41" x14ac:dyDescent="0.25">
      <c r="B272" s="172">
        <f>'VOL DWNLD'!B272+'VOL DELTA'!B272</f>
        <v>1</v>
      </c>
      <c r="C272" s="172">
        <f>'VOL DWNLD'!C272+'VOL DELTA'!C272</f>
        <v>1</v>
      </c>
      <c r="D272" s="172">
        <f>'VOL DWNLD'!D272+'VOL DELTA'!D272</f>
        <v>1</v>
      </c>
      <c r="E272" s="172">
        <f>'VOL DWNLD'!E272+'VOL DELTA'!E272</f>
        <v>1</v>
      </c>
      <c r="F272" s="172">
        <f>'VOL DWNLD'!F272+'VOL DELTA'!F272</f>
        <v>1</v>
      </c>
      <c r="G272" s="172">
        <f>'VOL DWNLD'!G272+'VOL DELTA'!G272</f>
        <v>1</v>
      </c>
      <c r="H272" s="172">
        <f>'VOL DWNLD'!H272+'VOL DELTA'!H272</f>
        <v>1</v>
      </c>
      <c r="I272" s="172">
        <f>'VOL DWNLD'!I272+'VOL DELTA'!I272</f>
        <v>1</v>
      </c>
      <c r="J272" s="172">
        <f>'VOL DWNLD'!J272+'VOL DELTA'!J272</f>
        <v>1</v>
      </c>
      <c r="K272" s="172">
        <f>'VOL DWNLD'!K272+'VOL DELTA'!K272</f>
        <v>1</v>
      </c>
      <c r="L272" s="172">
        <f>'VOL DWNLD'!L272+'VOL DELTA'!L272</f>
        <v>1</v>
      </c>
      <c r="M272" s="172">
        <f>'VOL DWNLD'!M272+'VOL DELTA'!M272</f>
        <v>1</v>
      </c>
      <c r="N272" s="172">
        <f>'VOL DWNLD'!N272+'VOL DELTA'!N272</f>
        <v>1</v>
      </c>
      <c r="O272" s="172">
        <f>'VOL DWNLD'!O272+'VOL DELTA'!O272</f>
        <v>1</v>
      </c>
      <c r="P272" s="172">
        <f>'VOL DWNLD'!P272+'VOL DELTA'!P272</f>
        <v>1.03</v>
      </c>
      <c r="Q272" s="172">
        <f>'VOL DWNLD'!Q272+'VOL DELTA'!Q272</f>
        <v>1</v>
      </c>
      <c r="R272" s="172">
        <f>'VOL DWNLD'!R272+'VOL DELTA'!R272</f>
        <v>1</v>
      </c>
      <c r="S272" s="172">
        <f>'VOL DWNLD'!S272+'VOL DELTA'!S272</f>
        <v>1.02</v>
      </c>
      <c r="T272" s="172">
        <f>'VOL DWNLD'!T272+'VOL DELTA'!T272</f>
        <v>1</v>
      </c>
      <c r="U272" s="172">
        <f>'VOL DWNLD'!U272+'VOL DELTA'!U272</f>
        <v>1</v>
      </c>
      <c r="V272" s="172">
        <f>'VOL DWNLD'!V272+'VOL DELTA'!V272</f>
        <v>1</v>
      </c>
      <c r="W272" s="172">
        <f>'VOL DWNLD'!W272+'VOL DELTA'!W272</f>
        <v>1</v>
      </c>
      <c r="X272" s="172">
        <f>'VOL DWNLD'!X272+'VOL DELTA'!X272</f>
        <v>1</v>
      </c>
      <c r="Y272" s="172">
        <f>'VOL DWNLD'!Y272+'VOL DELTA'!Y272</f>
        <v>1</v>
      </c>
      <c r="Z272" s="172">
        <f>'VOL DWNLD'!Z272+'VOL DELTA'!Z272</f>
        <v>1</v>
      </c>
      <c r="AA272" s="172">
        <f>'VOL DWNLD'!AA272+'VOL DELTA'!AA272</f>
        <v>1</v>
      </c>
      <c r="AB272" s="172">
        <f>'VOL DWNLD'!AB272+'VOL DELTA'!AB272</f>
        <v>1</v>
      </c>
      <c r="AC272" s="172">
        <f>'VOL DWNLD'!AC272+'VOL DELTA'!AC272</f>
        <v>1</v>
      </c>
      <c r="AD272" s="172">
        <f>'VOL DWNLD'!AD272+'VOL DELTA'!AD272</f>
        <v>1</v>
      </c>
      <c r="AE272" s="172">
        <f>'VOL DWNLD'!AE272+'VOL DELTA'!AE272</f>
        <v>1</v>
      </c>
      <c r="AF272" s="172">
        <f>'VOL DWNLD'!AF272+'VOL DELTA'!AF272</f>
        <v>1.1000000000000001</v>
      </c>
      <c r="AG272" s="172">
        <f>'VOL DWNLD'!AG272+'VOL DELTA'!AG272</f>
        <v>1.1000000000000001</v>
      </c>
      <c r="AH272" s="172">
        <f>'VOL DWNLD'!AH272+'VOL DELTA'!AH272</f>
        <v>1.05</v>
      </c>
      <c r="AI272" s="172">
        <f>'VOL DWNLD'!AI272+'VOL DELTA'!AI272</f>
        <v>1</v>
      </c>
      <c r="AJ272" s="172">
        <f>'VOL DWNLD'!AJ272+'VOL DELTA'!AJ272</f>
        <v>1</v>
      </c>
      <c r="AK272" s="172">
        <f>'VOL DWNLD'!AK272+'VOL DELTA'!AK272</f>
        <v>1.02</v>
      </c>
      <c r="AL272" s="172">
        <f>'VOL DWNLD'!AL272+'VOL DELTA'!AL272</f>
        <v>1</v>
      </c>
      <c r="AM272" s="172">
        <f>'VOL DWNLD'!AM272+'VOL DELTA'!AM272</f>
        <v>1</v>
      </c>
      <c r="AN272" s="172">
        <f>'VOL DWNLD'!AN272+'VOL DELTA'!AN272</f>
        <v>1</v>
      </c>
      <c r="AO272" s="172">
        <f>'VOL DWNLD'!AO272+'VOL DELTA'!AO272</f>
        <v>1</v>
      </c>
    </row>
    <row r="273" spans="2:41" x14ac:dyDescent="0.25">
      <c r="B273" s="172">
        <f>'VOL DWNLD'!B273+'VOL DELTA'!B273</f>
        <v>1</v>
      </c>
      <c r="C273" s="172">
        <f>'VOL DWNLD'!C273+'VOL DELTA'!C273</f>
        <v>1</v>
      </c>
      <c r="D273" s="172">
        <f>'VOL DWNLD'!D273+'VOL DELTA'!D273</f>
        <v>1</v>
      </c>
      <c r="E273" s="172">
        <f>'VOL DWNLD'!E273+'VOL DELTA'!E273</f>
        <v>1</v>
      </c>
      <c r="F273" s="172">
        <f>'VOL DWNLD'!F273+'VOL DELTA'!F273</f>
        <v>1</v>
      </c>
      <c r="G273" s="172">
        <f>'VOL DWNLD'!G273+'VOL DELTA'!G273</f>
        <v>1</v>
      </c>
      <c r="H273" s="172">
        <f>'VOL DWNLD'!H273+'VOL DELTA'!H273</f>
        <v>1</v>
      </c>
      <c r="I273" s="172">
        <f>'VOL DWNLD'!I273+'VOL DELTA'!I273</f>
        <v>1</v>
      </c>
      <c r="J273" s="172">
        <f>'VOL DWNLD'!J273+'VOL DELTA'!J273</f>
        <v>1</v>
      </c>
      <c r="K273" s="172">
        <f>'VOL DWNLD'!K273+'VOL DELTA'!K273</f>
        <v>1</v>
      </c>
      <c r="L273" s="172">
        <f>'VOL DWNLD'!L273+'VOL DELTA'!L273</f>
        <v>1</v>
      </c>
      <c r="M273" s="172">
        <f>'VOL DWNLD'!M273+'VOL DELTA'!M273</f>
        <v>1</v>
      </c>
      <c r="N273" s="172">
        <f>'VOL DWNLD'!N273+'VOL DELTA'!N273</f>
        <v>1</v>
      </c>
      <c r="O273" s="172">
        <f>'VOL DWNLD'!O273+'VOL DELTA'!O273</f>
        <v>1</v>
      </c>
      <c r="P273" s="172">
        <f>'VOL DWNLD'!P273+'VOL DELTA'!P273</f>
        <v>1.03</v>
      </c>
      <c r="Q273" s="172">
        <f>'VOL DWNLD'!Q273+'VOL DELTA'!Q273</f>
        <v>1</v>
      </c>
      <c r="R273" s="172">
        <f>'VOL DWNLD'!R273+'VOL DELTA'!R273</f>
        <v>1</v>
      </c>
      <c r="S273" s="172">
        <f>'VOL DWNLD'!S273+'VOL DELTA'!S273</f>
        <v>1.02</v>
      </c>
      <c r="T273" s="172">
        <f>'VOL DWNLD'!T273+'VOL DELTA'!T273</f>
        <v>1</v>
      </c>
      <c r="U273" s="172">
        <f>'VOL DWNLD'!U273+'VOL DELTA'!U273</f>
        <v>1</v>
      </c>
      <c r="V273" s="172">
        <f>'VOL DWNLD'!V273+'VOL DELTA'!V273</f>
        <v>1</v>
      </c>
      <c r="W273" s="172">
        <f>'VOL DWNLD'!W273+'VOL DELTA'!W273</f>
        <v>1</v>
      </c>
      <c r="X273" s="172">
        <f>'VOL DWNLD'!X273+'VOL DELTA'!X273</f>
        <v>1</v>
      </c>
      <c r="Y273" s="172">
        <f>'VOL DWNLD'!Y273+'VOL DELTA'!Y273</f>
        <v>1</v>
      </c>
      <c r="Z273" s="172">
        <f>'VOL DWNLD'!Z273+'VOL DELTA'!Z273</f>
        <v>1</v>
      </c>
      <c r="AA273" s="172">
        <f>'VOL DWNLD'!AA273+'VOL DELTA'!AA273</f>
        <v>1</v>
      </c>
      <c r="AB273" s="172">
        <f>'VOL DWNLD'!AB273+'VOL DELTA'!AB273</f>
        <v>1</v>
      </c>
      <c r="AC273" s="172">
        <f>'VOL DWNLD'!AC273+'VOL DELTA'!AC273</f>
        <v>1</v>
      </c>
      <c r="AD273" s="172">
        <f>'VOL DWNLD'!AD273+'VOL DELTA'!AD273</f>
        <v>1</v>
      </c>
      <c r="AE273" s="172">
        <f>'VOL DWNLD'!AE273+'VOL DELTA'!AE273</f>
        <v>1</v>
      </c>
      <c r="AF273" s="172">
        <f>'VOL DWNLD'!AF273+'VOL DELTA'!AF273</f>
        <v>1.1000000000000001</v>
      </c>
      <c r="AG273" s="172">
        <f>'VOL DWNLD'!AG273+'VOL DELTA'!AG273</f>
        <v>1.1000000000000001</v>
      </c>
      <c r="AH273" s="172">
        <f>'VOL DWNLD'!AH273+'VOL DELTA'!AH273</f>
        <v>1.05</v>
      </c>
      <c r="AI273" s="172">
        <f>'VOL DWNLD'!AI273+'VOL DELTA'!AI273</f>
        <v>1</v>
      </c>
      <c r="AJ273" s="172">
        <f>'VOL DWNLD'!AJ273+'VOL DELTA'!AJ273</f>
        <v>1</v>
      </c>
      <c r="AK273" s="172">
        <f>'VOL DWNLD'!AK273+'VOL DELTA'!AK273</f>
        <v>1.02</v>
      </c>
      <c r="AL273" s="172">
        <f>'VOL DWNLD'!AL273+'VOL DELTA'!AL273</f>
        <v>1</v>
      </c>
      <c r="AM273" s="172">
        <f>'VOL DWNLD'!AM273+'VOL DELTA'!AM273</f>
        <v>1</v>
      </c>
      <c r="AN273" s="172">
        <f>'VOL DWNLD'!AN273+'VOL DELTA'!AN273</f>
        <v>1</v>
      </c>
      <c r="AO273" s="172">
        <f>'VOL DWNLD'!AO273+'VOL DELTA'!AO273</f>
        <v>1</v>
      </c>
    </row>
    <row r="274" spans="2:41" x14ac:dyDescent="0.25">
      <c r="B274" s="172">
        <f>'VOL DWNLD'!B274+'VOL DELTA'!B274</f>
        <v>1</v>
      </c>
      <c r="C274" s="172">
        <f>'VOL DWNLD'!C274+'VOL DELTA'!C274</f>
        <v>1</v>
      </c>
      <c r="D274" s="172">
        <f>'VOL DWNLD'!D274+'VOL DELTA'!D274</f>
        <v>1</v>
      </c>
      <c r="E274" s="172">
        <f>'VOL DWNLD'!E274+'VOL DELTA'!E274</f>
        <v>1</v>
      </c>
      <c r="F274" s="172">
        <f>'VOL DWNLD'!F274+'VOL DELTA'!F274</f>
        <v>1</v>
      </c>
      <c r="G274" s="172">
        <f>'VOL DWNLD'!G274+'VOL DELTA'!G274</f>
        <v>1</v>
      </c>
      <c r="H274" s="172">
        <f>'VOL DWNLD'!H274+'VOL DELTA'!H274</f>
        <v>1</v>
      </c>
      <c r="I274" s="172">
        <f>'VOL DWNLD'!I274+'VOL DELTA'!I274</f>
        <v>1</v>
      </c>
      <c r="J274" s="172">
        <f>'VOL DWNLD'!J274+'VOL DELTA'!J274</f>
        <v>1</v>
      </c>
      <c r="K274" s="172">
        <f>'VOL DWNLD'!K274+'VOL DELTA'!K274</f>
        <v>1</v>
      </c>
      <c r="L274" s="172">
        <f>'VOL DWNLD'!L274+'VOL DELTA'!L274</f>
        <v>1</v>
      </c>
      <c r="M274" s="172">
        <f>'VOL DWNLD'!M274+'VOL DELTA'!M274</f>
        <v>1</v>
      </c>
      <c r="N274" s="172">
        <f>'VOL DWNLD'!N274+'VOL DELTA'!N274</f>
        <v>1</v>
      </c>
      <c r="O274" s="172">
        <f>'VOL DWNLD'!O274+'VOL DELTA'!O274</f>
        <v>1</v>
      </c>
      <c r="P274" s="172">
        <f>'VOL DWNLD'!P274+'VOL DELTA'!P274</f>
        <v>1.03</v>
      </c>
      <c r="Q274" s="172">
        <f>'VOL DWNLD'!Q274+'VOL DELTA'!Q274</f>
        <v>1</v>
      </c>
      <c r="R274" s="172">
        <f>'VOL DWNLD'!R274+'VOL DELTA'!R274</f>
        <v>1</v>
      </c>
      <c r="S274" s="172">
        <f>'VOL DWNLD'!S274+'VOL DELTA'!S274</f>
        <v>1.02</v>
      </c>
      <c r="T274" s="172">
        <f>'VOL DWNLD'!T274+'VOL DELTA'!T274</f>
        <v>1</v>
      </c>
      <c r="U274" s="172">
        <f>'VOL DWNLD'!U274+'VOL DELTA'!U274</f>
        <v>1</v>
      </c>
      <c r="V274" s="172">
        <f>'VOL DWNLD'!V274+'VOL DELTA'!V274</f>
        <v>1</v>
      </c>
      <c r="W274" s="172">
        <f>'VOL DWNLD'!W274+'VOL DELTA'!W274</f>
        <v>1</v>
      </c>
      <c r="X274" s="172">
        <f>'VOL DWNLD'!X274+'VOL DELTA'!X274</f>
        <v>1</v>
      </c>
      <c r="Y274" s="172">
        <f>'VOL DWNLD'!Y274+'VOL DELTA'!Y274</f>
        <v>1.02</v>
      </c>
      <c r="Z274" s="172">
        <f>'VOL DWNLD'!Z274+'VOL DELTA'!Z274</f>
        <v>1</v>
      </c>
      <c r="AA274" s="172">
        <f>'VOL DWNLD'!AA274+'VOL DELTA'!AA274</f>
        <v>1</v>
      </c>
      <c r="AB274" s="172">
        <f>'VOL DWNLD'!AB274+'VOL DELTA'!AB274</f>
        <v>1</v>
      </c>
      <c r="AC274" s="172">
        <f>'VOL DWNLD'!AC274+'VOL DELTA'!AC274</f>
        <v>1</v>
      </c>
      <c r="AD274" s="172">
        <f>'VOL DWNLD'!AD274+'VOL DELTA'!AD274</f>
        <v>0.98</v>
      </c>
      <c r="AE274" s="172">
        <f>'VOL DWNLD'!AE274+'VOL DELTA'!AE274</f>
        <v>0.98</v>
      </c>
      <c r="AF274" s="172">
        <f>'VOL DWNLD'!AF274+'VOL DELTA'!AF274</f>
        <v>0.98</v>
      </c>
      <c r="AG274" s="172">
        <f>'VOL DWNLD'!AG274+'VOL DELTA'!AG274</f>
        <v>0.98</v>
      </c>
      <c r="AH274" s="172">
        <f>'VOL DWNLD'!AH274+'VOL DELTA'!AH274</f>
        <v>1.05</v>
      </c>
      <c r="AI274" s="172">
        <f>'VOL DWNLD'!AI274+'VOL DELTA'!AI274</f>
        <v>1</v>
      </c>
      <c r="AJ274" s="172">
        <f>'VOL DWNLD'!AJ274+'VOL DELTA'!AJ274</f>
        <v>1</v>
      </c>
      <c r="AK274" s="172">
        <f>'VOL DWNLD'!AK274+'VOL DELTA'!AK274</f>
        <v>1.02</v>
      </c>
      <c r="AL274" s="172">
        <f>'VOL DWNLD'!AL274+'VOL DELTA'!AL274</f>
        <v>1</v>
      </c>
      <c r="AM274" s="172">
        <f>'VOL DWNLD'!AM274+'VOL DELTA'!AM274</f>
        <v>1</v>
      </c>
      <c r="AN274" s="172">
        <f>'VOL DWNLD'!AN274+'VOL DELTA'!AN274</f>
        <v>1</v>
      </c>
      <c r="AO274" s="172">
        <f>'VOL DWNLD'!AO274+'VOL DELTA'!AO274</f>
        <v>1</v>
      </c>
    </row>
    <row r="275" spans="2:41" x14ac:dyDescent="0.25">
      <c r="B275" s="172">
        <f>'VOL DWNLD'!B275+'VOL DELTA'!B275</f>
        <v>1</v>
      </c>
      <c r="C275" s="172">
        <f>'VOL DWNLD'!C275+'VOL DELTA'!C275</f>
        <v>1</v>
      </c>
      <c r="D275" s="172">
        <f>'VOL DWNLD'!D275+'VOL DELTA'!D275</f>
        <v>1</v>
      </c>
      <c r="E275" s="172">
        <f>'VOL DWNLD'!E275+'VOL DELTA'!E275</f>
        <v>1</v>
      </c>
      <c r="F275" s="172">
        <f>'VOL DWNLD'!F275+'VOL DELTA'!F275</f>
        <v>1</v>
      </c>
      <c r="G275" s="172">
        <f>'VOL DWNLD'!G275+'VOL DELTA'!G275</f>
        <v>1</v>
      </c>
      <c r="H275" s="172">
        <f>'VOL DWNLD'!H275+'VOL DELTA'!H275</f>
        <v>1</v>
      </c>
      <c r="I275" s="172">
        <f>'VOL DWNLD'!I275+'VOL DELTA'!I275</f>
        <v>1</v>
      </c>
      <c r="J275" s="172">
        <f>'VOL DWNLD'!J275+'VOL DELTA'!J275</f>
        <v>1</v>
      </c>
      <c r="K275" s="172">
        <f>'VOL DWNLD'!K275+'VOL DELTA'!K275</f>
        <v>1</v>
      </c>
      <c r="L275" s="172">
        <f>'VOL DWNLD'!L275+'VOL DELTA'!L275</f>
        <v>1</v>
      </c>
      <c r="M275" s="172">
        <f>'VOL DWNLD'!M275+'VOL DELTA'!M275</f>
        <v>1</v>
      </c>
      <c r="N275" s="172">
        <f>'VOL DWNLD'!N275+'VOL DELTA'!N275</f>
        <v>1</v>
      </c>
      <c r="O275" s="172">
        <f>'VOL DWNLD'!O275+'VOL DELTA'!O275</f>
        <v>1</v>
      </c>
      <c r="P275" s="172">
        <f>'VOL DWNLD'!P275+'VOL DELTA'!P275</f>
        <v>1.03</v>
      </c>
      <c r="Q275" s="172">
        <f>'VOL DWNLD'!Q275+'VOL DELTA'!Q275</f>
        <v>1</v>
      </c>
      <c r="R275" s="172">
        <f>'VOL DWNLD'!R275+'VOL DELTA'!R275</f>
        <v>1</v>
      </c>
      <c r="S275" s="172">
        <f>'VOL DWNLD'!S275+'VOL DELTA'!S275</f>
        <v>1.02</v>
      </c>
      <c r="T275" s="172">
        <f>'VOL DWNLD'!T275+'VOL DELTA'!T275</f>
        <v>1</v>
      </c>
      <c r="U275" s="172">
        <f>'VOL DWNLD'!U275+'VOL DELTA'!U275</f>
        <v>1</v>
      </c>
      <c r="V275" s="172">
        <f>'VOL DWNLD'!V275+'VOL DELTA'!V275</f>
        <v>1</v>
      </c>
      <c r="W275" s="172">
        <f>'VOL DWNLD'!W275+'VOL DELTA'!W275</f>
        <v>1</v>
      </c>
      <c r="X275" s="172">
        <f>'VOL DWNLD'!X275+'VOL DELTA'!X275</f>
        <v>1</v>
      </c>
      <c r="Y275" s="172">
        <f>'VOL DWNLD'!Y275+'VOL DELTA'!Y275</f>
        <v>1.02</v>
      </c>
      <c r="Z275" s="172">
        <f>'VOL DWNLD'!Z275+'VOL DELTA'!Z275</f>
        <v>1</v>
      </c>
      <c r="AA275" s="172">
        <f>'VOL DWNLD'!AA275+'VOL DELTA'!AA275</f>
        <v>1</v>
      </c>
      <c r="AB275" s="172">
        <f>'VOL DWNLD'!AB275+'VOL DELTA'!AB275</f>
        <v>1</v>
      </c>
      <c r="AC275" s="172">
        <f>'VOL DWNLD'!AC275+'VOL DELTA'!AC275</f>
        <v>1</v>
      </c>
      <c r="AD275" s="172">
        <f>'VOL DWNLD'!AD275+'VOL DELTA'!AD275</f>
        <v>0.98</v>
      </c>
      <c r="AE275" s="172">
        <f>'VOL DWNLD'!AE275+'VOL DELTA'!AE275</f>
        <v>0.98</v>
      </c>
      <c r="AF275" s="172">
        <f>'VOL DWNLD'!AF275+'VOL DELTA'!AF275</f>
        <v>0.98</v>
      </c>
      <c r="AG275" s="172">
        <f>'VOL DWNLD'!AG275+'VOL DELTA'!AG275</f>
        <v>0.98</v>
      </c>
      <c r="AH275" s="172">
        <f>'VOL DWNLD'!AH275+'VOL DELTA'!AH275</f>
        <v>1.05</v>
      </c>
      <c r="AI275" s="172">
        <f>'VOL DWNLD'!AI275+'VOL DELTA'!AI275</f>
        <v>1</v>
      </c>
      <c r="AJ275" s="172">
        <f>'VOL DWNLD'!AJ275+'VOL DELTA'!AJ275</f>
        <v>1</v>
      </c>
      <c r="AK275" s="172">
        <f>'VOL DWNLD'!AK275+'VOL DELTA'!AK275</f>
        <v>1.02</v>
      </c>
      <c r="AL275" s="172">
        <f>'VOL DWNLD'!AL275+'VOL DELTA'!AL275</f>
        <v>1</v>
      </c>
      <c r="AM275" s="172">
        <f>'VOL DWNLD'!AM275+'VOL DELTA'!AM275</f>
        <v>1</v>
      </c>
      <c r="AN275" s="172">
        <f>'VOL DWNLD'!AN275+'VOL DELTA'!AN275</f>
        <v>1</v>
      </c>
      <c r="AO275" s="172">
        <f>'VOL DWNLD'!AO275+'VOL DELTA'!AO275</f>
        <v>1</v>
      </c>
    </row>
    <row r="276" spans="2:41" x14ac:dyDescent="0.25">
      <c r="B276" s="172">
        <f>'VOL DWNLD'!B276+'VOL DELTA'!B276</f>
        <v>1</v>
      </c>
      <c r="C276" s="172">
        <f>'VOL DWNLD'!C276+'VOL DELTA'!C276</f>
        <v>1</v>
      </c>
      <c r="D276" s="172">
        <f>'VOL DWNLD'!D276+'VOL DELTA'!D276</f>
        <v>1</v>
      </c>
      <c r="E276" s="172">
        <f>'VOL DWNLD'!E276+'VOL DELTA'!E276</f>
        <v>1</v>
      </c>
      <c r="F276" s="172">
        <f>'VOL DWNLD'!F276+'VOL DELTA'!F276</f>
        <v>1</v>
      </c>
      <c r="G276" s="172">
        <f>'VOL DWNLD'!G276+'VOL DELTA'!G276</f>
        <v>1</v>
      </c>
      <c r="H276" s="172">
        <f>'VOL DWNLD'!H276+'VOL DELTA'!H276</f>
        <v>1</v>
      </c>
      <c r="I276" s="172">
        <f>'VOL DWNLD'!I276+'VOL DELTA'!I276</f>
        <v>1</v>
      </c>
      <c r="J276" s="172">
        <f>'VOL DWNLD'!J276+'VOL DELTA'!J276</f>
        <v>1</v>
      </c>
      <c r="K276" s="172">
        <f>'VOL DWNLD'!K276+'VOL DELTA'!K276</f>
        <v>1</v>
      </c>
      <c r="L276" s="172">
        <f>'VOL DWNLD'!L276+'VOL DELTA'!L276</f>
        <v>1</v>
      </c>
      <c r="M276" s="172">
        <f>'VOL DWNLD'!M276+'VOL DELTA'!M276</f>
        <v>1</v>
      </c>
      <c r="N276" s="172">
        <f>'VOL DWNLD'!N276+'VOL DELTA'!N276</f>
        <v>1</v>
      </c>
      <c r="O276" s="172">
        <f>'VOL DWNLD'!O276+'VOL DELTA'!O276</f>
        <v>1</v>
      </c>
      <c r="P276" s="172">
        <f>'VOL DWNLD'!P276+'VOL DELTA'!P276</f>
        <v>1.03</v>
      </c>
      <c r="Q276" s="172">
        <f>'VOL DWNLD'!Q276+'VOL DELTA'!Q276</f>
        <v>1</v>
      </c>
      <c r="R276" s="172">
        <f>'VOL DWNLD'!R276+'VOL DELTA'!R276</f>
        <v>1</v>
      </c>
      <c r="S276" s="172">
        <f>'VOL DWNLD'!S276+'VOL DELTA'!S276</f>
        <v>1.02</v>
      </c>
      <c r="T276" s="172">
        <f>'VOL DWNLD'!T276+'VOL DELTA'!T276</f>
        <v>1</v>
      </c>
      <c r="U276" s="172">
        <f>'VOL DWNLD'!U276+'VOL DELTA'!U276</f>
        <v>1</v>
      </c>
      <c r="V276" s="172">
        <f>'VOL DWNLD'!V276+'VOL DELTA'!V276</f>
        <v>1</v>
      </c>
      <c r="W276" s="172">
        <f>'VOL DWNLD'!W276+'VOL DELTA'!W276</f>
        <v>1</v>
      </c>
      <c r="X276" s="172">
        <f>'VOL DWNLD'!X276+'VOL DELTA'!X276</f>
        <v>1</v>
      </c>
      <c r="Y276" s="172">
        <f>'VOL DWNLD'!Y276+'VOL DELTA'!Y276</f>
        <v>1.02</v>
      </c>
      <c r="Z276" s="172">
        <f>'VOL DWNLD'!Z276+'VOL DELTA'!Z276</f>
        <v>1</v>
      </c>
      <c r="AA276" s="172">
        <f>'VOL DWNLD'!AA276+'VOL DELTA'!AA276</f>
        <v>1</v>
      </c>
      <c r="AB276" s="172">
        <f>'VOL DWNLD'!AB276+'VOL DELTA'!AB276</f>
        <v>1</v>
      </c>
      <c r="AC276" s="172">
        <f>'VOL DWNLD'!AC276+'VOL DELTA'!AC276</f>
        <v>1</v>
      </c>
      <c r="AD276" s="172">
        <f>'VOL DWNLD'!AD276+'VOL DELTA'!AD276</f>
        <v>0.98</v>
      </c>
      <c r="AE276" s="172">
        <f>'VOL DWNLD'!AE276+'VOL DELTA'!AE276</f>
        <v>0.98</v>
      </c>
      <c r="AF276" s="172">
        <f>'VOL DWNLD'!AF276+'VOL DELTA'!AF276</f>
        <v>0.98</v>
      </c>
      <c r="AG276" s="172">
        <f>'VOL DWNLD'!AG276+'VOL DELTA'!AG276</f>
        <v>0.98</v>
      </c>
      <c r="AH276" s="172">
        <f>'VOL DWNLD'!AH276+'VOL DELTA'!AH276</f>
        <v>1.05</v>
      </c>
      <c r="AI276" s="172">
        <f>'VOL DWNLD'!AI276+'VOL DELTA'!AI276</f>
        <v>1</v>
      </c>
      <c r="AJ276" s="172">
        <f>'VOL DWNLD'!AJ276+'VOL DELTA'!AJ276</f>
        <v>1</v>
      </c>
      <c r="AK276" s="172">
        <f>'VOL DWNLD'!AK276+'VOL DELTA'!AK276</f>
        <v>1.02</v>
      </c>
      <c r="AL276" s="172">
        <f>'VOL DWNLD'!AL276+'VOL DELTA'!AL276</f>
        <v>1</v>
      </c>
      <c r="AM276" s="172">
        <f>'VOL DWNLD'!AM276+'VOL DELTA'!AM276</f>
        <v>1</v>
      </c>
      <c r="AN276" s="172">
        <f>'VOL DWNLD'!AN276+'VOL DELTA'!AN276</f>
        <v>1</v>
      </c>
      <c r="AO276" s="172">
        <f>'VOL DWNLD'!AO276+'VOL DELTA'!AO276</f>
        <v>1</v>
      </c>
    </row>
    <row r="277" spans="2:41" x14ac:dyDescent="0.25">
      <c r="B277" s="172">
        <f>'VOL DWNLD'!B277+'VOL DELTA'!B277</f>
        <v>1</v>
      </c>
      <c r="C277" s="172">
        <f>'VOL DWNLD'!C277+'VOL DELTA'!C277</f>
        <v>1</v>
      </c>
      <c r="D277" s="172">
        <f>'VOL DWNLD'!D277+'VOL DELTA'!D277</f>
        <v>1</v>
      </c>
      <c r="E277" s="172">
        <f>'VOL DWNLD'!E277+'VOL DELTA'!E277</f>
        <v>1</v>
      </c>
      <c r="F277" s="172">
        <f>'VOL DWNLD'!F277+'VOL DELTA'!F277</f>
        <v>1</v>
      </c>
      <c r="G277" s="172">
        <f>'VOL DWNLD'!G277+'VOL DELTA'!G277</f>
        <v>1</v>
      </c>
      <c r="H277" s="172">
        <f>'VOL DWNLD'!H277+'VOL DELTA'!H277</f>
        <v>1</v>
      </c>
      <c r="I277" s="172">
        <f>'VOL DWNLD'!I277+'VOL DELTA'!I277</f>
        <v>1</v>
      </c>
      <c r="J277" s="172">
        <f>'VOL DWNLD'!J277+'VOL DELTA'!J277</f>
        <v>1</v>
      </c>
      <c r="K277" s="172">
        <f>'VOL DWNLD'!K277+'VOL DELTA'!K277</f>
        <v>1</v>
      </c>
      <c r="L277" s="172">
        <f>'VOL DWNLD'!L277+'VOL DELTA'!L277</f>
        <v>1</v>
      </c>
      <c r="M277" s="172">
        <f>'VOL DWNLD'!M277+'VOL DELTA'!M277</f>
        <v>1</v>
      </c>
      <c r="N277" s="172">
        <f>'VOL DWNLD'!N277+'VOL DELTA'!N277</f>
        <v>1</v>
      </c>
      <c r="O277" s="172">
        <f>'VOL DWNLD'!O277+'VOL DELTA'!O277</f>
        <v>1</v>
      </c>
      <c r="P277" s="172">
        <f>'VOL DWNLD'!P277+'VOL DELTA'!P277</f>
        <v>1.03</v>
      </c>
      <c r="Q277" s="172">
        <f>'VOL DWNLD'!Q277+'VOL DELTA'!Q277</f>
        <v>1</v>
      </c>
      <c r="R277" s="172">
        <f>'VOL DWNLD'!R277+'VOL DELTA'!R277</f>
        <v>1</v>
      </c>
      <c r="S277" s="172">
        <f>'VOL DWNLD'!S277+'VOL DELTA'!S277</f>
        <v>1.02</v>
      </c>
      <c r="T277" s="172">
        <f>'VOL DWNLD'!T277+'VOL DELTA'!T277</f>
        <v>1</v>
      </c>
      <c r="U277" s="172">
        <f>'VOL DWNLD'!U277+'VOL DELTA'!U277</f>
        <v>1</v>
      </c>
      <c r="V277" s="172">
        <f>'VOL DWNLD'!V277+'VOL DELTA'!V277</f>
        <v>1</v>
      </c>
      <c r="W277" s="172">
        <f>'VOL DWNLD'!W277+'VOL DELTA'!W277</f>
        <v>1</v>
      </c>
      <c r="X277" s="172">
        <f>'VOL DWNLD'!X277+'VOL DELTA'!X277</f>
        <v>1</v>
      </c>
      <c r="Y277" s="172">
        <f>'VOL DWNLD'!Y277+'VOL DELTA'!Y277</f>
        <v>1.02</v>
      </c>
      <c r="Z277" s="172">
        <f>'VOL DWNLD'!Z277+'VOL DELTA'!Z277</f>
        <v>1</v>
      </c>
      <c r="AA277" s="172">
        <f>'VOL DWNLD'!AA277+'VOL DELTA'!AA277</f>
        <v>1</v>
      </c>
      <c r="AB277" s="172">
        <f>'VOL DWNLD'!AB277+'VOL DELTA'!AB277</f>
        <v>1</v>
      </c>
      <c r="AC277" s="172">
        <f>'VOL DWNLD'!AC277+'VOL DELTA'!AC277</f>
        <v>1</v>
      </c>
      <c r="AD277" s="172">
        <f>'VOL DWNLD'!AD277+'VOL DELTA'!AD277</f>
        <v>0.98</v>
      </c>
      <c r="AE277" s="172">
        <f>'VOL DWNLD'!AE277+'VOL DELTA'!AE277</f>
        <v>0.98</v>
      </c>
      <c r="AF277" s="172">
        <f>'VOL DWNLD'!AF277+'VOL DELTA'!AF277</f>
        <v>0.98</v>
      </c>
      <c r="AG277" s="172">
        <f>'VOL DWNLD'!AG277+'VOL DELTA'!AG277</f>
        <v>0.98</v>
      </c>
      <c r="AH277" s="172">
        <f>'VOL DWNLD'!AH277+'VOL DELTA'!AH277</f>
        <v>1.05</v>
      </c>
      <c r="AI277" s="172">
        <f>'VOL DWNLD'!AI277+'VOL DELTA'!AI277</f>
        <v>1</v>
      </c>
      <c r="AJ277" s="172">
        <f>'VOL DWNLD'!AJ277+'VOL DELTA'!AJ277</f>
        <v>1</v>
      </c>
      <c r="AK277" s="172">
        <f>'VOL DWNLD'!AK277+'VOL DELTA'!AK277</f>
        <v>1.02</v>
      </c>
      <c r="AL277" s="172">
        <f>'VOL DWNLD'!AL277+'VOL DELTA'!AL277</f>
        <v>1</v>
      </c>
      <c r="AM277" s="172">
        <f>'VOL DWNLD'!AM277+'VOL DELTA'!AM277</f>
        <v>1</v>
      </c>
      <c r="AN277" s="172">
        <f>'VOL DWNLD'!AN277+'VOL DELTA'!AN277</f>
        <v>1</v>
      </c>
      <c r="AO277" s="172">
        <f>'VOL DWNLD'!AO277+'VOL DELTA'!AO277</f>
        <v>1</v>
      </c>
    </row>
    <row r="278" spans="2:41" x14ac:dyDescent="0.25">
      <c r="B278" s="172">
        <f>'VOL DWNLD'!B278+'VOL DELTA'!B278</f>
        <v>1</v>
      </c>
      <c r="C278" s="172">
        <f>'VOL DWNLD'!C278+'VOL DELTA'!C278</f>
        <v>1</v>
      </c>
      <c r="D278" s="172">
        <f>'VOL DWNLD'!D278+'VOL DELTA'!D278</f>
        <v>1</v>
      </c>
      <c r="E278" s="172">
        <f>'VOL DWNLD'!E278+'VOL DELTA'!E278</f>
        <v>1</v>
      </c>
      <c r="F278" s="172">
        <f>'VOL DWNLD'!F278+'VOL DELTA'!F278</f>
        <v>1</v>
      </c>
      <c r="G278" s="172">
        <f>'VOL DWNLD'!G278+'VOL DELTA'!G278</f>
        <v>1</v>
      </c>
      <c r="H278" s="172">
        <f>'VOL DWNLD'!H278+'VOL DELTA'!H278</f>
        <v>1</v>
      </c>
      <c r="I278" s="172">
        <f>'VOL DWNLD'!I278+'VOL DELTA'!I278</f>
        <v>1</v>
      </c>
      <c r="J278" s="172">
        <f>'VOL DWNLD'!J278+'VOL DELTA'!J278</f>
        <v>1</v>
      </c>
      <c r="K278" s="172">
        <f>'VOL DWNLD'!K278+'VOL DELTA'!K278</f>
        <v>1</v>
      </c>
      <c r="L278" s="172">
        <f>'VOL DWNLD'!L278+'VOL DELTA'!L278</f>
        <v>1</v>
      </c>
      <c r="M278" s="172">
        <f>'VOL DWNLD'!M278+'VOL DELTA'!M278</f>
        <v>1</v>
      </c>
      <c r="N278" s="172">
        <f>'VOL DWNLD'!N278+'VOL DELTA'!N278</f>
        <v>1</v>
      </c>
      <c r="O278" s="172">
        <f>'VOL DWNLD'!O278+'VOL DELTA'!O278</f>
        <v>1</v>
      </c>
      <c r="P278" s="172">
        <f>'VOL DWNLD'!P278+'VOL DELTA'!P278</f>
        <v>1.03</v>
      </c>
      <c r="Q278" s="172">
        <f>'VOL DWNLD'!Q278+'VOL DELTA'!Q278</f>
        <v>1</v>
      </c>
      <c r="R278" s="172">
        <f>'VOL DWNLD'!R278+'VOL DELTA'!R278</f>
        <v>1</v>
      </c>
      <c r="S278" s="172">
        <f>'VOL DWNLD'!S278+'VOL DELTA'!S278</f>
        <v>1.02</v>
      </c>
      <c r="T278" s="172">
        <f>'VOL DWNLD'!T278+'VOL DELTA'!T278</f>
        <v>1</v>
      </c>
      <c r="U278" s="172">
        <f>'VOL DWNLD'!U278+'VOL DELTA'!U278</f>
        <v>1</v>
      </c>
      <c r="V278" s="172">
        <f>'VOL DWNLD'!V278+'VOL DELTA'!V278</f>
        <v>1</v>
      </c>
      <c r="W278" s="172">
        <f>'VOL DWNLD'!W278+'VOL DELTA'!W278</f>
        <v>1</v>
      </c>
      <c r="X278" s="172">
        <f>'VOL DWNLD'!X278+'VOL DELTA'!X278</f>
        <v>1</v>
      </c>
      <c r="Y278" s="172">
        <f>'VOL DWNLD'!Y278+'VOL DELTA'!Y278</f>
        <v>1.02</v>
      </c>
      <c r="Z278" s="172">
        <f>'VOL DWNLD'!Z278+'VOL DELTA'!Z278</f>
        <v>1</v>
      </c>
      <c r="AA278" s="172">
        <f>'VOL DWNLD'!AA278+'VOL DELTA'!AA278</f>
        <v>1</v>
      </c>
      <c r="AB278" s="172">
        <f>'VOL DWNLD'!AB278+'VOL DELTA'!AB278</f>
        <v>1</v>
      </c>
      <c r="AC278" s="172">
        <f>'VOL DWNLD'!AC278+'VOL DELTA'!AC278</f>
        <v>1</v>
      </c>
      <c r="AD278" s="172">
        <f>'VOL DWNLD'!AD278+'VOL DELTA'!AD278</f>
        <v>0.98</v>
      </c>
      <c r="AE278" s="172">
        <f>'VOL DWNLD'!AE278+'VOL DELTA'!AE278</f>
        <v>0.98</v>
      </c>
      <c r="AF278" s="172">
        <f>'VOL DWNLD'!AF278+'VOL DELTA'!AF278</f>
        <v>0.98</v>
      </c>
      <c r="AG278" s="172">
        <f>'VOL DWNLD'!AG278+'VOL DELTA'!AG278</f>
        <v>0.98</v>
      </c>
      <c r="AH278" s="172">
        <f>'VOL DWNLD'!AH278+'VOL DELTA'!AH278</f>
        <v>1.05</v>
      </c>
      <c r="AI278" s="172">
        <f>'VOL DWNLD'!AI278+'VOL DELTA'!AI278</f>
        <v>1</v>
      </c>
      <c r="AJ278" s="172">
        <f>'VOL DWNLD'!AJ278+'VOL DELTA'!AJ278</f>
        <v>1</v>
      </c>
      <c r="AK278" s="172">
        <f>'VOL DWNLD'!AK278+'VOL DELTA'!AK278</f>
        <v>1.02</v>
      </c>
      <c r="AL278" s="172">
        <f>'VOL DWNLD'!AL278+'VOL DELTA'!AL278</f>
        <v>1</v>
      </c>
      <c r="AM278" s="172">
        <f>'VOL DWNLD'!AM278+'VOL DELTA'!AM278</f>
        <v>1</v>
      </c>
      <c r="AN278" s="172">
        <f>'VOL DWNLD'!AN278+'VOL DELTA'!AN278</f>
        <v>1</v>
      </c>
      <c r="AO278" s="172">
        <f>'VOL DWNLD'!AO278+'VOL DELTA'!AO278</f>
        <v>1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N337"/>
  <sheetViews>
    <sheetView topLeftCell="E1" workbookViewId="0">
      <selection activeCell="F12" sqref="F12"/>
    </sheetView>
  </sheetViews>
  <sheetFormatPr defaultRowHeight="13.2" x14ac:dyDescent="0.25"/>
  <cols>
    <col min="1" max="1" width="11.6640625" bestFit="1" customWidth="1"/>
    <col min="2" max="2" width="14.88671875" customWidth="1"/>
    <col min="3" max="3" width="14.6640625" customWidth="1"/>
    <col min="4" max="4" width="16" customWidth="1"/>
    <col min="5" max="5" width="17.109375" customWidth="1"/>
    <col min="6" max="6" width="13.5546875" customWidth="1"/>
    <col min="7" max="8" width="13.6640625" customWidth="1"/>
    <col min="9" max="9" width="15.44140625" customWidth="1"/>
    <col min="10" max="10" width="15.5546875" customWidth="1"/>
    <col min="11" max="11" width="16.6640625" customWidth="1"/>
    <col min="12" max="12" width="19.5546875" customWidth="1"/>
    <col min="13" max="13" width="19" customWidth="1"/>
  </cols>
  <sheetData>
    <row r="1" spans="1:14" x14ac:dyDescent="0.25">
      <c r="A1" s="259"/>
      <c r="B1" s="259"/>
      <c r="C1" s="259"/>
      <c r="D1" s="259"/>
      <c r="E1" s="259"/>
      <c r="F1" s="259"/>
      <c r="G1" s="259"/>
      <c r="H1" s="259"/>
    </row>
    <row r="4" spans="1:14" x14ac:dyDescent="0.25">
      <c r="B4" s="160" t="s">
        <v>84</v>
      </c>
      <c r="C4" s="160" t="s">
        <v>95</v>
      </c>
      <c r="D4" s="160" t="s">
        <v>70</v>
      </c>
      <c r="E4" s="160" t="s">
        <v>97</v>
      </c>
      <c r="F4" s="160" t="s">
        <v>66</v>
      </c>
      <c r="G4" s="160" t="s">
        <v>177</v>
      </c>
      <c r="H4" s="160" t="s">
        <v>78</v>
      </c>
      <c r="I4" s="160" t="s">
        <v>100</v>
      </c>
      <c r="J4" s="160" t="s">
        <v>99</v>
      </c>
      <c r="K4" s="160"/>
      <c r="L4" s="160" t="s">
        <v>76</v>
      </c>
      <c r="M4" s="160"/>
      <c r="N4" s="160" t="s">
        <v>94</v>
      </c>
    </row>
    <row r="5" spans="1:14" x14ac:dyDescent="0.25">
      <c r="B5">
        <v>2</v>
      </c>
      <c r="C5">
        <f>B5+1</f>
        <v>3</v>
      </c>
      <c r="D5">
        <f t="shared" ref="D5:N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</row>
    <row r="6" spans="1:14" ht="13.8" thickBot="1" x14ac:dyDescent="0.3">
      <c r="B6" t="s">
        <v>274</v>
      </c>
      <c r="C6" t="s">
        <v>275</v>
      </c>
      <c r="D6" t="s">
        <v>276</v>
      </c>
      <c r="E6" t="s">
        <v>277</v>
      </c>
      <c r="F6" t="s">
        <v>278</v>
      </c>
      <c r="G6" t="s">
        <v>279</v>
      </c>
      <c r="H6" t="s">
        <v>243</v>
      </c>
      <c r="I6" t="s">
        <v>244</v>
      </c>
      <c r="J6" t="s">
        <v>245</v>
      </c>
      <c r="K6" t="s">
        <v>246</v>
      </c>
      <c r="L6" t="s">
        <v>247</v>
      </c>
      <c r="M6" t="s">
        <v>280</v>
      </c>
      <c r="N6" t="s">
        <v>281</v>
      </c>
    </row>
    <row r="7" spans="1:14" x14ac:dyDescent="0.25">
      <c r="A7" s="260"/>
      <c r="B7" s="262"/>
      <c r="C7" s="263"/>
      <c r="D7" s="263"/>
      <c r="E7" s="263"/>
      <c r="F7" s="263"/>
      <c r="G7" s="263"/>
      <c r="H7" s="263"/>
      <c r="I7" s="263"/>
      <c r="J7" s="263"/>
      <c r="K7" s="263"/>
      <c r="L7" s="263"/>
      <c r="M7" s="263"/>
    </row>
    <row r="8" spans="1:14" x14ac:dyDescent="0.25">
      <c r="A8" s="261"/>
      <c r="B8" s="264"/>
      <c r="C8" s="264"/>
      <c r="D8" s="264"/>
      <c r="E8" s="264"/>
      <c r="F8" s="264"/>
      <c r="G8" s="264"/>
      <c r="H8" s="264"/>
      <c r="I8" s="264"/>
      <c r="J8" s="264"/>
      <c r="K8" s="264"/>
      <c r="L8" s="264"/>
      <c r="M8" s="264"/>
    </row>
    <row r="9" spans="1:14" x14ac:dyDescent="0.25">
      <c r="A9" s="284">
        <v>36831</v>
      </c>
      <c r="B9" s="252">
        <v>0.73</v>
      </c>
      <c r="C9" s="252">
        <v>0.73</v>
      </c>
      <c r="D9" s="252">
        <v>0.73</v>
      </c>
      <c r="E9" s="252">
        <v>0.83</v>
      </c>
      <c r="F9" s="252">
        <v>0.78</v>
      </c>
      <c r="G9" s="252">
        <v>0.88</v>
      </c>
      <c r="H9" s="252">
        <v>0.78</v>
      </c>
      <c r="I9" s="252">
        <v>0.68</v>
      </c>
      <c r="J9" s="252">
        <v>0.88</v>
      </c>
      <c r="K9" s="252">
        <v>0.33500000000000002</v>
      </c>
      <c r="L9" s="252">
        <v>0.70499999999999996</v>
      </c>
      <c r="M9" s="252">
        <v>0.73</v>
      </c>
      <c r="N9" s="252">
        <v>1.4550000000000001</v>
      </c>
    </row>
    <row r="10" spans="1:14" x14ac:dyDescent="0.25">
      <c r="A10" s="284">
        <v>36861</v>
      </c>
      <c r="B10" s="252">
        <v>1.1499999999999999</v>
      </c>
      <c r="C10" s="252">
        <v>1.175</v>
      </c>
      <c r="D10" s="252">
        <v>1.175</v>
      </c>
      <c r="E10" s="252">
        <v>1.2749999999999999</v>
      </c>
      <c r="F10" s="252">
        <v>1.2749999999999999</v>
      </c>
      <c r="G10" s="252">
        <v>1.425</v>
      </c>
      <c r="H10" s="252">
        <v>1.2250000000000001</v>
      </c>
      <c r="I10" s="252">
        <v>1.0249999999999999</v>
      </c>
      <c r="J10" s="252">
        <v>1.5249999999999999</v>
      </c>
      <c r="K10" s="252">
        <v>0.7</v>
      </c>
      <c r="L10" s="252">
        <v>1.2250000000000001</v>
      </c>
      <c r="M10" s="252">
        <v>1.1499999999999999</v>
      </c>
      <c r="N10" s="252">
        <v>3.5049999999999999</v>
      </c>
    </row>
    <row r="11" spans="1:14" x14ac:dyDescent="0.25">
      <c r="A11" s="284">
        <v>36892</v>
      </c>
      <c r="B11" s="252">
        <v>1.1499999999999999</v>
      </c>
      <c r="C11" s="252">
        <v>1.175</v>
      </c>
      <c r="D11" s="252">
        <v>1.175</v>
      </c>
      <c r="E11" s="252">
        <v>1.2749999999999999</v>
      </c>
      <c r="F11" s="252">
        <v>1.2749999999999999</v>
      </c>
      <c r="G11" s="252">
        <v>1.625</v>
      </c>
      <c r="H11" s="252">
        <v>1.2250000000000001</v>
      </c>
      <c r="I11" s="252">
        <v>1.0249999999999999</v>
      </c>
      <c r="J11" s="252">
        <v>1.5249999999999999</v>
      </c>
      <c r="K11" s="252">
        <v>0.72499999999999998</v>
      </c>
      <c r="L11" s="252">
        <v>1.2250000000000001</v>
      </c>
      <c r="M11" s="252">
        <v>1.1499999999999999</v>
      </c>
      <c r="N11" s="252">
        <v>3.5049999999999999</v>
      </c>
    </row>
    <row r="12" spans="1:14" x14ac:dyDescent="0.25">
      <c r="A12" s="284">
        <v>36923</v>
      </c>
      <c r="B12" s="252">
        <v>1.1200000000000001</v>
      </c>
      <c r="C12" s="252">
        <v>1.145</v>
      </c>
      <c r="D12" s="252">
        <v>1.145</v>
      </c>
      <c r="E12" s="252">
        <v>1.2450000000000001</v>
      </c>
      <c r="F12" s="252">
        <v>1.2450000000000001</v>
      </c>
      <c r="G12" s="252">
        <v>1.595</v>
      </c>
      <c r="H12" s="252">
        <v>1.1950000000000001</v>
      </c>
      <c r="I12" s="252">
        <v>0.995</v>
      </c>
      <c r="J12" s="252">
        <v>1.4950000000000001</v>
      </c>
      <c r="K12" s="252">
        <v>0.69499999999999995</v>
      </c>
      <c r="L12" s="252">
        <v>1.1950000000000001</v>
      </c>
      <c r="M12" s="252">
        <v>1.1200000000000001</v>
      </c>
      <c r="N12" s="252">
        <v>3.5049999999999999</v>
      </c>
    </row>
    <row r="13" spans="1:14" x14ac:dyDescent="0.25">
      <c r="A13" s="284">
        <v>36951</v>
      </c>
      <c r="B13" s="252">
        <v>0.90500000000000003</v>
      </c>
      <c r="C13" s="252">
        <v>0.93</v>
      </c>
      <c r="D13" s="252">
        <v>0.93</v>
      </c>
      <c r="E13" s="252">
        <v>1.03</v>
      </c>
      <c r="F13" s="252">
        <v>0.98</v>
      </c>
      <c r="G13" s="252">
        <v>1.18</v>
      </c>
      <c r="H13" s="252">
        <v>0.93</v>
      </c>
      <c r="I13" s="252">
        <v>0.88</v>
      </c>
      <c r="J13" s="252">
        <v>1.1299999999999999</v>
      </c>
      <c r="K13" s="252">
        <v>0.42</v>
      </c>
      <c r="L13" s="252">
        <v>0.88</v>
      </c>
      <c r="M13" s="252">
        <v>0.90500000000000003</v>
      </c>
      <c r="N13" s="252">
        <v>1.95</v>
      </c>
    </row>
    <row r="14" spans="1:14" x14ac:dyDescent="0.25">
      <c r="A14" s="284">
        <v>36982</v>
      </c>
      <c r="B14" s="252">
        <v>0.55000000000000004</v>
      </c>
      <c r="C14" s="252">
        <v>0.6</v>
      </c>
      <c r="D14" s="252">
        <v>0.55000000000000004</v>
      </c>
      <c r="E14" s="252">
        <v>0.6</v>
      </c>
      <c r="F14" s="252">
        <v>0.6</v>
      </c>
      <c r="G14" s="252">
        <v>0.6</v>
      </c>
      <c r="H14" s="252">
        <v>0.6</v>
      </c>
      <c r="I14" s="252">
        <v>0.6</v>
      </c>
      <c r="J14" s="252">
        <v>0.65</v>
      </c>
      <c r="K14" s="252">
        <v>0.35</v>
      </c>
      <c r="L14" s="252">
        <v>0.6</v>
      </c>
      <c r="M14" s="252">
        <v>0.55000000000000004</v>
      </c>
      <c r="N14" s="252">
        <v>0.65</v>
      </c>
    </row>
    <row r="15" spans="1:14" x14ac:dyDescent="0.25">
      <c r="A15" s="284">
        <v>37012</v>
      </c>
      <c r="B15" s="252">
        <v>0.5</v>
      </c>
      <c r="C15" s="252">
        <v>0.55000000000000004</v>
      </c>
      <c r="D15" s="252">
        <v>0.45</v>
      </c>
      <c r="E15" s="252">
        <v>0.45</v>
      </c>
      <c r="F15" s="252">
        <v>0.5</v>
      </c>
      <c r="G15" s="252">
        <v>0.55000000000000004</v>
      </c>
      <c r="H15" s="252">
        <v>0.5</v>
      </c>
      <c r="I15" s="252">
        <v>0.45</v>
      </c>
      <c r="J15" s="252">
        <v>0.5</v>
      </c>
      <c r="K15" s="252">
        <v>0.2</v>
      </c>
      <c r="L15" s="252">
        <v>0.55000000000000004</v>
      </c>
      <c r="M15" s="252">
        <v>0.5</v>
      </c>
      <c r="N15" s="252">
        <v>0.6</v>
      </c>
    </row>
    <row r="16" spans="1:14" x14ac:dyDescent="0.25">
      <c r="A16" s="284">
        <v>37043</v>
      </c>
      <c r="B16" s="252">
        <v>0.5</v>
      </c>
      <c r="C16" s="252">
        <v>0.55000000000000004</v>
      </c>
      <c r="D16" s="252">
        <v>0.45</v>
      </c>
      <c r="E16" s="252">
        <v>0.55000000000000004</v>
      </c>
      <c r="F16" s="252">
        <v>0.5</v>
      </c>
      <c r="G16" s="252">
        <v>0.55000000000000004</v>
      </c>
      <c r="H16" s="252">
        <v>0.55000000000000004</v>
      </c>
      <c r="I16" s="252">
        <v>0.55000000000000004</v>
      </c>
      <c r="J16" s="252">
        <v>0.55000000000000004</v>
      </c>
      <c r="K16" s="252">
        <v>0.2</v>
      </c>
      <c r="L16" s="252">
        <v>0.55000000000000004</v>
      </c>
      <c r="M16" s="252">
        <v>0.5</v>
      </c>
      <c r="N16" s="252">
        <v>0.6</v>
      </c>
    </row>
    <row r="17" spans="1:14" x14ac:dyDescent="0.25">
      <c r="A17" s="284">
        <v>37073</v>
      </c>
      <c r="B17" s="252">
        <v>0.55000000000000004</v>
      </c>
      <c r="C17" s="252">
        <v>0.55000000000000004</v>
      </c>
      <c r="D17" s="252">
        <v>0.45</v>
      </c>
      <c r="E17" s="252">
        <v>0.55000000000000004</v>
      </c>
      <c r="F17" s="252">
        <v>0.55000000000000004</v>
      </c>
      <c r="G17" s="252">
        <v>0.55000000000000004</v>
      </c>
      <c r="H17" s="252">
        <v>0.55000000000000004</v>
      </c>
      <c r="I17" s="252">
        <v>0.55000000000000004</v>
      </c>
      <c r="J17" s="252">
        <v>0.55000000000000004</v>
      </c>
      <c r="K17" s="252">
        <v>0.4</v>
      </c>
      <c r="L17" s="252">
        <v>0.6</v>
      </c>
      <c r="M17" s="252">
        <v>0.55000000000000004</v>
      </c>
      <c r="N17" s="252">
        <v>0.6</v>
      </c>
    </row>
    <row r="18" spans="1:14" x14ac:dyDescent="0.25">
      <c r="A18" s="284">
        <v>37104</v>
      </c>
      <c r="B18" s="252">
        <v>0.6</v>
      </c>
      <c r="C18" s="252">
        <v>0.6</v>
      </c>
      <c r="D18" s="252">
        <v>0.55000000000000004</v>
      </c>
      <c r="E18" s="252">
        <v>0.65</v>
      </c>
      <c r="F18" s="252">
        <v>0.6</v>
      </c>
      <c r="G18" s="252">
        <v>0.65</v>
      </c>
      <c r="H18" s="252">
        <v>0.6</v>
      </c>
      <c r="I18" s="252">
        <v>0.65</v>
      </c>
      <c r="J18" s="252">
        <v>0.5</v>
      </c>
      <c r="K18" s="252">
        <v>0.33</v>
      </c>
      <c r="L18" s="252">
        <v>0.65</v>
      </c>
      <c r="M18" s="252">
        <v>0.6</v>
      </c>
      <c r="N18" s="252">
        <v>0.7</v>
      </c>
    </row>
    <row r="19" spans="1:14" x14ac:dyDescent="0.25">
      <c r="A19" s="284">
        <v>37135</v>
      </c>
      <c r="B19" s="252">
        <v>0.6</v>
      </c>
      <c r="C19" s="252">
        <v>0.6</v>
      </c>
      <c r="D19" s="252">
        <v>0.6</v>
      </c>
      <c r="E19" s="252">
        <v>0.6</v>
      </c>
      <c r="F19" s="252">
        <v>0.6</v>
      </c>
      <c r="G19" s="252">
        <v>0.65</v>
      </c>
      <c r="H19" s="252">
        <v>0.65</v>
      </c>
      <c r="I19" s="252">
        <v>0.6</v>
      </c>
      <c r="J19" s="252">
        <v>0.55000000000000004</v>
      </c>
      <c r="K19" s="252">
        <v>0.3</v>
      </c>
      <c r="L19" s="252">
        <v>0.65</v>
      </c>
      <c r="M19" s="252">
        <v>0.6</v>
      </c>
      <c r="N19" s="252">
        <v>0.7</v>
      </c>
    </row>
    <row r="20" spans="1:14" x14ac:dyDescent="0.25">
      <c r="A20" s="284">
        <v>37165</v>
      </c>
      <c r="B20" s="252">
        <v>0.65</v>
      </c>
      <c r="C20" s="252">
        <v>0.65</v>
      </c>
      <c r="D20" s="252">
        <v>0.6</v>
      </c>
      <c r="E20" s="252">
        <v>0.65</v>
      </c>
      <c r="F20" s="252">
        <v>0.65</v>
      </c>
      <c r="G20" s="252">
        <v>0.7</v>
      </c>
      <c r="H20" s="252">
        <v>0.7</v>
      </c>
      <c r="I20" s="252">
        <v>0.65</v>
      </c>
      <c r="J20" s="252">
        <v>0.55000000000000004</v>
      </c>
      <c r="K20" s="252">
        <v>0.35</v>
      </c>
      <c r="L20" s="252">
        <v>0.7</v>
      </c>
      <c r="M20" s="252">
        <v>0.65</v>
      </c>
      <c r="N20" s="252">
        <v>0.75</v>
      </c>
    </row>
    <row r="21" spans="1:14" x14ac:dyDescent="0.25">
      <c r="A21" s="284">
        <v>37196</v>
      </c>
      <c r="B21" s="252">
        <v>1</v>
      </c>
      <c r="C21" s="252">
        <v>1.0249999999999999</v>
      </c>
      <c r="D21" s="252">
        <v>1</v>
      </c>
      <c r="E21" s="252">
        <v>1</v>
      </c>
      <c r="F21" s="252">
        <v>1.1000000000000001</v>
      </c>
      <c r="G21" s="252">
        <v>1.1499999999999999</v>
      </c>
      <c r="H21" s="252">
        <v>1.05</v>
      </c>
      <c r="I21" s="252">
        <v>1</v>
      </c>
      <c r="J21" s="252">
        <v>1.1499999999999999</v>
      </c>
      <c r="K21" s="252">
        <v>0.53</v>
      </c>
      <c r="L21" s="252">
        <v>1</v>
      </c>
      <c r="M21" s="252">
        <v>1</v>
      </c>
      <c r="N21" s="252">
        <v>1.175</v>
      </c>
    </row>
    <row r="22" spans="1:14" x14ac:dyDescent="0.25">
      <c r="A22" s="284">
        <v>37226</v>
      </c>
      <c r="B22" s="252">
        <v>1.2</v>
      </c>
      <c r="C22" s="252">
        <v>1.2250000000000001</v>
      </c>
      <c r="D22" s="252">
        <v>1.2</v>
      </c>
      <c r="E22" s="252">
        <v>1.2</v>
      </c>
      <c r="F22" s="252">
        <v>1.35</v>
      </c>
      <c r="G22" s="252">
        <v>1.45</v>
      </c>
      <c r="H22" s="252">
        <v>1.25</v>
      </c>
      <c r="I22" s="252">
        <v>1.2</v>
      </c>
      <c r="J22" s="252">
        <v>1.55</v>
      </c>
      <c r="K22" s="252">
        <v>0.72499999999999998</v>
      </c>
      <c r="L22" s="252">
        <v>1.3</v>
      </c>
      <c r="M22" s="252">
        <v>1.2</v>
      </c>
      <c r="N22" s="252">
        <v>1.4750000000000001</v>
      </c>
    </row>
    <row r="23" spans="1:14" x14ac:dyDescent="0.25">
      <c r="A23" s="284">
        <v>37257</v>
      </c>
      <c r="B23" s="252">
        <v>1.2</v>
      </c>
      <c r="C23" s="252">
        <v>1.2250000000000001</v>
      </c>
      <c r="D23" s="252">
        <v>1.2</v>
      </c>
      <c r="E23" s="252">
        <v>1.2</v>
      </c>
      <c r="F23" s="252">
        <v>1.35</v>
      </c>
      <c r="G23" s="252">
        <v>1.65</v>
      </c>
      <c r="H23" s="252">
        <v>1.25</v>
      </c>
      <c r="I23" s="252">
        <v>1.2</v>
      </c>
      <c r="J23" s="252">
        <v>1.55</v>
      </c>
      <c r="K23" s="252">
        <v>0.75</v>
      </c>
      <c r="L23" s="252">
        <v>1.3</v>
      </c>
      <c r="M23" s="252">
        <v>1.2</v>
      </c>
      <c r="N23" s="252">
        <v>1.675</v>
      </c>
    </row>
    <row r="24" spans="1:14" x14ac:dyDescent="0.25">
      <c r="A24" s="284">
        <v>37288</v>
      </c>
      <c r="B24" s="252">
        <v>1.2</v>
      </c>
      <c r="C24" s="252">
        <v>1.2250000000000001</v>
      </c>
      <c r="D24" s="252">
        <v>1.2</v>
      </c>
      <c r="E24" s="252">
        <v>1.2</v>
      </c>
      <c r="F24" s="252">
        <v>1.35</v>
      </c>
      <c r="G24" s="252">
        <v>1.65</v>
      </c>
      <c r="H24" s="252">
        <v>1.25</v>
      </c>
      <c r="I24" s="252">
        <v>1.2</v>
      </c>
      <c r="J24" s="252">
        <v>1.55</v>
      </c>
      <c r="K24" s="252">
        <v>0.75</v>
      </c>
      <c r="L24" s="252">
        <v>1.3</v>
      </c>
      <c r="M24" s="252">
        <v>1.2</v>
      </c>
      <c r="N24" s="252">
        <v>1.675</v>
      </c>
    </row>
    <row r="25" spans="1:14" x14ac:dyDescent="0.25">
      <c r="A25" s="284">
        <v>37316</v>
      </c>
      <c r="B25" s="252">
        <v>0.95</v>
      </c>
      <c r="C25" s="252">
        <v>0.97499999999999998</v>
      </c>
      <c r="D25" s="252">
        <v>0.95</v>
      </c>
      <c r="E25" s="252">
        <v>0.95</v>
      </c>
      <c r="F25" s="252">
        <v>1.05</v>
      </c>
      <c r="G25" s="252">
        <v>1.2</v>
      </c>
      <c r="H25" s="252">
        <v>0.95</v>
      </c>
      <c r="I25" s="252">
        <v>0.95</v>
      </c>
      <c r="J25" s="252">
        <v>1.1499999999999999</v>
      </c>
      <c r="K25" s="252">
        <v>0.44</v>
      </c>
      <c r="L25" s="252">
        <v>0.95</v>
      </c>
      <c r="M25" s="252">
        <v>0.95</v>
      </c>
      <c r="N25" s="252">
        <v>1.2250000000000001</v>
      </c>
    </row>
    <row r="26" spans="1:14" x14ac:dyDescent="0.25">
      <c r="A26" s="284">
        <v>37347</v>
      </c>
      <c r="B26" s="252">
        <v>0.4</v>
      </c>
      <c r="C26" s="252">
        <v>0.45</v>
      </c>
      <c r="D26" s="252">
        <v>0.4</v>
      </c>
      <c r="E26" s="252">
        <v>0.45</v>
      </c>
      <c r="F26" s="252">
        <v>0.45</v>
      </c>
      <c r="G26" s="252">
        <v>0.45</v>
      </c>
      <c r="H26" s="252">
        <v>0.45</v>
      </c>
      <c r="I26" s="252">
        <v>0.45</v>
      </c>
      <c r="J26" s="252">
        <v>0.5</v>
      </c>
      <c r="K26" s="252">
        <v>0.30499999999999999</v>
      </c>
      <c r="L26" s="252">
        <v>0.45</v>
      </c>
      <c r="M26" s="252">
        <v>0.4</v>
      </c>
      <c r="N26" s="252">
        <v>0.45</v>
      </c>
    </row>
    <row r="27" spans="1:14" x14ac:dyDescent="0.25">
      <c r="A27" s="284">
        <v>37377</v>
      </c>
      <c r="B27" s="252">
        <v>0.45</v>
      </c>
      <c r="C27" s="252">
        <v>0.5</v>
      </c>
      <c r="D27" s="252">
        <v>0.4</v>
      </c>
      <c r="E27" s="252">
        <v>0.4</v>
      </c>
      <c r="F27" s="252">
        <v>0.45</v>
      </c>
      <c r="G27" s="252">
        <v>0.5</v>
      </c>
      <c r="H27" s="252">
        <v>0.45</v>
      </c>
      <c r="I27" s="252">
        <v>0.4</v>
      </c>
      <c r="J27" s="252">
        <v>0.45</v>
      </c>
      <c r="K27" s="252">
        <v>0.26</v>
      </c>
      <c r="L27" s="252">
        <v>0.5</v>
      </c>
      <c r="M27" s="252">
        <v>0.45</v>
      </c>
      <c r="N27" s="252">
        <v>0.5</v>
      </c>
    </row>
    <row r="28" spans="1:14" x14ac:dyDescent="0.25">
      <c r="A28" s="284">
        <v>37408</v>
      </c>
      <c r="B28" s="252">
        <v>0.45</v>
      </c>
      <c r="C28" s="252">
        <v>0.5</v>
      </c>
      <c r="D28" s="252">
        <v>0.4</v>
      </c>
      <c r="E28" s="252">
        <v>0.5</v>
      </c>
      <c r="F28" s="252">
        <v>0.45</v>
      </c>
      <c r="G28" s="252">
        <v>0.5</v>
      </c>
      <c r="H28" s="252">
        <v>0.5</v>
      </c>
      <c r="I28" s="252">
        <v>0.5</v>
      </c>
      <c r="J28" s="252">
        <v>0.5</v>
      </c>
      <c r="K28" s="252">
        <v>0.26</v>
      </c>
      <c r="L28" s="252">
        <v>0.5</v>
      </c>
      <c r="M28" s="252">
        <v>0.45</v>
      </c>
      <c r="N28" s="252">
        <v>0.5</v>
      </c>
    </row>
    <row r="29" spans="1:14" x14ac:dyDescent="0.25">
      <c r="A29" s="284">
        <v>37438</v>
      </c>
      <c r="B29" s="252">
        <v>0.5</v>
      </c>
      <c r="C29" s="252">
        <v>0.5</v>
      </c>
      <c r="D29" s="252">
        <v>0.4</v>
      </c>
      <c r="E29" s="252">
        <v>0.5</v>
      </c>
      <c r="F29" s="252">
        <v>0.5</v>
      </c>
      <c r="G29" s="252">
        <v>0.5</v>
      </c>
      <c r="H29" s="252">
        <v>0.5</v>
      </c>
      <c r="I29" s="252">
        <v>0.5</v>
      </c>
      <c r="J29" s="252">
        <v>0.5</v>
      </c>
      <c r="K29" s="252">
        <v>0.35</v>
      </c>
      <c r="L29" s="252">
        <v>0.55000000000000004</v>
      </c>
      <c r="M29" s="252">
        <v>0.5</v>
      </c>
      <c r="N29" s="252">
        <v>0.5</v>
      </c>
    </row>
    <row r="30" spans="1:14" x14ac:dyDescent="0.25">
      <c r="A30" s="284">
        <v>37469</v>
      </c>
      <c r="B30" s="252">
        <v>0.55000000000000004</v>
      </c>
      <c r="C30" s="252">
        <v>0.55000000000000004</v>
      </c>
      <c r="D30" s="252">
        <v>0.5</v>
      </c>
      <c r="E30" s="252">
        <v>0.6</v>
      </c>
      <c r="F30" s="252">
        <v>0.55000000000000004</v>
      </c>
      <c r="G30" s="252">
        <v>0.6</v>
      </c>
      <c r="H30" s="252">
        <v>0.55000000000000004</v>
      </c>
      <c r="I30" s="252">
        <v>0.6</v>
      </c>
      <c r="J30" s="252">
        <v>0.45</v>
      </c>
      <c r="K30" s="252">
        <v>0.38</v>
      </c>
      <c r="L30" s="252">
        <v>0.6</v>
      </c>
      <c r="M30" s="252">
        <v>0.55000000000000004</v>
      </c>
      <c r="N30" s="252">
        <v>0.6</v>
      </c>
    </row>
    <row r="31" spans="1:14" x14ac:dyDescent="0.25">
      <c r="A31" s="284">
        <v>37500</v>
      </c>
      <c r="B31" s="252">
        <v>0.55000000000000004</v>
      </c>
      <c r="C31" s="252">
        <v>0.55000000000000004</v>
      </c>
      <c r="D31" s="252">
        <v>0.55000000000000004</v>
      </c>
      <c r="E31" s="252">
        <v>0.55000000000000004</v>
      </c>
      <c r="F31" s="252">
        <v>0.55000000000000004</v>
      </c>
      <c r="G31" s="252">
        <v>0.6</v>
      </c>
      <c r="H31" s="252">
        <v>0.6</v>
      </c>
      <c r="I31" s="252">
        <v>0.55000000000000004</v>
      </c>
      <c r="J31" s="252">
        <v>0.5</v>
      </c>
      <c r="K31" s="252">
        <v>0.35</v>
      </c>
      <c r="L31" s="252">
        <v>0.6</v>
      </c>
      <c r="M31" s="252">
        <v>0.55000000000000004</v>
      </c>
      <c r="N31" s="252">
        <v>0.6</v>
      </c>
    </row>
    <row r="32" spans="1:14" x14ac:dyDescent="0.25">
      <c r="A32" s="284">
        <v>37530</v>
      </c>
      <c r="B32" s="252">
        <v>0.6</v>
      </c>
      <c r="C32" s="252">
        <v>0.6</v>
      </c>
      <c r="D32" s="252">
        <v>0.55000000000000004</v>
      </c>
      <c r="E32" s="252">
        <v>0.6</v>
      </c>
      <c r="F32" s="252">
        <v>0.6</v>
      </c>
      <c r="G32" s="252">
        <v>0.65</v>
      </c>
      <c r="H32" s="252">
        <v>0.65</v>
      </c>
      <c r="I32" s="252">
        <v>0.6</v>
      </c>
      <c r="J32" s="252">
        <v>0.5</v>
      </c>
      <c r="K32" s="252">
        <v>0.4</v>
      </c>
      <c r="L32" s="252">
        <v>0.65</v>
      </c>
      <c r="M32" s="252">
        <v>0.6</v>
      </c>
      <c r="N32" s="252">
        <v>0.65</v>
      </c>
    </row>
    <row r="33" spans="1:14" x14ac:dyDescent="0.25">
      <c r="A33" s="284">
        <v>37561</v>
      </c>
      <c r="B33" s="252">
        <v>0.8</v>
      </c>
      <c r="C33" s="252">
        <v>0.85</v>
      </c>
      <c r="D33" s="252">
        <v>0.8</v>
      </c>
      <c r="E33" s="252">
        <v>0.8</v>
      </c>
      <c r="F33" s="252">
        <v>0.9</v>
      </c>
      <c r="G33" s="252">
        <v>0.95</v>
      </c>
      <c r="H33" s="252">
        <v>0.85</v>
      </c>
      <c r="I33" s="252">
        <v>0.8</v>
      </c>
      <c r="J33" s="252">
        <v>0.95</v>
      </c>
      <c r="K33" s="252">
        <v>0.33</v>
      </c>
      <c r="L33" s="252">
        <v>0.8</v>
      </c>
      <c r="M33" s="252">
        <v>0.8</v>
      </c>
      <c r="N33" s="252">
        <v>0.95</v>
      </c>
    </row>
    <row r="34" spans="1:14" x14ac:dyDescent="0.25">
      <c r="A34" s="284">
        <v>37591</v>
      </c>
      <c r="B34" s="252">
        <v>1</v>
      </c>
      <c r="C34" s="252">
        <v>1.05</v>
      </c>
      <c r="D34" s="252">
        <v>1</v>
      </c>
      <c r="E34" s="252">
        <v>1</v>
      </c>
      <c r="F34" s="252">
        <v>1.1499999999999999</v>
      </c>
      <c r="G34" s="252">
        <v>1.25</v>
      </c>
      <c r="H34" s="252">
        <v>1.05</v>
      </c>
      <c r="I34" s="252">
        <v>1</v>
      </c>
      <c r="J34" s="252">
        <v>1.35</v>
      </c>
      <c r="K34" s="252">
        <v>0.52500000000000002</v>
      </c>
      <c r="L34" s="252">
        <v>1.1000000000000001</v>
      </c>
      <c r="M34" s="252">
        <v>1</v>
      </c>
      <c r="N34" s="252">
        <v>1.25</v>
      </c>
    </row>
    <row r="35" spans="1:14" x14ac:dyDescent="0.25">
      <c r="A35" s="284">
        <v>37622</v>
      </c>
      <c r="B35" s="252">
        <v>1</v>
      </c>
      <c r="C35" s="252">
        <v>1.05</v>
      </c>
      <c r="D35" s="252">
        <v>1</v>
      </c>
      <c r="E35" s="252">
        <v>1</v>
      </c>
      <c r="F35" s="252">
        <v>1.1499999999999999</v>
      </c>
      <c r="G35" s="252">
        <v>1.45</v>
      </c>
      <c r="H35" s="252">
        <v>1.05</v>
      </c>
      <c r="I35" s="252">
        <v>1</v>
      </c>
      <c r="J35" s="252">
        <v>1.35</v>
      </c>
      <c r="K35" s="252">
        <v>0.55000000000000004</v>
      </c>
      <c r="L35" s="252">
        <v>1.1000000000000001</v>
      </c>
      <c r="M35" s="252">
        <v>1</v>
      </c>
      <c r="N35" s="252">
        <v>1.45</v>
      </c>
    </row>
    <row r="36" spans="1:14" x14ac:dyDescent="0.25">
      <c r="A36" s="284">
        <v>37653</v>
      </c>
      <c r="B36" s="252">
        <v>1</v>
      </c>
      <c r="C36" s="252">
        <v>1.05</v>
      </c>
      <c r="D36" s="252">
        <v>1</v>
      </c>
      <c r="E36" s="252">
        <v>1</v>
      </c>
      <c r="F36" s="252">
        <v>1.1499999999999999</v>
      </c>
      <c r="G36" s="252">
        <v>1.45</v>
      </c>
      <c r="H36" s="252">
        <v>1.05</v>
      </c>
      <c r="I36" s="252">
        <v>1</v>
      </c>
      <c r="J36" s="252">
        <v>1.35</v>
      </c>
      <c r="K36" s="252">
        <v>0.55000000000000004</v>
      </c>
      <c r="L36" s="252">
        <v>1.1000000000000001</v>
      </c>
      <c r="M36" s="252">
        <v>1</v>
      </c>
      <c r="N36" s="252">
        <v>1.45</v>
      </c>
    </row>
    <row r="37" spans="1:14" x14ac:dyDescent="0.25">
      <c r="A37" s="171">
        <v>37681</v>
      </c>
      <c r="B37" s="285">
        <v>0.75</v>
      </c>
      <c r="C37" s="285">
        <v>0.8</v>
      </c>
      <c r="D37">
        <v>0.75</v>
      </c>
      <c r="E37" s="285">
        <v>0.75</v>
      </c>
      <c r="F37" s="285">
        <v>0.85</v>
      </c>
      <c r="G37" s="285">
        <v>1</v>
      </c>
      <c r="H37" s="285">
        <v>0.75</v>
      </c>
      <c r="I37" s="285">
        <v>0.75</v>
      </c>
      <c r="J37" s="285">
        <v>0.95</v>
      </c>
      <c r="K37" s="285">
        <v>0.24</v>
      </c>
      <c r="L37" s="285">
        <v>0.75</v>
      </c>
      <c r="M37" s="285">
        <v>0.75</v>
      </c>
      <c r="N37" s="285">
        <v>1</v>
      </c>
    </row>
    <row r="38" spans="1:14" x14ac:dyDescent="0.25">
      <c r="A38" s="171">
        <v>37712</v>
      </c>
      <c r="B38" s="285">
        <v>0.4</v>
      </c>
      <c r="C38" s="285">
        <v>0.45</v>
      </c>
      <c r="D38">
        <v>0.4</v>
      </c>
      <c r="E38" s="285">
        <v>0.45</v>
      </c>
      <c r="F38" s="285">
        <v>0.45</v>
      </c>
      <c r="G38" s="285">
        <v>0.45</v>
      </c>
      <c r="H38" s="285">
        <v>0.45</v>
      </c>
      <c r="I38" s="285">
        <v>0.45</v>
      </c>
      <c r="J38" s="285">
        <v>0.5</v>
      </c>
      <c r="K38" s="285">
        <v>0.3</v>
      </c>
      <c r="L38" s="285">
        <v>0.45</v>
      </c>
      <c r="M38" s="285">
        <v>0.4</v>
      </c>
      <c r="N38" s="285">
        <v>0.45</v>
      </c>
    </row>
    <row r="39" spans="1:14" x14ac:dyDescent="0.25">
      <c r="A39" s="171">
        <v>37742</v>
      </c>
      <c r="B39" s="285">
        <v>0.45</v>
      </c>
      <c r="C39" s="285">
        <v>0.5</v>
      </c>
      <c r="D39">
        <v>0.4</v>
      </c>
      <c r="E39" s="285">
        <v>0.4</v>
      </c>
      <c r="F39" s="285">
        <v>0.45</v>
      </c>
      <c r="G39" s="285">
        <v>0.5</v>
      </c>
      <c r="H39" s="285">
        <v>0.45</v>
      </c>
      <c r="I39" s="285">
        <v>0.4</v>
      </c>
      <c r="J39" s="285">
        <v>0.45</v>
      </c>
      <c r="K39" s="285">
        <v>0.25</v>
      </c>
      <c r="L39" s="285">
        <v>0.5</v>
      </c>
      <c r="M39" s="285">
        <v>0.45</v>
      </c>
      <c r="N39" s="285">
        <v>0.5</v>
      </c>
    </row>
    <row r="40" spans="1:14" x14ac:dyDescent="0.25">
      <c r="A40" s="171">
        <v>37773</v>
      </c>
      <c r="B40" s="285">
        <v>0.45</v>
      </c>
      <c r="C40" s="285">
        <v>0.5</v>
      </c>
      <c r="D40">
        <v>0.4</v>
      </c>
      <c r="E40" s="285">
        <v>0.5</v>
      </c>
      <c r="F40" s="285">
        <v>0.45</v>
      </c>
      <c r="G40" s="285">
        <v>0.5</v>
      </c>
      <c r="H40" s="285">
        <v>0.5</v>
      </c>
      <c r="I40" s="285">
        <v>0.5</v>
      </c>
      <c r="J40" s="285">
        <v>0.5</v>
      </c>
      <c r="K40" s="285">
        <v>0.25</v>
      </c>
      <c r="L40" s="285">
        <v>0.5</v>
      </c>
      <c r="M40" s="285">
        <v>0.45</v>
      </c>
      <c r="N40" s="285">
        <v>0.5</v>
      </c>
    </row>
    <row r="41" spans="1:14" x14ac:dyDescent="0.25">
      <c r="A41" s="171">
        <v>37803</v>
      </c>
      <c r="B41" s="285">
        <v>0.5</v>
      </c>
      <c r="C41" s="285">
        <v>0.5</v>
      </c>
      <c r="D41">
        <v>0.4</v>
      </c>
      <c r="E41" s="285">
        <v>0.5</v>
      </c>
      <c r="F41" s="285">
        <v>0.5</v>
      </c>
      <c r="G41" s="285">
        <v>0.5</v>
      </c>
      <c r="H41" s="285">
        <v>0.5</v>
      </c>
      <c r="I41" s="285">
        <v>0.5</v>
      </c>
      <c r="J41" s="285">
        <v>0.5</v>
      </c>
      <c r="K41" s="285">
        <v>0.35</v>
      </c>
      <c r="L41" s="285">
        <v>0.55000000000000004</v>
      </c>
      <c r="M41" s="285">
        <v>0.5</v>
      </c>
      <c r="N41" s="285">
        <v>0.5</v>
      </c>
    </row>
    <row r="42" spans="1:14" x14ac:dyDescent="0.25">
      <c r="A42" s="171">
        <v>37834</v>
      </c>
      <c r="B42" s="285">
        <v>0.55000000000000004</v>
      </c>
      <c r="C42" s="285">
        <v>0.55000000000000004</v>
      </c>
      <c r="D42">
        <v>0.5</v>
      </c>
      <c r="E42" s="285">
        <v>0.6</v>
      </c>
      <c r="F42" s="285">
        <v>0.55000000000000004</v>
      </c>
      <c r="G42" s="285">
        <v>0.6</v>
      </c>
      <c r="H42" s="285">
        <v>0.55000000000000004</v>
      </c>
      <c r="I42" s="285">
        <v>0.6</v>
      </c>
      <c r="J42" s="285">
        <v>0.45</v>
      </c>
      <c r="K42" s="285">
        <v>0.38</v>
      </c>
      <c r="L42" s="285">
        <v>0.6</v>
      </c>
      <c r="M42" s="285">
        <v>0.55000000000000004</v>
      </c>
      <c r="N42" s="285">
        <v>0.6</v>
      </c>
    </row>
    <row r="43" spans="1:14" x14ac:dyDescent="0.25">
      <c r="A43" s="171">
        <v>37865</v>
      </c>
      <c r="B43" s="285">
        <v>0.55000000000000004</v>
      </c>
      <c r="C43" s="285">
        <v>0.55000000000000004</v>
      </c>
      <c r="D43">
        <v>0.55000000000000004</v>
      </c>
      <c r="E43">
        <v>0.55000000000000004</v>
      </c>
      <c r="F43">
        <v>0.55000000000000004</v>
      </c>
      <c r="G43">
        <v>0.6</v>
      </c>
      <c r="H43">
        <v>0.6</v>
      </c>
      <c r="I43">
        <v>0.55000000000000004</v>
      </c>
      <c r="J43">
        <v>0.5</v>
      </c>
      <c r="K43">
        <v>0.35</v>
      </c>
      <c r="L43">
        <v>0.6</v>
      </c>
      <c r="M43">
        <v>0.55000000000000004</v>
      </c>
      <c r="N43">
        <v>0.6</v>
      </c>
    </row>
    <row r="44" spans="1:14" x14ac:dyDescent="0.25">
      <c r="A44" s="171">
        <v>37895</v>
      </c>
      <c r="B44" s="285">
        <v>0.6</v>
      </c>
      <c r="C44" s="285">
        <v>0.6</v>
      </c>
      <c r="D44">
        <v>0.55000000000000004</v>
      </c>
      <c r="E44">
        <v>0.6</v>
      </c>
      <c r="F44">
        <v>0.6</v>
      </c>
      <c r="G44">
        <v>0.65</v>
      </c>
      <c r="H44">
        <v>0.65</v>
      </c>
      <c r="I44">
        <v>0.6</v>
      </c>
      <c r="J44">
        <v>0.5</v>
      </c>
      <c r="K44">
        <v>0.39</v>
      </c>
      <c r="L44">
        <v>0.65</v>
      </c>
      <c r="M44">
        <v>0.6</v>
      </c>
      <c r="N44">
        <v>0.65</v>
      </c>
    </row>
    <row r="45" spans="1:14" x14ac:dyDescent="0.25">
      <c r="A45" s="171">
        <v>37926</v>
      </c>
      <c r="B45" s="285">
        <v>0.8</v>
      </c>
      <c r="C45" s="285">
        <v>0.85</v>
      </c>
      <c r="D45">
        <v>0.8</v>
      </c>
      <c r="E45">
        <v>0.8</v>
      </c>
      <c r="F45">
        <v>0.9</v>
      </c>
      <c r="G45">
        <v>0.95</v>
      </c>
      <c r="H45">
        <v>0.85</v>
      </c>
      <c r="I45">
        <v>0.8</v>
      </c>
      <c r="J45">
        <v>0.95</v>
      </c>
      <c r="K45">
        <v>0.33</v>
      </c>
      <c r="L45">
        <v>0.8</v>
      </c>
      <c r="M45">
        <v>0.8</v>
      </c>
      <c r="N45">
        <v>0.95</v>
      </c>
    </row>
    <row r="46" spans="1:14" x14ac:dyDescent="0.25">
      <c r="A46" s="171">
        <v>37956</v>
      </c>
      <c r="B46" s="285">
        <v>1</v>
      </c>
      <c r="C46" s="285">
        <v>1.05</v>
      </c>
      <c r="D46">
        <v>1</v>
      </c>
      <c r="E46">
        <v>1</v>
      </c>
      <c r="F46">
        <v>1.1499999999999999</v>
      </c>
      <c r="G46">
        <v>1.25</v>
      </c>
      <c r="H46">
        <v>1.05</v>
      </c>
      <c r="I46">
        <v>1</v>
      </c>
      <c r="J46">
        <v>1.35</v>
      </c>
      <c r="K46">
        <v>0.52500000000000002</v>
      </c>
      <c r="L46">
        <v>1.1000000000000001</v>
      </c>
      <c r="M46">
        <v>1</v>
      </c>
      <c r="N46">
        <v>1.25</v>
      </c>
    </row>
    <row r="47" spans="1:14" x14ac:dyDescent="0.25">
      <c r="A47" s="171">
        <v>37987</v>
      </c>
      <c r="B47" s="285">
        <v>1</v>
      </c>
      <c r="C47" s="285">
        <v>1.05</v>
      </c>
      <c r="D47">
        <v>1</v>
      </c>
      <c r="E47">
        <v>1</v>
      </c>
      <c r="F47">
        <v>1.1499999999999999</v>
      </c>
      <c r="G47">
        <v>1.45</v>
      </c>
      <c r="H47">
        <v>1.05</v>
      </c>
      <c r="I47">
        <v>1</v>
      </c>
      <c r="J47">
        <v>1.35</v>
      </c>
      <c r="K47">
        <v>0.55000000000000004</v>
      </c>
      <c r="L47">
        <v>1.1000000000000001</v>
      </c>
      <c r="M47">
        <v>1</v>
      </c>
      <c r="N47">
        <v>1.45</v>
      </c>
    </row>
    <row r="48" spans="1:14" x14ac:dyDescent="0.25">
      <c r="A48" s="171">
        <v>38018</v>
      </c>
      <c r="B48" s="285">
        <v>1</v>
      </c>
      <c r="C48" s="285">
        <v>1.05</v>
      </c>
      <c r="D48">
        <v>1</v>
      </c>
      <c r="E48">
        <v>1</v>
      </c>
      <c r="F48">
        <v>1.1499999999999999</v>
      </c>
      <c r="G48">
        <v>1.45</v>
      </c>
      <c r="H48">
        <v>1.05</v>
      </c>
      <c r="I48">
        <v>1</v>
      </c>
      <c r="J48">
        <v>1.35</v>
      </c>
      <c r="K48">
        <v>0.55000000000000004</v>
      </c>
      <c r="L48">
        <v>1.1000000000000001</v>
      </c>
      <c r="M48">
        <v>1</v>
      </c>
      <c r="N48">
        <v>1.45</v>
      </c>
    </row>
    <row r="49" spans="1:14" x14ac:dyDescent="0.25">
      <c r="A49" s="171">
        <v>38047</v>
      </c>
      <c r="B49" s="285">
        <v>0.75</v>
      </c>
      <c r="C49" s="285">
        <v>0.8</v>
      </c>
      <c r="D49">
        <v>0.75</v>
      </c>
      <c r="E49">
        <v>0.75</v>
      </c>
      <c r="F49">
        <v>0.85</v>
      </c>
      <c r="G49">
        <v>1</v>
      </c>
      <c r="H49">
        <v>0.75</v>
      </c>
      <c r="I49">
        <v>0.75</v>
      </c>
      <c r="J49">
        <v>0.95</v>
      </c>
      <c r="K49">
        <v>0.24</v>
      </c>
      <c r="L49">
        <v>0.75</v>
      </c>
      <c r="M49">
        <v>0.75</v>
      </c>
      <c r="N49">
        <v>1</v>
      </c>
    </row>
    <row r="50" spans="1:14" x14ac:dyDescent="0.25">
      <c r="A50" s="171">
        <v>38078</v>
      </c>
      <c r="B50" s="285">
        <v>0.4</v>
      </c>
      <c r="C50" s="285">
        <v>0.45</v>
      </c>
      <c r="D50">
        <v>0.4</v>
      </c>
      <c r="E50">
        <v>0.45</v>
      </c>
      <c r="F50">
        <v>0.45</v>
      </c>
      <c r="G50">
        <v>0.45</v>
      </c>
      <c r="H50">
        <v>0.45</v>
      </c>
      <c r="I50">
        <v>0.45</v>
      </c>
      <c r="J50">
        <v>0.5</v>
      </c>
      <c r="K50">
        <v>0.3</v>
      </c>
      <c r="L50">
        <v>0.45</v>
      </c>
      <c r="M50">
        <v>0.4</v>
      </c>
      <c r="N50">
        <v>0.45</v>
      </c>
    </row>
    <row r="51" spans="1:14" x14ac:dyDescent="0.25">
      <c r="A51" s="171">
        <v>38108</v>
      </c>
      <c r="B51" s="285">
        <v>0.45</v>
      </c>
      <c r="C51" s="285">
        <v>0.5</v>
      </c>
      <c r="D51">
        <v>0.4</v>
      </c>
      <c r="E51">
        <v>0.4</v>
      </c>
      <c r="F51">
        <v>0.45</v>
      </c>
      <c r="G51">
        <v>0.5</v>
      </c>
      <c r="H51">
        <v>0.45</v>
      </c>
      <c r="I51">
        <v>0.4</v>
      </c>
      <c r="J51">
        <v>0.45</v>
      </c>
      <c r="K51">
        <v>0.25</v>
      </c>
      <c r="L51">
        <v>0.5</v>
      </c>
      <c r="M51">
        <v>0.45</v>
      </c>
      <c r="N51">
        <v>0.5</v>
      </c>
    </row>
    <row r="52" spans="1:14" x14ac:dyDescent="0.25">
      <c r="A52" s="171">
        <v>38139</v>
      </c>
      <c r="B52" s="285">
        <v>0.45</v>
      </c>
      <c r="C52" s="285">
        <v>0.5</v>
      </c>
      <c r="D52">
        <v>0.4</v>
      </c>
      <c r="E52">
        <v>0.5</v>
      </c>
      <c r="F52">
        <v>0.45</v>
      </c>
      <c r="G52">
        <v>0.5</v>
      </c>
      <c r="H52">
        <v>0.5</v>
      </c>
      <c r="I52">
        <v>0.5</v>
      </c>
      <c r="J52">
        <v>0.5</v>
      </c>
      <c r="K52">
        <v>0.25</v>
      </c>
      <c r="L52">
        <v>0.5</v>
      </c>
      <c r="M52">
        <v>0.45</v>
      </c>
      <c r="N52">
        <v>0.5</v>
      </c>
    </row>
    <row r="53" spans="1:14" x14ac:dyDescent="0.25">
      <c r="A53" s="171">
        <v>38169</v>
      </c>
      <c r="B53" s="285">
        <v>0.5</v>
      </c>
      <c r="C53" s="285">
        <v>0.5</v>
      </c>
      <c r="D53">
        <v>0.4</v>
      </c>
      <c r="E53">
        <v>0.5</v>
      </c>
      <c r="F53">
        <v>0.5</v>
      </c>
      <c r="G53">
        <v>0.5</v>
      </c>
      <c r="H53">
        <v>0.5</v>
      </c>
      <c r="I53">
        <v>0.5</v>
      </c>
      <c r="J53">
        <v>0.5</v>
      </c>
      <c r="K53">
        <v>0.35</v>
      </c>
      <c r="L53">
        <v>0.55000000000000004</v>
      </c>
      <c r="M53">
        <v>0.5</v>
      </c>
      <c r="N53">
        <v>0.5</v>
      </c>
    </row>
    <row r="54" spans="1:14" x14ac:dyDescent="0.25">
      <c r="A54" s="171">
        <v>38200</v>
      </c>
      <c r="B54" s="285">
        <v>0.55000000000000004</v>
      </c>
      <c r="C54" s="285">
        <v>0.55000000000000004</v>
      </c>
      <c r="D54">
        <v>0.5</v>
      </c>
      <c r="E54">
        <v>0.6</v>
      </c>
      <c r="F54">
        <v>0.55000000000000004</v>
      </c>
      <c r="G54">
        <v>0.6</v>
      </c>
      <c r="H54">
        <v>0.55000000000000004</v>
      </c>
      <c r="I54">
        <v>0.6</v>
      </c>
      <c r="J54">
        <v>0.45</v>
      </c>
      <c r="K54">
        <v>0.38</v>
      </c>
      <c r="L54">
        <v>0.6</v>
      </c>
      <c r="M54">
        <v>0.55000000000000004</v>
      </c>
      <c r="N54">
        <v>0.6</v>
      </c>
    </row>
    <row r="55" spans="1:14" x14ac:dyDescent="0.25">
      <c r="A55" s="171">
        <v>38231</v>
      </c>
      <c r="B55" s="285">
        <v>0.55000000000000004</v>
      </c>
      <c r="C55" s="285">
        <v>0.55000000000000004</v>
      </c>
      <c r="D55">
        <v>0.55000000000000004</v>
      </c>
      <c r="E55">
        <v>0.55000000000000004</v>
      </c>
      <c r="F55">
        <v>0.55000000000000004</v>
      </c>
      <c r="G55">
        <v>0.6</v>
      </c>
      <c r="H55">
        <v>0.6</v>
      </c>
      <c r="I55">
        <v>0.55000000000000004</v>
      </c>
      <c r="J55">
        <v>0.5</v>
      </c>
      <c r="K55">
        <v>0.35</v>
      </c>
      <c r="L55">
        <v>0.6</v>
      </c>
      <c r="M55">
        <v>0.55000000000000004</v>
      </c>
      <c r="N55">
        <v>0.6</v>
      </c>
    </row>
    <row r="56" spans="1:14" x14ac:dyDescent="0.25">
      <c r="A56" s="171">
        <v>38261</v>
      </c>
      <c r="B56" s="285">
        <v>0.6</v>
      </c>
      <c r="C56" s="285">
        <v>0.6</v>
      </c>
      <c r="D56">
        <v>0.55000000000000004</v>
      </c>
      <c r="E56">
        <v>0.6</v>
      </c>
      <c r="F56">
        <v>0.6</v>
      </c>
      <c r="G56">
        <v>0.65</v>
      </c>
      <c r="H56">
        <v>0.65</v>
      </c>
      <c r="I56">
        <v>0.6</v>
      </c>
      <c r="J56">
        <v>0.5</v>
      </c>
      <c r="K56">
        <v>0.39</v>
      </c>
      <c r="L56">
        <v>0.65</v>
      </c>
      <c r="M56">
        <v>0.6</v>
      </c>
      <c r="N56">
        <v>0.65</v>
      </c>
    </row>
    <row r="57" spans="1:14" x14ac:dyDescent="0.25">
      <c r="A57" s="171">
        <v>38292</v>
      </c>
      <c r="B57" s="285">
        <v>0.8</v>
      </c>
      <c r="C57" s="285">
        <v>0.85</v>
      </c>
      <c r="D57">
        <v>0.8</v>
      </c>
      <c r="E57">
        <v>0.8</v>
      </c>
      <c r="F57">
        <v>0.9</v>
      </c>
      <c r="G57">
        <v>0.95</v>
      </c>
      <c r="H57">
        <v>0.85</v>
      </c>
      <c r="I57">
        <v>0.8</v>
      </c>
      <c r="J57">
        <v>0.95</v>
      </c>
      <c r="K57">
        <v>0.33</v>
      </c>
      <c r="L57">
        <v>0.8</v>
      </c>
      <c r="M57">
        <v>0.8</v>
      </c>
      <c r="N57">
        <v>0.95</v>
      </c>
    </row>
    <row r="58" spans="1:14" x14ac:dyDescent="0.25">
      <c r="A58" s="171">
        <v>38322</v>
      </c>
      <c r="B58" s="285">
        <v>1</v>
      </c>
      <c r="C58" s="285">
        <v>1.05</v>
      </c>
      <c r="D58">
        <v>1</v>
      </c>
      <c r="E58">
        <v>1</v>
      </c>
      <c r="F58">
        <v>1.1499999999999999</v>
      </c>
      <c r="G58">
        <v>1.25</v>
      </c>
      <c r="H58">
        <v>1.05</v>
      </c>
      <c r="I58">
        <v>1</v>
      </c>
      <c r="J58">
        <v>1.35</v>
      </c>
      <c r="K58">
        <v>0.52500000000000002</v>
      </c>
      <c r="L58">
        <v>1.1000000000000001</v>
      </c>
      <c r="M58">
        <v>1</v>
      </c>
      <c r="N58">
        <v>1.25</v>
      </c>
    </row>
    <row r="59" spans="1:14" x14ac:dyDescent="0.25">
      <c r="A59" s="171">
        <v>38353</v>
      </c>
      <c r="B59" s="285">
        <v>1</v>
      </c>
      <c r="C59" s="285">
        <v>1.05</v>
      </c>
      <c r="D59">
        <v>1</v>
      </c>
      <c r="E59">
        <v>1</v>
      </c>
      <c r="F59">
        <v>1.1499999999999999</v>
      </c>
      <c r="G59">
        <v>1.45</v>
      </c>
      <c r="H59">
        <v>1.05</v>
      </c>
      <c r="I59">
        <v>1</v>
      </c>
      <c r="J59">
        <v>1.35</v>
      </c>
      <c r="K59">
        <v>0.55000000000000004</v>
      </c>
      <c r="L59">
        <v>1.1000000000000001</v>
      </c>
      <c r="M59">
        <v>1</v>
      </c>
      <c r="N59">
        <v>1.45</v>
      </c>
    </row>
    <row r="60" spans="1:14" x14ac:dyDescent="0.25">
      <c r="A60" s="171">
        <v>38384</v>
      </c>
      <c r="B60" s="285">
        <v>1</v>
      </c>
      <c r="C60" s="285">
        <v>1.05</v>
      </c>
      <c r="D60">
        <v>1</v>
      </c>
      <c r="E60">
        <v>1</v>
      </c>
      <c r="F60">
        <v>1.1499999999999999</v>
      </c>
      <c r="G60">
        <v>1.45</v>
      </c>
      <c r="H60">
        <v>1.05</v>
      </c>
      <c r="I60">
        <v>1</v>
      </c>
      <c r="J60">
        <v>1.35</v>
      </c>
      <c r="K60">
        <v>0.55000000000000004</v>
      </c>
      <c r="L60">
        <v>1.1000000000000001</v>
      </c>
      <c r="M60">
        <v>1</v>
      </c>
      <c r="N60">
        <v>1.45</v>
      </c>
    </row>
    <row r="61" spans="1:14" x14ac:dyDescent="0.25">
      <c r="A61" s="171">
        <v>38412</v>
      </c>
      <c r="B61" s="285">
        <v>0.75</v>
      </c>
      <c r="C61" s="285">
        <v>0.8</v>
      </c>
      <c r="D61">
        <v>0.75</v>
      </c>
      <c r="E61">
        <v>0.75</v>
      </c>
      <c r="F61">
        <v>0.85</v>
      </c>
      <c r="G61">
        <v>1</v>
      </c>
      <c r="H61">
        <v>0.75</v>
      </c>
      <c r="I61">
        <v>0.75</v>
      </c>
      <c r="J61">
        <v>0.95</v>
      </c>
      <c r="K61">
        <v>0.24</v>
      </c>
      <c r="L61">
        <v>0.75</v>
      </c>
      <c r="M61">
        <v>0.75</v>
      </c>
      <c r="N61">
        <v>1</v>
      </c>
    </row>
    <row r="62" spans="1:14" x14ac:dyDescent="0.25">
      <c r="A62" s="171">
        <v>38443</v>
      </c>
      <c r="B62" s="285">
        <v>0.4</v>
      </c>
      <c r="C62" s="285">
        <v>0.45</v>
      </c>
      <c r="D62">
        <v>0.4</v>
      </c>
      <c r="E62">
        <v>0.45</v>
      </c>
      <c r="F62">
        <v>0.45</v>
      </c>
      <c r="G62">
        <v>0.45</v>
      </c>
      <c r="H62">
        <v>0.45</v>
      </c>
      <c r="I62">
        <v>0.45</v>
      </c>
      <c r="J62">
        <v>0.5</v>
      </c>
      <c r="K62">
        <v>0.3</v>
      </c>
      <c r="L62">
        <v>0.45</v>
      </c>
      <c r="M62">
        <v>0.4</v>
      </c>
      <c r="N62">
        <v>0.45</v>
      </c>
    </row>
    <row r="63" spans="1:14" x14ac:dyDescent="0.25">
      <c r="A63" s="171">
        <v>38473</v>
      </c>
      <c r="B63" s="285">
        <v>0.45</v>
      </c>
      <c r="C63" s="285">
        <v>0.5</v>
      </c>
      <c r="D63">
        <v>0.4</v>
      </c>
      <c r="E63">
        <v>0.4</v>
      </c>
      <c r="F63">
        <v>0.45</v>
      </c>
      <c r="G63">
        <v>0.5</v>
      </c>
      <c r="H63">
        <v>0.45</v>
      </c>
      <c r="I63">
        <v>0.4</v>
      </c>
      <c r="J63">
        <v>0.45</v>
      </c>
      <c r="K63">
        <v>0.25</v>
      </c>
      <c r="L63">
        <v>0.5</v>
      </c>
      <c r="M63">
        <v>0.45</v>
      </c>
      <c r="N63">
        <v>0.5</v>
      </c>
    </row>
    <row r="64" spans="1:14" x14ac:dyDescent="0.25">
      <c r="A64" s="171">
        <v>38504</v>
      </c>
      <c r="B64" s="285">
        <v>0.45</v>
      </c>
      <c r="C64" s="285">
        <v>0.5</v>
      </c>
      <c r="D64">
        <v>0.4</v>
      </c>
      <c r="E64">
        <v>0.5</v>
      </c>
      <c r="F64">
        <v>0.45</v>
      </c>
      <c r="G64">
        <v>0.5</v>
      </c>
      <c r="H64">
        <v>0.5</v>
      </c>
      <c r="I64">
        <v>0.5</v>
      </c>
      <c r="J64">
        <v>0.5</v>
      </c>
      <c r="K64">
        <v>0.25</v>
      </c>
      <c r="L64">
        <v>0.5</v>
      </c>
      <c r="M64">
        <v>0.45</v>
      </c>
      <c r="N64">
        <v>0.5</v>
      </c>
    </row>
    <row r="65" spans="1:14" x14ac:dyDescent="0.25">
      <c r="A65" s="171">
        <v>38534</v>
      </c>
      <c r="B65" s="285">
        <v>0.5</v>
      </c>
      <c r="C65" s="285">
        <v>0.5</v>
      </c>
      <c r="D65">
        <v>0.4</v>
      </c>
      <c r="E65">
        <v>0.5</v>
      </c>
      <c r="F65">
        <v>0.5</v>
      </c>
      <c r="G65">
        <v>0.5</v>
      </c>
      <c r="H65">
        <v>0.5</v>
      </c>
      <c r="I65">
        <v>0.5</v>
      </c>
      <c r="J65">
        <v>0.5</v>
      </c>
      <c r="K65">
        <v>0.34</v>
      </c>
      <c r="L65">
        <v>0.55000000000000004</v>
      </c>
      <c r="M65">
        <v>0.5</v>
      </c>
      <c r="N65">
        <v>0.5</v>
      </c>
    </row>
    <row r="66" spans="1:14" x14ac:dyDescent="0.25">
      <c r="A66" s="171">
        <v>38565</v>
      </c>
      <c r="B66" s="285">
        <v>0.55000000000000004</v>
      </c>
      <c r="C66" s="285">
        <v>0.55000000000000004</v>
      </c>
      <c r="D66">
        <v>0.5</v>
      </c>
      <c r="E66">
        <v>0.6</v>
      </c>
      <c r="F66">
        <v>0.55000000000000004</v>
      </c>
      <c r="G66">
        <v>0.6</v>
      </c>
      <c r="H66">
        <v>0.55000000000000004</v>
      </c>
      <c r="I66">
        <v>0.6</v>
      </c>
      <c r="J66">
        <v>0.45</v>
      </c>
      <c r="K66">
        <v>0.38</v>
      </c>
      <c r="L66">
        <v>0.6</v>
      </c>
      <c r="M66">
        <v>0.55000000000000004</v>
      </c>
      <c r="N66">
        <v>0.6</v>
      </c>
    </row>
    <row r="67" spans="1:14" x14ac:dyDescent="0.25">
      <c r="A67" s="171">
        <v>38596</v>
      </c>
      <c r="B67" s="285">
        <v>0.55000000000000004</v>
      </c>
      <c r="C67" s="285">
        <v>0.55000000000000004</v>
      </c>
      <c r="D67">
        <v>0.55000000000000004</v>
      </c>
      <c r="E67">
        <v>0.55000000000000004</v>
      </c>
      <c r="F67">
        <v>0.55000000000000004</v>
      </c>
      <c r="G67">
        <v>0.6</v>
      </c>
      <c r="H67">
        <v>0.6</v>
      </c>
      <c r="I67">
        <v>0.55000000000000004</v>
      </c>
      <c r="J67">
        <v>0.5</v>
      </c>
      <c r="K67">
        <v>0.35</v>
      </c>
      <c r="L67">
        <v>0.6</v>
      </c>
      <c r="M67">
        <v>0.55000000000000004</v>
      </c>
      <c r="N67">
        <v>0.6</v>
      </c>
    </row>
    <row r="68" spans="1:14" x14ac:dyDescent="0.25">
      <c r="A68" s="171">
        <v>38626</v>
      </c>
      <c r="B68" s="285">
        <v>0.6</v>
      </c>
      <c r="C68" s="285">
        <v>0.6</v>
      </c>
      <c r="D68">
        <v>0.55000000000000004</v>
      </c>
      <c r="E68">
        <v>0.6</v>
      </c>
      <c r="F68">
        <v>0.6</v>
      </c>
      <c r="G68">
        <v>0.65</v>
      </c>
      <c r="H68">
        <v>0.65</v>
      </c>
      <c r="I68">
        <v>0.6</v>
      </c>
      <c r="J68">
        <v>0.5</v>
      </c>
      <c r="K68">
        <v>0.39</v>
      </c>
      <c r="L68">
        <v>0.65</v>
      </c>
      <c r="M68">
        <v>0.6</v>
      </c>
      <c r="N68">
        <v>0.65</v>
      </c>
    </row>
    <row r="69" spans="1:14" x14ac:dyDescent="0.25">
      <c r="A69" s="171">
        <v>38657</v>
      </c>
      <c r="B69" s="285">
        <v>0.8</v>
      </c>
      <c r="C69" s="285">
        <v>0.85</v>
      </c>
      <c r="D69">
        <v>0.8</v>
      </c>
      <c r="E69">
        <v>0.8</v>
      </c>
      <c r="F69">
        <v>0.9</v>
      </c>
      <c r="G69">
        <v>0.95</v>
      </c>
      <c r="H69">
        <v>0.85</v>
      </c>
      <c r="I69">
        <v>0.8</v>
      </c>
      <c r="J69">
        <v>0.95</v>
      </c>
      <c r="K69">
        <v>0.33</v>
      </c>
      <c r="L69">
        <v>0.8</v>
      </c>
      <c r="M69">
        <v>0.8</v>
      </c>
      <c r="N69">
        <v>0.95</v>
      </c>
    </row>
    <row r="70" spans="1:14" x14ac:dyDescent="0.25">
      <c r="A70" s="171">
        <v>38687</v>
      </c>
      <c r="B70" s="285">
        <v>1</v>
      </c>
      <c r="C70" s="285">
        <v>1.05</v>
      </c>
      <c r="D70">
        <v>1</v>
      </c>
      <c r="E70">
        <v>1</v>
      </c>
      <c r="F70">
        <v>1.1499999999999999</v>
      </c>
      <c r="G70">
        <v>1.25</v>
      </c>
      <c r="H70">
        <v>1.05</v>
      </c>
      <c r="I70">
        <v>1</v>
      </c>
      <c r="J70">
        <v>1.35</v>
      </c>
      <c r="K70">
        <v>0.52500000000000002</v>
      </c>
      <c r="L70">
        <v>1.1000000000000001</v>
      </c>
      <c r="M70">
        <v>1</v>
      </c>
      <c r="N70">
        <v>1.25</v>
      </c>
    </row>
    <row r="71" spans="1:14" x14ac:dyDescent="0.25">
      <c r="A71" s="171">
        <v>38718</v>
      </c>
      <c r="B71" s="285">
        <v>1</v>
      </c>
      <c r="C71" s="285">
        <v>1.05</v>
      </c>
      <c r="D71">
        <v>1</v>
      </c>
      <c r="E71">
        <v>1</v>
      </c>
      <c r="F71">
        <v>1.1499999999999999</v>
      </c>
      <c r="G71">
        <v>1.45</v>
      </c>
      <c r="H71">
        <v>1.05</v>
      </c>
      <c r="I71">
        <v>1</v>
      </c>
      <c r="J71">
        <v>1.35</v>
      </c>
      <c r="K71">
        <v>0.55000000000000004</v>
      </c>
      <c r="L71">
        <v>1.1000000000000001</v>
      </c>
      <c r="M71">
        <v>1</v>
      </c>
      <c r="N71">
        <v>1.45</v>
      </c>
    </row>
    <row r="72" spans="1:14" x14ac:dyDescent="0.25">
      <c r="A72" s="171">
        <v>38749</v>
      </c>
      <c r="B72" s="285">
        <v>1</v>
      </c>
      <c r="C72" s="285">
        <v>1.05</v>
      </c>
      <c r="D72">
        <v>1</v>
      </c>
      <c r="E72">
        <v>1</v>
      </c>
      <c r="F72">
        <v>1.1499999999999999</v>
      </c>
      <c r="G72">
        <v>1.45</v>
      </c>
      <c r="H72">
        <v>1.05</v>
      </c>
      <c r="I72">
        <v>1</v>
      </c>
      <c r="J72">
        <v>1.35</v>
      </c>
      <c r="K72">
        <v>0.55000000000000004</v>
      </c>
      <c r="L72">
        <v>1.1000000000000001</v>
      </c>
      <c r="M72">
        <v>1</v>
      </c>
      <c r="N72">
        <v>1.45</v>
      </c>
    </row>
    <row r="73" spans="1:14" x14ac:dyDescent="0.25">
      <c r="A73" s="171">
        <v>38777</v>
      </c>
      <c r="B73" s="285">
        <v>0.75</v>
      </c>
      <c r="C73" s="285">
        <v>0.8</v>
      </c>
      <c r="D73">
        <v>0.75</v>
      </c>
      <c r="E73">
        <v>0.75</v>
      </c>
      <c r="F73">
        <v>0.85</v>
      </c>
      <c r="G73">
        <v>1</v>
      </c>
      <c r="H73">
        <v>0.75</v>
      </c>
      <c r="I73">
        <v>0.75</v>
      </c>
      <c r="J73">
        <v>0.95</v>
      </c>
      <c r="K73">
        <v>0.24</v>
      </c>
      <c r="L73">
        <v>0.75</v>
      </c>
      <c r="M73">
        <v>0.75</v>
      </c>
      <c r="N73">
        <v>1</v>
      </c>
    </row>
    <row r="74" spans="1:14" x14ac:dyDescent="0.25">
      <c r="A74" s="171">
        <v>38808</v>
      </c>
      <c r="B74" s="285">
        <v>0.4</v>
      </c>
      <c r="C74" s="285">
        <v>0.45</v>
      </c>
      <c r="D74">
        <v>0.4</v>
      </c>
      <c r="E74">
        <v>0.45</v>
      </c>
      <c r="F74">
        <v>0.45</v>
      </c>
      <c r="G74">
        <v>0.45</v>
      </c>
      <c r="H74">
        <v>0.45</v>
      </c>
      <c r="I74">
        <v>0.45</v>
      </c>
      <c r="J74">
        <v>0.5</v>
      </c>
      <c r="K74">
        <v>0.3</v>
      </c>
      <c r="L74">
        <v>0.45</v>
      </c>
      <c r="M74">
        <v>0.4</v>
      </c>
      <c r="N74">
        <v>0.45</v>
      </c>
    </row>
    <row r="75" spans="1:14" x14ac:dyDescent="0.25">
      <c r="A75" s="171">
        <v>38838</v>
      </c>
      <c r="B75" s="285">
        <v>0.45</v>
      </c>
      <c r="C75" s="285">
        <v>0.5</v>
      </c>
      <c r="D75">
        <v>0.4</v>
      </c>
      <c r="E75">
        <v>0.4</v>
      </c>
      <c r="F75">
        <v>0.45</v>
      </c>
      <c r="G75">
        <v>0.5</v>
      </c>
      <c r="H75">
        <v>0.45</v>
      </c>
      <c r="I75">
        <v>0.4</v>
      </c>
      <c r="J75">
        <v>0.45</v>
      </c>
      <c r="K75">
        <v>0.25</v>
      </c>
      <c r="L75">
        <v>0.5</v>
      </c>
      <c r="M75">
        <v>0.45</v>
      </c>
      <c r="N75">
        <v>0.5</v>
      </c>
    </row>
    <row r="76" spans="1:14" x14ac:dyDescent="0.25">
      <c r="A76" s="171">
        <v>38869</v>
      </c>
      <c r="B76" s="285">
        <v>0.45</v>
      </c>
      <c r="C76" s="285">
        <v>0.5</v>
      </c>
      <c r="D76">
        <v>0.4</v>
      </c>
      <c r="E76">
        <v>0.5</v>
      </c>
      <c r="F76">
        <v>0.45</v>
      </c>
      <c r="G76">
        <v>0.5</v>
      </c>
      <c r="H76">
        <v>0.5</v>
      </c>
      <c r="I76">
        <v>0.5</v>
      </c>
      <c r="J76">
        <v>0.5</v>
      </c>
      <c r="K76">
        <v>0.25</v>
      </c>
      <c r="L76">
        <v>0.5</v>
      </c>
      <c r="M76">
        <v>0.45</v>
      </c>
      <c r="N76">
        <v>0.5</v>
      </c>
    </row>
    <row r="77" spans="1:14" x14ac:dyDescent="0.25">
      <c r="A77" s="171">
        <v>38899</v>
      </c>
      <c r="B77" s="285">
        <v>0.5</v>
      </c>
      <c r="C77" s="285">
        <v>0.5</v>
      </c>
      <c r="D77">
        <v>0.4</v>
      </c>
      <c r="E77">
        <v>0.5</v>
      </c>
      <c r="F77">
        <v>0.5</v>
      </c>
      <c r="G77">
        <v>0.5</v>
      </c>
      <c r="H77">
        <v>0.5</v>
      </c>
      <c r="I77">
        <v>0.5</v>
      </c>
      <c r="J77">
        <v>0.5</v>
      </c>
      <c r="K77">
        <v>0.34</v>
      </c>
      <c r="L77">
        <v>0.55000000000000004</v>
      </c>
      <c r="M77">
        <v>0.5</v>
      </c>
      <c r="N77">
        <v>0.5</v>
      </c>
    </row>
    <row r="78" spans="1:14" x14ac:dyDescent="0.25">
      <c r="A78" s="171">
        <v>38930</v>
      </c>
      <c r="B78" s="285">
        <v>0.55000000000000004</v>
      </c>
      <c r="C78" s="285">
        <v>0.55000000000000004</v>
      </c>
      <c r="D78">
        <v>0.5</v>
      </c>
      <c r="E78">
        <v>0.6</v>
      </c>
      <c r="F78">
        <v>0.55000000000000004</v>
      </c>
      <c r="G78">
        <v>0.6</v>
      </c>
      <c r="H78">
        <v>0.55000000000000004</v>
      </c>
      <c r="I78">
        <v>0.6</v>
      </c>
      <c r="J78">
        <v>0.45</v>
      </c>
      <c r="K78">
        <v>0.38</v>
      </c>
      <c r="L78">
        <v>0.6</v>
      </c>
      <c r="M78">
        <v>0.55000000000000004</v>
      </c>
      <c r="N78">
        <v>0.6</v>
      </c>
    </row>
    <row r="79" spans="1:14" x14ac:dyDescent="0.25">
      <c r="A79" s="171">
        <v>38961</v>
      </c>
      <c r="B79" s="285">
        <v>0.55000000000000004</v>
      </c>
      <c r="C79" s="285">
        <v>0.55000000000000004</v>
      </c>
      <c r="D79">
        <v>0.55000000000000004</v>
      </c>
      <c r="E79">
        <v>0.55000000000000004</v>
      </c>
      <c r="F79">
        <v>0.55000000000000004</v>
      </c>
      <c r="G79">
        <v>0.6</v>
      </c>
      <c r="H79">
        <v>0.6</v>
      </c>
      <c r="I79">
        <v>0.55000000000000004</v>
      </c>
      <c r="J79">
        <v>0.5</v>
      </c>
      <c r="K79">
        <v>0.34</v>
      </c>
      <c r="L79">
        <v>0.6</v>
      </c>
      <c r="M79">
        <v>0.55000000000000004</v>
      </c>
      <c r="N79">
        <v>0.6</v>
      </c>
    </row>
    <row r="80" spans="1:14" x14ac:dyDescent="0.25">
      <c r="A80" s="171">
        <v>38991</v>
      </c>
      <c r="B80" s="285">
        <v>0.6</v>
      </c>
      <c r="C80" s="285">
        <v>0.6</v>
      </c>
      <c r="D80">
        <v>0.55000000000000004</v>
      </c>
      <c r="E80">
        <v>0.6</v>
      </c>
      <c r="F80">
        <v>0.6</v>
      </c>
      <c r="G80">
        <v>0.65</v>
      </c>
      <c r="H80">
        <v>0.65</v>
      </c>
      <c r="I80">
        <v>0.6</v>
      </c>
      <c r="J80">
        <v>0.5</v>
      </c>
      <c r="K80">
        <v>0.39</v>
      </c>
      <c r="L80">
        <v>0.65</v>
      </c>
      <c r="M80">
        <v>0.6</v>
      </c>
      <c r="N80">
        <v>0.65</v>
      </c>
    </row>
    <row r="81" spans="1:14" x14ac:dyDescent="0.25">
      <c r="A81" s="171">
        <v>39022</v>
      </c>
      <c r="B81" s="285">
        <v>0.8</v>
      </c>
      <c r="C81" s="285">
        <v>0.85</v>
      </c>
      <c r="D81">
        <v>0.8</v>
      </c>
      <c r="E81">
        <v>0.8</v>
      </c>
      <c r="F81">
        <v>0.9</v>
      </c>
      <c r="G81">
        <v>0.95</v>
      </c>
      <c r="H81">
        <v>0.85</v>
      </c>
      <c r="I81">
        <v>0.8</v>
      </c>
      <c r="J81">
        <v>0.95</v>
      </c>
      <c r="K81">
        <v>0.33</v>
      </c>
      <c r="L81">
        <v>0.8</v>
      </c>
      <c r="M81">
        <v>0.8</v>
      </c>
      <c r="N81">
        <v>0.95</v>
      </c>
    </row>
    <row r="82" spans="1:14" x14ac:dyDescent="0.25">
      <c r="A82" s="171">
        <v>39052</v>
      </c>
      <c r="B82" s="285">
        <v>1</v>
      </c>
      <c r="C82" s="285">
        <v>1.05</v>
      </c>
      <c r="D82">
        <v>1</v>
      </c>
      <c r="E82">
        <v>1</v>
      </c>
      <c r="F82">
        <v>1.1499999999999999</v>
      </c>
      <c r="G82">
        <v>1.25</v>
      </c>
      <c r="H82">
        <v>1.05</v>
      </c>
      <c r="I82">
        <v>1</v>
      </c>
      <c r="J82">
        <v>1.35</v>
      </c>
      <c r="K82">
        <v>0.52500000000000002</v>
      </c>
      <c r="L82">
        <v>1.1000000000000001</v>
      </c>
      <c r="M82">
        <v>1</v>
      </c>
      <c r="N82">
        <v>1.25</v>
      </c>
    </row>
    <row r="83" spans="1:14" x14ac:dyDescent="0.25">
      <c r="A83" s="171">
        <v>39083</v>
      </c>
      <c r="B83" s="285">
        <v>1</v>
      </c>
      <c r="C83" s="285">
        <v>1.05</v>
      </c>
      <c r="D83">
        <v>1</v>
      </c>
      <c r="E83">
        <v>1</v>
      </c>
      <c r="F83">
        <v>1.1499999999999999</v>
      </c>
      <c r="G83">
        <v>1.45</v>
      </c>
      <c r="H83">
        <v>1.05</v>
      </c>
      <c r="I83">
        <v>1</v>
      </c>
      <c r="J83">
        <v>1.35</v>
      </c>
      <c r="K83">
        <v>0.55000000000000004</v>
      </c>
      <c r="L83">
        <v>1.1000000000000001</v>
      </c>
      <c r="M83">
        <v>1</v>
      </c>
      <c r="N83">
        <v>1.45</v>
      </c>
    </row>
    <row r="84" spans="1:14" x14ac:dyDescent="0.25">
      <c r="A84" s="171">
        <v>39114</v>
      </c>
      <c r="B84" s="285">
        <v>1</v>
      </c>
      <c r="C84" s="285">
        <v>1.05</v>
      </c>
      <c r="D84">
        <v>1</v>
      </c>
      <c r="E84">
        <v>1</v>
      </c>
      <c r="F84">
        <v>1.1499999999999999</v>
      </c>
      <c r="G84">
        <v>1.45</v>
      </c>
      <c r="H84">
        <v>1.05</v>
      </c>
      <c r="I84">
        <v>1</v>
      </c>
      <c r="J84">
        <v>1.35</v>
      </c>
      <c r="K84">
        <v>0.55000000000000004</v>
      </c>
      <c r="L84">
        <v>1.1000000000000001</v>
      </c>
      <c r="M84">
        <v>1</v>
      </c>
      <c r="N84">
        <v>1.45</v>
      </c>
    </row>
    <row r="85" spans="1:14" x14ac:dyDescent="0.25">
      <c r="A85" s="171">
        <v>39142</v>
      </c>
      <c r="B85" s="285">
        <v>0.75</v>
      </c>
      <c r="C85" s="285">
        <v>0.8</v>
      </c>
      <c r="D85">
        <v>0.75</v>
      </c>
      <c r="E85">
        <v>0.75</v>
      </c>
      <c r="F85">
        <v>0.85</v>
      </c>
      <c r="G85">
        <v>1</v>
      </c>
      <c r="H85">
        <v>0.75</v>
      </c>
      <c r="I85">
        <v>0.75</v>
      </c>
      <c r="J85">
        <v>0.95</v>
      </c>
      <c r="K85">
        <v>0.24</v>
      </c>
      <c r="L85">
        <v>0.75</v>
      </c>
      <c r="M85">
        <v>0.75</v>
      </c>
      <c r="N85">
        <v>1</v>
      </c>
    </row>
    <row r="86" spans="1:14" x14ac:dyDescent="0.25">
      <c r="A86" s="171">
        <v>39173</v>
      </c>
      <c r="B86" s="285">
        <v>0.4</v>
      </c>
      <c r="C86" s="285">
        <v>0.45</v>
      </c>
      <c r="D86">
        <v>0.4</v>
      </c>
      <c r="E86">
        <v>0.45</v>
      </c>
      <c r="F86">
        <v>0.45</v>
      </c>
      <c r="G86">
        <v>0.45</v>
      </c>
      <c r="H86">
        <v>0.45</v>
      </c>
      <c r="I86">
        <v>0.45</v>
      </c>
      <c r="J86">
        <v>0.5</v>
      </c>
      <c r="K86">
        <v>0.3</v>
      </c>
      <c r="L86">
        <v>0.45</v>
      </c>
      <c r="M86">
        <v>0.4</v>
      </c>
      <c r="N86">
        <v>0.45</v>
      </c>
    </row>
    <row r="87" spans="1:14" x14ac:dyDescent="0.25">
      <c r="A87" s="171">
        <v>39203</v>
      </c>
      <c r="B87" s="285">
        <v>0.45</v>
      </c>
      <c r="C87" s="285">
        <v>0.5</v>
      </c>
      <c r="D87">
        <v>0.4</v>
      </c>
      <c r="E87">
        <v>0.4</v>
      </c>
      <c r="F87">
        <v>0.45</v>
      </c>
      <c r="G87">
        <v>0.5</v>
      </c>
      <c r="H87">
        <v>0.45</v>
      </c>
      <c r="I87">
        <v>0.4</v>
      </c>
      <c r="J87">
        <v>0.45</v>
      </c>
      <c r="K87">
        <v>0.25</v>
      </c>
      <c r="L87">
        <v>0.5</v>
      </c>
      <c r="M87">
        <v>0.45</v>
      </c>
      <c r="N87">
        <v>0.5</v>
      </c>
    </row>
    <row r="88" spans="1:14" x14ac:dyDescent="0.25">
      <c r="A88" s="171">
        <v>39234</v>
      </c>
      <c r="B88" s="285">
        <v>0.45</v>
      </c>
      <c r="C88" s="285">
        <v>0.5</v>
      </c>
      <c r="D88">
        <v>0.4</v>
      </c>
      <c r="E88">
        <v>0.5</v>
      </c>
      <c r="F88">
        <v>0.45</v>
      </c>
      <c r="G88">
        <v>0.5</v>
      </c>
      <c r="H88">
        <v>0.5</v>
      </c>
      <c r="I88">
        <v>0.5</v>
      </c>
      <c r="J88">
        <v>0.5</v>
      </c>
      <c r="K88">
        <v>0.25</v>
      </c>
      <c r="L88">
        <v>0.5</v>
      </c>
      <c r="M88">
        <v>0.45</v>
      </c>
      <c r="N88">
        <v>0.5</v>
      </c>
    </row>
    <row r="89" spans="1:14" x14ac:dyDescent="0.25">
      <c r="A89" s="171">
        <v>39264</v>
      </c>
      <c r="B89" s="285">
        <v>0.5</v>
      </c>
      <c r="C89" s="285">
        <v>0.5</v>
      </c>
      <c r="D89">
        <v>0.4</v>
      </c>
      <c r="E89">
        <v>0.5</v>
      </c>
      <c r="F89">
        <v>0.5</v>
      </c>
      <c r="G89">
        <v>0.5</v>
      </c>
      <c r="H89">
        <v>0.5</v>
      </c>
      <c r="I89">
        <v>0.5</v>
      </c>
      <c r="J89">
        <v>0.5</v>
      </c>
      <c r="K89">
        <v>0.35</v>
      </c>
      <c r="L89">
        <v>0.55000000000000004</v>
      </c>
      <c r="M89">
        <v>0.5</v>
      </c>
      <c r="N89">
        <v>0.5</v>
      </c>
    </row>
    <row r="90" spans="1:14" x14ac:dyDescent="0.25">
      <c r="A90" s="171">
        <v>39295</v>
      </c>
      <c r="B90" s="285">
        <v>0.55000000000000004</v>
      </c>
      <c r="C90" s="285">
        <v>0.55000000000000004</v>
      </c>
      <c r="D90">
        <v>0.5</v>
      </c>
      <c r="E90">
        <v>0.6</v>
      </c>
      <c r="F90">
        <v>0.55000000000000004</v>
      </c>
      <c r="G90">
        <v>0.6</v>
      </c>
      <c r="H90">
        <v>0.55000000000000004</v>
      </c>
      <c r="I90">
        <v>0.6</v>
      </c>
      <c r="J90">
        <v>0.45</v>
      </c>
      <c r="K90">
        <v>0.38</v>
      </c>
      <c r="L90">
        <v>0.6</v>
      </c>
      <c r="M90">
        <v>0.55000000000000004</v>
      </c>
      <c r="N90">
        <v>0.6</v>
      </c>
    </row>
    <row r="91" spans="1:14" x14ac:dyDescent="0.25">
      <c r="A91" s="171">
        <v>39326</v>
      </c>
      <c r="B91" s="285">
        <v>0.55000000000000004</v>
      </c>
      <c r="C91" s="285">
        <v>0.55000000000000004</v>
      </c>
      <c r="D91">
        <v>0.55000000000000004</v>
      </c>
      <c r="E91">
        <v>0.55000000000000004</v>
      </c>
      <c r="F91">
        <v>0.55000000000000004</v>
      </c>
      <c r="G91">
        <v>0.6</v>
      </c>
      <c r="H91">
        <v>0.6</v>
      </c>
      <c r="I91">
        <v>0.55000000000000004</v>
      </c>
      <c r="J91">
        <v>0.5</v>
      </c>
      <c r="K91">
        <v>0.34</v>
      </c>
      <c r="L91">
        <v>0.6</v>
      </c>
      <c r="M91">
        <v>0.55000000000000004</v>
      </c>
      <c r="N91">
        <v>0.6</v>
      </c>
    </row>
    <row r="92" spans="1:14" x14ac:dyDescent="0.25">
      <c r="A92" s="171">
        <v>39356</v>
      </c>
      <c r="B92" s="285">
        <v>0.6</v>
      </c>
      <c r="C92" s="285">
        <v>0.6</v>
      </c>
      <c r="D92">
        <v>0.55000000000000004</v>
      </c>
      <c r="E92">
        <v>0.6</v>
      </c>
      <c r="F92">
        <v>0.6</v>
      </c>
      <c r="G92">
        <v>0.65</v>
      </c>
      <c r="H92">
        <v>0.65</v>
      </c>
      <c r="I92">
        <v>0.6</v>
      </c>
      <c r="J92">
        <v>0.5</v>
      </c>
      <c r="K92">
        <v>0.39</v>
      </c>
      <c r="L92">
        <v>0.65</v>
      </c>
      <c r="M92">
        <v>0.6</v>
      </c>
      <c r="N92">
        <v>0.65</v>
      </c>
    </row>
    <row r="93" spans="1:14" x14ac:dyDescent="0.25">
      <c r="A93" s="171">
        <v>39387</v>
      </c>
      <c r="B93" s="285">
        <v>0.8</v>
      </c>
      <c r="C93" s="285">
        <v>0.85</v>
      </c>
      <c r="D93">
        <v>0.8</v>
      </c>
      <c r="E93">
        <v>0.8</v>
      </c>
      <c r="F93">
        <v>0.9</v>
      </c>
      <c r="G93">
        <v>0.95</v>
      </c>
      <c r="H93">
        <v>0.85</v>
      </c>
      <c r="I93">
        <v>0.8</v>
      </c>
      <c r="J93">
        <v>0.95</v>
      </c>
      <c r="K93">
        <v>0.33</v>
      </c>
      <c r="L93">
        <v>0.8</v>
      </c>
      <c r="M93">
        <v>0.8</v>
      </c>
      <c r="N93">
        <v>0.95</v>
      </c>
    </row>
    <row r="94" spans="1:14" x14ac:dyDescent="0.25">
      <c r="A94" s="171">
        <v>39417</v>
      </c>
      <c r="B94" s="285">
        <v>1</v>
      </c>
      <c r="C94" s="285">
        <v>1.05</v>
      </c>
      <c r="D94">
        <v>1</v>
      </c>
      <c r="E94">
        <v>1</v>
      </c>
      <c r="F94">
        <v>1.1499999999999999</v>
      </c>
      <c r="G94">
        <v>1.25</v>
      </c>
      <c r="H94">
        <v>1.05</v>
      </c>
      <c r="I94">
        <v>1</v>
      </c>
      <c r="J94">
        <v>1.35</v>
      </c>
      <c r="K94">
        <v>0.52500000000000002</v>
      </c>
      <c r="L94">
        <v>1.1000000000000001</v>
      </c>
      <c r="M94">
        <v>1</v>
      </c>
      <c r="N94">
        <v>1.25</v>
      </c>
    </row>
    <row r="95" spans="1:14" x14ac:dyDescent="0.25">
      <c r="A95" s="171">
        <v>39448</v>
      </c>
      <c r="B95" s="285">
        <v>1</v>
      </c>
      <c r="C95" s="285">
        <v>1.05</v>
      </c>
      <c r="D95">
        <v>1</v>
      </c>
      <c r="E95">
        <v>1</v>
      </c>
      <c r="F95">
        <v>1.1499999999999999</v>
      </c>
      <c r="G95">
        <v>1.45</v>
      </c>
      <c r="H95">
        <v>1.05</v>
      </c>
      <c r="I95">
        <v>1</v>
      </c>
      <c r="J95">
        <v>1.35</v>
      </c>
      <c r="K95">
        <v>0.55000000000000004</v>
      </c>
      <c r="L95">
        <v>1.1000000000000001</v>
      </c>
      <c r="M95">
        <v>1</v>
      </c>
      <c r="N95">
        <v>1.45</v>
      </c>
    </row>
    <row r="96" spans="1:14" x14ac:dyDescent="0.25">
      <c r="A96" s="171">
        <v>39479</v>
      </c>
      <c r="B96" s="285">
        <v>1</v>
      </c>
      <c r="C96" s="285">
        <v>1.05</v>
      </c>
      <c r="D96">
        <v>1</v>
      </c>
      <c r="E96">
        <v>1</v>
      </c>
      <c r="F96">
        <v>1.1499999999999999</v>
      </c>
      <c r="G96">
        <v>1.45</v>
      </c>
      <c r="H96">
        <v>1.05</v>
      </c>
      <c r="I96">
        <v>1</v>
      </c>
      <c r="J96">
        <v>1.35</v>
      </c>
      <c r="K96">
        <v>0.55000000000000004</v>
      </c>
      <c r="L96">
        <v>1.1000000000000001</v>
      </c>
      <c r="M96">
        <v>1</v>
      </c>
      <c r="N96">
        <v>1.45</v>
      </c>
    </row>
    <row r="97" spans="1:14" x14ac:dyDescent="0.25">
      <c r="A97" s="171">
        <v>39508</v>
      </c>
      <c r="B97" s="285">
        <v>0.75</v>
      </c>
      <c r="C97" s="285">
        <v>0.8</v>
      </c>
      <c r="D97">
        <v>0.75</v>
      </c>
      <c r="E97">
        <v>0.75</v>
      </c>
      <c r="F97">
        <v>0.85</v>
      </c>
      <c r="G97">
        <v>1</v>
      </c>
      <c r="H97">
        <v>0.75</v>
      </c>
      <c r="I97">
        <v>0.75</v>
      </c>
      <c r="J97">
        <v>0.95</v>
      </c>
      <c r="K97">
        <v>0.24</v>
      </c>
      <c r="L97">
        <v>0.75</v>
      </c>
      <c r="M97">
        <v>0.75</v>
      </c>
      <c r="N97">
        <v>1</v>
      </c>
    </row>
    <row r="98" spans="1:14" x14ac:dyDescent="0.25">
      <c r="A98" s="171">
        <v>39539</v>
      </c>
      <c r="B98" s="285">
        <v>0.4</v>
      </c>
      <c r="C98" s="285">
        <v>0.45</v>
      </c>
      <c r="D98">
        <v>0.4</v>
      </c>
      <c r="E98">
        <v>0.45</v>
      </c>
      <c r="F98">
        <v>0.45</v>
      </c>
      <c r="G98">
        <v>0.45</v>
      </c>
      <c r="H98">
        <v>0.45</v>
      </c>
      <c r="I98">
        <v>0.45</v>
      </c>
      <c r="J98">
        <v>0.5</v>
      </c>
      <c r="K98">
        <v>0.3</v>
      </c>
      <c r="L98">
        <v>0.45</v>
      </c>
      <c r="M98">
        <v>0.4</v>
      </c>
      <c r="N98">
        <v>0.45</v>
      </c>
    </row>
    <row r="99" spans="1:14" x14ac:dyDescent="0.25">
      <c r="A99" s="171">
        <v>39569</v>
      </c>
      <c r="B99" s="285">
        <v>0.45</v>
      </c>
      <c r="C99" s="285">
        <v>0.5</v>
      </c>
      <c r="D99">
        <v>0.4</v>
      </c>
      <c r="E99">
        <v>0.4</v>
      </c>
      <c r="F99">
        <v>0.45</v>
      </c>
      <c r="G99">
        <v>0.5</v>
      </c>
      <c r="H99">
        <v>0.45</v>
      </c>
      <c r="I99">
        <v>0.4</v>
      </c>
      <c r="J99">
        <v>0.45</v>
      </c>
      <c r="K99">
        <v>0.25</v>
      </c>
      <c r="L99">
        <v>0.5</v>
      </c>
      <c r="M99">
        <v>0.45</v>
      </c>
      <c r="N99">
        <v>0.5</v>
      </c>
    </row>
    <row r="100" spans="1:14" x14ac:dyDescent="0.25">
      <c r="A100" s="171">
        <v>39600</v>
      </c>
      <c r="B100" s="285">
        <v>0.45</v>
      </c>
      <c r="C100" s="285">
        <v>0.5</v>
      </c>
      <c r="D100">
        <v>0.4</v>
      </c>
      <c r="E100">
        <v>0.5</v>
      </c>
      <c r="F100">
        <v>0.45</v>
      </c>
      <c r="G100">
        <v>0.5</v>
      </c>
      <c r="H100">
        <v>0.5</v>
      </c>
      <c r="I100">
        <v>0.5</v>
      </c>
      <c r="J100">
        <v>0.5</v>
      </c>
      <c r="K100">
        <v>0.25</v>
      </c>
      <c r="L100">
        <v>0.5</v>
      </c>
      <c r="M100">
        <v>0.45</v>
      </c>
      <c r="N100">
        <v>0.5</v>
      </c>
    </row>
    <row r="101" spans="1:14" x14ac:dyDescent="0.25">
      <c r="A101" s="171">
        <v>39630</v>
      </c>
      <c r="B101" s="285">
        <v>0.5</v>
      </c>
      <c r="C101" s="285">
        <v>0.5</v>
      </c>
      <c r="D101">
        <v>0.4</v>
      </c>
      <c r="E101">
        <v>0.5</v>
      </c>
      <c r="F101">
        <v>0.5</v>
      </c>
      <c r="G101">
        <v>0.5</v>
      </c>
      <c r="H101">
        <v>0.5</v>
      </c>
      <c r="I101">
        <v>0.5</v>
      </c>
      <c r="J101">
        <v>0.5</v>
      </c>
      <c r="K101">
        <v>0.35</v>
      </c>
      <c r="L101">
        <v>0.55000000000000004</v>
      </c>
      <c r="M101">
        <v>0.5</v>
      </c>
      <c r="N101">
        <v>0.5</v>
      </c>
    </row>
    <row r="102" spans="1:14" x14ac:dyDescent="0.25">
      <c r="A102" s="171">
        <v>39661</v>
      </c>
      <c r="B102" s="285">
        <v>0.55000000000000004</v>
      </c>
      <c r="C102" s="285">
        <v>0.55000000000000004</v>
      </c>
      <c r="D102">
        <v>0.5</v>
      </c>
      <c r="E102">
        <v>0.6</v>
      </c>
      <c r="F102">
        <v>0.55000000000000004</v>
      </c>
      <c r="G102">
        <v>0.6</v>
      </c>
      <c r="H102">
        <v>0.55000000000000004</v>
      </c>
      <c r="I102">
        <v>0.6</v>
      </c>
      <c r="J102">
        <v>0.45</v>
      </c>
      <c r="K102">
        <v>0.38</v>
      </c>
      <c r="L102">
        <v>0.6</v>
      </c>
      <c r="M102">
        <v>0.55000000000000004</v>
      </c>
      <c r="N102">
        <v>0.6</v>
      </c>
    </row>
    <row r="103" spans="1:14" x14ac:dyDescent="0.25">
      <c r="A103" s="171">
        <v>39692</v>
      </c>
      <c r="B103" s="285">
        <v>0.55000000000000004</v>
      </c>
      <c r="C103" s="285">
        <v>0.55000000000000004</v>
      </c>
      <c r="D103">
        <v>0.55000000000000004</v>
      </c>
      <c r="E103">
        <v>0.55000000000000004</v>
      </c>
      <c r="F103">
        <v>0.55000000000000004</v>
      </c>
      <c r="G103">
        <v>0.6</v>
      </c>
      <c r="H103">
        <v>0.6</v>
      </c>
      <c r="I103">
        <v>0.55000000000000004</v>
      </c>
      <c r="J103">
        <v>0.5</v>
      </c>
      <c r="K103">
        <v>0.34</v>
      </c>
      <c r="L103">
        <v>0.6</v>
      </c>
      <c r="M103">
        <v>0.55000000000000004</v>
      </c>
      <c r="N103">
        <v>0.6</v>
      </c>
    </row>
    <row r="104" spans="1:14" x14ac:dyDescent="0.25">
      <c r="A104" s="171">
        <v>39722</v>
      </c>
      <c r="B104" s="285">
        <v>0.6</v>
      </c>
      <c r="C104" s="285">
        <v>0.6</v>
      </c>
      <c r="D104">
        <v>0.55000000000000004</v>
      </c>
      <c r="E104">
        <v>0.6</v>
      </c>
      <c r="F104">
        <v>0.6</v>
      </c>
      <c r="G104">
        <v>0.65</v>
      </c>
      <c r="H104">
        <v>0.65</v>
      </c>
      <c r="I104">
        <v>0.6</v>
      </c>
      <c r="J104">
        <v>0.5</v>
      </c>
      <c r="K104">
        <v>0.39</v>
      </c>
      <c r="L104">
        <v>0.65</v>
      </c>
      <c r="M104">
        <v>0.6</v>
      </c>
      <c r="N104">
        <v>0.65</v>
      </c>
    </row>
    <row r="105" spans="1:14" x14ac:dyDescent="0.25">
      <c r="A105" s="171">
        <v>39753</v>
      </c>
      <c r="B105" s="285">
        <v>0.8</v>
      </c>
      <c r="C105" s="285">
        <v>0.85</v>
      </c>
      <c r="D105">
        <v>0.8</v>
      </c>
      <c r="E105">
        <v>0.8</v>
      </c>
      <c r="F105">
        <v>0.9</v>
      </c>
      <c r="G105">
        <v>0.95</v>
      </c>
      <c r="H105">
        <v>0.85</v>
      </c>
      <c r="I105">
        <v>0.8</v>
      </c>
      <c r="J105">
        <v>0.95</v>
      </c>
      <c r="K105">
        <v>0.33</v>
      </c>
      <c r="L105">
        <v>0.8</v>
      </c>
      <c r="M105">
        <v>0.8</v>
      </c>
      <c r="N105">
        <v>0.95</v>
      </c>
    </row>
    <row r="106" spans="1:14" x14ac:dyDescent="0.25">
      <c r="A106" s="171">
        <v>39783</v>
      </c>
      <c r="B106" s="285">
        <v>1</v>
      </c>
      <c r="C106" s="285">
        <v>1.05</v>
      </c>
      <c r="D106">
        <v>1</v>
      </c>
      <c r="E106">
        <v>1</v>
      </c>
      <c r="F106">
        <v>1.1499999999999999</v>
      </c>
      <c r="G106">
        <v>1.25</v>
      </c>
      <c r="H106">
        <v>1.05</v>
      </c>
      <c r="I106">
        <v>1</v>
      </c>
      <c r="J106">
        <v>1.35</v>
      </c>
      <c r="K106">
        <v>0.52500000000000002</v>
      </c>
      <c r="L106">
        <v>1.1000000000000001</v>
      </c>
      <c r="M106">
        <v>1</v>
      </c>
      <c r="N106">
        <v>1.25</v>
      </c>
    </row>
    <row r="107" spans="1:14" x14ac:dyDescent="0.25">
      <c r="A107" s="171">
        <v>39814</v>
      </c>
      <c r="B107" s="285">
        <v>1</v>
      </c>
      <c r="C107" s="285">
        <v>1.05</v>
      </c>
      <c r="D107">
        <v>1</v>
      </c>
      <c r="E107">
        <v>1</v>
      </c>
      <c r="F107">
        <v>1.1499999999999999</v>
      </c>
      <c r="G107">
        <v>1.45</v>
      </c>
      <c r="H107">
        <v>1.05</v>
      </c>
      <c r="I107">
        <v>1</v>
      </c>
      <c r="J107">
        <v>1.35</v>
      </c>
      <c r="K107">
        <v>0.55000000000000004</v>
      </c>
      <c r="L107">
        <v>1.1000000000000001</v>
      </c>
      <c r="M107">
        <v>1</v>
      </c>
      <c r="N107">
        <v>1.45</v>
      </c>
    </row>
    <row r="108" spans="1:14" x14ac:dyDescent="0.25">
      <c r="A108" s="171">
        <v>39845</v>
      </c>
      <c r="B108" s="285">
        <v>1</v>
      </c>
      <c r="C108" s="285">
        <v>1.05</v>
      </c>
      <c r="D108">
        <v>1</v>
      </c>
      <c r="E108">
        <v>1</v>
      </c>
      <c r="F108">
        <v>1.1499999999999999</v>
      </c>
      <c r="G108">
        <v>1.45</v>
      </c>
      <c r="H108">
        <v>1.05</v>
      </c>
      <c r="I108">
        <v>1</v>
      </c>
      <c r="J108">
        <v>1.35</v>
      </c>
      <c r="K108">
        <v>0.55000000000000004</v>
      </c>
      <c r="L108">
        <v>1.1000000000000001</v>
      </c>
      <c r="M108">
        <v>1</v>
      </c>
      <c r="N108">
        <v>1.45</v>
      </c>
    </row>
    <row r="109" spans="1:14" x14ac:dyDescent="0.25">
      <c r="A109" s="171">
        <v>39873</v>
      </c>
      <c r="B109" s="285">
        <v>0.75</v>
      </c>
      <c r="C109" s="285">
        <v>0.8</v>
      </c>
      <c r="D109">
        <v>0.75</v>
      </c>
      <c r="E109">
        <v>0.75</v>
      </c>
      <c r="F109">
        <v>0.85</v>
      </c>
      <c r="G109">
        <v>1</v>
      </c>
      <c r="H109">
        <v>0.75</v>
      </c>
      <c r="I109">
        <v>0.75</v>
      </c>
      <c r="J109">
        <v>0.95</v>
      </c>
      <c r="K109">
        <v>0.24</v>
      </c>
      <c r="L109">
        <v>0.75</v>
      </c>
      <c r="M109">
        <v>0.75</v>
      </c>
      <c r="N109">
        <v>1</v>
      </c>
    </row>
    <row r="110" spans="1:14" x14ac:dyDescent="0.25">
      <c r="A110" s="171">
        <v>39904</v>
      </c>
      <c r="B110" s="285">
        <v>0.4</v>
      </c>
      <c r="C110" s="285">
        <v>0.45</v>
      </c>
      <c r="D110">
        <v>0.4</v>
      </c>
      <c r="E110">
        <v>0.45</v>
      </c>
      <c r="F110">
        <v>0.45</v>
      </c>
      <c r="G110">
        <v>0.45</v>
      </c>
      <c r="H110">
        <v>0.45</v>
      </c>
      <c r="I110">
        <v>0.45</v>
      </c>
      <c r="J110">
        <v>0.5</v>
      </c>
      <c r="K110">
        <v>0.3</v>
      </c>
      <c r="L110">
        <v>0.45</v>
      </c>
      <c r="M110">
        <v>0.4</v>
      </c>
      <c r="N110">
        <v>0.45</v>
      </c>
    </row>
    <row r="111" spans="1:14" x14ac:dyDescent="0.25">
      <c r="A111" s="171">
        <v>39934</v>
      </c>
      <c r="B111" s="285">
        <v>0.45</v>
      </c>
      <c r="C111" s="285">
        <v>0.5</v>
      </c>
      <c r="D111">
        <v>0.4</v>
      </c>
      <c r="E111">
        <v>0.4</v>
      </c>
      <c r="F111">
        <v>0.45</v>
      </c>
      <c r="G111">
        <v>0.5</v>
      </c>
      <c r="H111">
        <v>0.45</v>
      </c>
      <c r="I111">
        <v>0.4</v>
      </c>
      <c r="J111">
        <v>0.45</v>
      </c>
      <c r="K111">
        <v>0.25</v>
      </c>
      <c r="L111">
        <v>0.5</v>
      </c>
      <c r="M111">
        <v>0.45</v>
      </c>
      <c r="N111">
        <v>0.5</v>
      </c>
    </row>
    <row r="112" spans="1:14" x14ac:dyDescent="0.25">
      <c r="A112" s="171">
        <v>39965</v>
      </c>
      <c r="B112" s="285">
        <v>0.45</v>
      </c>
      <c r="C112" s="285">
        <v>0.5</v>
      </c>
      <c r="D112">
        <v>0.4</v>
      </c>
      <c r="E112">
        <v>0.5</v>
      </c>
      <c r="F112">
        <v>0.45</v>
      </c>
      <c r="G112">
        <v>0.5</v>
      </c>
      <c r="H112">
        <v>0.5</v>
      </c>
      <c r="I112">
        <v>0.5</v>
      </c>
      <c r="J112">
        <v>0.5</v>
      </c>
      <c r="K112">
        <v>0.25</v>
      </c>
      <c r="L112">
        <v>0.5</v>
      </c>
      <c r="M112">
        <v>0.45</v>
      </c>
      <c r="N112">
        <v>0.5</v>
      </c>
    </row>
    <row r="113" spans="1:14" x14ac:dyDescent="0.25">
      <c r="A113" s="171">
        <v>39995</v>
      </c>
      <c r="B113" s="285">
        <v>0.5</v>
      </c>
      <c r="C113" s="285">
        <v>0.5</v>
      </c>
      <c r="D113">
        <v>0.4</v>
      </c>
      <c r="E113">
        <v>0.5</v>
      </c>
      <c r="F113">
        <v>0.5</v>
      </c>
      <c r="G113">
        <v>0.5</v>
      </c>
      <c r="H113">
        <v>0.5</v>
      </c>
      <c r="I113">
        <v>0.5</v>
      </c>
      <c r="J113">
        <v>0.5</v>
      </c>
      <c r="K113">
        <v>0.35</v>
      </c>
      <c r="L113">
        <v>0.55000000000000004</v>
      </c>
      <c r="M113">
        <v>0.5</v>
      </c>
      <c r="N113">
        <v>0.5</v>
      </c>
    </row>
    <row r="114" spans="1:14" x14ac:dyDescent="0.25">
      <c r="A114" s="171">
        <v>40026</v>
      </c>
      <c r="B114" s="285">
        <v>0.55000000000000004</v>
      </c>
      <c r="C114" s="285">
        <v>0.55000000000000004</v>
      </c>
      <c r="D114">
        <v>0.5</v>
      </c>
      <c r="E114">
        <v>0.6</v>
      </c>
      <c r="F114">
        <v>0.55000000000000004</v>
      </c>
      <c r="G114">
        <v>0.6</v>
      </c>
      <c r="H114">
        <v>0.55000000000000004</v>
      </c>
      <c r="I114">
        <v>0.6</v>
      </c>
      <c r="J114">
        <v>0.45</v>
      </c>
      <c r="K114">
        <v>0.38</v>
      </c>
      <c r="L114">
        <v>0.6</v>
      </c>
      <c r="M114">
        <v>0.55000000000000004</v>
      </c>
      <c r="N114">
        <v>0.6</v>
      </c>
    </row>
    <row r="115" spans="1:14" x14ac:dyDescent="0.25">
      <c r="A115" s="171">
        <v>40057</v>
      </c>
      <c r="B115" s="285">
        <v>0.55000000000000004</v>
      </c>
      <c r="C115" s="285">
        <v>0.55000000000000004</v>
      </c>
      <c r="D115">
        <v>0.55000000000000004</v>
      </c>
      <c r="E115">
        <v>0.55000000000000004</v>
      </c>
      <c r="F115">
        <v>0.55000000000000004</v>
      </c>
      <c r="G115">
        <v>0.6</v>
      </c>
      <c r="H115">
        <v>0.6</v>
      </c>
      <c r="I115">
        <v>0.55000000000000004</v>
      </c>
      <c r="J115">
        <v>0.5</v>
      </c>
      <c r="K115">
        <v>0.34</v>
      </c>
      <c r="L115">
        <v>0.6</v>
      </c>
      <c r="M115">
        <v>0.55000000000000004</v>
      </c>
      <c r="N115">
        <v>0.6</v>
      </c>
    </row>
    <row r="116" spans="1:14" x14ac:dyDescent="0.25">
      <c r="A116" s="171">
        <v>40087</v>
      </c>
      <c r="B116" s="285">
        <v>0.6</v>
      </c>
      <c r="C116" s="285">
        <v>0.6</v>
      </c>
      <c r="D116">
        <v>0.55000000000000004</v>
      </c>
      <c r="E116">
        <v>0.6</v>
      </c>
      <c r="F116">
        <v>0.6</v>
      </c>
      <c r="G116">
        <v>0.65</v>
      </c>
      <c r="H116">
        <v>0.65</v>
      </c>
      <c r="I116">
        <v>0.6</v>
      </c>
      <c r="J116">
        <v>0.5</v>
      </c>
      <c r="K116">
        <v>0.39</v>
      </c>
      <c r="L116">
        <v>0.65</v>
      </c>
      <c r="M116">
        <v>0.6</v>
      </c>
      <c r="N116">
        <v>0.65</v>
      </c>
    </row>
    <row r="117" spans="1:14" x14ac:dyDescent="0.25">
      <c r="A117" s="171">
        <v>40118</v>
      </c>
      <c r="B117" s="285">
        <v>0.8</v>
      </c>
      <c r="C117" s="285">
        <v>0.85</v>
      </c>
      <c r="D117">
        <v>0.8</v>
      </c>
      <c r="E117">
        <v>0.8</v>
      </c>
      <c r="F117">
        <v>0.9</v>
      </c>
      <c r="G117">
        <v>0.95</v>
      </c>
      <c r="H117">
        <v>0.85</v>
      </c>
      <c r="I117">
        <v>0.8</v>
      </c>
      <c r="J117">
        <v>0.95</v>
      </c>
      <c r="K117">
        <v>0.33</v>
      </c>
      <c r="L117">
        <v>0.8</v>
      </c>
      <c r="M117">
        <v>0.8</v>
      </c>
      <c r="N117">
        <v>0.95</v>
      </c>
    </row>
    <row r="118" spans="1:14" x14ac:dyDescent="0.25">
      <c r="A118" s="171">
        <v>40148</v>
      </c>
      <c r="B118" s="285">
        <v>1</v>
      </c>
      <c r="C118" s="285">
        <v>1.05</v>
      </c>
      <c r="D118">
        <v>1</v>
      </c>
      <c r="E118">
        <v>1</v>
      </c>
      <c r="F118">
        <v>1.1499999999999999</v>
      </c>
      <c r="G118">
        <v>1.25</v>
      </c>
      <c r="H118">
        <v>1.05</v>
      </c>
      <c r="I118">
        <v>1</v>
      </c>
      <c r="J118">
        <v>1.35</v>
      </c>
      <c r="K118">
        <v>0.52500000000000002</v>
      </c>
      <c r="L118">
        <v>1.1000000000000001</v>
      </c>
      <c r="M118">
        <v>1</v>
      </c>
      <c r="N118">
        <v>1.25</v>
      </c>
    </row>
    <row r="119" spans="1:14" x14ac:dyDescent="0.25">
      <c r="A119" s="171">
        <v>40179</v>
      </c>
      <c r="B119" s="285">
        <v>1</v>
      </c>
      <c r="C119" s="285">
        <v>1.05</v>
      </c>
      <c r="D119">
        <v>1</v>
      </c>
      <c r="E119">
        <v>1</v>
      </c>
      <c r="F119">
        <v>1.1499999999999999</v>
      </c>
      <c r="G119">
        <v>1.45</v>
      </c>
      <c r="H119">
        <v>1.05</v>
      </c>
      <c r="I119">
        <v>1</v>
      </c>
      <c r="J119">
        <v>1.35</v>
      </c>
      <c r="K119">
        <v>0.55000000000000004</v>
      </c>
      <c r="L119">
        <v>1.1000000000000001</v>
      </c>
      <c r="M119">
        <v>1</v>
      </c>
      <c r="N119">
        <v>1.45</v>
      </c>
    </row>
    <row r="120" spans="1:14" x14ac:dyDescent="0.25">
      <c r="A120" s="171">
        <v>40210</v>
      </c>
      <c r="B120" s="285">
        <v>1</v>
      </c>
      <c r="C120" s="285">
        <v>1.05</v>
      </c>
      <c r="D120">
        <v>1</v>
      </c>
      <c r="E120">
        <v>1</v>
      </c>
      <c r="F120">
        <v>1.1499999999999999</v>
      </c>
      <c r="G120">
        <v>1.45</v>
      </c>
      <c r="H120">
        <v>1.05</v>
      </c>
      <c r="I120">
        <v>1</v>
      </c>
      <c r="J120">
        <v>1.35</v>
      </c>
      <c r="K120">
        <v>0.55000000000000004</v>
      </c>
      <c r="L120">
        <v>1.1000000000000001</v>
      </c>
      <c r="M120">
        <v>1</v>
      </c>
      <c r="N120">
        <v>1.45</v>
      </c>
    </row>
    <row r="121" spans="1:14" x14ac:dyDescent="0.25">
      <c r="A121" s="171">
        <v>40238</v>
      </c>
      <c r="B121" s="285">
        <v>0.75</v>
      </c>
      <c r="C121" s="285">
        <v>0.8</v>
      </c>
      <c r="D121">
        <v>0.75</v>
      </c>
      <c r="E121">
        <v>0.75</v>
      </c>
      <c r="F121">
        <v>0.85</v>
      </c>
      <c r="G121">
        <v>1</v>
      </c>
      <c r="H121">
        <v>0.75</v>
      </c>
      <c r="I121">
        <v>0.75</v>
      </c>
      <c r="J121">
        <v>0.95</v>
      </c>
      <c r="K121">
        <v>0.24</v>
      </c>
      <c r="L121">
        <v>0.75</v>
      </c>
      <c r="M121">
        <v>0.75</v>
      </c>
      <c r="N121">
        <v>1</v>
      </c>
    </row>
    <row r="122" spans="1:14" x14ac:dyDescent="0.25">
      <c r="A122" s="171">
        <v>40269</v>
      </c>
      <c r="B122" s="285">
        <v>0.4</v>
      </c>
      <c r="C122" s="285">
        <v>0.45</v>
      </c>
      <c r="D122">
        <v>0.4</v>
      </c>
      <c r="E122">
        <v>0.45</v>
      </c>
      <c r="F122">
        <v>0.45</v>
      </c>
      <c r="G122">
        <v>0.45</v>
      </c>
      <c r="H122">
        <v>0.45</v>
      </c>
      <c r="I122">
        <v>0.45</v>
      </c>
      <c r="J122">
        <v>0.5</v>
      </c>
      <c r="K122">
        <v>0.3</v>
      </c>
      <c r="L122">
        <v>0.45</v>
      </c>
      <c r="M122">
        <v>0.4</v>
      </c>
      <c r="N122">
        <v>0.45</v>
      </c>
    </row>
    <row r="123" spans="1:14" x14ac:dyDescent="0.25">
      <c r="A123" s="171">
        <v>40299</v>
      </c>
      <c r="B123" s="285">
        <v>0.45</v>
      </c>
      <c r="C123" s="285">
        <v>0.5</v>
      </c>
      <c r="D123">
        <v>0.4</v>
      </c>
      <c r="E123">
        <v>0.4</v>
      </c>
      <c r="F123">
        <v>0.45</v>
      </c>
      <c r="G123">
        <v>0.5</v>
      </c>
      <c r="H123">
        <v>0.45</v>
      </c>
      <c r="I123">
        <v>0.4</v>
      </c>
      <c r="J123">
        <v>0.45</v>
      </c>
      <c r="K123">
        <v>0.25</v>
      </c>
      <c r="L123">
        <v>0.5</v>
      </c>
      <c r="M123">
        <v>0.45</v>
      </c>
      <c r="N123">
        <v>0.5</v>
      </c>
    </row>
    <row r="124" spans="1:14" x14ac:dyDescent="0.25">
      <c r="A124" s="171">
        <v>40330</v>
      </c>
      <c r="B124" s="285">
        <v>0.45</v>
      </c>
      <c r="C124" s="285">
        <v>0.5</v>
      </c>
      <c r="D124">
        <v>0.4</v>
      </c>
      <c r="E124">
        <v>0.5</v>
      </c>
      <c r="F124">
        <v>0.45</v>
      </c>
      <c r="G124">
        <v>0.5</v>
      </c>
      <c r="H124">
        <v>0.5</v>
      </c>
      <c r="I124">
        <v>0.5</v>
      </c>
      <c r="J124">
        <v>0.5</v>
      </c>
      <c r="K124">
        <v>0.25</v>
      </c>
      <c r="L124">
        <v>0.5</v>
      </c>
      <c r="M124">
        <v>0.45</v>
      </c>
      <c r="N124">
        <v>0.5</v>
      </c>
    </row>
    <row r="125" spans="1:14" x14ac:dyDescent="0.25">
      <c r="A125" s="171">
        <v>40360</v>
      </c>
      <c r="B125" s="285">
        <v>0.5</v>
      </c>
      <c r="C125" s="285">
        <v>0.5</v>
      </c>
      <c r="D125">
        <v>0.4</v>
      </c>
      <c r="E125">
        <v>0.5</v>
      </c>
      <c r="F125">
        <v>0.5</v>
      </c>
      <c r="G125">
        <v>0.5</v>
      </c>
      <c r="H125">
        <v>0.5</v>
      </c>
      <c r="I125">
        <v>0.5</v>
      </c>
      <c r="J125">
        <v>0.5</v>
      </c>
      <c r="K125">
        <v>0.35</v>
      </c>
      <c r="L125">
        <v>0.55000000000000004</v>
      </c>
      <c r="M125">
        <v>0.5</v>
      </c>
      <c r="N125">
        <v>0.5</v>
      </c>
    </row>
    <row r="126" spans="1:14" x14ac:dyDescent="0.25">
      <c r="A126" s="171">
        <v>40391</v>
      </c>
      <c r="B126" s="285">
        <v>0.55000000000000004</v>
      </c>
      <c r="C126" s="285">
        <v>0.55000000000000004</v>
      </c>
      <c r="D126">
        <v>0.5</v>
      </c>
      <c r="E126">
        <v>0.6</v>
      </c>
      <c r="F126">
        <v>0.55000000000000004</v>
      </c>
      <c r="G126">
        <v>0.6</v>
      </c>
      <c r="H126">
        <v>0.55000000000000004</v>
      </c>
      <c r="I126">
        <v>0.6</v>
      </c>
      <c r="J126">
        <v>0.45</v>
      </c>
      <c r="K126">
        <v>0.38</v>
      </c>
      <c r="L126">
        <v>0.6</v>
      </c>
      <c r="M126">
        <v>0.55000000000000004</v>
      </c>
      <c r="N126">
        <v>0.6</v>
      </c>
    </row>
    <row r="127" spans="1:14" x14ac:dyDescent="0.25">
      <c r="A127" s="171">
        <v>40422</v>
      </c>
      <c r="B127" s="285">
        <v>0.55000000000000004</v>
      </c>
      <c r="C127" s="285">
        <v>0.55000000000000004</v>
      </c>
      <c r="D127">
        <v>0.55000000000000004</v>
      </c>
      <c r="E127">
        <v>0.55000000000000004</v>
      </c>
      <c r="F127">
        <v>0.55000000000000004</v>
      </c>
      <c r="G127">
        <v>0.6</v>
      </c>
      <c r="H127">
        <v>0.6</v>
      </c>
      <c r="I127">
        <v>0.55000000000000004</v>
      </c>
      <c r="J127">
        <v>0.5</v>
      </c>
      <c r="K127">
        <v>0.34</v>
      </c>
      <c r="L127">
        <v>0.6</v>
      </c>
      <c r="M127">
        <v>0.55000000000000004</v>
      </c>
      <c r="N127">
        <v>0.6</v>
      </c>
    </row>
    <row r="128" spans="1:14" x14ac:dyDescent="0.25">
      <c r="A128" s="171">
        <v>40452</v>
      </c>
      <c r="B128" s="285">
        <v>0.6</v>
      </c>
      <c r="C128" s="285">
        <v>0.6</v>
      </c>
      <c r="D128">
        <v>0.55000000000000004</v>
      </c>
      <c r="E128">
        <v>0.6</v>
      </c>
      <c r="F128">
        <v>0.6</v>
      </c>
      <c r="G128">
        <v>0.65</v>
      </c>
      <c r="H128">
        <v>0.65</v>
      </c>
      <c r="I128">
        <v>0.6</v>
      </c>
      <c r="J128">
        <v>0.5</v>
      </c>
      <c r="K128">
        <v>0.39</v>
      </c>
      <c r="L128">
        <v>0.65</v>
      </c>
      <c r="M128">
        <v>0.6</v>
      </c>
      <c r="N128">
        <v>0.65</v>
      </c>
    </row>
    <row r="129" spans="1:14" x14ac:dyDescent="0.25">
      <c r="A129" s="171">
        <v>40483</v>
      </c>
      <c r="B129" s="285">
        <v>0.8</v>
      </c>
      <c r="C129" s="285">
        <v>0.85</v>
      </c>
      <c r="D129">
        <v>0.8</v>
      </c>
      <c r="E129">
        <v>0.8</v>
      </c>
      <c r="F129">
        <v>0.9</v>
      </c>
      <c r="G129">
        <v>0.95</v>
      </c>
      <c r="H129">
        <v>0.85</v>
      </c>
      <c r="I129">
        <v>0.8</v>
      </c>
      <c r="J129">
        <v>0.95</v>
      </c>
      <c r="K129">
        <v>0.33</v>
      </c>
      <c r="L129">
        <v>0.8</v>
      </c>
      <c r="M129">
        <v>0.8</v>
      </c>
      <c r="N129">
        <v>0.95</v>
      </c>
    </row>
    <row r="130" spans="1:14" x14ac:dyDescent="0.25">
      <c r="A130" s="171">
        <v>40513</v>
      </c>
      <c r="B130" s="285">
        <v>1</v>
      </c>
      <c r="C130" s="285">
        <v>1.05</v>
      </c>
      <c r="D130">
        <v>1</v>
      </c>
      <c r="E130">
        <v>1</v>
      </c>
      <c r="F130">
        <v>1.1499999999999999</v>
      </c>
      <c r="G130">
        <v>1.25</v>
      </c>
      <c r="H130">
        <v>1.05</v>
      </c>
      <c r="I130">
        <v>1</v>
      </c>
      <c r="J130">
        <v>1.35</v>
      </c>
      <c r="K130">
        <v>0.52500000000000002</v>
      </c>
      <c r="L130">
        <v>1.1000000000000001</v>
      </c>
      <c r="M130">
        <v>1</v>
      </c>
      <c r="N130">
        <v>1.25</v>
      </c>
    </row>
    <row r="131" spans="1:14" x14ac:dyDescent="0.25">
      <c r="A131" s="171">
        <v>40544</v>
      </c>
      <c r="B131" s="285">
        <v>1</v>
      </c>
      <c r="C131" s="285">
        <v>1.05</v>
      </c>
      <c r="D131">
        <v>1</v>
      </c>
      <c r="E131">
        <v>1</v>
      </c>
      <c r="F131">
        <v>1.1499999999999999</v>
      </c>
      <c r="G131">
        <v>1.45</v>
      </c>
      <c r="H131">
        <v>1.05</v>
      </c>
      <c r="I131">
        <v>1</v>
      </c>
      <c r="J131">
        <v>1.35</v>
      </c>
      <c r="K131">
        <v>0.55000000000000004</v>
      </c>
      <c r="L131">
        <v>1.1000000000000001</v>
      </c>
      <c r="M131">
        <v>1</v>
      </c>
      <c r="N131">
        <v>1.45</v>
      </c>
    </row>
    <row r="132" spans="1:14" x14ac:dyDescent="0.25">
      <c r="A132" s="171">
        <v>40575</v>
      </c>
      <c r="B132" s="285">
        <v>1</v>
      </c>
      <c r="C132" s="285">
        <v>1.05</v>
      </c>
      <c r="D132">
        <v>1</v>
      </c>
      <c r="E132">
        <v>1</v>
      </c>
      <c r="F132">
        <v>1.1499999999999999</v>
      </c>
      <c r="G132">
        <v>1.45</v>
      </c>
      <c r="H132">
        <v>1.05</v>
      </c>
      <c r="I132">
        <v>1</v>
      </c>
      <c r="J132">
        <v>1.35</v>
      </c>
      <c r="K132">
        <v>0.55000000000000004</v>
      </c>
      <c r="L132">
        <v>1.1000000000000001</v>
      </c>
      <c r="M132">
        <v>1</v>
      </c>
      <c r="N132">
        <v>1.45</v>
      </c>
    </row>
    <row r="133" spans="1:14" x14ac:dyDescent="0.25">
      <c r="A133" s="171">
        <v>40603</v>
      </c>
      <c r="B133" s="285">
        <v>0.75</v>
      </c>
      <c r="C133" s="285">
        <v>0.8</v>
      </c>
      <c r="D133">
        <v>0.75</v>
      </c>
      <c r="E133">
        <v>0.75</v>
      </c>
      <c r="F133">
        <v>0.85</v>
      </c>
      <c r="G133">
        <v>1</v>
      </c>
      <c r="H133">
        <v>0.75</v>
      </c>
      <c r="I133">
        <v>0.75</v>
      </c>
      <c r="J133">
        <v>0.95</v>
      </c>
      <c r="K133">
        <v>0.24</v>
      </c>
      <c r="L133">
        <v>0.75</v>
      </c>
      <c r="M133">
        <v>0.75</v>
      </c>
      <c r="N133">
        <v>1</v>
      </c>
    </row>
    <row r="134" spans="1:14" x14ac:dyDescent="0.25">
      <c r="A134" s="171">
        <v>40634</v>
      </c>
      <c r="B134" s="285">
        <v>0.4</v>
      </c>
      <c r="C134" s="285">
        <v>0.45</v>
      </c>
      <c r="D134">
        <v>0.4</v>
      </c>
      <c r="E134">
        <v>0.45</v>
      </c>
      <c r="F134">
        <v>0.45</v>
      </c>
      <c r="G134">
        <v>0.45</v>
      </c>
      <c r="H134">
        <v>0.45</v>
      </c>
      <c r="I134">
        <v>0.45</v>
      </c>
      <c r="J134">
        <v>0.5</v>
      </c>
      <c r="K134">
        <v>0.3</v>
      </c>
      <c r="L134">
        <v>0.45</v>
      </c>
      <c r="M134">
        <v>0.4</v>
      </c>
      <c r="N134">
        <v>0.45</v>
      </c>
    </row>
    <row r="135" spans="1:14" x14ac:dyDescent="0.25">
      <c r="A135" s="171">
        <v>40664</v>
      </c>
      <c r="B135" s="285">
        <v>0.45</v>
      </c>
      <c r="C135" s="285">
        <v>0.5</v>
      </c>
      <c r="D135">
        <v>0.4</v>
      </c>
      <c r="E135">
        <v>0.4</v>
      </c>
      <c r="F135">
        <v>0.45</v>
      </c>
      <c r="G135">
        <v>0.5</v>
      </c>
      <c r="H135">
        <v>0.45</v>
      </c>
      <c r="I135">
        <v>0.4</v>
      </c>
      <c r="J135">
        <v>0.45</v>
      </c>
      <c r="K135">
        <v>0.25</v>
      </c>
      <c r="L135">
        <v>0.5</v>
      </c>
      <c r="M135">
        <v>0.45</v>
      </c>
      <c r="N135">
        <v>0.5</v>
      </c>
    </row>
    <row r="136" spans="1:14" x14ac:dyDescent="0.25">
      <c r="A136" s="171">
        <v>40695</v>
      </c>
      <c r="B136" s="285">
        <v>0.45</v>
      </c>
      <c r="C136" s="285">
        <v>0.5</v>
      </c>
      <c r="D136">
        <v>0.4</v>
      </c>
      <c r="E136">
        <v>0.5</v>
      </c>
      <c r="F136">
        <v>0.45</v>
      </c>
      <c r="G136">
        <v>0.5</v>
      </c>
      <c r="H136">
        <v>0.5</v>
      </c>
      <c r="I136">
        <v>0.5</v>
      </c>
      <c r="J136">
        <v>0.5</v>
      </c>
      <c r="K136">
        <v>0.25</v>
      </c>
      <c r="L136">
        <v>0.5</v>
      </c>
      <c r="M136">
        <v>0.45</v>
      </c>
      <c r="N136">
        <v>0.5</v>
      </c>
    </row>
    <row r="137" spans="1:14" x14ac:dyDescent="0.25">
      <c r="A137" s="171">
        <v>40725</v>
      </c>
      <c r="B137" s="285">
        <v>0.5</v>
      </c>
      <c r="C137" s="285">
        <v>0.5</v>
      </c>
      <c r="D137">
        <v>0.4</v>
      </c>
      <c r="E137">
        <v>0.5</v>
      </c>
      <c r="F137">
        <v>0.5</v>
      </c>
      <c r="G137">
        <v>0.5</v>
      </c>
      <c r="H137">
        <v>0.5</v>
      </c>
      <c r="I137">
        <v>0.5</v>
      </c>
      <c r="J137">
        <v>0.5</v>
      </c>
      <c r="K137">
        <v>0.35</v>
      </c>
      <c r="L137">
        <v>0.55000000000000004</v>
      </c>
      <c r="M137">
        <v>0.5</v>
      </c>
      <c r="N137">
        <v>0.5</v>
      </c>
    </row>
    <row r="138" spans="1:14" x14ac:dyDescent="0.25">
      <c r="A138" s="171">
        <v>40756</v>
      </c>
      <c r="B138" s="285">
        <v>0.55000000000000004</v>
      </c>
      <c r="C138" s="285">
        <v>0.55000000000000004</v>
      </c>
      <c r="D138">
        <v>0.5</v>
      </c>
      <c r="E138">
        <v>0.6</v>
      </c>
      <c r="F138">
        <v>0.55000000000000004</v>
      </c>
      <c r="G138">
        <v>0.6</v>
      </c>
      <c r="H138">
        <v>0.55000000000000004</v>
      </c>
      <c r="I138">
        <v>0.6</v>
      </c>
      <c r="J138">
        <v>0.45</v>
      </c>
      <c r="K138">
        <v>0.38</v>
      </c>
      <c r="L138">
        <v>0.6</v>
      </c>
      <c r="M138">
        <v>0.55000000000000004</v>
      </c>
      <c r="N138">
        <v>0.6</v>
      </c>
    </row>
    <row r="139" spans="1:14" x14ac:dyDescent="0.25">
      <c r="A139" s="171">
        <v>40787</v>
      </c>
      <c r="B139" s="285">
        <v>0.55000000000000004</v>
      </c>
      <c r="C139" s="285">
        <v>0.55000000000000004</v>
      </c>
      <c r="D139">
        <v>0.55000000000000004</v>
      </c>
      <c r="E139">
        <v>0.55000000000000004</v>
      </c>
      <c r="F139">
        <v>0.55000000000000004</v>
      </c>
      <c r="G139">
        <v>0.6</v>
      </c>
      <c r="H139">
        <v>0.6</v>
      </c>
      <c r="I139">
        <v>0.55000000000000004</v>
      </c>
      <c r="J139">
        <v>0.5</v>
      </c>
      <c r="K139">
        <v>0.34</v>
      </c>
      <c r="L139">
        <v>0.6</v>
      </c>
      <c r="M139">
        <v>0.55000000000000004</v>
      </c>
      <c r="N139">
        <v>0.6</v>
      </c>
    </row>
    <row r="140" spans="1:14" x14ac:dyDescent="0.25">
      <c r="A140" s="171">
        <v>40817</v>
      </c>
      <c r="B140" s="285">
        <v>0.6</v>
      </c>
      <c r="C140" s="285">
        <v>0.6</v>
      </c>
      <c r="D140">
        <v>0.55000000000000004</v>
      </c>
      <c r="E140">
        <v>0.6</v>
      </c>
      <c r="F140">
        <v>0.6</v>
      </c>
      <c r="G140">
        <v>0.65</v>
      </c>
      <c r="H140">
        <v>0.65</v>
      </c>
      <c r="I140">
        <v>0.6</v>
      </c>
      <c r="J140">
        <v>0.5</v>
      </c>
      <c r="K140">
        <v>0.39</v>
      </c>
      <c r="L140">
        <v>0.65</v>
      </c>
      <c r="M140">
        <v>0.6</v>
      </c>
      <c r="N140">
        <v>0.65</v>
      </c>
    </row>
    <row r="141" spans="1:14" x14ac:dyDescent="0.25">
      <c r="A141" s="171">
        <v>40848</v>
      </c>
      <c r="B141" s="285">
        <v>0.8</v>
      </c>
      <c r="C141" s="285">
        <v>0.85</v>
      </c>
      <c r="D141">
        <v>0.8</v>
      </c>
      <c r="E141">
        <v>0.8</v>
      </c>
      <c r="F141">
        <v>0.9</v>
      </c>
      <c r="G141">
        <v>0.95</v>
      </c>
      <c r="H141">
        <v>0.85</v>
      </c>
      <c r="I141">
        <v>0.8</v>
      </c>
      <c r="J141">
        <v>0.95</v>
      </c>
      <c r="K141">
        <v>0.435</v>
      </c>
      <c r="L141">
        <v>0.8</v>
      </c>
      <c r="M141">
        <v>0.8</v>
      </c>
      <c r="N141">
        <v>0.95</v>
      </c>
    </row>
    <row r="142" spans="1:14" x14ac:dyDescent="0.25">
      <c r="A142" s="171">
        <v>40878</v>
      </c>
      <c r="B142" s="285">
        <v>1</v>
      </c>
      <c r="C142" s="285">
        <v>1.05</v>
      </c>
      <c r="D142">
        <v>1</v>
      </c>
      <c r="E142">
        <v>1</v>
      </c>
      <c r="F142">
        <v>1.1499999999999999</v>
      </c>
      <c r="G142">
        <v>1.25</v>
      </c>
      <c r="H142">
        <v>1.05</v>
      </c>
      <c r="I142">
        <v>1</v>
      </c>
      <c r="J142">
        <v>1.35</v>
      </c>
      <c r="K142">
        <v>0.625</v>
      </c>
      <c r="L142">
        <v>1.1000000000000001</v>
      </c>
      <c r="M142">
        <v>1</v>
      </c>
      <c r="N142">
        <v>1.25</v>
      </c>
    </row>
    <row r="143" spans="1:14" x14ac:dyDescent="0.25">
      <c r="A143" s="171">
        <v>40909</v>
      </c>
      <c r="B143" s="285">
        <v>1</v>
      </c>
      <c r="C143" s="285">
        <v>1.05</v>
      </c>
      <c r="D143">
        <v>1</v>
      </c>
      <c r="E143">
        <v>1</v>
      </c>
      <c r="F143">
        <v>1.1499999999999999</v>
      </c>
      <c r="G143">
        <v>1.45</v>
      </c>
      <c r="H143">
        <v>1.05</v>
      </c>
      <c r="I143">
        <v>1</v>
      </c>
      <c r="J143">
        <v>1.35</v>
      </c>
      <c r="K143">
        <v>0.65</v>
      </c>
      <c r="L143">
        <v>1.1000000000000001</v>
      </c>
      <c r="M143">
        <v>1</v>
      </c>
      <c r="N143">
        <v>1.45</v>
      </c>
    </row>
    <row r="144" spans="1:14" x14ac:dyDescent="0.25">
      <c r="A144" s="171">
        <v>40940</v>
      </c>
      <c r="B144" s="285">
        <v>1</v>
      </c>
      <c r="C144" s="285">
        <v>1.05</v>
      </c>
      <c r="D144">
        <v>1</v>
      </c>
      <c r="E144">
        <v>1</v>
      </c>
      <c r="F144">
        <v>1.1499999999999999</v>
      </c>
      <c r="G144">
        <v>1.45</v>
      </c>
      <c r="H144">
        <v>1.05</v>
      </c>
      <c r="I144">
        <v>1</v>
      </c>
      <c r="J144">
        <v>1.35</v>
      </c>
      <c r="K144">
        <v>0.65</v>
      </c>
      <c r="L144">
        <v>1.1000000000000001</v>
      </c>
      <c r="M144">
        <v>1</v>
      </c>
      <c r="N144">
        <v>1.45</v>
      </c>
    </row>
    <row r="145" spans="1:14" x14ac:dyDescent="0.25">
      <c r="A145" s="171">
        <v>40969</v>
      </c>
      <c r="B145" s="285">
        <v>0.75</v>
      </c>
      <c r="C145" s="285">
        <v>0.8</v>
      </c>
      <c r="D145">
        <v>0.75</v>
      </c>
      <c r="E145">
        <v>0.75</v>
      </c>
      <c r="F145">
        <v>0.85</v>
      </c>
      <c r="G145">
        <v>1</v>
      </c>
      <c r="H145">
        <v>0.75</v>
      </c>
      <c r="I145">
        <v>0.75</v>
      </c>
      <c r="J145">
        <v>0.95</v>
      </c>
      <c r="K145">
        <v>0.34</v>
      </c>
      <c r="L145">
        <v>0.75</v>
      </c>
      <c r="M145">
        <v>0.75</v>
      </c>
      <c r="N145">
        <v>1</v>
      </c>
    </row>
    <row r="146" spans="1:14" x14ac:dyDescent="0.25">
      <c r="A146" s="171">
        <v>41000</v>
      </c>
      <c r="B146" s="285">
        <v>0.4</v>
      </c>
      <c r="C146" s="285">
        <v>0.45</v>
      </c>
      <c r="D146">
        <v>0.4</v>
      </c>
      <c r="E146">
        <v>0.45</v>
      </c>
      <c r="F146">
        <v>0.45</v>
      </c>
      <c r="G146">
        <v>0.45</v>
      </c>
      <c r="H146">
        <v>0.45</v>
      </c>
      <c r="I146">
        <v>0.45</v>
      </c>
      <c r="J146">
        <v>0.5</v>
      </c>
      <c r="K146">
        <v>0.3</v>
      </c>
      <c r="L146">
        <v>0.45</v>
      </c>
      <c r="M146">
        <v>0.4</v>
      </c>
      <c r="N146">
        <v>0.45</v>
      </c>
    </row>
    <row r="147" spans="1:14" x14ac:dyDescent="0.25">
      <c r="A147" s="171">
        <v>41030</v>
      </c>
      <c r="B147" s="285">
        <v>0.45</v>
      </c>
      <c r="C147" s="285">
        <v>0.5</v>
      </c>
      <c r="D147">
        <v>0.4</v>
      </c>
      <c r="E147">
        <v>0.4</v>
      </c>
      <c r="F147">
        <v>0.45</v>
      </c>
      <c r="G147">
        <v>0.5</v>
      </c>
      <c r="H147">
        <v>0.45</v>
      </c>
      <c r="I147">
        <v>0.4</v>
      </c>
      <c r="J147">
        <v>0.45</v>
      </c>
      <c r="K147">
        <v>0.25</v>
      </c>
      <c r="L147">
        <v>0.5</v>
      </c>
      <c r="M147">
        <v>0.45</v>
      </c>
      <c r="N147">
        <v>0.5</v>
      </c>
    </row>
    <row r="148" spans="1:14" x14ac:dyDescent="0.25">
      <c r="A148" s="171">
        <v>41061</v>
      </c>
      <c r="B148" s="285">
        <v>0.45</v>
      </c>
      <c r="C148" s="285">
        <v>0.5</v>
      </c>
      <c r="D148">
        <v>0.4</v>
      </c>
      <c r="E148">
        <v>0.5</v>
      </c>
      <c r="F148">
        <v>0.45</v>
      </c>
      <c r="G148">
        <v>0.5</v>
      </c>
      <c r="H148">
        <v>0.5</v>
      </c>
      <c r="I148">
        <v>0.5</v>
      </c>
      <c r="J148">
        <v>0.5</v>
      </c>
      <c r="K148">
        <v>0.25</v>
      </c>
      <c r="L148">
        <v>0.5</v>
      </c>
      <c r="M148">
        <v>0.45</v>
      </c>
      <c r="N148">
        <v>0.5</v>
      </c>
    </row>
    <row r="149" spans="1:14" x14ac:dyDescent="0.25">
      <c r="A149" s="171">
        <v>41091</v>
      </c>
      <c r="B149" s="285">
        <v>0.5</v>
      </c>
      <c r="C149" s="285">
        <v>0.5</v>
      </c>
      <c r="D149">
        <v>0.4</v>
      </c>
      <c r="E149">
        <v>0.5</v>
      </c>
      <c r="F149">
        <v>0.5</v>
      </c>
      <c r="G149">
        <v>0.5</v>
      </c>
      <c r="H149">
        <v>0.5</v>
      </c>
      <c r="I149">
        <v>0.5</v>
      </c>
      <c r="J149">
        <v>0.5</v>
      </c>
      <c r="K149">
        <v>0.35</v>
      </c>
      <c r="L149">
        <v>0.55000000000000004</v>
      </c>
      <c r="M149">
        <v>0.5</v>
      </c>
      <c r="N149">
        <v>0.5</v>
      </c>
    </row>
    <row r="150" spans="1:14" x14ac:dyDescent="0.25">
      <c r="A150" s="171">
        <v>41122</v>
      </c>
      <c r="B150" s="285">
        <v>0.55000000000000004</v>
      </c>
      <c r="C150" s="285">
        <v>0.55000000000000004</v>
      </c>
      <c r="D150">
        <v>0.5</v>
      </c>
      <c r="E150">
        <v>0.6</v>
      </c>
      <c r="F150">
        <v>0.55000000000000004</v>
      </c>
      <c r="G150">
        <v>0.6</v>
      </c>
      <c r="H150">
        <v>0.55000000000000004</v>
      </c>
      <c r="I150">
        <v>0.6</v>
      </c>
      <c r="J150">
        <v>0.45</v>
      </c>
      <c r="K150">
        <v>0.38</v>
      </c>
      <c r="L150">
        <v>0.6</v>
      </c>
      <c r="M150">
        <v>0.55000000000000004</v>
      </c>
      <c r="N150">
        <v>0.6</v>
      </c>
    </row>
    <row r="151" spans="1:14" x14ac:dyDescent="0.25">
      <c r="A151" s="171">
        <v>41153</v>
      </c>
      <c r="B151" s="285">
        <v>0.55000000000000004</v>
      </c>
      <c r="C151" s="285">
        <v>0.55000000000000004</v>
      </c>
      <c r="D151">
        <v>0.55000000000000004</v>
      </c>
      <c r="E151">
        <v>0.55000000000000004</v>
      </c>
      <c r="F151">
        <v>0.55000000000000004</v>
      </c>
      <c r="G151">
        <v>0.6</v>
      </c>
      <c r="H151">
        <v>0.6</v>
      </c>
      <c r="I151">
        <v>0.55000000000000004</v>
      </c>
      <c r="J151">
        <v>0.5</v>
      </c>
      <c r="K151">
        <v>0.34</v>
      </c>
      <c r="L151">
        <v>0.6</v>
      </c>
      <c r="M151">
        <v>0.55000000000000004</v>
      </c>
      <c r="N151">
        <v>0.6</v>
      </c>
    </row>
    <row r="152" spans="1:14" x14ac:dyDescent="0.25">
      <c r="A152" s="171">
        <v>41183</v>
      </c>
      <c r="B152" s="285">
        <v>0.6</v>
      </c>
      <c r="C152" s="285">
        <v>0.6</v>
      </c>
      <c r="D152">
        <v>0.55000000000000004</v>
      </c>
      <c r="E152">
        <v>0.6</v>
      </c>
      <c r="F152">
        <v>0.6</v>
      </c>
      <c r="G152">
        <v>0.65</v>
      </c>
      <c r="H152">
        <v>0.65</v>
      </c>
      <c r="I152">
        <v>0.6</v>
      </c>
      <c r="J152">
        <v>0.5</v>
      </c>
      <c r="K152">
        <v>0.39</v>
      </c>
      <c r="L152">
        <v>0.65</v>
      </c>
      <c r="M152">
        <v>0.6</v>
      </c>
      <c r="N152">
        <v>0.65</v>
      </c>
    </row>
    <row r="153" spans="1:14" x14ac:dyDescent="0.25">
      <c r="A153" s="171">
        <v>41214</v>
      </c>
      <c r="B153" s="285">
        <v>0.8</v>
      </c>
      <c r="C153" s="285">
        <v>0.85</v>
      </c>
      <c r="D153">
        <v>0.8</v>
      </c>
      <c r="E153">
        <v>0.8</v>
      </c>
      <c r="F153">
        <v>0.9</v>
      </c>
      <c r="G153">
        <v>0.95</v>
      </c>
      <c r="H153">
        <v>0.85</v>
      </c>
      <c r="I153">
        <v>0.8</v>
      </c>
      <c r="J153">
        <v>0.95</v>
      </c>
      <c r="K153">
        <v>0.435</v>
      </c>
      <c r="L153">
        <v>0.8</v>
      </c>
      <c r="M153">
        <v>0.8</v>
      </c>
      <c r="N153">
        <v>0.95</v>
      </c>
    </row>
    <row r="154" spans="1:14" x14ac:dyDescent="0.25">
      <c r="A154" s="171">
        <v>41244</v>
      </c>
      <c r="B154" s="285">
        <v>1</v>
      </c>
      <c r="C154" s="285">
        <v>1.05</v>
      </c>
      <c r="D154">
        <v>1</v>
      </c>
      <c r="E154">
        <v>1</v>
      </c>
      <c r="F154">
        <v>1.1499999999999999</v>
      </c>
      <c r="G154">
        <v>1.25</v>
      </c>
      <c r="H154">
        <v>1.05</v>
      </c>
      <c r="I154">
        <v>1</v>
      </c>
      <c r="J154">
        <v>1.35</v>
      </c>
      <c r="K154">
        <v>0.625</v>
      </c>
      <c r="L154">
        <v>1.1000000000000001</v>
      </c>
      <c r="M154">
        <v>1</v>
      </c>
      <c r="N154">
        <v>1.25</v>
      </c>
    </row>
    <row r="155" spans="1:14" x14ac:dyDescent="0.25">
      <c r="A155" s="171">
        <v>41275</v>
      </c>
      <c r="B155" s="285">
        <v>1</v>
      </c>
      <c r="C155" s="285">
        <v>1.05</v>
      </c>
      <c r="D155">
        <v>1</v>
      </c>
      <c r="E155">
        <v>1</v>
      </c>
      <c r="F155">
        <v>1.1499999999999999</v>
      </c>
      <c r="G155">
        <v>1.45</v>
      </c>
      <c r="H155">
        <v>1.05</v>
      </c>
      <c r="I155">
        <v>1</v>
      </c>
      <c r="J155">
        <v>1.35</v>
      </c>
      <c r="K155">
        <v>0.65</v>
      </c>
      <c r="L155">
        <v>1.1000000000000001</v>
      </c>
      <c r="M155">
        <v>1</v>
      </c>
      <c r="N155">
        <v>1.45</v>
      </c>
    </row>
    <row r="156" spans="1:14" x14ac:dyDescent="0.25">
      <c r="A156" s="171">
        <v>41306</v>
      </c>
      <c r="B156" s="285">
        <v>1</v>
      </c>
      <c r="C156" s="285">
        <v>1.05</v>
      </c>
      <c r="D156">
        <v>1</v>
      </c>
      <c r="E156">
        <v>1</v>
      </c>
      <c r="F156">
        <v>1.1499999999999999</v>
      </c>
      <c r="G156">
        <v>1.45</v>
      </c>
      <c r="H156">
        <v>1.05</v>
      </c>
      <c r="I156">
        <v>1</v>
      </c>
      <c r="J156">
        <v>1.35</v>
      </c>
      <c r="K156">
        <v>0.65</v>
      </c>
      <c r="L156">
        <v>1.1000000000000001</v>
      </c>
      <c r="M156">
        <v>1</v>
      </c>
      <c r="N156">
        <v>1.45</v>
      </c>
    </row>
    <row r="157" spans="1:14" x14ac:dyDescent="0.25">
      <c r="A157" s="171">
        <v>41334</v>
      </c>
      <c r="B157" s="285">
        <v>0.75</v>
      </c>
      <c r="C157" s="285">
        <v>0.8</v>
      </c>
      <c r="D157">
        <v>0.75</v>
      </c>
      <c r="E157">
        <v>0.75</v>
      </c>
      <c r="F157">
        <v>0.85</v>
      </c>
      <c r="G157">
        <v>1</v>
      </c>
      <c r="H157">
        <v>0.75</v>
      </c>
      <c r="I157">
        <v>0.75</v>
      </c>
      <c r="J157">
        <v>0.95</v>
      </c>
      <c r="K157">
        <v>0.34</v>
      </c>
      <c r="L157">
        <v>0.75</v>
      </c>
      <c r="M157">
        <v>0.75</v>
      </c>
      <c r="N157">
        <v>1</v>
      </c>
    </row>
    <row r="158" spans="1:14" x14ac:dyDescent="0.25">
      <c r="A158" s="171">
        <v>41365</v>
      </c>
      <c r="B158" s="285">
        <v>0.4</v>
      </c>
      <c r="C158" s="285">
        <v>0.45</v>
      </c>
      <c r="D158">
        <v>0.4</v>
      </c>
      <c r="E158">
        <v>0.45</v>
      </c>
      <c r="F158">
        <v>0.45</v>
      </c>
      <c r="G158">
        <v>0.45</v>
      </c>
      <c r="H158">
        <v>0.45</v>
      </c>
      <c r="I158">
        <v>0.45</v>
      </c>
      <c r="J158">
        <v>0.5</v>
      </c>
      <c r="K158">
        <v>0.3</v>
      </c>
      <c r="L158">
        <v>0.45</v>
      </c>
      <c r="M158">
        <v>0.4</v>
      </c>
      <c r="N158">
        <v>0.45</v>
      </c>
    </row>
    <row r="159" spans="1:14" x14ac:dyDescent="0.25">
      <c r="A159" s="171">
        <v>41395</v>
      </c>
      <c r="B159" s="285">
        <v>0.45</v>
      </c>
      <c r="C159" s="285">
        <v>0.5</v>
      </c>
      <c r="D159">
        <v>0.4</v>
      </c>
      <c r="E159">
        <v>0.4</v>
      </c>
      <c r="F159">
        <v>0.45</v>
      </c>
      <c r="G159">
        <v>0.5</v>
      </c>
      <c r="H159">
        <v>0.45</v>
      </c>
      <c r="I159">
        <v>0.4</v>
      </c>
      <c r="J159">
        <v>0.45</v>
      </c>
      <c r="K159">
        <v>0.25</v>
      </c>
      <c r="L159">
        <v>0.5</v>
      </c>
      <c r="M159">
        <v>0.45</v>
      </c>
      <c r="N159">
        <v>0.5</v>
      </c>
    </row>
    <row r="160" spans="1:14" x14ac:dyDescent="0.25">
      <c r="A160" s="171">
        <v>41426</v>
      </c>
      <c r="B160" s="285">
        <v>0.45</v>
      </c>
      <c r="C160" s="285">
        <v>0.5</v>
      </c>
      <c r="D160">
        <v>0.4</v>
      </c>
      <c r="E160">
        <v>0.5</v>
      </c>
      <c r="F160">
        <v>0.45</v>
      </c>
      <c r="G160">
        <v>0.5</v>
      </c>
      <c r="H160">
        <v>0.5</v>
      </c>
      <c r="I160">
        <v>0.5</v>
      </c>
      <c r="J160">
        <v>0.5</v>
      </c>
      <c r="K160">
        <v>0.25</v>
      </c>
      <c r="L160">
        <v>0.5</v>
      </c>
      <c r="M160">
        <v>0.45</v>
      </c>
      <c r="N160">
        <v>0.5</v>
      </c>
    </row>
    <row r="161" spans="1:14" x14ac:dyDescent="0.25">
      <c r="A161" s="171">
        <v>41456</v>
      </c>
      <c r="B161" s="285">
        <v>0.5</v>
      </c>
      <c r="C161" s="285">
        <v>0.5</v>
      </c>
      <c r="D161">
        <v>0.4</v>
      </c>
      <c r="E161">
        <v>0.5</v>
      </c>
      <c r="F161">
        <v>0.5</v>
      </c>
      <c r="G161">
        <v>0.5</v>
      </c>
      <c r="H161">
        <v>0.5</v>
      </c>
      <c r="I161">
        <v>0.5</v>
      </c>
      <c r="J161">
        <v>0.5</v>
      </c>
      <c r="K161">
        <v>0.35</v>
      </c>
      <c r="L161">
        <v>0.55000000000000004</v>
      </c>
      <c r="M161">
        <v>0.5</v>
      </c>
      <c r="N161">
        <v>0.5</v>
      </c>
    </row>
    <row r="162" spans="1:14" x14ac:dyDescent="0.25">
      <c r="A162" s="171">
        <v>41487</v>
      </c>
      <c r="B162" s="285">
        <v>0.55000000000000004</v>
      </c>
      <c r="C162" s="285">
        <v>0.55000000000000004</v>
      </c>
      <c r="D162">
        <v>0.5</v>
      </c>
      <c r="E162">
        <v>0.6</v>
      </c>
      <c r="F162">
        <v>0.55000000000000004</v>
      </c>
      <c r="G162">
        <v>0.6</v>
      </c>
      <c r="H162">
        <v>0.55000000000000004</v>
      </c>
      <c r="I162">
        <v>0.6</v>
      </c>
      <c r="J162">
        <v>0.45</v>
      </c>
      <c r="K162">
        <v>0.38</v>
      </c>
      <c r="L162">
        <v>0.6</v>
      </c>
      <c r="M162">
        <v>0.55000000000000004</v>
      </c>
      <c r="N162">
        <v>0.6</v>
      </c>
    </row>
    <row r="163" spans="1:14" x14ac:dyDescent="0.25">
      <c r="A163" s="171">
        <v>41518</v>
      </c>
      <c r="B163" s="285">
        <v>0.55000000000000004</v>
      </c>
      <c r="C163" s="285">
        <v>0.55000000000000004</v>
      </c>
      <c r="D163">
        <v>0.55000000000000004</v>
      </c>
      <c r="E163">
        <v>0.55000000000000004</v>
      </c>
      <c r="F163">
        <v>0.55000000000000004</v>
      </c>
      <c r="G163">
        <v>0.6</v>
      </c>
      <c r="H163">
        <v>0.6</v>
      </c>
      <c r="I163">
        <v>0.55000000000000004</v>
      </c>
      <c r="J163">
        <v>0.5</v>
      </c>
      <c r="K163">
        <v>0.34</v>
      </c>
      <c r="L163">
        <v>0.6</v>
      </c>
      <c r="M163">
        <v>0.55000000000000004</v>
      </c>
      <c r="N163">
        <v>0.6</v>
      </c>
    </row>
    <row r="164" spans="1:14" x14ac:dyDescent="0.25">
      <c r="A164" s="171">
        <v>41548</v>
      </c>
      <c r="B164" s="285">
        <v>0.6</v>
      </c>
      <c r="C164" s="285">
        <v>0.6</v>
      </c>
      <c r="D164">
        <v>0.55000000000000004</v>
      </c>
      <c r="E164">
        <v>0.6</v>
      </c>
      <c r="F164">
        <v>0.6</v>
      </c>
      <c r="G164">
        <v>0.65</v>
      </c>
      <c r="H164">
        <v>0.65</v>
      </c>
      <c r="I164">
        <v>0.6</v>
      </c>
      <c r="J164">
        <v>0.5</v>
      </c>
      <c r="K164">
        <v>0.39</v>
      </c>
      <c r="L164">
        <v>0.65</v>
      </c>
      <c r="M164">
        <v>0.6</v>
      </c>
      <c r="N164">
        <v>0.65</v>
      </c>
    </row>
    <row r="165" spans="1:14" x14ac:dyDescent="0.25">
      <c r="A165" s="171">
        <v>41579</v>
      </c>
      <c r="B165" s="285">
        <v>0.8</v>
      </c>
      <c r="C165" s="285">
        <v>0.85</v>
      </c>
      <c r="D165">
        <v>0.8</v>
      </c>
      <c r="E165">
        <v>0.8</v>
      </c>
      <c r="F165">
        <v>0.9</v>
      </c>
      <c r="G165">
        <v>0.95</v>
      </c>
      <c r="H165">
        <v>0.85</v>
      </c>
      <c r="I165">
        <v>0.8</v>
      </c>
      <c r="J165">
        <v>0.95</v>
      </c>
      <c r="K165">
        <v>0.435</v>
      </c>
      <c r="L165">
        <v>0.8</v>
      </c>
      <c r="M165">
        <v>0.8</v>
      </c>
      <c r="N165">
        <v>0.95</v>
      </c>
    </row>
    <row r="166" spans="1:14" x14ac:dyDescent="0.25">
      <c r="A166" s="171">
        <v>41609</v>
      </c>
      <c r="B166" s="285">
        <v>1</v>
      </c>
      <c r="C166" s="285">
        <v>1.05</v>
      </c>
      <c r="D166">
        <v>1</v>
      </c>
      <c r="E166">
        <v>1</v>
      </c>
      <c r="F166">
        <v>1.1499999999999999</v>
      </c>
      <c r="G166">
        <v>1.25</v>
      </c>
      <c r="H166">
        <v>1.05</v>
      </c>
      <c r="I166">
        <v>1</v>
      </c>
      <c r="J166">
        <v>1.35</v>
      </c>
      <c r="K166">
        <v>0.625</v>
      </c>
      <c r="L166">
        <v>1.1000000000000001</v>
      </c>
      <c r="M166">
        <v>1</v>
      </c>
      <c r="N166">
        <v>1.25</v>
      </c>
    </row>
    <row r="167" spans="1:14" x14ac:dyDescent="0.25">
      <c r="A167" s="171">
        <v>41640</v>
      </c>
      <c r="B167" s="285">
        <v>1</v>
      </c>
      <c r="C167" s="285">
        <v>1.05</v>
      </c>
      <c r="D167">
        <v>1</v>
      </c>
      <c r="E167">
        <v>1</v>
      </c>
      <c r="F167">
        <v>1.1499999999999999</v>
      </c>
      <c r="G167">
        <v>1.45</v>
      </c>
      <c r="H167">
        <v>1.05</v>
      </c>
      <c r="I167">
        <v>1</v>
      </c>
      <c r="J167">
        <v>1.35</v>
      </c>
      <c r="K167">
        <v>0.65</v>
      </c>
      <c r="L167">
        <v>1.1000000000000001</v>
      </c>
      <c r="M167">
        <v>1</v>
      </c>
      <c r="N167">
        <v>1.45</v>
      </c>
    </row>
    <row r="168" spans="1:14" x14ac:dyDescent="0.25">
      <c r="A168" s="171">
        <v>41671</v>
      </c>
      <c r="B168" s="285">
        <v>1</v>
      </c>
      <c r="C168" s="285">
        <v>1.05</v>
      </c>
      <c r="D168">
        <v>1</v>
      </c>
      <c r="E168">
        <v>1</v>
      </c>
      <c r="F168">
        <v>1.1499999999999999</v>
      </c>
      <c r="G168">
        <v>1.45</v>
      </c>
      <c r="H168">
        <v>1.05</v>
      </c>
      <c r="I168">
        <v>1</v>
      </c>
      <c r="J168">
        <v>1.35</v>
      </c>
      <c r="K168">
        <v>0.65</v>
      </c>
      <c r="L168">
        <v>1.1000000000000001</v>
      </c>
      <c r="M168">
        <v>1</v>
      </c>
      <c r="N168">
        <v>1.45</v>
      </c>
    </row>
    <row r="169" spans="1:14" x14ac:dyDescent="0.25">
      <c r="A169" s="171">
        <v>41699</v>
      </c>
      <c r="B169" s="285">
        <v>0.75</v>
      </c>
      <c r="C169" s="285">
        <v>0.8</v>
      </c>
      <c r="D169">
        <v>0.75</v>
      </c>
      <c r="E169">
        <v>0.75</v>
      </c>
      <c r="F169">
        <v>0.85</v>
      </c>
      <c r="G169">
        <v>1</v>
      </c>
      <c r="H169">
        <v>0.75</v>
      </c>
      <c r="I169">
        <v>0.75</v>
      </c>
      <c r="J169">
        <v>0.95</v>
      </c>
      <c r="K169">
        <v>0.34</v>
      </c>
      <c r="L169">
        <v>0.75</v>
      </c>
      <c r="M169">
        <v>0.75</v>
      </c>
      <c r="N169">
        <v>1</v>
      </c>
    </row>
    <row r="170" spans="1:14" x14ac:dyDescent="0.25">
      <c r="A170" s="171">
        <v>41730</v>
      </c>
      <c r="B170" s="285">
        <v>0.4</v>
      </c>
      <c r="C170" s="285">
        <v>0.45</v>
      </c>
      <c r="D170">
        <v>0.4</v>
      </c>
      <c r="E170">
        <v>0.45</v>
      </c>
      <c r="F170">
        <v>0.45</v>
      </c>
      <c r="G170">
        <v>0.45</v>
      </c>
      <c r="H170">
        <v>0.45</v>
      </c>
      <c r="I170">
        <v>0.45</v>
      </c>
      <c r="J170">
        <v>0.5</v>
      </c>
      <c r="K170">
        <v>0.3</v>
      </c>
      <c r="L170">
        <v>0.45</v>
      </c>
      <c r="M170">
        <v>0.4</v>
      </c>
      <c r="N170">
        <v>0.45</v>
      </c>
    </row>
    <row r="171" spans="1:14" x14ac:dyDescent="0.25">
      <c r="A171" s="171">
        <v>41760</v>
      </c>
      <c r="B171" s="285">
        <v>0.45</v>
      </c>
      <c r="C171" s="285">
        <v>0.5</v>
      </c>
      <c r="D171">
        <v>0.4</v>
      </c>
      <c r="E171">
        <v>0.4</v>
      </c>
      <c r="F171">
        <v>0.45</v>
      </c>
      <c r="G171">
        <v>0.5</v>
      </c>
      <c r="H171">
        <v>0.45</v>
      </c>
      <c r="I171">
        <v>0.4</v>
      </c>
      <c r="J171">
        <v>0.45</v>
      </c>
      <c r="K171">
        <v>0.25</v>
      </c>
      <c r="L171">
        <v>0.5</v>
      </c>
      <c r="M171">
        <v>0.45</v>
      </c>
      <c r="N171">
        <v>0.5</v>
      </c>
    </row>
    <row r="172" spans="1:14" x14ac:dyDescent="0.25">
      <c r="A172" s="171">
        <v>41791</v>
      </c>
      <c r="B172" s="285">
        <v>0.45</v>
      </c>
      <c r="C172" s="285">
        <v>0.5</v>
      </c>
      <c r="D172">
        <v>0.4</v>
      </c>
      <c r="E172">
        <v>0.5</v>
      </c>
      <c r="F172">
        <v>0.45</v>
      </c>
      <c r="G172">
        <v>0.5</v>
      </c>
      <c r="H172">
        <v>0.5</v>
      </c>
      <c r="I172">
        <v>0.5</v>
      </c>
      <c r="J172">
        <v>0.5</v>
      </c>
      <c r="K172">
        <v>0.25</v>
      </c>
      <c r="L172">
        <v>0.5</v>
      </c>
      <c r="M172">
        <v>0.45</v>
      </c>
      <c r="N172">
        <v>0.5</v>
      </c>
    </row>
    <row r="173" spans="1:14" x14ac:dyDescent="0.25">
      <c r="A173" s="171">
        <v>41821</v>
      </c>
      <c r="B173" s="285">
        <v>0.5</v>
      </c>
      <c r="C173" s="285">
        <v>0.5</v>
      </c>
      <c r="D173">
        <v>0.4</v>
      </c>
      <c r="E173">
        <v>0.5</v>
      </c>
      <c r="F173">
        <v>0.5</v>
      </c>
      <c r="G173">
        <v>0.5</v>
      </c>
      <c r="H173">
        <v>0.5</v>
      </c>
      <c r="I173">
        <v>0.5</v>
      </c>
      <c r="J173">
        <v>0.5</v>
      </c>
      <c r="K173">
        <v>0.35</v>
      </c>
      <c r="L173">
        <v>0.55000000000000004</v>
      </c>
      <c r="M173">
        <v>0.5</v>
      </c>
      <c r="N173">
        <v>0.5</v>
      </c>
    </row>
    <row r="174" spans="1:14" x14ac:dyDescent="0.25">
      <c r="A174" s="171">
        <v>41852</v>
      </c>
      <c r="B174" s="285">
        <v>0.55000000000000004</v>
      </c>
      <c r="C174" s="285">
        <v>0.55000000000000004</v>
      </c>
      <c r="D174">
        <v>0.5</v>
      </c>
      <c r="E174">
        <v>0.6</v>
      </c>
      <c r="F174">
        <v>0.55000000000000004</v>
      </c>
      <c r="G174">
        <v>0.6</v>
      </c>
      <c r="H174">
        <v>0.55000000000000004</v>
      </c>
      <c r="I174">
        <v>0.6</v>
      </c>
      <c r="J174">
        <v>0.45</v>
      </c>
      <c r="K174">
        <v>0.38</v>
      </c>
      <c r="L174">
        <v>0.6</v>
      </c>
      <c r="M174">
        <v>0.55000000000000004</v>
      </c>
      <c r="N174">
        <v>0.6</v>
      </c>
    </row>
    <row r="175" spans="1:14" x14ac:dyDescent="0.25">
      <c r="A175" s="171">
        <v>41883</v>
      </c>
      <c r="B175" s="285">
        <v>0.55000000000000004</v>
      </c>
      <c r="C175" s="285">
        <v>0.55000000000000004</v>
      </c>
      <c r="D175">
        <v>0.55000000000000004</v>
      </c>
      <c r="E175">
        <v>0.55000000000000004</v>
      </c>
      <c r="F175">
        <v>0.55000000000000004</v>
      </c>
      <c r="G175">
        <v>0.6</v>
      </c>
      <c r="H175">
        <v>0.6</v>
      </c>
      <c r="I175">
        <v>0.55000000000000004</v>
      </c>
      <c r="J175">
        <v>0.5</v>
      </c>
      <c r="K175">
        <v>0.34</v>
      </c>
      <c r="L175">
        <v>0.6</v>
      </c>
      <c r="M175">
        <v>0.55000000000000004</v>
      </c>
      <c r="N175">
        <v>0.6</v>
      </c>
    </row>
    <row r="176" spans="1:14" x14ac:dyDescent="0.25">
      <c r="A176" s="171">
        <v>41913</v>
      </c>
      <c r="B176" s="285">
        <v>0.6</v>
      </c>
      <c r="C176" s="285">
        <v>0.6</v>
      </c>
      <c r="D176">
        <v>0.55000000000000004</v>
      </c>
      <c r="E176">
        <v>0.6</v>
      </c>
      <c r="F176">
        <v>0.6</v>
      </c>
      <c r="G176">
        <v>0.65</v>
      </c>
      <c r="H176">
        <v>0.65</v>
      </c>
      <c r="I176">
        <v>0.6</v>
      </c>
      <c r="J176">
        <v>0.5</v>
      </c>
      <c r="K176">
        <v>0.39</v>
      </c>
      <c r="L176">
        <v>0.65</v>
      </c>
      <c r="M176">
        <v>0.6</v>
      </c>
      <c r="N176">
        <v>0.65</v>
      </c>
    </row>
    <row r="177" spans="1:14" x14ac:dyDescent="0.25">
      <c r="A177" s="171">
        <v>41944</v>
      </c>
      <c r="B177" s="285">
        <v>0.8</v>
      </c>
      <c r="C177" s="285">
        <v>0.85</v>
      </c>
      <c r="D177">
        <v>0.8</v>
      </c>
      <c r="E177">
        <v>0.8</v>
      </c>
      <c r="F177">
        <v>0.9</v>
      </c>
      <c r="G177">
        <v>0.95</v>
      </c>
      <c r="H177">
        <v>0.85</v>
      </c>
      <c r="I177">
        <v>0.8</v>
      </c>
      <c r="J177">
        <v>0.95</v>
      </c>
      <c r="K177">
        <v>0.435</v>
      </c>
      <c r="L177">
        <v>0.8</v>
      </c>
      <c r="M177">
        <v>0.8</v>
      </c>
      <c r="N177">
        <v>0.95</v>
      </c>
    </row>
    <row r="178" spans="1:14" x14ac:dyDescent="0.25">
      <c r="A178" s="171">
        <v>41974</v>
      </c>
      <c r="B178" s="285">
        <v>1</v>
      </c>
      <c r="C178" s="285">
        <v>1.05</v>
      </c>
      <c r="D178">
        <v>1</v>
      </c>
      <c r="E178">
        <v>1</v>
      </c>
      <c r="F178">
        <v>1.1499999999999999</v>
      </c>
      <c r="G178">
        <v>1.25</v>
      </c>
      <c r="H178">
        <v>1.05</v>
      </c>
      <c r="I178">
        <v>1</v>
      </c>
      <c r="J178">
        <v>1.35</v>
      </c>
      <c r="K178">
        <v>0.625</v>
      </c>
      <c r="L178">
        <v>1.1000000000000001</v>
      </c>
      <c r="M178">
        <v>1</v>
      </c>
      <c r="N178">
        <v>1.25</v>
      </c>
    </row>
    <row r="179" spans="1:14" x14ac:dyDescent="0.25">
      <c r="A179" s="171">
        <v>42005</v>
      </c>
      <c r="B179" s="285">
        <v>1</v>
      </c>
      <c r="C179" s="285">
        <v>1.05</v>
      </c>
      <c r="D179">
        <v>1</v>
      </c>
      <c r="E179">
        <v>1</v>
      </c>
      <c r="F179">
        <v>1.1499999999999999</v>
      </c>
      <c r="G179">
        <v>1.45</v>
      </c>
      <c r="H179">
        <v>1.05</v>
      </c>
      <c r="I179">
        <v>1</v>
      </c>
      <c r="J179">
        <v>1.35</v>
      </c>
      <c r="K179">
        <v>0.625</v>
      </c>
      <c r="L179">
        <v>1.1000000000000001</v>
      </c>
      <c r="M179">
        <v>1</v>
      </c>
      <c r="N179">
        <v>1.45</v>
      </c>
    </row>
    <row r="180" spans="1:14" x14ac:dyDescent="0.25">
      <c r="A180" s="171">
        <v>42036</v>
      </c>
      <c r="B180" s="285">
        <v>1</v>
      </c>
      <c r="C180" s="285">
        <v>1.05</v>
      </c>
      <c r="D180">
        <v>1</v>
      </c>
      <c r="E180">
        <v>1</v>
      </c>
      <c r="F180">
        <v>1.1499999999999999</v>
      </c>
      <c r="G180">
        <v>1.45</v>
      </c>
      <c r="H180">
        <v>1.05</v>
      </c>
      <c r="I180">
        <v>1</v>
      </c>
      <c r="J180">
        <v>1.35</v>
      </c>
      <c r="K180">
        <v>0.34</v>
      </c>
      <c r="L180">
        <v>1.1000000000000001</v>
      </c>
      <c r="M180">
        <v>1</v>
      </c>
      <c r="N180">
        <v>1.45</v>
      </c>
    </row>
    <row r="181" spans="1:14" x14ac:dyDescent="0.25">
      <c r="A181" s="171">
        <v>42064</v>
      </c>
      <c r="B181" s="285">
        <v>0.75</v>
      </c>
      <c r="C181" s="285">
        <v>0.8</v>
      </c>
      <c r="D181">
        <v>0.75</v>
      </c>
      <c r="E181">
        <v>0.75</v>
      </c>
      <c r="F181">
        <v>0.85</v>
      </c>
      <c r="G181">
        <v>1</v>
      </c>
      <c r="H181">
        <v>0.75</v>
      </c>
      <c r="I181">
        <v>0.75</v>
      </c>
      <c r="J181">
        <v>0.95</v>
      </c>
      <c r="K181">
        <v>0.3</v>
      </c>
      <c r="L181">
        <v>0.75</v>
      </c>
      <c r="M181">
        <v>0.75</v>
      </c>
      <c r="N181">
        <v>1</v>
      </c>
    </row>
    <row r="182" spans="1:14" x14ac:dyDescent="0.25">
      <c r="A182" s="171">
        <v>42095</v>
      </c>
      <c r="B182" s="285">
        <v>0.4</v>
      </c>
      <c r="C182" s="285">
        <v>0.45</v>
      </c>
      <c r="D182">
        <v>0.4</v>
      </c>
      <c r="E182">
        <v>0.45</v>
      </c>
      <c r="F182">
        <v>0.45</v>
      </c>
      <c r="G182">
        <v>0.45</v>
      </c>
      <c r="H182">
        <v>0.45</v>
      </c>
      <c r="I182">
        <v>0.45</v>
      </c>
      <c r="J182">
        <v>0.5</v>
      </c>
      <c r="K182">
        <v>0.25</v>
      </c>
      <c r="L182">
        <v>0.45</v>
      </c>
      <c r="M182">
        <v>0.4</v>
      </c>
      <c r="N182">
        <v>0.45</v>
      </c>
    </row>
    <row r="183" spans="1:14" x14ac:dyDescent="0.25">
      <c r="A183" s="171">
        <v>42125</v>
      </c>
      <c r="B183" s="285">
        <v>0.45</v>
      </c>
      <c r="C183" s="285">
        <v>0.5</v>
      </c>
      <c r="D183">
        <v>0.4</v>
      </c>
      <c r="E183">
        <v>0.4</v>
      </c>
      <c r="F183">
        <v>0.45</v>
      </c>
      <c r="G183">
        <v>0.5</v>
      </c>
      <c r="H183">
        <v>0.45</v>
      </c>
      <c r="I183">
        <v>0.4</v>
      </c>
      <c r="J183">
        <v>0.45</v>
      </c>
      <c r="K183">
        <v>0.25</v>
      </c>
      <c r="L183">
        <v>0.5</v>
      </c>
      <c r="M183">
        <v>0.45</v>
      </c>
      <c r="N183">
        <v>0.5</v>
      </c>
    </row>
    <row r="184" spans="1:14" x14ac:dyDescent="0.25">
      <c r="A184" s="171">
        <v>42156</v>
      </c>
      <c r="B184" s="285">
        <v>0.45</v>
      </c>
      <c r="C184" s="285">
        <v>0.5</v>
      </c>
      <c r="D184">
        <v>0.4</v>
      </c>
      <c r="E184">
        <v>0.5</v>
      </c>
      <c r="F184">
        <v>0.45</v>
      </c>
      <c r="G184">
        <v>0.5</v>
      </c>
      <c r="H184">
        <v>0.5</v>
      </c>
      <c r="I184">
        <v>0.5</v>
      </c>
      <c r="J184">
        <v>0.5</v>
      </c>
      <c r="K184">
        <v>0.35</v>
      </c>
      <c r="L184">
        <v>0.5</v>
      </c>
      <c r="M184">
        <v>0.45</v>
      </c>
      <c r="N184">
        <v>0.5</v>
      </c>
    </row>
    <row r="185" spans="1:14" x14ac:dyDescent="0.25">
      <c r="A185" s="171">
        <v>42186</v>
      </c>
      <c r="B185" s="285">
        <v>0.5</v>
      </c>
      <c r="C185" s="285">
        <v>0.5</v>
      </c>
      <c r="D185">
        <v>0.4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0.39</v>
      </c>
      <c r="L185">
        <v>0.55000000000000004</v>
      </c>
      <c r="M185">
        <v>0.5</v>
      </c>
      <c r="N185">
        <v>0.5</v>
      </c>
    </row>
    <row r="186" spans="1:14" x14ac:dyDescent="0.25">
      <c r="A186" s="171">
        <v>42217</v>
      </c>
      <c r="B186" s="285">
        <v>0.55000000000000004</v>
      </c>
      <c r="C186" s="285">
        <v>0.55000000000000004</v>
      </c>
      <c r="D186">
        <v>0.5</v>
      </c>
      <c r="E186">
        <v>0.6</v>
      </c>
      <c r="F186">
        <v>0.55000000000000004</v>
      </c>
      <c r="G186">
        <v>0.6</v>
      </c>
      <c r="H186">
        <v>0.55000000000000004</v>
      </c>
      <c r="I186">
        <v>0.6</v>
      </c>
      <c r="J186">
        <v>0.45</v>
      </c>
      <c r="K186">
        <v>0.34</v>
      </c>
      <c r="L186">
        <v>0.6</v>
      </c>
      <c r="M186">
        <v>0.55000000000000004</v>
      </c>
      <c r="N186">
        <v>0.6</v>
      </c>
    </row>
    <row r="187" spans="1:14" x14ac:dyDescent="0.25">
      <c r="A187" s="171">
        <v>42248</v>
      </c>
      <c r="B187" s="285">
        <v>0.55000000000000004</v>
      </c>
      <c r="C187" s="285">
        <v>0.55000000000000004</v>
      </c>
      <c r="D187">
        <v>0.55000000000000004</v>
      </c>
      <c r="E187">
        <v>0.55000000000000004</v>
      </c>
      <c r="F187">
        <v>0.55000000000000004</v>
      </c>
      <c r="G187">
        <v>0.6</v>
      </c>
      <c r="H187">
        <v>0.6</v>
      </c>
      <c r="I187">
        <v>0.55000000000000004</v>
      </c>
      <c r="J187">
        <v>0.5</v>
      </c>
      <c r="K187">
        <v>0.39</v>
      </c>
      <c r="L187">
        <v>0.6</v>
      </c>
      <c r="M187">
        <v>0.55000000000000004</v>
      </c>
      <c r="N187">
        <v>0.6</v>
      </c>
    </row>
    <row r="188" spans="1:14" x14ac:dyDescent="0.25">
      <c r="A188" s="171">
        <v>42278</v>
      </c>
      <c r="B188" s="285">
        <v>0.6</v>
      </c>
      <c r="C188" s="285">
        <v>0.6</v>
      </c>
      <c r="D188">
        <v>0.55000000000000004</v>
      </c>
      <c r="E188">
        <v>0.6</v>
      </c>
      <c r="F188">
        <v>0.6</v>
      </c>
      <c r="G188">
        <v>0.65</v>
      </c>
      <c r="H188">
        <v>0.65</v>
      </c>
      <c r="I188">
        <v>0.6</v>
      </c>
      <c r="J188">
        <v>0.5</v>
      </c>
      <c r="K188">
        <v>0.435</v>
      </c>
      <c r="L188">
        <v>0.65</v>
      </c>
      <c r="M188">
        <v>0.6</v>
      </c>
      <c r="N188">
        <v>0.65</v>
      </c>
    </row>
    <row r="189" spans="1:14" x14ac:dyDescent="0.25">
      <c r="A189" s="171">
        <v>42309</v>
      </c>
      <c r="B189" s="285">
        <v>0.8</v>
      </c>
      <c r="C189" s="285">
        <v>0.85</v>
      </c>
      <c r="D189">
        <v>0.8</v>
      </c>
      <c r="E189">
        <v>0.8</v>
      </c>
      <c r="F189">
        <v>0.9</v>
      </c>
      <c r="G189">
        <v>0.95</v>
      </c>
      <c r="H189">
        <v>0.85</v>
      </c>
      <c r="I189">
        <v>0.8</v>
      </c>
      <c r="J189">
        <v>0.95</v>
      </c>
      <c r="K189">
        <v>0.625</v>
      </c>
      <c r="L189">
        <v>0.8</v>
      </c>
      <c r="M189">
        <v>0.8</v>
      </c>
      <c r="N189">
        <v>0.95</v>
      </c>
    </row>
    <row r="190" spans="1:14" x14ac:dyDescent="0.25">
      <c r="A190" s="171">
        <v>42339</v>
      </c>
      <c r="B190" s="285">
        <v>1</v>
      </c>
      <c r="C190" s="285">
        <v>1.05</v>
      </c>
      <c r="D190">
        <v>1</v>
      </c>
      <c r="E190">
        <v>1</v>
      </c>
      <c r="F190">
        <v>1.1499999999999999</v>
      </c>
      <c r="G190">
        <v>1.25</v>
      </c>
      <c r="H190">
        <v>1.05</v>
      </c>
      <c r="I190">
        <v>1</v>
      </c>
      <c r="J190">
        <v>1.35</v>
      </c>
      <c r="K190">
        <v>0.625</v>
      </c>
      <c r="L190">
        <v>1.1000000000000001</v>
      </c>
      <c r="M190">
        <v>1</v>
      </c>
      <c r="N190">
        <v>1.25</v>
      </c>
    </row>
    <row r="191" spans="1:14" x14ac:dyDescent="0.25">
      <c r="A191" s="171">
        <v>42370</v>
      </c>
      <c r="B191" s="285">
        <v>1</v>
      </c>
      <c r="C191" s="285">
        <v>1.05</v>
      </c>
      <c r="D191">
        <v>1</v>
      </c>
      <c r="E191">
        <v>1</v>
      </c>
      <c r="F191">
        <v>1.1499999999999999</v>
      </c>
      <c r="G191">
        <v>1.45</v>
      </c>
      <c r="H191">
        <v>1.05</v>
      </c>
      <c r="I191">
        <v>1</v>
      </c>
      <c r="J191">
        <v>1.35</v>
      </c>
      <c r="K191">
        <v>0.65</v>
      </c>
      <c r="L191">
        <v>1.1000000000000001</v>
      </c>
      <c r="M191">
        <v>1</v>
      </c>
      <c r="N191">
        <v>1.45</v>
      </c>
    </row>
    <row r="192" spans="1:14" x14ac:dyDescent="0.25">
      <c r="A192" s="171">
        <v>42401</v>
      </c>
      <c r="B192" s="285">
        <v>1</v>
      </c>
      <c r="C192" s="285">
        <v>1.05</v>
      </c>
      <c r="D192">
        <v>1</v>
      </c>
      <c r="E192">
        <v>1</v>
      </c>
      <c r="F192">
        <v>1.1499999999999999</v>
      </c>
      <c r="G192">
        <v>1.45</v>
      </c>
      <c r="H192">
        <v>1.05</v>
      </c>
      <c r="I192">
        <v>1</v>
      </c>
      <c r="J192">
        <v>1.35</v>
      </c>
      <c r="K192">
        <v>0.34</v>
      </c>
      <c r="L192">
        <v>1.1000000000000001</v>
      </c>
      <c r="M192">
        <v>1</v>
      </c>
      <c r="N192">
        <v>1.45</v>
      </c>
    </row>
    <row r="193" spans="1:14" x14ac:dyDescent="0.25">
      <c r="A193" s="171">
        <v>42430</v>
      </c>
      <c r="B193" s="285">
        <v>0.75</v>
      </c>
      <c r="C193" s="285">
        <v>0.8</v>
      </c>
      <c r="D193">
        <v>0.75</v>
      </c>
      <c r="E193">
        <v>0.75</v>
      </c>
      <c r="F193">
        <v>0.85</v>
      </c>
      <c r="G193">
        <v>1</v>
      </c>
      <c r="H193">
        <v>0.75</v>
      </c>
      <c r="I193">
        <v>0.75</v>
      </c>
      <c r="J193">
        <v>0.95</v>
      </c>
      <c r="K193">
        <v>0.3</v>
      </c>
      <c r="L193">
        <v>0.75</v>
      </c>
      <c r="M193">
        <v>0.75</v>
      </c>
      <c r="N193">
        <v>1</v>
      </c>
    </row>
    <row r="194" spans="1:14" x14ac:dyDescent="0.25">
      <c r="A194" s="171">
        <v>42461</v>
      </c>
      <c r="B194" s="285">
        <v>0.4</v>
      </c>
      <c r="C194" s="285">
        <v>0.45</v>
      </c>
      <c r="D194">
        <v>0.4</v>
      </c>
      <c r="E194">
        <v>0.45</v>
      </c>
      <c r="F194">
        <v>0.45</v>
      </c>
      <c r="G194">
        <v>0.45</v>
      </c>
      <c r="H194">
        <v>0.45</v>
      </c>
      <c r="I194">
        <v>0.45</v>
      </c>
      <c r="J194">
        <v>0.5</v>
      </c>
      <c r="K194">
        <v>0.25</v>
      </c>
      <c r="L194">
        <v>0.45</v>
      </c>
      <c r="M194">
        <v>0.4</v>
      </c>
      <c r="N194">
        <v>0.45</v>
      </c>
    </row>
    <row r="195" spans="1:14" x14ac:dyDescent="0.25">
      <c r="A195" s="171">
        <v>42491</v>
      </c>
      <c r="B195" s="285">
        <v>0.45</v>
      </c>
      <c r="C195" s="285">
        <v>0.5</v>
      </c>
      <c r="D195">
        <v>0.4</v>
      </c>
      <c r="E195">
        <v>0.4</v>
      </c>
      <c r="F195">
        <v>0.45</v>
      </c>
      <c r="G195">
        <v>0.5</v>
      </c>
      <c r="H195">
        <v>0.45</v>
      </c>
      <c r="I195">
        <v>0.4</v>
      </c>
      <c r="J195">
        <v>0.45</v>
      </c>
      <c r="K195">
        <v>0.25</v>
      </c>
      <c r="L195">
        <v>0.5</v>
      </c>
      <c r="M195">
        <v>0.45</v>
      </c>
      <c r="N195">
        <v>0.5</v>
      </c>
    </row>
    <row r="196" spans="1:14" x14ac:dyDescent="0.25">
      <c r="A196" s="171">
        <v>42522</v>
      </c>
      <c r="B196" s="285">
        <v>0.45</v>
      </c>
      <c r="C196" s="285">
        <v>0.5</v>
      </c>
      <c r="D196">
        <v>0.4</v>
      </c>
      <c r="E196">
        <v>0.5</v>
      </c>
      <c r="F196">
        <v>0.45</v>
      </c>
      <c r="G196">
        <v>0.5</v>
      </c>
      <c r="H196">
        <v>0.5</v>
      </c>
      <c r="I196">
        <v>0.5</v>
      </c>
      <c r="J196">
        <v>0.5</v>
      </c>
      <c r="K196">
        <v>0.35</v>
      </c>
      <c r="L196">
        <v>0.5</v>
      </c>
      <c r="M196">
        <v>0.45</v>
      </c>
      <c r="N196">
        <v>0.5</v>
      </c>
    </row>
    <row r="197" spans="1:14" x14ac:dyDescent="0.25">
      <c r="A197" s="171">
        <v>42552</v>
      </c>
      <c r="B197" s="285">
        <v>0.5</v>
      </c>
      <c r="C197" s="285">
        <v>0.5</v>
      </c>
      <c r="D197">
        <v>0.4</v>
      </c>
      <c r="E197">
        <v>0.5</v>
      </c>
      <c r="F197">
        <v>0.5</v>
      </c>
      <c r="G197">
        <v>0.5</v>
      </c>
      <c r="H197">
        <v>0.5</v>
      </c>
      <c r="I197">
        <v>0.5</v>
      </c>
      <c r="J197">
        <v>0.5</v>
      </c>
      <c r="K197">
        <v>0.39</v>
      </c>
      <c r="L197">
        <v>0.55000000000000004</v>
      </c>
      <c r="M197">
        <v>0.5</v>
      </c>
      <c r="N197">
        <v>0.5</v>
      </c>
    </row>
    <row r="198" spans="1:14" x14ac:dyDescent="0.25">
      <c r="A198" s="171">
        <v>42583</v>
      </c>
      <c r="B198" s="285">
        <v>0.55000000000000004</v>
      </c>
      <c r="C198" s="285">
        <v>0.55000000000000004</v>
      </c>
      <c r="D198">
        <v>0.5</v>
      </c>
      <c r="E198">
        <v>0.6</v>
      </c>
      <c r="F198">
        <v>0.55000000000000004</v>
      </c>
      <c r="G198">
        <v>0.6</v>
      </c>
      <c r="H198">
        <v>0.55000000000000004</v>
      </c>
      <c r="I198">
        <v>0.6</v>
      </c>
      <c r="J198">
        <v>0.45</v>
      </c>
      <c r="K198">
        <v>0.34</v>
      </c>
      <c r="L198">
        <v>0.6</v>
      </c>
      <c r="M198">
        <v>0.55000000000000004</v>
      </c>
      <c r="N198">
        <v>0.6</v>
      </c>
    </row>
    <row r="199" spans="1:14" x14ac:dyDescent="0.25">
      <c r="A199" s="171">
        <v>42614</v>
      </c>
      <c r="B199" s="285">
        <v>0.55000000000000004</v>
      </c>
      <c r="C199" s="285">
        <v>0.55000000000000004</v>
      </c>
      <c r="D199">
        <v>0.55000000000000004</v>
      </c>
      <c r="E199">
        <v>0.55000000000000004</v>
      </c>
      <c r="F199">
        <v>0.55000000000000004</v>
      </c>
      <c r="G199">
        <v>0.6</v>
      </c>
      <c r="H199">
        <v>0.6</v>
      </c>
      <c r="I199">
        <v>0.55000000000000004</v>
      </c>
      <c r="J199">
        <v>0.5</v>
      </c>
      <c r="K199">
        <v>0.39</v>
      </c>
      <c r="L199">
        <v>0.6</v>
      </c>
      <c r="M199">
        <v>0.55000000000000004</v>
      </c>
      <c r="N199">
        <v>0.6</v>
      </c>
    </row>
    <row r="200" spans="1:14" x14ac:dyDescent="0.25">
      <c r="A200" s="171">
        <v>42644</v>
      </c>
      <c r="B200" s="285">
        <v>0.6</v>
      </c>
      <c r="C200" s="285">
        <v>0.6</v>
      </c>
      <c r="D200">
        <v>0.55000000000000004</v>
      </c>
      <c r="E200">
        <v>0.6</v>
      </c>
      <c r="F200">
        <v>0.6</v>
      </c>
      <c r="G200">
        <v>0.65</v>
      </c>
      <c r="H200">
        <v>0.65</v>
      </c>
      <c r="I200">
        <v>0.6</v>
      </c>
      <c r="J200">
        <v>0.5</v>
      </c>
      <c r="K200">
        <v>0.435</v>
      </c>
      <c r="L200">
        <v>0.65</v>
      </c>
      <c r="M200">
        <v>0.6</v>
      </c>
      <c r="N200">
        <v>0.65</v>
      </c>
    </row>
    <row r="201" spans="1:14" x14ac:dyDescent="0.25">
      <c r="A201" s="171">
        <v>42675</v>
      </c>
      <c r="B201" s="285">
        <v>0.8</v>
      </c>
      <c r="C201" s="285">
        <v>0.85</v>
      </c>
      <c r="D201">
        <v>0.8</v>
      </c>
      <c r="E201">
        <v>0.8</v>
      </c>
      <c r="F201">
        <v>0.9</v>
      </c>
      <c r="G201">
        <v>0.95</v>
      </c>
      <c r="H201">
        <v>0.85</v>
      </c>
      <c r="I201">
        <v>0.8</v>
      </c>
      <c r="J201">
        <v>0.95</v>
      </c>
      <c r="K201">
        <v>0.625</v>
      </c>
      <c r="L201">
        <v>0.8</v>
      </c>
      <c r="M201">
        <v>0.8</v>
      </c>
      <c r="N201">
        <v>0.95</v>
      </c>
    </row>
    <row r="202" spans="1:14" x14ac:dyDescent="0.25">
      <c r="A202" s="171">
        <v>42705</v>
      </c>
      <c r="B202" s="285">
        <v>1</v>
      </c>
      <c r="C202" s="285">
        <v>1.05</v>
      </c>
      <c r="D202">
        <v>1</v>
      </c>
      <c r="E202">
        <v>1</v>
      </c>
      <c r="F202">
        <v>1.1499999999999999</v>
      </c>
      <c r="G202">
        <v>1.25</v>
      </c>
      <c r="H202">
        <v>1.05</v>
      </c>
      <c r="I202">
        <v>1</v>
      </c>
      <c r="J202">
        <v>1.35</v>
      </c>
      <c r="K202">
        <v>0.625</v>
      </c>
      <c r="L202">
        <v>1.1000000000000001</v>
      </c>
      <c r="M202">
        <v>1</v>
      </c>
      <c r="N202">
        <v>1.25</v>
      </c>
    </row>
    <row r="203" spans="1:14" x14ac:dyDescent="0.25">
      <c r="A203" s="171">
        <v>42736</v>
      </c>
      <c r="B203" s="285">
        <v>1</v>
      </c>
      <c r="C203" s="285">
        <v>1.05</v>
      </c>
      <c r="D203">
        <v>1</v>
      </c>
      <c r="E203">
        <v>1</v>
      </c>
      <c r="F203">
        <v>1.1499999999999999</v>
      </c>
      <c r="G203">
        <v>1.45</v>
      </c>
      <c r="H203">
        <v>1.05</v>
      </c>
      <c r="I203">
        <v>1</v>
      </c>
      <c r="J203">
        <v>1.35</v>
      </c>
      <c r="K203">
        <v>0.7</v>
      </c>
      <c r="L203">
        <v>1.1000000000000001</v>
      </c>
      <c r="M203">
        <v>1</v>
      </c>
      <c r="N203">
        <v>1.45</v>
      </c>
    </row>
    <row r="204" spans="1:14" x14ac:dyDescent="0.25">
      <c r="A204" s="171">
        <v>42767</v>
      </c>
      <c r="B204" s="285">
        <v>1</v>
      </c>
      <c r="C204" s="285">
        <v>1.05</v>
      </c>
      <c r="D204">
        <v>1</v>
      </c>
      <c r="E204">
        <v>1</v>
      </c>
      <c r="F204">
        <v>1.1499999999999999</v>
      </c>
      <c r="G204">
        <v>1.45</v>
      </c>
      <c r="H204">
        <v>1.05</v>
      </c>
      <c r="I204">
        <v>1</v>
      </c>
      <c r="J204">
        <v>1.35</v>
      </c>
      <c r="K204">
        <v>0.7</v>
      </c>
      <c r="L204">
        <v>1.1000000000000001</v>
      </c>
      <c r="M204">
        <v>1</v>
      </c>
      <c r="N204">
        <v>1.45</v>
      </c>
    </row>
    <row r="205" spans="1:14" x14ac:dyDescent="0.25">
      <c r="A205" s="171">
        <v>42795</v>
      </c>
      <c r="B205" s="285">
        <v>0.75</v>
      </c>
      <c r="C205" s="285">
        <v>0.8</v>
      </c>
      <c r="D205">
        <v>0.75</v>
      </c>
      <c r="E205">
        <v>0.75</v>
      </c>
      <c r="F205">
        <v>0.85</v>
      </c>
      <c r="G205">
        <v>1</v>
      </c>
      <c r="H205">
        <v>0.75</v>
      </c>
      <c r="I205">
        <v>0.75</v>
      </c>
      <c r="J205">
        <v>0.95</v>
      </c>
      <c r="K205">
        <v>0.35</v>
      </c>
      <c r="L205">
        <v>0.75</v>
      </c>
      <c r="M205">
        <v>0.75</v>
      </c>
      <c r="N205">
        <v>1</v>
      </c>
    </row>
    <row r="206" spans="1:14" x14ac:dyDescent="0.25">
      <c r="A206" s="171">
        <v>42826</v>
      </c>
      <c r="B206" s="285">
        <v>0.4</v>
      </c>
      <c r="C206" s="285">
        <v>0.45</v>
      </c>
      <c r="D206">
        <v>0.4</v>
      </c>
      <c r="E206">
        <v>0.45</v>
      </c>
      <c r="F206">
        <v>0.45</v>
      </c>
      <c r="G206">
        <v>0.45</v>
      </c>
      <c r="H206">
        <v>0.45</v>
      </c>
      <c r="I206">
        <v>0.45</v>
      </c>
      <c r="J206">
        <v>0.5</v>
      </c>
      <c r="K206">
        <v>0.3</v>
      </c>
      <c r="L206">
        <v>0.45</v>
      </c>
      <c r="M206">
        <v>0.4</v>
      </c>
      <c r="N206">
        <v>0.45</v>
      </c>
    </row>
    <row r="207" spans="1:14" x14ac:dyDescent="0.25">
      <c r="A207" s="171">
        <v>42856</v>
      </c>
      <c r="B207" s="285">
        <v>0.45</v>
      </c>
      <c r="C207" s="285">
        <v>0.5</v>
      </c>
      <c r="D207">
        <v>0.4</v>
      </c>
      <c r="E207">
        <v>0.4</v>
      </c>
      <c r="F207">
        <v>0.45</v>
      </c>
      <c r="G207">
        <v>0.5</v>
      </c>
      <c r="H207">
        <v>0.45</v>
      </c>
      <c r="I207">
        <v>0.4</v>
      </c>
      <c r="J207">
        <v>0.45</v>
      </c>
      <c r="K207">
        <v>0.25</v>
      </c>
      <c r="L207">
        <v>0.5</v>
      </c>
      <c r="M207">
        <v>0.45</v>
      </c>
      <c r="N207">
        <v>0.5</v>
      </c>
    </row>
    <row r="208" spans="1:14" x14ac:dyDescent="0.25">
      <c r="A208" s="171">
        <v>42887</v>
      </c>
      <c r="B208" s="285">
        <v>0.45</v>
      </c>
      <c r="C208" s="285">
        <v>0.5</v>
      </c>
      <c r="D208">
        <v>0.4</v>
      </c>
      <c r="E208">
        <v>0.5</v>
      </c>
      <c r="F208">
        <v>0.45</v>
      </c>
      <c r="G208">
        <v>0.5</v>
      </c>
      <c r="H208">
        <v>0.5</v>
      </c>
      <c r="I208">
        <v>0.5</v>
      </c>
      <c r="J208">
        <v>0.5</v>
      </c>
      <c r="K208">
        <v>0.25</v>
      </c>
      <c r="L208">
        <v>0.5</v>
      </c>
      <c r="M208">
        <v>0.45</v>
      </c>
      <c r="N208">
        <v>0.5</v>
      </c>
    </row>
    <row r="209" spans="1:14" x14ac:dyDescent="0.25">
      <c r="A209" s="171">
        <v>42917</v>
      </c>
      <c r="B209" s="285">
        <v>0.5</v>
      </c>
      <c r="C209" s="285">
        <v>0.5</v>
      </c>
      <c r="D209">
        <v>0.4</v>
      </c>
      <c r="E209">
        <v>0.5</v>
      </c>
      <c r="F209">
        <v>0.5</v>
      </c>
      <c r="G209">
        <v>0.5</v>
      </c>
      <c r="H209">
        <v>0.5</v>
      </c>
      <c r="I209">
        <v>0.5</v>
      </c>
      <c r="J209">
        <v>0.5</v>
      </c>
      <c r="K209">
        <v>0.35</v>
      </c>
      <c r="L209">
        <v>0.55000000000000004</v>
      </c>
      <c r="M209">
        <v>0.5</v>
      </c>
      <c r="N209">
        <v>0.5</v>
      </c>
    </row>
    <row r="210" spans="1:14" x14ac:dyDescent="0.25">
      <c r="A210" s="171">
        <v>42948</v>
      </c>
      <c r="B210" s="285">
        <v>0.55000000000000004</v>
      </c>
      <c r="C210" s="285">
        <v>0.55000000000000004</v>
      </c>
      <c r="D210">
        <v>0.5</v>
      </c>
      <c r="E210">
        <v>0.6</v>
      </c>
      <c r="F210">
        <v>0.55000000000000004</v>
      </c>
      <c r="G210">
        <v>0.6</v>
      </c>
      <c r="H210">
        <v>0.55000000000000004</v>
      </c>
      <c r="I210">
        <v>0.6</v>
      </c>
      <c r="J210">
        <v>0.45</v>
      </c>
      <c r="K210">
        <v>0.4</v>
      </c>
      <c r="L210">
        <v>0.6</v>
      </c>
      <c r="M210">
        <v>0.55000000000000004</v>
      </c>
      <c r="N210">
        <v>0.6</v>
      </c>
    </row>
    <row r="211" spans="1:14" x14ac:dyDescent="0.25">
      <c r="A211" s="171">
        <v>42979</v>
      </c>
      <c r="B211" s="285">
        <v>0.55000000000000004</v>
      </c>
      <c r="C211" s="285">
        <v>0.55000000000000004</v>
      </c>
      <c r="D211">
        <v>0.55000000000000004</v>
      </c>
      <c r="E211">
        <v>0.55000000000000004</v>
      </c>
      <c r="F211">
        <v>0.55000000000000004</v>
      </c>
      <c r="G211">
        <v>0.6</v>
      </c>
      <c r="H211">
        <v>0.6</v>
      </c>
      <c r="I211">
        <v>0.55000000000000004</v>
      </c>
      <c r="J211">
        <v>0.5</v>
      </c>
      <c r="K211">
        <v>0.35</v>
      </c>
      <c r="L211">
        <v>0.6</v>
      </c>
      <c r="M211">
        <v>0.55000000000000004</v>
      </c>
      <c r="N211">
        <v>0.6</v>
      </c>
    </row>
    <row r="212" spans="1:14" x14ac:dyDescent="0.25">
      <c r="A212" s="171">
        <v>43009</v>
      </c>
      <c r="B212" s="285">
        <v>0.6</v>
      </c>
      <c r="C212" s="285">
        <v>0.6</v>
      </c>
      <c r="D212">
        <v>0.55000000000000004</v>
      </c>
      <c r="E212">
        <v>0.6</v>
      </c>
      <c r="F212">
        <v>0.6</v>
      </c>
      <c r="G212">
        <v>0.65</v>
      </c>
      <c r="H212">
        <v>0.65</v>
      </c>
      <c r="I212">
        <v>0.6</v>
      </c>
      <c r="J212">
        <v>0.5</v>
      </c>
      <c r="K212">
        <v>0.4</v>
      </c>
      <c r="L212">
        <v>0.65</v>
      </c>
      <c r="M212">
        <v>0.6</v>
      </c>
      <c r="N212">
        <v>0.65</v>
      </c>
    </row>
    <row r="213" spans="1:14" x14ac:dyDescent="0.25">
      <c r="A213" s="171">
        <v>43040</v>
      </c>
      <c r="B213" s="285">
        <v>0.8</v>
      </c>
      <c r="C213" s="285">
        <v>0.85</v>
      </c>
      <c r="D213">
        <v>0.8</v>
      </c>
      <c r="E213">
        <v>0.8</v>
      </c>
      <c r="F213">
        <v>0.9</v>
      </c>
      <c r="G213">
        <v>0.95</v>
      </c>
      <c r="H213">
        <v>0.85</v>
      </c>
      <c r="I213">
        <v>0.8</v>
      </c>
      <c r="J213">
        <v>0.95</v>
      </c>
      <c r="K213">
        <v>0.45</v>
      </c>
      <c r="L213">
        <v>0.8</v>
      </c>
      <c r="M213">
        <v>0.8</v>
      </c>
      <c r="N213">
        <v>0.95</v>
      </c>
    </row>
    <row r="214" spans="1:14" x14ac:dyDescent="0.25">
      <c r="A214" s="171">
        <v>43070</v>
      </c>
      <c r="B214" s="285">
        <v>1</v>
      </c>
      <c r="C214" s="285">
        <v>1.05</v>
      </c>
      <c r="D214">
        <v>1</v>
      </c>
      <c r="E214">
        <v>1</v>
      </c>
      <c r="F214">
        <v>1.1499999999999999</v>
      </c>
      <c r="G214">
        <v>1.25</v>
      </c>
      <c r="H214">
        <v>1.05</v>
      </c>
      <c r="I214">
        <v>1</v>
      </c>
      <c r="J214">
        <v>1.35</v>
      </c>
      <c r="K214">
        <v>0.65</v>
      </c>
      <c r="L214">
        <v>1.1000000000000001</v>
      </c>
      <c r="M214">
        <v>1</v>
      </c>
      <c r="N214">
        <v>1.25</v>
      </c>
    </row>
    <row r="215" spans="1:14" x14ac:dyDescent="0.25">
      <c r="A215" s="171">
        <v>43101</v>
      </c>
      <c r="B215" s="285">
        <v>1</v>
      </c>
      <c r="C215" s="285">
        <v>1.05</v>
      </c>
      <c r="D215">
        <v>1</v>
      </c>
      <c r="E215">
        <v>1</v>
      </c>
      <c r="F215">
        <v>1.1499999999999999</v>
      </c>
      <c r="G215">
        <v>1.45</v>
      </c>
      <c r="H215">
        <v>1.05</v>
      </c>
      <c r="I215">
        <v>1</v>
      </c>
      <c r="J215">
        <v>1.35</v>
      </c>
      <c r="K215">
        <v>0.7</v>
      </c>
      <c r="L215">
        <v>1.1000000000000001</v>
      </c>
      <c r="M215">
        <v>1</v>
      </c>
      <c r="N215">
        <v>1.45</v>
      </c>
    </row>
    <row r="216" spans="1:14" x14ac:dyDescent="0.25">
      <c r="A216" s="171">
        <v>43132</v>
      </c>
      <c r="B216" s="285">
        <v>1</v>
      </c>
      <c r="C216" s="285">
        <v>1.05</v>
      </c>
      <c r="D216">
        <v>1</v>
      </c>
      <c r="E216">
        <v>1</v>
      </c>
      <c r="F216">
        <v>1.1499999999999999</v>
      </c>
      <c r="G216">
        <v>1.45</v>
      </c>
      <c r="H216">
        <v>1.05</v>
      </c>
      <c r="I216">
        <v>1</v>
      </c>
      <c r="J216">
        <v>1.35</v>
      </c>
      <c r="K216">
        <v>0.7</v>
      </c>
      <c r="L216">
        <v>1.1000000000000001</v>
      </c>
      <c r="M216">
        <v>1</v>
      </c>
      <c r="N216">
        <v>1.45</v>
      </c>
    </row>
    <row r="217" spans="1:14" x14ac:dyDescent="0.25">
      <c r="A217" s="171">
        <v>43160</v>
      </c>
      <c r="B217" s="285">
        <v>0.75</v>
      </c>
      <c r="C217" s="285">
        <v>0.8</v>
      </c>
      <c r="D217">
        <v>0.75</v>
      </c>
      <c r="E217">
        <v>0.75</v>
      </c>
      <c r="F217">
        <v>0.85</v>
      </c>
      <c r="G217">
        <v>1</v>
      </c>
      <c r="H217">
        <v>0.75</v>
      </c>
      <c r="I217">
        <v>0.75</v>
      </c>
      <c r="J217">
        <v>0.95</v>
      </c>
      <c r="K217">
        <v>0.35</v>
      </c>
      <c r="L217">
        <v>0.75</v>
      </c>
      <c r="M217">
        <v>0.75</v>
      </c>
      <c r="N217">
        <v>1</v>
      </c>
    </row>
    <row r="218" spans="1:14" x14ac:dyDescent="0.25">
      <c r="A218" s="171">
        <v>43191</v>
      </c>
      <c r="B218" s="285">
        <v>0.4</v>
      </c>
      <c r="C218" s="285">
        <v>0.45</v>
      </c>
      <c r="D218">
        <v>0.4</v>
      </c>
      <c r="E218">
        <v>0.45</v>
      </c>
      <c r="F218">
        <v>0.45</v>
      </c>
      <c r="G218">
        <v>0.45</v>
      </c>
      <c r="H218">
        <v>0.45</v>
      </c>
      <c r="I218">
        <v>0.45</v>
      </c>
      <c r="J218">
        <v>0.5</v>
      </c>
      <c r="K218">
        <v>0.3</v>
      </c>
      <c r="L218">
        <v>0.45</v>
      </c>
      <c r="M218">
        <v>0.4</v>
      </c>
      <c r="N218">
        <v>0.45</v>
      </c>
    </row>
    <row r="219" spans="1:14" x14ac:dyDescent="0.25">
      <c r="A219" s="171">
        <v>43221</v>
      </c>
      <c r="B219" s="285">
        <v>0.45</v>
      </c>
      <c r="C219" s="285">
        <v>0.5</v>
      </c>
      <c r="D219">
        <v>0.4</v>
      </c>
      <c r="E219">
        <v>0.4</v>
      </c>
      <c r="F219">
        <v>0.45</v>
      </c>
      <c r="G219">
        <v>0.5</v>
      </c>
      <c r="H219">
        <v>0.45</v>
      </c>
      <c r="I219">
        <v>0.4</v>
      </c>
      <c r="J219">
        <v>0.45</v>
      </c>
      <c r="K219">
        <v>0.25</v>
      </c>
      <c r="L219">
        <v>0.5</v>
      </c>
      <c r="M219">
        <v>0.45</v>
      </c>
      <c r="N219">
        <v>0.5</v>
      </c>
    </row>
    <row r="220" spans="1:14" x14ac:dyDescent="0.25">
      <c r="A220" s="171">
        <v>43252</v>
      </c>
      <c r="B220" s="285">
        <v>0.45</v>
      </c>
      <c r="C220" s="285">
        <v>0.5</v>
      </c>
      <c r="D220">
        <v>0.4</v>
      </c>
      <c r="E220">
        <v>0.5</v>
      </c>
      <c r="F220">
        <v>0.45</v>
      </c>
      <c r="G220">
        <v>0.5</v>
      </c>
      <c r="H220">
        <v>0.5</v>
      </c>
      <c r="I220">
        <v>0.5</v>
      </c>
      <c r="J220">
        <v>0.5</v>
      </c>
      <c r="K220">
        <v>0.25</v>
      </c>
      <c r="L220">
        <v>0.5</v>
      </c>
      <c r="M220">
        <v>0.45</v>
      </c>
      <c r="N220">
        <v>0.5</v>
      </c>
    </row>
    <row r="221" spans="1:14" x14ac:dyDescent="0.25">
      <c r="A221" s="171">
        <v>43282</v>
      </c>
      <c r="B221" s="285">
        <v>0.5</v>
      </c>
      <c r="C221" s="285">
        <v>0.5</v>
      </c>
      <c r="D221">
        <v>0.4</v>
      </c>
      <c r="E221">
        <v>0.5</v>
      </c>
      <c r="F221">
        <v>0.5</v>
      </c>
      <c r="G221">
        <v>0.5</v>
      </c>
      <c r="H221">
        <v>0.5</v>
      </c>
      <c r="I221">
        <v>0.5</v>
      </c>
      <c r="J221">
        <v>0.5</v>
      </c>
      <c r="K221">
        <v>0.35</v>
      </c>
      <c r="L221">
        <v>0.55000000000000004</v>
      </c>
      <c r="M221">
        <v>0.5</v>
      </c>
      <c r="N221">
        <v>0.5</v>
      </c>
    </row>
    <row r="222" spans="1:14" x14ac:dyDescent="0.25">
      <c r="A222" s="171">
        <v>43313</v>
      </c>
      <c r="B222" s="285">
        <v>0.55000000000000004</v>
      </c>
      <c r="C222" s="285">
        <v>0.55000000000000004</v>
      </c>
      <c r="D222">
        <v>0.5</v>
      </c>
      <c r="E222">
        <v>0.6</v>
      </c>
      <c r="F222">
        <v>0.55000000000000004</v>
      </c>
      <c r="G222">
        <v>0.6</v>
      </c>
      <c r="H222">
        <v>0.55000000000000004</v>
      </c>
      <c r="I222">
        <v>0.6</v>
      </c>
      <c r="J222">
        <v>0.45</v>
      </c>
      <c r="K222">
        <v>0.4</v>
      </c>
      <c r="L222">
        <v>0.6</v>
      </c>
      <c r="M222">
        <v>0.55000000000000004</v>
      </c>
      <c r="N222">
        <v>0.6</v>
      </c>
    </row>
    <row r="223" spans="1:14" x14ac:dyDescent="0.25">
      <c r="A223" s="171">
        <v>43344</v>
      </c>
      <c r="B223" s="285">
        <v>0.55000000000000004</v>
      </c>
      <c r="C223" s="285">
        <v>0.55000000000000004</v>
      </c>
      <c r="D223">
        <v>0.55000000000000004</v>
      </c>
      <c r="E223">
        <v>0.55000000000000004</v>
      </c>
      <c r="F223">
        <v>0.55000000000000004</v>
      </c>
      <c r="G223">
        <v>0.6</v>
      </c>
      <c r="H223">
        <v>0.6</v>
      </c>
      <c r="I223">
        <v>0.55000000000000004</v>
      </c>
      <c r="J223">
        <v>0.5</v>
      </c>
      <c r="K223">
        <v>0.35</v>
      </c>
      <c r="L223">
        <v>0.6</v>
      </c>
      <c r="M223">
        <v>0.55000000000000004</v>
      </c>
      <c r="N223">
        <v>0.6</v>
      </c>
    </row>
    <row r="224" spans="1:14" x14ac:dyDescent="0.25">
      <c r="A224" s="171">
        <v>43374</v>
      </c>
      <c r="B224" s="285">
        <v>0.6</v>
      </c>
      <c r="C224" s="285">
        <v>0.6</v>
      </c>
      <c r="D224">
        <v>0.55000000000000004</v>
      </c>
      <c r="E224">
        <v>0.6</v>
      </c>
      <c r="F224">
        <v>0.6</v>
      </c>
      <c r="G224">
        <v>0.65</v>
      </c>
      <c r="H224">
        <v>0.65</v>
      </c>
      <c r="I224">
        <v>0.6</v>
      </c>
      <c r="J224">
        <v>0.5</v>
      </c>
      <c r="K224">
        <v>0.4</v>
      </c>
      <c r="L224">
        <v>0.65</v>
      </c>
      <c r="M224">
        <v>0.6</v>
      </c>
      <c r="N224">
        <v>0.65</v>
      </c>
    </row>
    <row r="225" spans="1:14" x14ac:dyDescent="0.25">
      <c r="A225" s="171">
        <v>43405</v>
      </c>
      <c r="B225" s="285">
        <v>0.8</v>
      </c>
      <c r="C225" s="285">
        <v>0.85</v>
      </c>
      <c r="D225">
        <v>0.8</v>
      </c>
      <c r="E225">
        <v>0.8</v>
      </c>
      <c r="F225">
        <v>0.9</v>
      </c>
      <c r="G225">
        <v>0.95</v>
      </c>
      <c r="H225">
        <v>0.85</v>
      </c>
      <c r="I225">
        <v>0.8</v>
      </c>
      <c r="J225">
        <v>0.95</v>
      </c>
      <c r="K225">
        <v>0.45</v>
      </c>
      <c r="L225">
        <v>0.8</v>
      </c>
      <c r="M225">
        <v>0.8</v>
      </c>
      <c r="N225">
        <v>0.95</v>
      </c>
    </row>
    <row r="226" spans="1:14" x14ac:dyDescent="0.25">
      <c r="A226" s="171">
        <v>43435</v>
      </c>
      <c r="B226" s="285">
        <v>1</v>
      </c>
      <c r="C226" s="285">
        <v>1.05</v>
      </c>
      <c r="D226">
        <v>1</v>
      </c>
      <c r="E226">
        <v>1</v>
      </c>
      <c r="F226">
        <v>1.1499999999999999</v>
      </c>
      <c r="G226">
        <v>1.25</v>
      </c>
      <c r="H226">
        <v>1.05</v>
      </c>
      <c r="I226">
        <v>1</v>
      </c>
      <c r="J226">
        <v>1.35</v>
      </c>
      <c r="K226">
        <v>0.65</v>
      </c>
      <c r="L226">
        <v>1.1000000000000001</v>
      </c>
      <c r="M226">
        <v>1</v>
      </c>
      <c r="N226">
        <v>1.25</v>
      </c>
    </row>
    <row r="227" spans="1:14" x14ac:dyDescent="0.25">
      <c r="A227" s="171">
        <v>43466</v>
      </c>
      <c r="B227" s="285">
        <v>1</v>
      </c>
      <c r="C227" s="285">
        <v>1.05</v>
      </c>
      <c r="D227">
        <v>1</v>
      </c>
      <c r="E227">
        <v>1</v>
      </c>
      <c r="F227">
        <v>1.1499999999999999</v>
      </c>
      <c r="G227">
        <v>1.45</v>
      </c>
      <c r="H227">
        <v>1.05</v>
      </c>
      <c r="I227">
        <v>1</v>
      </c>
      <c r="J227">
        <v>1.35</v>
      </c>
      <c r="K227">
        <v>0.7</v>
      </c>
      <c r="L227">
        <v>1.1000000000000001</v>
      </c>
      <c r="M227">
        <v>1</v>
      </c>
      <c r="N227">
        <v>1.45</v>
      </c>
    </row>
    <row r="228" spans="1:14" x14ac:dyDescent="0.25">
      <c r="A228" s="171">
        <v>43497</v>
      </c>
      <c r="B228" s="285">
        <v>1</v>
      </c>
      <c r="C228" s="285">
        <v>1.05</v>
      </c>
      <c r="D228">
        <v>1</v>
      </c>
      <c r="E228">
        <v>1</v>
      </c>
      <c r="F228">
        <v>1.1499999999999999</v>
      </c>
      <c r="G228">
        <v>1.45</v>
      </c>
      <c r="H228">
        <v>1.05</v>
      </c>
      <c r="I228">
        <v>1</v>
      </c>
      <c r="J228">
        <v>1.35</v>
      </c>
      <c r="K228">
        <v>0.7</v>
      </c>
      <c r="L228">
        <v>1.1000000000000001</v>
      </c>
      <c r="M228">
        <v>1</v>
      </c>
      <c r="N228">
        <v>1.45</v>
      </c>
    </row>
    <row r="229" spans="1:14" x14ac:dyDescent="0.25">
      <c r="A229" s="171">
        <v>43525</v>
      </c>
      <c r="B229" s="285">
        <v>0.75</v>
      </c>
      <c r="C229" s="285">
        <v>0.8</v>
      </c>
      <c r="D229">
        <v>0.75</v>
      </c>
      <c r="E229">
        <v>0.75</v>
      </c>
      <c r="F229">
        <v>0.85</v>
      </c>
      <c r="G229">
        <v>1</v>
      </c>
      <c r="H229">
        <v>0.75</v>
      </c>
      <c r="I229">
        <v>0.75</v>
      </c>
      <c r="J229">
        <v>0.95</v>
      </c>
      <c r="K229">
        <v>0.35</v>
      </c>
      <c r="L229">
        <v>0.75</v>
      </c>
      <c r="M229">
        <v>0.75</v>
      </c>
      <c r="N229">
        <v>1</v>
      </c>
    </row>
    <row r="230" spans="1:14" x14ac:dyDescent="0.25">
      <c r="A230" s="171">
        <v>43556</v>
      </c>
      <c r="B230" s="285">
        <v>0.4</v>
      </c>
      <c r="C230" s="285">
        <v>0.45</v>
      </c>
      <c r="D230">
        <v>0.4</v>
      </c>
      <c r="E230">
        <v>0.45</v>
      </c>
      <c r="F230">
        <v>0.45</v>
      </c>
      <c r="G230">
        <v>0.45</v>
      </c>
      <c r="H230">
        <v>0.45</v>
      </c>
      <c r="I230">
        <v>0.45</v>
      </c>
      <c r="J230">
        <v>0.5</v>
      </c>
      <c r="K230">
        <v>0.3</v>
      </c>
      <c r="L230">
        <v>0.45</v>
      </c>
      <c r="M230">
        <v>0.4</v>
      </c>
      <c r="N230">
        <v>0.45</v>
      </c>
    </row>
    <row r="231" spans="1:14" x14ac:dyDescent="0.25">
      <c r="A231" s="171">
        <v>43586</v>
      </c>
      <c r="B231" s="285">
        <v>0.45</v>
      </c>
      <c r="C231" s="285">
        <v>0.5</v>
      </c>
      <c r="D231">
        <v>0.4</v>
      </c>
      <c r="E231">
        <v>0.4</v>
      </c>
      <c r="F231">
        <v>0.45</v>
      </c>
      <c r="G231">
        <v>0.5</v>
      </c>
      <c r="H231">
        <v>0.45</v>
      </c>
      <c r="I231">
        <v>0.4</v>
      </c>
      <c r="J231">
        <v>0.45</v>
      </c>
      <c r="K231">
        <v>0.25</v>
      </c>
      <c r="L231">
        <v>0.5</v>
      </c>
      <c r="M231">
        <v>0.45</v>
      </c>
      <c r="N231">
        <v>0.5</v>
      </c>
    </row>
    <row r="232" spans="1:14" x14ac:dyDescent="0.25">
      <c r="A232" s="171">
        <v>43617</v>
      </c>
      <c r="B232" s="285">
        <v>0.45</v>
      </c>
      <c r="C232" s="285">
        <v>0.5</v>
      </c>
      <c r="D232">
        <v>0.4</v>
      </c>
      <c r="E232">
        <v>0.5</v>
      </c>
      <c r="F232">
        <v>0.45</v>
      </c>
      <c r="G232">
        <v>0.5</v>
      </c>
      <c r="H232">
        <v>0.5</v>
      </c>
      <c r="I232">
        <v>0.5</v>
      </c>
      <c r="J232">
        <v>0.5</v>
      </c>
      <c r="K232">
        <v>0.25</v>
      </c>
      <c r="L232">
        <v>0.5</v>
      </c>
      <c r="M232">
        <v>0.45</v>
      </c>
      <c r="N232">
        <v>0.5</v>
      </c>
    </row>
    <row r="233" spans="1:14" x14ac:dyDescent="0.25">
      <c r="A233" s="171">
        <v>43647</v>
      </c>
      <c r="B233" s="285">
        <v>0.5</v>
      </c>
      <c r="C233" s="285">
        <v>0.5</v>
      </c>
      <c r="D233">
        <v>0.4</v>
      </c>
      <c r="E233">
        <v>0.5</v>
      </c>
      <c r="F233">
        <v>0.5</v>
      </c>
      <c r="G233">
        <v>0.5</v>
      </c>
      <c r="H233">
        <v>0.5</v>
      </c>
      <c r="I233">
        <v>0.5</v>
      </c>
      <c r="J233">
        <v>0.5</v>
      </c>
      <c r="K233">
        <v>0.35</v>
      </c>
      <c r="L233">
        <v>0.55000000000000004</v>
      </c>
      <c r="M233">
        <v>0.5</v>
      </c>
      <c r="N233">
        <v>0.5</v>
      </c>
    </row>
    <row r="234" spans="1:14" x14ac:dyDescent="0.25">
      <c r="A234" s="171">
        <v>43678</v>
      </c>
      <c r="B234" s="285">
        <v>0.55000000000000004</v>
      </c>
      <c r="C234" s="285">
        <v>0.55000000000000004</v>
      </c>
      <c r="D234">
        <v>0.5</v>
      </c>
      <c r="E234">
        <v>0.6</v>
      </c>
      <c r="F234">
        <v>0.55000000000000004</v>
      </c>
      <c r="G234">
        <v>0.6</v>
      </c>
      <c r="H234">
        <v>0.55000000000000004</v>
      </c>
      <c r="I234">
        <v>0.6</v>
      </c>
      <c r="J234">
        <v>0.45</v>
      </c>
      <c r="K234">
        <v>0.4</v>
      </c>
      <c r="L234">
        <v>0.6</v>
      </c>
      <c r="M234">
        <v>0.55000000000000004</v>
      </c>
      <c r="N234">
        <v>0.6</v>
      </c>
    </row>
    <row r="235" spans="1:14" x14ac:dyDescent="0.25">
      <c r="A235" s="171">
        <v>43709</v>
      </c>
      <c r="B235" s="285">
        <v>0.55000000000000004</v>
      </c>
      <c r="C235" s="285">
        <v>0.55000000000000004</v>
      </c>
      <c r="D235">
        <v>0.55000000000000004</v>
      </c>
      <c r="E235">
        <v>0.55000000000000004</v>
      </c>
      <c r="F235">
        <v>0.55000000000000004</v>
      </c>
      <c r="G235">
        <v>0.6</v>
      </c>
      <c r="H235">
        <v>0.6</v>
      </c>
      <c r="I235">
        <v>0.55000000000000004</v>
      </c>
      <c r="J235">
        <v>0.5</v>
      </c>
      <c r="K235">
        <v>0.35</v>
      </c>
      <c r="L235">
        <v>0.6</v>
      </c>
      <c r="M235">
        <v>0.55000000000000004</v>
      </c>
      <c r="N235">
        <v>0.6</v>
      </c>
    </row>
    <row r="236" spans="1:14" x14ac:dyDescent="0.25">
      <c r="A236" s="171">
        <v>43739</v>
      </c>
      <c r="B236" s="285">
        <v>0.6</v>
      </c>
      <c r="C236" s="285">
        <v>0.6</v>
      </c>
      <c r="D236">
        <v>0.55000000000000004</v>
      </c>
      <c r="E236">
        <v>0.6</v>
      </c>
      <c r="F236">
        <v>0.6</v>
      </c>
      <c r="G236">
        <v>0.65</v>
      </c>
      <c r="H236">
        <v>0.65</v>
      </c>
      <c r="I236">
        <v>0.6</v>
      </c>
      <c r="J236">
        <v>0.5</v>
      </c>
      <c r="K236">
        <v>0.4</v>
      </c>
      <c r="L236">
        <v>0.65</v>
      </c>
      <c r="M236">
        <v>0.6</v>
      </c>
      <c r="N236">
        <v>0.65</v>
      </c>
    </row>
    <row r="237" spans="1:14" x14ac:dyDescent="0.25">
      <c r="A237" s="171">
        <v>43770</v>
      </c>
      <c r="B237" s="285">
        <v>0.8</v>
      </c>
      <c r="C237" s="285">
        <v>0.85</v>
      </c>
      <c r="D237">
        <v>0.8</v>
      </c>
      <c r="E237">
        <v>0.8</v>
      </c>
      <c r="F237">
        <v>0.9</v>
      </c>
      <c r="G237">
        <v>0.95</v>
      </c>
      <c r="H237">
        <v>0.85</v>
      </c>
      <c r="I237">
        <v>0.8</v>
      </c>
      <c r="J237">
        <v>0.95</v>
      </c>
      <c r="K237">
        <v>0.45</v>
      </c>
      <c r="L237">
        <v>0.8</v>
      </c>
      <c r="M237">
        <v>0.8</v>
      </c>
      <c r="N237">
        <v>0.95</v>
      </c>
    </row>
    <row r="238" spans="1:14" x14ac:dyDescent="0.25">
      <c r="A238" s="171">
        <v>43800</v>
      </c>
      <c r="B238" s="285">
        <v>1</v>
      </c>
      <c r="C238" s="285">
        <v>1.05</v>
      </c>
      <c r="D238">
        <v>1</v>
      </c>
      <c r="E238">
        <v>1</v>
      </c>
      <c r="F238">
        <v>1.1499999999999999</v>
      </c>
      <c r="G238">
        <v>1.25</v>
      </c>
      <c r="H238">
        <v>1.05</v>
      </c>
      <c r="I238">
        <v>1</v>
      </c>
      <c r="J238">
        <v>1.35</v>
      </c>
      <c r="K238">
        <v>0.65</v>
      </c>
      <c r="L238">
        <v>1.1000000000000001</v>
      </c>
      <c r="M238">
        <v>1</v>
      </c>
      <c r="N238">
        <v>1.25</v>
      </c>
    </row>
    <row r="239" spans="1:14" x14ac:dyDescent="0.25">
      <c r="A239" s="171">
        <v>43831</v>
      </c>
      <c r="B239" s="285">
        <v>1</v>
      </c>
      <c r="C239" s="285">
        <v>1.05</v>
      </c>
      <c r="D239">
        <v>1</v>
      </c>
      <c r="E239">
        <v>1</v>
      </c>
      <c r="F239">
        <v>1.1499999999999999</v>
      </c>
      <c r="G239">
        <v>1.45</v>
      </c>
      <c r="H239">
        <v>1.05</v>
      </c>
      <c r="I239">
        <v>1</v>
      </c>
      <c r="J239">
        <v>1.35</v>
      </c>
      <c r="K239">
        <v>0.7</v>
      </c>
      <c r="L239">
        <v>1.1000000000000001</v>
      </c>
      <c r="M239">
        <v>1</v>
      </c>
      <c r="N239">
        <v>1.45</v>
      </c>
    </row>
    <row r="240" spans="1:14" x14ac:dyDescent="0.25">
      <c r="A240" s="171">
        <v>43862</v>
      </c>
      <c r="B240" s="285">
        <v>1</v>
      </c>
      <c r="C240" s="285">
        <v>1.05</v>
      </c>
      <c r="D240">
        <v>1</v>
      </c>
      <c r="E240">
        <v>1</v>
      </c>
      <c r="F240">
        <v>1.1499999999999999</v>
      </c>
      <c r="G240">
        <v>1.45</v>
      </c>
      <c r="H240">
        <v>1.05</v>
      </c>
      <c r="I240">
        <v>1</v>
      </c>
      <c r="J240">
        <v>1.35</v>
      </c>
      <c r="K240">
        <v>0.7</v>
      </c>
      <c r="L240">
        <v>1.1000000000000001</v>
      </c>
      <c r="M240">
        <v>1</v>
      </c>
      <c r="N240">
        <v>1.45</v>
      </c>
    </row>
    <row r="241" spans="1:14" x14ac:dyDescent="0.25">
      <c r="A241" s="171">
        <v>43891</v>
      </c>
      <c r="B241" s="285">
        <v>0.75</v>
      </c>
      <c r="C241" s="285">
        <v>0.8</v>
      </c>
      <c r="D241">
        <v>0.75</v>
      </c>
      <c r="E241">
        <v>0.75</v>
      </c>
      <c r="F241">
        <v>0.85</v>
      </c>
      <c r="G241">
        <v>1</v>
      </c>
      <c r="H241">
        <v>0.75</v>
      </c>
      <c r="I241">
        <v>0.75</v>
      </c>
      <c r="J241">
        <v>0.95</v>
      </c>
      <c r="K241">
        <v>0.35</v>
      </c>
      <c r="L241">
        <v>0.75</v>
      </c>
      <c r="M241">
        <v>0.75</v>
      </c>
      <c r="N241">
        <v>1</v>
      </c>
    </row>
    <row r="242" spans="1:14" x14ac:dyDescent="0.25">
      <c r="A242" s="171">
        <v>43922</v>
      </c>
      <c r="B242" s="285">
        <v>0.4</v>
      </c>
      <c r="C242" s="285">
        <v>0.45</v>
      </c>
      <c r="D242">
        <v>0.4</v>
      </c>
      <c r="E242">
        <v>0.45</v>
      </c>
      <c r="F242">
        <v>0.45</v>
      </c>
      <c r="G242">
        <v>0.45</v>
      </c>
      <c r="H242">
        <v>0.45</v>
      </c>
      <c r="I242">
        <v>0.45</v>
      </c>
      <c r="J242">
        <v>0.5</v>
      </c>
      <c r="K242">
        <v>0.3</v>
      </c>
      <c r="L242">
        <v>0.45</v>
      </c>
      <c r="M242">
        <v>0.4</v>
      </c>
      <c r="N242">
        <v>0.45</v>
      </c>
    </row>
    <row r="243" spans="1:14" x14ac:dyDescent="0.25">
      <c r="A243" s="171">
        <v>43952</v>
      </c>
      <c r="B243" s="285">
        <v>0.45</v>
      </c>
      <c r="C243" s="285">
        <v>0.5</v>
      </c>
      <c r="D243">
        <v>0.4</v>
      </c>
      <c r="E243">
        <v>0.4</v>
      </c>
      <c r="F243">
        <v>0.45</v>
      </c>
      <c r="G243">
        <v>0.5</v>
      </c>
      <c r="H243">
        <v>0.45</v>
      </c>
      <c r="I243">
        <v>0.4</v>
      </c>
      <c r="J243">
        <v>0.45</v>
      </c>
      <c r="K243">
        <v>0.25</v>
      </c>
      <c r="L243">
        <v>0.5</v>
      </c>
      <c r="M243">
        <v>0.45</v>
      </c>
      <c r="N243">
        <v>0.5</v>
      </c>
    </row>
    <row r="244" spans="1:14" x14ac:dyDescent="0.25">
      <c r="A244" s="171">
        <v>43983</v>
      </c>
      <c r="B244" s="285">
        <v>0.45</v>
      </c>
      <c r="C244" s="285">
        <v>0.5</v>
      </c>
      <c r="D244">
        <v>0.4</v>
      </c>
      <c r="E244">
        <v>0.5</v>
      </c>
      <c r="F244">
        <v>0.45</v>
      </c>
      <c r="G244">
        <v>0.5</v>
      </c>
      <c r="H244">
        <v>0.5</v>
      </c>
      <c r="I244">
        <v>0.5</v>
      </c>
      <c r="J244">
        <v>0.5</v>
      </c>
      <c r="K244">
        <v>0.25</v>
      </c>
      <c r="L244">
        <v>0.5</v>
      </c>
      <c r="M244">
        <v>0.45</v>
      </c>
      <c r="N244">
        <v>0.5</v>
      </c>
    </row>
    <row r="245" spans="1:14" x14ac:dyDescent="0.25">
      <c r="A245" s="171">
        <v>44013</v>
      </c>
      <c r="B245" s="285">
        <v>0.5</v>
      </c>
      <c r="C245" s="285">
        <v>0.5</v>
      </c>
      <c r="D245">
        <v>0.4</v>
      </c>
      <c r="E245">
        <v>0.5</v>
      </c>
      <c r="F245">
        <v>0.5</v>
      </c>
      <c r="G245">
        <v>0.5</v>
      </c>
      <c r="H245">
        <v>0.5</v>
      </c>
      <c r="I245">
        <v>0.5</v>
      </c>
      <c r="J245">
        <v>0.5</v>
      </c>
      <c r="K245">
        <v>0.35</v>
      </c>
      <c r="L245">
        <v>0.55000000000000004</v>
      </c>
      <c r="M245">
        <v>0.5</v>
      </c>
      <c r="N245">
        <v>0.5</v>
      </c>
    </row>
    <row r="246" spans="1:14" x14ac:dyDescent="0.25">
      <c r="A246" s="171">
        <v>44044</v>
      </c>
      <c r="B246" s="285">
        <v>0.55000000000000004</v>
      </c>
      <c r="C246" s="285">
        <v>0.55000000000000004</v>
      </c>
      <c r="D246">
        <v>0.5</v>
      </c>
      <c r="E246">
        <v>0.6</v>
      </c>
      <c r="F246">
        <v>0.55000000000000004</v>
      </c>
      <c r="G246">
        <v>0.6</v>
      </c>
      <c r="H246">
        <v>0.55000000000000004</v>
      </c>
      <c r="I246">
        <v>0.6</v>
      </c>
      <c r="J246">
        <v>0.45</v>
      </c>
      <c r="K246">
        <v>0.4</v>
      </c>
      <c r="L246">
        <v>0.6</v>
      </c>
      <c r="M246">
        <v>0.55000000000000004</v>
      </c>
      <c r="N246">
        <v>0.6</v>
      </c>
    </row>
    <row r="247" spans="1:14" x14ac:dyDescent="0.25">
      <c r="A247" s="171">
        <v>44075</v>
      </c>
      <c r="B247" s="285">
        <v>0.55000000000000004</v>
      </c>
      <c r="C247" s="285">
        <v>0.55000000000000004</v>
      </c>
      <c r="D247">
        <v>0.55000000000000004</v>
      </c>
      <c r="E247">
        <v>0.55000000000000004</v>
      </c>
      <c r="F247">
        <v>0.55000000000000004</v>
      </c>
      <c r="G247">
        <v>0.6</v>
      </c>
      <c r="H247">
        <v>0.6</v>
      </c>
      <c r="I247">
        <v>0.55000000000000004</v>
      </c>
      <c r="J247">
        <v>0.5</v>
      </c>
      <c r="K247">
        <v>0.35</v>
      </c>
      <c r="L247">
        <v>0.6</v>
      </c>
      <c r="M247">
        <v>0.55000000000000004</v>
      </c>
      <c r="N247">
        <v>0.6</v>
      </c>
    </row>
    <row r="248" spans="1:14" x14ac:dyDescent="0.25">
      <c r="A248" s="171">
        <v>44105</v>
      </c>
      <c r="B248" s="285">
        <v>0.6</v>
      </c>
      <c r="C248" s="285">
        <v>0.6</v>
      </c>
      <c r="D248">
        <v>0.55000000000000004</v>
      </c>
      <c r="E248">
        <v>0.6</v>
      </c>
      <c r="F248">
        <v>0.6</v>
      </c>
      <c r="G248">
        <v>0.65</v>
      </c>
      <c r="H248">
        <v>0.65</v>
      </c>
      <c r="I248">
        <v>0.6</v>
      </c>
      <c r="J248">
        <v>0.5</v>
      </c>
      <c r="K248">
        <v>0.4</v>
      </c>
      <c r="L248">
        <v>0.65</v>
      </c>
      <c r="M248">
        <v>0.6</v>
      </c>
      <c r="N248">
        <v>0.65</v>
      </c>
    </row>
    <row r="249" spans="1:14" x14ac:dyDescent="0.25">
      <c r="A249" s="171">
        <v>44136</v>
      </c>
      <c r="B249" s="285">
        <v>0.8</v>
      </c>
      <c r="C249" s="285">
        <v>0.85</v>
      </c>
      <c r="D249">
        <v>0.8</v>
      </c>
      <c r="E249">
        <v>0.8</v>
      </c>
      <c r="F249">
        <v>0.9</v>
      </c>
      <c r="G249">
        <v>0.95</v>
      </c>
      <c r="H249">
        <v>0.85</v>
      </c>
      <c r="I249">
        <v>0.8</v>
      </c>
      <c r="J249">
        <v>0.95</v>
      </c>
      <c r="K249">
        <v>0.45</v>
      </c>
      <c r="L249">
        <v>0.8</v>
      </c>
      <c r="M249">
        <v>0.8</v>
      </c>
      <c r="N249">
        <v>0.95</v>
      </c>
    </row>
    <row r="250" spans="1:14" x14ac:dyDescent="0.25">
      <c r="A250" s="171">
        <v>44166</v>
      </c>
      <c r="B250" s="285">
        <v>1</v>
      </c>
      <c r="C250" s="285">
        <v>1.05</v>
      </c>
      <c r="D250">
        <v>1</v>
      </c>
      <c r="E250">
        <v>1</v>
      </c>
      <c r="F250">
        <v>1.1499999999999999</v>
      </c>
      <c r="G250">
        <v>1.25</v>
      </c>
      <c r="H250">
        <v>1.05</v>
      </c>
      <c r="I250">
        <v>1</v>
      </c>
      <c r="J250">
        <v>1.35</v>
      </c>
      <c r="K250">
        <v>0.65</v>
      </c>
      <c r="L250">
        <v>1.1000000000000001</v>
      </c>
      <c r="M250">
        <v>1</v>
      </c>
      <c r="N250">
        <v>1.25</v>
      </c>
    </row>
    <row r="251" spans="1:14" x14ac:dyDescent="0.25">
      <c r="A251" s="171">
        <v>44197</v>
      </c>
      <c r="B251" s="285">
        <v>1</v>
      </c>
      <c r="C251" s="285">
        <v>1.05</v>
      </c>
      <c r="D251">
        <v>1</v>
      </c>
      <c r="E251">
        <v>1</v>
      </c>
      <c r="F251">
        <v>1.1499999999999999</v>
      </c>
      <c r="G251">
        <v>1.45</v>
      </c>
      <c r="H251">
        <v>1.05</v>
      </c>
      <c r="I251">
        <v>1</v>
      </c>
      <c r="J251">
        <v>1.35</v>
      </c>
      <c r="K251">
        <v>0.7</v>
      </c>
      <c r="L251">
        <v>1.1000000000000001</v>
      </c>
      <c r="M251">
        <v>1</v>
      </c>
      <c r="N251">
        <v>1.45</v>
      </c>
    </row>
    <row r="252" spans="1:14" x14ac:dyDescent="0.25">
      <c r="A252" s="171">
        <v>44228</v>
      </c>
      <c r="B252" s="285">
        <v>1</v>
      </c>
      <c r="C252" s="285">
        <v>1.05</v>
      </c>
      <c r="D252">
        <v>1</v>
      </c>
      <c r="E252">
        <v>1</v>
      </c>
      <c r="F252">
        <v>1.1499999999999999</v>
      </c>
      <c r="G252">
        <v>1.45</v>
      </c>
      <c r="H252">
        <v>1.05</v>
      </c>
      <c r="I252">
        <v>1</v>
      </c>
      <c r="J252">
        <v>1.35</v>
      </c>
      <c r="K252">
        <v>0.7</v>
      </c>
      <c r="L252">
        <v>1.1000000000000001</v>
      </c>
      <c r="M252">
        <v>1</v>
      </c>
      <c r="N252">
        <v>1.45</v>
      </c>
    </row>
    <row r="253" spans="1:14" x14ac:dyDescent="0.25">
      <c r="A253" s="171">
        <v>44256</v>
      </c>
      <c r="B253" s="285">
        <v>0.75</v>
      </c>
      <c r="C253" s="285">
        <v>0.8</v>
      </c>
      <c r="D253">
        <v>0.75</v>
      </c>
      <c r="E253">
        <v>0.75</v>
      </c>
      <c r="F253">
        <v>0.85</v>
      </c>
      <c r="G253">
        <v>1</v>
      </c>
      <c r="H253">
        <v>0.75</v>
      </c>
      <c r="I253">
        <v>0.75</v>
      </c>
      <c r="J253">
        <v>0.95</v>
      </c>
      <c r="K253">
        <v>0.35</v>
      </c>
      <c r="L253">
        <v>0.75</v>
      </c>
      <c r="M253">
        <v>0.75</v>
      </c>
      <c r="N253">
        <v>1</v>
      </c>
    </row>
    <row r="254" spans="1:14" x14ac:dyDescent="0.25">
      <c r="A254" s="171">
        <v>44287</v>
      </c>
      <c r="B254" s="285">
        <v>0.4</v>
      </c>
      <c r="C254" s="285">
        <v>0.45</v>
      </c>
      <c r="D254">
        <v>0.4</v>
      </c>
      <c r="E254">
        <v>0.45</v>
      </c>
      <c r="F254">
        <v>0.45</v>
      </c>
      <c r="G254">
        <v>0.45</v>
      </c>
      <c r="H254">
        <v>0.45</v>
      </c>
      <c r="I254">
        <v>0.45</v>
      </c>
      <c r="J254">
        <v>0.5</v>
      </c>
      <c r="K254">
        <v>0.3</v>
      </c>
      <c r="L254">
        <v>0.45</v>
      </c>
      <c r="M254">
        <v>0.4</v>
      </c>
      <c r="N254">
        <v>0.45</v>
      </c>
    </row>
    <row r="255" spans="1:14" x14ac:dyDescent="0.25">
      <c r="A255" s="171">
        <v>44317</v>
      </c>
      <c r="B255" s="285">
        <v>0.45</v>
      </c>
      <c r="C255" s="285">
        <v>0.5</v>
      </c>
      <c r="D255">
        <v>0.4</v>
      </c>
      <c r="E255">
        <v>0.4</v>
      </c>
      <c r="F255">
        <v>0.45</v>
      </c>
      <c r="G255">
        <v>0.5</v>
      </c>
      <c r="H255">
        <v>0.45</v>
      </c>
      <c r="I255">
        <v>0.4</v>
      </c>
      <c r="J255">
        <v>0.45</v>
      </c>
      <c r="K255">
        <v>0.25</v>
      </c>
      <c r="L255">
        <v>0.5</v>
      </c>
      <c r="M255">
        <v>0.45</v>
      </c>
      <c r="N255">
        <v>0.5</v>
      </c>
    </row>
    <row r="256" spans="1:14" x14ac:dyDescent="0.25">
      <c r="A256" s="171">
        <v>44348</v>
      </c>
      <c r="B256" s="285">
        <v>0.45</v>
      </c>
      <c r="C256" s="285">
        <v>0.5</v>
      </c>
      <c r="D256">
        <v>0.4</v>
      </c>
      <c r="E256">
        <v>0.5</v>
      </c>
      <c r="F256">
        <v>0.45</v>
      </c>
      <c r="G256">
        <v>0.5</v>
      </c>
      <c r="H256">
        <v>0.5</v>
      </c>
      <c r="I256">
        <v>0.5</v>
      </c>
      <c r="J256">
        <v>0.5</v>
      </c>
      <c r="K256">
        <v>0.25</v>
      </c>
      <c r="L256">
        <v>0.5</v>
      </c>
      <c r="M256">
        <v>0.45</v>
      </c>
      <c r="N256">
        <v>0.5</v>
      </c>
    </row>
    <row r="257" spans="1:14" x14ac:dyDescent="0.25">
      <c r="A257" s="171">
        <v>44378</v>
      </c>
      <c r="B257" s="285">
        <v>0.5</v>
      </c>
      <c r="C257" s="285">
        <v>0.5</v>
      </c>
      <c r="D257">
        <v>0.4</v>
      </c>
      <c r="E257">
        <v>0.5</v>
      </c>
      <c r="F257">
        <v>0.5</v>
      </c>
      <c r="G257">
        <v>0.5</v>
      </c>
      <c r="H257">
        <v>0.5</v>
      </c>
      <c r="I257">
        <v>0.5</v>
      </c>
      <c r="J257">
        <v>0.5</v>
      </c>
      <c r="K257">
        <v>0.35</v>
      </c>
      <c r="L257">
        <v>0.55000000000000004</v>
      </c>
      <c r="M257">
        <v>0.5</v>
      </c>
      <c r="N257">
        <v>0.5</v>
      </c>
    </row>
    <row r="258" spans="1:14" x14ac:dyDescent="0.25">
      <c r="A258" s="171">
        <v>44409</v>
      </c>
      <c r="B258" s="285">
        <v>0.55000000000000004</v>
      </c>
      <c r="C258" s="285">
        <v>0.55000000000000004</v>
      </c>
      <c r="D258">
        <v>0.5</v>
      </c>
      <c r="E258">
        <v>0.6</v>
      </c>
      <c r="F258">
        <v>0.55000000000000004</v>
      </c>
      <c r="G258">
        <v>0.6</v>
      </c>
      <c r="H258">
        <v>0.55000000000000004</v>
      </c>
      <c r="I258">
        <v>0.6</v>
      </c>
      <c r="J258">
        <v>0.45</v>
      </c>
      <c r="K258">
        <v>0.4</v>
      </c>
      <c r="L258">
        <v>0.6</v>
      </c>
      <c r="M258">
        <v>0.55000000000000004</v>
      </c>
      <c r="N258">
        <v>0.6</v>
      </c>
    </row>
    <row r="259" spans="1:14" x14ac:dyDescent="0.25">
      <c r="A259" s="171">
        <v>44440</v>
      </c>
      <c r="B259" s="285">
        <v>0.55000000000000004</v>
      </c>
      <c r="C259" s="285">
        <v>0.55000000000000004</v>
      </c>
      <c r="D259">
        <v>0.55000000000000004</v>
      </c>
      <c r="E259">
        <v>0.55000000000000004</v>
      </c>
      <c r="F259">
        <v>0.55000000000000004</v>
      </c>
      <c r="G259">
        <v>0.6</v>
      </c>
      <c r="H259">
        <v>0.6</v>
      </c>
      <c r="I259">
        <v>0.55000000000000004</v>
      </c>
      <c r="J259">
        <v>0.5</v>
      </c>
      <c r="K259">
        <v>0.35</v>
      </c>
      <c r="L259">
        <v>0.6</v>
      </c>
      <c r="M259">
        <v>0.55000000000000004</v>
      </c>
      <c r="N259">
        <v>0.6</v>
      </c>
    </row>
    <row r="260" spans="1:14" x14ac:dyDescent="0.25">
      <c r="A260" s="171">
        <v>44470</v>
      </c>
      <c r="B260" s="285">
        <v>0.6</v>
      </c>
      <c r="C260" s="285">
        <v>0.6</v>
      </c>
      <c r="D260">
        <v>0.55000000000000004</v>
      </c>
      <c r="E260">
        <v>0.6</v>
      </c>
      <c r="F260">
        <v>0.6</v>
      </c>
      <c r="G260">
        <v>0.65</v>
      </c>
      <c r="H260">
        <v>0.65</v>
      </c>
      <c r="I260">
        <v>0.6</v>
      </c>
      <c r="J260">
        <v>0.5</v>
      </c>
      <c r="K260">
        <v>0.4</v>
      </c>
      <c r="L260">
        <v>0.65</v>
      </c>
      <c r="M260">
        <v>0.6</v>
      </c>
      <c r="N260">
        <v>0.65</v>
      </c>
    </row>
    <row r="261" spans="1:14" x14ac:dyDescent="0.25">
      <c r="A261" s="171">
        <v>44501</v>
      </c>
      <c r="B261" s="285">
        <v>0.8</v>
      </c>
      <c r="C261" s="285">
        <v>0.85</v>
      </c>
      <c r="D261">
        <v>0.8</v>
      </c>
      <c r="E261">
        <v>0.8</v>
      </c>
      <c r="F261">
        <v>0.9</v>
      </c>
      <c r="G261">
        <v>0.95</v>
      </c>
      <c r="H261">
        <v>0.85</v>
      </c>
      <c r="I261">
        <v>0.8</v>
      </c>
      <c r="J261">
        <v>0.95</v>
      </c>
      <c r="K261">
        <v>0.45</v>
      </c>
      <c r="L261">
        <v>0.8</v>
      </c>
      <c r="M261">
        <v>0.8</v>
      </c>
      <c r="N261">
        <v>0.95</v>
      </c>
    </row>
    <row r="262" spans="1:14" x14ac:dyDescent="0.25">
      <c r="A262" s="171">
        <v>44531</v>
      </c>
      <c r="B262" s="285">
        <v>1</v>
      </c>
      <c r="C262" s="285">
        <v>1.05</v>
      </c>
      <c r="D262">
        <v>1</v>
      </c>
      <c r="E262">
        <v>1</v>
      </c>
      <c r="F262">
        <v>1.1499999999999999</v>
      </c>
      <c r="G262">
        <v>1.25</v>
      </c>
      <c r="H262">
        <v>1.05</v>
      </c>
      <c r="I262">
        <v>1</v>
      </c>
      <c r="J262">
        <v>1.35</v>
      </c>
      <c r="K262">
        <v>0.65</v>
      </c>
      <c r="L262">
        <v>1.1000000000000001</v>
      </c>
      <c r="M262">
        <v>1</v>
      </c>
      <c r="N262">
        <v>1.25</v>
      </c>
    </row>
    <row r="263" spans="1:14" x14ac:dyDescent="0.25">
      <c r="A263" s="171">
        <v>44562</v>
      </c>
      <c r="B263" s="285">
        <v>0</v>
      </c>
      <c r="C263" s="285">
        <v>1.05</v>
      </c>
      <c r="D263">
        <v>1</v>
      </c>
      <c r="E263">
        <v>1</v>
      </c>
      <c r="F263">
        <v>1.1499999999999999</v>
      </c>
      <c r="G263">
        <v>1.45</v>
      </c>
      <c r="H263">
        <v>1.05</v>
      </c>
      <c r="I263">
        <v>1</v>
      </c>
      <c r="J263">
        <v>1.35</v>
      </c>
      <c r="K263">
        <v>0.7</v>
      </c>
      <c r="L263">
        <v>1.1000000000000001</v>
      </c>
      <c r="M263">
        <v>1</v>
      </c>
      <c r="N263">
        <v>1.45</v>
      </c>
    </row>
    <row r="264" spans="1:14" x14ac:dyDescent="0.25">
      <c r="A264" s="171">
        <v>44593</v>
      </c>
      <c r="B264" s="285">
        <v>0</v>
      </c>
      <c r="C264" s="285">
        <v>1.05</v>
      </c>
      <c r="D264">
        <v>1</v>
      </c>
      <c r="E264">
        <v>1</v>
      </c>
      <c r="F264">
        <v>1.1499999999999999</v>
      </c>
      <c r="G264">
        <v>1.45</v>
      </c>
      <c r="H264">
        <v>1.05</v>
      </c>
      <c r="I264">
        <v>1</v>
      </c>
      <c r="J264">
        <v>1.35</v>
      </c>
      <c r="K264">
        <v>0.7</v>
      </c>
      <c r="L264">
        <v>1.1000000000000001</v>
      </c>
      <c r="M264">
        <v>1</v>
      </c>
      <c r="N264">
        <v>1.45</v>
      </c>
    </row>
    <row r="265" spans="1:14" x14ac:dyDescent="0.25">
      <c r="A265" s="171">
        <v>44621</v>
      </c>
      <c r="B265" s="285">
        <v>0</v>
      </c>
      <c r="C265" s="285">
        <v>0.8</v>
      </c>
      <c r="D265">
        <v>0.75</v>
      </c>
      <c r="E265">
        <v>0.75</v>
      </c>
      <c r="F265">
        <v>0.85</v>
      </c>
      <c r="G265">
        <v>1</v>
      </c>
      <c r="H265">
        <v>0.75</v>
      </c>
      <c r="I265">
        <v>0.75</v>
      </c>
      <c r="J265">
        <v>0.95</v>
      </c>
      <c r="K265">
        <v>0.35</v>
      </c>
      <c r="L265">
        <v>0.75</v>
      </c>
      <c r="M265">
        <v>0.75</v>
      </c>
      <c r="N265">
        <v>1</v>
      </c>
    </row>
    <row r="266" spans="1:14" x14ac:dyDescent="0.25">
      <c r="A266" s="171">
        <v>44652</v>
      </c>
      <c r="B266" s="285">
        <v>0</v>
      </c>
      <c r="C266" s="285">
        <v>0.45</v>
      </c>
      <c r="D266">
        <v>0.4</v>
      </c>
      <c r="E266">
        <v>0.45</v>
      </c>
      <c r="F266">
        <v>0.45</v>
      </c>
      <c r="G266">
        <v>0.45</v>
      </c>
      <c r="H266">
        <v>0.45</v>
      </c>
      <c r="I266">
        <v>0.45</v>
      </c>
      <c r="J266">
        <v>0.5</v>
      </c>
      <c r="K266">
        <v>0.3</v>
      </c>
      <c r="L266">
        <v>0.45</v>
      </c>
      <c r="M266">
        <v>0.4</v>
      </c>
      <c r="N266">
        <v>0.45</v>
      </c>
    </row>
    <row r="267" spans="1:14" x14ac:dyDescent="0.25">
      <c r="A267" s="171">
        <v>44682</v>
      </c>
      <c r="B267" s="285">
        <v>0</v>
      </c>
      <c r="C267" s="285">
        <v>0.5</v>
      </c>
      <c r="D267">
        <v>0.4</v>
      </c>
      <c r="E267">
        <v>0.4</v>
      </c>
      <c r="F267">
        <v>0.45</v>
      </c>
      <c r="G267">
        <v>0.5</v>
      </c>
      <c r="H267">
        <v>0.45</v>
      </c>
      <c r="I267">
        <v>0.4</v>
      </c>
      <c r="J267">
        <v>0.45</v>
      </c>
      <c r="K267">
        <v>0.25</v>
      </c>
      <c r="L267">
        <v>0.5</v>
      </c>
      <c r="M267">
        <v>0.45</v>
      </c>
      <c r="N267">
        <v>0.5</v>
      </c>
    </row>
    <row r="268" spans="1:14" x14ac:dyDescent="0.25">
      <c r="A268" s="171">
        <v>44713</v>
      </c>
      <c r="B268" s="285">
        <v>0</v>
      </c>
      <c r="C268" s="285">
        <v>0.5</v>
      </c>
      <c r="D268">
        <v>0.4</v>
      </c>
      <c r="E268">
        <v>0.5</v>
      </c>
      <c r="F268">
        <v>0.45</v>
      </c>
      <c r="G268">
        <v>0.5</v>
      </c>
      <c r="H268">
        <v>0.5</v>
      </c>
      <c r="I268">
        <v>0.5</v>
      </c>
      <c r="J268">
        <v>0.5</v>
      </c>
      <c r="K268">
        <v>0.25</v>
      </c>
      <c r="L268">
        <v>0.5</v>
      </c>
      <c r="M268">
        <v>0.45</v>
      </c>
      <c r="N268">
        <v>0.5</v>
      </c>
    </row>
    <row r="269" spans="1:14" x14ac:dyDescent="0.25">
      <c r="A269" s="171">
        <v>44743</v>
      </c>
      <c r="B269" s="285">
        <v>0</v>
      </c>
      <c r="C269" s="285">
        <v>0.5</v>
      </c>
      <c r="D269">
        <v>0.4</v>
      </c>
      <c r="E269">
        <v>0.5</v>
      </c>
      <c r="F269">
        <v>0.5</v>
      </c>
      <c r="G269">
        <v>0.5</v>
      </c>
      <c r="H269">
        <v>0.5</v>
      </c>
      <c r="I269">
        <v>0.5</v>
      </c>
      <c r="J269">
        <v>0.5</v>
      </c>
      <c r="K269">
        <v>0.35</v>
      </c>
      <c r="L269">
        <v>0.55000000000000004</v>
      </c>
      <c r="M269">
        <v>0.5</v>
      </c>
      <c r="N269">
        <v>0.5</v>
      </c>
    </row>
    <row r="270" spans="1:14" x14ac:dyDescent="0.25">
      <c r="A270" s="171">
        <v>44774</v>
      </c>
      <c r="B270" s="285">
        <v>0</v>
      </c>
      <c r="C270" s="285">
        <v>0.55000000000000004</v>
      </c>
      <c r="D270">
        <v>0.5</v>
      </c>
      <c r="E270">
        <v>0.6</v>
      </c>
      <c r="F270">
        <v>0.55000000000000004</v>
      </c>
      <c r="G270">
        <v>0.6</v>
      </c>
      <c r="H270">
        <v>0.55000000000000004</v>
      </c>
      <c r="I270">
        <v>0.6</v>
      </c>
      <c r="J270">
        <v>0.45</v>
      </c>
      <c r="K270">
        <v>0.4</v>
      </c>
      <c r="L270">
        <v>0.6</v>
      </c>
      <c r="M270">
        <v>0.55000000000000004</v>
      </c>
      <c r="N270">
        <v>0.6</v>
      </c>
    </row>
    <row r="271" spans="1:14" x14ac:dyDescent="0.25">
      <c r="A271" s="171">
        <v>44805</v>
      </c>
      <c r="B271" s="285">
        <v>0</v>
      </c>
      <c r="C271" s="285">
        <v>0.55000000000000004</v>
      </c>
      <c r="D271">
        <v>0.55000000000000004</v>
      </c>
      <c r="E271">
        <v>0.55000000000000004</v>
      </c>
      <c r="F271">
        <v>0.55000000000000004</v>
      </c>
      <c r="G271">
        <v>0.6</v>
      </c>
      <c r="H271">
        <v>0.6</v>
      </c>
      <c r="I271">
        <v>0.55000000000000004</v>
      </c>
      <c r="J271">
        <v>0.5</v>
      </c>
      <c r="K271">
        <v>0.35</v>
      </c>
      <c r="L271">
        <v>0.6</v>
      </c>
      <c r="M271">
        <v>0.55000000000000004</v>
      </c>
      <c r="N271">
        <v>0.6</v>
      </c>
    </row>
    <row r="272" spans="1:14" x14ac:dyDescent="0.25">
      <c r="A272" s="171">
        <v>44835</v>
      </c>
      <c r="B272" s="285">
        <v>0</v>
      </c>
      <c r="C272" s="285">
        <v>0.6</v>
      </c>
      <c r="D272">
        <v>0.55000000000000004</v>
      </c>
      <c r="E272">
        <v>0.6</v>
      </c>
      <c r="F272">
        <v>0.6</v>
      </c>
      <c r="G272">
        <v>0.65</v>
      </c>
      <c r="H272">
        <v>0.65</v>
      </c>
      <c r="I272">
        <v>0.6</v>
      </c>
      <c r="J272">
        <v>0.5</v>
      </c>
      <c r="K272">
        <v>0.4</v>
      </c>
      <c r="L272">
        <v>0.65</v>
      </c>
      <c r="M272">
        <v>0.6</v>
      </c>
      <c r="N272">
        <v>0.65</v>
      </c>
    </row>
    <row r="273" spans="1:14" x14ac:dyDescent="0.25">
      <c r="A273" s="171">
        <v>44866</v>
      </c>
      <c r="B273" s="285">
        <v>0</v>
      </c>
      <c r="C273" s="285">
        <v>0.85</v>
      </c>
      <c r="D273">
        <v>0.8</v>
      </c>
      <c r="E273">
        <v>0.8</v>
      </c>
      <c r="F273">
        <v>0.9</v>
      </c>
      <c r="G273">
        <v>0.95</v>
      </c>
      <c r="H273">
        <v>0.85</v>
      </c>
      <c r="I273">
        <v>0.8</v>
      </c>
      <c r="J273">
        <v>0.95</v>
      </c>
      <c r="K273">
        <v>0.45</v>
      </c>
      <c r="L273">
        <v>0.8</v>
      </c>
      <c r="M273">
        <v>0.8</v>
      </c>
      <c r="N273">
        <v>0.95</v>
      </c>
    </row>
    <row r="274" spans="1:14" x14ac:dyDescent="0.25">
      <c r="A274" s="171">
        <v>44896</v>
      </c>
      <c r="B274" s="285">
        <v>0</v>
      </c>
      <c r="C274" s="285">
        <v>1.05</v>
      </c>
      <c r="D274">
        <v>1</v>
      </c>
      <c r="E274">
        <v>1</v>
      </c>
      <c r="F274">
        <v>1.1499999999999999</v>
      </c>
      <c r="G274">
        <v>1.25</v>
      </c>
      <c r="H274">
        <v>1.05</v>
      </c>
      <c r="I274">
        <v>1</v>
      </c>
      <c r="J274">
        <v>1.35</v>
      </c>
      <c r="K274">
        <v>0.65</v>
      </c>
      <c r="L274">
        <v>1.1000000000000001</v>
      </c>
      <c r="M274">
        <v>1</v>
      </c>
      <c r="N274">
        <v>1.25</v>
      </c>
    </row>
    <row r="275" spans="1:14" x14ac:dyDescent="0.25">
      <c r="A275" s="171">
        <v>44927</v>
      </c>
      <c r="B275" s="285">
        <v>0</v>
      </c>
      <c r="C275" s="285">
        <v>1.05</v>
      </c>
      <c r="D275">
        <v>1</v>
      </c>
      <c r="E275">
        <v>1</v>
      </c>
      <c r="F275">
        <v>1.1499999999999999</v>
      </c>
      <c r="G275">
        <v>1.45</v>
      </c>
      <c r="H275">
        <v>1.05</v>
      </c>
      <c r="I275">
        <v>1</v>
      </c>
      <c r="J275">
        <v>1.35</v>
      </c>
      <c r="K275">
        <v>0.7</v>
      </c>
      <c r="L275">
        <v>1.1000000000000001</v>
      </c>
      <c r="M275">
        <v>1</v>
      </c>
      <c r="N275">
        <v>1.45</v>
      </c>
    </row>
    <row r="276" spans="1:14" x14ac:dyDescent="0.25">
      <c r="A276" s="171">
        <v>44958</v>
      </c>
      <c r="B276" s="285">
        <v>0</v>
      </c>
      <c r="C276" s="285">
        <v>1.05</v>
      </c>
      <c r="D276">
        <v>1</v>
      </c>
      <c r="E276">
        <v>1</v>
      </c>
      <c r="F276">
        <v>1.1499999999999999</v>
      </c>
      <c r="G276">
        <v>1.45</v>
      </c>
      <c r="H276">
        <v>1.05</v>
      </c>
      <c r="I276">
        <v>1</v>
      </c>
      <c r="J276">
        <v>1.35</v>
      </c>
      <c r="K276">
        <v>0.7</v>
      </c>
      <c r="L276">
        <v>1.1000000000000001</v>
      </c>
      <c r="M276">
        <v>1</v>
      </c>
      <c r="N276">
        <v>1.45</v>
      </c>
    </row>
    <row r="277" spans="1:14" x14ac:dyDescent="0.25">
      <c r="A277" s="171">
        <v>44986</v>
      </c>
      <c r="B277" s="285">
        <v>0</v>
      </c>
      <c r="C277" s="285">
        <v>0.8</v>
      </c>
      <c r="D277">
        <v>0.75</v>
      </c>
      <c r="E277">
        <v>0.75</v>
      </c>
      <c r="F277">
        <v>0.85</v>
      </c>
      <c r="G277">
        <v>1</v>
      </c>
      <c r="H277">
        <v>0.75</v>
      </c>
      <c r="I277">
        <v>0.75</v>
      </c>
      <c r="J277">
        <v>0.95</v>
      </c>
      <c r="K277">
        <v>0.35</v>
      </c>
      <c r="L277">
        <v>0.75</v>
      </c>
      <c r="M277">
        <v>0.75</v>
      </c>
      <c r="N277">
        <v>1</v>
      </c>
    </row>
    <row r="278" spans="1:14" x14ac:dyDescent="0.25">
      <c r="A278" s="171">
        <v>45017</v>
      </c>
      <c r="B278" s="285">
        <v>0</v>
      </c>
      <c r="C278" s="285">
        <v>0.45</v>
      </c>
      <c r="D278">
        <v>0.4</v>
      </c>
      <c r="E278">
        <v>0.45</v>
      </c>
      <c r="F278">
        <v>0.45</v>
      </c>
      <c r="G278">
        <v>0.45</v>
      </c>
      <c r="H278">
        <v>0.45</v>
      </c>
      <c r="I278">
        <v>0.45</v>
      </c>
      <c r="J278">
        <v>0.5</v>
      </c>
      <c r="K278">
        <v>0.3</v>
      </c>
      <c r="L278">
        <v>0.45</v>
      </c>
      <c r="M278">
        <v>0.4</v>
      </c>
      <c r="N278">
        <v>0.45</v>
      </c>
    </row>
    <row r="279" spans="1:14" x14ac:dyDescent="0.25">
      <c r="A279" s="171">
        <v>45047</v>
      </c>
      <c r="B279" s="285">
        <v>0</v>
      </c>
      <c r="C279" s="285">
        <v>0.5</v>
      </c>
      <c r="D279">
        <v>0.4</v>
      </c>
      <c r="E279">
        <v>0.4</v>
      </c>
      <c r="F279">
        <v>0.45</v>
      </c>
      <c r="G279">
        <v>0.5</v>
      </c>
      <c r="H279">
        <v>0.45</v>
      </c>
      <c r="I279">
        <v>0.4</v>
      </c>
      <c r="J279">
        <v>0.45</v>
      </c>
      <c r="K279">
        <v>0.25</v>
      </c>
      <c r="L279">
        <v>0.5</v>
      </c>
      <c r="M279">
        <v>0.45</v>
      </c>
      <c r="N279">
        <v>0.5</v>
      </c>
    </row>
    <row r="280" spans="1:14" x14ac:dyDescent="0.25">
      <c r="A280" s="171">
        <v>45078</v>
      </c>
      <c r="B280" s="285">
        <v>0</v>
      </c>
      <c r="C280" s="285">
        <v>0.5</v>
      </c>
      <c r="D280">
        <v>0.4</v>
      </c>
      <c r="E280">
        <v>0.5</v>
      </c>
      <c r="F280">
        <v>0.45</v>
      </c>
      <c r="G280">
        <v>0.5</v>
      </c>
      <c r="H280">
        <v>0.5</v>
      </c>
      <c r="I280">
        <v>0.5</v>
      </c>
      <c r="J280">
        <v>0.5</v>
      </c>
      <c r="K280">
        <v>0.25</v>
      </c>
      <c r="L280">
        <v>0.5</v>
      </c>
      <c r="M280">
        <v>0.45</v>
      </c>
      <c r="N280">
        <v>0.5</v>
      </c>
    </row>
    <row r="281" spans="1:14" x14ac:dyDescent="0.25">
      <c r="A281" s="171">
        <v>45108</v>
      </c>
      <c r="B281" s="285">
        <v>0</v>
      </c>
      <c r="C281" s="285">
        <v>0.5</v>
      </c>
      <c r="D281">
        <v>0.4</v>
      </c>
      <c r="E281">
        <v>0.5</v>
      </c>
      <c r="F281">
        <v>0.5</v>
      </c>
      <c r="G281">
        <v>0.5</v>
      </c>
      <c r="H281">
        <v>0.5</v>
      </c>
      <c r="I281">
        <v>0.5</v>
      </c>
      <c r="J281">
        <v>0.5</v>
      </c>
      <c r="K281">
        <v>0.35</v>
      </c>
      <c r="L281">
        <v>0.55000000000000004</v>
      </c>
      <c r="M281">
        <v>0.5</v>
      </c>
      <c r="N281">
        <v>0.5</v>
      </c>
    </row>
    <row r="282" spans="1:14" x14ac:dyDescent="0.25">
      <c r="A282" s="171">
        <v>45139</v>
      </c>
      <c r="B282" s="285">
        <v>0</v>
      </c>
      <c r="C282" s="285">
        <v>0.55000000000000004</v>
      </c>
      <c r="D282">
        <v>0.5</v>
      </c>
      <c r="E282">
        <v>0.6</v>
      </c>
      <c r="F282">
        <v>0.55000000000000004</v>
      </c>
      <c r="G282">
        <v>0.6</v>
      </c>
      <c r="H282">
        <v>0.55000000000000004</v>
      </c>
      <c r="I282">
        <v>0.6</v>
      </c>
      <c r="J282">
        <v>0.45</v>
      </c>
      <c r="K282">
        <v>0.4</v>
      </c>
      <c r="L282">
        <v>0.6</v>
      </c>
      <c r="M282">
        <v>0.55000000000000004</v>
      </c>
      <c r="N282">
        <v>0.6</v>
      </c>
    </row>
    <row r="283" spans="1:14" x14ac:dyDescent="0.25">
      <c r="A283" s="171">
        <v>45170</v>
      </c>
      <c r="B283" s="285">
        <v>0</v>
      </c>
      <c r="C283" s="285">
        <v>0.55000000000000004</v>
      </c>
      <c r="D283">
        <v>0.55000000000000004</v>
      </c>
      <c r="E283">
        <v>0.55000000000000004</v>
      </c>
      <c r="F283">
        <v>0.55000000000000004</v>
      </c>
      <c r="G283">
        <v>0.6</v>
      </c>
      <c r="H283">
        <v>0.6</v>
      </c>
      <c r="I283">
        <v>0.55000000000000004</v>
      </c>
      <c r="J283">
        <v>0.5</v>
      </c>
      <c r="K283">
        <v>0.35</v>
      </c>
      <c r="L283">
        <v>0.6</v>
      </c>
      <c r="M283">
        <v>0.55000000000000004</v>
      </c>
      <c r="N283">
        <v>0.6</v>
      </c>
    </row>
    <row r="284" spans="1:14" x14ac:dyDescent="0.25">
      <c r="A284" s="171">
        <v>45200</v>
      </c>
      <c r="B284" s="285">
        <v>0</v>
      </c>
      <c r="C284" s="285">
        <v>0.6</v>
      </c>
      <c r="D284">
        <v>0.55000000000000004</v>
      </c>
      <c r="E284">
        <v>0.6</v>
      </c>
      <c r="F284">
        <v>0.6</v>
      </c>
      <c r="G284">
        <v>0.65</v>
      </c>
      <c r="H284">
        <v>0.65</v>
      </c>
      <c r="I284">
        <v>0.6</v>
      </c>
      <c r="J284">
        <v>0.5</v>
      </c>
      <c r="K284">
        <v>0.4</v>
      </c>
      <c r="L284">
        <v>0.65</v>
      </c>
      <c r="M284">
        <v>0.6</v>
      </c>
      <c r="N284">
        <v>0.65</v>
      </c>
    </row>
    <row r="285" spans="1:14" x14ac:dyDescent="0.25">
      <c r="A285" s="171">
        <v>45231</v>
      </c>
      <c r="B285" s="285">
        <v>0</v>
      </c>
      <c r="C285" s="285">
        <v>0.85</v>
      </c>
      <c r="D285">
        <v>0.8</v>
      </c>
      <c r="E285">
        <v>0.8</v>
      </c>
      <c r="F285">
        <v>0.9</v>
      </c>
      <c r="G285">
        <v>0.95</v>
      </c>
      <c r="H285">
        <v>0.85</v>
      </c>
      <c r="I285">
        <v>0.8</v>
      </c>
      <c r="J285">
        <v>0.95</v>
      </c>
      <c r="K285">
        <v>0.45</v>
      </c>
      <c r="L285">
        <v>0.8</v>
      </c>
      <c r="M285">
        <v>0.8</v>
      </c>
      <c r="N285">
        <v>0.95</v>
      </c>
    </row>
    <row r="286" spans="1:14" x14ac:dyDescent="0.25">
      <c r="A286" s="171">
        <v>45261</v>
      </c>
      <c r="B286" s="285">
        <v>0</v>
      </c>
      <c r="C286" s="285">
        <v>1.05</v>
      </c>
      <c r="D286">
        <v>1</v>
      </c>
      <c r="E286">
        <v>1</v>
      </c>
      <c r="F286">
        <v>1.1499999999999999</v>
      </c>
      <c r="G286">
        <v>1.25</v>
      </c>
      <c r="H286">
        <v>1.05</v>
      </c>
      <c r="I286">
        <v>1</v>
      </c>
      <c r="J286">
        <v>1.35</v>
      </c>
      <c r="K286">
        <v>0.65</v>
      </c>
      <c r="L286">
        <v>1.1000000000000001</v>
      </c>
      <c r="M286">
        <v>1</v>
      </c>
      <c r="N286">
        <v>1.25</v>
      </c>
    </row>
    <row r="287" spans="1:14" x14ac:dyDescent="0.25">
      <c r="A287" s="171">
        <v>45292</v>
      </c>
      <c r="B287" s="285">
        <v>0</v>
      </c>
      <c r="C287" s="285">
        <v>1.05</v>
      </c>
      <c r="D287">
        <v>1</v>
      </c>
      <c r="E287">
        <v>1</v>
      </c>
      <c r="F287">
        <v>1.1499999999999999</v>
      </c>
      <c r="G287">
        <v>1.45</v>
      </c>
      <c r="H287">
        <v>1.05</v>
      </c>
      <c r="I287">
        <v>1</v>
      </c>
      <c r="J287">
        <v>1.35</v>
      </c>
      <c r="K287">
        <v>0.7</v>
      </c>
      <c r="L287">
        <v>1.1000000000000001</v>
      </c>
      <c r="M287">
        <v>1</v>
      </c>
      <c r="N287">
        <v>1.45</v>
      </c>
    </row>
    <row r="288" spans="1:14" x14ac:dyDescent="0.25">
      <c r="A288" s="171">
        <v>45323</v>
      </c>
      <c r="B288" s="285">
        <v>0</v>
      </c>
      <c r="C288" s="285">
        <v>1.05</v>
      </c>
      <c r="D288">
        <v>1</v>
      </c>
      <c r="E288">
        <v>1</v>
      </c>
      <c r="F288">
        <v>1.1499999999999999</v>
      </c>
      <c r="G288">
        <v>1.45</v>
      </c>
      <c r="H288">
        <v>1.05</v>
      </c>
      <c r="I288">
        <v>1</v>
      </c>
      <c r="J288">
        <v>1.35</v>
      </c>
      <c r="K288">
        <v>0.7</v>
      </c>
      <c r="L288">
        <v>1.1000000000000001</v>
      </c>
      <c r="M288">
        <v>1</v>
      </c>
      <c r="N288">
        <v>1.45</v>
      </c>
    </row>
    <row r="289" spans="1:14" x14ac:dyDescent="0.25">
      <c r="A289" s="171">
        <v>45352</v>
      </c>
      <c r="B289" s="285">
        <v>0</v>
      </c>
      <c r="C289" s="285">
        <v>0.8</v>
      </c>
      <c r="D289">
        <v>0.75</v>
      </c>
      <c r="E289">
        <v>0.75</v>
      </c>
      <c r="F289">
        <v>0.85</v>
      </c>
      <c r="G289">
        <v>1</v>
      </c>
      <c r="H289">
        <v>0.75</v>
      </c>
      <c r="I289">
        <v>0.75</v>
      </c>
      <c r="J289">
        <v>0.95</v>
      </c>
      <c r="K289">
        <v>0.35</v>
      </c>
      <c r="L289">
        <v>0.75</v>
      </c>
      <c r="M289">
        <v>0.75</v>
      </c>
      <c r="N289">
        <v>1</v>
      </c>
    </row>
    <row r="290" spans="1:14" x14ac:dyDescent="0.25">
      <c r="A290" s="171">
        <v>45383</v>
      </c>
      <c r="B290" s="285">
        <v>0</v>
      </c>
      <c r="C290" s="285">
        <v>0.45</v>
      </c>
      <c r="D290">
        <v>0.4</v>
      </c>
      <c r="E290">
        <v>0.45</v>
      </c>
      <c r="F290">
        <v>0.45</v>
      </c>
      <c r="G290">
        <v>0.45</v>
      </c>
      <c r="H290">
        <v>0.45</v>
      </c>
      <c r="I290">
        <v>0.45</v>
      </c>
      <c r="J290">
        <v>0.5</v>
      </c>
      <c r="K290">
        <v>0.3</v>
      </c>
      <c r="L290">
        <v>0.45</v>
      </c>
      <c r="M290">
        <v>0.4</v>
      </c>
      <c r="N290">
        <v>0.45</v>
      </c>
    </row>
    <row r="291" spans="1:14" x14ac:dyDescent="0.25">
      <c r="A291" s="171">
        <v>45413</v>
      </c>
      <c r="B291" s="285">
        <v>0</v>
      </c>
      <c r="C291" s="285">
        <v>0.5</v>
      </c>
      <c r="D291">
        <v>0.4</v>
      </c>
      <c r="E291">
        <v>0.4</v>
      </c>
      <c r="F291">
        <v>0.45</v>
      </c>
      <c r="G291">
        <v>0.5</v>
      </c>
      <c r="H291">
        <v>0.45</v>
      </c>
      <c r="I291">
        <v>0.4</v>
      </c>
      <c r="J291">
        <v>0.45</v>
      </c>
      <c r="K291">
        <v>0.25</v>
      </c>
      <c r="L291">
        <v>0.5</v>
      </c>
      <c r="M291">
        <v>0.45</v>
      </c>
      <c r="N291">
        <v>0.5</v>
      </c>
    </row>
    <row r="292" spans="1:14" x14ac:dyDescent="0.25">
      <c r="A292" s="171">
        <v>45444</v>
      </c>
      <c r="B292" s="285">
        <v>0</v>
      </c>
      <c r="C292" s="285">
        <v>0.5</v>
      </c>
      <c r="D292">
        <v>0.4</v>
      </c>
      <c r="E292">
        <v>0.5</v>
      </c>
      <c r="F292">
        <v>0.45</v>
      </c>
      <c r="G292">
        <v>0.5</v>
      </c>
      <c r="H292">
        <v>0.5</v>
      </c>
      <c r="I292">
        <v>0.5</v>
      </c>
      <c r="J292">
        <v>0.5</v>
      </c>
      <c r="K292">
        <v>0.25</v>
      </c>
      <c r="L292">
        <v>0.5</v>
      </c>
      <c r="M292">
        <v>0.45</v>
      </c>
      <c r="N292">
        <v>0.5</v>
      </c>
    </row>
    <row r="293" spans="1:14" x14ac:dyDescent="0.25">
      <c r="A293" s="171">
        <v>45474</v>
      </c>
      <c r="B293" s="285">
        <v>0</v>
      </c>
      <c r="C293" s="285">
        <v>0.5</v>
      </c>
      <c r="D293">
        <v>0.4</v>
      </c>
      <c r="E293">
        <v>0.5</v>
      </c>
      <c r="F293">
        <v>0.5</v>
      </c>
      <c r="G293">
        <v>0.5</v>
      </c>
      <c r="H293">
        <v>0.5</v>
      </c>
      <c r="I293">
        <v>0.5</v>
      </c>
      <c r="J293">
        <v>0.5</v>
      </c>
      <c r="K293">
        <v>0.35</v>
      </c>
      <c r="L293">
        <v>0.55000000000000004</v>
      </c>
      <c r="M293">
        <v>0.5</v>
      </c>
      <c r="N293">
        <v>0.5</v>
      </c>
    </row>
    <row r="294" spans="1:14" x14ac:dyDescent="0.25">
      <c r="A294" s="171">
        <v>45505</v>
      </c>
      <c r="B294" s="285">
        <v>0</v>
      </c>
      <c r="C294" s="285">
        <v>0.55000000000000004</v>
      </c>
      <c r="D294">
        <v>0.5</v>
      </c>
      <c r="E294">
        <v>0.6</v>
      </c>
      <c r="F294">
        <v>0.55000000000000004</v>
      </c>
      <c r="G294">
        <v>0.6</v>
      </c>
      <c r="H294">
        <v>0.55000000000000004</v>
      </c>
      <c r="I294">
        <v>0.6</v>
      </c>
      <c r="J294">
        <v>0.45</v>
      </c>
      <c r="K294">
        <v>0.4</v>
      </c>
      <c r="L294">
        <v>0.6</v>
      </c>
      <c r="M294">
        <v>0.55000000000000004</v>
      </c>
      <c r="N294">
        <v>0.6</v>
      </c>
    </row>
    <row r="295" spans="1:14" x14ac:dyDescent="0.25">
      <c r="A295" s="171">
        <v>45536</v>
      </c>
      <c r="B295" s="285">
        <v>0</v>
      </c>
      <c r="C295" s="285">
        <v>0.55000000000000004</v>
      </c>
      <c r="D295">
        <v>0.55000000000000004</v>
      </c>
      <c r="E295">
        <v>0.55000000000000004</v>
      </c>
      <c r="F295">
        <v>0.55000000000000004</v>
      </c>
      <c r="G295">
        <v>0.6</v>
      </c>
      <c r="H295">
        <v>0.6</v>
      </c>
      <c r="I295">
        <v>0.55000000000000004</v>
      </c>
      <c r="J295">
        <v>0.5</v>
      </c>
      <c r="K295">
        <v>0.35</v>
      </c>
      <c r="L295">
        <v>0.6</v>
      </c>
      <c r="M295">
        <v>0.55000000000000004</v>
      </c>
      <c r="N295">
        <v>0.6</v>
      </c>
    </row>
    <row r="296" spans="1:14" x14ac:dyDescent="0.25">
      <c r="A296" s="171">
        <v>45566</v>
      </c>
      <c r="B296" s="285">
        <v>0</v>
      </c>
      <c r="C296" s="285">
        <v>0.6</v>
      </c>
      <c r="D296">
        <v>0.55000000000000004</v>
      </c>
      <c r="E296">
        <v>0.6</v>
      </c>
      <c r="F296">
        <v>0.6</v>
      </c>
      <c r="G296">
        <v>0.65</v>
      </c>
      <c r="H296">
        <v>0.65</v>
      </c>
      <c r="I296">
        <v>0.6</v>
      </c>
      <c r="J296">
        <v>0.5</v>
      </c>
      <c r="K296">
        <v>0.4</v>
      </c>
      <c r="L296">
        <v>0.65</v>
      </c>
      <c r="M296">
        <v>0.6</v>
      </c>
      <c r="N296">
        <v>0.65</v>
      </c>
    </row>
    <row r="297" spans="1:14" x14ac:dyDescent="0.25">
      <c r="A297" s="171">
        <v>45597</v>
      </c>
      <c r="B297" s="285">
        <v>0</v>
      </c>
      <c r="C297" s="285">
        <v>0.85</v>
      </c>
      <c r="D297">
        <v>0.8</v>
      </c>
      <c r="E297">
        <v>0.8</v>
      </c>
      <c r="F297">
        <v>0.9</v>
      </c>
      <c r="G297">
        <v>0.95</v>
      </c>
      <c r="H297">
        <v>0.85</v>
      </c>
      <c r="I297">
        <v>0.8</v>
      </c>
      <c r="J297">
        <v>0.95</v>
      </c>
      <c r="K297">
        <v>0.45</v>
      </c>
      <c r="L297">
        <v>0.8</v>
      </c>
      <c r="M297">
        <v>0.8</v>
      </c>
      <c r="N297">
        <v>0.95</v>
      </c>
    </row>
    <row r="298" spans="1:14" x14ac:dyDescent="0.25">
      <c r="A298" s="171">
        <v>45627</v>
      </c>
      <c r="B298" s="285">
        <v>0</v>
      </c>
      <c r="C298" s="285">
        <v>1.05</v>
      </c>
      <c r="D298">
        <v>1</v>
      </c>
      <c r="E298">
        <v>1</v>
      </c>
      <c r="F298">
        <v>1.1499999999999999</v>
      </c>
      <c r="G298">
        <v>1.25</v>
      </c>
      <c r="H298">
        <v>1.05</v>
      </c>
      <c r="I298">
        <v>1</v>
      </c>
      <c r="J298">
        <v>1.35</v>
      </c>
      <c r="K298">
        <v>0.65</v>
      </c>
      <c r="L298">
        <v>1.1000000000000001</v>
      </c>
      <c r="M298">
        <v>1</v>
      </c>
      <c r="N298">
        <v>1.25</v>
      </c>
    </row>
    <row r="299" spans="1:14" x14ac:dyDescent="0.25">
      <c r="A299" s="171">
        <v>45658</v>
      </c>
      <c r="B299" s="285">
        <v>0</v>
      </c>
      <c r="C299" s="285">
        <v>1.05</v>
      </c>
      <c r="D299">
        <v>1</v>
      </c>
      <c r="E299">
        <v>1</v>
      </c>
      <c r="F299">
        <v>1.1499999999999999</v>
      </c>
      <c r="G299">
        <v>1.45</v>
      </c>
      <c r="H299">
        <v>1.05</v>
      </c>
      <c r="I299">
        <v>1</v>
      </c>
      <c r="J299">
        <v>1.35</v>
      </c>
      <c r="K299">
        <v>0.7</v>
      </c>
      <c r="L299">
        <v>1.1000000000000001</v>
      </c>
      <c r="M299">
        <v>1</v>
      </c>
      <c r="N299">
        <v>1.45</v>
      </c>
    </row>
    <row r="300" spans="1:14" x14ac:dyDescent="0.25">
      <c r="A300" s="171">
        <v>45689</v>
      </c>
      <c r="B300" s="285">
        <v>0</v>
      </c>
      <c r="C300" s="285">
        <v>1.05</v>
      </c>
      <c r="D300">
        <v>1</v>
      </c>
      <c r="E300">
        <v>1</v>
      </c>
      <c r="F300">
        <v>1.1499999999999999</v>
      </c>
      <c r="G300">
        <v>1.45</v>
      </c>
      <c r="H300">
        <v>1.05</v>
      </c>
      <c r="I300">
        <v>1</v>
      </c>
      <c r="J300">
        <v>1.35</v>
      </c>
      <c r="K300">
        <v>0.7</v>
      </c>
      <c r="L300">
        <v>1.1000000000000001</v>
      </c>
      <c r="M300">
        <v>1</v>
      </c>
      <c r="N300">
        <v>1.45</v>
      </c>
    </row>
    <row r="301" spans="1:14" x14ac:dyDescent="0.25">
      <c r="A301" s="171">
        <v>45717</v>
      </c>
      <c r="B301" s="285">
        <v>0</v>
      </c>
      <c r="C301" s="285">
        <v>0.8</v>
      </c>
      <c r="D301">
        <v>0.75</v>
      </c>
      <c r="E301">
        <v>0.75</v>
      </c>
      <c r="F301">
        <v>0.85</v>
      </c>
      <c r="G301">
        <v>1</v>
      </c>
      <c r="H301">
        <v>0.75</v>
      </c>
      <c r="I301">
        <v>0.75</v>
      </c>
      <c r="J301">
        <v>0.95</v>
      </c>
      <c r="K301">
        <v>0.35</v>
      </c>
      <c r="L301">
        <v>0.75</v>
      </c>
      <c r="M301">
        <v>0.75</v>
      </c>
      <c r="N301">
        <v>1</v>
      </c>
    </row>
    <row r="302" spans="1:14" x14ac:dyDescent="0.25">
      <c r="A302" s="171">
        <v>45748</v>
      </c>
      <c r="B302" s="285">
        <v>0</v>
      </c>
      <c r="C302" s="285">
        <v>0.45</v>
      </c>
      <c r="D302">
        <v>0.4</v>
      </c>
      <c r="E302">
        <v>0.45</v>
      </c>
      <c r="F302">
        <v>0.45</v>
      </c>
      <c r="G302">
        <v>0.45</v>
      </c>
      <c r="H302">
        <v>0.45</v>
      </c>
      <c r="I302">
        <v>0.45</v>
      </c>
      <c r="J302">
        <v>0.5</v>
      </c>
      <c r="K302">
        <v>0.3</v>
      </c>
      <c r="L302">
        <v>0.45</v>
      </c>
      <c r="M302">
        <v>0.4</v>
      </c>
      <c r="N302">
        <v>0.45</v>
      </c>
    </row>
    <row r="303" spans="1:14" x14ac:dyDescent="0.25">
      <c r="A303" s="171">
        <v>45778</v>
      </c>
      <c r="B303" s="285">
        <v>0</v>
      </c>
      <c r="C303" s="285">
        <v>0.5</v>
      </c>
      <c r="D303">
        <v>0.4</v>
      </c>
      <c r="E303">
        <v>0.4</v>
      </c>
      <c r="F303">
        <v>0.45</v>
      </c>
      <c r="G303">
        <v>0.5</v>
      </c>
      <c r="H303">
        <v>0.45</v>
      </c>
      <c r="I303">
        <v>0.4</v>
      </c>
      <c r="J303">
        <v>0.45</v>
      </c>
      <c r="K303">
        <v>0.25</v>
      </c>
      <c r="L303">
        <v>0.5</v>
      </c>
      <c r="M303">
        <v>0.45</v>
      </c>
      <c r="N303">
        <v>0.5</v>
      </c>
    </row>
    <row r="304" spans="1:14" x14ac:dyDescent="0.25">
      <c r="A304" s="171">
        <v>45809</v>
      </c>
      <c r="B304" s="285">
        <v>0</v>
      </c>
      <c r="C304" s="285">
        <v>0.5</v>
      </c>
      <c r="D304">
        <v>0.4</v>
      </c>
      <c r="E304">
        <v>0.5</v>
      </c>
      <c r="F304">
        <v>0.45</v>
      </c>
      <c r="G304">
        <v>0.5</v>
      </c>
      <c r="H304">
        <v>0.5</v>
      </c>
      <c r="I304">
        <v>0.5</v>
      </c>
      <c r="J304">
        <v>0.5</v>
      </c>
      <c r="K304">
        <v>0.25</v>
      </c>
      <c r="L304">
        <v>0.5</v>
      </c>
      <c r="M304">
        <v>0.45</v>
      </c>
      <c r="N304">
        <v>0.5</v>
      </c>
    </row>
    <row r="305" spans="1:14" x14ac:dyDescent="0.25">
      <c r="A305" s="171">
        <v>45839</v>
      </c>
      <c r="B305" s="285">
        <v>0</v>
      </c>
      <c r="C305" s="285">
        <v>0.5</v>
      </c>
      <c r="D305">
        <v>0.4</v>
      </c>
      <c r="E305">
        <v>0.5</v>
      </c>
      <c r="F305">
        <v>0.5</v>
      </c>
      <c r="G305">
        <v>0.5</v>
      </c>
      <c r="H305">
        <v>0.5</v>
      </c>
      <c r="I305">
        <v>0.5</v>
      </c>
      <c r="J305">
        <v>0.5</v>
      </c>
      <c r="K305">
        <v>0.35</v>
      </c>
      <c r="L305">
        <v>0.55000000000000004</v>
      </c>
      <c r="M305">
        <v>0.5</v>
      </c>
      <c r="N305">
        <v>0.5</v>
      </c>
    </row>
    <row r="306" spans="1:14" x14ac:dyDescent="0.25">
      <c r="A306" s="171">
        <v>45870</v>
      </c>
      <c r="B306" s="285">
        <v>0</v>
      </c>
      <c r="C306" s="285">
        <v>0.55000000000000004</v>
      </c>
      <c r="D306">
        <v>0.5</v>
      </c>
      <c r="E306">
        <v>0.6</v>
      </c>
      <c r="F306">
        <v>0.55000000000000004</v>
      </c>
      <c r="G306">
        <v>0.6</v>
      </c>
      <c r="H306">
        <v>0.55000000000000004</v>
      </c>
      <c r="I306">
        <v>0.6</v>
      </c>
      <c r="J306">
        <v>0.45</v>
      </c>
      <c r="K306">
        <v>0.4</v>
      </c>
      <c r="L306">
        <v>0.6</v>
      </c>
      <c r="M306">
        <v>0.55000000000000004</v>
      </c>
      <c r="N306">
        <v>0.6</v>
      </c>
    </row>
    <row r="307" spans="1:14" x14ac:dyDescent="0.25">
      <c r="A307" s="171">
        <v>45901</v>
      </c>
      <c r="B307" s="285">
        <v>0</v>
      </c>
      <c r="C307" s="285">
        <v>0.55000000000000004</v>
      </c>
      <c r="D307">
        <v>0.55000000000000004</v>
      </c>
      <c r="E307">
        <v>0.55000000000000004</v>
      </c>
      <c r="F307">
        <v>0.55000000000000004</v>
      </c>
      <c r="G307">
        <v>0.6</v>
      </c>
      <c r="H307">
        <v>0.6</v>
      </c>
      <c r="I307">
        <v>0.55000000000000004</v>
      </c>
      <c r="J307">
        <v>0.5</v>
      </c>
      <c r="K307">
        <v>0.35</v>
      </c>
      <c r="L307">
        <v>0.6</v>
      </c>
      <c r="M307">
        <v>0.55000000000000004</v>
      </c>
      <c r="N307">
        <v>0.6</v>
      </c>
    </row>
    <row r="308" spans="1:14" x14ac:dyDescent="0.25">
      <c r="A308" s="171">
        <v>45931</v>
      </c>
      <c r="B308" s="285">
        <v>0</v>
      </c>
      <c r="C308" s="285">
        <v>0.6</v>
      </c>
      <c r="D308">
        <v>0.55000000000000004</v>
      </c>
      <c r="E308">
        <v>0.6</v>
      </c>
      <c r="F308">
        <v>0.6</v>
      </c>
      <c r="G308">
        <v>0.65</v>
      </c>
      <c r="H308">
        <v>0.65</v>
      </c>
      <c r="I308">
        <v>0.6</v>
      </c>
      <c r="J308">
        <v>0.5</v>
      </c>
      <c r="K308">
        <v>0.4</v>
      </c>
      <c r="L308">
        <v>0.65</v>
      </c>
      <c r="M308">
        <v>0.6</v>
      </c>
      <c r="N308">
        <v>0.65</v>
      </c>
    </row>
    <row r="309" spans="1:14" x14ac:dyDescent="0.25">
      <c r="A309" s="171">
        <v>45962</v>
      </c>
      <c r="B309" s="285">
        <v>0</v>
      </c>
      <c r="C309" s="285">
        <v>0.85</v>
      </c>
      <c r="D309">
        <v>0.8</v>
      </c>
      <c r="E309">
        <v>0.8</v>
      </c>
      <c r="F309">
        <v>0.9</v>
      </c>
      <c r="G309">
        <v>0.95</v>
      </c>
      <c r="H309">
        <v>0.85</v>
      </c>
      <c r="I309">
        <v>0.8</v>
      </c>
      <c r="J309">
        <v>0.95</v>
      </c>
      <c r="K309">
        <v>0.45</v>
      </c>
      <c r="L309">
        <v>0.8</v>
      </c>
      <c r="M309">
        <v>0.8</v>
      </c>
      <c r="N309">
        <v>0.95</v>
      </c>
    </row>
    <row r="310" spans="1:14" x14ac:dyDescent="0.25">
      <c r="A310" s="171">
        <v>45992</v>
      </c>
      <c r="B310" s="285">
        <v>0</v>
      </c>
      <c r="C310" s="285">
        <v>1.05</v>
      </c>
      <c r="D310">
        <v>1</v>
      </c>
      <c r="E310">
        <v>1</v>
      </c>
      <c r="F310">
        <v>1.1499999999999999</v>
      </c>
      <c r="G310">
        <v>1.25</v>
      </c>
      <c r="H310">
        <v>1.05</v>
      </c>
      <c r="I310">
        <v>1</v>
      </c>
      <c r="J310">
        <v>1.35</v>
      </c>
      <c r="K310">
        <v>0.65</v>
      </c>
      <c r="L310">
        <v>1.1000000000000001</v>
      </c>
      <c r="M310">
        <v>1</v>
      </c>
      <c r="N310">
        <v>1.25</v>
      </c>
    </row>
    <row r="311" spans="1:14" x14ac:dyDescent="0.25">
      <c r="A311" s="171">
        <v>46023</v>
      </c>
      <c r="B311" s="285">
        <v>0</v>
      </c>
      <c r="C311" s="285">
        <v>1.05</v>
      </c>
      <c r="D311">
        <v>1</v>
      </c>
      <c r="E311">
        <v>1</v>
      </c>
      <c r="F311">
        <v>1.1499999999999999</v>
      </c>
      <c r="G311">
        <v>1.45</v>
      </c>
      <c r="H311">
        <v>1.05</v>
      </c>
      <c r="I311">
        <v>1</v>
      </c>
      <c r="J311">
        <v>1.35</v>
      </c>
      <c r="K311">
        <v>0.7</v>
      </c>
      <c r="L311">
        <v>1.1000000000000001</v>
      </c>
      <c r="M311">
        <v>1</v>
      </c>
      <c r="N311">
        <v>1.45</v>
      </c>
    </row>
    <row r="312" spans="1:14" x14ac:dyDescent="0.25">
      <c r="A312" s="171">
        <v>46054</v>
      </c>
      <c r="B312" s="285">
        <v>0</v>
      </c>
      <c r="C312" s="285">
        <v>1.05</v>
      </c>
      <c r="D312">
        <v>1</v>
      </c>
      <c r="E312">
        <v>1</v>
      </c>
      <c r="F312">
        <v>1.1499999999999999</v>
      </c>
      <c r="G312">
        <v>1.45</v>
      </c>
      <c r="H312">
        <v>1.05</v>
      </c>
      <c r="I312">
        <v>1</v>
      </c>
      <c r="J312">
        <v>1.35</v>
      </c>
      <c r="K312">
        <v>0.7</v>
      </c>
      <c r="L312">
        <v>1.1000000000000001</v>
      </c>
      <c r="M312">
        <v>1</v>
      </c>
      <c r="N312">
        <v>1.45</v>
      </c>
    </row>
    <row r="313" spans="1:14" x14ac:dyDescent="0.25">
      <c r="A313" s="171">
        <v>46082</v>
      </c>
      <c r="B313" s="285">
        <v>0</v>
      </c>
      <c r="C313" s="285">
        <v>0.8</v>
      </c>
      <c r="D313">
        <v>0.75</v>
      </c>
      <c r="E313">
        <v>0.75</v>
      </c>
      <c r="F313">
        <v>0.85</v>
      </c>
      <c r="G313">
        <v>1</v>
      </c>
      <c r="H313">
        <v>0.75</v>
      </c>
      <c r="I313">
        <v>0.75</v>
      </c>
      <c r="J313">
        <v>0.95</v>
      </c>
      <c r="K313">
        <v>0.35</v>
      </c>
      <c r="L313">
        <v>0.75</v>
      </c>
      <c r="M313">
        <v>0.75</v>
      </c>
      <c r="N313">
        <v>1</v>
      </c>
    </row>
    <row r="314" spans="1:14" x14ac:dyDescent="0.25">
      <c r="A314" s="171">
        <v>46113</v>
      </c>
      <c r="B314" s="285">
        <v>0</v>
      </c>
      <c r="C314" s="285">
        <v>0.45</v>
      </c>
      <c r="D314">
        <v>0.4</v>
      </c>
      <c r="E314">
        <v>0.45</v>
      </c>
      <c r="F314">
        <v>0.45</v>
      </c>
      <c r="G314">
        <v>0.45</v>
      </c>
      <c r="H314">
        <v>0.45</v>
      </c>
      <c r="I314">
        <v>0.45</v>
      </c>
      <c r="J314">
        <v>0.5</v>
      </c>
      <c r="K314">
        <v>0.3</v>
      </c>
      <c r="L314">
        <v>0.45</v>
      </c>
      <c r="M314">
        <v>0.4</v>
      </c>
      <c r="N314">
        <v>0.45</v>
      </c>
    </row>
    <row r="315" spans="1:14" x14ac:dyDescent="0.25">
      <c r="A315" s="171">
        <v>46143</v>
      </c>
      <c r="B315" s="285">
        <v>0</v>
      </c>
      <c r="C315" s="285">
        <v>0.5</v>
      </c>
      <c r="D315">
        <v>0.4</v>
      </c>
      <c r="E315">
        <v>0.4</v>
      </c>
      <c r="F315">
        <v>0.45</v>
      </c>
      <c r="G315">
        <v>0.5</v>
      </c>
      <c r="H315">
        <v>0.45</v>
      </c>
      <c r="I315">
        <v>0.4</v>
      </c>
      <c r="J315">
        <v>0.45</v>
      </c>
      <c r="K315">
        <v>0.25</v>
      </c>
      <c r="L315">
        <v>0.5</v>
      </c>
      <c r="M315">
        <v>0.45</v>
      </c>
      <c r="N315">
        <v>0.5</v>
      </c>
    </row>
    <row r="316" spans="1:14" x14ac:dyDescent="0.25">
      <c r="A316" s="171">
        <v>46174</v>
      </c>
      <c r="B316" s="285">
        <v>0</v>
      </c>
      <c r="C316" s="285">
        <v>0.5</v>
      </c>
      <c r="D316">
        <v>0.4</v>
      </c>
      <c r="E316">
        <v>0.5</v>
      </c>
      <c r="F316">
        <v>0.45</v>
      </c>
      <c r="G316">
        <v>0.5</v>
      </c>
      <c r="H316">
        <v>0.5</v>
      </c>
      <c r="I316">
        <v>0.5</v>
      </c>
      <c r="J316">
        <v>0.5</v>
      </c>
      <c r="K316">
        <v>0.25</v>
      </c>
      <c r="L316">
        <v>0.5</v>
      </c>
      <c r="M316">
        <v>0.45</v>
      </c>
      <c r="N316">
        <v>0.5</v>
      </c>
    </row>
    <row r="317" spans="1:14" x14ac:dyDescent="0.25">
      <c r="A317" s="171">
        <v>46204</v>
      </c>
      <c r="B317" s="285">
        <v>0</v>
      </c>
      <c r="C317" s="285">
        <v>0.5</v>
      </c>
      <c r="D317">
        <v>0.4</v>
      </c>
      <c r="E317">
        <v>0.5</v>
      </c>
      <c r="F317">
        <v>0.5</v>
      </c>
      <c r="G317">
        <v>0.5</v>
      </c>
      <c r="H317">
        <v>0.5</v>
      </c>
      <c r="I317">
        <v>0.5</v>
      </c>
      <c r="J317">
        <v>0.5</v>
      </c>
      <c r="K317">
        <v>0.35</v>
      </c>
      <c r="L317">
        <v>0.55000000000000004</v>
      </c>
      <c r="M317">
        <v>0.5</v>
      </c>
      <c r="N317">
        <v>0.5</v>
      </c>
    </row>
    <row r="318" spans="1:14" x14ac:dyDescent="0.25">
      <c r="A318" s="171">
        <v>46235</v>
      </c>
      <c r="B318" s="285">
        <v>0</v>
      </c>
      <c r="C318" s="285">
        <v>0.55000000000000004</v>
      </c>
      <c r="D318">
        <v>0.5</v>
      </c>
      <c r="E318">
        <v>0.6</v>
      </c>
      <c r="F318">
        <v>0.55000000000000004</v>
      </c>
      <c r="G318">
        <v>0.6</v>
      </c>
      <c r="H318">
        <v>0.55000000000000004</v>
      </c>
      <c r="I318">
        <v>0.6</v>
      </c>
      <c r="J318">
        <v>0.45</v>
      </c>
      <c r="K318">
        <v>0.4</v>
      </c>
      <c r="L318">
        <v>0.6</v>
      </c>
      <c r="M318">
        <v>0.55000000000000004</v>
      </c>
      <c r="N318">
        <v>0.6</v>
      </c>
    </row>
    <row r="319" spans="1:14" x14ac:dyDescent="0.25">
      <c r="A319" s="171">
        <v>46266</v>
      </c>
      <c r="B319" s="285">
        <v>0</v>
      </c>
      <c r="C319" s="285">
        <v>0.55000000000000004</v>
      </c>
      <c r="D319">
        <v>0.55000000000000004</v>
      </c>
      <c r="E319">
        <v>0.55000000000000004</v>
      </c>
      <c r="F319">
        <v>0.55000000000000004</v>
      </c>
      <c r="G319">
        <v>0.6</v>
      </c>
      <c r="H319">
        <v>0.6</v>
      </c>
      <c r="I319">
        <v>0.55000000000000004</v>
      </c>
      <c r="J319">
        <v>0.5</v>
      </c>
      <c r="K319">
        <v>0.35</v>
      </c>
      <c r="L319">
        <v>0.6</v>
      </c>
      <c r="M319">
        <v>0.55000000000000004</v>
      </c>
      <c r="N319">
        <v>0.6</v>
      </c>
    </row>
    <row r="320" spans="1:14" x14ac:dyDescent="0.25">
      <c r="A320" s="171">
        <v>46296</v>
      </c>
      <c r="B320" s="285">
        <v>0</v>
      </c>
      <c r="C320" s="285">
        <v>0.6</v>
      </c>
      <c r="D320">
        <v>0.55000000000000004</v>
      </c>
      <c r="E320">
        <v>0.6</v>
      </c>
      <c r="F320">
        <v>0.6</v>
      </c>
      <c r="G320">
        <v>0.65</v>
      </c>
      <c r="H320">
        <v>0.65</v>
      </c>
      <c r="I320">
        <v>0.6</v>
      </c>
      <c r="J320">
        <v>0.5</v>
      </c>
      <c r="K320">
        <v>0.4</v>
      </c>
      <c r="L320">
        <v>0.65</v>
      </c>
      <c r="M320">
        <v>0.6</v>
      </c>
      <c r="N320">
        <v>0.65</v>
      </c>
    </row>
    <row r="321" spans="1:14" x14ac:dyDescent="0.25">
      <c r="A321" s="171">
        <v>46327</v>
      </c>
      <c r="B321" s="285">
        <v>0</v>
      </c>
      <c r="C321" s="285">
        <v>0.85</v>
      </c>
      <c r="D321">
        <v>0.8</v>
      </c>
      <c r="E321">
        <v>0.8</v>
      </c>
      <c r="F321">
        <v>0.9</v>
      </c>
      <c r="G321">
        <v>0.95</v>
      </c>
      <c r="H321">
        <v>0.85</v>
      </c>
      <c r="I321">
        <v>0.8</v>
      </c>
      <c r="J321">
        <v>0.95</v>
      </c>
      <c r="K321">
        <v>0.45</v>
      </c>
      <c r="L321">
        <v>0.8</v>
      </c>
      <c r="M321">
        <v>0.8</v>
      </c>
      <c r="N321">
        <v>0.95</v>
      </c>
    </row>
    <row r="322" spans="1:14" x14ac:dyDescent="0.25">
      <c r="A322" s="171">
        <v>46357</v>
      </c>
      <c r="B322" s="285">
        <v>0</v>
      </c>
      <c r="C322" s="285">
        <v>1.05</v>
      </c>
      <c r="D322">
        <v>1</v>
      </c>
      <c r="E322">
        <v>1</v>
      </c>
      <c r="F322">
        <v>1.1499999999999999</v>
      </c>
      <c r="G322">
        <v>1.25</v>
      </c>
      <c r="H322">
        <v>1.05</v>
      </c>
      <c r="I322">
        <v>1</v>
      </c>
      <c r="J322">
        <v>1.35</v>
      </c>
      <c r="K322">
        <v>0.65</v>
      </c>
      <c r="L322">
        <v>1.1000000000000001</v>
      </c>
      <c r="M322">
        <v>1</v>
      </c>
      <c r="N322">
        <v>1.25</v>
      </c>
    </row>
    <row r="323" spans="1:14" x14ac:dyDescent="0.25">
      <c r="A323" s="171">
        <v>46388</v>
      </c>
      <c r="B323" s="285">
        <v>0</v>
      </c>
      <c r="C323" s="285">
        <v>1.05</v>
      </c>
      <c r="D323">
        <v>1</v>
      </c>
      <c r="E323">
        <v>1</v>
      </c>
      <c r="F323">
        <v>1.1499999999999999</v>
      </c>
      <c r="G323">
        <v>1.45</v>
      </c>
      <c r="H323">
        <v>1.05</v>
      </c>
      <c r="I323">
        <v>1</v>
      </c>
      <c r="J323">
        <v>1.35</v>
      </c>
      <c r="K323">
        <v>0.7</v>
      </c>
      <c r="L323">
        <v>1.1000000000000001</v>
      </c>
      <c r="M323">
        <v>1</v>
      </c>
      <c r="N323">
        <v>1.45</v>
      </c>
    </row>
    <row r="324" spans="1:14" x14ac:dyDescent="0.25">
      <c r="A324" s="171">
        <v>46419</v>
      </c>
      <c r="B324" s="285">
        <v>0</v>
      </c>
      <c r="C324" s="285">
        <v>1.05</v>
      </c>
      <c r="D324">
        <v>1</v>
      </c>
      <c r="E324">
        <v>1</v>
      </c>
      <c r="F324">
        <v>1.1499999999999999</v>
      </c>
      <c r="G324">
        <v>1.45</v>
      </c>
      <c r="H324">
        <v>1.05</v>
      </c>
      <c r="I324">
        <v>1</v>
      </c>
      <c r="J324">
        <v>1.35</v>
      </c>
      <c r="K324">
        <v>0.7</v>
      </c>
      <c r="L324">
        <v>1.1000000000000001</v>
      </c>
      <c r="M324">
        <v>1</v>
      </c>
      <c r="N324">
        <v>1.45</v>
      </c>
    </row>
    <row r="325" spans="1:14" x14ac:dyDescent="0.25">
      <c r="A325" s="171">
        <v>46447</v>
      </c>
      <c r="B325" s="285">
        <v>0</v>
      </c>
      <c r="C325" s="285">
        <v>0.8</v>
      </c>
      <c r="D325">
        <v>0.75</v>
      </c>
      <c r="E325">
        <v>0.75</v>
      </c>
      <c r="F325">
        <v>0.85</v>
      </c>
      <c r="G325">
        <v>1</v>
      </c>
      <c r="H325">
        <v>0.75</v>
      </c>
      <c r="I325">
        <v>0.75</v>
      </c>
      <c r="J325">
        <v>0.95</v>
      </c>
      <c r="K325">
        <v>0.35</v>
      </c>
      <c r="L325">
        <v>0.75</v>
      </c>
      <c r="M325">
        <v>0.75</v>
      </c>
      <c r="N325">
        <v>1</v>
      </c>
    </row>
    <row r="326" spans="1:14" x14ac:dyDescent="0.25">
      <c r="A326" s="171">
        <v>46478</v>
      </c>
      <c r="B326" s="285">
        <v>0</v>
      </c>
      <c r="C326" s="285">
        <v>0.45</v>
      </c>
      <c r="D326">
        <v>0.4</v>
      </c>
      <c r="E326">
        <v>0.45</v>
      </c>
      <c r="F326">
        <v>0.45</v>
      </c>
      <c r="G326">
        <v>0.45</v>
      </c>
      <c r="H326">
        <v>0.45</v>
      </c>
      <c r="I326">
        <v>0.45</v>
      </c>
      <c r="J326">
        <v>0.5</v>
      </c>
      <c r="K326">
        <v>0.3</v>
      </c>
      <c r="L326">
        <v>0.45</v>
      </c>
      <c r="M326">
        <v>0.4</v>
      </c>
      <c r="N326">
        <v>0.45</v>
      </c>
    </row>
    <row r="327" spans="1:14" x14ac:dyDescent="0.25">
      <c r="A327" s="171">
        <v>46508</v>
      </c>
      <c r="B327" s="285">
        <v>0</v>
      </c>
      <c r="C327" s="285">
        <v>0.5</v>
      </c>
      <c r="D327">
        <v>0.4</v>
      </c>
      <c r="E327">
        <v>0.4</v>
      </c>
      <c r="F327">
        <v>0.45</v>
      </c>
      <c r="G327">
        <v>0.5</v>
      </c>
      <c r="H327">
        <v>0.45</v>
      </c>
      <c r="I327">
        <v>0.4</v>
      </c>
      <c r="J327">
        <v>0.45</v>
      </c>
      <c r="K327">
        <v>0.25</v>
      </c>
      <c r="L327">
        <v>0.5</v>
      </c>
      <c r="M327">
        <v>0.45</v>
      </c>
      <c r="N327">
        <v>0.5</v>
      </c>
    </row>
    <row r="328" spans="1:14" x14ac:dyDescent="0.25">
      <c r="A328" s="171">
        <v>46539</v>
      </c>
      <c r="B328" s="285">
        <v>0</v>
      </c>
      <c r="C328" s="285">
        <v>0.5</v>
      </c>
      <c r="D328">
        <v>0.4</v>
      </c>
      <c r="E328">
        <v>0.5</v>
      </c>
      <c r="F328">
        <v>0.45</v>
      </c>
      <c r="G328">
        <v>0.5</v>
      </c>
      <c r="H328">
        <v>0.5</v>
      </c>
      <c r="I328">
        <v>0.5</v>
      </c>
      <c r="J328">
        <v>0.5</v>
      </c>
      <c r="K328">
        <v>0.25</v>
      </c>
      <c r="L328">
        <v>0.5</v>
      </c>
      <c r="M328">
        <v>0.45</v>
      </c>
      <c r="N328">
        <v>0.5</v>
      </c>
    </row>
    <row r="329" spans="1:14" x14ac:dyDescent="0.25">
      <c r="A329" s="171">
        <v>46569</v>
      </c>
      <c r="B329" s="285">
        <v>0</v>
      </c>
      <c r="C329" s="285">
        <v>0.5</v>
      </c>
      <c r="D329">
        <v>0.4</v>
      </c>
      <c r="E329">
        <v>0.5</v>
      </c>
      <c r="F329">
        <v>0.5</v>
      </c>
      <c r="G329">
        <v>0.5</v>
      </c>
      <c r="H329">
        <v>0.5</v>
      </c>
      <c r="I329">
        <v>0.5</v>
      </c>
      <c r="J329">
        <v>0.5</v>
      </c>
      <c r="K329">
        <v>0.35</v>
      </c>
      <c r="L329">
        <v>0.55000000000000004</v>
      </c>
      <c r="M329">
        <v>0.5</v>
      </c>
      <c r="N329">
        <v>0.5</v>
      </c>
    </row>
    <row r="330" spans="1:14" x14ac:dyDescent="0.25">
      <c r="A330" s="171">
        <v>46600</v>
      </c>
      <c r="B330" s="285">
        <v>0</v>
      </c>
      <c r="C330" s="285">
        <v>0.55000000000000004</v>
      </c>
      <c r="D330">
        <v>0.5</v>
      </c>
      <c r="E330">
        <v>0.6</v>
      </c>
      <c r="F330">
        <v>0.55000000000000004</v>
      </c>
      <c r="G330">
        <v>0.6</v>
      </c>
      <c r="H330">
        <v>0.55000000000000004</v>
      </c>
      <c r="I330">
        <v>0.6</v>
      </c>
      <c r="J330">
        <v>0.45</v>
      </c>
      <c r="K330">
        <v>0.4</v>
      </c>
      <c r="L330">
        <v>0.6</v>
      </c>
      <c r="M330">
        <v>0.55000000000000004</v>
      </c>
      <c r="N330">
        <v>0.6</v>
      </c>
    </row>
    <row r="331" spans="1:14" x14ac:dyDescent="0.25">
      <c r="A331" s="171">
        <v>46631</v>
      </c>
      <c r="B331" s="285">
        <v>0</v>
      </c>
      <c r="C331" s="285">
        <v>0.55000000000000004</v>
      </c>
      <c r="D331">
        <v>0.55000000000000004</v>
      </c>
      <c r="E331">
        <v>0.55000000000000004</v>
      </c>
      <c r="F331">
        <v>0.55000000000000004</v>
      </c>
      <c r="G331">
        <v>0.6</v>
      </c>
      <c r="H331">
        <v>0.6</v>
      </c>
      <c r="I331">
        <v>0.55000000000000004</v>
      </c>
      <c r="J331">
        <v>0.5</v>
      </c>
      <c r="K331">
        <v>0.35</v>
      </c>
      <c r="L331">
        <v>0.6</v>
      </c>
      <c r="M331">
        <v>0.55000000000000004</v>
      </c>
      <c r="N331">
        <v>0.6</v>
      </c>
    </row>
    <row r="332" spans="1:14" x14ac:dyDescent="0.25">
      <c r="A332" s="171">
        <v>46661</v>
      </c>
      <c r="B332" s="285">
        <v>0</v>
      </c>
      <c r="C332" s="285">
        <v>0.6</v>
      </c>
      <c r="D332">
        <v>0.55000000000000004</v>
      </c>
      <c r="E332">
        <v>0.6</v>
      </c>
      <c r="F332">
        <v>0.6</v>
      </c>
      <c r="G332">
        <v>0.65</v>
      </c>
      <c r="H332">
        <v>0.65</v>
      </c>
      <c r="I332">
        <v>0.6</v>
      </c>
      <c r="J332">
        <v>0.5</v>
      </c>
      <c r="K332">
        <v>0.4</v>
      </c>
      <c r="L332">
        <v>0.65</v>
      </c>
      <c r="M332">
        <v>0.6</v>
      </c>
      <c r="N332">
        <v>0.65</v>
      </c>
    </row>
    <row r="333" spans="1:14" x14ac:dyDescent="0.25">
      <c r="A333" s="171">
        <v>46692</v>
      </c>
      <c r="B333" s="285">
        <v>0</v>
      </c>
      <c r="C333" s="285">
        <v>0.85</v>
      </c>
      <c r="D333">
        <v>0.8</v>
      </c>
      <c r="E333">
        <v>0.8</v>
      </c>
      <c r="F333">
        <v>0.9</v>
      </c>
      <c r="G333">
        <v>0.95</v>
      </c>
      <c r="H333">
        <v>0.85</v>
      </c>
      <c r="I333">
        <v>0.8</v>
      </c>
      <c r="J333">
        <v>0.95</v>
      </c>
      <c r="K333">
        <v>0.45</v>
      </c>
      <c r="L333">
        <v>0.8</v>
      </c>
      <c r="M333">
        <v>0.8</v>
      </c>
      <c r="N333">
        <v>0.95</v>
      </c>
    </row>
    <row r="334" spans="1:14" x14ac:dyDescent="0.25">
      <c r="A334" s="171">
        <v>46722</v>
      </c>
      <c r="B334" s="285">
        <v>0</v>
      </c>
      <c r="C334" s="285">
        <v>1.05</v>
      </c>
      <c r="D334">
        <v>1</v>
      </c>
      <c r="E334">
        <v>1</v>
      </c>
      <c r="F334">
        <v>1.1499999999999999</v>
      </c>
      <c r="G334">
        <v>1.25</v>
      </c>
      <c r="H334">
        <v>1.05</v>
      </c>
      <c r="I334">
        <v>1</v>
      </c>
      <c r="J334">
        <v>1.35</v>
      </c>
      <c r="K334">
        <v>0.65</v>
      </c>
      <c r="L334">
        <v>1.1000000000000001</v>
      </c>
      <c r="M334">
        <v>1</v>
      </c>
      <c r="N334">
        <v>1.25</v>
      </c>
    </row>
    <row r="335" spans="1:14" x14ac:dyDescent="0.25">
      <c r="A335" s="171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</row>
    <row r="336" spans="1:14" x14ac:dyDescent="0.25">
      <c r="A336" s="171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</row>
    <row r="337" spans="1:13" x14ac:dyDescent="0.25">
      <c r="A337" s="171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T209"/>
  <sheetViews>
    <sheetView workbookViewId="0"/>
  </sheetViews>
  <sheetFormatPr defaultRowHeight="13.2" x14ac:dyDescent="0.25"/>
  <cols>
    <col min="2" max="2" width="10.5546875" bestFit="1" customWidth="1"/>
    <col min="3" max="3" width="16.33203125" bestFit="1" customWidth="1"/>
    <col min="4" max="4" width="12.88671875" bestFit="1" customWidth="1"/>
    <col min="5" max="5" width="18.6640625" bestFit="1" customWidth="1"/>
    <col min="6" max="6" width="17.88671875" bestFit="1" customWidth="1"/>
    <col min="7" max="7" width="13.88671875" bestFit="1" customWidth="1"/>
    <col min="8" max="8" width="16.109375" bestFit="1" customWidth="1"/>
    <col min="9" max="9" width="14.5546875" bestFit="1" customWidth="1"/>
    <col min="10" max="10" width="12.5546875" bestFit="1" customWidth="1"/>
    <col min="11" max="11" width="11" bestFit="1" customWidth="1"/>
    <col min="12" max="12" width="12.33203125" bestFit="1" customWidth="1"/>
    <col min="13" max="13" width="12.5546875" bestFit="1" customWidth="1"/>
    <col min="14" max="14" width="17.6640625" bestFit="1" customWidth="1"/>
  </cols>
  <sheetData>
    <row r="1" spans="1:20" x14ac:dyDescent="0.25">
      <c r="A1" s="175" t="s">
        <v>7</v>
      </c>
      <c r="B1" s="237" t="s">
        <v>94</v>
      </c>
      <c r="C1" s="237" t="s">
        <v>78</v>
      </c>
      <c r="D1" s="237" t="s">
        <v>100</v>
      </c>
      <c r="E1" s="237" t="s">
        <v>76</v>
      </c>
      <c r="F1" s="237" t="s">
        <v>95</v>
      </c>
      <c r="G1" s="237" t="s">
        <v>102</v>
      </c>
      <c r="H1" s="237" t="s">
        <v>66</v>
      </c>
      <c r="I1" s="237" t="s">
        <v>84</v>
      </c>
      <c r="J1" s="237" t="s">
        <v>177</v>
      </c>
      <c r="K1" s="237" t="s">
        <v>70</v>
      </c>
      <c r="L1" s="237" t="s">
        <v>74</v>
      </c>
      <c r="M1" s="237" t="s">
        <v>79</v>
      </c>
      <c r="N1" s="237" t="s">
        <v>99</v>
      </c>
      <c r="O1" s="237" t="s">
        <v>96</v>
      </c>
      <c r="P1" s="237" t="s">
        <v>98</v>
      </c>
      <c r="Q1" s="237">
        <v>0</v>
      </c>
      <c r="R1" s="237">
        <v>0</v>
      </c>
      <c r="S1" s="237">
        <v>0</v>
      </c>
      <c r="T1" s="237">
        <v>0</v>
      </c>
    </row>
    <row r="2" spans="1:20" x14ac:dyDescent="0.25">
      <c r="A2" s="175"/>
      <c r="B2" s="177">
        <v>2</v>
      </c>
      <c r="C2" s="177">
        <f>B2+1</f>
        <v>3</v>
      </c>
      <c r="D2" s="177">
        <f t="shared" ref="D2:P2" si="0">C2+1</f>
        <v>4</v>
      </c>
      <c r="E2" s="177">
        <f t="shared" si="0"/>
        <v>5</v>
      </c>
      <c r="F2" s="177">
        <f t="shared" si="0"/>
        <v>6</v>
      </c>
      <c r="G2" s="177">
        <f t="shared" si="0"/>
        <v>7</v>
      </c>
      <c r="H2" s="177">
        <f t="shared" si="0"/>
        <v>8</v>
      </c>
      <c r="I2" s="177">
        <f t="shared" si="0"/>
        <v>9</v>
      </c>
      <c r="J2" s="177">
        <f t="shared" si="0"/>
        <v>10</v>
      </c>
      <c r="K2" s="177">
        <f t="shared" si="0"/>
        <v>11</v>
      </c>
      <c r="L2" s="177">
        <f t="shared" si="0"/>
        <v>12</v>
      </c>
      <c r="M2" s="177">
        <f t="shared" si="0"/>
        <v>13</v>
      </c>
      <c r="N2" s="177">
        <f t="shared" si="0"/>
        <v>14</v>
      </c>
      <c r="O2" s="177">
        <f t="shared" si="0"/>
        <v>15</v>
      </c>
      <c r="P2" s="177">
        <f t="shared" si="0"/>
        <v>16</v>
      </c>
    </row>
    <row r="3" spans="1:20" x14ac:dyDescent="0.25">
      <c r="A3" s="175">
        <v>36770</v>
      </c>
      <c r="B3" s="176">
        <v>0.99830915684013177</v>
      </c>
      <c r="C3" s="176">
        <v>0.99830915684013177</v>
      </c>
      <c r="D3" s="176">
        <v>0.995</v>
      </c>
      <c r="E3" s="176">
        <v>0.84</v>
      </c>
      <c r="F3" s="176">
        <v>0.84</v>
      </c>
      <c r="G3" s="176">
        <v>0.99407144019191562</v>
      </c>
      <c r="H3" s="176">
        <v>0.995</v>
      </c>
      <c r="I3" s="176">
        <v>0.99250000000000005</v>
      </c>
      <c r="J3" s="176">
        <v>0.99750000000000005</v>
      </c>
      <c r="K3" s="176">
        <v>0.83</v>
      </c>
      <c r="L3" s="176">
        <v>0.99250000000000005</v>
      </c>
      <c r="M3" s="176">
        <v>1.0049999999999999</v>
      </c>
      <c r="N3" s="176">
        <v>0.99</v>
      </c>
    </row>
    <row r="4" spans="1:20" x14ac:dyDescent="0.25">
      <c r="A4" s="175">
        <v>36800</v>
      </c>
      <c r="B4" s="176">
        <v>0.99250000000000005</v>
      </c>
      <c r="C4" s="176">
        <v>0.995</v>
      </c>
      <c r="D4" s="176">
        <v>0.84</v>
      </c>
      <c r="E4" s="176">
        <v>0.99407144019191562</v>
      </c>
      <c r="F4" s="176">
        <v>0.999</v>
      </c>
      <c r="G4" s="176">
        <v>0.73</v>
      </c>
      <c r="H4" s="176">
        <v>0.99750000000000005</v>
      </c>
      <c r="I4" s="176">
        <v>0.999</v>
      </c>
      <c r="J4" s="176">
        <v>0.99250000000000005</v>
      </c>
      <c r="K4" s="176">
        <v>0.995</v>
      </c>
      <c r="L4" s="176">
        <v>1.0049999999999999</v>
      </c>
      <c r="M4" s="176">
        <v>0.99</v>
      </c>
      <c r="N4" s="176">
        <v>0.84</v>
      </c>
      <c r="O4" s="176">
        <v>0.84</v>
      </c>
      <c r="P4" s="176">
        <v>0.84</v>
      </c>
    </row>
    <row r="5" spans="1:20" x14ac:dyDescent="0.25">
      <c r="A5" s="175">
        <v>36831</v>
      </c>
      <c r="B5" s="176">
        <v>0.86</v>
      </c>
      <c r="C5" s="176">
        <v>0.99</v>
      </c>
      <c r="D5" s="176">
        <v>0.98</v>
      </c>
      <c r="E5" s="176">
        <v>0.99850000000000005</v>
      </c>
      <c r="F5" s="176">
        <v>0.999</v>
      </c>
      <c r="G5" s="176">
        <v>0.82</v>
      </c>
      <c r="H5" s="176">
        <v>0.99850000000000005</v>
      </c>
      <c r="I5" s="176">
        <v>0.999</v>
      </c>
      <c r="J5" s="176">
        <v>0.99</v>
      </c>
      <c r="K5" s="176">
        <v>0.995</v>
      </c>
      <c r="L5" s="176">
        <v>0.995</v>
      </c>
      <c r="M5" s="176">
        <v>0.995</v>
      </c>
      <c r="N5" s="176">
        <v>0.92</v>
      </c>
      <c r="O5" s="176">
        <v>0.98</v>
      </c>
      <c r="P5" s="176">
        <v>0.96</v>
      </c>
    </row>
    <row r="6" spans="1:20" x14ac:dyDescent="0.25">
      <c r="A6" s="175">
        <v>36861</v>
      </c>
      <c r="B6" s="176">
        <v>0.74</v>
      </c>
      <c r="C6" s="176">
        <v>0.99</v>
      </c>
      <c r="D6" s="176">
        <v>0.98</v>
      </c>
      <c r="E6" s="176">
        <v>0.99850000000000005</v>
      </c>
      <c r="F6" s="176">
        <v>0.999</v>
      </c>
      <c r="G6" s="176">
        <v>0.82</v>
      </c>
      <c r="H6" s="176">
        <v>0.99850000000000005</v>
      </c>
      <c r="I6" s="176">
        <v>0.999</v>
      </c>
      <c r="J6" s="176">
        <v>0.99</v>
      </c>
      <c r="K6" s="176">
        <v>0.995</v>
      </c>
      <c r="L6" s="176">
        <v>0.995</v>
      </c>
      <c r="M6" s="176">
        <v>0.995</v>
      </c>
      <c r="N6" s="176">
        <v>0.92</v>
      </c>
      <c r="O6" s="176">
        <v>0.98</v>
      </c>
      <c r="P6" s="176">
        <v>0.96</v>
      </c>
    </row>
    <row r="7" spans="1:20" x14ac:dyDescent="0.25">
      <c r="A7" s="175">
        <v>36892</v>
      </c>
      <c r="B7" s="176">
        <v>0.74</v>
      </c>
      <c r="C7" s="176">
        <v>0.99</v>
      </c>
      <c r="D7" s="176">
        <v>0.98</v>
      </c>
      <c r="E7" s="176">
        <v>0.99850000000000005</v>
      </c>
      <c r="F7" s="176">
        <v>0.999</v>
      </c>
      <c r="G7" s="176">
        <v>0.82</v>
      </c>
      <c r="H7" s="176">
        <v>0.99850000000000005</v>
      </c>
      <c r="I7" s="176">
        <v>0.999</v>
      </c>
      <c r="J7" s="176">
        <v>0.99</v>
      </c>
      <c r="K7" s="176">
        <v>0.995</v>
      </c>
      <c r="L7" s="176">
        <v>0.995</v>
      </c>
      <c r="M7" s="176">
        <v>0.995</v>
      </c>
      <c r="N7" s="176">
        <v>0.92</v>
      </c>
      <c r="O7" s="176">
        <v>0.98</v>
      </c>
      <c r="P7" s="176">
        <v>0.96</v>
      </c>
    </row>
    <row r="8" spans="1:20" x14ac:dyDescent="0.25">
      <c r="A8" s="175">
        <v>36923</v>
      </c>
      <c r="B8" s="176">
        <v>0.74</v>
      </c>
      <c r="C8" s="176">
        <v>0.99</v>
      </c>
      <c r="D8" s="176">
        <v>0.98</v>
      </c>
      <c r="E8" s="176">
        <v>0.99850000000000005</v>
      </c>
      <c r="F8" s="176">
        <v>0.999</v>
      </c>
      <c r="G8" s="176">
        <v>0.82</v>
      </c>
      <c r="H8" s="176">
        <v>0.99850000000000005</v>
      </c>
      <c r="I8" s="176">
        <v>0.999</v>
      </c>
      <c r="J8" s="176">
        <v>0.99</v>
      </c>
      <c r="K8" s="176">
        <v>0.995</v>
      </c>
      <c r="L8" s="176">
        <v>0.995</v>
      </c>
      <c r="M8" s="176">
        <v>0.995</v>
      </c>
      <c r="N8" s="176">
        <v>0.92</v>
      </c>
      <c r="O8" s="176">
        <v>0.98</v>
      </c>
      <c r="P8" s="176">
        <v>0.96</v>
      </c>
    </row>
    <row r="9" spans="1:20" x14ac:dyDescent="0.25">
      <c r="A9" s="175">
        <v>36951</v>
      </c>
      <c r="B9" s="176">
        <v>0.78</v>
      </c>
      <c r="C9" s="176">
        <v>0.99</v>
      </c>
      <c r="D9" s="176">
        <v>0.98</v>
      </c>
      <c r="E9" s="176">
        <v>0.99850000000000005</v>
      </c>
      <c r="F9" s="176">
        <v>0.999</v>
      </c>
      <c r="G9" s="176">
        <v>0.82</v>
      </c>
      <c r="H9" s="176">
        <v>0.99850000000000005</v>
      </c>
      <c r="I9" s="176">
        <v>0.999</v>
      </c>
      <c r="J9" s="176">
        <v>0.99</v>
      </c>
      <c r="K9" s="176">
        <v>0.995</v>
      </c>
      <c r="L9" s="176">
        <v>0.995</v>
      </c>
      <c r="M9" s="176">
        <v>0.995</v>
      </c>
      <c r="N9" s="176">
        <v>0.92</v>
      </c>
      <c r="O9" s="176">
        <v>0.98</v>
      </c>
      <c r="P9" s="176">
        <v>0.96</v>
      </c>
    </row>
    <row r="10" spans="1:20" x14ac:dyDescent="0.25">
      <c r="A10" s="175">
        <v>36982</v>
      </c>
      <c r="B10" s="176">
        <v>0.98</v>
      </c>
      <c r="C10" s="176">
        <v>0.99</v>
      </c>
      <c r="D10" s="176">
        <v>0.98</v>
      </c>
      <c r="E10" s="176">
        <v>0.99407144019191562</v>
      </c>
      <c r="F10" s="176">
        <v>0.999</v>
      </c>
      <c r="G10" s="176">
        <v>0.8</v>
      </c>
      <c r="H10" s="176">
        <v>0.995</v>
      </c>
      <c r="I10" s="176">
        <v>0.999</v>
      </c>
      <c r="J10" s="176">
        <v>0.99</v>
      </c>
      <c r="K10" s="176">
        <v>0.995</v>
      </c>
      <c r="L10" s="176">
        <v>1.0049999999999999</v>
      </c>
      <c r="M10" s="176">
        <v>0.99</v>
      </c>
      <c r="N10" s="176">
        <v>0.96</v>
      </c>
      <c r="O10" s="176">
        <v>0.98</v>
      </c>
      <c r="P10" s="176">
        <v>0.96</v>
      </c>
    </row>
    <row r="11" spans="1:20" x14ac:dyDescent="0.25">
      <c r="A11" s="175">
        <v>37012</v>
      </c>
      <c r="B11" s="176">
        <v>0.98</v>
      </c>
      <c r="C11" s="176">
        <v>0.99</v>
      </c>
      <c r="D11" s="176">
        <v>0.98</v>
      </c>
      <c r="E11" s="176">
        <v>0.99407144019191562</v>
      </c>
      <c r="F11" s="176">
        <v>0.999</v>
      </c>
      <c r="G11" s="176">
        <v>0.8</v>
      </c>
      <c r="H11" s="176">
        <v>0.995</v>
      </c>
      <c r="I11" s="176">
        <v>0.999</v>
      </c>
      <c r="J11" s="176">
        <v>0.99</v>
      </c>
      <c r="K11" s="176">
        <v>0.995</v>
      </c>
      <c r="L11" s="176">
        <v>1.0049999999999999</v>
      </c>
      <c r="M11" s="176">
        <v>0.99</v>
      </c>
      <c r="N11" s="176">
        <v>0.96</v>
      </c>
      <c r="O11" s="176">
        <v>0.98</v>
      </c>
      <c r="P11" s="176">
        <v>0.96</v>
      </c>
    </row>
    <row r="12" spans="1:20" x14ac:dyDescent="0.25">
      <c r="A12" s="175">
        <v>37043</v>
      </c>
      <c r="B12" s="176">
        <v>0.98</v>
      </c>
      <c r="C12" s="176">
        <v>0.99</v>
      </c>
      <c r="D12" s="176">
        <v>0.98</v>
      </c>
      <c r="E12" s="176">
        <v>0.99407144019191562</v>
      </c>
      <c r="F12" s="176">
        <v>0.999</v>
      </c>
      <c r="G12" s="176">
        <v>0.8</v>
      </c>
      <c r="H12" s="176">
        <v>0.995</v>
      </c>
      <c r="I12" s="176">
        <v>0.999</v>
      </c>
      <c r="J12" s="176">
        <v>0.99</v>
      </c>
      <c r="K12" s="176">
        <v>0.995</v>
      </c>
      <c r="L12" s="176">
        <v>1.0049999999999999</v>
      </c>
      <c r="M12" s="176">
        <v>0.99</v>
      </c>
      <c r="N12" s="176">
        <v>0.96</v>
      </c>
      <c r="O12" s="176">
        <v>0.98</v>
      </c>
      <c r="P12" s="176">
        <v>0.96</v>
      </c>
    </row>
    <row r="13" spans="1:20" x14ac:dyDescent="0.25">
      <c r="A13" s="175">
        <v>37073</v>
      </c>
      <c r="B13" s="176">
        <v>0.98</v>
      </c>
      <c r="C13" s="176">
        <v>0.99</v>
      </c>
      <c r="D13" s="176">
        <v>0.98</v>
      </c>
      <c r="E13" s="176">
        <v>0.99407144019191562</v>
      </c>
      <c r="F13" s="176">
        <v>0.999</v>
      </c>
      <c r="G13" s="176">
        <v>0.8</v>
      </c>
      <c r="H13" s="176">
        <v>0.995</v>
      </c>
      <c r="I13" s="176">
        <v>0.999</v>
      </c>
      <c r="J13" s="176">
        <v>0.99</v>
      </c>
      <c r="K13" s="176">
        <v>0.995</v>
      </c>
      <c r="L13" s="176">
        <v>1.0049999999999999</v>
      </c>
      <c r="M13" s="176">
        <v>0.99</v>
      </c>
      <c r="N13" s="176">
        <v>0.96</v>
      </c>
      <c r="O13" s="176">
        <v>0.98</v>
      </c>
      <c r="P13" s="176">
        <v>0.96</v>
      </c>
    </row>
    <row r="14" spans="1:20" x14ac:dyDescent="0.25">
      <c r="A14" s="175">
        <v>37104</v>
      </c>
      <c r="B14" s="176">
        <v>0.98</v>
      </c>
      <c r="C14" s="176">
        <v>0.99</v>
      </c>
      <c r="D14" s="176">
        <v>0.98</v>
      </c>
      <c r="E14" s="176">
        <v>0.99407144019191562</v>
      </c>
      <c r="F14" s="176">
        <v>0.999</v>
      </c>
      <c r="G14" s="176">
        <v>0.8</v>
      </c>
      <c r="H14" s="176">
        <v>0.995</v>
      </c>
      <c r="I14" s="176">
        <v>0.999</v>
      </c>
      <c r="J14" s="176">
        <v>0.99</v>
      </c>
      <c r="K14" s="176">
        <v>0.995</v>
      </c>
      <c r="L14" s="176">
        <v>1.0049999999999999</v>
      </c>
      <c r="M14" s="176">
        <v>0.99</v>
      </c>
      <c r="N14" s="176">
        <v>0.96</v>
      </c>
      <c r="O14" s="176">
        <v>0.98</v>
      </c>
      <c r="P14" s="176">
        <v>0.96</v>
      </c>
    </row>
    <row r="15" spans="1:20" x14ac:dyDescent="0.25">
      <c r="A15" s="175">
        <v>37135</v>
      </c>
      <c r="B15" s="176">
        <v>0.98</v>
      </c>
      <c r="C15" s="176">
        <v>0.99</v>
      </c>
      <c r="D15" s="176">
        <v>0.98</v>
      </c>
      <c r="E15" s="176">
        <v>0.99407144019191562</v>
      </c>
      <c r="F15" s="176">
        <v>0.999</v>
      </c>
      <c r="G15" s="176">
        <v>0.8</v>
      </c>
      <c r="H15" s="176">
        <v>0.995</v>
      </c>
      <c r="I15" s="176">
        <v>0.999</v>
      </c>
      <c r="J15" s="176">
        <v>0.99</v>
      </c>
      <c r="K15" s="176">
        <v>0.995</v>
      </c>
      <c r="L15" s="176">
        <v>1.0049999999999999</v>
      </c>
      <c r="M15" s="176">
        <v>0.99</v>
      </c>
      <c r="N15" s="176">
        <v>0.96</v>
      </c>
      <c r="O15" s="176">
        <v>0.98</v>
      </c>
      <c r="P15" s="176">
        <v>0.96</v>
      </c>
    </row>
    <row r="16" spans="1:20" x14ac:dyDescent="0.25">
      <c r="A16" s="175">
        <v>37165</v>
      </c>
      <c r="B16" s="176">
        <v>0.98</v>
      </c>
      <c r="C16" s="176">
        <v>0.99</v>
      </c>
      <c r="D16" s="176">
        <v>0.98</v>
      </c>
      <c r="E16" s="176">
        <v>0.99407144019191562</v>
      </c>
      <c r="F16" s="176">
        <v>0.999</v>
      </c>
      <c r="G16" s="176">
        <v>0.8</v>
      </c>
      <c r="H16" s="176">
        <v>0.995</v>
      </c>
      <c r="I16" s="176">
        <v>0.999</v>
      </c>
      <c r="J16" s="176">
        <v>0.99</v>
      </c>
      <c r="K16" s="176">
        <v>0.995</v>
      </c>
      <c r="L16" s="176">
        <v>1.0049999999999999</v>
      </c>
      <c r="M16" s="176">
        <v>0.99</v>
      </c>
      <c r="N16" s="176">
        <v>0.96</v>
      </c>
      <c r="O16" s="176">
        <v>0.98</v>
      </c>
      <c r="P16" s="176">
        <v>0.96</v>
      </c>
    </row>
    <row r="17" spans="1:16" x14ac:dyDescent="0.25">
      <c r="A17" s="175">
        <v>37196</v>
      </c>
      <c r="B17" s="176">
        <v>0.95</v>
      </c>
      <c r="C17" s="176">
        <v>0.99</v>
      </c>
      <c r="D17" s="176">
        <v>0.96</v>
      </c>
      <c r="E17" s="176">
        <v>0.98410764751845092</v>
      </c>
      <c r="F17" s="176">
        <v>0.999</v>
      </c>
      <c r="G17" s="176">
        <v>0.98</v>
      </c>
      <c r="H17" s="176">
        <v>0.995</v>
      </c>
      <c r="I17" s="176">
        <v>0.999</v>
      </c>
      <c r="J17" s="176">
        <v>0.99</v>
      </c>
      <c r="K17" s="176">
        <v>0.995</v>
      </c>
      <c r="L17" s="176">
        <v>1.0049999999999999</v>
      </c>
      <c r="M17" s="176">
        <v>0.99</v>
      </c>
      <c r="N17" s="176">
        <v>0.96</v>
      </c>
      <c r="O17" s="176">
        <v>0.96</v>
      </c>
      <c r="P17" s="176">
        <v>0.96</v>
      </c>
    </row>
    <row r="18" spans="1:16" x14ac:dyDescent="0.25">
      <c r="A18" s="175">
        <v>37226</v>
      </c>
      <c r="B18" s="176">
        <v>0.95</v>
      </c>
      <c r="C18" s="176">
        <v>0.99</v>
      </c>
      <c r="D18" s="176">
        <v>0.96</v>
      </c>
      <c r="E18" s="176">
        <v>0.98410764751845092</v>
      </c>
      <c r="F18" s="176">
        <v>0.999</v>
      </c>
      <c r="G18" s="176">
        <v>0.98</v>
      </c>
      <c r="H18" s="176">
        <v>0.995</v>
      </c>
      <c r="I18" s="176">
        <v>0.999</v>
      </c>
      <c r="J18" s="176">
        <v>0.99</v>
      </c>
      <c r="K18" s="176">
        <v>0.995</v>
      </c>
      <c r="L18" s="176">
        <v>1.0049999999999999</v>
      </c>
      <c r="M18" s="176">
        <v>0.99</v>
      </c>
      <c r="N18" s="176">
        <v>0.96</v>
      </c>
      <c r="O18" s="176">
        <v>0.96</v>
      </c>
      <c r="P18" s="176">
        <v>0.96</v>
      </c>
    </row>
    <row r="19" spans="1:16" x14ac:dyDescent="0.25">
      <c r="A19" s="175">
        <v>37257</v>
      </c>
      <c r="B19" s="176">
        <v>0.95</v>
      </c>
      <c r="C19" s="176">
        <v>0.99</v>
      </c>
      <c r="D19" s="176">
        <v>0.96</v>
      </c>
      <c r="E19" s="176">
        <v>0.98410764751845092</v>
      </c>
      <c r="F19" s="176">
        <v>0.999</v>
      </c>
      <c r="G19" s="176">
        <v>0.98</v>
      </c>
      <c r="H19" s="176">
        <v>0.995</v>
      </c>
      <c r="I19" s="176">
        <v>0.999</v>
      </c>
      <c r="J19" s="176">
        <v>0.99</v>
      </c>
      <c r="K19" s="176">
        <v>0.995</v>
      </c>
      <c r="L19" s="176">
        <v>1.0049999999999999</v>
      </c>
      <c r="M19" s="176">
        <v>0.99</v>
      </c>
      <c r="N19" s="176">
        <v>0.96</v>
      </c>
      <c r="O19" s="176">
        <v>0.96</v>
      </c>
      <c r="P19" s="176">
        <v>0.96</v>
      </c>
    </row>
    <row r="20" spans="1:16" x14ac:dyDescent="0.25">
      <c r="A20" s="175">
        <v>37288</v>
      </c>
      <c r="B20" s="176">
        <v>0.95</v>
      </c>
      <c r="C20" s="176">
        <v>0.99</v>
      </c>
      <c r="D20" s="176">
        <v>0.96</v>
      </c>
      <c r="E20" s="176">
        <v>0.98410764751845092</v>
      </c>
      <c r="F20" s="176">
        <v>0.999</v>
      </c>
      <c r="G20" s="176">
        <v>0.98</v>
      </c>
      <c r="H20" s="176">
        <v>0.995</v>
      </c>
      <c r="I20" s="176">
        <v>0.999</v>
      </c>
      <c r="J20" s="176">
        <v>0.99</v>
      </c>
      <c r="K20" s="176">
        <v>0.995</v>
      </c>
      <c r="L20" s="176">
        <v>1.0049999999999999</v>
      </c>
      <c r="M20" s="176">
        <v>0.99</v>
      </c>
      <c r="N20" s="176">
        <v>0.96</v>
      </c>
      <c r="O20" s="176">
        <v>0.96</v>
      </c>
      <c r="P20" s="176">
        <v>0.96</v>
      </c>
    </row>
    <row r="21" spans="1:16" x14ac:dyDescent="0.25">
      <c r="A21" s="175">
        <v>37316</v>
      </c>
      <c r="B21" s="176">
        <v>0.95</v>
      </c>
      <c r="C21" s="176">
        <v>0.99</v>
      </c>
      <c r="D21" s="176">
        <v>0.96</v>
      </c>
      <c r="E21" s="176">
        <v>0.98410764751845092</v>
      </c>
      <c r="F21" s="176">
        <v>0.999</v>
      </c>
      <c r="G21" s="176">
        <v>0.98</v>
      </c>
      <c r="H21" s="176">
        <v>0.995</v>
      </c>
      <c r="I21" s="176">
        <v>0.999</v>
      </c>
      <c r="J21" s="176">
        <v>0.99</v>
      </c>
      <c r="K21" s="176">
        <v>0.995</v>
      </c>
      <c r="L21" s="176">
        <v>1.0049999999999999</v>
      </c>
      <c r="M21" s="176">
        <v>0.99</v>
      </c>
      <c r="N21" s="176">
        <v>0.96</v>
      </c>
      <c r="O21" s="176">
        <v>0.96</v>
      </c>
      <c r="P21" s="176">
        <v>0.96</v>
      </c>
    </row>
    <row r="22" spans="1:16" x14ac:dyDescent="0.25">
      <c r="A22" s="175">
        <v>37347</v>
      </c>
      <c r="B22" s="176">
        <v>0.98042074975743199</v>
      </c>
      <c r="C22" s="176">
        <v>0.99</v>
      </c>
      <c r="D22" s="176">
        <v>0.96</v>
      </c>
      <c r="E22" s="176">
        <v>0.99407144019191562</v>
      </c>
      <c r="F22" s="176">
        <v>0.999</v>
      </c>
      <c r="G22" s="176">
        <v>0.99</v>
      </c>
      <c r="H22" s="176">
        <v>0.995</v>
      </c>
      <c r="I22" s="176">
        <v>0.999</v>
      </c>
      <c r="J22" s="176">
        <v>0.99</v>
      </c>
      <c r="K22" s="176">
        <v>0.995</v>
      </c>
      <c r="L22" s="176">
        <v>1.0049999999999999</v>
      </c>
      <c r="M22" s="176">
        <v>0.99</v>
      </c>
      <c r="N22" s="176">
        <v>0.96</v>
      </c>
      <c r="O22" s="176">
        <v>0.96</v>
      </c>
      <c r="P22" s="176">
        <v>0.96</v>
      </c>
    </row>
    <row r="23" spans="1:16" x14ac:dyDescent="0.25">
      <c r="A23" s="175">
        <v>37377</v>
      </c>
      <c r="B23" s="176">
        <v>0.98042074975743199</v>
      </c>
      <c r="C23" s="176">
        <v>0.99</v>
      </c>
      <c r="D23" s="176">
        <v>0.96</v>
      </c>
      <c r="E23" s="176">
        <v>0.99407144019191562</v>
      </c>
      <c r="F23" s="176">
        <v>0.999</v>
      </c>
      <c r="G23" s="176">
        <v>0.99</v>
      </c>
      <c r="H23" s="176">
        <v>0.995</v>
      </c>
      <c r="I23" s="176">
        <v>0.999</v>
      </c>
      <c r="J23" s="176">
        <v>0.99</v>
      </c>
      <c r="K23" s="176">
        <v>0.995</v>
      </c>
      <c r="L23" s="176">
        <v>1.0049999999999999</v>
      </c>
      <c r="M23" s="176">
        <v>0.99</v>
      </c>
      <c r="N23" s="176">
        <v>0.96</v>
      </c>
      <c r="O23" s="176">
        <v>0.96</v>
      </c>
      <c r="P23" s="176">
        <v>0.96</v>
      </c>
    </row>
    <row r="24" spans="1:16" x14ac:dyDescent="0.25">
      <c r="A24" s="175">
        <v>37408</v>
      </c>
      <c r="B24" s="176">
        <v>0.98042074975743199</v>
      </c>
      <c r="C24" s="176">
        <v>0.99</v>
      </c>
      <c r="D24" s="176">
        <v>0.96</v>
      </c>
      <c r="E24" s="176">
        <v>0.99407144019191562</v>
      </c>
      <c r="F24" s="176">
        <v>0.999</v>
      </c>
      <c r="G24" s="176">
        <v>0.99</v>
      </c>
      <c r="H24" s="176">
        <v>0.995</v>
      </c>
      <c r="I24" s="176">
        <v>0.999</v>
      </c>
      <c r="J24" s="176">
        <v>0.99</v>
      </c>
      <c r="K24" s="176">
        <v>0.995</v>
      </c>
      <c r="L24" s="176">
        <v>1.0049999999999999</v>
      </c>
      <c r="M24" s="176">
        <v>0.99</v>
      </c>
      <c r="N24" s="176">
        <v>0.96</v>
      </c>
      <c r="O24" s="176">
        <v>0.96</v>
      </c>
      <c r="P24" s="176">
        <v>0.96</v>
      </c>
    </row>
    <row r="25" spans="1:16" x14ac:dyDescent="0.25">
      <c r="A25" s="175">
        <v>37438</v>
      </c>
      <c r="B25" s="176">
        <v>0.98042074975743199</v>
      </c>
      <c r="C25" s="176">
        <v>0.99</v>
      </c>
      <c r="D25" s="176">
        <v>0.96</v>
      </c>
      <c r="E25" s="176">
        <v>0.99407144019191562</v>
      </c>
      <c r="F25" s="176">
        <v>0.999</v>
      </c>
      <c r="G25" s="176">
        <v>0.99</v>
      </c>
      <c r="H25" s="176">
        <v>0.995</v>
      </c>
      <c r="I25" s="176">
        <v>0.999</v>
      </c>
      <c r="J25" s="176">
        <v>0.99</v>
      </c>
      <c r="K25" s="176">
        <v>0.995</v>
      </c>
      <c r="L25" s="176">
        <v>1.0049999999999999</v>
      </c>
      <c r="M25" s="176">
        <v>0.99</v>
      </c>
      <c r="N25" s="176">
        <v>0.96</v>
      </c>
      <c r="O25" s="176">
        <v>0.96</v>
      </c>
      <c r="P25" s="176">
        <v>0.96</v>
      </c>
    </row>
    <row r="26" spans="1:16" x14ac:dyDescent="0.25">
      <c r="A26" s="175">
        <v>37469</v>
      </c>
      <c r="B26" s="176">
        <v>0.98042074975743199</v>
      </c>
      <c r="C26" s="176">
        <v>0.99</v>
      </c>
      <c r="D26" s="176">
        <v>0.96</v>
      </c>
      <c r="E26" s="176">
        <v>0.99407144019191562</v>
      </c>
      <c r="F26" s="176">
        <v>0.999</v>
      </c>
      <c r="G26" s="176">
        <v>0.99</v>
      </c>
      <c r="H26" s="176">
        <v>0.995</v>
      </c>
      <c r="I26" s="176">
        <v>0.999</v>
      </c>
      <c r="J26" s="176">
        <v>0.99</v>
      </c>
      <c r="K26" s="176">
        <v>0.995</v>
      </c>
      <c r="L26" s="176">
        <v>1.0049999999999999</v>
      </c>
      <c r="M26" s="176">
        <v>0.99</v>
      </c>
      <c r="N26" s="176">
        <v>0.96</v>
      </c>
      <c r="O26" s="176">
        <v>0.96</v>
      </c>
      <c r="P26" s="176">
        <v>0.96</v>
      </c>
    </row>
    <row r="27" spans="1:16" x14ac:dyDescent="0.25">
      <c r="A27" s="175">
        <v>37500</v>
      </c>
      <c r="B27" s="176">
        <v>0.98042074975743199</v>
      </c>
      <c r="C27" s="176">
        <v>0.99</v>
      </c>
      <c r="D27" s="176">
        <v>0.96</v>
      </c>
      <c r="E27" s="176">
        <v>0.99407144019191562</v>
      </c>
      <c r="F27" s="176">
        <v>0.999</v>
      </c>
      <c r="G27" s="176">
        <v>0.99</v>
      </c>
      <c r="H27" s="176">
        <v>0.995</v>
      </c>
      <c r="I27" s="176">
        <v>0.999</v>
      </c>
      <c r="J27" s="176">
        <v>0.99</v>
      </c>
      <c r="K27" s="176">
        <v>0.995</v>
      </c>
      <c r="L27" s="176">
        <v>1.0049999999999999</v>
      </c>
      <c r="M27" s="176">
        <v>0.99</v>
      </c>
      <c r="N27" s="176">
        <v>0.96</v>
      </c>
      <c r="O27" s="176">
        <v>0.96</v>
      </c>
      <c r="P27" s="176">
        <v>0.96</v>
      </c>
    </row>
    <row r="28" spans="1:16" x14ac:dyDescent="0.25">
      <c r="A28" s="175">
        <v>37530</v>
      </c>
      <c r="B28" s="176">
        <v>0.98042074975743199</v>
      </c>
      <c r="C28" s="176">
        <v>0.99</v>
      </c>
      <c r="D28" s="176">
        <v>0.96</v>
      </c>
      <c r="E28" s="176">
        <v>0.99407144019191562</v>
      </c>
      <c r="F28" s="176">
        <v>0.999</v>
      </c>
      <c r="G28" s="176">
        <v>0.99</v>
      </c>
      <c r="H28" s="176">
        <v>0.995</v>
      </c>
      <c r="I28" s="176">
        <v>0.999</v>
      </c>
      <c r="J28" s="176">
        <v>0.99</v>
      </c>
      <c r="K28" s="176">
        <v>0.995</v>
      </c>
      <c r="L28" s="176">
        <v>1.0049999999999999</v>
      </c>
      <c r="M28" s="176">
        <v>0.99</v>
      </c>
      <c r="N28" s="176">
        <v>0.96</v>
      </c>
      <c r="O28" s="176">
        <v>0.96</v>
      </c>
      <c r="P28" s="176">
        <v>0.96</v>
      </c>
    </row>
    <row r="29" spans="1:16" x14ac:dyDescent="0.25">
      <c r="A29" s="175">
        <v>37561</v>
      </c>
      <c r="B29" s="176">
        <v>0.90577586047143255</v>
      </c>
      <c r="C29" s="176">
        <v>0.99</v>
      </c>
      <c r="D29" s="176">
        <v>0.96</v>
      </c>
      <c r="E29" s="176">
        <v>0.98410764751845092</v>
      </c>
      <c r="F29" s="176">
        <v>0.999</v>
      </c>
      <c r="G29" s="176">
        <v>0.99</v>
      </c>
      <c r="H29" s="176">
        <v>0.995</v>
      </c>
      <c r="I29" s="176">
        <v>0.999</v>
      </c>
      <c r="J29" s="176">
        <v>0.99</v>
      </c>
      <c r="K29" s="176">
        <v>0.995</v>
      </c>
      <c r="L29" s="176">
        <v>1.0049999999999999</v>
      </c>
      <c r="M29" s="176">
        <v>0.99</v>
      </c>
      <c r="N29" s="176">
        <v>0.96</v>
      </c>
      <c r="O29" s="176">
        <v>0.96</v>
      </c>
      <c r="P29" s="176">
        <v>0.96</v>
      </c>
    </row>
    <row r="30" spans="1:16" x14ac:dyDescent="0.25">
      <c r="A30" s="175">
        <v>37591</v>
      </c>
      <c r="B30" s="176">
        <v>0.90577586047143255</v>
      </c>
      <c r="C30" s="176">
        <v>0.99</v>
      </c>
      <c r="D30" s="176">
        <v>0.96</v>
      </c>
      <c r="E30" s="176">
        <v>0.98410764751845092</v>
      </c>
      <c r="F30" s="176">
        <v>0.999</v>
      </c>
      <c r="G30" s="176">
        <v>0.99</v>
      </c>
      <c r="H30" s="176">
        <v>0.995</v>
      </c>
      <c r="I30" s="176">
        <v>0.999</v>
      </c>
      <c r="J30" s="176">
        <v>0.99</v>
      </c>
      <c r="K30" s="176">
        <v>0.995</v>
      </c>
      <c r="L30" s="176">
        <v>1.0049999999999999</v>
      </c>
      <c r="M30" s="176">
        <v>0.99</v>
      </c>
      <c r="N30" s="176">
        <v>0.96</v>
      </c>
      <c r="O30" s="176">
        <v>0.96</v>
      </c>
      <c r="P30" s="176">
        <v>0.96</v>
      </c>
    </row>
    <row r="31" spans="1:16" x14ac:dyDescent="0.25">
      <c r="A31" s="175">
        <v>37622</v>
      </c>
      <c r="B31" s="176">
        <v>0.90577586047143255</v>
      </c>
      <c r="C31" s="176">
        <v>0.99</v>
      </c>
      <c r="D31" s="176">
        <v>0.96</v>
      </c>
      <c r="E31" s="176">
        <v>0.98410764751845092</v>
      </c>
      <c r="F31" s="176">
        <v>0.999</v>
      </c>
      <c r="G31" s="176">
        <v>0.99</v>
      </c>
      <c r="H31" s="176">
        <v>0.995</v>
      </c>
      <c r="I31" s="176">
        <v>0.999</v>
      </c>
      <c r="J31" s="176">
        <v>0.99</v>
      </c>
      <c r="K31" s="176">
        <v>0.995</v>
      </c>
      <c r="L31" s="176">
        <v>1.0049999999999999</v>
      </c>
      <c r="M31" s="176">
        <v>0.99</v>
      </c>
      <c r="N31" s="176">
        <v>0.96</v>
      </c>
      <c r="O31" s="176">
        <v>0.96</v>
      </c>
      <c r="P31" s="176">
        <v>0.96</v>
      </c>
    </row>
    <row r="32" spans="1:16" x14ac:dyDescent="0.25">
      <c r="A32" s="175">
        <v>37653</v>
      </c>
      <c r="B32" s="176">
        <v>0.90577586047143255</v>
      </c>
      <c r="C32" s="176">
        <v>0.99</v>
      </c>
      <c r="D32" s="176">
        <v>0.96</v>
      </c>
      <c r="E32" s="176">
        <v>0.98410764751845092</v>
      </c>
      <c r="F32" s="176">
        <v>0.999</v>
      </c>
      <c r="G32" s="176">
        <v>0.99</v>
      </c>
      <c r="H32" s="176">
        <v>0.995</v>
      </c>
      <c r="I32" s="176">
        <v>0.999</v>
      </c>
      <c r="J32" s="176">
        <v>0.99</v>
      </c>
      <c r="K32" s="176">
        <v>0.995</v>
      </c>
      <c r="L32" s="176">
        <v>1.0049999999999999</v>
      </c>
      <c r="M32" s="176">
        <v>0.99</v>
      </c>
      <c r="N32" s="176">
        <v>0.96</v>
      </c>
      <c r="O32" s="176">
        <v>0.96</v>
      </c>
      <c r="P32" s="176">
        <v>0.96</v>
      </c>
    </row>
    <row r="33" spans="1:16" x14ac:dyDescent="0.25">
      <c r="A33" s="175">
        <v>37681</v>
      </c>
      <c r="B33" s="176">
        <v>0.90577586047143255</v>
      </c>
      <c r="C33" s="176">
        <v>0.99</v>
      </c>
      <c r="D33" s="176">
        <v>0.96</v>
      </c>
      <c r="E33" s="176">
        <v>0.98410764751845092</v>
      </c>
      <c r="F33" s="176">
        <v>0.999</v>
      </c>
      <c r="G33" s="176">
        <v>0.99</v>
      </c>
      <c r="H33" s="176">
        <v>0.995</v>
      </c>
      <c r="I33" s="176">
        <v>0.999</v>
      </c>
      <c r="J33" s="176">
        <v>0.99</v>
      </c>
      <c r="K33" s="176">
        <v>0.995</v>
      </c>
      <c r="L33" s="176">
        <v>1.0049999999999999</v>
      </c>
      <c r="M33" s="176">
        <v>0.99</v>
      </c>
      <c r="N33" s="176">
        <v>0.96</v>
      </c>
      <c r="O33" s="176">
        <v>0.96</v>
      </c>
      <c r="P33" s="176">
        <v>0.96</v>
      </c>
    </row>
    <row r="34" spans="1:16" x14ac:dyDescent="0.25">
      <c r="A34" s="175">
        <v>37712</v>
      </c>
      <c r="B34" s="176">
        <v>0.98042074975743199</v>
      </c>
      <c r="C34" s="176">
        <v>0.99</v>
      </c>
      <c r="D34" s="176">
        <v>0.96</v>
      </c>
      <c r="E34" s="176">
        <v>0.99407144019191562</v>
      </c>
      <c r="F34" s="176">
        <v>0.999</v>
      </c>
      <c r="G34" s="176">
        <v>0.99</v>
      </c>
      <c r="H34" s="176">
        <v>0.995</v>
      </c>
      <c r="I34" s="176">
        <v>0.999</v>
      </c>
      <c r="J34" s="176">
        <v>0.99</v>
      </c>
      <c r="K34" s="176">
        <v>0.995</v>
      </c>
      <c r="L34" s="176">
        <v>1.0049999999999999</v>
      </c>
      <c r="M34" s="176">
        <v>0.99</v>
      </c>
      <c r="N34" s="176">
        <v>0.96</v>
      </c>
      <c r="O34" s="176">
        <v>0.96</v>
      </c>
      <c r="P34" s="176">
        <v>0.96</v>
      </c>
    </row>
    <row r="35" spans="1:16" x14ac:dyDescent="0.25">
      <c r="A35" s="175">
        <v>37742</v>
      </c>
      <c r="B35" s="176">
        <v>0.98042074975743199</v>
      </c>
      <c r="C35" s="176">
        <v>0.99</v>
      </c>
      <c r="D35" s="176">
        <v>0.96</v>
      </c>
      <c r="E35" s="176">
        <v>0.99407144019191562</v>
      </c>
      <c r="F35" s="176">
        <v>0.999</v>
      </c>
      <c r="G35" s="176">
        <v>0.99</v>
      </c>
      <c r="H35" s="176">
        <v>0.995</v>
      </c>
      <c r="I35" s="176">
        <v>0.999</v>
      </c>
      <c r="J35" s="176">
        <v>0.99</v>
      </c>
      <c r="K35" s="176">
        <v>0.995</v>
      </c>
      <c r="L35" s="176">
        <v>1.0049999999999999</v>
      </c>
      <c r="M35" s="176">
        <v>0.99</v>
      </c>
      <c r="N35" s="176">
        <v>0.96</v>
      </c>
      <c r="O35" s="176">
        <v>0.96</v>
      </c>
      <c r="P35" s="176">
        <v>0.96</v>
      </c>
    </row>
    <row r="36" spans="1:16" x14ac:dyDescent="0.25">
      <c r="A36" s="175">
        <v>37773</v>
      </c>
      <c r="B36" s="176">
        <v>0.98042074975743199</v>
      </c>
      <c r="C36" s="176">
        <v>0.99</v>
      </c>
      <c r="D36" s="176">
        <v>0.96</v>
      </c>
      <c r="E36" s="176">
        <v>0.99407144019191562</v>
      </c>
      <c r="F36" s="176">
        <v>0.999</v>
      </c>
      <c r="G36" s="176">
        <v>0.99</v>
      </c>
      <c r="H36" s="176">
        <v>0.995</v>
      </c>
      <c r="I36" s="176">
        <v>0.999</v>
      </c>
      <c r="J36" s="176">
        <v>0.99</v>
      </c>
      <c r="K36" s="176">
        <v>0.995</v>
      </c>
      <c r="L36" s="176">
        <v>1.0049999999999999</v>
      </c>
      <c r="M36" s="176">
        <v>0.99</v>
      </c>
      <c r="N36" s="176">
        <v>0.96</v>
      </c>
      <c r="O36" s="176">
        <v>0.96</v>
      </c>
      <c r="P36" s="176">
        <v>0.96</v>
      </c>
    </row>
    <row r="37" spans="1:16" x14ac:dyDescent="0.25">
      <c r="A37" s="175">
        <v>37803</v>
      </c>
      <c r="B37" s="176">
        <v>0.98042074975743199</v>
      </c>
      <c r="C37" s="176">
        <v>0.99</v>
      </c>
      <c r="D37" s="176">
        <v>0.96</v>
      </c>
      <c r="E37" s="176">
        <v>0.99407144019191562</v>
      </c>
      <c r="F37" s="176">
        <v>0.999</v>
      </c>
      <c r="G37" s="176">
        <v>0.99</v>
      </c>
      <c r="H37" s="176">
        <v>0.995</v>
      </c>
      <c r="I37" s="176">
        <v>0.999</v>
      </c>
      <c r="J37" s="176">
        <v>0.99</v>
      </c>
      <c r="K37" s="176">
        <v>0.995</v>
      </c>
      <c r="L37" s="176">
        <v>1.0049999999999999</v>
      </c>
      <c r="M37" s="176">
        <v>0.99</v>
      </c>
      <c r="N37" s="176">
        <v>0.96</v>
      </c>
      <c r="O37" s="176">
        <v>0.96</v>
      </c>
      <c r="P37" s="176">
        <v>0.96</v>
      </c>
    </row>
    <row r="38" spans="1:16" x14ac:dyDescent="0.25">
      <c r="A38" s="175">
        <v>37834</v>
      </c>
      <c r="B38" s="176">
        <v>0.98042074975743199</v>
      </c>
      <c r="C38" s="176">
        <v>0.99</v>
      </c>
      <c r="D38" s="176">
        <v>0.96</v>
      </c>
      <c r="E38" s="176">
        <v>0.99407144019191562</v>
      </c>
      <c r="F38" s="176">
        <v>0.999</v>
      </c>
      <c r="G38" s="176">
        <v>0.99</v>
      </c>
      <c r="H38" s="176">
        <v>0.995</v>
      </c>
      <c r="I38" s="176">
        <v>0.999</v>
      </c>
      <c r="J38" s="176">
        <v>0.99</v>
      </c>
      <c r="K38" s="176">
        <v>0.995</v>
      </c>
      <c r="L38" s="176">
        <v>1.0049999999999999</v>
      </c>
      <c r="M38" s="176">
        <v>0.99</v>
      </c>
      <c r="N38" s="176">
        <v>0.96</v>
      </c>
      <c r="O38" s="176">
        <v>0.96</v>
      </c>
      <c r="P38" s="176">
        <v>0.96</v>
      </c>
    </row>
    <row r="39" spans="1:16" x14ac:dyDescent="0.25">
      <c r="A39" s="175">
        <v>37865</v>
      </c>
      <c r="B39" s="176">
        <v>0.98042074975743199</v>
      </c>
      <c r="C39" s="176">
        <v>0.99</v>
      </c>
      <c r="D39" s="176">
        <v>0.96</v>
      </c>
      <c r="E39" s="176">
        <v>0.99407144019191562</v>
      </c>
      <c r="F39" s="176">
        <v>0.999</v>
      </c>
      <c r="G39" s="176">
        <v>0.99</v>
      </c>
      <c r="H39" s="176">
        <v>0.995</v>
      </c>
      <c r="I39" s="176">
        <v>0.999</v>
      </c>
      <c r="J39" s="176">
        <v>0.99</v>
      </c>
      <c r="K39" s="176">
        <v>0.995</v>
      </c>
      <c r="L39" s="176">
        <v>1.0049999999999999</v>
      </c>
      <c r="M39" s="176">
        <v>0.99</v>
      </c>
      <c r="N39" s="176">
        <v>0.96</v>
      </c>
      <c r="O39" s="176">
        <v>0.96</v>
      </c>
      <c r="P39" s="176">
        <v>0.96</v>
      </c>
    </row>
    <row r="40" spans="1:16" x14ac:dyDescent="0.25">
      <c r="A40" s="175">
        <v>37895</v>
      </c>
      <c r="B40" s="176">
        <v>0.98042074975743199</v>
      </c>
      <c r="C40" s="176">
        <v>0.99</v>
      </c>
      <c r="D40" s="176">
        <v>0.96</v>
      </c>
      <c r="E40" s="176">
        <v>0.99407144019191562</v>
      </c>
      <c r="F40" s="176">
        <v>0.999</v>
      </c>
      <c r="G40" s="176">
        <v>0.99</v>
      </c>
      <c r="H40" s="176">
        <v>0.995</v>
      </c>
      <c r="I40" s="176">
        <v>0.999</v>
      </c>
      <c r="J40" s="176">
        <v>0.99</v>
      </c>
      <c r="K40" s="176">
        <v>0.995</v>
      </c>
      <c r="L40" s="176">
        <v>1.0049999999999999</v>
      </c>
      <c r="M40" s="176">
        <v>0.99</v>
      </c>
      <c r="N40" s="176">
        <v>0.96</v>
      </c>
      <c r="O40" s="176">
        <v>0.96</v>
      </c>
      <c r="P40" s="176">
        <v>0.96</v>
      </c>
    </row>
    <row r="41" spans="1:16" x14ac:dyDescent="0.25">
      <c r="A41" s="175">
        <v>37926</v>
      </c>
      <c r="B41" s="176">
        <v>0.90577586047143255</v>
      </c>
      <c r="C41" s="176">
        <v>0.99</v>
      </c>
      <c r="D41" s="176">
        <v>0.96</v>
      </c>
      <c r="E41" s="176">
        <v>0.98410764751845092</v>
      </c>
      <c r="F41" s="176">
        <v>0.999</v>
      </c>
      <c r="G41" s="176">
        <v>0.99</v>
      </c>
      <c r="H41" s="176">
        <v>0.995</v>
      </c>
      <c r="I41" s="176">
        <v>0.999</v>
      </c>
      <c r="J41" s="176">
        <v>0.99</v>
      </c>
      <c r="K41" s="176">
        <v>0.995</v>
      </c>
      <c r="L41" s="176">
        <v>1.0049999999999999</v>
      </c>
      <c r="M41" s="176">
        <v>0.99</v>
      </c>
      <c r="N41" s="176">
        <v>0.96</v>
      </c>
      <c r="O41" s="176">
        <v>0.96</v>
      </c>
      <c r="P41" s="176">
        <v>0.96</v>
      </c>
    </row>
    <row r="42" spans="1:16" x14ac:dyDescent="0.25">
      <c r="A42" s="175">
        <v>37956</v>
      </c>
      <c r="B42" s="176">
        <v>0.90577586047143255</v>
      </c>
      <c r="C42" s="176">
        <v>0.99</v>
      </c>
      <c r="D42" s="176">
        <v>0.96</v>
      </c>
      <c r="E42" s="176">
        <v>0.98410764751845092</v>
      </c>
      <c r="F42" s="176">
        <v>0.999</v>
      </c>
      <c r="G42" s="176">
        <v>0.99</v>
      </c>
      <c r="H42" s="176">
        <v>0.995</v>
      </c>
      <c r="I42" s="176">
        <v>0.999</v>
      </c>
      <c r="J42" s="176">
        <v>0.99</v>
      </c>
      <c r="K42" s="176">
        <v>0.995</v>
      </c>
      <c r="L42" s="176">
        <v>1.0049999999999999</v>
      </c>
      <c r="M42" s="176">
        <v>0.99</v>
      </c>
      <c r="N42" s="176">
        <v>0.96</v>
      </c>
      <c r="O42" s="176">
        <v>0.96</v>
      </c>
      <c r="P42" s="176">
        <v>0.96</v>
      </c>
    </row>
    <row r="43" spans="1:16" x14ac:dyDescent="0.25">
      <c r="A43" s="175">
        <v>37987</v>
      </c>
      <c r="B43" s="176">
        <v>0.90577586047143255</v>
      </c>
      <c r="C43" s="176">
        <v>0.99</v>
      </c>
      <c r="D43" s="176">
        <v>0.96</v>
      </c>
      <c r="E43" s="176">
        <v>0.98410764751845092</v>
      </c>
      <c r="F43" s="176">
        <v>0.999</v>
      </c>
      <c r="G43" s="176">
        <v>0.99</v>
      </c>
      <c r="H43" s="176">
        <v>0.995</v>
      </c>
      <c r="I43" s="176">
        <v>0.999</v>
      </c>
      <c r="J43" s="176">
        <v>0.99</v>
      </c>
      <c r="K43" s="176">
        <v>0.995</v>
      </c>
      <c r="L43" s="176">
        <v>1.0049999999999999</v>
      </c>
      <c r="M43" s="176">
        <v>0.99</v>
      </c>
      <c r="N43" s="176">
        <v>0.96</v>
      </c>
      <c r="O43" s="176">
        <v>0.96</v>
      </c>
      <c r="P43" s="176">
        <v>0.96</v>
      </c>
    </row>
    <row r="44" spans="1:16" x14ac:dyDescent="0.25">
      <c r="A44" s="175">
        <v>38018</v>
      </c>
      <c r="B44" s="176">
        <v>0.90577586047143255</v>
      </c>
      <c r="C44" s="176">
        <v>0.99</v>
      </c>
      <c r="D44" s="176">
        <v>0.96</v>
      </c>
      <c r="E44" s="176">
        <v>0.98410764751845092</v>
      </c>
      <c r="F44" s="176">
        <v>0.999</v>
      </c>
      <c r="G44" s="176">
        <v>0.99</v>
      </c>
      <c r="H44" s="176">
        <v>0.995</v>
      </c>
      <c r="I44" s="176">
        <v>0.999</v>
      </c>
      <c r="J44" s="176">
        <v>0.99</v>
      </c>
      <c r="K44" s="176">
        <v>0.995</v>
      </c>
      <c r="L44" s="176">
        <v>1.0049999999999999</v>
      </c>
      <c r="M44" s="176">
        <v>0.99</v>
      </c>
      <c r="N44" s="176">
        <v>0.96</v>
      </c>
      <c r="O44" s="176">
        <v>0.96</v>
      </c>
      <c r="P44" s="176">
        <v>0.96</v>
      </c>
    </row>
    <row r="45" spans="1:16" x14ac:dyDescent="0.25">
      <c r="A45" s="175">
        <v>38047</v>
      </c>
      <c r="B45" s="176">
        <v>0.90577586047143255</v>
      </c>
      <c r="C45" s="176">
        <v>0.99</v>
      </c>
      <c r="D45" s="176">
        <v>0.96</v>
      </c>
      <c r="E45" s="176">
        <v>0.98410764751845092</v>
      </c>
      <c r="F45" s="176">
        <v>0.999</v>
      </c>
      <c r="G45" s="176">
        <v>0.99</v>
      </c>
      <c r="H45" s="176">
        <v>0.995</v>
      </c>
      <c r="I45" s="176">
        <v>0.999</v>
      </c>
      <c r="J45" s="176">
        <v>0.99</v>
      </c>
      <c r="K45" s="176">
        <v>0.995</v>
      </c>
      <c r="L45" s="176">
        <v>1.0049999999999999</v>
      </c>
      <c r="M45" s="176">
        <v>0.99</v>
      </c>
      <c r="N45" s="176">
        <v>0.96</v>
      </c>
      <c r="O45" s="176">
        <v>0.96</v>
      </c>
      <c r="P45" s="176">
        <v>0.96</v>
      </c>
    </row>
    <row r="46" spans="1:16" x14ac:dyDescent="0.25">
      <c r="A46" s="175">
        <v>38078</v>
      </c>
      <c r="B46" s="176">
        <v>0.98042074975743199</v>
      </c>
      <c r="C46" s="176">
        <v>0.99</v>
      </c>
      <c r="D46" s="176">
        <v>0.96</v>
      </c>
      <c r="E46" s="176">
        <v>0.99407144019191562</v>
      </c>
      <c r="F46" s="176">
        <v>0.999</v>
      </c>
      <c r="G46" s="176">
        <v>0.98</v>
      </c>
      <c r="H46" s="176">
        <v>0.995</v>
      </c>
      <c r="I46" s="176">
        <v>0.999</v>
      </c>
      <c r="J46" s="176">
        <v>0.99</v>
      </c>
      <c r="K46" s="176">
        <v>0.995</v>
      </c>
      <c r="L46" s="176">
        <v>1.0049999999999999</v>
      </c>
      <c r="M46" s="176">
        <v>0.99</v>
      </c>
      <c r="N46" s="176">
        <v>0.96</v>
      </c>
      <c r="O46" s="176">
        <v>0.96</v>
      </c>
      <c r="P46" s="176">
        <v>0.96</v>
      </c>
    </row>
    <row r="47" spans="1:16" x14ac:dyDescent="0.25">
      <c r="A47" s="175">
        <v>38108</v>
      </c>
      <c r="B47" s="176">
        <v>0.98042074975743199</v>
      </c>
      <c r="C47" s="176">
        <v>0.99</v>
      </c>
      <c r="D47" s="176">
        <v>0.96</v>
      </c>
      <c r="E47" s="176">
        <v>0.99407144019191562</v>
      </c>
      <c r="F47" s="176">
        <v>0.999</v>
      </c>
      <c r="G47" s="176">
        <v>0.98</v>
      </c>
      <c r="H47" s="176">
        <v>0.995</v>
      </c>
      <c r="I47" s="176">
        <v>0.999</v>
      </c>
      <c r="J47" s="176">
        <v>0.99</v>
      </c>
      <c r="K47" s="176">
        <v>0.995</v>
      </c>
      <c r="L47" s="176">
        <v>1.0049999999999999</v>
      </c>
      <c r="M47" s="176">
        <v>0.99</v>
      </c>
      <c r="N47" s="176">
        <v>0.96</v>
      </c>
      <c r="O47" s="176">
        <v>0.96</v>
      </c>
      <c r="P47" s="176">
        <v>0.96</v>
      </c>
    </row>
    <row r="48" spans="1:16" x14ac:dyDescent="0.25">
      <c r="A48" s="175">
        <v>38139</v>
      </c>
      <c r="B48" s="176">
        <v>0.98042074975743199</v>
      </c>
      <c r="C48" s="176">
        <v>0.99</v>
      </c>
      <c r="D48" s="176">
        <v>0.96</v>
      </c>
      <c r="E48" s="176">
        <v>0.99407144019191562</v>
      </c>
      <c r="F48" s="176">
        <v>0.999</v>
      </c>
      <c r="G48" s="176">
        <v>0.98</v>
      </c>
      <c r="H48" s="176">
        <v>0.995</v>
      </c>
      <c r="I48" s="176">
        <v>0.999</v>
      </c>
      <c r="J48" s="176">
        <v>0.99</v>
      </c>
      <c r="K48" s="176">
        <v>0.995</v>
      </c>
      <c r="L48" s="176">
        <v>1.0049999999999999</v>
      </c>
      <c r="M48" s="176">
        <v>0.99</v>
      </c>
      <c r="N48" s="176">
        <v>0.96</v>
      </c>
      <c r="O48" s="176">
        <v>0.96</v>
      </c>
      <c r="P48" s="176">
        <v>0.96</v>
      </c>
    </row>
    <row r="49" spans="1:16" x14ac:dyDescent="0.25">
      <c r="A49" s="175">
        <v>38169</v>
      </c>
      <c r="B49" s="176">
        <v>0.98042074975743199</v>
      </c>
      <c r="C49" s="176">
        <v>0.99</v>
      </c>
      <c r="D49" s="176">
        <v>0.96</v>
      </c>
      <c r="E49" s="176">
        <v>0.99407144019191562</v>
      </c>
      <c r="F49" s="176">
        <v>0.999</v>
      </c>
      <c r="G49" s="176">
        <v>0.98</v>
      </c>
      <c r="H49" s="176">
        <v>0.995</v>
      </c>
      <c r="I49" s="176">
        <v>0.999</v>
      </c>
      <c r="J49" s="176">
        <v>0.99</v>
      </c>
      <c r="K49" s="176">
        <v>0.995</v>
      </c>
      <c r="L49" s="176">
        <v>1.0049999999999999</v>
      </c>
      <c r="M49" s="176">
        <v>0.99</v>
      </c>
      <c r="N49" s="176">
        <v>0.96</v>
      </c>
      <c r="O49" s="176">
        <v>0.96</v>
      </c>
      <c r="P49" s="176">
        <v>0.96</v>
      </c>
    </row>
    <row r="50" spans="1:16" x14ac:dyDescent="0.25">
      <c r="A50" s="175">
        <v>38200</v>
      </c>
      <c r="B50" s="176">
        <v>0.98042074975743199</v>
      </c>
      <c r="C50" s="176">
        <v>0.99</v>
      </c>
      <c r="D50" s="176">
        <v>0.96</v>
      </c>
      <c r="E50" s="176">
        <v>0.99407144019191562</v>
      </c>
      <c r="F50" s="176">
        <v>0.999</v>
      </c>
      <c r="G50" s="176">
        <v>0.98</v>
      </c>
      <c r="H50" s="176">
        <v>0.995</v>
      </c>
      <c r="I50" s="176">
        <v>0.999</v>
      </c>
      <c r="J50" s="176">
        <v>0.99</v>
      </c>
      <c r="K50" s="176">
        <v>0.995</v>
      </c>
      <c r="L50" s="176">
        <v>1.0049999999999999</v>
      </c>
      <c r="M50" s="176">
        <v>0.99</v>
      </c>
      <c r="N50" s="176">
        <v>0.96</v>
      </c>
      <c r="O50" s="176">
        <v>0.96</v>
      </c>
      <c r="P50" s="176">
        <v>0.96</v>
      </c>
    </row>
    <row r="51" spans="1:16" x14ac:dyDescent="0.25">
      <c r="A51" s="175">
        <v>38231</v>
      </c>
      <c r="B51" s="176">
        <v>0.98042074975743199</v>
      </c>
      <c r="C51" s="176">
        <v>0.99</v>
      </c>
      <c r="D51" s="176">
        <v>0.96</v>
      </c>
      <c r="E51" s="176">
        <v>0.99407144019191562</v>
      </c>
      <c r="F51" s="176">
        <v>0.999</v>
      </c>
      <c r="G51" s="176">
        <v>0.98</v>
      </c>
      <c r="H51" s="176">
        <v>0.995</v>
      </c>
      <c r="I51" s="176">
        <v>0.999</v>
      </c>
      <c r="J51" s="176">
        <v>0.99</v>
      </c>
      <c r="K51" s="176">
        <v>0.995</v>
      </c>
      <c r="L51" s="176">
        <v>1.0049999999999999</v>
      </c>
      <c r="M51" s="176">
        <v>0.99</v>
      </c>
      <c r="N51" s="176">
        <v>0.96</v>
      </c>
      <c r="O51" s="176">
        <v>0.96</v>
      </c>
      <c r="P51" s="176">
        <v>0.96</v>
      </c>
    </row>
    <row r="52" spans="1:16" x14ac:dyDescent="0.25">
      <c r="A52" s="175">
        <v>38261</v>
      </c>
      <c r="B52" s="176">
        <v>0.98042074975743199</v>
      </c>
      <c r="C52" s="176">
        <v>0.99</v>
      </c>
      <c r="D52" s="176">
        <v>0.96</v>
      </c>
      <c r="E52" s="176">
        <v>0.99407144019191562</v>
      </c>
      <c r="F52" s="176">
        <v>0.999</v>
      </c>
      <c r="G52" s="176">
        <v>0.98</v>
      </c>
      <c r="H52" s="176">
        <v>0.995</v>
      </c>
      <c r="I52" s="176">
        <v>0.999</v>
      </c>
      <c r="J52" s="176">
        <v>0.99</v>
      </c>
      <c r="K52" s="176">
        <v>0.995</v>
      </c>
      <c r="L52" s="176">
        <v>1.0049999999999999</v>
      </c>
      <c r="M52" s="176">
        <v>0.99</v>
      </c>
      <c r="N52" s="176">
        <v>0.96</v>
      </c>
      <c r="O52" s="176">
        <v>0.96</v>
      </c>
      <c r="P52" s="176">
        <v>0.96</v>
      </c>
    </row>
    <row r="53" spans="1:16" x14ac:dyDescent="0.25">
      <c r="A53" s="175">
        <v>38292</v>
      </c>
      <c r="B53" s="176">
        <v>0.90577586047143255</v>
      </c>
      <c r="C53" s="176">
        <v>0.99</v>
      </c>
      <c r="D53" s="176">
        <v>0.96</v>
      </c>
      <c r="E53" s="176">
        <v>0.98410764751845092</v>
      </c>
      <c r="F53" s="176">
        <v>0.999</v>
      </c>
      <c r="G53" s="176">
        <v>0.98</v>
      </c>
      <c r="H53" s="176">
        <v>0.995</v>
      </c>
      <c r="I53" s="176">
        <v>0.999</v>
      </c>
      <c r="J53" s="176">
        <v>0.99</v>
      </c>
      <c r="K53" s="176">
        <v>0.995</v>
      </c>
      <c r="L53" s="176">
        <v>1.0049999999999999</v>
      </c>
      <c r="M53" s="176">
        <v>0.99</v>
      </c>
      <c r="N53" s="176">
        <v>0.96</v>
      </c>
      <c r="O53" s="176">
        <v>0.96</v>
      </c>
      <c r="P53" s="176">
        <v>0.96</v>
      </c>
    </row>
    <row r="54" spans="1:16" x14ac:dyDescent="0.25">
      <c r="A54" s="175">
        <v>38322</v>
      </c>
      <c r="B54" s="176">
        <v>0.90577586047143255</v>
      </c>
      <c r="C54" s="176">
        <v>0.99</v>
      </c>
      <c r="D54" s="176">
        <v>0.96</v>
      </c>
      <c r="E54" s="176">
        <v>0.98410764751845092</v>
      </c>
      <c r="F54" s="176">
        <v>0.999</v>
      </c>
      <c r="G54" s="176">
        <v>0.98</v>
      </c>
      <c r="H54" s="176">
        <v>0.995</v>
      </c>
      <c r="I54" s="176">
        <v>0.999</v>
      </c>
      <c r="J54" s="176">
        <v>0.99</v>
      </c>
      <c r="K54" s="176">
        <v>0.995</v>
      </c>
      <c r="L54" s="176">
        <v>1.0049999999999999</v>
      </c>
      <c r="M54" s="176">
        <v>0.99</v>
      </c>
      <c r="N54" s="176">
        <v>0.96</v>
      </c>
      <c r="O54" s="176">
        <v>0.96</v>
      </c>
      <c r="P54" s="176">
        <v>0.96</v>
      </c>
    </row>
    <row r="55" spans="1:16" x14ac:dyDescent="0.25">
      <c r="A55" s="175">
        <v>38353</v>
      </c>
      <c r="B55" s="176">
        <v>0.90577586047143255</v>
      </c>
      <c r="C55" s="176">
        <v>0.99</v>
      </c>
      <c r="D55" s="176">
        <v>0.96</v>
      </c>
      <c r="E55" s="176">
        <v>0.98410764751845092</v>
      </c>
      <c r="F55" s="176">
        <v>0.999</v>
      </c>
      <c r="G55" s="176">
        <v>0.98</v>
      </c>
      <c r="H55" s="176">
        <v>0.995</v>
      </c>
      <c r="I55" s="176">
        <v>0.999</v>
      </c>
      <c r="J55" s="176">
        <v>0.99</v>
      </c>
      <c r="K55" s="176">
        <v>0.995</v>
      </c>
      <c r="L55" s="176">
        <v>1.0049999999999999</v>
      </c>
      <c r="M55" s="176">
        <v>0.99</v>
      </c>
      <c r="N55" s="176">
        <v>0.96</v>
      </c>
      <c r="O55" s="176">
        <v>0.96</v>
      </c>
      <c r="P55" s="176">
        <v>0.96</v>
      </c>
    </row>
    <row r="56" spans="1:16" x14ac:dyDescent="0.25">
      <c r="A56" s="175">
        <v>38384</v>
      </c>
      <c r="B56" s="176">
        <v>0.90577586047143255</v>
      </c>
      <c r="C56" s="176">
        <v>0.99</v>
      </c>
      <c r="D56" s="176">
        <v>0.96</v>
      </c>
      <c r="E56" s="176">
        <v>0.98410764751845092</v>
      </c>
      <c r="F56" s="176">
        <v>0.999</v>
      </c>
      <c r="G56" s="176">
        <v>0.98</v>
      </c>
      <c r="H56" s="176">
        <v>0.995</v>
      </c>
      <c r="I56" s="176">
        <v>0.999</v>
      </c>
      <c r="J56" s="176">
        <v>0.99</v>
      </c>
      <c r="K56" s="176">
        <v>0.995</v>
      </c>
      <c r="L56" s="176">
        <v>1.0049999999999999</v>
      </c>
      <c r="M56" s="176">
        <v>0.99</v>
      </c>
      <c r="N56" s="176">
        <v>0.96</v>
      </c>
      <c r="O56" s="176">
        <v>0.96</v>
      </c>
      <c r="P56" s="176">
        <v>0.96</v>
      </c>
    </row>
    <row r="57" spans="1:16" x14ac:dyDescent="0.25">
      <c r="A57" s="175">
        <v>38412</v>
      </c>
      <c r="B57" s="176">
        <v>0.90577586047143255</v>
      </c>
      <c r="C57" s="176">
        <v>0.99</v>
      </c>
      <c r="D57" s="176">
        <v>0.96</v>
      </c>
      <c r="E57" s="176">
        <v>0.98410764751845092</v>
      </c>
      <c r="F57" s="176">
        <v>0.999</v>
      </c>
      <c r="G57" s="176">
        <v>0.98</v>
      </c>
      <c r="H57" s="176">
        <v>0.995</v>
      </c>
      <c r="I57" s="176">
        <v>0.999</v>
      </c>
      <c r="J57" s="176">
        <v>0.99</v>
      </c>
      <c r="K57" s="176">
        <v>0.995</v>
      </c>
      <c r="L57" s="176">
        <v>1.0049999999999999</v>
      </c>
      <c r="M57" s="176">
        <v>0.99</v>
      </c>
      <c r="N57" s="176">
        <v>0.96</v>
      </c>
      <c r="O57" s="176">
        <v>0.96</v>
      </c>
      <c r="P57" s="176">
        <v>0.96</v>
      </c>
    </row>
    <row r="58" spans="1:16" x14ac:dyDescent="0.25">
      <c r="A58" s="175">
        <v>38443</v>
      </c>
      <c r="B58" s="176">
        <v>0.98042074975743199</v>
      </c>
      <c r="C58" s="176">
        <v>0.99</v>
      </c>
      <c r="D58" s="176">
        <v>0.96</v>
      </c>
      <c r="E58" s="176">
        <v>0.99407144019191562</v>
      </c>
      <c r="F58" s="176">
        <v>0.999</v>
      </c>
      <c r="G58" s="176">
        <v>0.98</v>
      </c>
      <c r="H58" s="176">
        <v>0.995</v>
      </c>
      <c r="I58" s="176">
        <v>0.999</v>
      </c>
      <c r="J58" s="176">
        <v>0.99</v>
      </c>
      <c r="K58" s="176">
        <v>0.995</v>
      </c>
      <c r="L58" s="176">
        <v>1.0049999999999999</v>
      </c>
      <c r="M58" s="176">
        <v>0.99</v>
      </c>
      <c r="N58" s="176">
        <v>0.96</v>
      </c>
      <c r="O58" s="176">
        <v>0.96</v>
      </c>
      <c r="P58" s="176">
        <v>0.96</v>
      </c>
    </row>
    <row r="59" spans="1:16" x14ac:dyDescent="0.25">
      <c r="A59" s="175">
        <v>38473</v>
      </c>
      <c r="B59" s="176">
        <v>0.98042074975743199</v>
      </c>
      <c r="C59" s="176">
        <v>0.99</v>
      </c>
      <c r="D59" s="176">
        <v>0.96</v>
      </c>
      <c r="E59" s="176">
        <v>0.99407144019191562</v>
      </c>
      <c r="F59" s="176">
        <v>0.999</v>
      </c>
      <c r="G59" s="176">
        <v>0.98</v>
      </c>
      <c r="H59" s="176">
        <v>0.995</v>
      </c>
      <c r="I59" s="176">
        <v>0.999</v>
      </c>
      <c r="J59" s="176">
        <v>0.99</v>
      </c>
      <c r="K59" s="176">
        <v>0.995</v>
      </c>
      <c r="L59" s="176">
        <v>1.0049999999999999</v>
      </c>
      <c r="M59" s="176">
        <v>0.99</v>
      </c>
      <c r="N59" s="176">
        <v>0.96</v>
      </c>
      <c r="O59" s="176">
        <v>0.96</v>
      </c>
      <c r="P59" s="176">
        <v>0.96</v>
      </c>
    </row>
    <row r="60" spans="1:16" x14ac:dyDescent="0.25">
      <c r="A60" s="175">
        <v>38504</v>
      </c>
      <c r="B60" s="176">
        <v>0.98042074975743199</v>
      </c>
      <c r="C60" s="176">
        <v>0.99</v>
      </c>
      <c r="D60" s="176">
        <v>0.96</v>
      </c>
      <c r="E60" s="176">
        <v>0.99407144019191562</v>
      </c>
      <c r="F60" s="176">
        <v>0.999</v>
      </c>
      <c r="G60" s="176">
        <v>0.98</v>
      </c>
      <c r="H60" s="176">
        <v>0.995</v>
      </c>
      <c r="I60" s="176">
        <v>0.999</v>
      </c>
      <c r="J60" s="176">
        <v>0.99</v>
      </c>
      <c r="K60" s="176">
        <v>0.995</v>
      </c>
      <c r="L60" s="176">
        <v>1.0049999999999999</v>
      </c>
      <c r="M60" s="176">
        <v>0.99</v>
      </c>
      <c r="N60" s="176">
        <v>0.96</v>
      </c>
      <c r="O60" s="176">
        <v>0.96</v>
      </c>
      <c r="P60" s="176">
        <v>0.96</v>
      </c>
    </row>
    <row r="61" spans="1:16" x14ac:dyDescent="0.25">
      <c r="A61" s="175">
        <v>38534</v>
      </c>
      <c r="B61" s="176">
        <v>0.98042074975743199</v>
      </c>
      <c r="C61" s="176">
        <v>0.99</v>
      </c>
      <c r="D61" s="176">
        <v>0.96</v>
      </c>
      <c r="E61" s="176">
        <v>0.99407144019191562</v>
      </c>
      <c r="F61" s="176">
        <v>0.999</v>
      </c>
      <c r="G61" s="176">
        <v>0.98</v>
      </c>
      <c r="H61" s="176">
        <v>0.995</v>
      </c>
      <c r="I61" s="176">
        <v>0.999</v>
      </c>
      <c r="J61" s="176">
        <v>0.99</v>
      </c>
      <c r="K61" s="176">
        <v>0.995</v>
      </c>
      <c r="L61" s="176">
        <v>1.0049999999999999</v>
      </c>
      <c r="M61" s="176">
        <v>0.99</v>
      </c>
      <c r="N61" s="176">
        <v>0.96</v>
      </c>
      <c r="O61" s="176">
        <v>0.96</v>
      </c>
      <c r="P61" s="176">
        <v>0.96</v>
      </c>
    </row>
    <row r="62" spans="1:16" x14ac:dyDescent="0.25">
      <c r="A62" s="175">
        <v>38565</v>
      </c>
      <c r="B62" s="176">
        <v>0.98042074975743199</v>
      </c>
      <c r="C62" s="176">
        <v>0.99</v>
      </c>
      <c r="D62" s="176">
        <v>0.96</v>
      </c>
      <c r="E62" s="176">
        <v>0.99407144019191562</v>
      </c>
      <c r="F62" s="176">
        <v>0.999</v>
      </c>
      <c r="G62" s="176">
        <v>0.98</v>
      </c>
      <c r="H62" s="176">
        <v>0.995</v>
      </c>
      <c r="I62" s="176">
        <v>0.999</v>
      </c>
      <c r="J62" s="176">
        <v>0.99</v>
      </c>
      <c r="K62" s="176">
        <v>0.995</v>
      </c>
      <c r="L62" s="176">
        <v>1.0049999999999999</v>
      </c>
      <c r="M62" s="176">
        <v>0.99</v>
      </c>
      <c r="N62" s="176">
        <v>0.96</v>
      </c>
      <c r="O62" s="176">
        <v>0.96</v>
      </c>
      <c r="P62" s="176">
        <v>0.96</v>
      </c>
    </row>
    <row r="63" spans="1:16" x14ac:dyDescent="0.25">
      <c r="A63" s="175">
        <v>38596</v>
      </c>
      <c r="B63" s="176">
        <v>0.98042074975743199</v>
      </c>
      <c r="C63" s="176">
        <v>0.99</v>
      </c>
      <c r="D63" s="176">
        <v>0.96</v>
      </c>
      <c r="E63" s="176">
        <v>0.99407144019191562</v>
      </c>
      <c r="F63" s="176">
        <v>0.999</v>
      </c>
      <c r="G63" s="176">
        <v>0.98</v>
      </c>
      <c r="H63" s="176">
        <v>0.995</v>
      </c>
      <c r="I63" s="176">
        <v>0.999</v>
      </c>
      <c r="J63" s="176">
        <v>0.99</v>
      </c>
      <c r="K63" s="176">
        <v>0.995</v>
      </c>
      <c r="L63" s="176">
        <v>1.0049999999999999</v>
      </c>
      <c r="M63" s="176">
        <v>0.99</v>
      </c>
      <c r="N63" s="176">
        <v>0.96</v>
      </c>
      <c r="O63" s="176">
        <v>0.96</v>
      </c>
      <c r="P63" s="176">
        <v>0.96</v>
      </c>
    </row>
    <row r="64" spans="1:16" x14ac:dyDescent="0.25">
      <c r="A64" s="175">
        <v>38626</v>
      </c>
      <c r="B64" s="176">
        <v>0.98042074975743199</v>
      </c>
      <c r="C64" s="176">
        <v>0.99</v>
      </c>
      <c r="D64" s="176">
        <v>0.96</v>
      </c>
      <c r="E64" s="176">
        <v>0.99407144019191562</v>
      </c>
      <c r="F64" s="176">
        <v>0.999</v>
      </c>
      <c r="G64" s="176">
        <v>0.98</v>
      </c>
      <c r="H64" s="176">
        <v>0.995</v>
      </c>
      <c r="I64" s="176">
        <v>0.999</v>
      </c>
      <c r="J64" s="176">
        <v>0.99</v>
      </c>
      <c r="K64" s="176">
        <v>0.995</v>
      </c>
      <c r="L64" s="176">
        <v>1.0049999999999999</v>
      </c>
      <c r="M64" s="176">
        <v>0.99</v>
      </c>
      <c r="N64" s="176">
        <v>0.96</v>
      </c>
      <c r="O64" s="176">
        <v>0.96</v>
      </c>
      <c r="P64" s="176">
        <v>0.96</v>
      </c>
    </row>
    <row r="65" spans="1:16" x14ac:dyDescent="0.25">
      <c r="A65" s="175">
        <v>38657</v>
      </c>
      <c r="B65" s="176">
        <v>0.90577586047143255</v>
      </c>
      <c r="C65" s="176">
        <v>0.99</v>
      </c>
      <c r="D65" s="176">
        <v>0.96</v>
      </c>
      <c r="E65" s="176">
        <v>0.98410764751845092</v>
      </c>
      <c r="F65" s="176">
        <v>0.999</v>
      </c>
      <c r="G65" s="176">
        <v>0.98</v>
      </c>
      <c r="H65" s="176">
        <v>0.995</v>
      </c>
      <c r="I65" s="176">
        <v>0.999</v>
      </c>
      <c r="J65" s="176">
        <v>0.99</v>
      </c>
      <c r="K65" s="176">
        <v>0.995</v>
      </c>
      <c r="L65" s="176">
        <v>1.0049999999999999</v>
      </c>
      <c r="M65" s="176">
        <v>0.99</v>
      </c>
      <c r="N65" s="176">
        <v>0.96</v>
      </c>
      <c r="O65" s="176">
        <v>0.96</v>
      </c>
      <c r="P65" s="176">
        <v>0.96</v>
      </c>
    </row>
    <row r="66" spans="1:16" x14ac:dyDescent="0.25">
      <c r="A66" s="175">
        <v>38687</v>
      </c>
      <c r="B66" s="176">
        <v>0.90577586047143255</v>
      </c>
      <c r="C66" s="176">
        <v>0.99</v>
      </c>
      <c r="D66" s="176">
        <v>0.96</v>
      </c>
      <c r="E66" s="176">
        <v>0.98410764751845092</v>
      </c>
      <c r="F66" s="176">
        <v>0.999</v>
      </c>
      <c r="G66" s="176">
        <v>0.98</v>
      </c>
      <c r="H66" s="176">
        <v>0.995</v>
      </c>
      <c r="I66" s="176">
        <v>0.999</v>
      </c>
      <c r="J66" s="176">
        <v>0.99</v>
      </c>
      <c r="K66" s="176">
        <v>0.995</v>
      </c>
      <c r="L66" s="176">
        <v>1.0049999999999999</v>
      </c>
      <c r="M66" s="176">
        <v>0.99</v>
      </c>
      <c r="N66" s="176">
        <v>0.96</v>
      </c>
      <c r="O66" s="176">
        <v>0.96</v>
      </c>
      <c r="P66" s="176">
        <v>0.96</v>
      </c>
    </row>
    <row r="67" spans="1:16" x14ac:dyDescent="0.25">
      <c r="A67" s="175">
        <v>38718</v>
      </c>
      <c r="B67" s="176">
        <v>0.90577586047143255</v>
      </c>
      <c r="C67" s="176">
        <v>0.99</v>
      </c>
      <c r="D67" s="176">
        <v>0.96</v>
      </c>
      <c r="E67" s="176">
        <v>0.98410764751845092</v>
      </c>
      <c r="F67" s="176">
        <v>0.999</v>
      </c>
      <c r="G67" s="176">
        <v>0.98</v>
      </c>
      <c r="H67" s="176">
        <v>0.995</v>
      </c>
      <c r="I67" s="176">
        <v>0.999</v>
      </c>
      <c r="J67" s="176">
        <v>0.99</v>
      </c>
      <c r="K67" s="176">
        <v>0.995</v>
      </c>
      <c r="L67" s="176">
        <v>1.0049999999999999</v>
      </c>
      <c r="M67" s="176">
        <v>0.99</v>
      </c>
      <c r="N67" s="176">
        <v>0.96</v>
      </c>
      <c r="O67" s="176">
        <v>0.96</v>
      </c>
      <c r="P67" s="176">
        <v>0.96</v>
      </c>
    </row>
    <row r="68" spans="1:16" x14ac:dyDescent="0.25">
      <c r="A68" s="175">
        <v>38749</v>
      </c>
      <c r="B68" s="176">
        <v>0.90577586047143255</v>
      </c>
      <c r="C68" s="176">
        <v>0.99</v>
      </c>
      <c r="D68" s="176">
        <v>0.96</v>
      </c>
      <c r="E68" s="176">
        <v>0.98410764751845092</v>
      </c>
      <c r="F68" s="176">
        <v>0.999</v>
      </c>
      <c r="G68" s="176">
        <v>0.98</v>
      </c>
      <c r="H68" s="176">
        <v>0.995</v>
      </c>
      <c r="I68" s="176">
        <v>0.999</v>
      </c>
      <c r="J68" s="176">
        <v>0.99</v>
      </c>
      <c r="K68" s="176">
        <v>0.995</v>
      </c>
      <c r="L68" s="176">
        <v>1.0049999999999999</v>
      </c>
      <c r="M68" s="176">
        <v>0.99</v>
      </c>
      <c r="N68" s="176">
        <v>0.96</v>
      </c>
      <c r="O68" s="176">
        <v>0.96</v>
      </c>
      <c r="P68" s="176">
        <v>0.96</v>
      </c>
    </row>
    <row r="69" spans="1:16" x14ac:dyDescent="0.25">
      <c r="A69" s="175">
        <v>38777</v>
      </c>
      <c r="B69" s="176">
        <v>0.90577586047143255</v>
      </c>
      <c r="C69" s="176">
        <v>0.99</v>
      </c>
      <c r="D69" s="176">
        <v>0.96</v>
      </c>
      <c r="E69" s="176">
        <v>0.98410764751845092</v>
      </c>
      <c r="F69" s="176">
        <v>0.999</v>
      </c>
      <c r="G69" s="176">
        <v>0.98</v>
      </c>
      <c r="H69" s="176">
        <v>0.995</v>
      </c>
      <c r="I69" s="176">
        <v>0.999</v>
      </c>
      <c r="J69" s="176">
        <v>0.99</v>
      </c>
      <c r="K69" s="176">
        <v>0.995</v>
      </c>
      <c r="L69" s="176">
        <v>1.0049999999999999</v>
      </c>
      <c r="M69" s="176">
        <v>0.99</v>
      </c>
      <c r="N69" s="176">
        <v>0.96</v>
      </c>
      <c r="O69" s="176">
        <v>0.96</v>
      </c>
      <c r="P69" s="176">
        <v>0.96</v>
      </c>
    </row>
    <row r="70" spans="1:16" x14ac:dyDescent="0.25">
      <c r="A70" s="175">
        <v>38808</v>
      </c>
      <c r="B70" s="176">
        <v>0.98042074975743199</v>
      </c>
      <c r="C70" s="176">
        <v>0.99</v>
      </c>
      <c r="D70" s="176">
        <v>0.96</v>
      </c>
      <c r="E70" s="176">
        <v>0.99407144019191562</v>
      </c>
      <c r="F70" s="176">
        <v>0.999</v>
      </c>
      <c r="G70" s="176">
        <v>0.98</v>
      </c>
      <c r="H70" s="176">
        <v>0.995</v>
      </c>
      <c r="I70" s="176">
        <v>0.999</v>
      </c>
      <c r="J70" s="176">
        <v>0.99</v>
      </c>
      <c r="K70" s="176">
        <v>0.995</v>
      </c>
      <c r="L70" s="176">
        <v>1.0049999999999999</v>
      </c>
      <c r="M70" s="176">
        <v>0.99</v>
      </c>
      <c r="N70" s="176">
        <v>0.96</v>
      </c>
      <c r="O70" s="176">
        <v>0.96</v>
      </c>
      <c r="P70" s="176">
        <v>0.96</v>
      </c>
    </row>
    <row r="71" spans="1:16" x14ac:dyDescent="0.25">
      <c r="A71" s="175">
        <v>38838</v>
      </c>
      <c r="B71" s="176">
        <v>0.98042074975743199</v>
      </c>
      <c r="C71" s="176">
        <v>0.99</v>
      </c>
      <c r="D71" s="176">
        <v>0.96</v>
      </c>
      <c r="E71" s="176">
        <v>0.99407144019191562</v>
      </c>
      <c r="F71" s="176">
        <v>0.999</v>
      </c>
      <c r="G71" s="176">
        <v>0.98</v>
      </c>
      <c r="H71" s="176">
        <v>0.995</v>
      </c>
      <c r="I71" s="176">
        <v>0.999</v>
      </c>
      <c r="J71" s="176">
        <v>0.99</v>
      </c>
      <c r="K71" s="176">
        <v>0.995</v>
      </c>
      <c r="L71" s="176">
        <v>1.0049999999999999</v>
      </c>
      <c r="M71" s="176">
        <v>0.99</v>
      </c>
      <c r="N71" s="176">
        <v>0.96</v>
      </c>
      <c r="O71" s="176">
        <v>0.96</v>
      </c>
      <c r="P71" s="176">
        <v>0.96</v>
      </c>
    </row>
    <row r="72" spans="1:16" x14ac:dyDescent="0.25">
      <c r="A72" s="175">
        <v>38869</v>
      </c>
      <c r="B72" s="176">
        <v>0.98042074975743199</v>
      </c>
      <c r="C72" s="176">
        <v>0.99</v>
      </c>
      <c r="D72" s="176">
        <v>0.96</v>
      </c>
      <c r="E72" s="176">
        <v>0.99407144019191562</v>
      </c>
      <c r="F72" s="176">
        <v>0.999</v>
      </c>
      <c r="G72" s="176">
        <v>0.98</v>
      </c>
      <c r="H72" s="176">
        <v>0.995</v>
      </c>
      <c r="I72" s="176">
        <v>0.999</v>
      </c>
      <c r="J72" s="176">
        <v>0.99</v>
      </c>
      <c r="K72" s="176">
        <v>0.995</v>
      </c>
      <c r="L72" s="176">
        <v>1.0049999999999999</v>
      </c>
      <c r="M72" s="176">
        <v>0.99</v>
      </c>
      <c r="N72" s="176">
        <v>0.96</v>
      </c>
      <c r="O72" s="176">
        <v>0.96</v>
      </c>
      <c r="P72" s="176">
        <v>0.96</v>
      </c>
    </row>
    <row r="73" spans="1:16" x14ac:dyDescent="0.25">
      <c r="A73" s="175">
        <v>38899</v>
      </c>
      <c r="B73" s="176">
        <v>0.98042074975743199</v>
      </c>
      <c r="C73" s="176">
        <v>0.99</v>
      </c>
      <c r="D73" s="176">
        <v>0.96</v>
      </c>
      <c r="E73" s="176">
        <v>0.99407144019191562</v>
      </c>
      <c r="F73" s="176">
        <v>0.999</v>
      </c>
      <c r="G73" s="176">
        <v>0.98</v>
      </c>
      <c r="H73" s="176">
        <v>0.995</v>
      </c>
      <c r="I73" s="176">
        <v>0.999</v>
      </c>
      <c r="J73" s="176">
        <v>0.99</v>
      </c>
      <c r="K73" s="176">
        <v>0.995</v>
      </c>
      <c r="L73" s="176">
        <v>1.0049999999999999</v>
      </c>
      <c r="M73" s="176">
        <v>0.99</v>
      </c>
      <c r="N73" s="176">
        <v>0.96</v>
      </c>
      <c r="O73" s="176">
        <v>0.96</v>
      </c>
      <c r="P73" s="176">
        <v>0.96</v>
      </c>
    </row>
    <row r="74" spans="1:16" x14ac:dyDescent="0.25">
      <c r="A74" s="175">
        <v>38930</v>
      </c>
      <c r="B74" s="176">
        <v>0.98042074975743199</v>
      </c>
      <c r="C74" s="176">
        <v>0.99</v>
      </c>
      <c r="D74" s="176">
        <v>0.96</v>
      </c>
      <c r="E74" s="176">
        <v>0.99407144019191562</v>
      </c>
      <c r="F74" s="176">
        <v>0.999</v>
      </c>
      <c r="G74" s="176">
        <v>0.98</v>
      </c>
      <c r="H74" s="176">
        <v>0.995</v>
      </c>
      <c r="I74" s="176">
        <v>0.999</v>
      </c>
      <c r="J74" s="176">
        <v>0.99</v>
      </c>
      <c r="K74" s="176">
        <v>0.995</v>
      </c>
      <c r="L74" s="176">
        <v>1.0049999999999999</v>
      </c>
      <c r="M74" s="176">
        <v>0.99</v>
      </c>
      <c r="N74" s="176">
        <v>0.96</v>
      </c>
      <c r="O74" s="176">
        <v>0.96</v>
      </c>
      <c r="P74" s="176">
        <v>0.96</v>
      </c>
    </row>
    <row r="75" spans="1:16" x14ac:dyDescent="0.25">
      <c r="A75" s="175">
        <v>38961</v>
      </c>
      <c r="B75" s="176">
        <v>0.98042074975743199</v>
      </c>
      <c r="C75" s="176">
        <v>0.99</v>
      </c>
      <c r="D75" s="176">
        <v>0.96</v>
      </c>
      <c r="E75" s="176">
        <v>0.99407144019191562</v>
      </c>
      <c r="F75" s="176">
        <v>0.999</v>
      </c>
      <c r="G75" s="176">
        <v>0.98</v>
      </c>
      <c r="H75" s="176">
        <v>0.995</v>
      </c>
      <c r="I75" s="176">
        <v>0.999</v>
      </c>
      <c r="J75" s="176">
        <v>0.99</v>
      </c>
      <c r="K75" s="176">
        <v>0.995</v>
      </c>
      <c r="L75" s="176">
        <v>1.0049999999999999</v>
      </c>
      <c r="M75" s="176">
        <v>0.99</v>
      </c>
      <c r="N75" s="176">
        <v>0.96</v>
      </c>
      <c r="O75" s="176">
        <v>0.96</v>
      </c>
      <c r="P75" s="176">
        <v>0.96</v>
      </c>
    </row>
    <row r="76" spans="1:16" x14ac:dyDescent="0.25">
      <c r="A76" s="175">
        <v>38991</v>
      </c>
      <c r="B76" s="176">
        <v>0.98042074975743199</v>
      </c>
      <c r="C76" s="176">
        <v>0.99</v>
      </c>
      <c r="D76" s="176">
        <v>0.96</v>
      </c>
      <c r="E76" s="176">
        <v>0.99407144019191562</v>
      </c>
      <c r="F76" s="176">
        <v>0.999</v>
      </c>
      <c r="G76" s="176">
        <v>0.98</v>
      </c>
      <c r="H76" s="176">
        <v>0.995</v>
      </c>
      <c r="I76" s="176">
        <v>0.999</v>
      </c>
      <c r="J76" s="176">
        <v>0.99</v>
      </c>
      <c r="K76" s="176">
        <v>0.995</v>
      </c>
      <c r="L76" s="176">
        <v>1.0049999999999999</v>
      </c>
      <c r="M76" s="176">
        <v>0.99</v>
      </c>
      <c r="N76" s="176">
        <v>0.96</v>
      </c>
      <c r="O76" s="176">
        <v>0.96</v>
      </c>
      <c r="P76" s="176">
        <v>0.96</v>
      </c>
    </row>
    <row r="77" spans="1:16" x14ac:dyDescent="0.25">
      <c r="A77" s="175">
        <v>39022</v>
      </c>
      <c r="B77" s="176">
        <v>0.90577586047143255</v>
      </c>
      <c r="C77" s="176">
        <v>0.99</v>
      </c>
      <c r="D77" s="176">
        <v>0.96</v>
      </c>
      <c r="E77" s="176">
        <v>0.98410764751845092</v>
      </c>
      <c r="F77" s="176">
        <v>0.999</v>
      </c>
      <c r="G77" s="176">
        <v>0.98</v>
      </c>
      <c r="H77" s="176">
        <v>0.995</v>
      </c>
      <c r="I77" s="176">
        <v>0.999</v>
      </c>
      <c r="J77" s="176">
        <v>0.99</v>
      </c>
      <c r="K77" s="176">
        <v>0.995</v>
      </c>
      <c r="L77" s="176">
        <v>1.0049999999999999</v>
      </c>
      <c r="M77" s="176">
        <v>0.99</v>
      </c>
      <c r="N77" s="176">
        <v>0.96</v>
      </c>
      <c r="O77" s="176">
        <v>0.96</v>
      </c>
      <c r="P77" s="176">
        <v>0.96</v>
      </c>
    </row>
    <row r="78" spans="1:16" x14ac:dyDescent="0.25">
      <c r="A78" s="175">
        <v>39052</v>
      </c>
      <c r="B78" s="176">
        <v>0.90577586047143255</v>
      </c>
      <c r="C78" s="176">
        <v>0.99</v>
      </c>
      <c r="D78" s="176">
        <v>0.96</v>
      </c>
      <c r="E78" s="176">
        <v>0.98410764751845092</v>
      </c>
      <c r="F78" s="176">
        <v>0.999</v>
      </c>
      <c r="G78" s="176">
        <v>0.98</v>
      </c>
      <c r="H78" s="176">
        <v>0.995</v>
      </c>
      <c r="I78" s="176">
        <v>0.999</v>
      </c>
      <c r="J78" s="176">
        <v>0.99</v>
      </c>
      <c r="K78" s="176">
        <v>0.995</v>
      </c>
      <c r="L78" s="176">
        <v>1.0049999999999999</v>
      </c>
      <c r="M78" s="176">
        <v>0.99</v>
      </c>
      <c r="N78" s="176">
        <v>0.96</v>
      </c>
      <c r="O78" s="176">
        <v>0.96</v>
      </c>
      <c r="P78" s="176">
        <v>0.96</v>
      </c>
    </row>
    <row r="79" spans="1:16" x14ac:dyDescent="0.25">
      <c r="A79" s="175">
        <v>39083</v>
      </c>
      <c r="B79" s="176">
        <v>0.90577586047143255</v>
      </c>
      <c r="C79" s="176">
        <v>0.99</v>
      </c>
      <c r="D79" s="176">
        <v>0.96</v>
      </c>
      <c r="E79" s="176">
        <v>0.98410764751845092</v>
      </c>
      <c r="F79" s="176">
        <v>0.999</v>
      </c>
      <c r="G79" s="176">
        <v>0.98</v>
      </c>
      <c r="H79" s="176">
        <v>0.995</v>
      </c>
      <c r="I79" s="176">
        <v>0.999</v>
      </c>
      <c r="J79" s="176">
        <v>0.99</v>
      </c>
      <c r="K79" s="176">
        <v>0.995</v>
      </c>
      <c r="L79" s="176">
        <v>1.0049999999999999</v>
      </c>
      <c r="M79" s="176">
        <v>0.99</v>
      </c>
      <c r="N79" s="176">
        <v>0.96</v>
      </c>
      <c r="O79" s="176">
        <v>0.96</v>
      </c>
      <c r="P79" s="176">
        <v>0.96</v>
      </c>
    </row>
    <row r="80" spans="1:16" x14ac:dyDescent="0.25">
      <c r="A80" s="175">
        <v>39114</v>
      </c>
      <c r="B80" s="176">
        <v>0.90577586047143255</v>
      </c>
      <c r="C80" s="176">
        <v>0.99</v>
      </c>
      <c r="D80" s="176">
        <v>0.96</v>
      </c>
      <c r="E80" s="176">
        <v>0.98410764751845092</v>
      </c>
      <c r="F80" s="176">
        <v>0.999</v>
      </c>
      <c r="G80" s="176">
        <v>0.98</v>
      </c>
      <c r="H80" s="176">
        <v>0.995</v>
      </c>
      <c r="I80" s="176">
        <v>0.999</v>
      </c>
      <c r="J80" s="176">
        <v>0.99</v>
      </c>
      <c r="K80" s="176">
        <v>0.995</v>
      </c>
      <c r="L80" s="176">
        <v>1.0049999999999999</v>
      </c>
      <c r="M80" s="176">
        <v>0.99</v>
      </c>
      <c r="N80" s="176">
        <v>0.96</v>
      </c>
      <c r="O80" s="176">
        <v>0.96</v>
      </c>
      <c r="P80" s="176">
        <v>0.96</v>
      </c>
    </row>
    <row r="81" spans="1:16" x14ac:dyDescent="0.25">
      <c r="A81" s="175">
        <v>39142</v>
      </c>
      <c r="B81" s="176">
        <v>0.90577586047143255</v>
      </c>
      <c r="C81" s="176">
        <v>0.99</v>
      </c>
      <c r="D81" s="176">
        <v>0.96</v>
      </c>
      <c r="E81" s="176">
        <v>0.98410764751845092</v>
      </c>
      <c r="F81" s="176">
        <v>0.999</v>
      </c>
      <c r="G81" s="176">
        <v>0.98</v>
      </c>
      <c r="H81" s="176">
        <v>0.995</v>
      </c>
      <c r="I81" s="176">
        <v>0.999</v>
      </c>
      <c r="J81" s="176">
        <v>0.99</v>
      </c>
      <c r="K81" s="176">
        <v>0.995</v>
      </c>
      <c r="L81" s="176">
        <v>1.0049999999999999</v>
      </c>
      <c r="M81" s="176">
        <v>0.99</v>
      </c>
      <c r="N81" s="176">
        <v>0.96</v>
      </c>
      <c r="O81" s="176">
        <v>0.96</v>
      </c>
      <c r="P81" s="176">
        <v>0.96</v>
      </c>
    </row>
    <row r="82" spans="1:16" x14ac:dyDescent="0.25">
      <c r="A82" s="175">
        <v>39173</v>
      </c>
      <c r="B82" s="176">
        <v>0.93059999999999998</v>
      </c>
      <c r="C82" s="176">
        <v>0.99</v>
      </c>
      <c r="D82" s="176">
        <v>0.96</v>
      </c>
      <c r="E82" s="176">
        <v>0.93059999999999998</v>
      </c>
      <c r="F82" s="176">
        <v>0.999</v>
      </c>
      <c r="G82" s="176">
        <v>0.98</v>
      </c>
      <c r="H82" s="176">
        <v>0.995</v>
      </c>
      <c r="I82" s="176">
        <v>0.999</v>
      </c>
      <c r="J82" s="176">
        <v>0.99</v>
      </c>
      <c r="K82" s="176">
        <v>0.995</v>
      </c>
      <c r="L82" s="176">
        <v>1.0049999999999999</v>
      </c>
      <c r="M82" s="176">
        <v>0.99</v>
      </c>
      <c r="N82" s="176">
        <v>0.96</v>
      </c>
      <c r="O82" s="176">
        <v>0.96</v>
      </c>
      <c r="P82" s="176">
        <v>0.96</v>
      </c>
    </row>
    <row r="83" spans="1:16" x14ac:dyDescent="0.25">
      <c r="A83" s="175">
        <v>39203</v>
      </c>
      <c r="B83" s="176">
        <v>0.93059999999999998</v>
      </c>
      <c r="C83" s="176">
        <v>0.99</v>
      </c>
      <c r="D83" s="176">
        <v>0.96</v>
      </c>
      <c r="E83" s="176">
        <v>0.93059999999999998</v>
      </c>
      <c r="F83" s="176">
        <v>0.999</v>
      </c>
      <c r="G83" s="176">
        <v>0.98</v>
      </c>
      <c r="H83" s="176">
        <v>0.995</v>
      </c>
      <c r="I83" s="176">
        <v>0.999</v>
      </c>
      <c r="J83" s="176">
        <v>0.99</v>
      </c>
      <c r="K83" s="176">
        <v>0.995</v>
      </c>
      <c r="L83" s="176">
        <v>1.0049999999999999</v>
      </c>
      <c r="M83" s="176">
        <v>0.99</v>
      </c>
      <c r="N83" s="176">
        <v>0.96</v>
      </c>
      <c r="O83" s="176">
        <v>0.96</v>
      </c>
      <c r="P83" s="176">
        <v>0.96</v>
      </c>
    </row>
    <row r="84" spans="1:16" x14ac:dyDescent="0.25">
      <c r="A84" s="175">
        <v>39234</v>
      </c>
      <c r="B84" s="176">
        <v>0.93059999999999998</v>
      </c>
      <c r="C84" s="176">
        <v>0.99</v>
      </c>
      <c r="D84" s="176">
        <v>0.96</v>
      </c>
      <c r="E84" s="176">
        <v>0.93059999999999998</v>
      </c>
      <c r="F84" s="176">
        <v>0.999</v>
      </c>
      <c r="G84" s="176">
        <v>0.98</v>
      </c>
      <c r="H84" s="176">
        <v>0.995</v>
      </c>
      <c r="I84" s="176">
        <v>0.999</v>
      </c>
      <c r="J84" s="176">
        <v>0.99</v>
      </c>
      <c r="K84" s="176">
        <v>0.995</v>
      </c>
      <c r="L84" s="176">
        <v>1.0049999999999999</v>
      </c>
      <c r="M84" s="176">
        <v>0.99</v>
      </c>
      <c r="N84" s="176">
        <v>0.96</v>
      </c>
      <c r="O84" s="176">
        <v>0.96</v>
      </c>
      <c r="P84" s="176">
        <v>0.96</v>
      </c>
    </row>
    <row r="85" spans="1:16" x14ac:dyDescent="0.25">
      <c r="A85" s="175">
        <v>39264</v>
      </c>
      <c r="B85" s="176">
        <v>0.93059999999999998</v>
      </c>
      <c r="C85" s="176">
        <v>0.99</v>
      </c>
      <c r="D85" s="176">
        <v>0.96</v>
      </c>
      <c r="E85" s="176">
        <v>0.93059999999999998</v>
      </c>
      <c r="F85" s="176">
        <v>0.999</v>
      </c>
      <c r="G85" s="176">
        <v>0.98</v>
      </c>
      <c r="H85" s="176">
        <v>0.995</v>
      </c>
      <c r="I85" s="176">
        <v>0.999</v>
      </c>
      <c r="J85" s="176">
        <v>0.99</v>
      </c>
      <c r="K85" s="176">
        <v>0.995</v>
      </c>
      <c r="L85" s="176">
        <v>1.0049999999999999</v>
      </c>
      <c r="M85" s="176">
        <v>0.99</v>
      </c>
      <c r="N85" s="176">
        <v>0.96</v>
      </c>
      <c r="O85" s="176">
        <v>0.96</v>
      </c>
      <c r="P85" s="176">
        <v>0.96</v>
      </c>
    </row>
    <row r="86" spans="1:16" x14ac:dyDescent="0.25">
      <c r="A86" s="175">
        <v>39295</v>
      </c>
      <c r="B86" s="176">
        <v>0.93059999999999998</v>
      </c>
      <c r="C86" s="176">
        <v>0.99</v>
      </c>
      <c r="D86" s="176">
        <v>0.96</v>
      </c>
      <c r="E86" s="176">
        <v>0.93059999999999998</v>
      </c>
      <c r="F86" s="176">
        <v>0.999</v>
      </c>
      <c r="G86" s="176">
        <v>0.98</v>
      </c>
      <c r="H86" s="176">
        <v>0.995</v>
      </c>
      <c r="I86" s="176">
        <v>0.999</v>
      </c>
      <c r="J86" s="176">
        <v>0.99</v>
      </c>
      <c r="K86" s="176">
        <v>0.995</v>
      </c>
      <c r="L86" s="176">
        <v>1.0049999999999999</v>
      </c>
      <c r="M86" s="176">
        <v>0.99</v>
      </c>
      <c r="N86" s="176">
        <v>0.96</v>
      </c>
      <c r="O86" s="176">
        <v>0.96</v>
      </c>
      <c r="P86" s="176">
        <v>0.96</v>
      </c>
    </row>
    <row r="87" spans="1:16" x14ac:dyDescent="0.25">
      <c r="A87" s="175">
        <v>39326</v>
      </c>
      <c r="B87" s="176">
        <v>0.93059999999999998</v>
      </c>
      <c r="C87" s="176">
        <v>0.99</v>
      </c>
      <c r="D87" s="176">
        <v>0.96</v>
      </c>
      <c r="E87" s="176">
        <v>0.93059999999999998</v>
      </c>
      <c r="F87" s="176">
        <v>0.999</v>
      </c>
      <c r="G87" s="176">
        <v>0.98</v>
      </c>
      <c r="H87" s="176">
        <v>0.995</v>
      </c>
      <c r="I87" s="176">
        <v>0.999</v>
      </c>
      <c r="J87" s="176">
        <v>0.99</v>
      </c>
      <c r="K87" s="176">
        <v>0.995</v>
      </c>
      <c r="L87" s="176">
        <v>1.0049999999999999</v>
      </c>
      <c r="M87" s="176">
        <v>0.99</v>
      </c>
      <c r="N87" s="176">
        <v>0.96</v>
      </c>
      <c r="O87" s="176">
        <v>0.96</v>
      </c>
      <c r="P87" s="176">
        <v>0.96</v>
      </c>
    </row>
    <row r="88" spans="1:16" x14ac:dyDescent="0.25">
      <c r="A88" s="175">
        <v>39356</v>
      </c>
      <c r="B88" s="176">
        <v>0.93059999999999998</v>
      </c>
      <c r="C88" s="176">
        <v>0.99</v>
      </c>
      <c r="D88" s="176">
        <v>0.96</v>
      </c>
      <c r="E88" s="176">
        <v>0.93059999999999998</v>
      </c>
      <c r="F88" s="176">
        <v>0.999</v>
      </c>
      <c r="G88" s="176">
        <v>0.98</v>
      </c>
      <c r="H88" s="176">
        <v>0.995</v>
      </c>
      <c r="I88" s="176">
        <v>0.999</v>
      </c>
      <c r="J88" s="176">
        <v>0.99</v>
      </c>
      <c r="K88" s="176">
        <v>0.995</v>
      </c>
      <c r="L88" s="176">
        <v>1.0049999999999999</v>
      </c>
      <c r="M88" s="176">
        <v>0.99</v>
      </c>
      <c r="N88" s="176">
        <v>0.96</v>
      </c>
      <c r="O88" s="176">
        <v>0.96</v>
      </c>
      <c r="P88" s="176">
        <v>0.96</v>
      </c>
    </row>
    <row r="89" spans="1:16" x14ac:dyDescent="0.25">
      <c r="A89" s="175">
        <v>39387</v>
      </c>
      <c r="B89" s="176">
        <v>0.93059999999999998</v>
      </c>
      <c r="C89" s="176">
        <v>0.99</v>
      </c>
      <c r="D89" s="176">
        <v>0.96</v>
      </c>
      <c r="E89" s="176">
        <v>0.93059999999999998</v>
      </c>
      <c r="F89" s="176">
        <v>0.999</v>
      </c>
      <c r="G89" s="176">
        <v>0.98</v>
      </c>
      <c r="H89" s="176">
        <v>0.995</v>
      </c>
      <c r="I89" s="176">
        <v>0.999</v>
      </c>
      <c r="J89" s="176">
        <v>0.99</v>
      </c>
      <c r="K89" s="176">
        <v>0.995</v>
      </c>
      <c r="L89" s="176">
        <v>1.0049999999999999</v>
      </c>
      <c r="M89" s="176">
        <v>0.99</v>
      </c>
      <c r="N89" s="176">
        <v>0.96</v>
      </c>
      <c r="O89" s="176">
        <v>0.96</v>
      </c>
      <c r="P89" s="176">
        <v>0.96</v>
      </c>
    </row>
    <row r="90" spans="1:16" x14ac:dyDescent="0.25">
      <c r="A90" s="175">
        <v>39417</v>
      </c>
      <c r="B90" s="176">
        <v>0.93059999999999998</v>
      </c>
      <c r="C90" s="176">
        <v>0.99</v>
      </c>
      <c r="D90" s="176">
        <v>0.96</v>
      </c>
      <c r="E90" s="176">
        <v>0.93059999999999998</v>
      </c>
      <c r="F90" s="176">
        <v>0.999</v>
      </c>
      <c r="G90" s="176">
        <v>0.98</v>
      </c>
      <c r="H90" s="176">
        <v>0.995</v>
      </c>
      <c r="I90" s="176">
        <v>0.999</v>
      </c>
      <c r="J90" s="176">
        <v>0.99</v>
      </c>
      <c r="K90" s="176">
        <v>0.995</v>
      </c>
      <c r="L90" s="176">
        <v>1.0049999999999999</v>
      </c>
      <c r="M90" s="176">
        <v>0.99</v>
      </c>
      <c r="N90" s="176">
        <v>0.96</v>
      </c>
      <c r="O90" s="176">
        <v>0.96</v>
      </c>
      <c r="P90" s="176">
        <v>0.96</v>
      </c>
    </row>
    <row r="91" spans="1:16" x14ac:dyDescent="0.25">
      <c r="A91" s="175">
        <v>39448</v>
      </c>
      <c r="B91" s="176">
        <v>0.93059999999999998</v>
      </c>
      <c r="C91" s="176">
        <v>0.99</v>
      </c>
      <c r="D91" s="176">
        <v>0.96</v>
      </c>
      <c r="E91" s="176">
        <v>0.93059999999999998</v>
      </c>
      <c r="F91" s="176">
        <v>0.999</v>
      </c>
      <c r="G91" s="176">
        <v>0.98</v>
      </c>
      <c r="H91" s="176">
        <v>0.995</v>
      </c>
      <c r="I91" s="176">
        <v>0.999</v>
      </c>
      <c r="J91" s="176">
        <v>0.99</v>
      </c>
      <c r="K91" s="176">
        <v>0.995</v>
      </c>
      <c r="L91" s="176">
        <v>1.0049999999999999</v>
      </c>
      <c r="M91" s="176">
        <v>0.99</v>
      </c>
      <c r="N91" s="176">
        <v>0.96</v>
      </c>
      <c r="O91" s="176">
        <v>0.96</v>
      </c>
      <c r="P91" s="176">
        <v>0.96</v>
      </c>
    </row>
    <row r="92" spans="1:16" x14ac:dyDescent="0.25">
      <c r="A92" s="175">
        <v>39479</v>
      </c>
      <c r="B92" s="176">
        <v>0.93059999999999998</v>
      </c>
      <c r="C92" s="176">
        <v>0.99</v>
      </c>
      <c r="D92" s="176">
        <v>0.96</v>
      </c>
      <c r="E92" s="176">
        <v>0.93059999999999998</v>
      </c>
      <c r="F92" s="176">
        <v>0.999</v>
      </c>
      <c r="G92" s="176">
        <v>0.98</v>
      </c>
      <c r="H92" s="176">
        <v>0.995</v>
      </c>
      <c r="I92" s="176">
        <v>0.999</v>
      </c>
      <c r="J92" s="176">
        <v>0.99</v>
      </c>
      <c r="K92" s="176">
        <v>0.995</v>
      </c>
      <c r="L92" s="176">
        <v>1.0049999999999999</v>
      </c>
      <c r="M92" s="176">
        <v>0.99</v>
      </c>
      <c r="N92" s="176">
        <v>0.96</v>
      </c>
      <c r="O92" s="176">
        <v>0.96</v>
      </c>
      <c r="P92" s="176">
        <v>0.96</v>
      </c>
    </row>
    <row r="93" spans="1:16" x14ac:dyDescent="0.25">
      <c r="A93" s="175">
        <v>39508</v>
      </c>
      <c r="B93" s="176">
        <v>0.93059999999999998</v>
      </c>
      <c r="C93" s="176">
        <v>0.99</v>
      </c>
      <c r="D93" s="176">
        <v>0.96</v>
      </c>
      <c r="E93" s="176">
        <v>0.93059999999999998</v>
      </c>
      <c r="F93" s="176">
        <v>0.999</v>
      </c>
      <c r="G93" s="176">
        <v>0.98</v>
      </c>
      <c r="H93" s="176">
        <v>0.995</v>
      </c>
      <c r="I93" s="176">
        <v>0.999</v>
      </c>
      <c r="J93" s="176">
        <v>0.99</v>
      </c>
      <c r="K93" s="176">
        <v>0.995</v>
      </c>
      <c r="L93" s="176">
        <v>1.0049999999999999</v>
      </c>
      <c r="M93" s="176">
        <v>0.99</v>
      </c>
      <c r="N93" s="176">
        <v>0.96</v>
      </c>
      <c r="O93" s="176">
        <v>0.96</v>
      </c>
      <c r="P93" s="176">
        <v>0.96</v>
      </c>
    </row>
    <row r="94" spans="1:16" x14ac:dyDescent="0.25">
      <c r="A94" s="175">
        <v>39539</v>
      </c>
      <c r="B94" s="176">
        <v>0.93059999999999998</v>
      </c>
      <c r="C94" s="176">
        <v>0.99</v>
      </c>
      <c r="D94" s="176">
        <v>0.96</v>
      </c>
      <c r="E94" s="176">
        <v>0.93059999999999998</v>
      </c>
      <c r="F94" s="176">
        <v>0.999</v>
      </c>
      <c r="G94" s="176">
        <v>0.98</v>
      </c>
      <c r="H94" s="176">
        <v>0.995</v>
      </c>
      <c r="I94" s="176">
        <v>0.999</v>
      </c>
      <c r="J94" s="176">
        <v>0.99</v>
      </c>
      <c r="K94" s="176">
        <v>0.995</v>
      </c>
      <c r="L94" s="176">
        <v>1.0049999999999999</v>
      </c>
      <c r="M94" s="176">
        <v>0.99</v>
      </c>
      <c r="N94" s="176">
        <v>0.96</v>
      </c>
      <c r="O94" s="176">
        <v>0.96</v>
      </c>
      <c r="P94" s="176">
        <v>0.96</v>
      </c>
    </row>
    <row r="95" spans="1:16" x14ac:dyDescent="0.25">
      <c r="A95" s="175">
        <v>39569</v>
      </c>
      <c r="B95" s="176">
        <v>0.93059999999999998</v>
      </c>
      <c r="C95" s="176">
        <v>0.99</v>
      </c>
      <c r="D95" s="176">
        <v>0.96</v>
      </c>
      <c r="E95" s="176">
        <v>0.93059999999999998</v>
      </c>
      <c r="F95" s="176">
        <v>0.999</v>
      </c>
      <c r="G95" s="176">
        <v>0.98</v>
      </c>
      <c r="H95" s="176">
        <v>0.995</v>
      </c>
      <c r="I95" s="176">
        <v>0.999</v>
      </c>
      <c r="J95" s="176">
        <v>0.99</v>
      </c>
      <c r="K95" s="176">
        <v>0.995</v>
      </c>
      <c r="L95" s="176">
        <v>1.0049999999999999</v>
      </c>
      <c r="M95" s="176">
        <v>0.99</v>
      </c>
      <c r="N95" s="176">
        <v>0.96</v>
      </c>
      <c r="O95" s="176">
        <v>0.96</v>
      </c>
      <c r="P95" s="176">
        <v>0.96</v>
      </c>
    </row>
    <row r="96" spans="1:16" x14ac:dyDescent="0.25">
      <c r="A96" s="175">
        <v>39600</v>
      </c>
      <c r="B96" s="176">
        <v>0.93059999999999998</v>
      </c>
      <c r="C96" s="176">
        <v>0.99</v>
      </c>
      <c r="D96" s="176">
        <v>0.96</v>
      </c>
      <c r="E96" s="176">
        <v>0.93059999999999998</v>
      </c>
      <c r="F96" s="176">
        <v>0.999</v>
      </c>
      <c r="G96" s="176">
        <v>0.98</v>
      </c>
      <c r="H96" s="176">
        <v>0.995</v>
      </c>
      <c r="I96" s="176">
        <v>0.999</v>
      </c>
      <c r="J96" s="176">
        <v>0.99</v>
      </c>
      <c r="K96" s="176">
        <v>0.995</v>
      </c>
      <c r="L96" s="176">
        <v>1.0049999999999999</v>
      </c>
      <c r="M96" s="176">
        <v>0.99</v>
      </c>
      <c r="N96" s="176">
        <v>0.96</v>
      </c>
      <c r="O96" s="176">
        <v>0.96</v>
      </c>
      <c r="P96" s="176">
        <v>0.96</v>
      </c>
    </row>
    <row r="97" spans="1:16" x14ac:dyDescent="0.25">
      <c r="A97" s="175">
        <v>39630</v>
      </c>
      <c r="B97" s="176">
        <v>0.93059999999999998</v>
      </c>
      <c r="C97" s="176">
        <v>0.99</v>
      </c>
      <c r="D97" s="176">
        <v>0.96</v>
      </c>
      <c r="E97" s="176">
        <v>0.93059999999999998</v>
      </c>
      <c r="F97" s="176">
        <v>0.999</v>
      </c>
      <c r="G97" s="176">
        <v>0.98</v>
      </c>
      <c r="H97" s="176">
        <v>0.995</v>
      </c>
      <c r="I97" s="176">
        <v>0.999</v>
      </c>
      <c r="J97" s="176">
        <v>0.99</v>
      </c>
      <c r="K97" s="176">
        <v>0.995</v>
      </c>
      <c r="L97" s="176">
        <v>1.0049999999999999</v>
      </c>
      <c r="M97" s="176">
        <v>0.99</v>
      </c>
      <c r="N97" s="176">
        <v>0.96</v>
      </c>
      <c r="O97" s="176">
        <v>0.96</v>
      </c>
      <c r="P97" s="176">
        <v>0.96</v>
      </c>
    </row>
    <row r="98" spans="1:16" x14ac:dyDescent="0.25">
      <c r="A98" s="175">
        <v>39661</v>
      </c>
      <c r="B98" s="176">
        <v>0.93059999999999998</v>
      </c>
      <c r="C98" s="176">
        <v>0.99</v>
      </c>
      <c r="D98" s="176">
        <v>0.96</v>
      </c>
      <c r="E98" s="176">
        <v>0.93059999999999998</v>
      </c>
      <c r="F98" s="176">
        <v>0.999</v>
      </c>
      <c r="G98" s="176">
        <v>0.98</v>
      </c>
      <c r="H98" s="176">
        <v>0.995</v>
      </c>
      <c r="I98" s="176">
        <v>0.999</v>
      </c>
      <c r="J98" s="176">
        <v>0.99</v>
      </c>
      <c r="K98" s="176">
        <v>0.995</v>
      </c>
      <c r="L98" s="176">
        <v>1.0049999999999999</v>
      </c>
      <c r="M98" s="176">
        <v>0.99</v>
      </c>
      <c r="N98" s="176">
        <v>0.96</v>
      </c>
      <c r="O98" s="176">
        <v>0.96</v>
      </c>
      <c r="P98" s="176">
        <v>0.96</v>
      </c>
    </row>
    <row r="99" spans="1:16" x14ac:dyDescent="0.25">
      <c r="A99" s="175">
        <v>39692</v>
      </c>
      <c r="B99" s="176">
        <v>0.93059999999999998</v>
      </c>
      <c r="C99" s="176">
        <v>0.99</v>
      </c>
      <c r="D99" s="176">
        <v>0.96</v>
      </c>
      <c r="E99" s="176">
        <v>0.93059999999999998</v>
      </c>
      <c r="F99" s="176">
        <v>0.999</v>
      </c>
      <c r="G99" s="176">
        <v>0.98</v>
      </c>
      <c r="H99" s="176">
        <v>0.995</v>
      </c>
      <c r="I99" s="176">
        <v>0.999</v>
      </c>
      <c r="J99" s="176">
        <v>0.99</v>
      </c>
      <c r="K99" s="176">
        <v>0.995</v>
      </c>
      <c r="L99" s="176">
        <v>1.0049999999999999</v>
      </c>
      <c r="M99" s="176">
        <v>0.99</v>
      </c>
      <c r="N99" s="176">
        <v>0.96</v>
      </c>
      <c r="O99" s="176">
        <v>0.96</v>
      </c>
      <c r="P99" s="176">
        <v>0.96</v>
      </c>
    </row>
    <row r="100" spans="1:16" x14ac:dyDescent="0.25">
      <c r="A100" s="175">
        <v>39722</v>
      </c>
      <c r="B100" s="176">
        <v>0.93059999999999998</v>
      </c>
      <c r="C100" s="176">
        <v>0.99</v>
      </c>
      <c r="D100" s="176">
        <v>0.96</v>
      </c>
      <c r="E100" s="176">
        <v>0.93059999999999998</v>
      </c>
      <c r="F100" s="176">
        <v>0.999</v>
      </c>
      <c r="G100" s="176">
        <v>0.98</v>
      </c>
      <c r="H100" s="176">
        <v>0.995</v>
      </c>
      <c r="I100" s="176">
        <v>0.999</v>
      </c>
      <c r="J100" s="176">
        <v>0.99</v>
      </c>
      <c r="K100" s="176">
        <v>0.995</v>
      </c>
      <c r="L100" s="176">
        <v>1.0049999999999999</v>
      </c>
      <c r="M100" s="176">
        <v>0.99</v>
      </c>
      <c r="N100" s="176">
        <v>0.96</v>
      </c>
      <c r="O100" s="176">
        <v>0.96</v>
      </c>
      <c r="P100" s="176">
        <v>0.96</v>
      </c>
    </row>
    <row r="101" spans="1:16" x14ac:dyDescent="0.25">
      <c r="A101" s="175">
        <v>39753</v>
      </c>
      <c r="B101" s="176">
        <v>0.93059999999999998</v>
      </c>
      <c r="C101" s="176">
        <v>0.99</v>
      </c>
      <c r="D101" s="176">
        <v>0.96</v>
      </c>
      <c r="E101" s="176">
        <v>0.93059999999999998</v>
      </c>
      <c r="F101" s="176">
        <v>0.999</v>
      </c>
      <c r="G101" s="176">
        <v>0.98</v>
      </c>
      <c r="H101" s="176">
        <v>0.995</v>
      </c>
      <c r="I101" s="176">
        <v>0.999</v>
      </c>
      <c r="J101" s="176">
        <v>0.99</v>
      </c>
      <c r="K101" s="176">
        <v>0.995</v>
      </c>
      <c r="L101" s="176">
        <v>1.0049999999999999</v>
      </c>
      <c r="M101" s="176">
        <v>0.99</v>
      </c>
      <c r="N101" s="176">
        <v>0.96</v>
      </c>
      <c r="O101" s="176">
        <v>0.96</v>
      </c>
      <c r="P101" s="176">
        <v>0.96</v>
      </c>
    </row>
    <row r="102" spans="1:16" x14ac:dyDescent="0.25">
      <c r="A102" s="175">
        <v>39783</v>
      </c>
      <c r="B102" s="176">
        <v>0.93059999999999998</v>
      </c>
      <c r="C102" s="176">
        <v>0.99</v>
      </c>
      <c r="D102" s="176">
        <v>0.96</v>
      </c>
      <c r="E102" s="176">
        <v>0.93059999999999998</v>
      </c>
      <c r="F102" s="176">
        <v>0.999</v>
      </c>
      <c r="G102" s="176">
        <v>0.98</v>
      </c>
      <c r="H102" s="176">
        <v>0.995</v>
      </c>
      <c r="I102" s="176">
        <v>0.999</v>
      </c>
      <c r="J102" s="176">
        <v>0.99</v>
      </c>
      <c r="K102" s="176">
        <v>0.995</v>
      </c>
      <c r="L102" s="176">
        <v>1.0049999999999999</v>
      </c>
      <c r="M102" s="176">
        <v>0.99</v>
      </c>
      <c r="N102" s="176">
        <v>0.96</v>
      </c>
      <c r="O102" s="176">
        <v>0.96</v>
      </c>
      <c r="P102" s="176">
        <v>0.96</v>
      </c>
    </row>
    <row r="103" spans="1:16" x14ac:dyDescent="0.25">
      <c r="A103" s="175">
        <v>39814</v>
      </c>
      <c r="B103" s="176">
        <v>0.93059999999999998</v>
      </c>
      <c r="C103" s="176">
        <v>0.99</v>
      </c>
      <c r="D103" s="176">
        <v>0.96</v>
      </c>
      <c r="E103" s="176">
        <v>0.93059999999999998</v>
      </c>
      <c r="F103" s="176">
        <v>0.999</v>
      </c>
      <c r="G103" s="176">
        <v>0.98</v>
      </c>
      <c r="H103" s="176">
        <v>0.995</v>
      </c>
      <c r="I103" s="176">
        <v>0.999</v>
      </c>
      <c r="J103" s="176">
        <v>0.99</v>
      </c>
      <c r="K103" s="176">
        <v>0.995</v>
      </c>
      <c r="L103" s="176">
        <v>1.0049999999999999</v>
      </c>
      <c r="M103" s="176">
        <v>0.99</v>
      </c>
      <c r="N103" s="176">
        <v>0.96</v>
      </c>
      <c r="O103" s="176">
        <v>0.96</v>
      </c>
      <c r="P103" s="176">
        <v>0.96</v>
      </c>
    </row>
    <row r="104" spans="1:16" x14ac:dyDescent="0.25">
      <c r="A104" s="175">
        <v>39845</v>
      </c>
      <c r="B104" s="176">
        <v>0.93059999999999998</v>
      </c>
      <c r="C104" s="176">
        <v>0.99</v>
      </c>
      <c r="D104" s="176">
        <v>0.96</v>
      </c>
      <c r="E104" s="176">
        <v>0.93059999999999998</v>
      </c>
      <c r="F104" s="176">
        <v>0.999</v>
      </c>
      <c r="G104" s="176">
        <v>0.98</v>
      </c>
      <c r="H104" s="176">
        <v>0.995</v>
      </c>
      <c r="I104" s="176">
        <v>0.999</v>
      </c>
      <c r="J104" s="176">
        <v>0.99</v>
      </c>
      <c r="K104" s="176">
        <v>0.995</v>
      </c>
      <c r="L104" s="176">
        <v>1.0049999999999999</v>
      </c>
      <c r="M104" s="176">
        <v>0.99</v>
      </c>
      <c r="N104" s="176">
        <v>0.96</v>
      </c>
      <c r="O104" s="176">
        <v>0.96</v>
      </c>
      <c r="P104" s="176">
        <v>0.96</v>
      </c>
    </row>
    <row r="105" spans="1:16" x14ac:dyDescent="0.25">
      <c r="A105" s="175">
        <v>39873</v>
      </c>
      <c r="B105" s="176">
        <v>0.93059999999999998</v>
      </c>
      <c r="C105" s="176">
        <v>0.99</v>
      </c>
      <c r="D105" s="176">
        <v>0.96</v>
      </c>
      <c r="E105" s="176">
        <v>0.93059999999999998</v>
      </c>
      <c r="F105" s="176">
        <v>0.999</v>
      </c>
      <c r="G105" s="176">
        <v>0.98</v>
      </c>
      <c r="H105" s="176">
        <v>0.995</v>
      </c>
      <c r="I105" s="176">
        <v>0.999</v>
      </c>
      <c r="J105" s="176">
        <v>0.99</v>
      </c>
      <c r="K105" s="176">
        <v>0.995</v>
      </c>
      <c r="L105" s="176">
        <v>1.0049999999999999</v>
      </c>
      <c r="M105" s="176">
        <v>0.99</v>
      </c>
      <c r="N105" s="176">
        <v>0.96</v>
      </c>
      <c r="O105" s="176">
        <v>0.96</v>
      </c>
      <c r="P105" s="176">
        <v>0.96</v>
      </c>
    </row>
    <row r="106" spans="1:16" x14ac:dyDescent="0.25">
      <c r="A106" s="175">
        <v>39904</v>
      </c>
      <c r="B106" s="176">
        <v>0.93059999999999998</v>
      </c>
      <c r="C106" s="176">
        <v>0.99</v>
      </c>
      <c r="D106" s="176">
        <v>0.96</v>
      </c>
      <c r="E106" s="176">
        <v>0.93059999999999998</v>
      </c>
      <c r="F106" s="176">
        <v>0.999</v>
      </c>
      <c r="G106" s="176">
        <v>0.98</v>
      </c>
      <c r="H106" s="176">
        <v>0.995</v>
      </c>
      <c r="I106" s="176">
        <v>0.999</v>
      </c>
      <c r="J106" s="176">
        <v>0.99</v>
      </c>
      <c r="K106" s="176">
        <v>0.995</v>
      </c>
      <c r="L106" s="176">
        <v>1.0049999999999999</v>
      </c>
      <c r="M106" s="176">
        <v>0.99</v>
      </c>
      <c r="N106" s="176">
        <v>0.96</v>
      </c>
      <c r="O106" s="176">
        <v>0.96</v>
      </c>
      <c r="P106" s="176">
        <v>0.96</v>
      </c>
    </row>
    <row r="107" spans="1:16" x14ac:dyDescent="0.25">
      <c r="A107" s="175">
        <v>39934</v>
      </c>
      <c r="B107" s="176">
        <v>0.93059999999999998</v>
      </c>
      <c r="C107" s="176">
        <v>0.99</v>
      </c>
      <c r="D107" s="176">
        <v>0.96</v>
      </c>
      <c r="E107" s="176">
        <v>0.93059999999999998</v>
      </c>
      <c r="F107" s="176">
        <v>0.999</v>
      </c>
      <c r="G107" s="176">
        <v>0.98</v>
      </c>
      <c r="H107" s="176">
        <v>0.995</v>
      </c>
      <c r="I107" s="176">
        <v>0.999</v>
      </c>
      <c r="J107" s="176">
        <v>0.99</v>
      </c>
      <c r="K107" s="176">
        <v>0.995</v>
      </c>
      <c r="L107" s="176">
        <v>1.0049999999999999</v>
      </c>
      <c r="M107" s="176">
        <v>0.99</v>
      </c>
      <c r="N107" s="176">
        <v>0.96</v>
      </c>
      <c r="O107" s="176">
        <v>0.96</v>
      </c>
      <c r="P107" s="176">
        <v>0.96</v>
      </c>
    </row>
    <row r="108" spans="1:16" x14ac:dyDescent="0.25">
      <c r="A108" s="175">
        <v>39965</v>
      </c>
      <c r="B108" s="176">
        <v>0.93059999999999998</v>
      </c>
      <c r="C108" s="176">
        <v>0.99</v>
      </c>
      <c r="D108" s="176">
        <v>0.96</v>
      </c>
      <c r="E108" s="176">
        <v>0.93059999999999998</v>
      </c>
      <c r="F108" s="176">
        <v>0.999</v>
      </c>
      <c r="G108" s="176">
        <v>0.98</v>
      </c>
      <c r="H108" s="176">
        <v>0.995</v>
      </c>
      <c r="I108" s="176">
        <v>0.999</v>
      </c>
      <c r="J108" s="176">
        <v>0.99</v>
      </c>
      <c r="K108" s="176">
        <v>0.995</v>
      </c>
      <c r="L108" s="176">
        <v>1.0049999999999999</v>
      </c>
      <c r="M108" s="176">
        <v>0.99</v>
      </c>
      <c r="N108" s="176">
        <v>0.96</v>
      </c>
      <c r="O108" s="176">
        <v>0.96</v>
      </c>
      <c r="P108" s="176">
        <v>0.96</v>
      </c>
    </row>
    <row r="109" spans="1:16" x14ac:dyDescent="0.25">
      <c r="A109" s="175">
        <v>39995</v>
      </c>
      <c r="B109" s="176">
        <v>0.93059999999999998</v>
      </c>
      <c r="C109" s="176">
        <v>0.99</v>
      </c>
      <c r="D109" s="176">
        <v>0.96</v>
      </c>
      <c r="E109" s="176">
        <v>0.93059999999999998</v>
      </c>
      <c r="F109" s="176">
        <v>0.999</v>
      </c>
      <c r="G109" s="176">
        <v>0.98</v>
      </c>
      <c r="H109" s="176">
        <v>0.995</v>
      </c>
      <c r="I109" s="176">
        <v>0.999</v>
      </c>
      <c r="J109" s="176">
        <v>0.99</v>
      </c>
      <c r="K109" s="176">
        <v>0.995</v>
      </c>
      <c r="L109" s="176">
        <v>1.0049999999999999</v>
      </c>
      <c r="M109" s="176">
        <v>0.99</v>
      </c>
      <c r="N109" s="176">
        <v>0.96</v>
      </c>
      <c r="O109" s="176">
        <v>0.96</v>
      </c>
      <c r="P109" s="176">
        <v>0.96</v>
      </c>
    </row>
    <row r="110" spans="1:16" x14ac:dyDescent="0.25">
      <c r="A110" s="175">
        <v>40026</v>
      </c>
      <c r="B110" s="176">
        <v>0.93059999999999998</v>
      </c>
      <c r="C110" s="176">
        <v>0.99</v>
      </c>
      <c r="D110" s="176">
        <v>0.96</v>
      </c>
      <c r="E110" s="176">
        <v>0.93059999999999998</v>
      </c>
      <c r="F110" s="176">
        <v>0.999</v>
      </c>
      <c r="G110" s="176">
        <v>0.98</v>
      </c>
      <c r="H110" s="176">
        <v>0.995</v>
      </c>
      <c r="I110" s="176">
        <v>0.999</v>
      </c>
      <c r="J110" s="176">
        <v>0.99</v>
      </c>
      <c r="K110" s="176">
        <v>0.995</v>
      </c>
      <c r="L110" s="176">
        <v>1.0049999999999999</v>
      </c>
      <c r="M110" s="176">
        <v>0.99</v>
      </c>
      <c r="N110" s="176">
        <v>0.96</v>
      </c>
      <c r="O110" s="176">
        <v>0.96</v>
      </c>
      <c r="P110" s="176">
        <v>0.96</v>
      </c>
    </row>
    <row r="111" spans="1:16" x14ac:dyDescent="0.25">
      <c r="A111" s="175">
        <v>40057</v>
      </c>
      <c r="B111" s="176">
        <v>0.93059999999999998</v>
      </c>
      <c r="C111" s="176">
        <v>0.99</v>
      </c>
      <c r="D111" s="176">
        <v>0.96</v>
      </c>
      <c r="E111" s="176">
        <v>0.93059999999999998</v>
      </c>
      <c r="F111" s="176">
        <v>0.999</v>
      </c>
      <c r="G111" s="176">
        <v>0.98</v>
      </c>
      <c r="H111" s="176">
        <v>0.995</v>
      </c>
      <c r="I111" s="176">
        <v>0.999</v>
      </c>
      <c r="J111" s="176">
        <v>0.99</v>
      </c>
      <c r="K111" s="176">
        <v>0.995</v>
      </c>
      <c r="L111" s="176">
        <v>1.0049999999999999</v>
      </c>
      <c r="M111" s="176">
        <v>0.99</v>
      </c>
      <c r="N111" s="176">
        <v>0.96</v>
      </c>
      <c r="O111" s="176">
        <v>0.96</v>
      </c>
      <c r="P111" s="176">
        <v>0.96</v>
      </c>
    </row>
    <row r="112" spans="1:16" x14ac:dyDescent="0.25">
      <c r="A112" s="175">
        <v>40087</v>
      </c>
      <c r="B112" s="176">
        <v>0.93059999999999998</v>
      </c>
      <c r="C112" s="176">
        <v>0.99</v>
      </c>
      <c r="D112" s="176">
        <v>0.96</v>
      </c>
      <c r="E112" s="176">
        <v>0.93059999999999998</v>
      </c>
      <c r="F112" s="176">
        <v>0.999</v>
      </c>
      <c r="G112" s="176">
        <v>0.98</v>
      </c>
      <c r="H112" s="176">
        <v>0.995</v>
      </c>
      <c r="I112" s="176">
        <v>0.999</v>
      </c>
      <c r="J112" s="176">
        <v>0.99</v>
      </c>
      <c r="K112" s="176">
        <v>0.995</v>
      </c>
      <c r="L112" s="176">
        <v>1.0049999999999999</v>
      </c>
      <c r="M112" s="176">
        <v>0.99</v>
      </c>
      <c r="N112" s="176">
        <v>0.96</v>
      </c>
      <c r="O112" s="176">
        <v>0.96</v>
      </c>
      <c r="P112" s="176">
        <v>0.96</v>
      </c>
    </row>
    <row r="113" spans="1:16" x14ac:dyDescent="0.25">
      <c r="A113" s="175">
        <v>40118</v>
      </c>
      <c r="B113" s="176">
        <v>0.93059999999999998</v>
      </c>
      <c r="C113" s="176">
        <v>0.99</v>
      </c>
      <c r="D113" s="176">
        <v>0.96</v>
      </c>
      <c r="E113" s="176">
        <v>0.93059999999999998</v>
      </c>
      <c r="F113" s="176">
        <v>0.999</v>
      </c>
      <c r="G113" s="176">
        <v>0.98</v>
      </c>
      <c r="H113" s="176">
        <v>0.995</v>
      </c>
      <c r="I113" s="176">
        <v>0.999</v>
      </c>
      <c r="J113" s="176">
        <v>0.99</v>
      </c>
      <c r="K113" s="176">
        <v>0.995</v>
      </c>
      <c r="L113" s="176">
        <v>1.0049999999999999</v>
      </c>
      <c r="M113" s="176">
        <v>0.99</v>
      </c>
      <c r="N113" s="176">
        <v>0.96</v>
      </c>
      <c r="O113" s="176">
        <v>0.96</v>
      </c>
      <c r="P113" s="176">
        <v>0.96</v>
      </c>
    </row>
    <row r="114" spans="1:16" x14ac:dyDescent="0.25">
      <c r="A114" s="175">
        <v>40148</v>
      </c>
      <c r="B114" s="176">
        <v>0.93059999999999998</v>
      </c>
      <c r="C114" s="176">
        <v>0.99</v>
      </c>
      <c r="D114" s="176">
        <v>0.96</v>
      </c>
      <c r="E114" s="176">
        <v>0.93059999999999998</v>
      </c>
      <c r="F114" s="176">
        <v>0.999</v>
      </c>
      <c r="G114" s="176">
        <v>0.98</v>
      </c>
      <c r="H114" s="176">
        <v>0.995</v>
      </c>
      <c r="I114" s="176">
        <v>0.999</v>
      </c>
      <c r="J114" s="176">
        <v>0.99</v>
      </c>
      <c r="K114" s="176">
        <v>0.995</v>
      </c>
      <c r="L114" s="176">
        <v>1.0049999999999999</v>
      </c>
      <c r="M114" s="176">
        <v>0.99</v>
      </c>
      <c r="N114" s="176">
        <v>0.96</v>
      </c>
      <c r="O114" s="176">
        <v>0.96</v>
      </c>
      <c r="P114" s="176">
        <v>0.96</v>
      </c>
    </row>
    <row r="115" spans="1:16" x14ac:dyDescent="0.25">
      <c r="A115" s="175">
        <v>40179</v>
      </c>
      <c r="B115" s="176">
        <v>0.93059999999999998</v>
      </c>
      <c r="C115" s="176">
        <v>0.99</v>
      </c>
      <c r="D115" s="176">
        <v>0.96</v>
      </c>
      <c r="E115" s="176">
        <v>0.93059999999999998</v>
      </c>
      <c r="F115" s="176">
        <v>0.999</v>
      </c>
      <c r="G115" s="176">
        <v>0.98</v>
      </c>
      <c r="H115" s="176">
        <v>0.995</v>
      </c>
      <c r="I115" s="176">
        <v>0.999</v>
      </c>
      <c r="J115" s="176">
        <v>0.99</v>
      </c>
      <c r="K115" s="176">
        <v>0.995</v>
      </c>
      <c r="L115" s="176">
        <v>1.0049999999999999</v>
      </c>
      <c r="M115" s="176">
        <v>0.99</v>
      </c>
      <c r="N115" s="176">
        <v>0.96</v>
      </c>
      <c r="O115" s="176">
        <v>0.96</v>
      </c>
      <c r="P115" s="176">
        <v>0.96</v>
      </c>
    </row>
    <row r="116" spans="1:16" x14ac:dyDescent="0.25">
      <c r="A116" s="175">
        <v>40210</v>
      </c>
      <c r="B116" s="176">
        <v>0.93059999999999998</v>
      </c>
      <c r="C116" s="176">
        <v>0.99</v>
      </c>
      <c r="D116" s="176">
        <v>0.96</v>
      </c>
      <c r="E116" s="176">
        <v>0.93059999999999998</v>
      </c>
      <c r="F116" s="176">
        <v>0.999</v>
      </c>
      <c r="G116" s="176">
        <v>0.98</v>
      </c>
      <c r="H116" s="176">
        <v>0.995</v>
      </c>
      <c r="I116" s="176">
        <v>0.999</v>
      </c>
      <c r="J116" s="176">
        <v>0.99</v>
      </c>
      <c r="K116" s="176">
        <v>0.995</v>
      </c>
      <c r="L116" s="176">
        <v>1.0049999999999999</v>
      </c>
      <c r="M116" s="176">
        <v>0.99</v>
      </c>
      <c r="N116" s="176">
        <v>0.96</v>
      </c>
      <c r="O116" s="176">
        <v>0.96</v>
      </c>
      <c r="P116" s="176">
        <v>0.96</v>
      </c>
    </row>
    <row r="117" spans="1:16" x14ac:dyDescent="0.25">
      <c r="A117" s="175">
        <v>40238</v>
      </c>
      <c r="B117" s="176">
        <v>0.93059999999999998</v>
      </c>
      <c r="C117" s="176">
        <v>0.99</v>
      </c>
      <c r="D117" s="176">
        <v>0.96</v>
      </c>
      <c r="E117" s="176">
        <v>0.93059999999999998</v>
      </c>
      <c r="F117" s="176">
        <v>0.999</v>
      </c>
      <c r="G117" s="176">
        <v>0.98</v>
      </c>
      <c r="H117" s="176">
        <v>0.995</v>
      </c>
      <c r="I117" s="176">
        <v>0.999</v>
      </c>
      <c r="J117" s="176">
        <v>0.99</v>
      </c>
      <c r="K117" s="176">
        <v>0.995</v>
      </c>
      <c r="L117" s="176">
        <v>1.0049999999999999</v>
      </c>
      <c r="M117" s="176">
        <v>0.99</v>
      </c>
      <c r="N117" s="176">
        <v>0.96</v>
      </c>
      <c r="O117" s="176">
        <v>0.96</v>
      </c>
      <c r="P117" s="176">
        <v>0.96</v>
      </c>
    </row>
    <row r="118" spans="1:16" x14ac:dyDescent="0.25">
      <c r="A118" s="175">
        <v>40269</v>
      </c>
      <c r="B118" s="176">
        <v>0.93059999999999998</v>
      </c>
      <c r="C118" s="176">
        <v>0.99</v>
      </c>
      <c r="D118" s="176">
        <v>0.96</v>
      </c>
      <c r="E118" s="176">
        <v>0.93059999999999998</v>
      </c>
      <c r="F118" s="176">
        <v>0.999</v>
      </c>
      <c r="G118" s="176">
        <v>0.98</v>
      </c>
      <c r="H118" s="176">
        <v>0.995</v>
      </c>
      <c r="I118" s="176">
        <v>0.999</v>
      </c>
      <c r="J118" s="176">
        <v>0.99</v>
      </c>
      <c r="K118" s="176">
        <v>0.995</v>
      </c>
      <c r="L118" s="176">
        <v>1.0049999999999999</v>
      </c>
      <c r="M118" s="176">
        <v>0.99</v>
      </c>
      <c r="N118" s="176">
        <v>0.96</v>
      </c>
      <c r="O118" s="176">
        <v>0.96</v>
      </c>
      <c r="P118" s="176">
        <v>0.96</v>
      </c>
    </row>
    <row r="119" spans="1:16" x14ac:dyDescent="0.25">
      <c r="A119" s="175">
        <v>40299</v>
      </c>
      <c r="B119" s="176">
        <v>0.93059999999999998</v>
      </c>
      <c r="C119" s="176">
        <v>0.99</v>
      </c>
      <c r="D119" s="176">
        <v>0.96</v>
      </c>
      <c r="E119" s="176">
        <v>0.93059999999999998</v>
      </c>
      <c r="F119" s="176">
        <v>0.999</v>
      </c>
      <c r="G119" s="176">
        <v>0.98</v>
      </c>
      <c r="H119" s="176">
        <v>0.995</v>
      </c>
      <c r="I119" s="176">
        <v>0.999</v>
      </c>
      <c r="J119" s="176">
        <v>0.99</v>
      </c>
      <c r="K119" s="176">
        <v>0.995</v>
      </c>
      <c r="L119" s="176">
        <v>1.0049999999999999</v>
      </c>
      <c r="M119" s="176">
        <v>0.99</v>
      </c>
      <c r="N119" s="176">
        <v>0.96</v>
      </c>
      <c r="O119" s="176">
        <v>0.96</v>
      </c>
      <c r="P119" s="176">
        <v>0.96</v>
      </c>
    </row>
    <row r="120" spans="1:16" x14ac:dyDescent="0.25">
      <c r="A120" s="175">
        <v>40330</v>
      </c>
      <c r="B120" s="176">
        <v>0.93059999999999998</v>
      </c>
      <c r="C120" s="176">
        <v>0.99</v>
      </c>
      <c r="D120" s="176">
        <v>0.96</v>
      </c>
      <c r="E120" s="176">
        <v>0.93059999999999998</v>
      </c>
      <c r="F120" s="176">
        <v>0.999</v>
      </c>
      <c r="G120" s="176">
        <v>0.98</v>
      </c>
      <c r="H120" s="176">
        <v>0.995</v>
      </c>
      <c r="I120" s="176">
        <v>0.999</v>
      </c>
      <c r="J120" s="176">
        <v>0.99</v>
      </c>
      <c r="K120" s="176">
        <v>0.995</v>
      </c>
      <c r="L120" s="176">
        <v>1.0049999999999999</v>
      </c>
      <c r="M120" s="176">
        <v>0.99</v>
      </c>
      <c r="N120" s="176">
        <v>0.96</v>
      </c>
      <c r="O120" s="176">
        <v>0.96</v>
      </c>
      <c r="P120" s="176">
        <v>0.96</v>
      </c>
    </row>
    <row r="121" spans="1:16" x14ac:dyDescent="0.25">
      <c r="A121" s="175">
        <v>40360</v>
      </c>
      <c r="B121" s="176">
        <v>0.93059999999999998</v>
      </c>
      <c r="C121" s="176">
        <v>0.99</v>
      </c>
      <c r="D121" s="176">
        <v>0.96</v>
      </c>
      <c r="E121" s="176">
        <v>0.93059999999999998</v>
      </c>
      <c r="F121" s="176">
        <v>0.999</v>
      </c>
      <c r="G121" s="176">
        <v>0.98</v>
      </c>
      <c r="H121" s="176">
        <v>0.995</v>
      </c>
      <c r="I121" s="176">
        <v>0.999</v>
      </c>
      <c r="J121" s="176">
        <v>0.99</v>
      </c>
      <c r="K121" s="176">
        <v>0.995</v>
      </c>
      <c r="L121" s="176">
        <v>1.0049999999999999</v>
      </c>
      <c r="M121" s="176">
        <v>0.99</v>
      </c>
      <c r="N121" s="176">
        <v>0.96</v>
      </c>
      <c r="O121" s="176">
        <v>0.96</v>
      </c>
      <c r="P121" s="176">
        <v>0.96</v>
      </c>
    </row>
    <row r="122" spans="1:16" x14ac:dyDescent="0.25">
      <c r="A122" s="175">
        <v>40391</v>
      </c>
      <c r="B122" s="176">
        <v>0.93059999999999998</v>
      </c>
      <c r="C122" s="176">
        <v>0.99</v>
      </c>
      <c r="D122" s="176">
        <v>0.96</v>
      </c>
      <c r="E122" s="176">
        <v>0.93059999999999998</v>
      </c>
      <c r="F122" s="176">
        <v>0.999</v>
      </c>
      <c r="G122" s="176">
        <v>0.98</v>
      </c>
      <c r="H122" s="176">
        <v>0.995</v>
      </c>
      <c r="I122" s="176">
        <v>0.999</v>
      </c>
      <c r="J122" s="176">
        <v>0.99</v>
      </c>
      <c r="K122" s="176">
        <v>0.995</v>
      </c>
      <c r="L122" s="176">
        <v>1.0049999999999999</v>
      </c>
      <c r="M122" s="176">
        <v>0.99</v>
      </c>
      <c r="N122" s="176">
        <v>0.96</v>
      </c>
      <c r="O122" s="176">
        <v>0.96</v>
      </c>
      <c r="P122" s="176">
        <v>0.96</v>
      </c>
    </row>
    <row r="123" spans="1:16" x14ac:dyDescent="0.25">
      <c r="A123" s="175">
        <v>40422</v>
      </c>
      <c r="B123" s="176">
        <v>0.93059999999999998</v>
      </c>
      <c r="C123" s="176">
        <v>0.99</v>
      </c>
      <c r="D123" s="176">
        <v>0.96</v>
      </c>
      <c r="E123" s="176">
        <v>0.93059999999999998</v>
      </c>
      <c r="F123" s="176">
        <v>0.999</v>
      </c>
      <c r="G123" s="176">
        <v>0.98</v>
      </c>
      <c r="H123" s="176">
        <v>0.995</v>
      </c>
      <c r="I123" s="176">
        <v>0.999</v>
      </c>
      <c r="J123" s="176">
        <v>0.99</v>
      </c>
      <c r="K123" s="176">
        <v>0.995</v>
      </c>
      <c r="L123" s="176">
        <v>1.0049999999999999</v>
      </c>
      <c r="M123" s="176">
        <v>0.99</v>
      </c>
      <c r="N123" s="176">
        <v>0.96</v>
      </c>
      <c r="O123" s="176">
        <v>0.96</v>
      </c>
      <c r="P123" s="176">
        <v>0.96</v>
      </c>
    </row>
    <row r="124" spans="1:16" x14ac:dyDescent="0.25">
      <c r="A124" s="175">
        <v>40452</v>
      </c>
      <c r="B124" s="176">
        <v>0.93059999999999998</v>
      </c>
      <c r="C124" s="176">
        <v>0.99</v>
      </c>
      <c r="D124" s="176">
        <v>0.96</v>
      </c>
      <c r="E124" s="176">
        <v>0.93059999999999998</v>
      </c>
      <c r="F124" s="176">
        <v>0.999</v>
      </c>
      <c r="G124" s="176">
        <v>0.98</v>
      </c>
      <c r="H124" s="176">
        <v>0.995</v>
      </c>
      <c r="I124" s="176">
        <v>0.999</v>
      </c>
      <c r="J124" s="176">
        <v>0.99</v>
      </c>
      <c r="K124" s="176">
        <v>0.995</v>
      </c>
      <c r="L124" s="176">
        <v>1.0049999999999999</v>
      </c>
      <c r="M124" s="176">
        <v>0.99</v>
      </c>
      <c r="N124" s="176">
        <v>0.96</v>
      </c>
      <c r="O124" s="176">
        <v>0.96</v>
      </c>
      <c r="P124" s="176">
        <v>0.96</v>
      </c>
    </row>
    <row r="125" spans="1:16" x14ac:dyDescent="0.25">
      <c r="A125" s="175">
        <v>40483</v>
      </c>
      <c r="B125" s="176">
        <v>0.93059999999999998</v>
      </c>
      <c r="C125" s="176">
        <v>0.99</v>
      </c>
      <c r="D125" s="176">
        <v>0.96</v>
      </c>
      <c r="E125" s="176">
        <v>0.93059999999999998</v>
      </c>
      <c r="F125" s="176">
        <v>0.999</v>
      </c>
      <c r="G125" s="176">
        <v>0.98</v>
      </c>
      <c r="H125" s="176">
        <v>0.995</v>
      </c>
      <c r="I125" s="176">
        <v>0.999</v>
      </c>
      <c r="J125" s="176">
        <v>0.99</v>
      </c>
      <c r="K125" s="176">
        <v>0.995</v>
      </c>
      <c r="L125" s="176">
        <v>1.0049999999999999</v>
      </c>
      <c r="M125" s="176">
        <v>0.99</v>
      </c>
      <c r="N125" s="176">
        <v>0.96</v>
      </c>
      <c r="O125" s="176">
        <v>0.96</v>
      </c>
      <c r="P125" s="176">
        <v>0.96</v>
      </c>
    </row>
    <row r="126" spans="1:16" x14ac:dyDescent="0.25">
      <c r="A126" s="175">
        <v>40513</v>
      </c>
      <c r="B126" s="176">
        <v>0.93059999999999998</v>
      </c>
      <c r="C126" s="176">
        <v>0.99</v>
      </c>
      <c r="D126" s="176">
        <v>0.96</v>
      </c>
      <c r="E126" s="176">
        <v>0.93059999999999998</v>
      </c>
      <c r="F126" s="176">
        <v>0.999</v>
      </c>
      <c r="G126" s="176">
        <v>0.98</v>
      </c>
      <c r="H126" s="176">
        <v>0.995</v>
      </c>
      <c r="I126" s="176">
        <v>0.999</v>
      </c>
      <c r="J126" s="176">
        <v>0.99</v>
      </c>
      <c r="K126" s="176">
        <v>0.995</v>
      </c>
      <c r="L126" s="176">
        <v>1.0049999999999999</v>
      </c>
      <c r="M126" s="176">
        <v>0.99</v>
      </c>
      <c r="N126" s="176">
        <v>0.96</v>
      </c>
      <c r="O126" s="176">
        <v>0.96</v>
      </c>
      <c r="P126" s="176">
        <v>0.96</v>
      </c>
    </row>
    <row r="127" spans="1:16" x14ac:dyDescent="0.25">
      <c r="A127" s="175">
        <v>40544</v>
      </c>
      <c r="B127" s="176">
        <v>0.93059999999999998</v>
      </c>
      <c r="C127" s="176">
        <v>0.99</v>
      </c>
      <c r="D127" s="176">
        <v>0.96</v>
      </c>
      <c r="E127" s="176">
        <v>0.93059999999999998</v>
      </c>
      <c r="F127" s="176">
        <v>0.999</v>
      </c>
      <c r="G127" s="176">
        <v>0.98</v>
      </c>
      <c r="H127" s="176">
        <v>0.995</v>
      </c>
      <c r="I127" s="176">
        <v>0.999</v>
      </c>
      <c r="J127" s="176">
        <v>0.99</v>
      </c>
      <c r="K127" s="176">
        <v>0.995</v>
      </c>
      <c r="L127" s="176">
        <v>1.0049999999999999</v>
      </c>
      <c r="M127" s="176">
        <v>0.99</v>
      </c>
      <c r="N127" s="176">
        <v>0.96</v>
      </c>
      <c r="O127" s="176">
        <v>0.96</v>
      </c>
      <c r="P127" s="176">
        <v>0.96</v>
      </c>
    </row>
    <row r="128" spans="1:16" x14ac:dyDescent="0.25">
      <c r="A128" s="175">
        <v>40575</v>
      </c>
      <c r="B128" s="176">
        <v>0.93059999999999998</v>
      </c>
      <c r="C128" s="176">
        <v>0.99</v>
      </c>
      <c r="D128" s="176">
        <v>0.96</v>
      </c>
      <c r="E128" s="176">
        <v>0.93059999999999998</v>
      </c>
      <c r="F128" s="176">
        <v>0.999</v>
      </c>
      <c r="G128" s="176">
        <v>0.98</v>
      </c>
      <c r="H128" s="176">
        <v>0.995</v>
      </c>
      <c r="I128" s="176">
        <v>0.999</v>
      </c>
      <c r="J128" s="176">
        <v>0.99</v>
      </c>
      <c r="K128" s="176">
        <v>0.995</v>
      </c>
      <c r="L128" s="176">
        <v>1.0049999999999999</v>
      </c>
      <c r="M128" s="176">
        <v>0.99</v>
      </c>
      <c r="N128" s="176">
        <v>0.96</v>
      </c>
      <c r="O128" s="176">
        <v>0.96</v>
      </c>
      <c r="P128" s="176">
        <v>0.96</v>
      </c>
    </row>
    <row r="129" spans="1:16" x14ac:dyDescent="0.25">
      <c r="A129" s="175">
        <v>40603</v>
      </c>
      <c r="B129" s="176">
        <v>0.93059999999999998</v>
      </c>
      <c r="C129" s="176">
        <v>0.99</v>
      </c>
      <c r="D129" s="176">
        <v>0.96</v>
      </c>
      <c r="E129" s="176">
        <v>0.93059999999999998</v>
      </c>
      <c r="F129" s="176">
        <v>0.999</v>
      </c>
      <c r="G129" s="176">
        <v>0.98</v>
      </c>
      <c r="H129" s="176">
        <v>0.995</v>
      </c>
      <c r="I129" s="176">
        <v>0.999</v>
      </c>
      <c r="J129" s="176">
        <v>0.99</v>
      </c>
      <c r="K129" s="176">
        <v>0.995</v>
      </c>
      <c r="L129" s="176">
        <v>1.0049999999999999</v>
      </c>
      <c r="M129" s="176">
        <v>0.99</v>
      </c>
      <c r="N129" s="176">
        <v>0.96</v>
      </c>
      <c r="O129" s="176">
        <v>0.96</v>
      </c>
      <c r="P129" s="176">
        <v>0.96</v>
      </c>
    </row>
    <row r="130" spans="1:16" x14ac:dyDescent="0.25">
      <c r="A130" s="175">
        <v>40634</v>
      </c>
      <c r="B130" s="176">
        <v>0.93059999999999998</v>
      </c>
      <c r="C130" s="176">
        <v>0.99</v>
      </c>
      <c r="D130" s="176">
        <v>0.96</v>
      </c>
      <c r="E130" s="176">
        <v>0.93059999999999998</v>
      </c>
      <c r="F130" s="176">
        <v>0.999</v>
      </c>
      <c r="G130" s="176">
        <v>0.98</v>
      </c>
      <c r="H130" s="176">
        <v>0.995</v>
      </c>
      <c r="I130" s="176">
        <v>0.999</v>
      </c>
      <c r="J130" s="176">
        <v>0.99</v>
      </c>
      <c r="K130" s="176">
        <v>0.995</v>
      </c>
      <c r="L130" s="176">
        <v>1.0049999999999999</v>
      </c>
      <c r="M130" s="176">
        <v>0.99</v>
      </c>
      <c r="N130" s="176">
        <v>0.96</v>
      </c>
      <c r="O130" s="176">
        <v>0.96</v>
      </c>
      <c r="P130" s="176">
        <v>0.96</v>
      </c>
    </row>
    <row r="131" spans="1:16" x14ac:dyDescent="0.25">
      <c r="A131" s="175">
        <v>40664</v>
      </c>
      <c r="B131" s="176">
        <v>0.93059999999999998</v>
      </c>
      <c r="C131" s="176">
        <v>0.99</v>
      </c>
      <c r="D131" s="176">
        <v>0.96</v>
      </c>
      <c r="E131" s="176">
        <v>0.93059999999999998</v>
      </c>
      <c r="F131" s="176">
        <v>0.999</v>
      </c>
      <c r="G131" s="176">
        <v>0.98</v>
      </c>
      <c r="H131" s="176">
        <v>0.995</v>
      </c>
      <c r="I131" s="176">
        <v>0.999</v>
      </c>
      <c r="J131" s="176">
        <v>0.99</v>
      </c>
      <c r="K131" s="176">
        <v>0.995</v>
      </c>
      <c r="L131" s="176">
        <v>1.0049999999999999</v>
      </c>
      <c r="M131" s="176">
        <v>0.99</v>
      </c>
      <c r="N131" s="176">
        <v>0.96</v>
      </c>
      <c r="O131" s="176">
        <v>0.96</v>
      </c>
      <c r="P131" s="176">
        <v>0.96</v>
      </c>
    </row>
    <row r="132" spans="1:16" x14ac:dyDescent="0.25">
      <c r="A132" s="175">
        <v>40695</v>
      </c>
      <c r="B132" s="176">
        <v>0.93059999999999998</v>
      </c>
      <c r="C132" s="176">
        <v>0.99</v>
      </c>
      <c r="D132" s="176">
        <v>0.96</v>
      </c>
      <c r="E132" s="176">
        <v>0.93059999999999998</v>
      </c>
      <c r="F132" s="176">
        <v>0.999</v>
      </c>
      <c r="G132" s="176">
        <v>0.98</v>
      </c>
      <c r="H132" s="176">
        <v>0.995</v>
      </c>
      <c r="I132" s="176">
        <v>0.999</v>
      </c>
      <c r="J132" s="176">
        <v>0.99</v>
      </c>
      <c r="K132" s="176">
        <v>0.995</v>
      </c>
      <c r="L132" s="176">
        <v>1.0049999999999999</v>
      </c>
      <c r="M132" s="176">
        <v>0.99</v>
      </c>
      <c r="N132" s="176">
        <v>0.96</v>
      </c>
      <c r="O132" s="176">
        <v>0.96</v>
      </c>
      <c r="P132" s="176">
        <v>0.96</v>
      </c>
    </row>
    <row r="133" spans="1:16" x14ac:dyDescent="0.25">
      <c r="A133" s="175">
        <v>40725</v>
      </c>
      <c r="B133" s="176">
        <v>0.93059999999999998</v>
      </c>
      <c r="C133" s="176">
        <v>0.99</v>
      </c>
      <c r="D133" s="176">
        <v>0.96</v>
      </c>
      <c r="E133" s="176">
        <v>0.93059999999999998</v>
      </c>
      <c r="F133" s="176">
        <v>0.999</v>
      </c>
      <c r="G133" s="176">
        <v>0.98</v>
      </c>
      <c r="H133" s="176">
        <v>0.995</v>
      </c>
      <c r="I133" s="176">
        <v>0.999</v>
      </c>
      <c r="J133" s="176">
        <v>0.99</v>
      </c>
      <c r="K133" s="176">
        <v>0.995</v>
      </c>
      <c r="L133" s="176">
        <v>1.0049999999999999</v>
      </c>
      <c r="M133" s="176">
        <v>0.99</v>
      </c>
      <c r="N133" s="176">
        <v>0.96</v>
      </c>
      <c r="O133" s="176">
        <v>0.96</v>
      </c>
      <c r="P133" s="176">
        <v>0.96</v>
      </c>
    </row>
    <row r="134" spans="1:16" x14ac:dyDescent="0.25">
      <c r="A134" s="175">
        <v>40756</v>
      </c>
      <c r="B134" s="176">
        <v>0.93059999999999998</v>
      </c>
      <c r="C134" s="176">
        <v>0.99</v>
      </c>
      <c r="D134" s="176">
        <v>0.96</v>
      </c>
      <c r="E134" s="176">
        <v>0.93059999999999998</v>
      </c>
      <c r="F134" s="176">
        <v>0.999</v>
      </c>
      <c r="G134" s="176">
        <v>0.98</v>
      </c>
      <c r="H134" s="176">
        <v>0.995</v>
      </c>
      <c r="I134" s="176">
        <v>0.999</v>
      </c>
      <c r="J134" s="176">
        <v>0.99</v>
      </c>
      <c r="K134" s="176">
        <v>0.995</v>
      </c>
      <c r="L134" s="176">
        <v>1.0049999999999999</v>
      </c>
      <c r="M134" s="176">
        <v>0.99</v>
      </c>
      <c r="N134" s="176">
        <v>0.96</v>
      </c>
      <c r="O134" s="176">
        <v>0.96</v>
      </c>
      <c r="P134" s="176">
        <v>0.96</v>
      </c>
    </row>
    <row r="135" spans="1:16" x14ac:dyDescent="0.25">
      <c r="A135" s="175">
        <v>40787</v>
      </c>
      <c r="B135" s="176">
        <v>0.93059999999999998</v>
      </c>
      <c r="C135" s="176">
        <v>0.99</v>
      </c>
      <c r="D135" s="176">
        <v>0.96</v>
      </c>
      <c r="E135" s="176">
        <v>0.93059999999999998</v>
      </c>
      <c r="F135" s="176">
        <v>0.999</v>
      </c>
      <c r="G135" s="176">
        <v>0.98</v>
      </c>
      <c r="H135" s="176">
        <v>0.995</v>
      </c>
      <c r="I135" s="176">
        <v>0.999</v>
      </c>
      <c r="J135" s="176">
        <v>0.99</v>
      </c>
      <c r="K135" s="176">
        <v>0.995</v>
      </c>
      <c r="L135" s="176">
        <v>1.0049999999999999</v>
      </c>
      <c r="M135" s="176">
        <v>0.99</v>
      </c>
      <c r="N135" s="176">
        <v>0.96</v>
      </c>
      <c r="O135" s="176">
        <v>0.96</v>
      </c>
      <c r="P135" s="176">
        <v>0.96</v>
      </c>
    </row>
    <row r="136" spans="1:16" x14ac:dyDescent="0.25">
      <c r="A136" s="175">
        <v>40817</v>
      </c>
      <c r="B136" s="176">
        <v>0.93059999999999998</v>
      </c>
      <c r="C136" s="176">
        <v>0.99</v>
      </c>
      <c r="D136" s="176">
        <v>0.96</v>
      </c>
      <c r="E136" s="176">
        <v>0.93059999999999998</v>
      </c>
      <c r="F136" s="176">
        <v>0.999</v>
      </c>
      <c r="G136" s="176">
        <v>0.98</v>
      </c>
      <c r="H136" s="176">
        <v>0.995</v>
      </c>
      <c r="I136" s="176">
        <v>0.999</v>
      </c>
      <c r="J136" s="176">
        <v>0.99</v>
      </c>
      <c r="K136" s="176">
        <v>0.995</v>
      </c>
      <c r="L136" s="176">
        <v>1.0049999999999999</v>
      </c>
      <c r="M136" s="176">
        <v>0.99</v>
      </c>
      <c r="N136" s="176">
        <v>0.96</v>
      </c>
      <c r="O136" s="176">
        <v>0.96</v>
      </c>
      <c r="P136" s="176">
        <v>0.96</v>
      </c>
    </row>
    <row r="137" spans="1:16" x14ac:dyDescent="0.25">
      <c r="A137" s="175">
        <v>40848</v>
      </c>
      <c r="B137" s="176">
        <v>0.93059999999999998</v>
      </c>
      <c r="C137" s="176">
        <v>0.99</v>
      </c>
      <c r="D137" s="176">
        <v>0.96</v>
      </c>
      <c r="E137" s="176">
        <v>0.93059999999999998</v>
      </c>
      <c r="F137" s="176">
        <v>0.999</v>
      </c>
      <c r="G137" s="176">
        <v>0.98</v>
      </c>
      <c r="H137" s="176">
        <v>0.995</v>
      </c>
      <c r="I137" s="176">
        <v>0.999</v>
      </c>
      <c r="J137" s="176">
        <v>0.99</v>
      </c>
      <c r="K137" s="176">
        <v>0.995</v>
      </c>
      <c r="L137" s="176">
        <v>1.0049999999999999</v>
      </c>
      <c r="M137" s="176">
        <v>0.99</v>
      </c>
      <c r="N137" s="176">
        <v>0.96</v>
      </c>
      <c r="O137" s="176">
        <v>0.96</v>
      </c>
      <c r="P137" s="176">
        <v>0.96</v>
      </c>
    </row>
    <row r="138" spans="1:16" x14ac:dyDescent="0.25">
      <c r="A138" s="175">
        <v>40878</v>
      </c>
      <c r="B138" s="176">
        <v>0.93059999999999998</v>
      </c>
      <c r="C138" s="176">
        <v>0.99</v>
      </c>
      <c r="D138" s="176">
        <v>0.96</v>
      </c>
      <c r="E138" s="176">
        <v>0.93059999999999998</v>
      </c>
      <c r="F138" s="176">
        <v>0.999</v>
      </c>
      <c r="G138" s="176">
        <v>0.98</v>
      </c>
      <c r="H138" s="176">
        <v>0.995</v>
      </c>
      <c r="I138" s="176">
        <v>0.999</v>
      </c>
      <c r="J138" s="176">
        <v>0.99</v>
      </c>
      <c r="K138" s="176">
        <v>0.995</v>
      </c>
      <c r="L138" s="176">
        <v>1.0049999999999999</v>
      </c>
      <c r="M138" s="176">
        <v>0.99</v>
      </c>
      <c r="N138" s="176">
        <v>0.96</v>
      </c>
      <c r="O138" s="176">
        <v>0.96</v>
      </c>
      <c r="P138" s="176">
        <v>0.96</v>
      </c>
    </row>
    <row r="139" spans="1:16" x14ac:dyDescent="0.25">
      <c r="A139" s="175">
        <v>40909</v>
      </c>
      <c r="B139" s="176">
        <v>0.93059999999999998</v>
      </c>
      <c r="C139" s="176">
        <v>0.99</v>
      </c>
      <c r="D139" s="176">
        <v>0.96</v>
      </c>
      <c r="E139" s="176">
        <v>0.93059999999999998</v>
      </c>
      <c r="F139" s="176">
        <v>0.999</v>
      </c>
      <c r="G139" s="176">
        <v>0.98</v>
      </c>
      <c r="H139" s="176">
        <v>0.995</v>
      </c>
      <c r="I139" s="176">
        <v>0.999</v>
      </c>
      <c r="J139" s="176">
        <v>0.99</v>
      </c>
      <c r="K139" s="176">
        <v>0.995</v>
      </c>
      <c r="L139" s="176">
        <v>1.0049999999999999</v>
      </c>
      <c r="M139" s="176">
        <v>0.99</v>
      </c>
      <c r="N139" s="176">
        <v>0.96</v>
      </c>
      <c r="O139" s="176">
        <v>0.96</v>
      </c>
      <c r="P139" s="176">
        <v>0.96</v>
      </c>
    </row>
    <row r="140" spans="1:16" x14ac:dyDescent="0.25">
      <c r="A140" s="175">
        <v>40940</v>
      </c>
      <c r="B140" s="176">
        <v>0.93059999999999998</v>
      </c>
      <c r="C140" s="176">
        <v>0.99</v>
      </c>
      <c r="D140" s="176">
        <v>0.96</v>
      </c>
      <c r="E140" s="176">
        <v>0.93059999999999998</v>
      </c>
      <c r="F140" s="176">
        <v>0.999</v>
      </c>
      <c r="G140" s="176">
        <v>0.98</v>
      </c>
      <c r="H140" s="176">
        <v>0.995</v>
      </c>
      <c r="I140" s="176">
        <v>0.999</v>
      </c>
      <c r="J140" s="176">
        <v>0.99</v>
      </c>
      <c r="K140" s="176">
        <v>0.995</v>
      </c>
      <c r="L140" s="176">
        <v>1.0049999999999999</v>
      </c>
      <c r="M140" s="176">
        <v>0.99</v>
      </c>
      <c r="N140" s="176">
        <v>0.96</v>
      </c>
      <c r="O140" s="176">
        <v>0.96</v>
      </c>
      <c r="P140" s="176">
        <v>0.96</v>
      </c>
    </row>
    <row r="141" spans="1:16" x14ac:dyDescent="0.25">
      <c r="A141" s="175">
        <v>40969</v>
      </c>
      <c r="B141" s="176">
        <v>0.93059999999999998</v>
      </c>
      <c r="C141" s="176">
        <v>0.99</v>
      </c>
      <c r="D141" s="176">
        <v>0.96</v>
      </c>
      <c r="E141" s="176">
        <v>0.93059999999999998</v>
      </c>
      <c r="F141" s="176">
        <v>0.999</v>
      </c>
      <c r="G141" s="176">
        <v>0.98</v>
      </c>
      <c r="H141" s="176">
        <v>0.995</v>
      </c>
      <c r="I141" s="176">
        <v>0.999</v>
      </c>
      <c r="J141" s="176">
        <v>0.99</v>
      </c>
      <c r="K141" s="176">
        <v>0.995</v>
      </c>
      <c r="L141" s="176">
        <v>1.0049999999999999</v>
      </c>
      <c r="M141" s="176">
        <v>0.99</v>
      </c>
      <c r="N141" s="176">
        <v>0.96</v>
      </c>
      <c r="O141" s="176">
        <v>0.96</v>
      </c>
      <c r="P141" s="176">
        <v>0.96</v>
      </c>
    </row>
    <row r="142" spans="1:16" x14ac:dyDescent="0.25">
      <c r="A142" s="175">
        <v>41000</v>
      </c>
      <c r="B142" s="176">
        <v>0.93059999999999998</v>
      </c>
      <c r="C142" s="176">
        <v>0.99</v>
      </c>
      <c r="D142" s="176">
        <v>0.96</v>
      </c>
      <c r="E142" s="176">
        <v>0.93059999999999998</v>
      </c>
      <c r="F142" s="176">
        <v>0.999</v>
      </c>
      <c r="G142" s="176">
        <v>0.98</v>
      </c>
      <c r="H142" s="176">
        <v>0.995</v>
      </c>
      <c r="I142" s="176">
        <v>0.999</v>
      </c>
      <c r="J142" s="176">
        <v>0.99</v>
      </c>
      <c r="K142" s="176">
        <v>0.995</v>
      </c>
      <c r="L142" s="176">
        <v>1.0049999999999999</v>
      </c>
      <c r="M142" s="176">
        <v>0.99</v>
      </c>
      <c r="N142" s="176">
        <v>0.96</v>
      </c>
      <c r="O142" s="176">
        <v>0.96</v>
      </c>
      <c r="P142" s="176">
        <v>0.96</v>
      </c>
    </row>
    <row r="143" spans="1:16" x14ac:dyDescent="0.25">
      <c r="A143" s="175">
        <v>41030</v>
      </c>
      <c r="B143" s="176">
        <v>0.93059999999999998</v>
      </c>
      <c r="C143" s="176">
        <v>0.99</v>
      </c>
      <c r="D143" s="176">
        <v>0.96</v>
      </c>
      <c r="E143" s="176">
        <v>0.93059999999999998</v>
      </c>
      <c r="F143" s="176">
        <v>0.999</v>
      </c>
      <c r="G143" s="176">
        <v>0.98</v>
      </c>
      <c r="H143" s="176">
        <v>0.995</v>
      </c>
      <c r="I143" s="176">
        <v>0.999</v>
      </c>
      <c r="J143" s="176">
        <v>0.99</v>
      </c>
      <c r="K143" s="176">
        <v>0.995</v>
      </c>
      <c r="L143" s="176">
        <v>1.0049999999999999</v>
      </c>
      <c r="M143" s="176">
        <v>0.99</v>
      </c>
      <c r="N143" s="176">
        <v>0.96</v>
      </c>
      <c r="O143" s="176">
        <v>0.96</v>
      </c>
      <c r="P143" s="176">
        <v>0.96</v>
      </c>
    </row>
    <row r="144" spans="1:16" x14ac:dyDescent="0.25">
      <c r="A144" s="175">
        <v>41061</v>
      </c>
      <c r="B144" s="176">
        <v>0.93059999999999998</v>
      </c>
      <c r="C144" s="176">
        <v>0.99</v>
      </c>
      <c r="D144" s="176">
        <v>0.96</v>
      </c>
      <c r="E144" s="176">
        <v>0.93059999999999998</v>
      </c>
      <c r="F144" s="176">
        <v>0.999</v>
      </c>
      <c r="G144" s="176">
        <v>0.98</v>
      </c>
      <c r="H144" s="176">
        <v>0.995</v>
      </c>
      <c r="I144" s="176">
        <v>0.999</v>
      </c>
      <c r="J144" s="176">
        <v>0.99</v>
      </c>
      <c r="K144" s="176">
        <v>0.995</v>
      </c>
      <c r="L144" s="176">
        <v>1.0049999999999999</v>
      </c>
      <c r="M144" s="176">
        <v>0.99</v>
      </c>
      <c r="N144" s="176">
        <v>0.96</v>
      </c>
      <c r="O144" s="176">
        <v>0.96</v>
      </c>
      <c r="P144" s="176">
        <v>0.96</v>
      </c>
    </row>
    <row r="145" spans="1:16" x14ac:dyDescent="0.25">
      <c r="A145" s="175">
        <v>41091</v>
      </c>
      <c r="B145" s="176">
        <v>0.93059999999999998</v>
      </c>
      <c r="C145" s="176">
        <v>0.99</v>
      </c>
      <c r="D145" s="176">
        <v>0.96</v>
      </c>
      <c r="E145" s="176">
        <v>0.93059999999999998</v>
      </c>
      <c r="F145" s="176">
        <v>0.999</v>
      </c>
      <c r="G145" s="176">
        <v>0.98</v>
      </c>
      <c r="H145" s="176">
        <v>0.995</v>
      </c>
      <c r="I145" s="176">
        <v>0.999</v>
      </c>
      <c r="J145" s="176">
        <v>0.99</v>
      </c>
      <c r="K145" s="176">
        <v>0.995</v>
      </c>
      <c r="L145" s="176">
        <v>1.0049999999999999</v>
      </c>
      <c r="M145" s="176">
        <v>0.99</v>
      </c>
      <c r="N145" s="176">
        <v>0.96</v>
      </c>
      <c r="O145" s="176">
        <v>0.96</v>
      </c>
      <c r="P145" s="176">
        <v>0.96</v>
      </c>
    </row>
    <row r="146" spans="1:16" x14ac:dyDescent="0.25">
      <c r="A146" s="175">
        <v>41122</v>
      </c>
      <c r="B146" s="176">
        <v>0.93059999999999998</v>
      </c>
      <c r="C146" s="176">
        <v>0.99</v>
      </c>
      <c r="D146" s="176">
        <v>0.96</v>
      </c>
      <c r="E146" s="176">
        <v>0.93059999999999998</v>
      </c>
      <c r="F146" s="176">
        <v>0.999</v>
      </c>
      <c r="G146" s="176">
        <v>0.98</v>
      </c>
      <c r="H146" s="176">
        <v>0.995</v>
      </c>
      <c r="I146" s="176">
        <v>0.999</v>
      </c>
      <c r="J146" s="176">
        <v>0.99</v>
      </c>
      <c r="K146" s="176">
        <v>0.995</v>
      </c>
      <c r="L146" s="176">
        <v>1.0049999999999999</v>
      </c>
      <c r="M146" s="176">
        <v>0.99</v>
      </c>
      <c r="N146" s="176">
        <v>0.96</v>
      </c>
      <c r="O146" s="176">
        <v>0.96</v>
      </c>
      <c r="P146" s="176">
        <v>0.96</v>
      </c>
    </row>
    <row r="147" spans="1:16" x14ac:dyDescent="0.25">
      <c r="A147" s="175">
        <v>41153</v>
      </c>
      <c r="B147" s="176">
        <v>0.93059999999999998</v>
      </c>
      <c r="C147" s="176">
        <v>0.99</v>
      </c>
      <c r="D147" s="176">
        <v>0.96</v>
      </c>
      <c r="E147" s="176">
        <v>0.93059999999999998</v>
      </c>
      <c r="F147" s="176">
        <v>0.999</v>
      </c>
      <c r="G147" s="176">
        <v>0.98</v>
      </c>
      <c r="H147" s="176">
        <v>0.995</v>
      </c>
      <c r="I147" s="176">
        <v>0.999</v>
      </c>
      <c r="J147" s="176">
        <v>0.99</v>
      </c>
      <c r="K147" s="176">
        <v>0.995</v>
      </c>
      <c r="L147" s="176">
        <v>1.0049999999999999</v>
      </c>
      <c r="M147" s="176">
        <v>0.99</v>
      </c>
      <c r="N147" s="176">
        <v>0.96</v>
      </c>
      <c r="O147" s="176">
        <v>0.96</v>
      </c>
      <c r="P147" s="176">
        <v>0.96</v>
      </c>
    </row>
    <row r="148" spans="1:16" x14ac:dyDescent="0.25">
      <c r="A148" s="175">
        <v>41183</v>
      </c>
      <c r="B148" s="176">
        <v>0.93059999999999998</v>
      </c>
      <c r="C148" s="176">
        <v>0.99</v>
      </c>
      <c r="D148" s="176">
        <v>0.96</v>
      </c>
      <c r="E148" s="176">
        <v>0.93059999999999998</v>
      </c>
      <c r="F148" s="176">
        <v>0.999</v>
      </c>
      <c r="G148" s="176">
        <v>0.98</v>
      </c>
      <c r="H148" s="176">
        <v>0.995</v>
      </c>
      <c r="I148" s="176">
        <v>0.999</v>
      </c>
      <c r="J148" s="176">
        <v>0.99</v>
      </c>
      <c r="K148" s="176">
        <v>0.995</v>
      </c>
      <c r="L148" s="176">
        <v>1.0049999999999999</v>
      </c>
      <c r="M148" s="176">
        <v>0.99</v>
      </c>
      <c r="N148" s="176">
        <v>0.96</v>
      </c>
      <c r="O148" s="176">
        <v>0.96</v>
      </c>
      <c r="P148" s="176">
        <v>0.96</v>
      </c>
    </row>
    <row r="149" spans="1:16" x14ac:dyDescent="0.25">
      <c r="A149" s="175">
        <v>41214</v>
      </c>
      <c r="B149" s="176">
        <v>0.93059999999999998</v>
      </c>
      <c r="C149" s="176">
        <v>0.99</v>
      </c>
      <c r="D149" s="176">
        <v>0.96</v>
      </c>
      <c r="E149" s="176">
        <v>0.93059999999999998</v>
      </c>
      <c r="F149" s="176">
        <v>0.999</v>
      </c>
      <c r="G149" s="176">
        <v>0.98</v>
      </c>
      <c r="H149" s="176">
        <v>0.995</v>
      </c>
      <c r="I149" s="176">
        <v>0.999</v>
      </c>
      <c r="J149" s="176">
        <v>0.99</v>
      </c>
      <c r="K149" s="176">
        <v>0.995</v>
      </c>
      <c r="L149" s="176">
        <v>1.0049999999999999</v>
      </c>
      <c r="M149" s="176">
        <v>0.99</v>
      </c>
      <c r="N149" s="176">
        <v>0.96</v>
      </c>
      <c r="O149" s="176">
        <v>0.96</v>
      </c>
      <c r="P149" s="176">
        <v>0.96</v>
      </c>
    </row>
    <row r="150" spans="1:16" x14ac:dyDescent="0.25">
      <c r="A150" s="175">
        <v>41244</v>
      </c>
      <c r="B150" s="176">
        <v>0.93059999999999998</v>
      </c>
      <c r="C150" s="176">
        <v>0.99</v>
      </c>
      <c r="D150" s="176">
        <v>0.96</v>
      </c>
      <c r="E150" s="176">
        <v>0.93059999999999998</v>
      </c>
      <c r="F150" s="176">
        <v>0.999</v>
      </c>
      <c r="G150" s="176">
        <v>0.98</v>
      </c>
      <c r="H150" s="176">
        <v>0.995</v>
      </c>
      <c r="I150" s="176">
        <v>0.999</v>
      </c>
      <c r="J150" s="176">
        <v>0.99</v>
      </c>
      <c r="K150" s="176">
        <v>0.995</v>
      </c>
      <c r="L150" s="176">
        <v>1.0049999999999999</v>
      </c>
      <c r="M150" s="176">
        <v>0.99</v>
      </c>
      <c r="N150" s="176">
        <v>0.96</v>
      </c>
      <c r="O150" s="176">
        <v>0.96</v>
      </c>
      <c r="P150" s="176">
        <v>0.96</v>
      </c>
    </row>
    <row r="151" spans="1:16" x14ac:dyDescent="0.25">
      <c r="A151" s="175">
        <v>41275</v>
      </c>
      <c r="B151" s="176">
        <v>0.93059999999999998</v>
      </c>
      <c r="C151" s="176">
        <v>0.99</v>
      </c>
      <c r="D151" s="176">
        <v>0.96</v>
      </c>
      <c r="E151" s="176">
        <v>0.93059999999999998</v>
      </c>
      <c r="F151" s="176">
        <v>0.999</v>
      </c>
      <c r="G151" s="176">
        <v>0.98</v>
      </c>
      <c r="H151" s="176">
        <v>0.995</v>
      </c>
      <c r="I151" s="176">
        <v>0.999</v>
      </c>
      <c r="J151" s="176">
        <v>0.99</v>
      </c>
      <c r="K151" s="176">
        <v>0.995</v>
      </c>
      <c r="L151" s="176">
        <v>1.0049999999999999</v>
      </c>
      <c r="M151" s="176">
        <v>0.99</v>
      </c>
      <c r="N151" s="176">
        <v>0.96</v>
      </c>
      <c r="O151" s="176">
        <v>0.96</v>
      </c>
      <c r="P151" s="176">
        <v>0.96</v>
      </c>
    </row>
    <row r="152" spans="1:16" x14ac:dyDescent="0.25">
      <c r="A152" s="175">
        <v>41306</v>
      </c>
      <c r="B152" s="176">
        <v>0.93059999999999998</v>
      </c>
      <c r="C152" s="176">
        <v>0.99</v>
      </c>
      <c r="D152" s="176">
        <v>0.96</v>
      </c>
      <c r="E152" s="176">
        <v>0.93059999999999998</v>
      </c>
      <c r="F152" s="176">
        <v>0.999</v>
      </c>
      <c r="G152" s="176">
        <v>0.98</v>
      </c>
      <c r="H152" s="176">
        <v>0.995</v>
      </c>
      <c r="I152" s="176">
        <v>0.999</v>
      </c>
      <c r="J152" s="176">
        <v>0.99</v>
      </c>
      <c r="K152" s="176">
        <v>0.995</v>
      </c>
      <c r="L152" s="176">
        <v>1.0049999999999999</v>
      </c>
      <c r="M152" s="176">
        <v>0.99</v>
      </c>
      <c r="N152" s="176">
        <v>0.96</v>
      </c>
      <c r="O152" s="176">
        <v>0.96</v>
      </c>
      <c r="P152" s="176">
        <v>0.96</v>
      </c>
    </row>
    <row r="153" spans="1:16" x14ac:dyDescent="0.25">
      <c r="A153" s="175">
        <v>41334</v>
      </c>
      <c r="B153" s="176">
        <v>0.93059999999999998</v>
      </c>
      <c r="C153" s="176">
        <v>0.99</v>
      </c>
      <c r="D153" s="176">
        <v>0.96</v>
      </c>
      <c r="E153" s="176">
        <v>0.93059999999999998</v>
      </c>
      <c r="F153" s="176">
        <v>0.999</v>
      </c>
      <c r="G153" s="176">
        <v>0.98</v>
      </c>
      <c r="H153" s="176">
        <v>0.995</v>
      </c>
      <c r="I153" s="176">
        <v>0.999</v>
      </c>
      <c r="J153" s="176">
        <v>0.99</v>
      </c>
      <c r="K153" s="176">
        <v>0.995</v>
      </c>
      <c r="L153" s="176">
        <v>1.0049999999999999</v>
      </c>
      <c r="M153" s="176">
        <v>0.99</v>
      </c>
      <c r="N153" s="176">
        <v>0.96</v>
      </c>
      <c r="O153" s="176">
        <v>0.96</v>
      </c>
      <c r="P153" s="176">
        <v>0.96</v>
      </c>
    </row>
    <row r="154" spans="1:16" x14ac:dyDescent="0.25">
      <c r="A154" s="175">
        <v>41365</v>
      </c>
      <c r="B154" s="176">
        <v>0.93059999999999998</v>
      </c>
      <c r="C154" s="176">
        <v>0.99</v>
      </c>
      <c r="D154" s="176">
        <v>0.96</v>
      </c>
      <c r="E154" s="176">
        <v>0.93059999999999998</v>
      </c>
      <c r="F154" s="176">
        <v>0.999</v>
      </c>
      <c r="G154" s="176">
        <v>0.98</v>
      </c>
      <c r="H154" s="176">
        <v>0.995</v>
      </c>
      <c r="I154" s="176">
        <v>0.999</v>
      </c>
      <c r="J154" s="176">
        <v>0.99</v>
      </c>
      <c r="K154" s="176">
        <v>0.995</v>
      </c>
      <c r="L154" s="176">
        <v>1.0049999999999999</v>
      </c>
      <c r="M154" s="176">
        <v>0.99</v>
      </c>
      <c r="N154" s="176">
        <v>0.96</v>
      </c>
      <c r="O154" s="176">
        <v>0.96</v>
      </c>
      <c r="P154" s="176">
        <v>0.96</v>
      </c>
    </row>
    <row r="155" spans="1:16" x14ac:dyDescent="0.25">
      <c r="A155" s="175">
        <v>41395</v>
      </c>
      <c r="B155" s="176">
        <v>0.93059999999999998</v>
      </c>
      <c r="C155" s="176">
        <v>0.99</v>
      </c>
      <c r="D155" s="176">
        <v>0.96</v>
      </c>
      <c r="E155" s="176">
        <v>0.93059999999999998</v>
      </c>
      <c r="F155" s="176">
        <v>0.999</v>
      </c>
      <c r="G155" s="176">
        <v>0.98</v>
      </c>
      <c r="H155" s="176">
        <v>0.995</v>
      </c>
      <c r="I155" s="176">
        <v>0.999</v>
      </c>
      <c r="J155" s="176">
        <v>0.99</v>
      </c>
      <c r="K155" s="176">
        <v>0.995</v>
      </c>
      <c r="L155" s="176">
        <v>1.0049999999999999</v>
      </c>
      <c r="M155" s="176">
        <v>0.99</v>
      </c>
      <c r="N155" s="176">
        <v>0.96</v>
      </c>
      <c r="O155" s="176">
        <v>0.96</v>
      </c>
      <c r="P155" s="176">
        <v>0.96</v>
      </c>
    </row>
    <row r="156" spans="1:16" x14ac:dyDescent="0.25">
      <c r="A156" s="175">
        <v>41426</v>
      </c>
      <c r="B156" s="176">
        <v>0.93059999999999998</v>
      </c>
      <c r="C156" s="176">
        <v>0.99</v>
      </c>
      <c r="D156" s="176">
        <v>0.96</v>
      </c>
      <c r="E156" s="176">
        <v>0.93059999999999998</v>
      </c>
      <c r="F156" s="176">
        <v>0.999</v>
      </c>
      <c r="G156" s="176">
        <v>0.98</v>
      </c>
      <c r="H156" s="176">
        <v>0.995</v>
      </c>
      <c r="I156" s="176">
        <v>0.999</v>
      </c>
      <c r="J156" s="176">
        <v>0.99</v>
      </c>
      <c r="K156" s="176">
        <v>0.995</v>
      </c>
      <c r="L156" s="176">
        <v>1.0049999999999999</v>
      </c>
      <c r="M156" s="176">
        <v>0.99</v>
      </c>
      <c r="N156" s="176">
        <v>0.96</v>
      </c>
      <c r="O156" s="176">
        <v>0.96</v>
      </c>
      <c r="P156" s="176">
        <v>0.96</v>
      </c>
    </row>
    <row r="157" spans="1:16" x14ac:dyDescent="0.25">
      <c r="A157" s="175">
        <v>41456</v>
      </c>
      <c r="B157" s="176">
        <v>0.93059999999999998</v>
      </c>
      <c r="C157" s="176">
        <v>0.99</v>
      </c>
      <c r="D157" s="176">
        <v>0.96</v>
      </c>
      <c r="E157" s="176">
        <v>0.93059999999999998</v>
      </c>
      <c r="F157" s="176">
        <v>0.999</v>
      </c>
      <c r="G157" s="176">
        <v>0.98</v>
      </c>
      <c r="H157" s="176">
        <v>0.995</v>
      </c>
      <c r="I157" s="176">
        <v>0.999</v>
      </c>
      <c r="J157" s="176">
        <v>0.99</v>
      </c>
      <c r="K157" s="176">
        <v>0.995</v>
      </c>
      <c r="L157" s="176">
        <v>1.0049999999999999</v>
      </c>
      <c r="M157" s="176">
        <v>0.99</v>
      </c>
      <c r="N157" s="176">
        <v>0.96</v>
      </c>
      <c r="O157" s="176">
        <v>0.96</v>
      </c>
      <c r="P157" s="176">
        <v>0.96</v>
      </c>
    </row>
    <row r="158" spans="1:16" x14ac:dyDescent="0.25">
      <c r="A158" s="175">
        <v>41487</v>
      </c>
      <c r="B158" s="176">
        <v>0.93059999999999998</v>
      </c>
      <c r="C158" s="176">
        <v>0.99</v>
      </c>
      <c r="D158" s="176">
        <v>0.96</v>
      </c>
      <c r="E158" s="176">
        <v>0.93059999999999998</v>
      </c>
      <c r="F158" s="176">
        <v>0.999</v>
      </c>
      <c r="G158" s="176">
        <v>0.98</v>
      </c>
      <c r="H158" s="176">
        <v>0.995</v>
      </c>
      <c r="I158" s="176">
        <v>0.999</v>
      </c>
      <c r="J158" s="176">
        <v>0.99</v>
      </c>
      <c r="K158" s="176">
        <v>0.995</v>
      </c>
      <c r="L158" s="176">
        <v>1.0049999999999999</v>
      </c>
      <c r="M158" s="176">
        <v>0.99</v>
      </c>
      <c r="N158" s="176">
        <v>0.96</v>
      </c>
      <c r="O158" s="176">
        <v>0.96</v>
      </c>
      <c r="P158" s="176">
        <v>0.96</v>
      </c>
    </row>
    <row r="159" spans="1:16" x14ac:dyDescent="0.25">
      <c r="A159" s="175">
        <v>41518</v>
      </c>
      <c r="B159" s="176">
        <v>0.93059999999999998</v>
      </c>
      <c r="C159" s="176">
        <v>0.99</v>
      </c>
      <c r="D159" s="176">
        <v>0.96</v>
      </c>
      <c r="E159" s="176">
        <v>0.93059999999999998</v>
      </c>
      <c r="F159" s="176">
        <v>0.999</v>
      </c>
      <c r="G159" s="176">
        <v>0.98</v>
      </c>
      <c r="H159" s="176">
        <v>0.995</v>
      </c>
      <c r="I159" s="176">
        <v>0.999</v>
      </c>
      <c r="J159" s="176">
        <v>0.99</v>
      </c>
      <c r="K159" s="176">
        <v>0.995</v>
      </c>
      <c r="L159" s="176">
        <v>1.0049999999999999</v>
      </c>
      <c r="M159" s="176">
        <v>0.99</v>
      </c>
      <c r="N159" s="176">
        <v>0.96</v>
      </c>
      <c r="O159" s="176">
        <v>0.96</v>
      </c>
      <c r="P159" s="176">
        <v>0.96</v>
      </c>
    </row>
    <row r="160" spans="1:16" x14ac:dyDescent="0.25">
      <c r="A160" s="175">
        <v>41548</v>
      </c>
      <c r="B160" s="176">
        <v>0.93059999999999998</v>
      </c>
      <c r="C160" s="176">
        <v>0.99</v>
      </c>
      <c r="D160" s="176">
        <v>0.96</v>
      </c>
      <c r="E160" s="176">
        <v>0.93059999999999998</v>
      </c>
      <c r="F160" s="176">
        <v>0.999</v>
      </c>
      <c r="G160" s="176">
        <v>0.98</v>
      </c>
      <c r="H160" s="176">
        <v>0.995</v>
      </c>
      <c r="I160" s="176">
        <v>0.999</v>
      </c>
      <c r="J160" s="176">
        <v>0.99</v>
      </c>
      <c r="K160" s="176">
        <v>0.995</v>
      </c>
      <c r="L160" s="176">
        <v>1.0049999999999999</v>
      </c>
      <c r="M160" s="176">
        <v>0.99</v>
      </c>
      <c r="N160" s="176">
        <v>0.96</v>
      </c>
      <c r="O160" s="176">
        <v>0.96</v>
      </c>
      <c r="P160" s="176">
        <v>0.96</v>
      </c>
    </row>
    <row r="161" spans="1:16" x14ac:dyDescent="0.25">
      <c r="A161" s="175">
        <v>41579</v>
      </c>
      <c r="B161" s="176">
        <v>0.93059999999999998</v>
      </c>
      <c r="C161" s="176">
        <v>0.99</v>
      </c>
      <c r="D161" s="176">
        <v>0.96</v>
      </c>
      <c r="E161" s="176">
        <v>0.93059999999999998</v>
      </c>
      <c r="F161" s="176">
        <v>0.999</v>
      </c>
      <c r="G161" s="176">
        <v>0.98</v>
      </c>
      <c r="H161" s="176">
        <v>0.995</v>
      </c>
      <c r="I161" s="176">
        <v>0.999</v>
      </c>
      <c r="J161" s="176">
        <v>0.99</v>
      </c>
      <c r="K161" s="176">
        <v>0.995</v>
      </c>
      <c r="L161" s="176">
        <v>1.0049999999999999</v>
      </c>
      <c r="M161" s="176">
        <v>0.99</v>
      </c>
      <c r="N161" s="176">
        <v>0.96</v>
      </c>
      <c r="O161" s="176">
        <v>0.96</v>
      </c>
      <c r="P161" s="176">
        <v>0.96</v>
      </c>
    </row>
    <row r="162" spans="1:16" x14ac:dyDescent="0.25">
      <c r="A162" s="175">
        <v>41609</v>
      </c>
      <c r="B162" s="176">
        <v>0.93059999999999998</v>
      </c>
      <c r="C162" s="176">
        <v>0.99</v>
      </c>
      <c r="D162" s="176">
        <v>0.96</v>
      </c>
      <c r="E162" s="176">
        <v>0.93059999999999998</v>
      </c>
      <c r="F162" s="176">
        <v>0.999</v>
      </c>
      <c r="G162" s="176">
        <v>0.98</v>
      </c>
      <c r="H162" s="176">
        <v>0.995</v>
      </c>
      <c r="I162" s="176">
        <v>0.999</v>
      </c>
      <c r="J162" s="176">
        <v>0.99</v>
      </c>
      <c r="K162" s="176">
        <v>0.995</v>
      </c>
      <c r="L162" s="176">
        <v>1.0049999999999999</v>
      </c>
      <c r="M162" s="176">
        <v>0.99</v>
      </c>
      <c r="N162" s="176">
        <v>0.96</v>
      </c>
      <c r="O162" s="176">
        <v>0.96</v>
      </c>
      <c r="P162" s="176">
        <v>0.96</v>
      </c>
    </row>
    <row r="163" spans="1:16" x14ac:dyDescent="0.25">
      <c r="A163" s="175">
        <v>41640</v>
      </c>
      <c r="B163" s="176">
        <v>0.93059999999999998</v>
      </c>
      <c r="C163" s="176">
        <v>0.99</v>
      </c>
      <c r="D163" s="176">
        <v>0.96</v>
      </c>
      <c r="E163" s="176">
        <v>0.93059999999999998</v>
      </c>
      <c r="F163" s="176">
        <v>0.999</v>
      </c>
      <c r="G163" s="176">
        <v>0.98</v>
      </c>
      <c r="H163" s="176">
        <v>0.995</v>
      </c>
      <c r="I163" s="176">
        <v>0.999</v>
      </c>
      <c r="J163" s="176">
        <v>0.99</v>
      </c>
      <c r="K163" s="176">
        <v>0.995</v>
      </c>
      <c r="L163" s="176">
        <v>1.0049999999999999</v>
      </c>
      <c r="M163" s="176">
        <v>0.99</v>
      </c>
      <c r="N163" s="176">
        <v>0.96</v>
      </c>
      <c r="O163" s="176">
        <v>0.96</v>
      </c>
      <c r="P163" s="176">
        <v>0.96</v>
      </c>
    </row>
    <row r="164" spans="1:16" x14ac:dyDescent="0.25">
      <c r="A164" s="175">
        <v>41671</v>
      </c>
      <c r="B164" s="176">
        <v>0.93059999999999998</v>
      </c>
      <c r="C164" s="176">
        <v>0.99</v>
      </c>
      <c r="D164" s="176">
        <v>0.96</v>
      </c>
      <c r="E164" s="176">
        <v>0.93059999999999998</v>
      </c>
      <c r="F164" s="176">
        <v>0.999</v>
      </c>
      <c r="G164" s="176">
        <v>0.98</v>
      </c>
      <c r="H164" s="176">
        <v>0.995</v>
      </c>
      <c r="I164" s="176">
        <v>0.999</v>
      </c>
      <c r="J164" s="176">
        <v>0.99</v>
      </c>
      <c r="K164" s="176">
        <v>0.995</v>
      </c>
      <c r="L164" s="176">
        <v>1.0049999999999999</v>
      </c>
      <c r="M164" s="176">
        <v>0.99</v>
      </c>
      <c r="N164" s="176">
        <v>0.96</v>
      </c>
      <c r="O164" s="176">
        <v>0.96</v>
      </c>
      <c r="P164" s="176">
        <v>0.96</v>
      </c>
    </row>
    <row r="165" spans="1:16" x14ac:dyDescent="0.25">
      <c r="A165" s="175">
        <v>41699</v>
      </c>
      <c r="B165" s="176">
        <v>0.93059999999999998</v>
      </c>
      <c r="C165" s="176">
        <v>0.99</v>
      </c>
      <c r="D165" s="176">
        <v>0.96</v>
      </c>
      <c r="E165" s="176">
        <v>0.93059999999999998</v>
      </c>
      <c r="F165" s="176">
        <v>0.999</v>
      </c>
      <c r="G165" s="176">
        <v>0.98</v>
      </c>
      <c r="H165" s="176">
        <v>0.995</v>
      </c>
      <c r="I165" s="176">
        <v>0.999</v>
      </c>
      <c r="J165" s="176">
        <v>0.99</v>
      </c>
      <c r="K165" s="176">
        <v>0.995</v>
      </c>
      <c r="L165" s="176">
        <v>1.0049999999999999</v>
      </c>
      <c r="M165" s="176">
        <v>0.99</v>
      </c>
      <c r="N165" s="176">
        <v>0.96</v>
      </c>
      <c r="O165" s="176">
        <v>0.96</v>
      </c>
      <c r="P165" s="176">
        <v>0.96</v>
      </c>
    </row>
    <row r="166" spans="1:16" x14ac:dyDescent="0.25">
      <c r="A166" s="175">
        <v>41730</v>
      </c>
      <c r="B166" s="176">
        <v>0.93059999999999998</v>
      </c>
      <c r="C166" s="176">
        <v>0.99</v>
      </c>
      <c r="D166" s="176">
        <v>0.96</v>
      </c>
      <c r="E166" s="176">
        <v>0.93059999999999998</v>
      </c>
      <c r="F166" s="176">
        <v>0.999</v>
      </c>
      <c r="G166" s="176">
        <v>0.98</v>
      </c>
      <c r="H166" s="176">
        <v>0.995</v>
      </c>
      <c r="I166" s="176">
        <v>0.999</v>
      </c>
      <c r="J166" s="176">
        <v>0.99</v>
      </c>
      <c r="K166" s="176">
        <v>0.995</v>
      </c>
      <c r="L166" s="176">
        <v>1.0049999999999999</v>
      </c>
      <c r="M166" s="176">
        <v>0.99</v>
      </c>
      <c r="N166" s="176">
        <v>0.96</v>
      </c>
      <c r="O166" s="176">
        <v>0.96</v>
      </c>
      <c r="P166" s="176">
        <v>0.96</v>
      </c>
    </row>
    <row r="167" spans="1:16" x14ac:dyDescent="0.25">
      <c r="A167" s="175">
        <v>41760</v>
      </c>
      <c r="B167" s="176">
        <v>0.93059999999999998</v>
      </c>
      <c r="C167" s="176">
        <v>0.99</v>
      </c>
      <c r="D167" s="176">
        <v>0.96</v>
      </c>
      <c r="E167" s="176">
        <v>0.93059999999999998</v>
      </c>
      <c r="F167" s="176">
        <v>0.999</v>
      </c>
      <c r="G167" s="176">
        <v>0.98</v>
      </c>
      <c r="H167" s="176">
        <v>0.995</v>
      </c>
      <c r="I167" s="176">
        <v>0.999</v>
      </c>
      <c r="J167" s="176">
        <v>0.99</v>
      </c>
      <c r="K167" s="176">
        <v>0.995</v>
      </c>
      <c r="L167" s="176">
        <v>1.0049999999999999</v>
      </c>
      <c r="M167" s="176">
        <v>0.99</v>
      </c>
      <c r="N167" s="176">
        <v>0.96</v>
      </c>
      <c r="O167" s="176">
        <v>0.96</v>
      </c>
      <c r="P167" s="176">
        <v>0.96</v>
      </c>
    </row>
    <row r="168" spans="1:16" x14ac:dyDescent="0.25">
      <c r="A168" s="175">
        <v>41791</v>
      </c>
      <c r="B168" s="176">
        <v>0.93059999999999998</v>
      </c>
      <c r="C168" s="176">
        <v>0.99</v>
      </c>
      <c r="D168" s="176">
        <v>0.96</v>
      </c>
      <c r="E168" s="176">
        <v>0.93059999999999998</v>
      </c>
      <c r="F168" s="176">
        <v>0.999</v>
      </c>
      <c r="G168" s="176">
        <v>0.98</v>
      </c>
      <c r="H168" s="176">
        <v>0.995</v>
      </c>
      <c r="I168" s="176">
        <v>0.999</v>
      </c>
      <c r="J168" s="176">
        <v>0.99</v>
      </c>
      <c r="K168" s="176">
        <v>0.995</v>
      </c>
      <c r="L168" s="176">
        <v>1.0049999999999999</v>
      </c>
      <c r="M168" s="176">
        <v>0.99</v>
      </c>
      <c r="N168" s="176">
        <v>0.96</v>
      </c>
      <c r="O168" s="176">
        <v>0.96</v>
      </c>
      <c r="P168" s="176">
        <v>0.96</v>
      </c>
    </row>
    <row r="169" spans="1:16" x14ac:dyDescent="0.25">
      <c r="A169" s="175">
        <v>41821</v>
      </c>
      <c r="B169" s="176">
        <v>0.93059999999999998</v>
      </c>
      <c r="C169" s="176">
        <v>0.99</v>
      </c>
      <c r="D169" s="176">
        <v>0.96</v>
      </c>
      <c r="E169" s="176">
        <v>0.93059999999999998</v>
      </c>
      <c r="F169" s="176">
        <v>0.999</v>
      </c>
      <c r="G169" s="176">
        <v>0.98</v>
      </c>
      <c r="H169" s="176">
        <v>0.995</v>
      </c>
      <c r="I169" s="176">
        <v>0.999</v>
      </c>
      <c r="J169" s="176">
        <v>0.99</v>
      </c>
      <c r="K169" s="176">
        <v>0.995</v>
      </c>
      <c r="L169" s="176">
        <v>1.0049999999999999</v>
      </c>
      <c r="M169" s="176">
        <v>0.99</v>
      </c>
      <c r="N169" s="176">
        <v>0.96</v>
      </c>
      <c r="O169" s="176">
        <v>0.96</v>
      </c>
      <c r="P169" s="176">
        <v>0.96</v>
      </c>
    </row>
    <row r="170" spans="1:16" x14ac:dyDescent="0.25">
      <c r="A170" s="175">
        <v>41852</v>
      </c>
      <c r="B170" s="176">
        <v>0.93059999999999998</v>
      </c>
      <c r="C170" s="176">
        <v>0.99</v>
      </c>
      <c r="D170" s="176">
        <v>0.96</v>
      </c>
      <c r="E170" s="176">
        <v>0.93059999999999998</v>
      </c>
      <c r="F170" s="176">
        <v>0.999</v>
      </c>
      <c r="G170" s="176">
        <v>0.98</v>
      </c>
      <c r="H170" s="176">
        <v>0.995</v>
      </c>
      <c r="I170" s="176">
        <v>0.999</v>
      </c>
      <c r="J170" s="176">
        <v>0.99</v>
      </c>
      <c r="K170" s="176">
        <v>0.995</v>
      </c>
      <c r="L170" s="176">
        <v>1.0049999999999999</v>
      </c>
      <c r="M170" s="176">
        <v>0.99</v>
      </c>
      <c r="N170" s="176">
        <v>0.96</v>
      </c>
      <c r="O170" s="176">
        <v>0.96</v>
      </c>
      <c r="P170" s="176">
        <v>0.96</v>
      </c>
    </row>
    <row r="171" spans="1:16" x14ac:dyDescent="0.25">
      <c r="A171" s="175">
        <v>41883</v>
      </c>
      <c r="B171" s="176">
        <v>0.93059999999999998</v>
      </c>
      <c r="C171" s="176">
        <v>0.99</v>
      </c>
      <c r="D171" s="176">
        <v>0.96</v>
      </c>
      <c r="E171" s="176">
        <v>0.93059999999999998</v>
      </c>
      <c r="F171" s="176">
        <v>0.999</v>
      </c>
      <c r="G171" s="176">
        <v>0.98</v>
      </c>
      <c r="H171" s="176">
        <v>0.995</v>
      </c>
      <c r="I171" s="176">
        <v>0.999</v>
      </c>
      <c r="J171" s="176">
        <v>0.99</v>
      </c>
      <c r="K171" s="176">
        <v>0.995</v>
      </c>
      <c r="L171" s="176">
        <v>1.0049999999999999</v>
      </c>
      <c r="M171" s="176">
        <v>0.99</v>
      </c>
      <c r="N171" s="176">
        <v>0.96</v>
      </c>
      <c r="O171" s="176">
        <v>0.96</v>
      </c>
      <c r="P171" s="176">
        <v>0.96</v>
      </c>
    </row>
    <row r="172" spans="1:16" x14ac:dyDescent="0.25">
      <c r="A172" s="175">
        <v>41913</v>
      </c>
      <c r="B172" s="176">
        <v>0.93059999999999998</v>
      </c>
      <c r="C172" s="176">
        <v>0.99</v>
      </c>
      <c r="D172" s="176">
        <v>0.96</v>
      </c>
      <c r="E172" s="176">
        <v>0.93059999999999998</v>
      </c>
      <c r="F172" s="176">
        <v>0.999</v>
      </c>
      <c r="G172" s="176">
        <v>0.98</v>
      </c>
      <c r="H172" s="176">
        <v>0.995</v>
      </c>
      <c r="I172" s="176">
        <v>0.999</v>
      </c>
      <c r="J172" s="176">
        <v>0.99</v>
      </c>
      <c r="K172" s="176">
        <v>0.995</v>
      </c>
      <c r="L172" s="176">
        <v>1.0049999999999999</v>
      </c>
      <c r="M172" s="176">
        <v>0.99</v>
      </c>
      <c r="N172" s="176">
        <v>0.96</v>
      </c>
      <c r="O172" s="176">
        <v>0.96</v>
      </c>
      <c r="P172" s="176">
        <v>0.96</v>
      </c>
    </row>
    <row r="173" spans="1:16" x14ac:dyDescent="0.25">
      <c r="A173" s="175">
        <v>41944</v>
      </c>
      <c r="B173" s="176">
        <v>0.93059999999999998</v>
      </c>
      <c r="C173" s="176">
        <v>0.99</v>
      </c>
      <c r="D173" s="176">
        <v>0.96</v>
      </c>
      <c r="E173" s="176">
        <v>0.93059999999999998</v>
      </c>
      <c r="F173" s="176">
        <v>0.999</v>
      </c>
      <c r="G173" s="176">
        <v>0.98</v>
      </c>
      <c r="H173" s="176">
        <v>0.995</v>
      </c>
      <c r="I173" s="176">
        <v>0.999</v>
      </c>
      <c r="J173" s="176">
        <v>0.99</v>
      </c>
      <c r="K173" s="176">
        <v>0.995</v>
      </c>
      <c r="L173" s="176">
        <v>1.0049999999999999</v>
      </c>
      <c r="M173" s="176">
        <v>0.99</v>
      </c>
      <c r="N173" s="176">
        <v>0.96</v>
      </c>
      <c r="O173" s="176">
        <v>0.96</v>
      </c>
      <c r="P173" s="176">
        <v>0.96</v>
      </c>
    </row>
    <row r="174" spans="1:16" x14ac:dyDescent="0.25">
      <c r="A174" s="175">
        <v>41974</v>
      </c>
      <c r="B174" s="176">
        <v>0.93059999999999998</v>
      </c>
      <c r="C174" s="176">
        <v>0.99</v>
      </c>
      <c r="D174" s="176">
        <v>0.96</v>
      </c>
      <c r="E174" s="176">
        <v>0.93059999999999998</v>
      </c>
      <c r="F174" s="176">
        <v>0.999</v>
      </c>
      <c r="G174" s="176">
        <v>0.98</v>
      </c>
      <c r="H174" s="176">
        <v>0.995</v>
      </c>
      <c r="I174" s="176">
        <v>0.999</v>
      </c>
      <c r="J174" s="176">
        <v>0.99</v>
      </c>
      <c r="K174" s="176">
        <v>0.995</v>
      </c>
      <c r="L174" s="176">
        <v>1.0049999999999999</v>
      </c>
      <c r="M174" s="176">
        <v>0.99</v>
      </c>
      <c r="N174" s="176">
        <v>0.96</v>
      </c>
      <c r="O174" s="176">
        <v>0.96</v>
      </c>
      <c r="P174" s="176">
        <v>0.96</v>
      </c>
    </row>
    <row r="175" spans="1:16" x14ac:dyDescent="0.25">
      <c r="A175" s="175">
        <v>42005</v>
      </c>
      <c r="B175" s="176">
        <v>0.93059999999999998</v>
      </c>
      <c r="C175" s="176">
        <v>0.99</v>
      </c>
      <c r="D175" s="176">
        <v>0.96</v>
      </c>
      <c r="E175" s="176">
        <v>0.93059999999999998</v>
      </c>
      <c r="F175" s="176">
        <v>0.999</v>
      </c>
      <c r="G175" s="176">
        <v>0.98</v>
      </c>
      <c r="H175" s="176">
        <v>0.995</v>
      </c>
      <c r="I175" s="176">
        <v>0.999</v>
      </c>
      <c r="J175" s="176">
        <v>0.99</v>
      </c>
      <c r="K175" s="176">
        <v>0.995</v>
      </c>
      <c r="L175" s="176">
        <v>1.0049999999999999</v>
      </c>
      <c r="M175" s="176">
        <v>0.99</v>
      </c>
      <c r="N175" s="176">
        <v>0.96</v>
      </c>
      <c r="O175" s="176">
        <v>0.96</v>
      </c>
      <c r="P175" s="176">
        <v>0.96</v>
      </c>
    </row>
    <row r="176" spans="1:16" x14ac:dyDescent="0.25">
      <c r="A176" s="175">
        <v>42036</v>
      </c>
      <c r="B176" s="176">
        <v>0.93059999999999998</v>
      </c>
      <c r="C176" s="176">
        <v>0.99</v>
      </c>
      <c r="D176" s="176">
        <v>0.96</v>
      </c>
      <c r="E176" s="176">
        <v>0.93059999999999998</v>
      </c>
      <c r="F176" s="176">
        <v>0.999</v>
      </c>
      <c r="G176" s="176">
        <v>0.98</v>
      </c>
      <c r="H176" s="176">
        <v>0.995</v>
      </c>
      <c r="I176" s="176">
        <v>0.999</v>
      </c>
      <c r="J176" s="176">
        <v>0.99</v>
      </c>
      <c r="K176" s="176">
        <v>0.995</v>
      </c>
      <c r="L176" s="176">
        <v>1.0049999999999999</v>
      </c>
      <c r="M176" s="176">
        <v>0.99</v>
      </c>
      <c r="N176" s="176">
        <v>0.96</v>
      </c>
      <c r="O176" s="176">
        <v>0.96</v>
      </c>
      <c r="P176" s="176">
        <v>0.96</v>
      </c>
    </row>
    <row r="177" spans="1:16" x14ac:dyDescent="0.25">
      <c r="A177" s="175">
        <v>42064</v>
      </c>
      <c r="B177" s="176">
        <v>0.93059999999999998</v>
      </c>
      <c r="C177" s="176">
        <v>0.99</v>
      </c>
      <c r="D177" s="176">
        <v>0.96</v>
      </c>
      <c r="E177" s="176">
        <v>0.93059999999999998</v>
      </c>
      <c r="F177" s="176">
        <v>0.999</v>
      </c>
      <c r="G177" s="176">
        <v>0.98</v>
      </c>
      <c r="H177" s="176">
        <v>0.995</v>
      </c>
      <c r="I177" s="176">
        <v>0.999</v>
      </c>
      <c r="J177" s="176">
        <v>0.99</v>
      </c>
      <c r="K177" s="176">
        <v>0.995</v>
      </c>
      <c r="L177" s="176">
        <v>1.0049999999999999</v>
      </c>
      <c r="M177" s="176">
        <v>0.99</v>
      </c>
      <c r="N177" s="176">
        <v>0.96</v>
      </c>
      <c r="O177" s="176">
        <v>0.96</v>
      </c>
      <c r="P177" s="176">
        <v>0.96</v>
      </c>
    </row>
    <row r="178" spans="1:16" x14ac:dyDescent="0.25">
      <c r="A178" s="175">
        <v>42095</v>
      </c>
      <c r="B178" s="176">
        <v>0.93059999999999998</v>
      </c>
      <c r="C178" s="176">
        <v>0.99</v>
      </c>
      <c r="D178" s="176">
        <v>0.96</v>
      </c>
      <c r="E178" s="176">
        <v>0.93059999999999998</v>
      </c>
      <c r="F178" s="176">
        <v>0.999</v>
      </c>
      <c r="G178" s="176">
        <v>0.98</v>
      </c>
      <c r="H178" s="176">
        <v>0.995</v>
      </c>
      <c r="I178" s="176">
        <v>0.999</v>
      </c>
      <c r="J178" s="176">
        <v>0.99</v>
      </c>
      <c r="K178" s="176">
        <v>0.995</v>
      </c>
      <c r="L178" s="176">
        <v>1.0049999999999999</v>
      </c>
      <c r="M178" s="176">
        <v>0.99</v>
      </c>
      <c r="N178" s="176">
        <v>0.96</v>
      </c>
      <c r="O178" s="176">
        <v>0.96</v>
      </c>
      <c r="P178" s="176">
        <v>0.96</v>
      </c>
    </row>
    <row r="179" spans="1:16" x14ac:dyDescent="0.25">
      <c r="A179" s="175">
        <v>42125</v>
      </c>
      <c r="B179" s="176">
        <v>0.93059999999999998</v>
      </c>
      <c r="C179" s="176">
        <v>0.99</v>
      </c>
      <c r="D179" s="176">
        <v>0.96</v>
      </c>
      <c r="E179" s="176">
        <v>0.93059999999999998</v>
      </c>
      <c r="F179" s="176">
        <v>0.999</v>
      </c>
      <c r="G179" s="176">
        <v>0.98</v>
      </c>
      <c r="H179" s="176">
        <v>0.995</v>
      </c>
      <c r="I179" s="176">
        <v>0.999</v>
      </c>
      <c r="J179" s="176">
        <v>0.99</v>
      </c>
      <c r="K179" s="176">
        <v>0.995</v>
      </c>
      <c r="L179" s="176">
        <v>1.0049999999999999</v>
      </c>
      <c r="M179" s="176">
        <v>0.99</v>
      </c>
      <c r="N179" s="176">
        <v>0.96</v>
      </c>
      <c r="O179" s="176">
        <v>0.96</v>
      </c>
      <c r="P179" s="176">
        <v>0.96</v>
      </c>
    </row>
    <row r="180" spans="1:16" x14ac:dyDescent="0.25">
      <c r="A180" s="175">
        <v>42156</v>
      </c>
      <c r="B180" s="176">
        <v>0.93059999999999998</v>
      </c>
      <c r="C180" s="176">
        <v>0.99</v>
      </c>
      <c r="D180" s="176">
        <v>0.96</v>
      </c>
      <c r="E180" s="176">
        <v>0.93059999999999998</v>
      </c>
      <c r="F180" s="176">
        <v>0.999</v>
      </c>
      <c r="G180" s="176">
        <v>0.98</v>
      </c>
      <c r="H180" s="176">
        <v>0.995</v>
      </c>
      <c r="I180" s="176">
        <v>0.999</v>
      </c>
      <c r="J180" s="176">
        <v>0.99</v>
      </c>
      <c r="K180" s="176">
        <v>0.995</v>
      </c>
      <c r="L180" s="176">
        <v>1.0049999999999999</v>
      </c>
      <c r="M180" s="176">
        <v>0.99</v>
      </c>
      <c r="N180" s="176">
        <v>0.96</v>
      </c>
      <c r="O180" s="176">
        <v>0.96</v>
      </c>
      <c r="P180" s="176">
        <v>0.96</v>
      </c>
    </row>
    <row r="181" spans="1:16" x14ac:dyDescent="0.25">
      <c r="A181" s="175">
        <v>42186</v>
      </c>
      <c r="B181" s="176">
        <v>0.93059999999999998</v>
      </c>
      <c r="C181" s="176">
        <v>0.99</v>
      </c>
      <c r="D181" s="176">
        <v>0.96</v>
      </c>
      <c r="E181" s="176">
        <v>0.93059999999999998</v>
      </c>
      <c r="F181" s="176">
        <v>0.999</v>
      </c>
      <c r="G181" s="176">
        <v>0.98</v>
      </c>
      <c r="H181" s="176">
        <v>0.995</v>
      </c>
      <c r="I181" s="176">
        <v>0.999</v>
      </c>
      <c r="J181" s="176">
        <v>0.99</v>
      </c>
      <c r="K181" s="176">
        <v>0.995</v>
      </c>
      <c r="L181" s="176">
        <v>1.0049999999999999</v>
      </c>
      <c r="M181" s="176">
        <v>0.99</v>
      </c>
      <c r="N181" s="176">
        <v>0.96</v>
      </c>
      <c r="O181" s="176">
        <v>0.96</v>
      </c>
      <c r="P181" s="176">
        <v>0.96</v>
      </c>
    </row>
    <row r="182" spans="1:16" x14ac:dyDescent="0.25">
      <c r="A182" s="175">
        <v>42217</v>
      </c>
      <c r="B182" s="176">
        <v>0.93059999999999998</v>
      </c>
      <c r="C182" s="176">
        <v>0.99</v>
      </c>
      <c r="D182" s="176">
        <v>0.96</v>
      </c>
      <c r="E182" s="176">
        <v>0.93059999999999998</v>
      </c>
      <c r="F182" s="176">
        <v>0.999</v>
      </c>
      <c r="G182" s="176">
        <v>0.98</v>
      </c>
      <c r="H182" s="176">
        <v>0.995</v>
      </c>
      <c r="I182" s="176">
        <v>0.999</v>
      </c>
      <c r="J182" s="176">
        <v>0.99</v>
      </c>
      <c r="K182" s="176">
        <v>0.995</v>
      </c>
      <c r="L182" s="176">
        <v>1.0049999999999999</v>
      </c>
      <c r="M182" s="176">
        <v>0.99</v>
      </c>
      <c r="N182" s="176">
        <v>0.96</v>
      </c>
      <c r="O182" s="176">
        <v>0.96</v>
      </c>
      <c r="P182" s="176">
        <v>0.96</v>
      </c>
    </row>
    <row r="183" spans="1:16" x14ac:dyDescent="0.25">
      <c r="A183" s="175">
        <v>42248</v>
      </c>
      <c r="B183" s="176">
        <v>0.93059999999999998</v>
      </c>
      <c r="C183" s="176">
        <v>0.99</v>
      </c>
      <c r="D183" s="176">
        <v>0.96</v>
      </c>
      <c r="E183" s="176">
        <v>0.93059999999999998</v>
      </c>
      <c r="F183" s="176">
        <v>0.999</v>
      </c>
      <c r="G183" s="176">
        <v>0.98</v>
      </c>
      <c r="H183" s="176">
        <v>0.995</v>
      </c>
      <c r="I183" s="176">
        <v>0.999</v>
      </c>
      <c r="J183" s="176">
        <v>0.99</v>
      </c>
      <c r="K183" s="176">
        <v>0.995</v>
      </c>
      <c r="L183" s="176">
        <v>1.0049999999999999</v>
      </c>
      <c r="M183" s="176">
        <v>0.99</v>
      </c>
      <c r="N183" s="176">
        <v>0.96</v>
      </c>
      <c r="O183" s="176">
        <v>0.96</v>
      </c>
      <c r="P183" s="176">
        <v>0.96</v>
      </c>
    </row>
    <row r="184" spans="1:16" x14ac:dyDescent="0.25">
      <c r="A184" s="175">
        <v>42278</v>
      </c>
      <c r="B184" s="176">
        <v>0.93059999999999998</v>
      </c>
      <c r="C184" s="176">
        <v>0.99</v>
      </c>
      <c r="D184" s="176">
        <v>0.96</v>
      </c>
      <c r="E184" s="176">
        <v>0.93059999999999998</v>
      </c>
      <c r="F184" s="176">
        <v>0.999</v>
      </c>
      <c r="G184" s="176">
        <v>0.98</v>
      </c>
      <c r="H184" s="176">
        <v>0.995</v>
      </c>
      <c r="I184" s="176">
        <v>0.999</v>
      </c>
      <c r="J184" s="176">
        <v>0.99</v>
      </c>
      <c r="K184" s="176">
        <v>0.995</v>
      </c>
      <c r="L184" s="176">
        <v>1.0049999999999999</v>
      </c>
      <c r="M184" s="176">
        <v>0.99</v>
      </c>
      <c r="N184" s="176">
        <v>0.96</v>
      </c>
      <c r="O184" s="176">
        <v>0.96</v>
      </c>
      <c r="P184" s="176">
        <v>0.96</v>
      </c>
    </row>
    <row r="185" spans="1:16" x14ac:dyDescent="0.25">
      <c r="A185" s="175">
        <v>42309</v>
      </c>
      <c r="B185" s="176">
        <v>0.93059999999999998</v>
      </c>
      <c r="C185" s="176">
        <v>0.99</v>
      </c>
      <c r="D185" s="176">
        <v>0.96</v>
      </c>
      <c r="E185" s="176">
        <v>0.93059999999999998</v>
      </c>
      <c r="F185" s="176">
        <v>0.999</v>
      </c>
      <c r="G185" s="176">
        <v>0.98</v>
      </c>
      <c r="H185" s="176">
        <v>0.995</v>
      </c>
      <c r="I185" s="176">
        <v>0.999</v>
      </c>
      <c r="J185" s="176">
        <v>0.99</v>
      </c>
      <c r="K185" s="176">
        <v>0.995</v>
      </c>
      <c r="L185" s="176">
        <v>1.0049999999999999</v>
      </c>
      <c r="M185" s="176">
        <v>0.99</v>
      </c>
      <c r="N185" s="176">
        <v>0.96</v>
      </c>
      <c r="O185" s="176">
        <v>0.96</v>
      </c>
      <c r="P185" s="176">
        <v>0.96</v>
      </c>
    </row>
    <row r="186" spans="1:16" x14ac:dyDescent="0.25">
      <c r="A186" s="175">
        <v>42339</v>
      </c>
      <c r="B186" s="176">
        <v>0.93059999999999998</v>
      </c>
      <c r="C186" s="176">
        <v>0.99</v>
      </c>
      <c r="D186" s="176">
        <v>0.96</v>
      </c>
      <c r="E186" s="176">
        <v>0.93059999999999998</v>
      </c>
      <c r="F186" s="176">
        <v>0.999</v>
      </c>
      <c r="G186" s="176">
        <v>0.98</v>
      </c>
      <c r="H186" s="176">
        <v>0.995</v>
      </c>
      <c r="I186" s="176">
        <v>0.999</v>
      </c>
      <c r="J186" s="176">
        <v>0.99</v>
      </c>
      <c r="K186" s="176">
        <v>0.995</v>
      </c>
      <c r="L186" s="176">
        <v>1.0049999999999999</v>
      </c>
      <c r="M186" s="176">
        <v>0.99</v>
      </c>
      <c r="N186" s="176">
        <v>0.96</v>
      </c>
      <c r="O186" s="176">
        <v>0.96</v>
      </c>
      <c r="P186" s="176">
        <v>0.96</v>
      </c>
    </row>
    <row r="187" spans="1:16" x14ac:dyDescent="0.25">
      <c r="A187" s="175">
        <v>42370</v>
      </c>
      <c r="B187" s="176">
        <v>0.93059999999999998</v>
      </c>
      <c r="C187" s="176">
        <v>0.99</v>
      </c>
      <c r="D187" s="176">
        <v>0.96</v>
      </c>
      <c r="E187" s="176">
        <v>0.93059999999999998</v>
      </c>
      <c r="F187" s="176">
        <v>0.999</v>
      </c>
      <c r="G187" s="176">
        <v>0.98</v>
      </c>
      <c r="H187" s="176">
        <v>0.995</v>
      </c>
      <c r="I187" s="176">
        <v>0.999</v>
      </c>
      <c r="J187" s="176">
        <v>0.99</v>
      </c>
      <c r="K187" s="176">
        <v>0.995</v>
      </c>
      <c r="L187" s="176">
        <v>1.0049999999999999</v>
      </c>
      <c r="M187" s="176">
        <v>0.99</v>
      </c>
      <c r="N187" s="176">
        <v>0.96</v>
      </c>
      <c r="O187" s="176">
        <v>0.96</v>
      </c>
      <c r="P187" s="176">
        <v>0.96</v>
      </c>
    </row>
    <row r="188" spans="1:16" x14ac:dyDescent="0.25">
      <c r="A188" s="175">
        <v>42401</v>
      </c>
      <c r="B188" s="176">
        <v>0.93059999999999998</v>
      </c>
      <c r="C188" s="176">
        <v>0.99</v>
      </c>
      <c r="D188" s="176">
        <v>0.96</v>
      </c>
      <c r="E188" s="176">
        <v>0.93059999999999998</v>
      </c>
      <c r="F188" s="176">
        <v>0.999</v>
      </c>
      <c r="G188" s="176">
        <v>0.98</v>
      </c>
      <c r="H188" s="176">
        <v>0.995</v>
      </c>
      <c r="I188" s="176">
        <v>0.999</v>
      </c>
      <c r="J188" s="176">
        <v>0.99</v>
      </c>
      <c r="K188" s="176">
        <v>0.995</v>
      </c>
      <c r="L188" s="176">
        <v>1.0049999999999999</v>
      </c>
      <c r="M188" s="176">
        <v>0.99</v>
      </c>
      <c r="N188" s="176">
        <v>0.96</v>
      </c>
      <c r="O188" s="176">
        <v>0.96</v>
      </c>
      <c r="P188" s="176">
        <v>0.96</v>
      </c>
    </row>
    <row r="189" spans="1:16" x14ac:dyDescent="0.25">
      <c r="A189" s="175">
        <v>42430</v>
      </c>
      <c r="B189" s="176">
        <v>0.93059999999999998</v>
      </c>
      <c r="C189" s="176">
        <v>0.99</v>
      </c>
      <c r="D189" s="176">
        <v>0.96</v>
      </c>
      <c r="E189" s="176">
        <v>0.93059999999999998</v>
      </c>
      <c r="F189" s="176">
        <v>0.999</v>
      </c>
      <c r="G189" s="176">
        <v>0.98</v>
      </c>
      <c r="H189" s="176">
        <v>0.995</v>
      </c>
      <c r="I189" s="176">
        <v>0.999</v>
      </c>
      <c r="J189" s="176">
        <v>0.99</v>
      </c>
      <c r="K189" s="176">
        <v>0.995</v>
      </c>
      <c r="L189" s="176">
        <v>1.0049999999999999</v>
      </c>
      <c r="M189" s="176">
        <v>0.99</v>
      </c>
      <c r="N189" s="176">
        <v>0.96</v>
      </c>
      <c r="O189" s="176">
        <v>0.96</v>
      </c>
      <c r="P189" s="176">
        <v>0.96</v>
      </c>
    </row>
    <row r="190" spans="1:16" x14ac:dyDescent="0.25">
      <c r="A190" s="175">
        <v>42461</v>
      </c>
      <c r="B190" s="176">
        <v>0.93059999999999998</v>
      </c>
      <c r="C190" s="176">
        <v>0.99</v>
      </c>
      <c r="D190" s="176">
        <v>0.96</v>
      </c>
      <c r="E190" s="176">
        <v>0.93059999999999998</v>
      </c>
      <c r="F190" s="176">
        <v>0.999</v>
      </c>
      <c r="G190" s="176">
        <v>0.98</v>
      </c>
      <c r="H190" s="176">
        <v>0.995</v>
      </c>
      <c r="I190" s="176">
        <v>0.999</v>
      </c>
      <c r="J190" s="176">
        <v>0.99</v>
      </c>
      <c r="K190" s="176">
        <v>0.995</v>
      </c>
      <c r="L190" s="176">
        <v>1.0049999999999999</v>
      </c>
      <c r="M190" s="176">
        <v>0.99</v>
      </c>
      <c r="N190" s="176">
        <v>0.96</v>
      </c>
      <c r="O190" s="176">
        <v>0.96</v>
      </c>
      <c r="P190" s="176">
        <v>0.96</v>
      </c>
    </row>
    <row r="191" spans="1:16" x14ac:dyDescent="0.25">
      <c r="A191" s="175">
        <v>42491</v>
      </c>
      <c r="B191" s="176">
        <v>0.93059999999999998</v>
      </c>
      <c r="C191" s="176">
        <v>0.99</v>
      </c>
      <c r="D191" s="176">
        <v>0.96</v>
      </c>
      <c r="E191" s="176">
        <v>0.93059999999999998</v>
      </c>
      <c r="F191" s="176">
        <v>0.999</v>
      </c>
      <c r="G191" s="176">
        <v>0.98</v>
      </c>
      <c r="H191" s="176">
        <v>0.995</v>
      </c>
      <c r="I191" s="176">
        <v>0.999</v>
      </c>
      <c r="J191" s="176">
        <v>0.99</v>
      </c>
      <c r="K191" s="176">
        <v>0.995</v>
      </c>
      <c r="L191" s="176">
        <v>1.0049999999999999</v>
      </c>
      <c r="M191" s="176">
        <v>0.99</v>
      </c>
      <c r="N191" s="176">
        <v>0.96</v>
      </c>
      <c r="O191" s="176">
        <v>0.96</v>
      </c>
      <c r="P191" s="176">
        <v>0.96</v>
      </c>
    </row>
    <row r="192" spans="1:16" x14ac:dyDescent="0.25">
      <c r="A192" s="175">
        <v>42522</v>
      </c>
      <c r="B192" s="176">
        <v>0.93059999999999998</v>
      </c>
      <c r="C192" s="176">
        <v>0.99</v>
      </c>
      <c r="D192" s="176">
        <v>0.96</v>
      </c>
      <c r="E192" s="176">
        <v>0.93059999999999998</v>
      </c>
      <c r="F192" s="176">
        <v>0.999</v>
      </c>
      <c r="G192" s="176">
        <v>0.98</v>
      </c>
      <c r="H192" s="176">
        <v>0.995</v>
      </c>
      <c r="I192" s="176">
        <v>0.999</v>
      </c>
      <c r="J192" s="176">
        <v>0.99</v>
      </c>
      <c r="K192" s="176">
        <v>0.995</v>
      </c>
      <c r="L192" s="176">
        <v>1.0049999999999999</v>
      </c>
      <c r="M192" s="176">
        <v>0.99</v>
      </c>
      <c r="N192" s="176">
        <v>0.96</v>
      </c>
      <c r="O192" s="176">
        <v>0.96</v>
      </c>
      <c r="P192" s="176">
        <v>0.96</v>
      </c>
    </row>
    <row r="193" spans="1:16" x14ac:dyDescent="0.25">
      <c r="A193" s="175">
        <v>42552</v>
      </c>
      <c r="B193" s="176">
        <v>0.93059999999999998</v>
      </c>
      <c r="C193" s="176">
        <v>0.99</v>
      </c>
      <c r="D193" s="176">
        <v>0.96</v>
      </c>
      <c r="E193" s="176">
        <v>0.93059999999999998</v>
      </c>
      <c r="F193" s="176">
        <v>0.999</v>
      </c>
      <c r="G193" s="176">
        <v>0.98</v>
      </c>
      <c r="H193" s="176">
        <v>0.995</v>
      </c>
      <c r="I193" s="176">
        <v>0.999</v>
      </c>
      <c r="J193" s="176">
        <v>0.99</v>
      </c>
      <c r="K193" s="176">
        <v>0.995</v>
      </c>
      <c r="L193" s="176">
        <v>1.0049999999999999</v>
      </c>
      <c r="M193" s="176">
        <v>0.99</v>
      </c>
      <c r="N193" s="176">
        <v>0.96</v>
      </c>
      <c r="O193" s="176">
        <v>0.96</v>
      </c>
      <c r="P193" s="176">
        <v>0.96</v>
      </c>
    </row>
    <row r="194" spans="1:16" x14ac:dyDescent="0.25">
      <c r="A194" s="175">
        <v>42583</v>
      </c>
      <c r="B194" s="176">
        <v>0.93059999999999998</v>
      </c>
      <c r="C194" s="176">
        <v>0.99</v>
      </c>
      <c r="D194" s="176">
        <v>0.96</v>
      </c>
      <c r="E194" s="176">
        <v>0.93059999999999998</v>
      </c>
      <c r="F194" s="176">
        <v>0.999</v>
      </c>
      <c r="G194" s="176">
        <v>0.98</v>
      </c>
      <c r="H194" s="176">
        <v>0.995</v>
      </c>
      <c r="I194" s="176">
        <v>0.999</v>
      </c>
      <c r="J194" s="176">
        <v>0.99</v>
      </c>
      <c r="K194" s="176">
        <v>0.995</v>
      </c>
      <c r="L194" s="176">
        <v>1.0049999999999999</v>
      </c>
      <c r="M194" s="176">
        <v>0.99</v>
      </c>
      <c r="N194" s="176">
        <v>0.96</v>
      </c>
      <c r="O194" s="176">
        <v>0.96</v>
      </c>
      <c r="P194" s="176">
        <v>0.96</v>
      </c>
    </row>
    <row r="195" spans="1:16" x14ac:dyDescent="0.25">
      <c r="A195" s="175">
        <v>42614</v>
      </c>
      <c r="B195" s="176">
        <v>0.93059999999999998</v>
      </c>
      <c r="C195" s="176">
        <v>0.99</v>
      </c>
      <c r="D195" s="176">
        <v>0.96</v>
      </c>
      <c r="E195" s="176">
        <v>0.93059999999999998</v>
      </c>
      <c r="F195" s="176">
        <v>0.999</v>
      </c>
      <c r="G195" s="176">
        <v>0.98</v>
      </c>
      <c r="H195" s="176">
        <v>0.995</v>
      </c>
      <c r="I195" s="176">
        <v>0.999</v>
      </c>
      <c r="J195" s="176">
        <v>0.99</v>
      </c>
      <c r="K195" s="176">
        <v>0.995</v>
      </c>
      <c r="L195" s="176">
        <v>1.0049999999999999</v>
      </c>
      <c r="M195" s="176">
        <v>0.99</v>
      </c>
      <c r="N195" s="176">
        <v>0.96</v>
      </c>
      <c r="O195" s="176">
        <v>0.96</v>
      </c>
      <c r="P195" s="176">
        <v>0.96</v>
      </c>
    </row>
    <row r="196" spans="1:16" x14ac:dyDescent="0.25">
      <c r="A196" s="175">
        <v>42644</v>
      </c>
      <c r="B196" s="176">
        <v>0.93059999999999998</v>
      </c>
      <c r="C196" s="176">
        <v>0.99</v>
      </c>
      <c r="D196" s="176">
        <v>0.96</v>
      </c>
      <c r="E196" s="176">
        <v>0.93059999999999998</v>
      </c>
      <c r="F196" s="176">
        <v>0.999</v>
      </c>
      <c r="G196" s="176">
        <v>0.98</v>
      </c>
      <c r="H196" s="176">
        <v>0.995</v>
      </c>
      <c r="I196" s="176">
        <v>0.999</v>
      </c>
      <c r="J196" s="176">
        <v>0.99</v>
      </c>
      <c r="K196" s="176">
        <v>0.995</v>
      </c>
      <c r="L196" s="176">
        <v>1.0049999999999999</v>
      </c>
      <c r="M196" s="176">
        <v>0.99</v>
      </c>
      <c r="N196" s="176">
        <v>0.96</v>
      </c>
      <c r="O196" s="176">
        <v>0.96</v>
      </c>
      <c r="P196" s="176">
        <v>0.96</v>
      </c>
    </row>
    <row r="197" spans="1:16" x14ac:dyDescent="0.25">
      <c r="A197" s="175">
        <v>42675</v>
      </c>
      <c r="B197" s="176">
        <v>0.93059999999999998</v>
      </c>
      <c r="C197" s="176">
        <v>0.99</v>
      </c>
      <c r="D197" s="176">
        <v>0.96</v>
      </c>
      <c r="E197" s="176">
        <v>0.93059999999999998</v>
      </c>
      <c r="F197" s="176">
        <v>0.999</v>
      </c>
      <c r="G197" s="176">
        <v>0.98</v>
      </c>
      <c r="H197" s="176">
        <v>0.995</v>
      </c>
      <c r="I197" s="176">
        <v>0.999</v>
      </c>
      <c r="J197" s="176">
        <v>0.99</v>
      </c>
      <c r="K197" s="176">
        <v>0.995</v>
      </c>
      <c r="L197" s="176">
        <v>1.0049999999999999</v>
      </c>
      <c r="M197" s="176">
        <v>0.99</v>
      </c>
      <c r="N197" s="176">
        <v>0.96</v>
      </c>
      <c r="O197" s="176">
        <v>0.96</v>
      </c>
      <c r="P197" s="176">
        <v>0.96</v>
      </c>
    </row>
    <row r="198" spans="1:16" x14ac:dyDescent="0.25">
      <c r="A198" s="175">
        <v>42705</v>
      </c>
      <c r="B198" s="176">
        <v>0.93059999999999998</v>
      </c>
      <c r="C198" s="176">
        <v>0.99</v>
      </c>
      <c r="D198" s="176">
        <v>0.96</v>
      </c>
      <c r="E198" s="176">
        <v>0.93059999999999998</v>
      </c>
      <c r="F198" s="176">
        <v>0.999</v>
      </c>
      <c r="G198" s="176">
        <v>0.98</v>
      </c>
      <c r="H198" s="176">
        <v>0.995</v>
      </c>
      <c r="I198" s="176">
        <v>0.999</v>
      </c>
      <c r="J198" s="176">
        <v>0.99</v>
      </c>
      <c r="K198" s="176">
        <v>0.995</v>
      </c>
      <c r="L198" s="176">
        <v>1.0049999999999999</v>
      </c>
      <c r="M198" s="176">
        <v>0.99</v>
      </c>
      <c r="N198" s="176">
        <v>0.96</v>
      </c>
      <c r="O198" s="176">
        <v>0.96</v>
      </c>
      <c r="P198" s="176">
        <v>0.96</v>
      </c>
    </row>
    <row r="199" spans="1:16" x14ac:dyDescent="0.25">
      <c r="A199" s="175">
        <v>42736</v>
      </c>
      <c r="B199" s="176">
        <v>0.93059999999999998</v>
      </c>
      <c r="C199" s="176">
        <v>0.99</v>
      </c>
      <c r="D199" s="176">
        <v>0.96</v>
      </c>
      <c r="E199" s="176">
        <v>0.93059999999999998</v>
      </c>
      <c r="F199" s="176">
        <v>0.999</v>
      </c>
      <c r="G199" s="176">
        <v>0.98</v>
      </c>
      <c r="H199" s="176">
        <v>0.995</v>
      </c>
      <c r="I199" s="176">
        <v>0.999</v>
      </c>
      <c r="J199" s="176">
        <v>0.99</v>
      </c>
      <c r="K199" s="176">
        <v>0.995</v>
      </c>
      <c r="L199" s="176">
        <v>1.0049999999999999</v>
      </c>
      <c r="M199" s="176">
        <v>0.99</v>
      </c>
      <c r="N199" s="176">
        <v>0.96</v>
      </c>
      <c r="O199" s="176">
        <v>0.96</v>
      </c>
      <c r="P199" s="176">
        <v>0.96</v>
      </c>
    </row>
    <row r="200" spans="1:16" x14ac:dyDescent="0.25">
      <c r="A200" s="175">
        <v>42767</v>
      </c>
      <c r="B200" s="176">
        <v>0.93059999999999998</v>
      </c>
      <c r="C200" s="176">
        <v>0.99</v>
      </c>
      <c r="D200" s="176">
        <v>0.96</v>
      </c>
      <c r="E200" s="176">
        <v>0.93059999999999998</v>
      </c>
      <c r="F200" s="176">
        <v>0.999</v>
      </c>
      <c r="G200" s="176">
        <v>0.98</v>
      </c>
      <c r="H200" s="176">
        <v>0.995</v>
      </c>
      <c r="I200" s="176">
        <v>0.999</v>
      </c>
      <c r="J200" s="176">
        <v>0.99</v>
      </c>
      <c r="K200" s="176">
        <v>0.995</v>
      </c>
      <c r="L200" s="176">
        <v>1.0049999999999999</v>
      </c>
      <c r="M200" s="176">
        <v>0.99</v>
      </c>
      <c r="N200" s="176">
        <v>0.96</v>
      </c>
      <c r="O200" s="176">
        <v>0.96</v>
      </c>
      <c r="P200" s="176">
        <v>0.96</v>
      </c>
    </row>
    <row r="201" spans="1:16" x14ac:dyDescent="0.25">
      <c r="A201" s="175">
        <v>42795</v>
      </c>
      <c r="B201" s="176">
        <v>0.93059999999999998</v>
      </c>
      <c r="C201" s="176">
        <v>0.99</v>
      </c>
      <c r="D201" s="176">
        <v>0.96</v>
      </c>
      <c r="E201" s="176">
        <v>0.93059999999999998</v>
      </c>
      <c r="F201" s="176">
        <v>0.999</v>
      </c>
      <c r="G201" s="176">
        <v>0.98</v>
      </c>
      <c r="H201" s="176">
        <v>0.995</v>
      </c>
      <c r="I201" s="176">
        <v>0.999</v>
      </c>
      <c r="J201" s="176">
        <v>0.99</v>
      </c>
      <c r="K201" s="176">
        <v>0.995</v>
      </c>
      <c r="L201" s="176">
        <v>1.0049999999999999</v>
      </c>
      <c r="M201" s="176">
        <v>0.99</v>
      </c>
      <c r="N201" s="176">
        <v>0.96</v>
      </c>
      <c r="O201" s="176">
        <v>0.96</v>
      </c>
      <c r="P201" s="176">
        <v>0.96</v>
      </c>
    </row>
    <row r="202" spans="1:16" x14ac:dyDescent="0.25">
      <c r="A202" s="175">
        <v>42826</v>
      </c>
      <c r="B202" s="176">
        <v>0.93059999999999998</v>
      </c>
      <c r="C202" s="176">
        <v>0.99</v>
      </c>
      <c r="D202" s="176">
        <v>0.96</v>
      </c>
      <c r="E202" s="176">
        <v>0.93059999999999998</v>
      </c>
      <c r="F202" s="176">
        <v>0.999</v>
      </c>
      <c r="G202" s="176">
        <v>0.98</v>
      </c>
      <c r="H202" s="176">
        <v>0.995</v>
      </c>
      <c r="I202" s="176">
        <v>0.999</v>
      </c>
      <c r="J202" s="176">
        <v>0.99</v>
      </c>
      <c r="K202" s="176">
        <v>0.995</v>
      </c>
      <c r="L202" s="176">
        <v>1.0049999999999999</v>
      </c>
      <c r="M202" s="176">
        <v>0.99</v>
      </c>
      <c r="N202" s="176">
        <v>0.96</v>
      </c>
      <c r="O202" s="176">
        <v>0.96</v>
      </c>
      <c r="P202" s="176">
        <v>0.96</v>
      </c>
    </row>
    <row r="203" spans="1:16" x14ac:dyDescent="0.25">
      <c r="A203" s="175">
        <v>42856</v>
      </c>
      <c r="B203" s="176">
        <v>0.93059999999999998</v>
      </c>
      <c r="C203" s="176">
        <v>0.99</v>
      </c>
      <c r="D203" s="176">
        <v>0.96</v>
      </c>
      <c r="E203" s="176">
        <v>0.93059999999999998</v>
      </c>
      <c r="F203" s="176">
        <v>0.999</v>
      </c>
      <c r="G203" s="176">
        <v>0.98</v>
      </c>
      <c r="H203" s="176">
        <v>0.995</v>
      </c>
      <c r="I203" s="176">
        <v>0.999</v>
      </c>
      <c r="J203" s="176">
        <v>0.99</v>
      </c>
      <c r="K203" s="176">
        <v>0.995</v>
      </c>
      <c r="L203" s="176">
        <v>1.0049999999999999</v>
      </c>
      <c r="M203" s="176">
        <v>0.99</v>
      </c>
      <c r="N203" s="176">
        <v>0.96</v>
      </c>
      <c r="O203" s="176">
        <v>0.96</v>
      </c>
      <c r="P203" s="176">
        <v>0.96</v>
      </c>
    </row>
    <row r="204" spans="1:16" x14ac:dyDescent="0.25">
      <c r="A204" s="175">
        <v>42887</v>
      </c>
      <c r="B204" s="176">
        <v>0.93059999999999998</v>
      </c>
      <c r="C204" s="176">
        <v>0.99</v>
      </c>
      <c r="D204" s="176">
        <v>0.96</v>
      </c>
      <c r="E204" s="176">
        <v>0.93059999999999998</v>
      </c>
      <c r="F204" s="176">
        <v>0.999</v>
      </c>
      <c r="G204" s="176">
        <v>0.98</v>
      </c>
      <c r="H204" s="176">
        <v>0.995</v>
      </c>
      <c r="I204" s="176">
        <v>0.999</v>
      </c>
      <c r="J204" s="176">
        <v>0.99</v>
      </c>
      <c r="K204" s="176">
        <v>0.995</v>
      </c>
      <c r="L204" s="176">
        <v>1.0049999999999999</v>
      </c>
      <c r="M204" s="176">
        <v>0.99</v>
      </c>
      <c r="N204" s="176">
        <v>0.96</v>
      </c>
      <c r="O204" s="176">
        <v>0.96</v>
      </c>
      <c r="P204" s="176">
        <v>0.96</v>
      </c>
    </row>
    <row r="205" spans="1:16" x14ac:dyDescent="0.25">
      <c r="A205" s="175">
        <v>42917</v>
      </c>
      <c r="B205" s="176">
        <v>0.93059999999999998</v>
      </c>
      <c r="C205" s="176">
        <v>0.99</v>
      </c>
      <c r="D205" s="176">
        <v>0.96</v>
      </c>
      <c r="E205" s="176">
        <v>0.93059999999999998</v>
      </c>
      <c r="F205" s="176">
        <v>0.999</v>
      </c>
      <c r="G205" s="176">
        <v>0.98</v>
      </c>
      <c r="H205" s="176">
        <v>0.995</v>
      </c>
      <c r="I205" s="176">
        <v>0.999</v>
      </c>
      <c r="J205" s="176">
        <v>0.99</v>
      </c>
      <c r="K205" s="176">
        <v>0.995</v>
      </c>
      <c r="L205" s="176">
        <v>1.0049999999999999</v>
      </c>
      <c r="M205" s="176">
        <v>0.99</v>
      </c>
      <c r="N205" s="176">
        <v>0.96</v>
      </c>
      <c r="O205" s="176">
        <v>0.96</v>
      </c>
      <c r="P205" s="176">
        <v>0.96</v>
      </c>
    </row>
    <row r="206" spans="1:16" x14ac:dyDescent="0.25">
      <c r="A206" s="175">
        <v>42948</v>
      </c>
      <c r="B206" s="176">
        <v>0.93059999999999998</v>
      </c>
      <c r="C206" s="176">
        <v>0.99</v>
      </c>
      <c r="D206" s="176">
        <v>0.96</v>
      </c>
      <c r="E206" s="176">
        <v>0.93059999999999998</v>
      </c>
      <c r="F206" s="176">
        <v>0.999</v>
      </c>
      <c r="G206" s="176">
        <v>0.98</v>
      </c>
      <c r="H206" s="176">
        <v>0.995</v>
      </c>
      <c r="I206" s="176">
        <v>0.999</v>
      </c>
      <c r="J206" s="176">
        <v>0.99</v>
      </c>
      <c r="K206" s="176">
        <v>0.995</v>
      </c>
      <c r="L206" s="176">
        <v>1.0049999999999999</v>
      </c>
      <c r="M206" s="176">
        <v>0.99</v>
      </c>
      <c r="N206" s="176">
        <v>0.96</v>
      </c>
      <c r="O206" s="176">
        <v>0.96</v>
      </c>
      <c r="P206" s="176">
        <v>0.96</v>
      </c>
    </row>
    <row r="207" spans="1:16" x14ac:dyDescent="0.25">
      <c r="A207" s="175">
        <v>42979</v>
      </c>
      <c r="B207" s="176">
        <v>0.93059999999999998</v>
      </c>
      <c r="C207" s="176">
        <v>0.99</v>
      </c>
      <c r="D207" s="176">
        <v>0.96</v>
      </c>
      <c r="E207" s="176">
        <v>0.93059999999999998</v>
      </c>
      <c r="F207" s="176">
        <v>0.999</v>
      </c>
      <c r="G207" s="176">
        <v>0.98</v>
      </c>
      <c r="H207" s="176">
        <v>0.995</v>
      </c>
      <c r="I207" s="176">
        <v>0.999</v>
      </c>
      <c r="J207" s="176">
        <v>0.99</v>
      </c>
      <c r="K207" s="176">
        <v>0.995</v>
      </c>
      <c r="L207" s="176">
        <v>1.0049999999999999</v>
      </c>
      <c r="M207" s="176">
        <v>0.99</v>
      </c>
      <c r="N207" s="176">
        <v>0.96</v>
      </c>
      <c r="O207" s="176">
        <v>0.96</v>
      </c>
      <c r="P207" s="176">
        <v>0.96</v>
      </c>
    </row>
    <row r="208" spans="1:16" x14ac:dyDescent="0.25">
      <c r="A208" s="175">
        <v>43009</v>
      </c>
      <c r="B208" s="176">
        <v>0.93059999999999998</v>
      </c>
      <c r="C208" s="176">
        <v>0.99</v>
      </c>
      <c r="D208" s="176">
        <v>0.96</v>
      </c>
      <c r="E208" s="176">
        <v>0.93059999999999998</v>
      </c>
      <c r="F208" s="176">
        <v>0.999</v>
      </c>
      <c r="G208" s="176">
        <v>0.98</v>
      </c>
      <c r="H208" s="176">
        <v>0.995</v>
      </c>
      <c r="I208" s="176">
        <v>0.999</v>
      </c>
      <c r="J208" s="176">
        <v>0.99</v>
      </c>
      <c r="K208" s="176">
        <v>0.995</v>
      </c>
      <c r="L208" s="176">
        <v>1.0049999999999999</v>
      </c>
      <c r="M208" s="176">
        <v>0.99</v>
      </c>
      <c r="N208" s="176">
        <v>0.96</v>
      </c>
      <c r="O208" s="176">
        <v>0.96</v>
      </c>
      <c r="P208" s="176">
        <v>0.96</v>
      </c>
    </row>
    <row r="209" spans="1:16" x14ac:dyDescent="0.25">
      <c r="A209" s="175">
        <v>43040</v>
      </c>
      <c r="B209" s="176">
        <v>0.93059999999999998</v>
      </c>
      <c r="C209" s="176">
        <v>0.99</v>
      </c>
      <c r="D209" s="176">
        <v>0.96</v>
      </c>
      <c r="E209" s="176">
        <v>0.93059999999999998</v>
      </c>
      <c r="F209" s="176">
        <v>0.999</v>
      </c>
      <c r="G209" s="176">
        <v>0.98</v>
      </c>
      <c r="H209" s="176">
        <v>0.995</v>
      </c>
      <c r="I209" s="176">
        <v>0.999</v>
      </c>
      <c r="J209" s="176">
        <v>0.99</v>
      </c>
      <c r="K209" s="176">
        <v>0.995</v>
      </c>
      <c r="L209" s="176">
        <v>1.0049999999999999</v>
      </c>
      <c r="M209" s="176">
        <v>0.99</v>
      </c>
      <c r="N209" s="176">
        <v>0.96</v>
      </c>
      <c r="O209" s="176">
        <v>0.96</v>
      </c>
      <c r="P209" s="176">
        <v>0.96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T2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3.2" x14ac:dyDescent="0.25"/>
  <cols>
    <col min="1" max="1" width="9.109375" style="175" customWidth="1"/>
    <col min="2" max="2" width="14.5546875" style="176" customWidth="1"/>
    <col min="3" max="3" width="16.109375" style="176" customWidth="1"/>
    <col min="4" max="4" width="18.6640625" style="176" customWidth="1"/>
    <col min="5" max="5" width="13.88671875" style="176" customWidth="1"/>
    <col min="6" max="6" width="16.33203125" style="176" customWidth="1"/>
    <col min="7" max="7" width="11" style="176" customWidth="1"/>
    <col min="8" max="8" width="12.5546875" style="176" customWidth="1"/>
    <col min="9" max="9" width="9.5546875" style="54" bestFit="1" customWidth="1"/>
    <col min="10" max="10" width="12.33203125" style="54" bestFit="1" customWidth="1"/>
    <col min="11" max="11" width="12.88671875" bestFit="1" customWidth="1"/>
    <col min="12" max="12" width="12.5546875" bestFit="1" customWidth="1"/>
    <col min="13" max="13" width="17.6640625" bestFit="1" customWidth="1"/>
    <col min="14" max="14" width="17.88671875" bestFit="1" customWidth="1"/>
    <col min="15" max="15" width="14.5546875" bestFit="1" customWidth="1"/>
    <col min="16" max="16" width="10.88671875" bestFit="1" customWidth="1"/>
    <col min="17" max="20" width="2" customWidth="1"/>
  </cols>
  <sheetData>
    <row r="1" spans="1:20" x14ac:dyDescent="0.25">
      <c r="A1" s="175" t="s">
        <v>7</v>
      </c>
      <c r="B1" s="237" t="s">
        <v>94</v>
      </c>
      <c r="C1" s="237" t="s">
        <v>78</v>
      </c>
      <c r="D1" s="237" t="s">
        <v>100</v>
      </c>
      <c r="E1" s="237" t="s">
        <v>76</v>
      </c>
      <c r="F1" s="237" t="s">
        <v>95</v>
      </c>
      <c r="G1" s="237" t="s">
        <v>102</v>
      </c>
      <c r="H1" s="237" t="s">
        <v>66</v>
      </c>
      <c r="I1" s="237" t="s">
        <v>84</v>
      </c>
      <c r="J1" s="237" t="s">
        <v>177</v>
      </c>
      <c r="K1" s="237" t="s">
        <v>70</v>
      </c>
      <c r="L1" s="237" t="s">
        <v>74</v>
      </c>
      <c r="M1" s="237" t="s">
        <v>79</v>
      </c>
      <c r="N1" s="237" t="s">
        <v>99</v>
      </c>
      <c r="O1" s="237" t="s">
        <v>96</v>
      </c>
      <c r="P1" s="237" t="s">
        <v>98</v>
      </c>
      <c r="Q1" s="237">
        <v>0</v>
      </c>
      <c r="R1" s="237">
        <v>0</v>
      </c>
      <c r="S1" s="237">
        <v>0</v>
      </c>
      <c r="T1" s="237">
        <v>0</v>
      </c>
    </row>
    <row r="2" spans="1:20" x14ac:dyDescent="0.25">
      <c r="B2" s="177">
        <v>2</v>
      </c>
      <c r="C2" s="177">
        <v>3</v>
      </c>
      <c r="D2" s="177">
        <v>4</v>
      </c>
      <c r="E2" s="177">
        <v>5</v>
      </c>
      <c r="F2" s="177">
        <v>6</v>
      </c>
      <c r="G2" s="177">
        <v>7</v>
      </c>
      <c r="H2" s="177">
        <v>8</v>
      </c>
      <c r="I2" s="177">
        <v>9</v>
      </c>
      <c r="J2" s="177">
        <v>10</v>
      </c>
      <c r="K2" s="177">
        <v>11</v>
      </c>
      <c r="L2" s="177">
        <v>12</v>
      </c>
      <c r="M2" s="177">
        <v>13</v>
      </c>
      <c r="N2" s="177">
        <v>14</v>
      </c>
      <c r="O2" s="177">
        <v>15</v>
      </c>
      <c r="P2" s="177">
        <v>16</v>
      </c>
    </row>
    <row r="3" spans="1:20" x14ac:dyDescent="0.25">
      <c r="A3" s="175">
        <v>36770</v>
      </c>
      <c r="B3" s="176">
        <f>'CORE DWNLD'!B3+'CORE DELTA'!B3</f>
        <v>0.99830915684013177</v>
      </c>
      <c r="C3" s="176">
        <f>'CORE DWNLD'!C3+'CORE DELTA'!C3</f>
        <v>0.99830915684013177</v>
      </c>
      <c r="D3" s="176">
        <f>'CORE DWNLD'!D3+'CORE DELTA'!D3</f>
        <v>0.995</v>
      </c>
      <c r="E3" s="176">
        <f>'CORE DWNLD'!E3+'CORE DELTA'!E3</f>
        <v>0.84</v>
      </c>
      <c r="F3" s="176">
        <f>'CORE DWNLD'!F3+'CORE DELTA'!F3</f>
        <v>0.84</v>
      </c>
      <c r="G3" s="176">
        <f>'CORE DWNLD'!G3+'CORE DELTA'!G3</f>
        <v>0.99407144019191562</v>
      </c>
      <c r="H3" s="176">
        <f>'CORE DWNLD'!H3+'CORE DELTA'!H3</f>
        <v>0.995</v>
      </c>
      <c r="I3" s="176">
        <f>'CORE DWNLD'!I3+'CORE DELTA'!I3</f>
        <v>0.99250000000000005</v>
      </c>
      <c r="J3" s="176">
        <f>'CORE DWNLD'!J3+'CORE DELTA'!J3</f>
        <v>0.99750000000000005</v>
      </c>
      <c r="K3" s="176">
        <f>'CORE DWNLD'!K3+'CORE DELTA'!K3</f>
        <v>0.83</v>
      </c>
      <c r="L3" s="176">
        <f>'CORE DWNLD'!L3+'CORE DELTA'!L3</f>
        <v>0.99250000000000005</v>
      </c>
      <c r="M3" s="176">
        <f>'CORE DWNLD'!M3+'CORE DELTA'!M3</f>
        <v>1.0049999999999999</v>
      </c>
      <c r="N3" s="176">
        <f>'CORE DWNLD'!N3+'CORE DELTA'!N3</f>
        <v>0.99</v>
      </c>
      <c r="O3" s="176">
        <f>'CORE DWNLD'!O3+'CORE DELTA'!O3</f>
        <v>0</v>
      </c>
    </row>
    <row r="4" spans="1:20" x14ac:dyDescent="0.25">
      <c r="A4" s="175">
        <v>36800</v>
      </c>
      <c r="B4" s="176">
        <f>'CORE DWNLD'!B4+'CORE DELTA'!B4</f>
        <v>0.99250000000000005</v>
      </c>
      <c r="C4" s="176">
        <f>'CORE DWNLD'!C4+'CORE DELTA'!C4</f>
        <v>0.995</v>
      </c>
      <c r="D4" s="176">
        <f>'CORE DWNLD'!D4+'CORE DELTA'!D4</f>
        <v>0.84</v>
      </c>
      <c r="E4" s="176">
        <f>'CORE DWNLD'!E4+'CORE DELTA'!E4</f>
        <v>0.99407144019191562</v>
      </c>
      <c r="F4" s="176">
        <f>'CORE DWNLD'!F4+'CORE DELTA'!F4</f>
        <v>0.999</v>
      </c>
      <c r="G4" s="176">
        <f>'CORE DWNLD'!G4+'CORE DELTA'!G4</f>
        <v>0.73</v>
      </c>
      <c r="H4" s="176">
        <f>'CORE DWNLD'!H4+'CORE DELTA'!H4</f>
        <v>0.99750000000000005</v>
      </c>
      <c r="I4" s="176">
        <f>'CORE DWNLD'!I4+'CORE DELTA'!I4</f>
        <v>0.999</v>
      </c>
      <c r="J4" s="176">
        <f>'CORE DWNLD'!J4+'CORE DELTA'!J4</f>
        <v>0.99250000000000005</v>
      </c>
      <c r="K4" s="176">
        <f>'CORE DWNLD'!K4+'CORE DELTA'!K4</f>
        <v>0.995</v>
      </c>
      <c r="L4" s="176">
        <f>'CORE DWNLD'!L4+'CORE DELTA'!L4</f>
        <v>1.0049999999999999</v>
      </c>
      <c r="M4" s="176">
        <f>'CORE DWNLD'!M4+'CORE DELTA'!M4</f>
        <v>0.99</v>
      </c>
      <c r="N4" s="176">
        <f>'CORE DWNLD'!N4+'CORE DELTA'!N4</f>
        <v>0.84</v>
      </c>
      <c r="O4" s="176">
        <f>'CORE DWNLD'!O4+'CORE DELTA'!O4</f>
        <v>0.84</v>
      </c>
      <c r="P4" s="176">
        <f>'CORE DWNLD'!P4+'CORE DELTA'!P4</f>
        <v>0.84</v>
      </c>
    </row>
    <row r="5" spans="1:20" x14ac:dyDescent="0.25">
      <c r="A5" s="175">
        <v>36831</v>
      </c>
      <c r="B5" s="176">
        <v>0.86</v>
      </c>
      <c r="C5" s="176">
        <v>0.99</v>
      </c>
      <c r="D5" s="176">
        <v>0.98</v>
      </c>
      <c r="E5" s="176">
        <v>0.99850000000000005</v>
      </c>
      <c r="F5" s="176">
        <v>0.999</v>
      </c>
      <c r="G5" s="176">
        <v>0.82</v>
      </c>
      <c r="H5" s="176">
        <v>0.99850000000000005</v>
      </c>
      <c r="I5" s="176">
        <v>0.999</v>
      </c>
      <c r="J5" s="176">
        <v>0.99</v>
      </c>
      <c r="K5" s="176">
        <v>0.995</v>
      </c>
      <c r="L5" s="176">
        <v>0.995</v>
      </c>
      <c r="M5" s="176">
        <v>0.995</v>
      </c>
      <c r="N5" s="176">
        <v>0.92</v>
      </c>
      <c r="O5" s="176">
        <v>0.98</v>
      </c>
      <c r="P5" s="176">
        <v>0.96</v>
      </c>
    </row>
    <row r="6" spans="1:20" x14ac:dyDescent="0.25">
      <c r="A6" s="175">
        <v>36861</v>
      </c>
      <c r="B6" s="176">
        <v>0.74</v>
      </c>
      <c r="C6" s="176">
        <v>0.99</v>
      </c>
      <c r="D6" s="176">
        <v>0.98</v>
      </c>
      <c r="E6" s="176">
        <v>0.99850000000000005</v>
      </c>
      <c r="F6" s="176">
        <v>0.999</v>
      </c>
      <c r="G6" s="176">
        <v>0.82</v>
      </c>
      <c r="H6" s="176">
        <v>0.99850000000000005</v>
      </c>
      <c r="I6" s="176">
        <v>0.999</v>
      </c>
      <c r="J6" s="176">
        <v>0.99</v>
      </c>
      <c r="K6" s="176">
        <v>0.995</v>
      </c>
      <c r="L6" s="176">
        <v>0.995</v>
      </c>
      <c r="M6" s="176">
        <v>0.995</v>
      </c>
      <c r="N6" s="176">
        <v>0.92</v>
      </c>
      <c r="O6" s="176">
        <v>0.98</v>
      </c>
      <c r="P6" s="176">
        <v>0.96</v>
      </c>
    </row>
    <row r="7" spans="1:20" x14ac:dyDescent="0.25">
      <c r="A7" s="175">
        <v>36892</v>
      </c>
      <c r="B7" s="176">
        <v>0.74</v>
      </c>
      <c r="C7" s="176">
        <v>0.99</v>
      </c>
      <c r="D7" s="176">
        <v>0.98</v>
      </c>
      <c r="E7" s="176">
        <v>0.99850000000000005</v>
      </c>
      <c r="F7" s="176">
        <v>0.999</v>
      </c>
      <c r="G7" s="176">
        <v>0.82</v>
      </c>
      <c r="H7" s="176">
        <v>0.99850000000000005</v>
      </c>
      <c r="I7" s="176">
        <v>0.999</v>
      </c>
      <c r="J7" s="176">
        <v>0.99</v>
      </c>
      <c r="K7" s="176">
        <v>0.995</v>
      </c>
      <c r="L7" s="176">
        <v>0.995</v>
      </c>
      <c r="M7" s="176">
        <v>0.995</v>
      </c>
      <c r="N7" s="176">
        <v>0.92</v>
      </c>
      <c r="O7" s="176">
        <v>0.98</v>
      </c>
      <c r="P7" s="176">
        <v>0.96</v>
      </c>
    </row>
    <row r="8" spans="1:20" x14ac:dyDescent="0.25">
      <c r="A8" s="175">
        <v>36923</v>
      </c>
      <c r="B8" s="176">
        <v>0.74</v>
      </c>
      <c r="C8" s="176">
        <v>0.99</v>
      </c>
      <c r="D8" s="176">
        <v>0.98</v>
      </c>
      <c r="E8" s="176">
        <v>0.99850000000000005</v>
      </c>
      <c r="F8" s="176">
        <v>0.999</v>
      </c>
      <c r="G8" s="176">
        <v>0.82</v>
      </c>
      <c r="H8" s="176">
        <v>0.99850000000000005</v>
      </c>
      <c r="I8" s="176">
        <v>0.999</v>
      </c>
      <c r="J8" s="176">
        <v>0.99</v>
      </c>
      <c r="K8" s="176">
        <v>0.995</v>
      </c>
      <c r="L8" s="176">
        <v>0.995</v>
      </c>
      <c r="M8" s="176">
        <v>0.995</v>
      </c>
      <c r="N8" s="176">
        <v>0.92</v>
      </c>
      <c r="O8" s="176">
        <v>0.98</v>
      </c>
      <c r="P8" s="176">
        <v>0.96</v>
      </c>
    </row>
    <row r="9" spans="1:20" x14ac:dyDescent="0.25">
      <c r="A9" s="175">
        <v>36951</v>
      </c>
      <c r="B9" s="176">
        <v>0.77</v>
      </c>
      <c r="C9" s="176">
        <v>0.99</v>
      </c>
      <c r="D9" s="176">
        <v>0.98</v>
      </c>
      <c r="E9" s="176">
        <v>0.99850000000000005</v>
      </c>
      <c r="F9" s="176">
        <v>0.999</v>
      </c>
      <c r="G9" s="176">
        <v>0.82</v>
      </c>
      <c r="H9" s="176">
        <v>0.99850000000000005</v>
      </c>
      <c r="I9" s="176">
        <v>0.999</v>
      </c>
      <c r="J9" s="176">
        <v>0.99</v>
      </c>
      <c r="K9" s="176">
        <v>0.995</v>
      </c>
      <c r="L9" s="176">
        <v>0.995</v>
      </c>
      <c r="M9" s="176">
        <v>0.995</v>
      </c>
      <c r="N9" s="176">
        <v>0.92</v>
      </c>
      <c r="O9" s="176">
        <v>0.98</v>
      </c>
      <c r="P9" s="176">
        <v>0.96</v>
      </c>
    </row>
    <row r="10" spans="1:20" x14ac:dyDescent="0.25">
      <c r="A10" s="175">
        <v>36982</v>
      </c>
      <c r="B10" s="176">
        <v>0.98250000000000004</v>
      </c>
      <c r="C10" s="176">
        <v>0.99</v>
      </c>
      <c r="D10" s="176">
        <v>0.98</v>
      </c>
      <c r="E10" s="176">
        <v>0.99407144019191562</v>
      </c>
      <c r="F10" s="176">
        <v>0.999</v>
      </c>
      <c r="G10" s="176">
        <v>0.8</v>
      </c>
      <c r="H10" s="176">
        <v>0.995</v>
      </c>
      <c r="I10" s="176">
        <v>0.999</v>
      </c>
      <c r="J10" s="176">
        <v>0.99</v>
      </c>
      <c r="K10" s="176">
        <v>0.995</v>
      </c>
      <c r="L10" s="176">
        <v>1.0049999999999999</v>
      </c>
      <c r="M10" s="176">
        <v>0.99</v>
      </c>
      <c r="N10" s="176">
        <v>0.96</v>
      </c>
      <c r="O10" s="176">
        <v>0.98</v>
      </c>
      <c r="P10" s="176">
        <v>0.96</v>
      </c>
    </row>
    <row r="11" spans="1:20" x14ac:dyDescent="0.25">
      <c r="A11" s="175">
        <v>37012</v>
      </c>
      <c r="B11" s="176">
        <v>0.98250000000000004</v>
      </c>
      <c r="C11" s="176">
        <v>0.99</v>
      </c>
      <c r="D11" s="176">
        <v>0.98</v>
      </c>
      <c r="E11" s="176">
        <v>0.99407144019191562</v>
      </c>
      <c r="F11" s="176">
        <v>0.999</v>
      </c>
      <c r="G11" s="176">
        <v>0.8</v>
      </c>
      <c r="H11" s="176">
        <v>0.995</v>
      </c>
      <c r="I11" s="176">
        <v>0.999</v>
      </c>
      <c r="J11" s="176">
        <v>0.99</v>
      </c>
      <c r="K11" s="176">
        <v>0.995</v>
      </c>
      <c r="L11" s="176">
        <v>1.0049999999999999</v>
      </c>
      <c r="M11" s="176">
        <v>0.99</v>
      </c>
      <c r="N11" s="176">
        <v>0.96</v>
      </c>
      <c r="O11" s="176">
        <v>0.98</v>
      </c>
      <c r="P11" s="176">
        <v>0.96</v>
      </c>
    </row>
    <row r="12" spans="1:20" x14ac:dyDescent="0.25">
      <c r="A12" s="175">
        <v>37043</v>
      </c>
      <c r="B12" s="176">
        <v>0.98250000000000004</v>
      </c>
      <c r="C12" s="176">
        <v>0.99</v>
      </c>
      <c r="D12" s="176">
        <v>0.98</v>
      </c>
      <c r="E12" s="176">
        <v>0.99407144019191562</v>
      </c>
      <c r="F12" s="176">
        <v>0.999</v>
      </c>
      <c r="G12" s="176">
        <v>0.8</v>
      </c>
      <c r="H12" s="176">
        <v>0.995</v>
      </c>
      <c r="I12" s="176">
        <v>0.999</v>
      </c>
      <c r="J12" s="176">
        <v>0.99</v>
      </c>
      <c r="K12" s="176">
        <v>0.995</v>
      </c>
      <c r="L12" s="176">
        <v>1.0049999999999999</v>
      </c>
      <c r="M12" s="176">
        <v>0.99</v>
      </c>
      <c r="N12" s="176">
        <v>0.96</v>
      </c>
      <c r="O12" s="176">
        <v>0.98</v>
      </c>
      <c r="P12" s="176">
        <v>0.96</v>
      </c>
    </row>
    <row r="13" spans="1:20" x14ac:dyDescent="0.25">
      <c r="A13" s="175">
        <v>37073</v>
      </c>
      <c r="B13" s="176">
        <v>0.98250000000000004</v>
      </c>
      <c r="C13" s="176">
        <v>0.99</v>
      </c>
      <c r="D13" s="176">
        <v>0.98</v>
      </c>
      <c r="E13" s="176">
        <v>0.99407144019191562</v>
      </c>
      <c r="F13" s="176">
        <v>0.999</v>
      </c>
      <c r="G13" s="176">
        <v>0.8</v>
      </c>
      <c r="H13" s="176">
        <v>0.995</v>
      </c>
      <c r="I13" s="176">
        <v>0.999</v>
      </c>
      <c r="J13" s="176">
        <v>0.99</v>
      </c>
      <c r="K13" s="176">
        <v>0.995</v>
      </c>
      <c r="L13" s="176">
        <v>1.0049999999999999</v>
      </c>
      <c r="M13" s="176">
        <v>0.99</v>
      </c>
      <c r="N13" s="176">
        <v>0.96</v>
      </c>
      <c r="O13" s="176">
        <v>0.98</v>
      </c>
      <c r="P13" s="176">
        <v>0.96</v>
      </c>
    </row>
    <row r="14" spans="1:20" x14ac:dyDescent="0.25">
      <c r="A14" s="175">
        <v>37104</v>
      </c>
      <c r="B14" s="176">
        <v>0.98250000000000004</v>
      </c>
      <c r="C14" s="176">
        <v>0.99</v>
      </c>
      <c r="D14" s="176">
        <v>0.98</v>
      </c>
      <c r="E14" s="176">
        <v>0.99407144019191562</v>
      </c>
      <c r="F14" s="176">
        <v>0.999</v>
      </c>
      <c r="G14" s="176">
        <v>0.8</v>
      </c>
      <c r="H14" s="176">
        <v>0.995</v>
      </c>
      <c r="I14" s="176">
        <v>0.999</v>
      </c>
      <c r="J14" s="176">
        <v>0.99</v>
      </c>
      <c r="K14" s="176">
        <v>0.995</v>
      </c>
      <c r="L14" s="176">
        <v>1.0049999999999999</v>
      </c>
      <c r="M14" s="176">
        <v>0.99</v>
      </c>
      <c r="N14" s="176">
        <v>0.96</v>
      </c>
      <c r="O14" s="176">
        <v>0.98</v>
      </c>
      <c r="P14" s="176">
        <v>0.96</v>
      </c>
    </row>
    <row r="15" spans="1:20" x14ac:dyDescent="0.25">
      <c r="A15" s="175">
        <v>37135</v>
      </c>
      <c r="B15" s="176">
        <v>0.98250000000000004</v>
      </c>
      <c r="C15" s="176">
        <v>0.99</v>
      </c>
      <c r="D15" s="176">
        <v>0.98</v>
      </c>
      <c r="E15" s="176">
        <v>0.99407144019191562</v>
      </c>
      <c r="F15" s="176">
        <v>0.999</v>
      </c>
      <c r="G15" s="176">
        <v>0.8</v>
      </c>
      <c r="H15" s="176">
        <v>0.995</v>
      </c>
      <c r="I15" s="176">
        <v>0.999</v>
      </c>
      <c r="J15" s="176">
        <v>0.99</v>
      </c>
      <c r="K15" s="176">
        <v>0.995</v>
      </c>
      <c r="L15" s="176">
        <v>1.0049999999999999</v>
      </c>
      <c r="M15" s="176">
        <v>0.99</v>
      </c>
      <c r="N15" s="176">
        <v>0.96</v>
      </c>
      <c r="O15" s="176">
        <v>0.98</v>
      </c>
      <c r="P15" s="176">
        <v>0.96</v>
      </c>
    </row>
    <row r="16" spans="1:20" x14ac:dyDescent="0.25">
      <c r="A16" s="175">
        <v>37165</v>
      </c>
      <c r="B16" s="176">
        <v>0.98250000000000004</v>
      </c>
      <c r="C16" s="176">
        <v>0.99</v>
      </c>
      <c r="D16" s="176">
        <v>0.98</v>
      </c>
      <c r="E16" s="176">
        <v>0.99407144019191562</v>
      </c>
      <c r="F16" s="176">
        <v>0.999</v>
      </c>
      <c r="G16" s="176">
        <v>0.8</v>
      </c>
      <c r="H16" s="176">
        <v>0.995</v>
      </c>
      <c r="I16" s="176">
        <v>0.999</v>
      </c>
      <c r="J16" s="176">
        <v>0.99</v>
      </c>
      <c r="K16" s="176">
        <v>0.995</v>
      </c>
      <c r="L16" s="176">
        <v>1.0049999999999999</v>
      </c>
      <c r="M16" s="176">
        <v>0.99</v>
      </c>
      <c r="N16" s="176">
        <v>0.96</v>
      </c>
      <c r="O16" s="176">
        <v>0.98</v>
      </c>
      <c r="P16" s="176">
        <v>0.96</v>
      </c>
    </row>
    <row r="17" spans="1:16" x14ac:dyDescent="0.25">
      <c r="A17" s="175">
        <v>37196</v>
      </c>
      <c r="B17" s="176">
        <v>0.95</v>
      </c>
      <c r="C17" s="176">
        <v>0.99</v>
      </c>
      <c r="D17" s="176">
        <v>0.96</v>
      </c>
      <c r="E17" s="176">
        <v>0.98410764751845092</v>
      </c>
      <c r="F17" s="176">
        <v>0.999</v>
      </c>
      <c r="G17" s="176">
        <v>0.98</v>
      </c>
      <c r="H17" s="176">
        <v>0.995</v>
      </c>
      <c r="I17" s="176">
        <v>0.999</v>
      </c>
      <c r="J17" s="176">
        <v>0.99</v>
      </c>
      <c r="K17" s="176">
        <v>0.995</v>
      </c>
      <c r="L17" s="176">
        <v>1.0049999999999999</v>
      </c>
      <c r="M17" s="176">
        <v>0.99</v>
      </c>
      <c r="N17" s="176">
        <v>0.96</v>
      </c>
      <c r="O17" s="176">
        <v>0.96</v>
      </c>
      <c r="P17" s="176">
        <v>0.96</v>
      </c>
    </row>
    <row r="18" spans="1:16" x14ac:dyDescent="0.25">
      <c r="A18" s="175">
        <v>37226</v>
      </c>
      <c r="B18" s="176">
        <v>0.95</v>
      </c>
      <c r="C18" s="176">
        <v>0.99</v>
      </c>
      <c r="D18" s="176">
        <v>0.96</v>
      </c>
      <c r="E18" s="176">
        <v>0.98410764751845092</v>
      </c>
      <c r="F18" s="176">
        <v>0.999</v>
      </c>
      <c r="G18" s="176">
        <v>0.98</v>
      </c>
      <c r="H18" s="176">
        <v>0.995</v>
      </c>
      <c r="I18" s="176">
        <v>0.999</v>
      </c>
      <c r="J18" s="176">
        <v>0.99</v>
      </c>
      <c r="K18" s="176">
        <v>0.995</v>
      </c>
      <c r="L18" s="176">
        <v>1.0049999999999999</v>
      </c>
      <c r="M18" s="176">
        <v>0.99</v>
      </c>
      <c r="N18" s="176">
        <v>0.96</v>
      </c>
      <c r="O18" s="176">
        <v>0.96</v>
      </c>
      <c r="P18" s="176">
        <v>0.96</v>
      </c>
    </row>
    <row r="19" spans="1:16" x14ac:dyDescent="0.25">
      <c r="A19" s="175">
        <v>37257</v>
      </c>
      <c r="B19" s="176">
        <v>0.95</v>
      </c>
      <c r="C19" s="176">
        <v>0.99</v>
      </c>
      <c r="D19" s="176">
        <v>0.96</v>
      </c>
      <c r="E19" s="176">
        <v>0.98410764751845092</v>
      </c>
      <c r="F19" s="176">
        <v>0.999</v>
      </c>
      <c r="G19" s="176">
        <v>0.98</v>
      </c>
      <c r="H19" s="176">
        <v>0.995</v>
      </c>
      <c r="I19" s="176">
        <v>0.999</v>
      </c>
      <c r="J19" s="176">
        <v>0.99</v>
      </c>
      <c r="K19" s="176">
        <v>0.995</v>
      </c>
      <c r="L19" s="176">
        <v>1.0049999999999999</v>
      </c>
      <c r="M19" s="176">
        <v>0.99</v>
      </c>
      <c r="N19" s="176">
        <v>0.96</v>
      </c>
      <c r="O19" s="176">
        <v>0.96</v>
      </c>
      <c r="P19" s="176">
        <v>0.96</v>
      </c>
    </row>
    <row r="20" spans="1:16" x14ac:dyDescent="0.25">
      <c r="A20" s="175">
        <v>37288</v>
      </c>
      <c r="B20" s="176">
        <v>0.95</v>
      </c>
      <c r="C20" s="176">
        <v>0.99</v>
      </c>
      <c r="D20" s="176">
        <v>0.96</v>
      </c>
      <c r="E20" s="176">
        <v>0.98410764751845092</v>
      </c>
      <c r="F20" s="176">
        <v>0.999</v>
      </c>
      <c r="G20" s="176">
        <v>0.98</v>
      </c>
      <c r="H20" s="176">
        <v>0.995</v>
      </c>
      <c r="I20" s="176">
        <v>0.999</v>
      </c>
      <c r="J20" s="176">
        <v>0.99</v>
      </c>
      <c r="K20" s="176">
        <v>0.995</v>
      </c>
      <c r="L20" s="176">
        <v>1.0049999999999999</v>
      </c>
      <c r="M20" s="176">
        <v>0.99</v>
      </c>
      <c r="N20" s="176">
        <v>0.96</v>
      </c>
      <c r="O20" s="176">
        <v>0.96</v>
      </c>
      <c r="P20" s="176">
        <v>0.96</v>
      </c>
    </row>
    <row r="21" spans="1:16" x14ac:dyDescent="0.25">
      <c r="A21" s="175">
        <v>37316</v>
      </c>
      <c r="B21" s="176">
        <v>0.95</v>
      </c>
      <c r="C21" s="176">
        <v>0.99</v>
      </c>
      <c r="D21" s="176">
        <v>0.96</v>
      </c>
      <c r="E21" s="176">
        <v>0.98410764751845092</v>
      </c>
      <c r="F21" s="176">
        <v>0.999</v>
      </c>
      <c r="G21" s="176">
        <v>0.98</v>
      </c>
      <c r="H21" s="176">
        <v>0.995</v>
      </c>
      <c r="I21" s="176">
        <v>0.999</v>
      </c>
      <c r="J21" s="176">
        <v>0.99</v>
      </c>
      <c r="K21" s="176">
        <v>0.995</v>
      </c>
      <c r="L21" s="176">
        <v>1.0049999999999999</v>
      </c>
      <c r="M21" s="176">
        <v>0.99</v>
      </c>
      <c r="N21" s="176">
        <v>0.96</v>
      </c>
      <c r="O21" s="176">
        <v>0.96</v>
      </c>
      <c r="P21" s="176">
        <v>0.96</v>
      </c>
    </row>
    <row r="22" spans="1:16" x14ac:dyDescent="0.25">
      <c r="A22" s="175">
        <v>37347</v>
      </c>
      <c r="B22" s="176">
        <v>0.98042074975743199</v>
      </c>
      <c r="C22" s="176">
        <v>0.99</v>
      </c>
      <c r="D22" s="176">
        <v>0.96</v>
      </c>
      <c r="E22" s="176">
        <v>0.99407144019191562</v>
      </c>
      <c r="F22" s="176">
        <v>0.999</v>
      </c>
      <c r="G22" s="176">
        <v>0.99</v>
      </c>
      <c r="H22" s="176">
        <v>0.995</v>
      </c>
      <c r="I22" s="176">
        <v>0.999</v>
      </c>
      <c r="J22" s="176">
        <v>0.99</v>
      </c>
      <c r="K22" s="176">
        <v>0.995</v>
      </c>
      <c r="L22" s="176">
        <v>1.0049999999999999</v>
      </c>
      <c r="M22" s="176">
        <v>0.99</v>
      </c>
      <c r="N22" s="176">
        <v>0.96</v>
      </c>
      <c r="O22" s="176">
        <v>0.96</v>
      </c>
      <c r="P22" s="176">
        <v>0.96</v>
      </c>
    </row>
    <row r="23" spans="1:16" x14ac:dyDescent="0.25">
      <c r="A23" s="175">
        <v>37377</v>
      </c>
      <c r="B23" s="176">
        <v>0.98042074975743199</v>
      </c>
      <c r="C23" s="176">
        <v>0.99</v>
      </c>
      <c r="D23" s="176">
        <v>0.96</v>
      </c>
      <c r="E23" s="176">
        <v>0.99407144019191562</v>
      </c>
      <c r="F23" s="176">
        <v>0.999</v>
      </c>
      <c r="G23" s="176">
        <v>0.99</v>
      </c>
      <c r="H23" s="176">
        <v>0.995</v>
      </c>
      <c r="I23" s="176">
        <v>0.999</v>
      </c>
      <c r="J23" s="176">
        <v>0.99</v>
      </c>
      <c r="K23" s="176">
        <v>0.995</v>
      </c>
      <c r="L23" s="176">
        <v>1.0049999999999999</v>
      </c>
      <c r="M23" s="176">
        <v>0.99</v>
      </c>
      <c r="N23" s="176">
        <v>0.96</v>
      </c>
      <c r="O23" s="176">
        <v>0.96</v>
      </c>
      <c r="P23" s="176">
        <v>0.96</v>
      </c>
    </row>
    <row r="24" spans="1:16" x14ac:dyDescent="0.25">
      <c r="A24" s="175">
        <v>37408</v>
      </c>
      <c r="B24" s="176">
        <v>0.98042074975743199</v>
      </c>
      <c r="C24" s="176">
        <v>0.99</v>
      </c>
      <c r="D24" s="176">
        <v>0.96</v>
      </c>
      <c r="E24" s="176">
        <v>0.99407144019191562</v>
      </c>
      <c r="F24" s="176">
        <v>0.999</v>
      </c>
      <c r="G24" s="176">
        <v>0.99</v>
      </c>
      <c r="H24" s="176">
        <v>0.995</v>
      </c>
      <c r="I24" s="176">
        <v>0.999</v>
      </c>
      <c r="J24" s="176">
        <v>0.99</v>
      </c>
      <c r="K24" s="176">
        <v>0.995</v>
      </c>
      <c r="L24" s="176">
        <v>1.0049999999999999</v>
      </c>
      <c r="M24" s="176">
        <v>0.99</v>
      </c>
      <c r="N24" s="176">
        <v>0.96</v>
      </c>
      <c r="O24" s="176">
        <v>0.96</v>
      </c>
      <c r="P24" s="176">
        <v>0.96</v>
      </c>
    </row>
    <row r="25" spans="1:16" x14ac:dyDescent="0.25">
      <c r="A25" s="175">
        <v>37438</v>
      </c>
      <c r="B25" s="176">
        <v>0.98042074975743199</v>
      </c>
      <c r="C25" s="176">
        <v>0.99</v>
      </c>
      <c r="D25" s="176">
        <v>0.96</v>
      </c>
      <c r="E25" s="176">
        <v>0.99407144019191562</v>
      </c>
      <c r="F25" s="176">
        <v>0.999</v>
      </c>
      <c r="G25" s="176">
        <v>0.99</v>
      </c>
      <c r="H25" s="176">
        <v>0.995</v>
      </c>
      <c r="I25" s="176">
        <v>0.999</v>
      </c>
      <c r="J25" s="176">
        <v>0.99</v>
      </c>
      <c r="K25" s="176">
        <v>0.995</v>
      </c>
      <c r="L25" s="176">
        <v>1.0049999999999999</v>
      </c>
      <c r="M25" s="176">
        <v>0.99</v>
      </c>
      <c r="N25" s="176">
        <v>0.96</v>
      </c>
      <c r="O25" s="176">
        <v>0.96</v>
      </c>
      <c r="P25" s="176">
        <v>0.96</v>
      </c>
    </row>
    <row r="26" spans="1:16" x14ac:dyDescent="0.25">
      <c r="A26" s="175">
        <v>37469</v>
      </c>
      <c r="B26" s="176">
        <v>0.98042074975743199</v>
      </c>
      <c r="C26" s="176">
        <v>0.99</v>
      </c>
      <c r="D26" s="176">
        <v>0.96</v>
      </c>
      <c r="E26" s="176">
        <v>0.99407144019191562</v>
      </c>
      <c r="F26" s="176">
        <v>0.999</v>
      </c>
      <c r="G26" s="176">
        <v>0.99</v>
      </c>
      <c r="H26" s="176">
        <v>0.995</v>
      </c>
      <c r="I26" s="176">
        <v>0.999</v>
      </c>
      <c r="J26" s="176">
        <v>0.99</v>
      </c>
      <c r="K26" s="176">
        <v>0.995</v>
      </c>
      <c r="L26" s="176">
        <v>1.0049999999999999</v>
      </c>
      <c r="M26" s="176">
        <v>0.99</v>
      </c>
      <c r="N26" s="176">
        <v>0.96</v>
      </c>
      <c r="O26" s="176">
        <v>0.96</v>
      </c>
      <c r="P26" s="176">
        <v>0.96</v>
      </c>
    </row>
    <row r="27" spans="1:16" x14ac:dyDescent="0.25">
      <c r="A27" s="175">
        <v>37500</v>
      </c>
      <c r="B27" s="176">
        <v>0.98042074975743199</v>
      </c>
      <c r="C27" s="176">
        <v>0.99</v>
      </c>
      <c r="D27" s="176">
        <v>0.96</v>
      </c>
      <c r="E27" s="176">
        <v>0.99407144019191562</v>
      </c>
      <c r="F27" s="176">
        <v>0.999</v>
      </c>
      <c r="G27" s="176">
        <v>0.99</v>
      </c>
      <c r="H27" s="176">
        <v>0.995</v>
      </c>
      <c r="I27" s="176">
        <v>0.999</v>
      </c>
      <c r="J27" s="176">
        <v>0.99</v>
      </c>
      <c r="K27" s="176">
        <v>0.995</v>
      </c>
      <c r="L27" s="176">
        <v>1.0049999999999999</v>
      </c>
      <c r="M27" s="176">
        <v>0.99</v>
      </c>
      <c r="N27" s="176">
        <v>0.96</v>
      </c>
      <c r="O27" s="176">
        <v>0.96</v>
      </c>
      <c r="P27" s="176">
        <v>0.96</v>
      </c>
    </row>
    <row r="28" spans="1:16" x14ac:dyDescent="0.25">
      <c r="A28" s="175">
        <v>37530</v>
      </c>
      <c r="B28" s="176">
        <v>0.98042074975743199</v>
      </c>
      <c r="C28" s="176">
        <v>0.99</v>
      </c>
      <c r="D28" s="176">
        <v>0.96</v>
      </c>
      <c r="E28" s="176">
        <v>0.99407144019191562</v>
      </c>
      <c r="F28" s="176">
        <v>0.999</v>
      </c>
      <c r="G28" s="176">
        <v>0.99</v>
      </c>
      <c r="H28" s="176">
        <v>0.995</v>
      </c>
      <c r="I28" s="176">
        <v>0.999</v>
      </c>
      <c r="J28" s="176">
        <v>0.99</v>
      </c>
      <c r="K28" s="176">
        <v>0.995</v>
      </c>
      <c r="L28" s="176">
        <v>1.0049999999999999</v>
      </c>
      <c r="M28" s="176">
        <v>0.99</v>
      </c>
      <c r="N28" s="176">
        <v>0.96</v>
      </c>
      <c r="O28" s="176">
        <v>0.96</v>
      </c>
      <c r="P28" s="176">
        <v>0.96</v>
      </c>
    </row>
    <row r="29" spans="1:16" x14ac:dyDescent="0.25">
      <c r="A29" s="175">
        <v>37561</v>
      </c>
      <c r="B29" s="176">
        <v>0.90577586047143255</v>
      </c>
      <c r="C29" s="176">
        <v>0.99</v>
      </c>
      <c r="D29" s="176">
        <v>0.96</v>
      </c>
      <c r="E29" s="176">
        <v>0.98410764751845092</v>
      </c>
      <c r="F29" s="176">
        <v>0.999</v>
      </c>
      <c r="G29" s="176">
        <v>0.99</v>
      </c>
      <c r="H29" s="176">
        <v>0.995</v>
      </c>
      <c r="I29" s="176">
        <v>0.999</v>
      </c>
      <c r="J29" s="176">
        <v>0.99</v>
      </c>
      <c r="K29" s="176">
        <v>0.995</v>
      </c>
      <c r="L29" s="176">
        <v>1.0049999999999999</v>
      </c>
      <c r="M29" s="176">
        <v>0.99</v>
      </c>
      <c r="N29" s="176">
        <v>0.96</v>
      </c>
      <c r="O29" s="176">
        <v>0.96</v>
      </c>
      <c r="P29" s="176">
        <v>0.96</v>
      </c>
    </row>
    <row r="30" spans="1:16" x14ac:dyDescent="0.25">
      <c r="A30" s="175">
        <v>37591</v>
      </c>
      <c r="B30" s="176">
        <v>0.90577586047143255</v>
      </c>
      <c r="C30" s="176">
        <v>0.99</v>
      </c>
      <c r="D30" s="176">
        <v>0.96</v>
      </c>
      <c r="E30" s="176">
        <v>0.98410764751845092</v>
      </c>
      <c r="F30" s="176">
        <v>0.999</v>
      </c>
      <c r="G30" s="176">
        <v>0.99</v>
      </c>
      <c r="H30" s="176">
        <v>0.995</v>
      </c>
      <c r="I30" s="176">
        <v>0.999</v>
      </c>
      <c r="J30" s="176">
        <v>0.99</v>
      </c>
      <c r="K30" s="176">
        <v>0.995</v>
      </c>
      <c r="L30" s="176">
        <v>1.0049999999999999</v>
      </c>
      <c r="M30" s="176">
        <v>0.99</v>
      </c>
      <c r="N30" s="176">
        <v>0.96</v>
      </c>
      <c r="O30" s="176">
        <v>0.96</v>
      </c>
      <c r="P30" s="176">
        <v>0.96</v>
      </c>
    </row>
    <row r="31" spans="1:16" x14ac:dyDescent="0.25">
      <c r="A31" s="175">
        <v>37622</v>
      </c>
      <c r="B31" s="176">
        <v>0.90577586047143255</v>
      </c>
      <c r="C31" s="176">
        <v>0.99</v>
      </c>
      <c r="D31" s="176">
        <v>0.96</v>
      </c>
      <c r="E31" s="176">
        <v>0.98410764751845092</v>
      </c>
      <c r="F31" s="176">
        <v>0.999</v>
      </c>
      <c r="G31" s="176">
        <v>0.99</v>
      </c>
      <c r="H31" s="176">
        <v>0.995</v>
      </c>
      <c r="I31" s="176">
        <v>0.999</v>
      </c>
      <c r="J31" s="176">
        <v>0.99</v>
      </c>
      <c r="K31" s="176">
        <v>0.995</v>
      </c>
      <c r="L31" s="176">
        <v>1.0049999999999999</v>
      </c>
      <c r="M31" s="176">
        <v>0.99</v>
      </c>
      <c r="N31" s="176">
        <v>0.96</v>
      </c>
      <c r="O31" s="176">
        <v>0.96</v>
      </c>
      <c r="P31" s="176">
        <v>0.96</v>
      </c>
    </row>
    <row r="32" spans="1:16" x14ac:dyDescent="0.25">
      <c r="A32" s="175">
        <v>37653</v>
      </c>
      <c r="B32" s="176">
        <v>0.90577586047143255</v>
      </c>
      <c r="C32" s="176">
        <v>0.99</v>
      </c>
      <c r="D32" s="176">
        <v>0.96</v>
      </c>
      <c r="E32" s="176">
        <v>0.98410764751845092</v>
      </c>
      <c r="F32" s="176">
        <v>0.999</v>
      </c>
      <c r="G32" s="176">
        <v>0.99</v>
      </c>
      <c r="H32" s="176">
        <v>0.995</v>
      </c>
      <c r="I32" s="176">
        <v>0.999</v>
      </c>
      <c r="J32" s="176">
        <v>0.99</v>
      </c>
      <c r="K32" s="176">
        <v>0.995</v>
      </c>
      <c r="L32" s="176">
        <v>1.0049999999999999</v>
      </c>
      <c r="M32" s="176">
        <v>0.99</v>
      </c>
      <c r="N32" s="176">
        <v>0.96</v>
      </c>
      <c r="O32" s="176">
        <v>0.96</v>
      </c>
      <c r="P32" s="176">
        <v>0.96</v>
      </c>
    </row>
    <row r="33" spans="1:16" x14ac:dyDescent="0.25">
      <c r="A33" s="175">
        <v>37681</v>
      </c>
      <c r="B33" s="176">
        <v>0.90577586047143255</v>
      </c>
      <c r="C33" s="176">
        <v>0.99</v>
      </c>
      <c r="D33" s="176">
        <v>0.96</v>
      </c>
      <c r="E33" s="176">
        <v>0.98410764751845092</v>
      </c>
      <c r="F33" s="176">
        <v>0.999</v>
      </c>
      <c r="G33" s="176">
        <v>0.99</v>
      </c>
      <c r="H33" s="176">
        <v>0.995</v>
      </c>
      <c r="I33" s="176">
        <v>0.999</v>
      </c>
      <c r="J33" s="176">
        <v>0.99</v>
      </c>
      <c r="K33" s="176">
        <v>0.995</v>
      </c>
      <c r="L33" s="176">
        <v>1.0049999999999999</v>
      </c>
      <c r="M33" s="176">
        <v>0.99</v>
      </c>
      <c r="N33" s="176">
        <v>0.96</v>
      </c>
      <c r="O33" s="176">
        <v>0.96</v>
      </c>
      <c r="P33" s="176">
        <v>0.96</v>
      </c>
    </row>
    <row r="34" spans="1:16" x14ac:dyDescent="0.25">
      <c r="A34" s="175">
        <v>37712</v>
      </c>
      <c r="B34" s="176">
        <v>0.98042074975743199</v>
      </c>
      <c r="C34" s="176">
        <v>0.99</v>
      </c>
      <c r="D34" s="176">
        <v>0.96</v>
      </c>
      <c r="E34" s="176">
        <v>0.99407144019191562</v>
      </c>
      <c r="F34" s="176">
        <v>0.999</v>
      </c>
      <c r="G34" s="176">
        <v>0.99</v>
      </c>
      <c r="H34" s="176">
        <v>0.995</v>
      </c>
      <c r="I34" s="176">
        <v>0.999</v>
      </c>
      <c r="J34" s="176">
        <v>0.99</v>
      </c>
      <c r="K34" s="176">
        <v>0.995</v>
      </c>
      <c r="L34" s="176">
        <v>1.0049999999999999</v>
      </c>
      <c r="M34" s="176">
        <v>0.99</v>
      </c>
      <c r="N34" s="176">
        <v>0.96</v>
      </c>
      <c r="O34" s="176">
        <v>0.96</v>
      </c>
      <c r="P34" s="176">
        <v>0.96</v>
      </c>
    </row>
    <row r="35" spans="1:16" x14ac:dyDescent="0.25">
      <c r="A35" s="175">
        <v>37742</v>
      </c>
      <c r="B35" s="176">
        <v>0.98042074975743199</v>
      </c>
      <c r="C35" s="176">
        <v>0.99</v>
      </c>
      <c r="D35" s="176">
        <v>0.96</v>
      </c>
      <c r="E35" s="176">
        <v>0.99407144019191562</v>
      </c>
      <c r="F35" s="176">
        <v>0.999</v>
      </c>
      <c r="G35" s="176">
        <v>0.99</v>
      </c>
      <c r="H35" s="176">
        <v>0.995</v>
      </c>
      <c r="I35" s="176">
        <v>0.999</v>
      </c>
      <c r="J35" s="176">
        <v>0.99</v>
      </c>
      <c r="K35" s="176">
        <v>0.995</v>
      </c>
      <c r="L35" s="176">
        <v>1.0049999999999999</v>
      </c>
      <c r="M35" s="176">
        <v>0.99</v>
      </c>
      <c r="N35" s="176">
        <v>0.96</v>
      </c>
      <c r="O35" s="176">
        <v>0.96</v>
      </c>
      <c r="P35" s="176">
        <v>0.96</v>
      </c>
    </row>
    <row r="36" spans="1:16" x14ac:dyDescent="0.25">
      <c r="A36" s="175">
        <v>37773</v>
      </c>
      <c r="B36" s="176">
        <v>0.98042074975743199</v>
      </c>
      <c r="C36" s="176">
        <v>0.99</v>
      </c>
      <c r="D36" s="176">
        <v>0.96</v>
      </c>
      <c r="E36" s="176">
        <v>0.99407144019191562</v>
      </c>
      <c r="F36" s="176">
        <v>0.999</v>
      </c>
      <c r="G36" s="176">
        <v>0.99</v>
      </c>
      <c r="H36" s="176">
        <v>0.995</v>
      </c>
      <c r="I36" s="176">
        <v>0.999</v>
      </c>
      <c r="J36" s="176">
        <v>0.99</v>
      </c>
      <c r="K36" s="176">
        <v>0.995</v>
      </c>
      <c r="L36" s="176">
        <v>1.0049999999999999</v>
      </c>
      <c r="M36" s="176">
        <v>0.99</v>
      </c>
      <c r="N36" s="176">
        <v>0.96</v>
      </c>
      <c r="O36" s="176">
        <v>0.96</v>
      </c>
      <c r="P36" s="176">
        <v>0.96</v>
      </c>
    </row>
    <row r="37" spans="1:16" x14ac:dyDescent="0.25">
      <c r="A37" s="175">
        <v>37803</v>
      </c>
      <c r="B37" s="176">
        <v>0.98042074975743199</v>
      </c>
      <c r="C37" s="176">
        <v>0.99</v>
      </c>
      <c r="D37" s="176">
        <v>0.96</v>
      </c>
      <c r="E37" s="176">
        <v>0.99407144019191562</v>
      </c>
      <c r="F37" s="176">
        <v>0.999</v>
      </c>
      <c r="G37" s="176">
        <v>0.99</v>
      </c>
      <c r="H37" s="176">
        <v>0.995</v>
      </c>
      <c r="I37" s="176">
        <v>0.999</v>
      </c>
      <c r="J37" s="176">
        <v>0.99</v>
      </c>
      <c r="K37" s="176">
        <v>0.995</v>
      </c>
      <c r="L37" s="176">
        <v>1.0049999999999999</v>
      </c>
      <c r="M37" s="176">
        <v>0.99</v>
      </c>
      <c r="N37" s="176">
        <v>0.96</v>
      </c>
      <c r="O37" s="176">
        <v>0.96</v>
      </c>
      <c r="P37" s="176">
        <v>0.96</v>
      </c>
    </row>
    <row r="38" spans="1:16" x14ac:dyDescent="0.25">
      <c r="A38" s="175">
        <v>37834</v>
      </c>
      <c r="B38" s="176">
        <v>0.98042074975743199</v>
      </c>
      <c r="C38" s="176">
        <v>0.99</v>
      </c>
      <c r="D38" s="176">
        <v>0.96</v>
      </c>
      <c r="E38" s="176">
        <v>0.99407144019191562</v>
      </c>
      <c r="F38" s="176">
        <v>0.999</v>
      </c>
      <c r="G38" s="176">
        <v>0.99</v>
      </c>
      <c r="H38" s="176">
        <v>0.995</v>
      </c>
      <c r="I38" s="176">
        <v>0.999</v>
      </c>
      <c r="J38" s="176">
        <v>0.99</v>
      </c>
      <c r="K38" s="176">
        <v>0.995</v>
      </c>
      <c r="L38" s="176">
        <v>1.0049999999999999</v>
      </c>
      <c r="M38" s="176">
        <v>0.99</v>
      </c>
      <c r="N38" s="176">
        <v>0.96</v>
      </c>
      <c r="O38" s="176">
        <v>0.96</v>
      </c>
      <c r="P38" s="176">
        <v>0.96</v>
      </c>
    </row>
    <row r="39" spans="1:16" x14ac:dyDescent="0.25">
      <c r="A39" s="175">
        <v>37865</v>
      </c>
      <c r="B39" s="176">
        <v>0.98042074975743199</v>
      </c>
      <c r="C39" s="176">
        <v>0.99</v>
      </c>
      <c r="D39" s="176">
        <v>0.96</v>
      </c>
      <c r="E39" s="176">
        <v>0.99407144019191562</v>
      </c>
      <c r="F39" s="176">
        <v>0.999</v>
      </c>
      <c r="G39" s="176">
        <v>0.99</v>
      </c>
      <c r="H39" s="176">
        <v>0.995</v>
      </c>
      <c r="I39" s="176">
        <v>0.999</v>
      </c>
      <c r="J39" s="176">
        <v>0.99</v>
      </c>
      <c r="K39" s="176">
        <v>0.995</v>
      </c>
      <c r="L39" s="176">
        <v>1.0049999999999999</v>
      </c>
      <c r="M39" s="176">
        <v>0.99</v>
      </c>
      <c r="N39" s="176">
        <v>0.96</v>
      </c>
      <c r="O39" s="176">
        <v>0.96</v>
      </c>
      <c r="P39" s="176">
        <v>0.96</v>
      </c>
    </row>
    <row r="40" spans="1:16" x14ac:dyDescent="0.25">
      <c r="A40" s="175">
        <v>37895</v>
      </c>
      <c r="B40" s="176">
        <v>0.98042074975743199</v>
      </c>
      <c r="C40" s="176">
        <v>0.99</v>
      </c>
      <c r="D40" s="176">
        <v>0.96</v>
      </c>
      <c r="E40" s="176">
        <v>0.99407144019191562</v>
      </c>
      <c r="F40" s="176">
        <v>0.999</v>
      </c>
      <c r="G40" s="176">
        <v>0.99</v>
      </c>
      <c r="H40" s="176">
        <v>0.995</v>
      </c>
      <c r="I40" s="176">
        <v>0.999</v>
      </c>
      <c r="J40" s="176">
        <v>0.99</v>
      </c>
      <c r="K40" s="176">
        <v>0.995</v>
      </c>
      <c r="L40" s="176">
        <v>1.0049999999999999</v>
      </c>
      <c r="M40" s="176">
        <v>0.99</v>
      </c>
      <c r="N40" s="176">
        <v>0.96</v>
      </c>
      <c r="O40" s="176">
        <v>0.96</v>
      </c>
      <c r="P40" s="176">
        <v>0.96</v>
      </c>
    </row>
    <row r="41" spans="1:16" x14ac:dyDescent="0.25">
      <c r="A41" s="175">
        <v>37926</v>
      </c>
      <c r="B41" s="176">
        <v>0.90577586047143255</v>
      </c>
      <c r="C41" s="176">
        <v>0.99</v>
      </c>
      <c r="D41" s="176">
        <v>0.96</v>
      </c>
      <c r="E41" s="176">
        <v>0.98410764751845092</v>
      </c>
      <c r="F41" s="176">
        <v>0.999</v>
      </c>
      <c r="G41" s="176">
        <v>0.99</v>
      </c>
      <c r="H41" s="176">
        <v>0.995</v>
      </c>
      <c r="I41" s="176">
        <v>0.999</v>
      </c>
      <c r="J41" s="176">
        <v>0.99</v>
      </c>
      <c r="K41" s="176">
        <v>0.995</v>
      </c>
      <c r="L41" s="176">
        <v>1.0049999999999999</v>
      </c>
      <c r="M41" s="176">
        <v>0.99</v>
      </c>
      <c r="N41" s="176">
        <v>0.96</v>
      </c>
      <c r="O41" s="176">
        <v>0.96</v>
      </c>
      <c r="P41" s="176">
        <v>0.96</v>
      </c>
    </row>
    <row r="42" spans="1:16" x14ac:dyDescent="0.25">
      <c r="A42" s="175">
        <v>37956</v>
      </c>
      <c r="B42" s="176">
        <v>0.90577586047143255</v>
      </c>
      <c r="C42" s="176">
        <v>0.99</v>
      </c>
      <c r="D42" s="176">
        <v>0.96</v>
      </c>
      <c r="E42" s="176">
        <v>0.98410764751845092</v>
      </c>
      <c r="F42" s="176">
        <v>0.999</v>
      </c>
      <c r="G42" s="176">
        <v>0.99</v>
      </c>
      <c r="H42" s="176">
        <v>0.995</v>
      </c>
      <c r="I42" s="176">
        <v>0.999</v>
      </c>
      <c r="J42" s="176">
        <v>0.99</v>
      </c>
      <c r="K42" s="176">
        <v>0.995</v>
      </c>
      <c r="L42" s="176">
        <v>1.0049999999999999</v>
      </c>
      <c r="M42" s="176">
        <v>0.99</v>
      </c>
      <c r="N42" s="176">
        <v>0.96</v>
      </c>
      <c r="O42" s="176">
        <v>0.96</v>
      </c>
      <c r="P42" s="176">
        <v>0.96</v>
      </c>
    </row>
    <row r="43" spans="1:16" x14ac:dyDescent="0.25">
      <c r="A43" s="175">
        <v>37987</v>
      </c>
      <c r="B43" s="176">
        <v>0.90577586047143255</v>
      </c>
      <c r="C43" s="176">
        <v>0.99</v>
      </c>
      <c r="D43" s="176">
        <v>0.96</v>
      </c>
      <c r="E43" s="176">
        <v>0.98410764751845092</v>
      </c>
      <c r="F43" s="176">
        <v>0.999</v>
      </c>
      <c r="G43" s="176">
        <v>0.99</v>
      </c>
      <c r="H43" s="176">
        <v>0.995</v>
      </c>
      <c r="I43" s="176">
        <v>0.999</v>
      </c>
      <c r="J43" s="176">
        <v>0.99</v>
      </c>
      <c r="K43" s="176">
        <v>0.995</v>
      </c>
      <c r="L43" s="176">
        <v>1.0049999999999999</v>
      </c>
      <c r="M43" s="176">
        <v>0.99</v>
      </c>
      <c r="N43" s="176">
        <v>0.96</v>
      </c>
      <c r="O43" s="176">
        <v>0.96</v>
      </c>
      <c r="P43" s="176">
        <v>0.96</v>
      </c>
    </row>
    <row r="44" spans="1:16" x14ac:dyDescent="0.25">
      <c r="A44" s="175">
        <v>38018</v>
      </c>
      <c r="B44" s="176">
        <v>0.90577586047143255</v>
      </c>
      <c r="C44" s="176">
        <v>0.99</v>
      </c>
      <c r="D44" s="176">
        <v>0.96</v>
      </c>
      <c r="E44" s="176">
        <v>0.98410764751845092</v>
      </c>
      <c r="F44" s="176">
        <v>0.999</v>
      </c>
      <c r="G44" s="176">
        <v>0.99</v>
      </c>
      <c r="H44" s="176">
        <v>0.995</v>
      </c>
      <c r="I44" s="176">
        <v>0.999</v>
      </c>
      <c r="J44" s="176">
        <v>0.99</v>
      </c>
      <c r="K44" s="176">
        <v>0.995</v>
      </c>
      <c r="L44" s="176">
        <v>1.0049999999999999</v>
      </c>
      <c r="M44" s="176">
        <v>0.99</v>
      </c>
      <c r="N44" s="176">
        <v>0.96</v>
      </c>
      <c r="O44" s="176">
        <v>0.96</v>
      </c>
      <c r="P44" s="176">
        <v>0.96</v>
      </c>
    </row>
    <row r="45" spans="1:16" x14ac:dyDescent="0.25">
      <c r="A45" s="175">
        <v>38047</v>
      </c>
      <c r="B45" s="176">
        <v>0.90577586047143255</v>
      </c>
      <c r="C45" s="176">
        <v>0.99</v>
      </c>
      <c r="D45" s="176">
        <v>0.96</v>
      </c>
      <c r="E45" s="176">
        <v>0.98410764751845092</v>
      </c>
      <c r="F45" s="176">
        <v>0.999</v>
      </c>
      <c r="G45" s="176">
        <v>0.99</v>
      </c>
      <c r="H45" s="176">
        <v>0.995</v>
      </c>
      <c r="I45" s="176">
        <v>0.999</v>
      </c>
      <c r="J45" s="176">
        <v>0.99</v>
      </c>
      <c r="K45" s="176">
        <v>0.995</v>
      </c>
      <c r="L45" s="176">
        <v>1.0049999999999999</v>
      </c>
      <c r="M45" s="176">
        <v>0.99</v>
      </c>
      <c r="N45" s="176">
        <v>0.96</v>
      </c>
      <c r="O45" s="176">
        <v>0.96</v>
      </c>
      <c r="P45" s="176">
        <v>0.96</v>
      </c>
    </row>
    <row r="46" spans="1:16" x14ac:dyDescent="0.25">
      <c r="A46" s="175">
        <v>38078</v>
      </c>
      <c r="B46" s="176">
        <v>0.98042074975743199</v>
      </c>
      <c r="C46" s="176">
        <v>0.99</v>
      </c>
      <c r="D46" s="176">
        <v>0.96</v>
      </c>
      <c r="E46" s="176">
        <v>0.99407144019191562</v>
      </c>
      <c r="F46" s="176">
        <v>0.999</v>
      </c>
      <c r="G46" s="176">
        <v>0.98</v>
      </c>
      <c r="H46" s="176">
        <v>0.995</v>
      </c>
      <c r="I46" s="176">
        <v>0.999</v>
      </c>
      <c r="J46" s="176">
        <v>0.99</v>
      </c>
      <c r="K46" s="176">
        <v>0.995</v>
      </c>
      <c r="L46" s="176">
        <v>1.0049999999999999</v>
      </c>
      <c r="M46" s="176">
        <v>0.99</v>
      </c>
      <c r="N46" s="176">
        <v>0.96</v>
      </c>
      <c r="O46" s="176">
        <v>0.96</v>
      </c>
      <c r="P46" s="176">
        <v>0.96</v>
      </c>
    </row>
    <row r="47" spans="1:16" x14ac:dyDescent="0.25">
      <c r="A47" s="175">
        <v>38108</v>
      </c>
      <c r="B47" s="176">
        <v>0.98042074975743199</v>
      </c>
      <c r="C47" s="176">
        <v>0.99</v>
      </c>
      <c r="D47" s="176">
        <v>0.96</v>
      </c>
      <c r="E47" s="176">
        <v>0.99407144019191562</v>
      </c>
      <c r="F47" s="176">
        <v>0.999</v>
      </c>
      <c r="G47" s="176">
        <v>0.98</v>
      </c>
      <c r="H47" s="176">
        <v>0.995</v>
      </c>
      <c r="I47" s="176">
        <v>0.999</v>
      </c>
      <c r="J47" s="176">
        <v>0.99</v>
      </c>
      <c r="K47" s="176">
        <v>0.995</v>
      </c>
      <c r="L47" s="176">
        <v>1.0049999999999999</v>
      </c>
      <c r="M47" s="176">
        <v>0.99</v>
      </c>
      <c r="N47" s="176">
        <v>0.96</v>
      </c>
      <c r="O47" s="176">
        <v>0.96</v>
      </c>
      <c r="P47" s="176">
        <v>0.96</v>
      </c>
    </row>
    <row r="48" spans="1:16" x14ac:dyDescent="0.25">
      <c r="A48" s="175">
        <v>38139</v>
      </c>
      <c r="B48" s="176">
        <v>0.98042074975743199</v>
      </c>
      <c r="C48" s="176">
        <v>0.99</v>
      </c>
      <c r="D48" s="176">
        <v>0.96</v>
      </c>
      <c r="E48" s="176">
        <v>0.99407144019191562</v>
      </c>
      <c r="F48" s="176">
        <v>0.999</v>
      </c>
      <c r="G48" s="176">
        <v>0.98</v>
      </c>
      <c r="H48" s="176">
        <v>0.995</v>
      </c>
      <c r="I48" s="176">
        <v>0.999</v>
      </c>
      <c r="J48" s="176">
        <v>0.99</v>
      </c>
      <c r="K48" s="176">
        <v>0.995</v>
      </c>
      <c r="L48" s="176">
        <v>1.0049999999999999</v>
      </c>
      <c r="M48" s="176">
        <v>0.99</v>
      </c>
      <c r="N48" s="176">
        <v>0.96</v>
      </c>
      <c r="O48" s="176">
        <v>0.96</v>
      </c>
      <c r="P48" s="176">
        <v>0.96</v>
      </c>
    </row>
    <row r="49" spans="1:16" x14ac:dyDescent="0.25">
      <c r="A49" s="175">
        <v>38169</v>
      </c>
      <c r="B49" s="176">
        <v>0.98042074975743199</v>
      </c>
      <c r="C49" s="176">
        <v>0.99</v>
      </c>
      <c r="D49" s="176">
        <v>0.96</v>
      </c>
      <c r="E49" s="176">
        <v>0.99407144019191562</v>
      </c>
      <c r="F49" s="176">
        <v>0.999</v>
      </c>
      <c r="G49" s="176">
        <v>0.98</v>
      </c>
      <c r="H49" s="176">
        <v>0.995</v>
      </c>
      <c r="I49" s="176">
        <v>0.999</v>
      </c>
      <c r="J49" s="176">
        <v>0.99</v>
      </c>
      <c r="K49" s="176">
        <v>0.995</v>
      </c>
      <c r="L49" s="176">
        <v>1.0049999999999999</v>
      </c>
      <c r="M49" s="176">
        <v>0.99</v>
      </c>
      <c r="N49" s="176">
        <v>0.96</v>
      </c>
      <c r="O49" s="176">
        <v>0.96</v>
      </c>
      <c r="P49" s="176">
        <v>0.96</v>
      </c>
    </row>
    <row r="50" spans="1:16" x14ac:dyDescent="0.25">
      <c r="A50" s="175">
        <v>38200</v>
      </c>
      <c r="B50" s="176">
        <v>0.98042074975743199</v>
      </c>
      <c r="C50" s="176">
        <v>0.99</v>
      </c>
      <c r="D50" s="176">
        <v>0.96</v>
      </c>
      <c r="E50" s="176">
        <v>0.99407144019191562</v>
      </c>
      <c r="F50" s="176">
        <v>0.999</v>
      </c>
      <c r="G50" s="176">
        <v>0.98</v>
      </c>
      <c r="H50" s="176">
        <v>0.995</v>
      </c>
      <c r="I50" s="176">
        <v>0.999</v>
      </c>
      <c r="J50" s="176">
        <v>0.99</v>
      </c>
      <c r="K50" s="176">
        <v>0.995</v>
      </c>
      <c r="L50" s="176">
        <v>1.0049999999999999</v>
      </c>
      <c r="M50" s="176">
        <v>0.99</v>
      </c>
      <c r="N50" s="176">
        <v>0.96</v>
      </c>
      <c r="O50" s="176">
        <v>0.96</v>
      </c>
      <c r="P50" s="176">
        <v>0.96</v>
      </c>
    </row>
    <row r="51" spans="1:16" x14ac:dyDescent="0.25">
      <c r="A51" s="175">
        <v>38231</v>
      </c>
      <c r="B51" s="176">
        <v>0.98042074975743199</v>
      </c>
      <c r="C51" s="176">
        <v>0.99</v>
      </c>
      <c r="D51" s="176">
        <v>0.96</v>
      </c>
      <c r="E51" s="176">
        <v>0.99407144019191562</v>
      </c>
      <c r="F51" s="176">
        <v>0.999</v>
      </c>
      <c r="G51" s="176">
        <v>0.98</v>
      </c>
      <c r="H51" s="176">
        <v>0.995</v>
      </c>
      <c r="I51" s="176">
        <v>0.999</v>
      </c>
      <c r="J51" s="176">
        <v>0.99</v>
      </c>
      <c r="K51" s="176">
        <v>0.995</v>
      </c>
      <c r="L51" s="176">
        <v>1.0049999999999999</v>
      </c>
      <c r="M51" s="176">
        <v>0.99</v>
      </c>
      <c r="N51" s="176">
        <v>0.96</v>
      </c>
      <c r="O51" s="176">
        <v>0.96</v>
      </c>
      <c r="P51" s="176">
        <v>0.96</v>
      </c>
    </row>
    <row r="52" spans="1:16" x14ac:dyDescent="0.25">
      <c r="A52" s="175">
        <v>38261</v>
      </c>
      <c r="B52" s="176">
        <v>0.98042074975743199</v>
      </c>
      <c r="C52" s="176">
        <v>0.99</v>
      </c>
      <c r="D52" s="176">
        <v>0.96</v>
      </c>
      <c r="E52" s="176">
        <v>0.99407144019191562</v>
      </c>
      <c r="F52" s="176">
        <v>0.999</v>
      </c>
      <c r="G52" s="176">
        <v>0.98</v>
      </c>
      <c r="H52" s="176">
        <v>0.995</v>
      </c>
      <c r="I52" s="176">
        <v>0.999</v>
      </c>
      <c r="J52" s="176">
        <v>0.99</v>
      </c>
      <c r="K52" s="176">
        <v>0.995</v>
      </c>
      <c r="L52" s="176">
        <v>1.0049999999999999</v>
      </c>
      <c r="M52" s="176">
        <v>0.99</v>
      </c>
      <c r="N52" s="176">
        <v>0.96</v>
      </c>
      <c r="O52" s="176">
        <v>0.96</v>
      </c>
      <c r="P52" s="176">
        <v>0.96</v>
      </c>
    </row>
    <row r="53" spans="1:16" x14ac:dyDescent="0.25">
      <c r="A53" s="175">
        <v>38292</v>
      </c>
      <c r="B53" s="176">
        <v>0.90577586047143255</v>
      </c>
      <c r="C53" s="176">
        <v>0.99</v>
      </c>
      <c r="D53" s="176">
        <v>0.96</v>
      </c>
      <c r="E53" s="176">
        <v>0.98410764751845092</v>
      </c>
      <c r="F53" s="176">
        <v>0.999</v>
      </c>
      <c r="G53" s="176">
        <v>0.98</v>
      </c>
      <c r="H53" s="176">
        <v>0.995</v>
      </c>
      <c r="I53" s="176">
        <v>0.999</v>
      </c>
      <c r="J53" s="176">
        <v>0.99</v>
      </c>
      <c r="K53" s="176">
        <v>0.995</v>
      </c>
      <c r="L53" s="176">
        <v>1.0049999999999999</v>
      </c>
      <c r="M53" s="176">
        <v>0.99</v>
      </c>
      <c r="N53" s="176">
        <v>0.96</v>
      </c>
      <c r="O53" s="176">
        <v>0.96</v>
      </c>
      <c r="P53" s="176">
        <v>0.96</v>
      </c>
    </row>
    <row r="54" spans="1:16" x14ac:dyDescent="0.25">
      <c r="A54" s="175">
        <v>38322</v>
      </c>
      <c r="B54" s="176">
        <v>0.90577586047143255</v>
      </c>
      <c r="C54" s="176">
        <v>0.99</v>
      </c>
      <c r="D54" s="176">
        <v>0.96</v>
      </c>
      <c r="E54" s="176">
        <v>0.98410764751845092</v>
      </c>
      <c r="F54" s="176">
        <v>0.999</v>
      </c>
      <c r="G54" s="176">
        <v>0.98</v>
      </c>
      <c r="H54" s="176">
        <v>0.995</v>
      </c>
      <c r="I54" s="176">
        <v>0.999</v>
      </c>
      <c r="J54" s="176">
        <v>0.99</v>
      </c>
      <c r="K54" s="176">
        <v>0.995</v>
      </c>
      <c r="L54" s="176">
        <v>1.0049999999999999</v>
      </c>
      <c r="M54" s="176">
        <v>0.99</v>
      </c>
      <c r="N54" s="176">
        <v>0.96</v>
      </c>
      <c r="O54" s="176">
        <v>0.96</v>
      </c>
      <c r="P54" s="176">
        <v>0.96</v>
      </c>
    </row>
    <row r="55" spans="1:16" x14ac:dyDescent="0.25">
      <c r="A55" s="175">
        <v>38353</v>
      </c>
      <c r="B55" s="176">
        <v>0.90577586047143255</v>
      </c>
      <c r="C55" s="176">
        <v>0.99</v>
      </c>
      <c r="D55" s="176">
        <v>0.96</v>
      </c>
      <c r="E55" s="176">
        <v>0.98410764751845092</v>
      </c>
      <c r="F55" s="176">
        <v>0.999</v>
      </c>
      <c r="G55" s="176">
        <v>0.98</v>
      </c>
      <c r="H55" s="176">
        <v>0.995</v>
      </c>
      <c r="I55" s="176">
        <v>0.999</v>
      </c>
      <c r="J55" s="176">
        <v>0.99</v>
      </c>
      <c r="K55" s="176">
        <v>0.995</v>
      </c>
      <c r="L55" s="176">
        <v>1.0049999999999999</v>
      </c>
      <c r="M55" s="176">
        <v>0.99</v>
      </c>
      <c r="N55" s="176">
        <v>0.96</v>
      </c>
      <c r="O55" s="176">
        <v>0.96</v>
      </c>
      <c r="P55" s="176">
        <v>0.96</v>
      </c>
    </row>
    <row r="56" spans="1:16" x14ac:dyDescent="0.25">
      <c r="A56" s="175">
        <v>38384</v>
      </c>
      <c r="B56" s="176">
        <v>0.90577586047143255</v>
      </c>
      <c r="C56" s="176">
        <v>0.99</v>
      </c>
      <c r="D56" s="176">
        <v>0.96</v>
      </c>
      <c r="E56" s="176">
        <v>0.98410764751845092</v>
      </c>
      <c r="F56" s="176">
        <v>0.999</v>
      </c>
      <c r="G56" s="176">
        <v>0.98</v>
      </c>
      <c r="H56" s="176">
        <v>0.995</v>
      </c>
      <c r="I56" s="176">
        <v>0.999</v>
      </c>
      <c r="J56" s="176">
        <v>0.99</v>
      </c>
      <c r="K56" s="176">
        <v>0.995</v>
      </c>
      <c r="L56" s="176">
        <v>1.0049999999999999</v>
      </c>
      <c r="M56" s="176">
        <v>0.99</v>
      </c>
      <c r="N56" s="176">
        <v>0.96</v>
      </c>
      <c r="O56" s="176">
        <v>0.96</v>
      </c>
      <c r="P56" s="176">
        <v>0.96</v>
      </c>
    </row>
    <row r="57" spans="1:16" x14ac:dyDescent="0.25">
      <c r="A57" s="175">
        <v>38412</v>
      </c>
      <c r="B57" s="176">
        <v>0.90577586047143255</v>
      </c>
      <c r="C57" s="176">
        <v>0.99</v>
      </c>
      <c r="D57" s="176">
        <v>0.96</v>
      </c>
      <c r="E57" s="176">
        <v>0.98410764751845092</v>
      </c>
      <c r="F57" s="176">
        <v>0.999</v>
      </c>
      <c r="G57" s="176">
        <v>0.98</v>
      </c>
      <c r="H57" s="176">
        <v>0.995</v>
      </c>
      <c r="I57" s="176">
        <v>0.999</v>
      </c>
      <c r="J57" s="176">
        <v>0.99</v>
      </c>
      <c r="K57" s="176">
        <v>0.995</v>
      </c>
      <c r="L57" s="176">
        <v>1.0049999999999999</v>
      </c>
      <c r="M57" s="176">
        <v>0.99</v>
      </c>
      <c r="N57" s="176">
        <v>0.96</v>
      </c>
      <c r="O57" s="176">
        <v>0.96</v>
      </c>
      <c r="P57" s="176">
        <v>0.96</v>
      </c>
    </row>
    <row r="58" spans="1:16" x14ac:dyDescent="0.25">
      <c r="A58" s="175">
        <v>38443</v>
      </c>
      <c r="B58" s="176">
        <v>0.98042074975743199</v>
      </c>
      <c r="C58" s="176">
        <v>0.99</v>
      </c>
      <c r="D58" s="176">
        <v>0.96</v>
      </c>
      <c r="E58" s="176">
        <v>0.99407144019191562</v>
      </c>
      <c r="F58" s="176">
        <v>0.999</v>
      </c>
      <c r="G58" s="176">
        <v>0.98</v>
      </c>
      <c r="H58" s="176">
        <v>0.995</v>
      </c>
      <c r="I58" s="176">
        <v>0.999</v>
      </c>
      <c r="J58" s="176">
        <v>0.99</v>
      </c>
      <c r="K58" s="176">
        <v>0.995</v>
      </c>
      <c r="L58" s="176">
        <v>1.0049999999999999</v>
      </c>
      <c r="M58" s="176">
        <v>0.99</v>
      </c>
      <c r="N58" s="176">
        <v>0.96</v>
      </c>
      <c r="O58" s="176">
        <v>0.96</v>
      </c>
      <c r="P58" s="176">
        <v>0.96</v>
      </c>
    </row>
    <row r="59" spans="1:16" x14ac:dyDescent="0.25">
      <c r="A59" s="175">
        <v>38473</v>
      </c>
      <c r="B59" s="176">
        <v>0.98042074975743199</v>
      </c>
      <c r="C59" s="176">
        <v>0.99</v>
      </c>
      <c r="D59" s="176">
        <v>0.96</v>
      </c>
      <c r="E59" s="176">
        <v>0.99407144019191562</v>
      </c>
      <c r="F59" s="176">
        <v>0.999</v>
      </c>
      <c r="G59" s="176">
        <v>0.98</v>
      </c>
      <c r="H59" s="176">
        <v>0.995</v>
      </c>
      <c r="I59" s="176">
        <v>0.999</v>
      </c>
      <c r="J59" s="176">
        <v>0.99</v>
      </c>
      <c r="K59" s="176">
        <v>0.995</v>
      </c>
      <c r="L59" s="176">
        <v>1.0049999999999999</v>
      </c>
      <c r="M59" s="176">
        <v>0.99</v>
      </c>
      <c r="N59" s="176">
        <v>0.96</v>
      </c>
      <c r="O59" s="176">
        <v>0.96</v>
      </c>
      <c r="P59" s="176">
        <v>0.96</v>
      </c>
    </row>
    <row r="60" spans="1:16" x14ac:dyDescent="0.25">
      <c r="A60" s="175">
        <v>38504</v>
      </c>
      <c r="B60" s="176">
        <v>0.98042074975743199</v>
      </c>
      <c r="C60" s="176">
        <v>0.99</v>
      </c>
      <c r="D60" s="176">
        <v>0.96</v>
      </c>
      <c r="E60" s="176">
        <v>0.99407144019191562</v>
      </c>
      <c r="F60" s="176">
        <v>0.999</v>
      </c>
      <c r="G60" s="176">
        <v>0.98</v>
      </c>
      <c r="H60" s="176">
        <v>0.995</v>
      </c>
      <c r="I60" s="176">
        <v>0.999</v>
      </c>
      <c r="J60" s="176">
        <v>0.99</v>
      </c>
      <c r="K60" s="176">
        <v>0.995</v>
      </c>
      <c r="L60" s="176">
        <v>1.0049999999999999</v>
      </c>
      <c r="M60" s="176">
        <v>0.99</v>
      </c>
      <c r="N60" s="176">
        <v>0.96</v>
      </c>
      <c r="O60" s="176">
        <v>0.96</v>
      </c>
      <c r="P60" s="176">
        <v>0.96</v>
      </c>
    </row>
    <row r="61" spans="1:16" x14ac:dyDescent="0.25">
      <c r="A61" s="175">
        <v>38534</v>
      </c>
      <c r="B61" s="176">
        <v>0.98042074975743199</v>
      </c>
      <c r="C61" s="176">
        <v>0.99</v>
      </c>
      <c r="D61" s="176">
        <v>0.96</v>
      </c>
      <c r="E61" s="176">
        <v>0.99407144019191562</v>
      </c>
      <c r="F61" s="176">
        <v>0.999</v>
      </c>
      <c r="G61" s="176">
        <v>0.98</v>
      </c>
      <c r="H61" s="176">
        <v>0.995</v>
      </c>
      <c r="I61" s="176">
        <v>0.999</v>
      </c>
      <c r="J61" s="176">
        <v>0.99</v>
      </c>
      <c r="K61" s="176">
        <v>0.995</v>
      </c>
      <c r="L61" s="176">
        <v>1.0049999999999999</v>
      </c>
      <c r="M61" s="176">
        <v>0.99</v>
      </c>
      <c r="N61" s="176">
        <v>0.96</v>
      </c>
      <c r="O61" s="176">
        <v>0.96</v>
      </c>
      <c r="P61" s="176">
        <v>0.96</v>
      </c>
    </row>
    <row r="62" spans="1:16" x14ac:dyDescent="0.25">
      <c r="A62" s="175">
        <v>38565</v>
      </c>
      <c r="B62" s="176">
        <v>0.98042074975743199</v>
      </c>
      <c r="C62" s="176">
        <v>0.99</v>
      </c>
      <c r="D62" s="176">
        <v>0.96</v>
      </c>
      <c r="E62" s="176">
        <v>0.99407144019191562</v>
      </c>
      <c r="F62" s="176">
        <v>0.999</v>
      </c>
      <c r="G62" s="176">
        <v>0.98</v>
      </c>
      <c r="H62" s="176">
        <v>0.995</v>
      </c>
      <c r="I62" s="176">
        <v>0.999</v>
      </c>
      <c r="J62" s="176">
        <v>0.99</v>
      </c>
      <c r="K62" s="176">
        <v>0.995</v>
      </c>
      <c r="L62" s="176">
        <v>1.0049999999999999</v>
      </c>
      <c r="M62" s="176">
        <v>0.99</v>
      </c>
      <c r="N62" s="176">
        <v>0.96</v>
      </c>
      <c r="O62" s="176">
        <v>0.96</v>
      </c>
      <c r="P62" s="176">
        <v>0.96</v>
      </c>
    </row>
    <row r="63" spans="1:16" x14ac:dyDescent="0.25">
      <c r="A63" s="175">
        <v>38596</v>
      </c>
      <c r="B63" s="176">
        <v>0.98042074975743199</v>
      </c>
      <c r="C63" s="176">
        <v>0.99</v>
      </c>
      <c r="D63" s="176">
        <v>0.96</v>
      </c>
      <c r="E63" s="176">
        <v>0.99407144019191562</v>
      </c>
      <c r="F63" s="176">
        <v>0.999</v>
      </c>
      <c r="G63" s="176">
        <v>0.98</v>
      </c>
      <c r="H63" s="176">
        <v>0.995</v>
      </c>
      <c r="I63" s="176">
        <v>0.999</v>
      </c>
      <c r="J63" s="176">
        <v>0.99</v>
      </c>
      <c r="K63" s="176">
        <v>0.995</v>
      </c>
      <c r="L63" s="176">
        <v>1.0049999999999999</v>
      </c>
      <c r="M63" s="176">
        <v>0.99</v>
      </c>
      <c r="N63" s="176">
        <v>0.96</v>
      </c>
      <c r="O63" s="176">
        <v>0.96</v>
      </c>
      <c r="P63" s="176">
        <v>0.96</v>
      </c>
    </row>
    <row r="64" spans="1:16" x14ac:dyDescent="0.25">
      <c r="A64" s="175">
        <v>38626</v>
      </c>
      <c r="B64" s="176">
        <v>0.98042074975743199</v>
      </c>
      <c r="C64" s="176">
        <v>0.99</v>
      </c>
      <c r="D64" s="176">
        <v>0.96</v>
      </c>
      <c r="E64" s="176">
        <v>0.99407144019191562</v>
      </c>
      <c r="F64" s="176">
        <v>0.999</v>
      </c>
      <c r="G64" s="176">
        <v>0.98</v>
      </c>
      <c r="H64" s="176">
        <v>0.995</v>
      </c>
      <c r="I64" s="176">
        <v>0.999</v>
      </c>
      <c r="J64" s="176">
        <v>0.99</v>
      </c>
      <c r="K64" s="176">
        <v>0.995</v>
      </c>
      <c r="L64" s="176">
        <v>1.0049999999999999</v>
      </c>
      <c r="M64" s="176">
        <v>0.99</v>
      </c>
      <c r="N64" s="176">
        <v>0.96</v>
      </c>
      <c r="O64" s="176">
        <v>0.96</v>
      </c>
      <c r="P64" s="176">
        <v>0.96</v>
      </c>
    </row>
    <row r="65" spans="1:16" x14ac:dyDescent="0.25">
      <c r="A65" s="175">
        <v>38657</v>
      </c>
      <c r="B65" s="176">
        <v>0.90577586047143255</v>
      </c>
      <c r="C65" s="176">
        <v>0.99</v>
      </c>
      <c r="D65" s="176">
        <v>0.96</v>
      </c>
      <c r="E65" s="176">
        <v>0.98410764751845092</v>
      </c>
      <c r="F65" s="176">
        <v>0.999</v>
      </c>
      <c r="G65" s="176">
        <v>0.98</v>
      </c>
      <c r="H65" s="176">
        <v>0.995</v>
      </c>
      <c r="I65" s="176">
        <v>0.999</v>
      </c>
      <c r="J65" s="176">
        <v>0.99</v>
      </c>
      <c r="K65" s="176">
        <v>0.995</v>
      </c>
      <c r="L65" s="176">
        <v>1.0049999999999999</v>
      </c>
      <c r="M65" s="176">
        <v>0.99</v>
      </c>
      <c r="N65" s="176">
        <v>0.96</v>
      </c>
      <c r="O65" s="176">
        <v>0.96</v>
      </c>
      <c r="P65" s="176">
        <v>0.96</v>
      </c>
    </row>
    <row r="66" spans="1:16" x14ac:dyDescent="0.25">
      <c r="A66" s="175">
        <v>38687</v>
      </c>
      <c r="B66" s="176">
        <v>0.90577586047143255</v>
      </c>
      <c r="C66" s="176">
        <v>0.99</v>
      </c>
      <c r="D66" s="176">
        <v>0.96</v>
      </c>
      <c r="E66" s="176">
        <v>0.98410764751845092</v>
      </c>
      <c r="F66" s="176">
        <v>0.999</v>
      </c>
      <c r="G66" s="176">
        <v>0.98</v>
      </c>
      <c r="H66" s="176">
        <v>0.995</v>
      </c>
      <c r="I66" s="176">
        <v>0.999</v>
      </c>
      <c r="J66" s="176">
        <v>0.99</v>
      </c>
      <c r="K66" s="176">
        <v>0.995</v>
      </c>
      <c r="L66" s="176">
        <v>1.0049999999999999</v>
      </c>
      <c r="M66" s="176">
        <v>0.99</v>
      </c>
      <c r="N66" s="176">
        <v>0.96</v>
      </c>
      <c r="O66" s="176">
        <v>0.96</v>
      </c>
      <c r="P66" s="176">
        <v>0.96</v>
      </c>
    </row>
    <row r="67" spans="1:16" x14ac:dyDescent="0.25">
      <c r="A67" s="175">
        <v>38718</v>
      </c>
      <c r="B67" s="176">
        <v>0.90577586047143255</v>
      </c>
      <c r="C67" s="176">
        <v>0.99</v>
      </c>
      <c r="D67" s="176">
        <v>0.96</v>
      </c>
      <c r="E67" s="176">
        <v>0.98410764751845092</v>
      </c>
      <c r="F67" s="176">
        <v>0.999</v>
      </c>
      <c r="G67" s="176">
        <v>0.98</v>
      </c>
      <c r="H67" s="176">
        <v>0.995</v>
      </c>
      <c r="I67" s="176">
        <v>0.999</v>
      </c>
      <c r="J67" s="176">
        <v>0.99</v>
      </c>
      <c r="K67" s="176">
        <v>0.995</v>
      </c>
      <c r="L67" s="176">
        <v>1.0049999999999999</v>
      </c>
      <c r="M67" s="176">
        <v>0.99</v>
      </c>
      <c r="N67" s="176">
        <v>0.96</v>
      </c>
      <c r="O67" s="176">
        <v>0.96</v>
      </c>
      <c r="P67" s="176">
        <v>0.96</v>
      </c>
    </row>
    <row r="68" spans="1:16" x14ac:dyDescent="0.25">
      <c r="A68" s="175">
        <v>38749</v>
      </c>
      <c r="B68" s="176">
        <v>0.90577586047143255</v>
      </c>
      <c r="C68" s="176">
        <v>0.99</v>
      </c>
      <c r="D68" s="176">
        <v>0.96</v>
      </c>
      <c r="E68" s="176">
        <v>0.98410764751845092</v>
      </c>
      <c r="F68" s="176">
        <v>0.999</v>
      </c>
      <c r="G68" s="176">
        <v>0.98</v>
      </c>
      <c r="H68" s="176">
        <v>0.995</v>
      </c>
      <c r="I68" s="176">
        <v>0.999</v>
      </c>
      <c r="J68" s="176">
        <v>0.99</v>
      </c>
      <c r="K68" s="176">
        <v>0.995</v>
      </c>
      <c r="L68" s="176">
        <v>1.0049999999999999</v>
      </c>
      <c r="M68" s="176">
        <v>0.99</v>
      </c>
      <c r="N68" s="176">
        <v>0.96</v>
      </c>
      <c r="O68" s="176">
        <v>0.96</v>
      </c>
      <c r="P68" s="176">
        <v>0.96</v>
      </c>
    </row>
    <row r="69" spans="1:16" x14ac:dyDescent="0.25">
      <c r="A69" s="175">
        <v>38777</v>
      </c>
      <c r="B69" s="176">
        <v>0.90577586047143255</v>
      </c>
      <c r="C69" s="176">
        <v>0.99</v>
      </c>
      <c r="D69" s="176">
        <v>0.96</v>
      </c>
      <c r="E69" s="176">
        <v>0.98410764751845092</v>
      </c>
      <c r="F69" s="176">
        <v>0.999</v>
      </c>
      <c r="G69" s="176">
        <v>0.98</v>
      </c>
      <c r="H69" s="176">
        <v>0.995</v>
      </c>
      <c r="I69" s="176">
        <v>0.999</v>
      </c>
      <c r="J69" s="176">
        <v>0.99</v>
      </c>
      <c r="K69" s="176">
        <v>0.995</v>
      </c>
      <c r="L69" s="176">
        <v>1.0049999999999999</v>
      </c>
      <c r="M69" s="176">
        <v>0.99</v>
      </c>
      <c r="N69" s="176">
        <v>0.96</v>
      </c>
      <c r="O69" s="176">
        <v>0.96</v>
      </c>
      <c r="P69" s="176">
        <v>0.96</v>
      </c>
    </row>
    <row r="70" spans="1:16" x14ac:dyDescent="0.25">
      <c r="A70" s="175">
        <v>38808</v>
      </c>
      <c r="B70" s="176">
        <v>0.98042074975743199</v>
      </c>
      <c r="C70" s="176">
        <v>0.99</v>
      </c>
      <c r="D70" s="176">
        <v>0.96</v>
      </c>
      <c r="E70" s="176">
        <v>0.99407144019191562</v>
      </c>
      <c r="F70" s="176">
        <v>0.999</v>
      </c>
      <c r="G70" s="176">
        <v>0.98</v>
      </c>
      <c r="H70" s="176">
        <v>0.995</v>
      </c>
      <c r="I70" s="176">
        <v>0.999</v>
      </c>
      <c r="J70" s="176">
        <v>0.99</v>
      </c>
      <c r="K70" s="176">
        <v>0.995</v>
      </c>
      <c r="L70" s="176">
        <v>1.0049999999999999</v>
      </c>
      <c r="M70" s="176">
        <v>0.99</v>
      </c>
      <c r="N70" s="176">
        <v>0.96</v>
      </c>
      <c r="O70" s="176">
        <v>0.96</v>
      </c>
      <c r="P70" s="176">
        <v>0.96</v>
      </c>
    </row>
    <row r="71" spans="1:16" x14ac:dyDescent="0.25">
      <c r="A71" s="175">
        <v>38838</v>
      </c>
      <c r="B71" s="176">
        <v>0.98042074975743199</v>
      </c>
      <c r="C71" s="176">
        <v>0.99</v>
      </c>
      <c r="D71" s="176">
        <v>0.96</v>
      </c>
      <c r="E71" s="176">
        <v>0.99407144019191562</v>
      </c>
      <c r="F71" s="176">
        <v>0.999</v>
      </c>
      <c r="G71" s="176">
        <v>0.98</v>
      </c>
      <c r="H71" s="176">
        <v>0.995</v>
      </c>
      <c r="I71" s="176">
        <v>0.999</v>
      </c>
      <c r="J71" s="176">
        <v>0.99</v>
      </c>
      <c r="K71" s="176">
        <v>0.995</v>
      </c>
      <c r="L71" s="176">
        <v>1.0049999999999999</v>
      </c>
      <c r="M71" s="176">
        <v>0.99</v>
      </c>
      <c r="N71" s="176">
        <v>0.96</v>
      </c>
      <c r="O71" s="176">
        <v>0.96</v>
      </c>
      <c r="P71" s="176">
        <v>0.96</v>
      </c>
    </row>
    <row r="72" spans="1:16" x14ac:dyDescent="0.25">
      <c r="A72" s="175">
        <v>38869</v>
      </c>
      <c r="B72" s="176">
        <v>0.98042074975743199</v>
      </c>
      <c r="C72" s="176">
        <v>0.99</v>
      </c>
      <c r="D72" s="176">
        <v>0.96</v>
      </c>
      <c r="E72" s="176">
        <v>0.99407144019191562</v>
      </c>
      <c r="F72" s="176">
        <v>0.999</v>
      </c>
      <c r="G72" s="176">
        <v>0.98</v>
      </c>
      <c r="H72" s="176">
        <v>0.995</v>
      </c>
      <c r="I72" s="176">
        <v>0.999</v>
      </c>
      <c r="J72" s="176">
        <v>0.99</v>
      </c>
      <c r="K72" s="176">
        <v>0.995</v>
      </c>
      <c r="L72" s="176">
        <v>1.0049999999999999</v>
      </c>
      <c r="M72" s="176">
        <v>0.99</v>
      </c>
      <c r="N72" s="176">
        <v>0.96</v>
      </c>
      <c r="O72" s="176">
        <v>0.96</v>
      </c>
      <c r="P72" s="176">
        <v>0.96</v>
      </c>
    </row>
    <row r="73" spans="1:16" x14ac:dyDescent="0.25">
      <c r="A73" s="175">
        <v>38899</v>
      </c>
      <c r="B73" s="176">
        <v>0.98042074975743199</v>
      </c>
      <c r="C73" s="176">
        <v>0.99</v>
      </c>
      <c r="D73" s="176">
        <v>0.96</v>
      </c>
      <c r="E73" s="176">
        <v>0.99407144019191562</v>
      </c>
      <c r="F73" s="176">
        <v>0.999</v>
      </c>
      <c r="G73" s="176">
        <v>0.98</v>
      </c>
      <c r="H73" s="176">
        <v>0.995</v>
      </c>
      <c r="I73" s="176">
        <v>0.999</v>
      </c>
      <c r="J73" s="176">
        <v>0.99</v>
      </c>
      <c r="K73" s="176">
        <v>0.995</v>
      </c>
      <c r="L73" s="176">
        <v>1.0049999999999999</v>
      </c>
      <c r="M73" s="176">
        <v>0.99</v>
      </c>
      <c r="N73" s="176">
        <v>0.96</v>
      </c>
      <c r="O73" s="176">
        <v>0.96</v>
      </c>
      <c r="P73" s="176">
        <v>0.96</v>
      </c>
    </row>
    <row r="74" spans="1:16" x14ac:dyDescent="0.25">
      <c r="A74" s="175">
        <v>38930</v>
      </c>
      <c r="B74" s="176">
        <v>0.98042074975743199</v>
      </c>
      <c r="C74" s="176">
        <v>0.99</v>
      </c>
      <c r="D74" s="176">
        <v>0.96</v>
      </c>
      <c r="E74" s="176">
        <v>0.99407144019191562</v>
      </c>
      <c r="F74" s="176">
        <v>0.999</v>
      </c>
      <c r="G74" s="176">
        <v>0.98</v>
      </c>
      <c r="H74" s="176">
        <v>0.995</v>
      </c>
      <c r="I74" s="176">
        <v>0.999</v>
      </c>
      <c r="J74" s="176">
        <v>0.99</v>
      </c>
      <c r="K74" s="176">
        <v>0.995</v>
      </c>
      <c r="L74" s="176">
        <v>1.0049999999999999</v>
      </c>
      <c r="M74" s="176">
        <v>0.99</v>
      </c>
      <c r="N74" s="176">
        <v>0.96</v>
      </c>
      <c r="O74" s="176">
        <v>0.96</v>
      </c>
      <c r="P74" s="176">
        <v>0.96</v>
      </c>
    </row>
    <row r="75" spans="1:16" x14ac:dyDescent="0.25">
      <c r="A75" s="175">
        <v>38961</v>
      </c>
      <c r="B75" s="176">
        <v>0.98042074975743199</v>
      </c>
      <c r="C75" s="176">
        <v>0.99</v>
      </c>
      <c r="D75" s="176">
        <v>0.96</v>
      </c>
      <c r="E75" s="176">
        <v>0.99407144019191562</v>
      </c>
      <c r="F75" s="176">
        <v>0.999</v>
      </c>
      <c r="G75" s="176">
        <v>0.98</v>
      </c>
      <c r="H75" s="176">
        <v>0.995</v>
      </c>
      <c r="I75" s="176">
        <v>0.999</v>
      </c>
      <c r="J75" s="176">
        <v>0.99</v>
      </c>
      <c r="K75" s="176">
        <v>0.995</v>
      </c>
      <c r="L75" s="176">
        <v>1.0049999999999999</v>
      </c>
      <c r="M75" s="176">
        <v>0.99</v>
      </c>
      <c r="N75" s="176">
        <v>0.96</v>
      </c>
      <c r="O75" s="176">
        <v>0.96</v>
      </c>
      <c r="P75" s="176">
        <v>0.96</v>
      </c>
    </row>
    <row r="76" spans="1:16" x14ac:dyDescent="0.25">
      <c r="A76" s="175">
        <v>38991</v>
      </c>
      <c r="B76" s="176">
        <v>0.98042074975743199</v>
      </c>
      <c r="C76" s="176">
        <v>0.99</v>
      </c>
      <c r="D76" s="176">
        <v>0.96</v>
      </c>
      <c r="E76" s="176">
        <v>0.99407144019191562</v>
      </c>
      <c r="F76" s="176">
        <v>0.999</v>
      </c>
      <c r="G76" s="176">
        <v>0.98</v>
      </c>
      <c r="H76" s="176">
        <v>0.995</v>
      </c>
      <c r="I76" s="176">
        <v>0.999</v>
      </c>
      <c r="J76" s="176">
        <v>0.99</v>
      </c>
      <c r="K76" s="176">
        <v>0.995</v>
      </c>
      <c r="L76" s="176">
        <v>1.0049999999999999</v>
      </c>
      <c r="M76" s="176">
        <v>0.99</v>
      </c>
      <c r="N76" s="176">
        <v>0.96</v>
      </c>
      <c r="O76" s="176">
        <v>0.96</v>
      </c>
      <c r="P76" s="176">
        <v>0.96</v>
      </c>
    </row>
    <row r="77" spans="1:16" x14ac:dyDescent="0.25">
      <c r="A77" s="175">
        <v>39022</v>
      </c>
      <c r="B77" s="176">
        <v>0.90577586047143255</v>
      </c>
      <c r="C77" s="176">
        <v>0.99</v>
      </c>
      <c r="D77" s="176">
        <v>0.96</v>
      </c>
      <c r="E77" s="176">
        <v>0.98410764751845092</v>
      </c>
      <c r="F77" s="176">
        <v>0.999</v>
      </c>
      <c r="G77" s="176">
        <v>0.98</v>
      </c>
      <c r="H77" s="176">
        <v>0.995</v>
      </c>
      <c r="I77" s="176">
        <v>0.999</v>
      </c>
      <c r="J77" s="176">
        <v>0.99</v>
      </c>
      <c r="K77" s="176">
        <v>0.995</v>
      </c>
      <c r="L77" s="176">
        <v>1.0049999999999999</v>
      </c>
      <c r="M77" s="176">
        <v>0.99</v>
      </c>
      <c r="N77" s="176">
        <v>0.96</v>
      </c>
      <c r="O77" s="176">
        <v>0.96</v>
      </c>
      <c r="P77" s="176">
        <v>0.96</v>
      </c>
    </row>
    <row r="78" spans="1:16" x14ac:dyDescent="0.25">
      <c r="A78" s="175">
        <v>39052</v>
      </c>
      <c r="B78" s="176">
        <v>0.90577586047143255</v>
      </c>
      <c r="C78" s="176">
        <v>0.99</v>
      </c>
      <c r="D78" s="176">
        <v>0.96</v>
      </c>
      <c r="E78" s="176">
        <v>0.98410764751845092</v>
      </c>
      <c r="F78" s="176">
        <v>0.999</v>
      </c>
      <c r="G78" s="176">
        <v>0.98</v>
      </c>
      <c r="H78" s="176">
        <v>0.995</v>
      </c>
      <c r="I78" s="176">
        <v>0.999</v>
      </c>
      <c r="J78" s="176">
        <v>0.99</v>
      </c>
      <c r="K78" s="176">
        <v>0.995</v>
      </c>
      <c r="L78" s="176">
        <v>1.0049999999999999</v>
      </c>
      <c r="M78" s="176">
        <v>0.99</v>
      </c>
      <c r="N78" s="176">
        <v>0.96</v>
      </c>
      <c r="O78" s="176">
        <v>0.96</v>
      </c>
      <c r="P78" s="176">
        <v>0.96</v>
      </c>
    </row>
    <row r="79" spans="1:16" x14ac:dyDescent="0.25">
      <c r="A79" s="175">
        <v>39083</v>
      </c>
      <c r="B79" s="176">
        <v>0.90577586047143255</v>
      </c>
      <c r="C79" s="176">
        <v>0.99</v>
      </c>
      <c r="D79" s="176">
        <v>0.96</v>
      </c>
      <c r="E79" s="176">
        <v>0.98410764751845092</v>
      </c>
      <c r="F79" s="176">
        <v>0.999</v>
      </c>
      <c r="G79" s="176">
        <v>0.98</v>
      </c>
      <c r="H79" s="176">
        <v>0.995</v>
      </c>
      <c r="I79" s="176">
        <v>0.999</v>
      </c>
      <c r="J79" s="176">
        <v>0.99</v>
      </c>
      <c r="K79" s="176">
        <v>0.995</v>
      </c>
      <c r="L79" s="176">
        <v>1.0049999999999999</v>
      </c>
      <c r="M79" s="176">
        <v>0.99</v>
      </c>
      <c r="N79" s="176">
        <v>0.96</v>
      </c>
      <c r="O79" s="176">
        <v>0.96</v>
      </c>
      <c r="P79" s="176">
        <v>0.96</v>
      </c>
    </row>
    <row r="80" spans="1:16" x14ac:dyDescent="0.25">
      <c r="A80" s="175">
        <v>39114</v>
      </c>
      <c r="B80" s="176">
        <v>0.90577586047143255</v>
      </c>
      <c r="C80" s="176">
        <v>0.99</v>
      </c>
      <c r="D80" s="176">
        <v>0.96</v>
      </c>
      <c r="E80" s="176">
        <v>0.98410764751845092</v>
      </c>
      <c r="F80" s="176">
        <v>0.999</v>
      </c>
      <c r="G80" s="176">
        <v>0.98</v>
      </c>
      <c r="H80" s="176">
        <v>0.995</v>
      </c>
      <c r="I80" s="176">
        <v>0.999</v>
      </c>
      <c r="J80" s="176">
        <v>0.99</v>
      </c>
      <c r="K80" s="176">
        <v>0.995</v>
      </c>
      <c r="L80" s="176">
        <v>1.0049999999999999</v>
      </c>
      <c r="M80" s="176">
        <v>0.99</v>
      </c>
      <c r="N80" s="176">
        <v>0.96</v>
      </c>
      <c r="O80" s="176">
        <v>0.96</v>
      </c>
      <c r="P80" s="176">
        <v>0.96</v>
      </c>
    </row>
    <row r="81" spans="1:16" x14ac:dyDescent="0.25">
      <c r="A81" s="175">
        <v>39142</v>
      </c>
      <c r="B81" s="176">
        <v>0.90577586047143255</v>
      </c>
      <c r="C81" s="176">
        <v>0.99</v>
      </c>
      <c r="D81" s="176">
        <v>0.96</v>
      </c>
      <c r="E81" s="176">
        <v>0.98410764751845092</v>
      </c>
      <c r="F81" s="176">
        <v>0.999</v>
      </c>
      <c r="G81" s="176">
        <v>0.98</v>
      </c>
      <c r="H81" s="176">
        <v>0.995</v>
      </c>
      <c r="I81" s="176">
        <v>0.999</v>
      </c>
      <c r="J81" s="176">
        <v>0.99</v>
      </c>
      <c r="K81" s="176">
        <v>0.995</v>
      </c>
      <c r="L81" s="176">
        <v>1.0049999999999999</v>
      </c>
      <c r="M81" s="176">
        <v>0.99</v>
      </c>
      <c r="N81" s="176">
        <v>0.96</v>
      </c>
      <c r="O81" s="176">
        <v>0.96</v>
      </c>
      <c r="P81" s="176">
        <v>0.96</v>
      </c>
    </row>
    <row r="82" spans="1:16" x14ac:dyDescent="0.25">
      <c r="A82" s="175">
        <v>39173</v>
      </c>
      <c r="B82" s="176">
        <v>0.93059999999999998</v>
      </c>
      <c r="C82" s="176">
        <v>0.99</v>
      </c>
      <c r="D82" s="176">
        <v>0.96</v>
      </c>
      <c r="E82" s="176">
        <v>0.93059999999999998</v>
      </c>
      <c r="F82" s="176">
        <v>0.999</v>
      </c>
      <c r="G82" s="176">
        <v>0.98</v>
      </c>
      <c r="H82" s="176">
        <v>0.995</v>
      </c>
      <c r="I82" s="176">
        <v>0.999</v>
      </c>
      <c r="J82" s="176">
        <v>0.99</v>
      </c>
      <c r="K82" s="176">
        <v>0.995</v>
      </c>
      <c r="L82" s="176">
        <v>1.0049999999999999</v>
      </c>
      <c r="M82" s="176">
        <v>0.99</v>
      </c>
      <c r="N82" s="176">
        <v>0.96</v>
      </c>
      <c r="O82" s="176">
        <v>0.96</v>
      </c>
      <c r="P82" s="176">
        <v>0.96</v>
      </c>
    </row>
    <row r="83" spans="1:16" x14ac:dyDescent="0.25">
      <c r="A83" s="175">
        <v>39203</v>
      </c>
      <c r="B83" s="176">
        <v>0.93059999999999998</v>
      </c>
      <c r="C83" s="176">
        <v>0.99</v>
      </c>
      <c r="D83" s="176">
        <v>0.96</v>
      </c>
      <c r="E83" s="176">
        <v>0.93059999999999998</v>
      </c>
      <c r="F83" s="176">
        <v>0.999</v>
      </c>
      <c r="G83" s="176">
        <v>0.98</v>
      </c>
      <c r="H83" s="176">
        <v>0.995</v>
      </c>
      <c r="I83" s="176">
        <v>0.999</v>
      </c>
      <c r="J83" s="176">
        <v>0.99</v>
      </c>
      <c r="K83" s="176">
        <v>0.995</v>
      </c>
      <c r="L83" s="176">
        <v>1.0049999999999999</v>
      </c>
      <c r="M83" s="176">
        <v>0.99</v>
      </c>
      <c r="N83" s="176">
        <v>0.96</v>
      </c>
      <c r="O83" s="176">
        <v>0.96</v>
      </c>
      <c r="P83" s="176">
        <v>0.96</v>
      </c>
    </row>
    <row r="84" spans="1:16" x14ac:dyDescent="0.25">
      <c r="A84" s="175">
        <v>39234</v>
      </c>
      <c r="B84" s="176">
        <v>0.93059999999999998</v>
      </c>
      <c r="C84" s="176">
        <v>0.99</v>
      </c>
      <c r="D84" s="176">
        <v>0.96</v>
      </c>
      <c r="E84" s="176">
        <v>0.93059999999999998</v>
      </c>
      <c r="F84" s="176">
        <v>0.999</v>
      </c>
      <c r="G84" s="176">
        <v>0.98</v>
      </c>
      <c r="H84" s="176">
        <v>0.995</v>
      </c>
      <c r="I84" s="176">
        <v>0.999</v>
      </c>
      <c r="J84" s="176">
        <v>0.99</v>
      </c>
      <c r="K84" s="176">
        <v>0.995</v>
      </c>
      <c r="L84" s="176">
        <v>1.0049999999999999</v>
      </c>
      <c r="M84" s="176">
        <v>0.99</v>
      </c>
      <c r="N84" s="176">
        <v>0.96</v>
      </c>
      <c r="O84" s="176">
        <v>0.96</v>
      </c>
      <c r="P84" s="176">
        <v>0.96</v>
      </c>
    </row>
    <row r="85" spans="1:16" x14ac:dyDescent="0.25">
      <c r="A85" s="175">
        <v>39264</v>
      </c>
      <c r="B85" s="176">
        <v>0.93059999999999998</v>
      </c>
      <c r="C85" s="176">
        <v>0.99</v>
      </c>
      <c r="D85" s="176">
        <v>0.96</v>
      </c>
      <c r="E85" s="176">
        <v>0.93059999999999998</v>
      </c>
      <c r="F85" s="176">
        <v>0.999</v>
      </c>
      <c r="G85" s="176">
        <v>0.98</v>
      </c>
      <c r="H85" s="176">
        <v>0.995</v>
      </c>
      <c r="I85" s="176">
        <v>0.999</v>
      </c>
      <c r="J85" s="176">
        <v>0.99</v>
      </c>
      <c r="K85" s="176">
        <v>0.995</v>
      </c>
      <c r="L85" s="176">
        <v>1.0049999999999999</v>
      </c>
      <c r="M85" s="176">
        <v>0.99</v>
      </c>
      <c r="N85" s="176">
        <v>0.96</v>
      </c>
      <c r="O85" s="176">
        <v>0.96</v>
      </c>
      <c r="P85" s="176">
        <v>0.96</v>
      </c>
    </row>
    <row r="86" spans="1:16" x14ac:dyDescent="0.25">
      <c r="A86" s="175">
        <v>39295</v>
      </c>
      <c r="B86" s="176">
        <v>0.93059999999999998</v>
      </c>
      <c r="C86" s="176">
        <v>0.99</v>
      </c>
      <c r="D86" s="176">
        <v>0.96</v>
      </c>
      <c r="E86" s="176">
        <v>0.93059999999999998</v>
      </c>
      <c r="F86" s="176">
        <v>0.999</v>
      </c>
      <c r="G86" s="176">
        <v>0.98</v>
      </c>
      <c r="H86" s="176">
        <v>0.995</v>
      </c>
      <c r="I86" s="176">
        <v>0.999</v>
      </c>
      <c r="J86" s="176">
        <v>0.99</v>
      </c>
      <c r="K86" s="176">
        <v>0.995</v>
      </c>
      <c r="L86" s="176">
        <v>1.0049999999999999</v>
      </c>
      <c r="M86" s="176">
        <v>0.99</v>
      </c>
      <c r="N86" s="176">
        <v>0.96</v>
      </c>
      <c r="O86" s="176">
        <v>0.96</v>
      </c>
      <c r="P86" s="176">
        <v>0.96</v>
      </c>
    </row>
    <row r="87" spans="1:16" x14ac:dyDescent="0.25">
      <c r="A87" s="175">
        <v>39326</v>
      </c>
      <c r="B87" s="176">
        <v>0.93059999999999998</v>
      </c>
      <c r="C87" s="176">
        <v>0.99</v>
      </c>
      <c r="D87" s="176">
        <v>0.96</v>
      </c>
      <c r="E87" s="176">
        <v>0.93059999999999998</v>
      </c>
      <c r="F87" s="176">
        <v>0.999</v>
      </c>
      <c r="G87" s="176">
        <v>0.98</v>
      </c>
      <c r="H87" s="176">
        <v>0.995</v>
      </c>
      <c r="I87" s="176">
        <v>0.999</v>
      </c>
      <c r="J87" s="176">
        <v>0.99</v>
      </c>
      <c r="K87" s="176">
        <v>0.995</v>
      </c>
      <c r="L87" s="176">
        <v>1.0049999999999999</v>
      </c>
      <c r="M87" s="176">
        <v>0.99</v>
      </c>
      <c r="N87" s="176">
        <v>0.96</v>
      </c>
      <c r="O87" s="176">
        <v>0.96</v>
      </c>
      <c r="P87" s="176">
        <v>0.96</v>
      </c>
    </row>
    <row r="88" spans="1:16" x14ac:dyDescent="0.25">
      <c r="A88" s="175">
        <v>39356</v>
      </c>
      <c r="B88" s="176">
        <v>0.93059999999999998</v>
      </c>
      <c r="C88" s="176">
        <v>0.99</v>
      </c>
      <c r="D88" s="176">
        <v>0.96</v>
      </c>
      <c r="E88" s="176">
        <v>0.93059999999999998</v>
      </c>
      <c r="F88" s="176">
        <v>0.999</v>
      </c>
      <c r="G88" s="176">
        <v>0.98</v>
      </c>
      <c r="H88" s="176">
        <v>0.995</v>
      </c>
      <c r="I88" s="176">
        <v>0.999</v>
      </c>
      <c r="J88" s="176">
        <v>0.99</v>
      </c>
      <c r="K88" s="176">
        <v>0.995</v>
      </c>
      <c r="L88" s="176">
        <v>1.0049999999999999</v>
      </c>
      <c r="M88" s="176">
        <v>0.99</v>
      </c>
      <c r="N88" s="176">
        <v>0.96</v>
      </c>
      <c r="O88" s="176">
        <v>0.96</v>
      </c>
      <c r="P88" s="176">
        <v>0.96</v>
      </c>
    </row>
    <row r="89" spans="1:16" x14ac:dyDescent="0.25">
      <c r="A89" s="175">
        <v>39387</v>
      </c>
      <c r="B89" s="176">
        <v>0.93059999999999998</v>
      </c>
      <c r="C89" s="176">
        <v>0.99</v>
      </c>
      <c r="D89" s="176">
        <v>0.96</v>
      </c>
      <c r="E89" s="176">
        <v>0.93059999999999998</v>
      </c>
      <c r="F89" s="176">
        <v>0.999</v>
      </c>
      <c r="G89" s="176">
        <v>0.98</v>
      </c>
      <c r="H89" s="176">
        <v>0.995</v>
      </c>
      <c r="I89" s="176">
        <v>0.999</v>
      </c>
      <c r="J89" s="176">
        <v>0.99</v>
      </c>
      <c r="K89" s="176">
        <v>0.995</v>
      </c>
      <c r="L89" s="176">
        <v>1.0049999999999999</v>
      </c>
      <c r="M89" s="176">
        <v>0.99</v>
      </c>
      <c r="N89" s="176">
        <v>0.96</v>
      </c>
      <c r="O89" s="176">
        <v>0.96</v>
      </c>
      <c r="P89" s="176">
        <v>0.96</v>
      </c>
    </row>
    <row r="90" spans="1:16" x14ac:dyDescent="0.25">
      <c r="A90" s="175">
        <v>39417</v>
      </c>
      <c r="B90" s="176">
        <v>0.93059999999999998</v>
      </c>
      <c r="C90" s="176">
        <v>0.99</v>
      </c>
      <c r="D90" s="176">
        <v>0.96</v>
      </c>
      <c r="E90" s="176">
        <v>0.93059999999999998</v>
      </c>
      <c r="F90" s="176">
        <v>0.999</v>
      </c>
      <c r="G90" s="176">
        <v>0.98</v>
      </c>
      <c r="H90" s="176">
        <v>0.995</v>
      </c>
      <c r="I90" s="176">
        <v>0.999</v>
      </c>
      <c r="J90" s="176">
        <v>0.99</v>
      </c>
      <c r="K90" s="176">
        <v>0.995</v>
      </c>
      <c r="L90" s="176">
        <v>1.0049999999999999</v>
      </c>
      <c r="M90" s="176">
        <v>0.99</v>
      </c>
      <c r="N90" s="176">
        <v>0.96</v>
      </c>
      <c r="O90" s="176">
        <v>0.96</v>
      </c>
      <c r="P90" s="176">
        <v>0.96</v>
      </c>
    </row>
    <row r="91" spans="1:16" x14ac:dyDescent="0.25">
      <c r="A91" s="175">
        <v>39448</v>
      </c>
      <c r="B91" s="176">
        <v>0.93059999999999998</v>
      </c>
      <c r="C91" s="176">
        <v>0.99</v>
      </c>
      <c r="D91" s="176">
        <v>0.96</v>
      </c>
      <c r="E91" s="176">
        <v>0.93059999999999998</v>
      </c>
      <c r="F91" s="176">
        <v>0.999</v>
      </c>
      <c r="G91" s="176">
        <v>0.98</v>
      </c>
      <c r="H91" s="176">
        <v>0.995</v>
      </c>
      <c r="I91" s="176">
        <v>0.999</v>
      </c>
      <c r="J91" s="176">
        <v>0.99</v>
      </c>
      <c r="K91" s="176">
        <v>0.995</v>
      </c>
      <c r="L91" s="176">
        <v>1.0049999999999999</v>
      </c>
      <c r="M91" s="176">
        <v>0.99</v>
      </c>
      <c r="N91" s="176">
        <v>0.96</v>
      </c>
      <c r="O91" s="176">
        <v>0.96</v>
      </c>
      <c r="P91" s="176">
        <v>0.96</v>
      </c>
    </row>
    <row r="92" spans="1:16" x14ac:dyDescent="0.25">
      <c r="A92" s="175">
        <v>39479</v>
      </c>
      <c r="B92" s="176">
        <v>0.93059999999999998</v>
      </c>
      <c r="C92" s="176">
        <v>0.99</v>
      </c>
      <c r="D92" s="176">
        <v>0.96</v>
      </c>
      <c r="E92" s="176">
        <v>0.93059999999999998</v>
      </c>
      <c r="F92" s="176">
        <v>0.999</v>
      </c>
      <c r="G92" s="176">
        <v>0.98</v>
      </c>
      <c r="H92" s="176">
        <v>0.995</v>
      </c>
      <c r="I92" s="176">
        <v>0.999</v>
      </c>
      <c r="J92" s="176">
        <v>0.99</v>
      </c>
      <c r="K92" s="176">
        <v>0.995</v>
      </c>
      <c r="L92" s="176">
        <v>1.0049999999999999</v>
      </c>
      <c r="M92" s="176">
        <v>0.99</v>
      </c>
      <c r="N92" s="176">
        <v>0.96</v>
      </c>
      <c r="O92" s="176">
        <v>0.96</v>
      </c>
      <c r="P92" s="176">
        <v>0.96</v>
      </c>
    </row>
    <row r="93" spans="1:16" x14ac:dyDescent="0.25">
      <c r="A93" s="175">
        <v>39508</v>
      </c>
      <c r="B93" s="176">
        <v>0.93059999999999998</v>
      </c>
      <c r="C93" s="176">
        <v>0.99</v>
      </c>
      <c r="D93" s="176">
        <v>0.96</v>
      </c>
      <c r="E93" s="176">
        <v>0.93059999999999998</v>
      </c>
      <c r="F93" s="176">
        <v>0.999</v>
      </c>
      <c r="G93" s="176">
        <v>0.98</v>
      </c>
      <c r="H93" s="176">
        <v>0.995</v>
      </c>
      <c r="I93" s="176">
        <v>0.999</v>
      </c>
      <c r="J93" s="176">
        <v>0.99</v>
      </c>
      <c r="K93" s="176">
        <v>0.995</v>
      </c>
      <c r="L93" s="176">
        <v>1.0049999999999999</v>
      </c>
      <c r="M93" s="176">
        <v>0.99</v>
      </c>
      <c r="N93" s="176">
        <v>0.96</v>
      </c>
      <c r="O93" s="176">
        <v>0.96</v>
      </c>
      <c r="P93" s="176">
        <v>0.96</v>
      </c>
    </row>
    <row r="94" spans="1:16" x14ac:dyDescent="0.25">
      <c r="A94" s="175">
        <v>39539</v>
      </c>
      <c r="B94" s="176">
        <v>0.93059999999999998</v>
      </c>
      <c r="C94" s="176">
        <v>0.99</v>
      </c>
      <c r="D94" s="176">
        <v>0.96</v>
      </c>
      <c r="E94" s="176">
        <v>0.93059999999999998</v>
      </c>
      <c r="F94" s="176">
        <v>0.999</v>
      </c>
      <c r="G94" s="176">
        <v>0.98</v>
      </c>
      <c r="H94" s="176">
        <v>0.995</v>
      </c>
      <c r="I94" s="176">
        <v>0.999</v>
      </c>
      <c r="J94" s="176">
        <v>0.99</v>
      </c>
      <c r="K94" s="176">
        <v>0.995</v>
      </c>
      <c r="L94" s="176">
        <v>1.0049999999999999</v>
      </c>
      <c r="M94" s="176">
        <v>0.99</v>
      </c>
      <c r="N94" s="176">
        <v>0.96</v>
      </c>
      <c r="O94" s="176">
        <v>0.96</v>
      </c>
      <c r="P94" s="176">
        <v>0.96</v>
      </c>
    </row>
    <row r="95" spans="1:16" x14ac:dyDescent="0.25">
      <c r="A95" s="175">
        <v>39569</v>
      </c>
      <c r="B95" s="176">
        <v>0.93059999999999998</v>
      </c>
      <c r="C95" s="176">
        <v>0.99</v>
      </c>
      <c r="D95" s="176">
        <v>0.96</v>
      </c>
      <c r="E95" s="176">
        <v>0.93059999999999998</v>
      </c>
      <c r="F95" s="176">
        <v>0.999</v>
      </c>
      <c r="G95" s="176">
        <v>0.98</v>
      </c>
      <c r="H95" s="176">
        <v>0.995</v>
      </c>
      <c r="I95" s="176">
        <v>0.999</v>
      </c>
      <c r="J95" s="176">
        <v>0.99</v>
      </c>
      <c r="K95" s="176">
        <v>0.995</v>
      </c>
      <c r="L95" s="176">
        <v>1.0049999999999999</v>
      </c>
      <c r="M95" s="176">
        <v>0.99</v>
      </c>
      <c r="N95" s="176">
        <v>0.96</v>
      </c>
      <c r="O95" s="176">
        <v>0.96</v>
      </c>
      <c r="P95" s="176">
        <v>0.96</v>
      </c>
    </row>
    <row r="96" spans="1:16" x14ac:dyDescent="0.25">
      <c r="A96" s="175">
        <v>39600</v>
      </c>
      <c r="B96" s="176">
        <v>0.93059999999999998</v>
      </c>
      <c r="C96" s="176">
        <v>0.99</v>
      </c>
      <c r="D96" s="176">
        <v>0.96</v>
      </c>
      <c r="E96" s="176">
        <v>0.93059999999999998</v>
      </c>
      <c r="F96" s="176">
        <v>0.999</v>
      </c>
      <c r="G96" s="176">
        <v>0.98</v>
      </c>
      <c r="H96" s="176">
        <v>0.995</v>
      </c>
      <c r="I96" s="176">
        <v>0.999</v>
      </c>
      <c r="J96" s="176">
        <v>0.99</v>
      </c>
      <c r="K96" s="176">
        <v>0.995</v>
      </c>
      <c r="L96" s="176">
        <v>1.0049999999999999</v>
      </c>
      <c r="M96" s="176">
        <v>0.99</v>
      </c>
      <c r="N96" s="176">
        <v>0.96</v>
      </c>
      <c r="O96" s="176">
        <v>0.96</v>
      </c>
      <c r="P96" s="176">
        <v>0.96</v>
      </c>
    </row>
    <row r="97" spans="1:16" x14ac:dyDescent="0.25">
      <c r="A97" s="175">
        <v>39630</v>
      </c>
      <c r="B97" s="176">
        <v>0.93059999999999998</v>
      </c>
      <c r="C97" s="176">
        <v>0.99</v>
      </c>
      <c r="D97" s="176">
        <v>0.96</v>
      </c>
      <c r="E97" s="176">
        <v>0.93059999999999998</v>
      </c>
      <c r="F97" s="176">
        <v>0.999</v>
      </c>
      <c r="G97" s="176">
        <v>0.98</v>
      </c>
      <c r="H97" s="176">
        <v>0.995</v>
      </c>
      <c r="I97" s="176">
        <v>0.999</v>
      </c>
      <c r="J97" s="176">
        <v>0.99</v>
      </c>
      <c r="K97" s="176">
        <v>0.995</v>
      </c>
      <c r="L97" s="176">
        <v>1.0049999999999999</v>
      </c>
      <c r="M97" s="176">
        <v>0.99</v>
      </c>
      <c r="N97" s="176">
        <v>0.96</v>
      </c>
      <c r="O97" s="176">
        <v>0.96</v>
      </c>
      <c r="P97" s="176">
        <v>0.96</v>
      </c>
    </row>
    <row r="98" spans="1:16" x14ac:dyDescent="0.25">
      <c r="A98" s="175">
        <v>39661</v>
      </c>
      <c r="B98" s="176">
        <v>0.93059999999999998</v>
      </c>
      <c r="C98" s="176">
        <v>0.99</v>
      </c>
      <c r="D98" s="176">
        <v>0.96</v>
      </c>
      <c r="E98" s="176">
        <v>0.93059999999999998</v>
      </c>
      <c r="F98" s="176">
        <v>0.999</v>
      </c>
      <c r="G98" s="176">
        <v>0.98</v>
      </c>
      <c r="H98" s="176">
        <v>0.995</v>
      </c>
      <c r="I98" s="176">
        <v>0.999</v>
      </c>
      <c r="J98" s="176">
        <v>0.99</v>
      </c>
      <c r="K98" s="176">
        <v>0.995</v>
      </c>
      <c r="L98" s="176">
        <v>1.0049999999999999</v>
      </c>
      <c r="M98" s="176">
        <v>0.99</v>
      </c>
      <c r="N98" s="176">
        <v>0.96</v>
      </c>
      <c r="O98" s="176">
        <v>0.96</v>
      </c>
      <c r="P98" s="176">
        <v>0.96</v>
      </c>
    </row>
    <row r="99" spans="1:16" x14ac:dyDescent="0.25">
      <c r="A99" s="175">
        <v>39692</v>
      </c>
      <c r="B99" s="176">
        <v>0.93059999999999998</v>
      </c>
      <c r="C99" s="176">
        <v>0.99</v>
      </c>
      <c r="D99" s="176">
        <v>0.96</v>
      </c>
      <c r="E99" s="176">
        <v>0.93059999999999998</v>
      </c>
      <c r="F99" s="176">
        <v>0.999</v>
      </c>
      <c r="G99" s="176">
        <v>0.98</v>
      </c>
      <c r="H99" s="176">
        <v>0.995</v>
      </c>
      <c r="I99" s="176">
        <v>0.999</v>
      </c>
      <c r="J99" s="176">
        <v>0.99</v>
      </c>
      <c r="K99" s="176">
        <v>0.995</v>
      </c>
      <c r="L99" s="176">
        <v>1.0049999999999999</v>
      </c>
      <c r="M99" s="176">
        <v>0.99</v>
      </c>
      <c r="N99" s="176">
        <v>0.96</v>
      </c>
      <c r="O99" s="176">
        <v>0.96</v>
      </c>
      <c r="P99" s="176">
        <v>0.96</v>
      </c>
    </row>
    <row r="100" spans="1:16" x14ac:dyDescent="0.25">
      <c r="A100" s="175">
        <v>39722</v>
      </c>
      <c r="B100" s="176">
        <v>0.93059999999999998</v>
      </c>
      <c r="C100" s="176">
        <v>0.99</v>
      </c>
      <c r="D100" s="176">
        <v>0.96</v>
      </c>
      <c r="E100" s="176">
        <v>0.93059999999999998</v>
      </c>
      <c r="F100" s="176">
        <v>0.999</v>
      </c>
      <c r="G100" s="176">
        <v>0.98</v>
      </c>
      <c r="H100" s="176">
        <v>0.995</v>
      </c>
      <c r="I100" s="176">
        <v>0.999</v>
      </c>
      <c r="J100" s="176">
        <v>0.99</v>
      </c>
      <c r="K100" s="176">
        <v>0.995</v>
      </c>
      <c r="L100" s="176">
        <v>1.0049999999999999</v>
      </c>
      <c r="M100" s="176">
        <v>0.99</v>
      </c>
      <c r="N100" s="176">
        <v>0.96</v>
      </c>
      <c r="O100" s="176">
        <v>0.96</v>
      </c>
      <c r="P100" s="176">
        <v>0.96</v>
      </c>
    </row>
    <row r="101" spans="1:16" x14ac:dyDescent="0.25">
      <c r="A101" s="175">
        <v>39753</v>
      </c>
      <c r="B101" s="176">
        <v>0.93059999999999998</v>
      </c>
      <c r="C101" s="176">
        <v>0.99</v>
      </c>
      <c r="D101" s="176">
        <v>0.96</v>
      </c>
      <c r="E101" s="176">
        <v>0.93059999999999998</v>
      </c>
      <c r="F101" s="176">
        <v>0.999</v>
      </c>
      <c r="G101" s="176">
        <v>0.98</v>
      </c>
      <c r="H101" s="176">
        <v>0.995</v>
      </c>
      <c r="I101" s="176">
        <v>0.999</v>
      </c>
      <c r="J101" s="176">
        <v>0.99</v>
      </c>
      <c r="K101" s="176">
        <v>0.995</v>
      </c>
      <c r="L101" s="176">
        <v>1.0049999999999999</v>
      </c>
      <c r="M101" s="176">
        <v>0.99</v>
      </c>
      <c r="N101" s="176">
        <v>0.96</v>
      </c>
      <c r="O101" s="176">
        <v>0.96</v>
      </c>
      <c r="P101" s="176">
        <v>0.96</v>
      </c>
    </row>
    <row r="102" spans="1:16" x14ac:dyDescent="0.25">
      <c r="A102" s="175">
        <v>39783</v>
      </c>
      <c r="B102" s="176">
        <v>0.93059999999999998</v>
      </c>
      <c r="C102" s="176">
        <v>0.99</v>
      </c>
      <c r="D102" s="176">
        <v>0.96</v>
      </c>
      <c r="E102" s="176">
        <v>0.93059999999999998</v>
      </c>
      <c r="F102" s="176">
        <v>0.999</v>
      </c>
      <c r="G102" s="176">
        <v>0.98</v>
      </c>
      <c r="H102" s="176">
        <v>0.995</v>
      </c>
      <c r="I102" s="176">
        <v>0.999</v>
      </c>
      <c r="J102" s="176">
        <v>0.99</v>
      </c>
      <c r="K102" s="176">
        <v>0.995</v>
      </c>
      <c r="L102" s="176">
        <v>1.0049999999999999</v>
      </c>
      <c r="M102" s="176">
        <v>0.99</v>
      </c>
      <c r="N102" s="176">
        <v>0.96</v>
      </c>
      <c r="O102" s="176">
        <v>0.96</v>
      </c>
      <c r="P102" s="176">
        <v>0.96</v>
      </c>
    </row>
    <row r="103" spans="1:16" x14ac:dyDescent="0.25">
      <c r="A103" s="175">
        <v>39814</v>
      </c>
      <c r="B103" s="176">
        <v>0.93059999999999998</v>
      </c>
      <c r="C103" s="176">
        <v>0.99</v>
      </c>
      <c r="D103" s="176">
        <v>0.96</v>
      </c>
      <c r="E103" s="176">
        <v>0.93059999999999998</v>
      </c>
      <c r="F103" s="176">
        <v>0.999</v>
      </c>
      <c r="G103" s="176">
        <v>0.98</v>
      </c>
      <c r="H103" s="176">
        <v>0.995</v>
      </c>
      <c r="I103" s="176">
        <v>0.999</v>
      </c>
      <c r="J103" s="176">
        <v>0.99</v>
      </c>
      <c r="K103" s="176">
        <v>0.995</v>
      </c>
      <c r="L103" s="176">
        <v>1.0049999999999999</v>
      </c>
      <c r="M103" s="176">
        <v>0.99</v>
      </c>
      <c r="N103" s="176">
        <v>0.96</v>
      </c>
      <c r="O103" s="176">
        <v>0.96</v>
      </c>
      <c r="P103" s="176">
        <v>0.96</v>
      </c>
    </row>
    <row r="104" spans="1:16" x14ac:dyDescent="0.25">
      <c r="A104" s="175">
        <v>39845</v>
      </c>
      <c r="B104" s="176">
        <v>0.93059999999999998</v>
      </c>
      <c r="C104" s="176">
        <v>0.99</v>
      </c>
      <c r="D104" s="176">
        <v>0.96</v>
      </c>
      <c r="E104" s="176">
        <v>0.93059999999999998</v>
      </c>
      <c r="F104" s="176">
        <v>0.999</v>
      </c>
      <c r="G104" s="176">
        <v>0.98</v>
      </c>
      <c r="H104" s="176">
        <v>0.995</v>
      </c>
      <c r="I104" s="176">
        <v>0.999</v>
      </c>
      <c r="J104" s="176">
        <v>0.99</v>
      </c>
      <c r="K104" s="176">
        <v>0.995</v>
      </c>
      <c r="L104" s="176">
        <v>1.0049999999999999</v>
      </c>
      <c r="M104" s="176">
        <v>0.99</v>
      </c>
      <c r="N104" s="176">
        <v>0.96</v>
      </c>
      <c r="O104" s="176">
        <v>0.96</v>
      </c>
      <c r="P104" s="176">
        <v>0.96</v>
      </c>
    </row>
    <row r="105" spans="1:16" x14ac:dyDescent="0.25">
      <c r="A105" s="175">
        <v>39873</v>
      </c>
      <c r="B105" s="176">
        <v>0.93059999999999998</v>
      </c>
      <c r="C105" s="176">
        <v>0.99</v>
      </c>
      <c r="D105" s="176">
        <v>0.96</v>
      </c>
      <c r="E105" s="176">
        <v>0.93059999999999998</v>
      </c>
      <c r="F105" s="176">
        <v>0.999</v>
      </c>
      <c r="G105" s="176">
        <v>0.98</v>
      </c>
      <c r="H105" s="176">
        <v>0.995</v>
      </c>
      <c r="I105" s="176">
        <v>0.999</v>
      </c>
      <c r="J105" s="176">
        <v>0.99</v>
      </c>
      <c r="K105" s="176">
        <v>0.995</v>
      </c>
      <c r="L105" s="176">
        <v>1.0049999999999999</v>
      </c>
      <c r="M105" s="176">
        <v>0.99</v>
      </c>
      <c r="N105" s="176">
        <v>0.96</v>
      </c>
      <c r="O105" s="176">
        <v>0.96</v>
      </c>
      <c r="P105" s="176">
        <v>0.96</v>
      </c>
    </row>
    <row r="106" spans="1:16" x14ac:dyDescent="0.25">
      <c r="A106" s="175">
        <v>39904</v>
      </c>
      <c r="B106" s="176">
        <v>0.93059999999999998</v>
      </c>
      <c r="C106" s="176">
        <v>0.99</v>
      </c>
      <c r="D106" s="176">
        <v>0.96</v>
      </c>
      <c r="E106" s="176">
        <v>0.93059999999999998</v>
      </c>
      <c r="F106" s="176">
        <v>0.999</v>
      </c>
      <c r="G106" s="176">
        <v>0.98</v>
      </c>
      <c r="H106" s="176">
        <v>0.995</v>
      </c>
      <c r="I106" s="176">
        <v>0.999</v>
      </c>
      <c r="J106" s="176">
        <v>0.99</v>
      </c>
      <c r="K106" s="176">
        <v>0.995</v>
      </c>
      <c r="L106" s="176">
        <v>1.0049999999999999</v>
      </c>
      <c r="M106" s="176">
        <v>0.99</v>
      </c>
      <c r="N106" s="176">
        <v>0.96</v>
      </c>
      <c r="O106" s="176">
        <v>0.96</v>
      </c>
      <c r="P106" s="176">
        <v>0.96</v>
      </c>
    </row>
    <row r="107" spans="1:16" x14ac:dyDescent="0.25">
      <c r="A107" s="175">
        <v>39934</v>
      </c>
      <c r="B107" s="176">
        <v>0.93059999999999998</v>
      </c>
      <c r="C107" s="176">
        <v>0.99</v>
      </c>
      <c r="D107" s="176">
        <v>0.96</v>
      </c>
      <c r="E107" s="176">
        <v>0.93059999999999998</v>
      </c>
      <c r="F107" s="176">
        <v>0.999</v>
      </c>
      <c r="G107" s="176">
        <v>0.98</v>
      </c>
      <c r="H107" s="176">
        <v>0.995</v>
      </c>
      <c r="I107" s="176">
        <v>0.999</v>
      </c>
      <c r="J107" s="176">
        <v>0.99</v>
      </c>
      <c r="K107" s="176">
        <v>0.995</v>
      </c>
      <c r="L107" s="176">
        <v>1.0049999999999999</v>
      </c>
      <c r="M107" s="176">
        <v>0.99</v>
      </c>
      <c r="N107" s="176">
        <v>0.96</v>
      </c>
      <c r="O107" s="176">
        <v>0.96</v>
      </c>
      <c r="P107" s="176">
        <v>0.96</v>
      </c>
    </row>
    <row r="108" spans="1:16" x14ac:dyDescent="0.25">
      <c r="A108" s="175">
        <v>39965</v>
      </c>
      <c r="B108" s="176">
        <v>0.93059999999999998</v>
      </c>
      <c r="C108" s="176">
        <v>0.99</v>
      </c>
      <c r="D108" s="176">
        <v>0.96</v>
      </c>
      <c r="E108" s="176">
        <v>0.93059999999999998</v>
      </c>
      <c r="F108" s="176">
        <v>0.999</v>
      </c>
      <c r="G108" s="176">
        <v>0.98</v>
      </c>
      <c r="H108" s="176">
        <v>0.995</v>
      </c>
      <c r="I108" s="176">
        <v>0.999</v>
      </c>
      <c r="J108" s="176">
        <v>0.99</v>
      </c>
      <c r="K108" s="176">
        <v>0.995</v>
      </c>
      <c r="L108" s="176">
        <v>1.0049999999999999</v>
      </c>
      <c r="M108" s="176">
        <v>0.99</v>
      </c>
      <c r="N108" s="176">
        <v>0.96</v>
      </c>
      <c r="O108" s="176">
        <v>0.96</v>
      </c>
      <c r="P108" s="176">
        <v>0.96</v>
      </c>
    </row>
    <row r="109" spans="1:16" x14ac:dyDescent="0.25">
      <c r="A109" s="175">
        <v>39995</v>
      </c>
      <c r="B109" s="176">
        <v>0.93059999999999998</v>
      </c>
      <c r="C109" s="176">
        <v>0.99</v>
      </c>
      <c r="D109" s="176">
        <v>0.96</v>
      </c>
      <c r="E109" s="176">
        <v>0.93059999999999998</v>
      </c>
      <c r="F109" s="176">
        <v>0.999</v>
      </c>
      <c r="G109" s="176">
        <v>0.98</v>
      </c>
      <c r="H109" s="176">
        <v>0.995</v>
      </c>
      <c r="I109" s="176">
        <v>0.999</v>
      </c>
      <c r="J109" s="176">
        <v>0.99</v>
      </c>
      <c r="K109" s="176">
        <v>0.995</v>
      </c>
      <c r="L109" s="176">
        <v>1.0049999999999999</v>
      </c>
      <c r="M109" s="176">
        <v>0.99</v>
      </c>
      <c r="N109" s="176">
        <v>0.96</v>
      </c>
      <c r="O109" s="176">
        <v>0.96</v>
      </c>
      <c r="P109" s="176">
        <v>0.96</v>
      </c>
    </row>
    <row r="110" spans="1:16" x14ac:dyDescent="0.25">
      <c r="A110" s="175">
        <v>40026</v>
      </c>
      <c r="B110" s="176">
        <v>0.93059999999999998</v>
      </c>
      <c r="C110" s="176">
        <v>0.99</v>
      </c>
      <c r="D110" s="176">
        <v>0.96</v>
      </c>
      <c r="E110" s="176">
        <v>0.93059999999999998</v>
      </c>
      <c r="F110" s="176">
        <v>0.999</v>
      </c>
      <c r="G110" s="176">
        <v>0.98</v>
      </c>
      <c r="H110" s="176">
        <v>0.995</v>
      </c>
      <c r="I110" s="176">
        <v>0.999</v>
      </c>
      <c r="J110" s="176">
        <v>0.99</v>
      </c>
      <c r="K110" s="176">
        <v>0.995</v>
      </c>
      <c r="L110" s="176">
        <v>1.0049999999999999</v>
      </c>
      <c r="M110" s="176">
        <v>0.99</v>
      </c>
      <c r="N110" s="176">
        <v>0.96</v>
      </c>
      <c r="O110" s="176">
        <v>0.96</v>
      </c>
      <c r="P110" s="176">
        <v>0.96</v>
      </c>
    </row>
    <row r="111" spans="1:16" x14ac:dyDescent="0.25">
      <c r="A111" s="175">
        <v>40057</v>
      </c>
      <c r="B111" s="176">
        <v>0.93059999999999998</v>
      </c>
      <c r="C111" s="176">
        <v>0.99</v>
      </c>
      <c r="D111" s="176">
        <v>0.96</v>
      </c>
      <c r="E111" s="176">
        <v>0.93059999999999998</v>
      </c>
      <c r="F111" s="176">
        <v>0.999</v>
      </c>
      <c r="G111" s="176">
        <v>0.98</v>
      </c>
      <c r="H111" s="176">
        <v>0.995</v>
      </c>
      <c r="I111" s="176">
        <v>0.999</v>
      </c>
      <c r="J111" s="176">
        <v>0.99</v>
      </c>
      <c r="K111" s="176">
        <v>0.995</v>
      </c>
      <c r="L111" s="176">
        <v>1.0049999999999999</v>
      </c>
      <c r="M111" s="176">
        <v>0.99</v>
      </c>
      <c r="N111" s="176">
        <v>0.96</v>
      </c>
      <c r="O111" s="176">
        <v>0.96</v>
      </c>
      <c r="P111" s="176">
        <v>0.96</v>
      </c>
    </row>
    <row r="112" spans="1:16" x14ac:dyDescent="0.25">
      <c r="A112" s="175">
        <v>40087</v>
      </c>
      <c r="B112" s="176">
        <v>0.93059999999999998</v>
      </c>
      <c r="C112" s="176">
        <v>0.99</v>
      </c>
      <c r="D112" s="176">
        <v>0.96</v>
      </c>
      <c r="E112" s="176">
        <v>0.93059999999999998</v>
      </c>
      <c r="F112" s="176">
        <v>0.999</v>
      </c>
      <c r="G112" s="176">
        <v>0.98</v>
      </c>
      <c r="H112" s="176">
        <v>0.995</v>
      </c>
      <c r="I112" s="176">
        <v>0.999</v>
      </c>
      <c r="J112" s="176">
        <v>0.99</v>
      </c>
      <c r="K112" s="176">
        <v>0.995</v>
      </c>
      <c r="L112" s="176">
        <v>1.0049999999999999</v>
      </c>
      <c r="M112" s="176">
        <v>0.99</v>
      </c>
      <c r="N112" s="176">
        <v>0.96</v>
      </c>
      <c r="O112" s="176">
        <v>0.96</v>
      </c>
      <c r="P112" s="176">
        <v>0.96</v>
      </c>
    </row>
    <row r="113" spans="1:16" x14ac:dyDescent="0.25">
      <c r="A113" s="175">
        <v>40118</v>
      </c>
      <c r="B113" s="176">
        <v>0.93059999999999998</v>
      </c>
      <c r="C113" s="176">
        <v>0.99</v>
      </c>
      <c r="D113" s="176">
        <v>0.96</v>
      </c>
      <c r="E113" s="176">
        <v>0.93059999999999998</v>
      </c>
      <c r="F113" s="176">
        <v>0.999</v>
      </c>
      <c r="G113" s="176">
        <v>0.98</v>
      </c>
      <c r="H113" s="176">
        <v>0.995</v>
      </c>
      <c r="I113" s="176">
        <v>0.999</v>
      </c>
      <c r="J113" s="176">
        <v>0.99</v>
      </c>
      <c r="K113" s="176">
        <v>0.995</v>
      </c>
      <c r="L113" s="176">
        <v>1.0049999999999999</v>
      </c>
      <c r="M113" s="176">
        <v>0.99</v>
      </c>
      <c r="N113" s="176">
        <v>0.96</v>
      </c>
      <c r="O113" s="176">
        <v>0.96</v>
      </c>
      <c r="P113" s="176">
        <v>0.96</v>
      </c>
    </row>
    <row r="114" spans="1:16" x14ac:dyDescent="0.25">
      <c r="A114" s="175">
        <v>40148</v>
      </c>
      <c r="B114" s="176">
        <v>0.93059999999999998</v>
      </c>
      <c r="C114" s="176">
        <v>0.99</v>
      </c>
      <c r="D114" s="176">
        <v>0.96</v>
      </c>
      <c r="E114" s="176">
        <v>0.93059999999999998</v>
      </c>
      <c r="F114" s="176">
        <v>0.999</v>
      </c>
      <c r="G114" s="176">
        <v>0.98</v>
      </c>
      <c r="H114" s="176">
        <v>0.995</v>
      </c>
      <c r="I114" s="176">
        <v>0.999</v>
      </c>
      <c r="J114" s="176">
        <v>0.99</v>
      </c>
      <c r="K114" s="176">
        <v>0.995</v>
      </c>
      <c r="L114" s="176">
        <v>1.0049999999999999</v>
      </c>
      <c r="M114" s="176">
        <v>0.99</v>
      </c>
      <c r="N114" s="176">
        <v>0.96</v>
      </c>
      <c r="O114" s="176">
        <v>0.96</v>
      </c>
      <c r="P114" s="176">
        <v>0.96</v>
      </c>
    </row>
    <row r="115" spans="1:16" x14ac:dyDescent="0.25">
      <c r="A115" s="175">
        <v>40179</v>
      </c>
      <c r="B115" s="176">
        <v>0.93059999999999998</v>
      </c>
      <c r="C115" s="176">
        <v>0.99</v>
      </c>
      <c r="D115" s="176">
        <v>0.96</v>
      </c>
      <c r="E115" s="176">
        <v>0.93059999999999998</v>
      </c>
      <c r="F115" s="176">
        <v>0.999</v>
      </c>
      <c r="G115" s="176">
        <v>0.98</v>
      </c>
      <c r="H115" s="176">
        <v>0.995</v>
      </c>
      <c r="I115" s="176">
        <v>0.999</v>
      </c>
      <c r="J115" s="176">
        <v>0.99</v>
      </c>
      <c r="K115" s="176">
        <v>0.995</v>
      </c>
      <c r="L115" s="176">
        <v>1.0049999999999999</v>
      </c>
      <c r="M115" s="176">
        <v>0.99</v>
      </c>
      <c r="N115" s="176">
        <v>0.96</v>
      </c>
      <c r="O115" s="176">
        <v>0.96</v>
      </c>
      <c r="P115" s="176">
        <v>0.96</v>
      </c>
    </row>
    <row r="116" spans="1:16" x14ac:dyDescent="0.25">
      <c r="A116" s="175">
        <v>40210</v>
      </c>
      <c r="B116" s="176">
        <v>0.93059999999999998</v>
      </c>
      <c r="C116" s="176">
        <v>0.99</v>
      </c>
      <c r="D116" s="176">
        <v>0.96</v>
      </c>
      <c r="E116" s="176">
        <v>0.93059999999999998</v>
      </c>
      <c r="F116" s="176">
        <v>0.999</v>
      </c>
      <c r="G116" s="176">
        <v>0.98</v>
      </c>
      <c r="H116" s="176">
        <v>0.995</v>
      </c>
      <c r="I116" s="176">
        <v>0.999</v>
      </c>
      <c r="J116" s="176">
        <v>0.99</v>
      </c>
      <c r="K116" s="176">
        <v>0.995</v>
      </c>
      <c r="L116" s="176">
        <v>1.0049999999999999</v>
      </c>
      <c r="M116" s="176">
        <v>0.99</v>
      </c>
      <c r="N116" s="176">
        <v>0.96</v>
      </c>
      <c r="O116" s="176">
        <v>0.96</v>
      </c>
      <c r="P116" s="176">
        <v>0.96</v>
      </c>
    </row>
    <row r="117" spans="1:16" x14ac:dyDescent="0.25">
      <c r="A117" s="175">
        <v>40238</v>
      </c>
      <c r="B117" s="176">
        <v>0.93059999999999998</v>
      </c>
      <c r="C117" s="176">
        <v>0.99</v>
      </c>
      <c r="D117" s="176">
        <v>0.96</v>
      </c>
      <c r="E117" s="176">
        <v>0.93059999999999998</v>
      </c>
      <c r="F117" s="176">
        <v>0.999</v>
      </c>
      <c r="G117" s="176">
        <v>0.98</v>
      </c>
      <c r="H117" s="176">
        <v>0.995</v>
      </c>
      <c r="I117" s="176">
        <v>0.999</v>
      </c>
      <c r="J117" s="176">
        <v>0.99</v>
      </c>
      <c r="K117" s="176">
        <v>0.995</v>
      </c>
      <c r="L117" s="176">
        <v>1.0049999999999999</v>
      </c>
      <c r="M117" s="176">
        <v>0.99</v>
      </c>
      <c r="N117" s="176">
        <v>0.96</v>
      </c>
      <c r="O117" s="176">
        <v>0.96</v>
      </c>
      <c r="P117" s="176">
        <v>0.96</v>
      </c>
    </row>
    <row r="118" spans="1:16" x14ac:dyDescent="0.25">
      <c r="A118" s="175">
        <v>40269</v>
      </c>
      <c r="B118" s="176">
        <v>0.93059999999999998</v>
      </c>
      <c r="C118" s="176">
        <v>0.99</v>
      </c>
      <c r="D118" s="176">
        <v>0.96</v>
      </c>
      <c r="E118" s="176">
        <v>0.93059999999999998</v>
      </c>
      <c r="F118" s="176">
        <v>0.999</v>
      </c>
      <c r="G118" s="176">
        <v>0.98</v>
      </c>
      <c r="H118" s="176">
        <v>0.995</v>
      </c>
      <c r="I118" s="176">
        <v>0.999</v>
      </c>
      <c r="J118" s="176">
        <v>0.99</v>
      </c>
      <c r="K118" s="176">
        <v>0.995</v>
      </c>
      <c r="L118" s="176">
        <v>1.0049999999999999</v>
      </c>
      <c r="M118" s="176">
        <v>0.99</v>
      </c>
      <c r="N118" s="176">
        <v>0.96</v>
      </c>
      <c r="O118" s="176">
        <v>0.96</v>
      </c>
      <c r="P118" s="176">
        <v>0.96</v>
      </c>
    </row>
    <row r="119" spans="1:16" x14ac:dyDescent="0.25">
      <c r="A119" s="175">
        <v>40299</v>
      </c>
      <c r="B119" s="176">
        <v>0.93059999999999998</v>
      </c>
      <c r="C119" s="176">
        <v>0.99</v>
      </c>
      <c r="D119" s="176">
        <v>0.96</v>
      </c>
      <c r="E119" s="176">
        <v>0.93059999999999998</v>
      </c>
      <c r="F119" s="176">
        <v>0.999</v>
      </c>
      <c r="G119" s="176">
        <v>0.98</v>
      </c>
      <c r="H119" s="176">
        <v>0.995</v>
      </c>
      <c r="I119" s="176">
        <v>0.999</v>
      </c>
      <c r="J119" s="176">
        <v>0.99</v>
      </c>
      <c r="K119" s="176">
        <v>0.995</v>
      </c>
      <c r="L119" s="176">
        <v>1.0049999999999999</v>
      </c>
      <c r="M119" s="176">
        <v>0.99</v>
      </c>
      <c r="N119" s="176">
        <v>0.96</v>
      </c>
      <c r="O119" s="176">
        <v>0.96</v>
      </c>
      <c r="P119" s="176">
        <v>0.96</v>
      </c>
    </row>
    <row r="120" spans="1:16" x14ac:dyDescent="0.25">
      <c r="A120" s="175">
        <v>40330</v>
      </c>
      <c r="B120" s="176">
        <v>0.93059999999999998</v>
      </c>
      <c r="C120" s="176">
        <v>0.99</v>
      </c>
      <c r="D120" s="176">
        <v>0.96</v>
      </c>
      <c r="E120" s="176">
        <v>0.93059999999999998</v>
      </c>
      <c r="F120" s="176">
        <v>0.999</v>
      </c>
      <c r="G120" s="176">
        <v>0.98</v>
      </c>
      <c r="H120" s="176">
        <v>0.995</v>
      </c>
      <c r="I120" s="176">
        <v>0.999</v>
      </c>
      <c r="J120" s="176">
        <v>0.99</v>
      </c>
      <c r="K120" s="176">
        <v>0.995</v>
      </c>
      <c r="L120" s="176">
        <v>1.0049999999999999</v>
      </c>
      <c r="M120" s="176">
        <v>0.99</v>
      </c>
      <c r="N120" s="176">
        <v>0.96</v>
      </c>
      <c r="O120" s="176">
        <v>0.96</v>
      </c>
      <c r="P120" s="176">
        <v>0.96</v>
      </c>
    </row>
    <row r="121" spans="1:16" x14ac:dyDescent="0.25">
      <c r="A121" s="175">
        <v>40360</v>
      </c>
      <c r="B121" s="176">
        <v>0.93059999999999998</v>
      </c>
      <c r="C121" s="176">
        <v>0.99</v>
      </c>
      <c r="D121" s="176">
        <v>0.96</v>
      </c>
      <c r="E121" s="176">
        <v>0.93059999999999998</v>
      </c>
      <c r="F121" s="176">
        <v>0.999</v>
      </c>
      <c r="G121" s="176">
        <v>0.98</v>
      </c>
      <c r="H121" s="176">
        <v>0.995</v>
      </c>
      <c r="I121" s="176">
        <v>0.999</v>
      </c>
      <c r="J121" s="176">
        <v>0.99</v>
      </c>
      <c r="K121" s="176">
        <v>0.995</v>
      </c>
      <c r="L121" s="176">
        <v>1.0049999999999999</v>
      </c>
      <c r="M121" s="176">
        <v>0.99</v>
      </c>
      <c r="N121" s="176">
        <v>0.96</v>
      </c>
      <c r="O121" s="176">
        <v>0.96</v>
      </c>
      <c r="P121" s="176">
        <v>0.96</v>
      </c>
    </row>
    <row r="122" spans="1:16" x14ac:dyDescent="0.25">
      <c r="A122" s="175">
        <v>40391</v>
      </c>
      <c r="B122" s="176">
        <v>0.93059999999999998</v>
      </c>
      <c r="C122" s="176">
        <v>0.99</v>
      </c>
      <c r="D122" s="176">
        <v>0.96</v>
      </c>
      <c r="E122" s="176">
        <v>0.93059999999999998</v>
      </c>
      <c r="F122" s="176">
        <v>0.999</v>
      </c>
      <c r="G122" s="176">
        <v>0.98</v>
      </c>
      <c r="H122" s="176">
        <v>0.995</v>
      </c>
      <c r="I122" s="176">
        <v>0.999</v>
      </c>
      <c r="J122" s="176">
        <v>0.99</v>
      </c>
      <c r="K122" s="176">
        <v>0.995</v>
      </c>
      <c r="L122" s="176">
        <v>1.0049999999999999</v>
      </c>
      <c r="M122" s="176">
        <v>0.99</v>
      </c>
      <c r="N122" s="176">
        <v>0.96</v>
      </c>
      <c r="O122" s="176">
        <v>0.96</v>
      </c>
      <c r="P122" s="176">
        <v>0.96</v>
      </c>
    </row>
    <row r="123" spans="1:16" x14ac:dyDescent="0.25">
      <c r="A123" s="175">
        <v>40422</v>
      </c>
      <c r="B123" s="176">
        <v>0.93059999999999998</v>
      </c>
      <c r="C123" s="176">
        <v>0.99</v>
      </c>
      <c r="D123" s="176">
        <v>0.96</v>
      </c>
      <c r="E123" s="176">
        <v>0.93059999999999998</v>
      </c>
      <c r="F123" s="176">
        <v>0.999</v>
      </c>
      <c r="G123" s="176">
        <v>0.98</v>
      </c>
      <c r="H123" s="176">
        <v>0.995</v>
      </c>
      <c r="I123" s="176">
        <v>0.999</v>
      </c>
      <c r="J123" s="176">
        <v>0.99</v>
      </c>
      <c r="K123" s="176">
        <v>0.995</v>
      </c>
      <c r="L123" s="176">
        <v>1.0049999999999999</v>
      </c>
      <c r="M123" s="176">
        <v>0.99</v>
      </c>
      <c r="N123" s="176">
        <v>0.96</v>
      </c>
      <c r="O123" s="176">
        <v>0.96</v>
      </c>
      <c r="P123" s="176">
        <v>0.96</v>
      </c>
    </row>
    <row r="124" spans="1:16" x14ac:dyDescent="0.25">
      <c r="A124" s="175">
        <v>40452</v>
      </c>
      <c r="B124" s="176">
        <v>0.93059999999999998</v>
      </c>
      <c r="C124" s="176">
        <v>0.99</v>
      </c>
      <c r="D124" s="176">
        <v>0.96</v>
      </c>
      <c r="E124" s="176">
        <v>0.93059999999999998</v>
      </c>
      <c r="F124" s="176">
        <v>0.999</v>
      </c>
      <c r="G124" s="176">
        <v>0.98</v>
      </c>
      <c r="H124" s="176">
        <v>0.995</v>
      </c>
      <c r="I124" s="176">
        <v>0.999</v>
      </c>
      <c r="J124" s="176">
        <v>0.99</v>
      </c>
      <c r="K124" s="176">
        <v>0.995</v>
      </c>
      <c r="L124" s="176">
        <v>1.0049999999999999</v>
      </c>
      <c r="M124" s="176">
        <v>0.99</v>
      </c>
      <c r="N124" s="176">
        <v>0.96</v>
      </c>
      <c r="O124" s="176">
        <v>0.96</v>
      </c>
      <c r="P124" s="176">
        <v>0.96</v>
      </c>
    </row>
    <row r="125" spans="1:16" x14ac:dyDescent="0.25">
      <c r="A125" s="175">
        <v>40483</v>
      </c>
      <c r="B125" s="176">
        <v>0.93059999999999998</v>
      </c>
      <c r="C125" s="176">
        <v>0.99</v>
      </c>
      <c r="D125" s="176">
        <v>0.96</v>
      </c>
      <c r="E125" s="176">
        <v>0.93059999999999998</v>
      </c>
      <c r="F125" s="176">
        <v>0.999</v>
      </c>
      <c r="G125" s="176">
        <v>0.98</v>
      </c>
      <c r="H125" s="176">
        <v>0.995</v>
      </c>
      <c r="I125" s="176">
        <v>0.999</v>
      </c>
      <c r="J125" s="176">
        <v>0.99</v>
      </c>
      <c r="K125" s="176">
        <v>0.995</v>
      </c>
      <c r="L125" s="176">
        <v>1.0049999999999999</v>
      </c>
      <c r="M125" s="176">
        <v>0.99</v>
      </c>
      <c r="N125" s="176">
        <v>0.96</v>
      </c>
      <c r="O125" s="176">
        <v>0.96</v>
      </c>
      <c r="P125" s="176">
        <v>0.96</v>
      </c>
    </row>
    <row r="126" spans="1:16" x14ac:dyDescent="0.25">
      <c r="A126" s="175">
        <v>40513</v>
      </c>
      <c r="B126" s="176">
        <v>0.93059999999999998</v>
      </c>
      <c r="C126" s="176">
        <v>0.99</v>
      </c>
      <c r="D126" s="176">
        <v>0.96</v>
      </c>
      <c r="E126" s="176">
        <v>0.93059999999999998</v>
      </c>
      <c r="F126" s="176">
        <v>0.999</v>
      </c>
      <c r="G126" s="176">
        <v>0.98</v>
      </c>
      <c r="H126" s="176">
        <v>0.995</v>
      </c>
      <c r="I126" s="176">
        <v>0.999</v>
      </c>
      <c r="J126" s="176">
        <v>0.99</v>
      </c>
      <c r="K126" s="176">
        <v>0.995</v>
      </c>
      <c r="L126" s="176">
        <v>1.0049999999999999</v>
      </c>
      <c r="M126" s="176">
        <v>0.99</v>
      </c>
      <c r="N126" s="176">
        <v>0.96</v>
      </c>
      <c r="O126" s="176">
        <v>0.96</v>
      </c>
      <c r="P126" s="176">
        <v>0.96</v>
      </c>
    </row>
    <row r="127" spans="1:16" x14ac:dyDescent="0.25">
      <c r="A127" s="175">
        <v>40544</v>
      </c>
      <c r="B127" s="176">
        <v>0.93059999999999998</v>
      </c>
      <c r="C127" s="176">
        <v>0.99</v>
      </c>
      <c r="D127" s="176">
        <v>0.96</v>
      </c>
      <c r="E127" s="176">
        <v>0.93059999999999998</v>
      </c>
      <c r="F127" s="176">
        <v>0.999</v>
      </c>
      <c r="G127" s="176">
        <v>0.98</v>
      </c>
      <c r="H127" s="176">
        <v>0.995</v>
      </c>
      <c r="I127" s="176">
        <v>0.999</v>
      </c>
      <c r="J127" s="176">
        <v>0.99</v>
      </c>
      <c r="K127" s="176">
        <v>0.995</v>
      </c>
      <c r="L127" s="176">
        <v>1.0049999999999999</v>
      </c>
      <c r="M127" s="176">
        <v>0.99</v>
      </c>
      <c r="N127" s="176">
        <v>0.96</v>
      </c>
      <c r="O127" s="176">
        <v>0.96</v>
      </c>
      <c r="P127" s="176">
        <v>0.96</v>
      </c>
    </row>
    <row r="128" spans="1:16" x14ac:dyDescent="0.25">
      <c r="A128" s="175">
        <v>40575</v>
      </c>
      <c r="B128" s="176">
        <v>0.93059999999999998</v>
      </c>
      <c r="C128" s="176">
        <v>0.99</v>
      </c>
      <c r="D128" s="176">
        <v>0.96</v>
      </c>
      <c r="E128" s="176">
        <v>0.93059999999999998</v>
      </c>
      <c r="F128" s="176">
        <v>0.999</v>
      </c>
      <c r="G128" s="176">
        <v>0.98</v>
      </c>
      <c r="H128" s="176">
        <v>0.995</v>
      </c>
      <c r="I128" s="176">
        <v>0.999</v>
      </c>
      <c r="J128" s="176">
        <v>0.99</v>
      </c>
      <c r="K128" s="176">
        <v>0.995</v>
      </c>
      <c r="L128" s="176">
        <v>1.0049999999999999</v>
      </c>
      <c r="M128" s="176">
        <v>0.99</v>
      </c>
      <c r="N128" s="176">
        <v>0.96</v>
      </c>
      <c r="O128" s="176">
        <v>0.96</v>
      </c>
      <c r="P128" s="176">
        <v>0.96</v>
      </c>
    </row>
    <row r="129" spans="1:16" x14ac:dyDescent="0.25">
      <c r="A129" s="175">
        <v>40603</v>
      </c>
      <c r="B129" s="176">
        <v>0.93059999999999998</v>
      </c>
      <c r="C129" s="176">
        <v>0.99</v>
      </c>
      <c r="D129" s="176">
        <v>0.96</v>
      </c>
      <c r="E129" s="176">
        <v>0.93059999999999998</v>
      </c>
      <c r="F129" s="176">
        <v>0.999</v>
      </c>
      <c r="G129" s="176">
        <v>0.98</v>
      </c>
      <c r="H129" s="176">
        <v>0.995</v>
      </c>
      <c r="I129" s="176">
        <v>0.999</v>
      </c>
      <c r="J129" s="176">
        <v>0.99</v>
      </c>
      <c r="K129" s="176">
        <v>0.995</v>
      </c>
      <c r="L129" s="176">
        <v>1.0049999999999999</v>
      </c>
      <c r="M129" s="176">
        <v>0.99</v>
      </c>
      <c r="N129" s="176">
        <v>0.96</v>
      </c>
      <c r="O129" s="176">
        <v>0.96</v>
      </c>
      <c r="P129" s="176">
        <v>0.96</v>
      </c>
    </row>
    <row r="130" spans="1:16" x14ac:dyDescent="0.25">
      <c r="A130" s="175">
        <v>40634</v>
      </c>
      <c r="B130" s="176">
        <v>0.93059999999999998</v>
      </c>
      <c r="C130" s="176">
        <v>0.99</v>
      </c>
      <c r="D130" s="176">
        <v>0.96</v>
      </c>
      <c r="E130" s="176">
        <v>0.93059999999999998</v>
      </c>
      <c r="F130" s="176">
        <v>0.999</v>
      </c>
      <c r="G130" s="176">
        <v>0.98</v>
      </c>
      <c r="H130" s="176">
        <v>0.995</v>
      </c>
      <c r="I130" s="176">
        <v>0.999</v>
      </c>
      <c r="J130" s="176">
        <v>0.99</v>
      </c>
      <c r="K130" s="176">
        <v>0.995</v>
      </c>
      <c r="L130" s="176">
        <v>1.0049999999999999</v>
      </c>
      <c r="M130" s="176">
        <v>0.99</v>
      </c>
      <c r="N130" s="176">
        <v>0.96</v>
      </c>
      <c r="O130" s="176">
        <v>0.96</v>
      </c>
      <c r="P130" s="176">
        <v>0.96</v>
      </c>
    </row>
    <row r="131" spans="1:16" x14ac:dyDescent="0.25">
      <c r="A131" s="175">
        <v>40664</v>
      </c>
      <c r="B131" s="176">
        <v>0.93059999999999998</v>
      </c>
      <c r="C131" s="176">
        <v>0.99</v>
      </c>
      <c r="D131" s="176">
        <v>0.96</v>
      </c>
      <c r="E131" s="176">
        <v>0.93059999999999998</v>
      </c>
      <c r="F131" s="176">
        <v>0.999</v>
      </c>
      <c r="G131" s="176">
        <v>0.98</v>
      </c>
      <c r="H131" s="176">
        <v>0.995</v>
      </c>
      <c r="I131" s="176">
        <v>0.999</v>
      </c>
      <c r="J131" s="176">
        <v>0.99</v>
      </c>
      <c r="K131" s="176">
        <v>0.995</v>
      </c>
      <c r="L131" s="176">
        <v>1.0049999999999999</v>
      </c>
      <c r="M131" s="176">
        <v>0.99</v>
      </c>
      <c r="N131" s="176">
        <v>0.96</v>
      </c>
      <c r="O131" s="176">
        <v>0.96</v>
      </c>
      <c r="P131" s="176">
        <v>0.96</v>
      </c>
    </row>
    <row r="132" spans="1:16" x14ac:dyDescent="0.25">
      <c r="A132" s="175">
        <v>40695</v>
      </c>
      <c r="B132" s="176">
        <v>0.93059999999999998</v>
      </c>
      <c r="C132" s="176">
        <v>0.99</v>
      </c>
      <c r="D132" s="176">
        <v>0.96</v>
      </c>
      <c r="E132" s="176">
        <v>0.93059999999999998</v>
      </c>
      <c r="F132" s="176">
        <v>0.999</v>
      </c>
      <c r="G132" s="176">
        <v>0.98</v>
      </c>
      <c r="H132" s="176">
        <v>0.995</v>
      </c>
      <c r="I132" s="176">
        <v>0.999</v>
      </c>
      <c r="J132" s="176">
        <v>0.99</v>
      </c>
      <c r="K132" s="176">
        <v>0.995</v>
      </c>
      <c r="L132" s="176">
        <v>1.0049999999999999</v>
      </c>
      <c r="M132" s="176">
        <v>0.99</v>
      </c>
      <c r="N132" s="176">
        <v>0.96</v>
      </c>
      <c r="O132" s="176">
        <v>0.96</v>
      </c>
      <c r="P132" s="176">
        <v>0.96</v>
      </c>
    </row>
    <row r="133" spans="1:16" x14ac:dyDescent="0.25">
      <c r="A133" s="175">
        <v>40725</v>
      </c>
      <c r="B133" s="176">
        <v>0.93059999999999998</v>
      </c>
      <c r="C133" s="176">
        <v>0.99</v>
      </c>
      <c r="D133" s="176">
        <v>0.96</v>
      </c>
      <c r="E133" s="176">
        <v>0.93059999999999998</v>
      </c>
      <c r="F133" s="176">
        <v>0.999</v>
      </c>
      <c r="G133" s="176">
        <v>0.98</v>
      </c>
      <c r="H133" s="176">
        <v>0.995</v>
      </c>
      <c r="I133" s="176">
        <v>0.999</v>
      </c>
      <c r="J133" s="176">
        <v>0.99</v>
      </c>
      <c r="K133" s="176">
        <v>0.995</v>
      </c>
      <c r="L133" s="176">
        <v>1.0049999999999999</v>
      </c>
      <c r="M133" s="176">
        <v>0.99</v>
      </c>
      <c r="N133" s="176">
        <v>0.96</v>
      </c>
      <c r="O133" s="176">
        <v>0.96</v>
      </c>
      <c r="P133" s="176">
        <v>0.96</v>
      </c>
    </row>
    <row r="134" spans="1:16" x14ac:dyDescent="0.25">
      <c r="A134" s="175">
        <v>40756</v>
      </c>
      <c r="B134" s="176">
        <v>0.93059999999999998</v>
      </c>
      <c r="C134" s="176">
        <v>0.99</v>
      </c>
      <c r="D134" s="176">
        <v>0.96</v>
      </c>
      <c r="E134" s="176">
        <v>0.93059999999999998</v>
      </c>
      <c r="F134" s="176">
        <v>0.999</v>
      </c>
      <c r="G134" s="176">
        <v>0.98</v>
      </c>
      <c r="H134" s="176">
        <v>0.995</v>
      </c>
      <c r="I134" s="176">
        <v>0.999</v>
      </c>
      <c r="J134" s="176">
        <v>0.99</v>
      </c>
      <c r="K134" s="176">
        <v>0.995</v>
      </c>
      <c r="L134" s="176">
        <v>1.0049999999999999</v>
      </c>
      <c r="M134" s="176">
        <v>0.99</v>
      </c>
      <c r="N134" s="176">
        <v>0.96</v>
      </c>
      <c r="O134" s="176">
        <v>0.96</v>
      </c>
      <c r="P134" s="176">
        <v>0.96</v>
      </c>
    </row>
    <row r="135" spans="1:16" x14ac:dyDescent="0.25">
      <c r="A135" s="175">
        <v>40787</v>
      </c>
      <c r="B135" s="176">
        <v>0.93059999999999998</v>
      </c>
      <c r="C135" s="176">
        <v>0.99</v>
      </c>
      <c r="D135" s="176">
        <v>0.96</v>
      </c>
      <c r="E135" s="176">
        <v>0.93059999999999998</v>
      </c>
      <c r="F135" s="176">
        <v>0.999</v>
      </c>
      <c r="G135" s="176">
        <v>0.98</v>
      </c>
      <c r="H135" s="176">
        <v>0.995</v>
      </c>
      <c r="I135" s="176">
        <v>0.999</v>
      </c>
      <c r="J135" s="176">
        <v>0.99</v>
      </c>
      <c r="K135" s="176">
        <v>0.995</v>
      </c>
      <c r="L135" s="176">
        <v>1.0049999999999999</v>
      </c>
      <c r="M135" s="176">
        <v>0.99</v>
      </c>
      <c r="N135" s="176">
        <v>0.96</v>
      </c>
      <c r="O135" s="176">
        <v>0.96</v>
      </c>
      <c r="P135" s="176">
        <v>0.96</v>
      </c>
    </row>
    <row r="136" spans="1:16" x14ac:dyDescent="0.25">
      <c r="A136" s="175">
        <v>40817</v>
      </c>
      <c r="B136" s="176">
        <v>0.93059999999999998</v>
      </c>
      <c r="C136" s="176">
        <v>0.99</v>
      </c>
      <c r="D136" s="176">
        <v>0.96</v>
      </c>
      <c r="E136" s="176">
        <v>0.93059999999999998</v>
      </c>
      <c r="F136" s="176">
        <v>0.999</v>
      </c>
      <c r="G136" s="176">
        <v>0.98</v>
      </c>
      <c r="H136" s="176">
        <v>0.995</v>
      </c>
      <c r="I136" s="176">
        <v>0.999</v>
      </c>
      <c r="J136" s="176">
        <v>0.99</v>
      </c>
      <c r="K136" s="176">
        <v>0.995</v>
      </c>
      <c r="L136" s="176">
        <v>1.0049999999999999</v>
      </c>
      <c r="M136" s="176">
        <v>0.99</v>
      </c>
      <c r="N136" s="176">
        <v>0.96</v>
      </c>
      <c r="O136" s="176">
        <v>0.96</v>
      </c>
      <c r="P136" s="176">
        <v>0.96</v>
      </c>
    </row>
    <row r="137" spans="1:16" x14ac:dyDescent="0.25">
      <c r="A137" s="175">
        <v>40848</v>
      </c>
      <c r="B137" s="176">
        <v>0.93059999999999998</v>
      </c>
      <c r="C137" s="176">
        <v>0.99</v>
      </c>
      <c r="D137" s="176">
        <v>0.96</v>
      </c>
      <c r="E137" s="176">
        <v>0.93059999999999998</v>
      </c>
      <c r="F137" s="176">
        <v>0.999</v>
      </c>
      <c r="G137" s="176">
        <v>0.98</v>
      </c>
      <c r="H137" s="176">
        <v>0.995</v>
      </c>
      <c r="I137" s="176">
        <v>0.999</v>
      </c>
      <c r="J137" s="176">
        <v>0.99</v>
      </c>
      <c r="K137" s="176">
        <v>0.995</v>
      </c>
      <c r="L137" s="176">
        <v>1.0049999999999999</v>
      </c>
      <c r="M137" s="176">
        <v>0.99</v>
      </c>
      <c r="N137" s="176">
        <v>0.96</v>
      </c>
      <c r="O137" s="176">
        <v>0.96</v>
      </c>
      <c r="P137" s="176">
        <v>0.96</v>
      </c>
    </row>
    <row r="138" spans="1:16" x14ac:dyDescent="0.25">
      <c r="A138" s="175">
        <v>40878</v>
      </c>
      <c r="B138" s="176">
        <v>0.93059999999999998</v>
      </c>
      <c r="C138" s="176">
        <v>0.99</v>
      </c>
      <c r="D138" s="176">
        <v>0.96</v>
      </c>
      <c r="E138" s="176">
        <v>0.93059999999999998</v>
      </c>
      <c r="F138" s="176">
        <v>0.999</v>
      </c>
      <c r="G138" s="176">
        <v>0.98</v>
      </c>
      <c r="H138" s="176">
        <v>0.995</v>
      </c>
      <c r="I138" s="176">
        <v>0.999</v>
      </c>
      <c r="J138" s="176">
        <v>0.99</v>
      </c>
      <c r="K138" s="176">
        <v>0.995</v>
      </c>
      <c r="L138" s="176">
        <v>1.0049999999999999</v>
      </c>
      <c r="M138" s="176">
        <v>0.99</v>
      </c>
      <c r="N138" s="176">
        <v>0.96</v>
      </c>
      <c r="O138" s="176">
        <v>0.96</v>
      </c>
      <c r="P138" s="176">
        <v>0.96</v>
      </c>
    </row>
    <row r="139" spans="1:16" x14ac:dyDescent="0.25">
      <c r="A139" s="175">
        <v>40909</v>
      </c>
      <c r="B139" s="176">
        <v>0.93059999999999998</v>
      </c>
      <c r="C139" s="176">
        <v>0.99</v>
      </c>
      <c r="D139" s="176">
        <v>0.96</v>
      </c>
      <c r="E139" s="176">
        <v>0.93059999999999998</v>
      </c>
      <c r="F139" s="176">
        <v>0.999</v>
      </c>
      <c r="G139" s="176">
        <v>0.98</v>
      </c>
      <c r="H139" s="176">
        <v>0.995</v>
      </c>
      <c r="I139" s="176">
        <v>0.999</v>
      </c>
      <c r="J139" s="176">
        <v>0.99</v>
      </c>
      <c r="K139" s="176">
        <v>0.995</v>
      </c>
      <c r="L139" s="176">
        <v>1.0049999999999999</v>
      </c>
      <c r="M139" s="176">
        <v>0.99</v>
      </c>
      <c r="N139" s="176">
        <v>0.96</v>
      </c>
      <c r="O139" s="176">
        <v>0.96</v>
      </c>
      <c r="P139" s="176">
        <v>0.96</v>
      </c>
    </row>
    <row r="140" spans="1:16" x14ac:dyDescent="0.25">
      <c r="A140" s="175">
        <v>40940</v>
      </c>
      <c r="B140" s="176">
        <v>0.93059999999999998</v>
      </c>
      <c r="C140" s="176">
        <v>0.99</v>
      </c>
      <c r="D140" s="176">
        <v>0.96</v>
      </c>
      <c r="E140" s="176">
        <v>0.93059999999999998</v>
      </c>
      <c r="F140" s="176">
        <v>0.999</v>
      </c>
      <c r="G140" s="176">
        <v>0.98</v>
      </c>
      <c r="H140" s="176">
        <v>0.995</v>
      </c>
      <c r="I140" s="176">
        <v>0.999</v>
      </c>
      <c r="J140" s="176">
        <v>0.99</v>
      </c>
      <c r="K140" s="176">
        <v>0.995</v>
      </c>
      <c r="L140" s="176">
        <v>1.0049999999999999</v>
      </c>
      <c r="M140" s="176">
        <v>0.99</v>
      </c>
      <c r="N140" s="176">
        <v>0.96</v>
      </c>
      <c r="O140" s="176">
        <v>0.96</v>
      </c>
      <c r="P140" s="176">
        <v>0.96</v>
      </c>
    </row>
    <row r="141" spans="1:16" x14ac:dyDescent="0.25">
      <c r="A141" s="175">
        <v>40969</v>
      </c>
      <c r="B141" s="176">
        <v>0.93059999999999998</v>
      </c>
      <c r="C141" s="176">
        <v>0.99</v>
      </c>
      <c r="D141" s="176">
        <v>0.96</v>
      </c>
      <c r="E141" s="176">
        <v>0.93059999999999998</v>
      </c>
      <c r="F141" s="176">
        <v>0.999</v>
      </c>
      <c r="G141" s="176">
        <v>0.98</v>
      </c>
      <c r="H141" s="176">
        <v>0.995</v>
      </c>
      <c r="I141" s="176">
        <v>0.999</v>
      </c>
      <c r="J141" s="176">
        <v>0.99</v>
      </c>
      <c r="K141" s="176">
        <v>0.995</v>
      </c>
      <c r="L141" s="176">
        <v>1.0049999999999999</v>
      </c>
      <c r="M141" s="176">
        <v>0.99</v>
      </c>
      <c r="N141" s="176">
        <v>0.96</v>
      </c>
      <c r="O141" s="176">
        <v>0.96</v>
      </c>
      <c r="P141" s="176">
        <v>0.96</v>
      </c>
    </row>
    <row r="142" spans="1:16" x14ac:dyDescent="0.25">
      <c r="A142" s="175">
        <v>41000</v>
      </c>
      <c r="B142" s="176">
        <v>0.93059999999999998</v>
      </c>
      <c r="C142" s="176">
        <v>0.99</v>
      </c>
      <c r="D142" s="176">
        <v>0.96</v>
      </c>
      <c r="E142" s="176">
        <v>0.93059999999999998</v>
      </c>
      <c r="F142" s="176">
        <v>0.999</v>
      </c>
      <c r="G142" s="176">
        <v>0.98</v>
      </c>
      <c r="H142" s="176">
        <v>0.995</v>
      </c>
      <c r="I142" s="176">
        <v>0.999</v>
      </c>
      <c r="J142" s="176">
        <v>0.99</v>
      </c>
      <c r="K142" s="176">
        <v>0.995</v>
      </c>
      <c r="L142" s="176">
        <v>1.0049999999999999</v>
      </c>
      <c r="M142" s="176">
        <v>0.99</v>
      </c>
      <c r="N142" s="176">
        <v>0.96</v>
      </c>
      <c r="O142" s="176">
        <v>0.96</v>
      </c>
      <c r="P142" s="176">
        <v>0.96</v>
      </c>
    </row>
    <row r="143" spans="1:16" x14ac:dyDescent="0.25">
      <c r="A143" s="175">
        <v>41030</v>
      </c>
      <c r="B143" s="176">
        <v>0.93059999999999998</v>
      </c>
      <c r="C143" s="176">
        <v>0.99</v>
      </c>
      <c r="D143" s="176">
        <v>0.96</v>
      </c>
      <c r="E143" s="176">
        <v>0.93059999999999998</v>
      </c>
      <c r="F143" s="176">
        <v>0.999</v>
      </c>
      <c r="G143" s="176">
        <v>0.98</v>
      </c>
      <c r="H143" s="176">
        <v>0.995</v>
      </c>
      <c r="I143" s="176">
        <v>0.999</v>
      </c>
      <c r="J143" s="176">
        <v>0.99</v>
      </c>
      <c r="K143" s="176">
        <v>0.995</v>
      </c>
      <c r="L143" s="176">
        <v>1.0049999999999999</v>
      </c>
      <c r="M143" s="176">
        <v>0.99</v>
      </c>
      <c r="N143" s="176">
        <v>0.96</v>
      </c>
      <c r="O143" s="176">
        <v>0.96</v>
      </c>
      <c r="P143" s="176">
        <v>0.96</v>
      </c>
    </row>
    <row r="144" spans="1:16" x14ac:dyDescent="0.25">
      <c r="A144" s="175">
        <v>41061</v>
      </c>
      <c r="B144" s="176">
        <v>0.93059999999999998</v>
      </c>
      <c r="C144" s="176">
        <v>0.99</v>
      </c>
      <c r="D144" s="176">
        <v>0.96</v>
      </c>
      <c r="E144" s="176">
        <v>0.93059999999999998</v>
      </c>
      <c r="F144" s="176">
        <v>0.999</v>
      </c>
      <c r="G144" s="176">
        <v>0.98</v>
      </c>
      <c r="H144" s="176">
        <v>0.995</v>
      </c>
      <c r="I144" s="176">
        <v>0.999</v>
      </c>
      <c r="J144" s="176">
        <v>0.99</v>
      </c>
      <c r="K144" s="176">
        <v>0.995</v>
      </c>
      <c r="L144" s="176">
        <v>1.0049999999999999</v>
      </c>
      <c r="M144" s="176">
        <v>0.99</v>
      </c>
      <c r="N144" s="176">
        <v>0.96</v>
      </c>
      <c r="O144" s="176">
        <v>0.96</v>
      </c>
      <c r="P144" s="176">
        <v>0.96</v>
      </c>
    </row>
    <row r="145" spans="1:16" x14ac:dyDescent="0.25">
      <c r="A145" s="175">
        <v>41091</v>
      </c>
      <c r="B145" s="176">
        <v>0.93059999999999998</v>
      </c>
      <c r="C145" s="176">
        <v>0.99</v>
      </c>
      <c r="D145" s="176">
        <v>0.96</v>
      </c>
      <c r="E145" s="176">
        <v>0.93059999999999998</v>
      </c>
      <c r="F145" s="176">
        <v>0.999</v>
      </c>
      <c r="G145" s="176">
        <v>0.98</v>
      </c>
      <c r="H145" s="176">
        <v>0.995</v>
      </c>
      <c r="I145" s="176">
        <v>0.999</v>
      </c>
      <c r="J145" s="176">
        <v>0.99</v>
      </c>
      <c r="K145" s="176">
        <v>0.995</v>
      </c>
      <c r="L145" s="176">
        <v>1.0049999999999999</v>
      </c>
      <c r="M145" s="176">
        <v>0.99</v>
      </c>
      <c r="N145" s="176">
        <v>0.96</v>
      </c>
      <c r="O145" s="176">
        <v>0.96</v>
      </c>
      <c r="P145" s="176">
        <v>0.96</v>
      </c>
    </row>
    <row r="146" spans="1:16" x14ac:dyDescent="0.25">
      <c r="A146" s="175">
        <v>41122</v>
      </c>
      <c r="B146" s="176">
        <v>0.93059999999999998</v>
      </c>
      <c r="C146" s="176">
        <v>0.99</v>
      </c>
      <c r="D146" s="176">
        <v>0.96</v>
      </c>
      <c r="E146" s="176">
        <v>0.93059999999999998</v>
      </c>
      <c r="F146" s="176">
        <v>0.999</v>
      </c>
      <c r="G146" s="176">
        <v>0.98</v>
      </c>
      <c r="H146" s="176">
        <v>0.995</v>
      </c>
      <c r="I146" s="176">
        <v>0.999</v>
      </c>
      <c r="J146" s="176">
        <v>0.99</v>
      </c>
      <c r="K146" s="176">
        <v>0.995</v>
      </c>
      <c r="L146" s="176">
        <v>1.0049999999999999</v>
      </c>
      <c r="M146" s="176">
        <v>0.99</v>
      </c>
      <c r="N146" s="176">
        <v>0.96</v>
      </c>
      <c r="O146" s="176">
        <v>0.96</v>
      </c>
      <c r="P146" s="176">
        <v>0.96</v>
      </c>
    </row>
    <row r="147" spans="1:16" x14ac:dyDescent="0.25">
      <c r="A147" s="175">
        <v>41153</v>
      </c>
      <c r="B147" s="176">
        <v>0.93059999999999998</v>
      </c>
      <c r="C147" s="176">
        <v>0.99</v>
      </c>
      <c r="D147" s="176">
        <v>0.96</v>
      </c>
      <c r="E147" s="176">
        <v>0.93059999999999998</v>
      </c>
      <c r="F147" s="176">
        <v>0.999</v>
      </c>
      <c r="G147" s="176">
        <v>0.98</v>
      </c>
      <c r="H147" s="176">
        <v>0.995</v>
      </c>
      <c r="I147" s="176">
        <v>0.999</v>
      </c>
      <c r="J147" s="176">
        <v>0.99</v>
      </c>
      <c r="K147" s="176">
        <v>0.995</v>
      </c>
      <c r="L147" s="176">
        <v>1.0049999999999999</v>
      </c>
      <c r="M147" s="176">
        <v>0.99</v>
      </c>
      <c r="N147" s="176">
        <v>0.96</v>
      </c>
      <c r="O147" s="176">
        <v>0.96</v>
      </c>
      <c r="P147" s="176">
        <v>0.96</v>
      </c>
    </row>
    <row r="148" spans="1:16" x14ac:dyDescent="0.25">
      <c r="A148" s="175">
        <v>41183</v>
      </c>
      <c r="B148" s="176">
        <v>0.93059999999999998</v>
      </c>
      <c r="C148" s="176">
        <v>0.99</v>
      </c>
      <c r="D148" s="176">
        <v>0.96</v>
      </c>
      <c r="E148" s="176">
        <v>0.93059999999999998</v>
      </c>
      <c r="F148" s="176">
        <v>0.999</v>
      </c>
      <c r="G148" s="176">
        <v>0.98</v>
      </c>
      <c r="H148" s="176">
        <v>0.995</v>
      </c>
      <c r="I148" s="176">
        <v>0.999</v>
      </c>
      <c r="J148" s="176">
        <v>0.99</v>
      </c>
      <c r="K148" s="176">
        <v>0.995</v>
      </c>
      <c r="L148" s="176">
        <v>1.0049999999999999</v>
      </c>
      <c r="M148" s="176">
        <v>0.99</v>
      </c>
      <c r="N148" s="176">
        <v>0.96</v>
      </c>
      <c r="O148" s="176">
        <v>0.96</v>
      </c>
      <c r="P148" s="176">
        <v>0.96</v>
      </c>
    </row>
    <row r="149" spans="1:16" x14ac:dyDescent="0.25">
      <c r="A149" s="175">
        <v>41214</v>
      </c>
      <c r="B149" s="176">
        <v>0.93059999999999998</v>
      </c>
      <c r="C149" s="176">
        <v>0.99</v>
      </c>
      <c r="D149" s="176">
        <v>0.96</v>
      </c>
      <c r="E149" s="176">
        <v>0.93059999999999998</v>
      </c>
      <c r="F149" s="176">
        <v>0.999</v>
      </c>
      <c r="G149" s="176">
        <v>0.98</v>
      </c>
      <c r="H149" s="176">
        <v>0.995</v>
      </c>
      <c r="I149" s="176">
        <v>0.999</v>
      </c>
      <c r="J149" s="176">
        <v>0.99</v>
      </c>
      <c r="K149" s="176">
        <v>0.995</v>
      </c>
      <c r="L149" s="176">
        <v>1.0049999999999999</v>
      </c>
      <c r="M149" s="176">
        <v>0.99</v>
      </c>
      <c r="N149" s="176">
        <v>0.96</v>
      </c>
      <c r="O149" s="176">
        <v>0.96</v>
      </c>
      <c r="P149" s="176">
        <v>0.96</v>
      </c>
    </row>
    <row r="150" spans="1:16" x14ac:dyDescent="0.25">
      <c r="A150" s="175">
        <v>41244</v>
      </c>
      <c r="B150" s="176">
        <v>0.93059999999999998</v>
      </c>
      <c r="C150" s="176">
        <v>0.99</v>
      </c>
      <c r="D150" s="176">
        <v>0.96</v>
      </c>
      <c r="E150" s="176">
        <v>0.93059999999999998</v>
      </c>
      <c r="F150" s="176">
        <v>0.999</v>
      </c>
      <c r="G150" s="176">
        <v>0.98</v>
      </c>
      <c r="H150" s="176">
        <v>0.995</v>
      </c>
      <c r="I150" s="176">
        <v>0.999</v>
      </c>
      <c r="J150" s="176">
        <v>0.99</v>
      </c>
      <c r="K150" s="176">
        <v>0.995</v>
      </c>
      <c r="L150" s="176">
        <v>1.0049999999999999</v>
      </c>
      <c r="M150" s="176">
        <v>0.99</v>
      </c>
      <c r="N150" s="176">
        <v>0.96</v>
      </c>
      <c r="O150" s="176">
        <v>0.96</v>
      </c>
      <c r="P150" s="176">
        <v>0.96</v>
      </c>
    </row>
    <row r="151" spans="1:16" x14ac:dyDescent="0.25">
      <c r="A151" s="175">
        <v>41275</v>
      </c>
      <c r="B151" s="176">
        <v>0.93059999999999998</v>
      </c>
      <c r="C151" s="176">
        <v>0.99</v>
      </c>
      <c r="D151" s="176">
        <v>0.96</v>
      </c>
      <c r="E151" s="176">
        <v>0.93059999999999998</v>
      </c>
      <c r="F151" s="176">
        <v>0.999</v>
      </c>
      <c r="G151" s="176">
        <v>0.98</v>
      </c>
      <c r="H151" s="176">
        <v>0.995</v>
      </c>
      <c r="I151" s="176">
        <v>0.999</v>
      </c>
      <c r="J151" s="176">
        <v>0.99</v>
      </c>
      <c r="K151" s="176">
        <v>0.995</v>
      </c>
      <c r="L151" s="176">
        <v>1.0049999999999999</v>
      </c>
      <c r="M151" s="176">
        <v>0.99</v>
      </c>
      <c r="N151" s="176">
        <v>0.96</v>
      </c>
      <c r="O151" s="176">
        <v>0.96</v>
      </c>
      <c r="P151" s="176">
        <v>0.96</v>
      </c>
    </row>
    <row r="152" spans="1:16" x14ac:dyDescent="0.25">
      <c r="A152" s="175">
        <v>41306</v>
      </c>
      <c r="B152" s="176">
        <v>0.93059999999999998</v>
      </c>
      <c r="C152" s="176">
        <v>0.99</v>
      </c>
      <c r="D152" s="176">
        <v>0.96</v>
      </c>
      <c r="E152" s="176">
        <v>0.93059999999999998</v>
      </c>
      <c r="F152" s="176">
        <v>0.999</v>
      </c>
      <c r="G152" s="176">
        <v>0.98</v>
      </c>
      <c r="H152" s="176">
        <v>0.995</v>
      </c>
      <c r="I152" s="176">
        <v>0.999</v>
      </c>
      <c r="J152" s="176">
        <v>0.99</v>
      </c>
      <c r="K152" s="176">
        <v>0.995</v>
      </c>
      <c r="L152" s="176">
        <v>1.0049999999999999</v>
      </c>
      <c r="M152" s="176">
        <v>0.99</v>
      </c>
      <c r="N152" s="176">
        <v>0.96</v>
      </c>
      <c r="O152" s="176">
        <v>0.96</v>
      </c>
      <c r="P152" s="176">
        <v>0.96</v>
      </c>
    </row>
    <row r="153" spans="1:16" x14ac:dyDescent="0.25">
      <c r="A153" s="175">
        <v>41334</v>
      </c>
      <c r="B153" s="176">
        <v>0.93059999999999998</v>
      </c>
      <c r="C153" s="176">
        <v>0.99</v>
      </c>
      <c r="D153" s="176">
        <v>0.96</v>
      </c>
      <c r="E153" s="176">
        <v>0.93059999999999998</v>
      </c>
      <c r="F153" s="176">
        <v>0.999</v>
      </c>
      <c r="G153" s="176">
        <v>0.98</v>
      </c>
      <c r="H153" s="176">
        <v>0.995</v>
      </c>
      <c r="I153" s="176">
        <v>0.999</v>
      </c>
      <c r="J153" s="176">
        <v>0.99</v>
      </c>
      <c r="K153" s="176">
        <v>0.995</v>
      </c>
      <c r="L153" s="176">
        <v>1.0049999999999999</v>
      </c>
      <c r="M153" s="176">
        <v>0.99</v>
      </c>
      <c r="N153" s="176">
        <v>0.96</v>
      </c>
      <c r="O153" s="176">
        <v>0.96</v>
      </c>
      <c r="P153" s="176">
        <v>0.96</v>
      </c>
    </row>
    <row r="154" spans="1:16" x14ac:dyDescent="0.25">
      <c r="A154" s="175">
        <v>41365</v>
      </c>
      <c r="B154" s="176">
        <v>0.93059999999999998</v>
      </c>
      <c r="C154" s="176">
        <v>0.99</v>
      </c>
      <c r="D154" s="176">
        <v>0.96</v>
      </c>
      <c r="E154" s="176">
        <v>0.93059999999999998</v>
      </c>
      <c r="F154" s="176">
        <v>0.999</v>
      </c>
      <c r="G154" s="176">
        <v>0.98</v>
      </c>
      <c r="H154" s="176">
        <v>0.995</v>
      </c>
      <c r="I154" s="176">
        <v>0.999</v>
      </c>
      <c r="J154" s="176">
        <v>0.99</v>
      </c>
      <c r="K154" s="176">
        <v>0.995</v>
      </c>
      <c r="L154" s="176">
        <v>1.0049999999999999</v>
      </c>
      <c r="M154" s="176">
        <v>0.99</v>
      </c>
      <c r="N154" s="176">
        <v>0.96</v>
      </c>
      <c r="O154" s="176">
        <v>0.96</v>
      </c>
      <c r="P154" s="176">
        <v>0.96</v>
      </c>
    </row>
    <row r="155" spans="1:16" x14ac:dyDescent="0.25">
      <c r="A155" s="175">
        <v>41395</v>
      </c>
      <c r="B155" s="176">
        <v>0.93059999999999998</v>
      </c>
      <c r="C155" s="176">
        <v>0.99</v>
      </c>
      <c r="D155" s="176">
        <v>0.96</v>
      </c>
      <c r="E155" s="176">
        <v>0.93059999999999998</v>
      </c>
      <c r="F155" s="176">
        <v>0.999</v>
      </c>
      <c r="G155" s="176">
        <v>0.98</v>
      </c>
      <c r="H155" s="176">
        <v>0.995</v>
      </c>
      <c r="I155" s="176">
        <v>0.999</v>
      </c>
      <c r="J155" s="176">
        <v>0.99</v>
      </c>
      <c r="K155" s="176">
        <v>0.995</v>
      </c>
      <c r="L155" s="176">
        <v>1.0049999999999999</v>
      </c>
      <c r="M155" s="176">
        <v>0.99</v>
      </c>
      <c r="N155" s="176">
        <v>0.96</v>
      </c>
      <c r="O155" s="176">
        <v>0.96</v>
      </c>
      <c r="P155" s="176">
        <v>0.96</v>
      </c>
    </row>
    <row r="156" spans="1:16" x14ac:dyDescent="0.25">
      <c r="A156" s="175">
        <v>41426</v>
      </c>
      <c r="B156" s="176">
        <v>0.93059999999999998</v>
      </c>
      <c r="C156" s="176">
        <v>0.99</v>
      </c>
      <c r="D156" s="176">
        <v>0.96</v>
      </c>
      <c r="E156" s="176">
        <v>0.93059999999999998</v>
      </c>
      <c r="F156" s="176">
        <v>0.999</v>
      </c>
      <c r="G156" s="176">
        <v>0.98</v>
      </c>
      <c r="H156" s="176">
        <v>0.995</v>
      </c>
      <c r="I156" s="176">
        <v>0.999</v>
      </c>
      <c r="J156" s="176">
        <v>0.99</v>
      </c>
      <c r="K156" s="176">
        <v>0.995</v>
      </c>
      <c r="L156" s="176">
        <v>1.0049999999999999</v>
      </c>
      <c r="M156" s="176">
        <v>0.99</v>
      </c>
      <c r="N156" s="176">
        <v>0.96</v>
      </c>
      <c r="O156" s="176">
        <v>0.96</v>
      </c>
      <c r="P156" s="176">
        <v>0.96</v>
      </c>
    </row>
    <row r="157" spans="1:16" x14ac:dyDescent="0.25">
      <c r="A157" s="175">
        <v>41456</v>
      </c>
      <c r="B157" s="176">
        <v>0.93059999999999998</v>
      </c>
      <c r="C157" s="176">
        <v>0.99</v>
      </c>
      <c r="D157" s="176">
        <v>0.96</v>
      </c>
      <c r="E157" s="176">
        <v>0.93059999999999998</v>
      </c>
      <c r="F157" s="176">
        <v>0.999</v>
      </c>
      <c r="G157" s="176">
        <v>0.98</v>
      </c>
      <c r="H157" s="176">
        <v>0.995</v>
      </c>
      <c r="I157" s="176">
        <v>0.999</v>
      </c>
      <c r="J157" s="176">
        <v>0.99</v>
      </c>
      <c r="K157" s="176">
        <v>0.995</v>
      </c>
      <c r="L157" s="176">
        <v>1.0049999999999999</v>
      </c>
      <c r="M157" s="176">
        <v>0.99</v>
      </c>
      <c r="N157" s="176">
        <v>0.96</v>
      </c>
      <c r="O157" s="176">
        <v>0.96</v>
      </c>
      <c r="P157" s="176">
        <v>0.96</v>
      </c>
    </row>
    <row r="158" spans="1:16" x14ac:dyDescent="0.25">
      <c r="A158" s="175">
        <v>41487</v>
      </c>
      <c r="B158" s="176">
        <v>0.93059999999999998</v>
      </c>
      <c r="C158" s="176">
        <v>0.99</v>
      </c>
      <c r="D158" s="176">
        <v>0.96</v>
      </c>
      <c r="E158" s="176">
        <v>0.93059999999999998</v>
      </c>
      <c r="F158" s="176">
        <v>0.999</v>
      </c>
      <c r="G158" s="176">
        <v>0.98</v>
      </c>
      <c r="H158" s="176">
        <v>0.995</v>
      </c>
      <c r="I158" s="176">
        <v>0.999</v>
      </c>
      <c r="J158" s="176">
        <v>0.99</v>
      </c>
      <c r="K158" s="176">
        <v>0.995</v>
      </c>
      <c r="L158" s="176">
        <v>1.0049999999999999</v>
      </c>
      <c r="M158" s="176">
        <v>0.99</v>
      </c>
      <c r="N158" s="176">
        <v>0.96</v>
      </c>
      <c r="O158" s="176">
        <v>0.96</v>
      </c>
      <c r="P158" s="176">
        <v>0.96</v>
      </c>
    </row>
    <row r="159" spans="1:16" x14ac:dyDescent="0.25">
      <c r="A159" s="175">
        <v>41518</v>
      </c>
      <c r="B159" s="176">
        <v>0.93059999999999998</v>
      </c>
      <c r="C159" s="176">
        <v>0.99</v>
      </c>
      <c r="D159" s="176">
        <v>0.96</v>
      </c>
      <c r="E159" s="176">
        <v>0.93059999999999998</v>
      </c>
      <c r="F159" s="176">
        <v>0.999</v>
      </c>
      <c r="G159" s="176">
        <v>0.98</v>
      </c>
      <c r="H159" s="176">
        <v>0.995</v>
      </c>
      <c r="I159" s="176">
        <v>0.999</v>
      </c>
      <c r="J159" s="176">
        <v>0.99</v>
      </c>
      <c r="K159" s="176">
        <v>0.995</v>
      </c>
      <c r="L159" s="176">
        <v>1.0049999999999999</v>
      </c>
      <c r="M159" s="176">
        <v>0.99</v>
      </c>
      <c r="N159" s="176">
        <v>0.96</v>
      </c>
      <c r="O159" s="176">
        <v>0.96</v>
      </c>
      <c r="P159" s="176">
        <v>0.96</v>
      </c>
    </row>
    <row r="160" spans="1:16" x14ac:dyDescent="0.25">
      <c r="A160" s="175">
        <v>41548</v>
      </c>
      <c r="B160" s="176">
        <v>0.93059999999999998</v>
      </c>
      <c r="C160" s="176">
        <v>0.99</v>
      </c>
      <c r="D160" s="176">
        <v>0.96</v>
      </c>
      <c r="E160" s="176">
        <v>0.93059999999999998</v>
      </c>
      <c r="F160" s="176">
        <v>0.999</v>
      </c>
      <c r="G160" s="176">
        <v>0.98</v>
      </c>
      <c r="H160" s="176">
        <v>0.995</v>
      </c>
      <c r="I160" s="176">
        <v>0.999</v>
      </c>
      <c r="J160" s="176">
        <v>0.99</v>
      </c>
      <c r="K160" s="176">
        <v>0.995</v>
      </c>
      <c r="L160" s="176">
        <v>1.0049999999999999</v>
      </c>
      <c r="M160" s="176">
        <v>0.99</v>
      </c>
      <c r="N160" s="176">
        <v>0.96</v>
      </c>
      <c r="O160" s="176">
        <v>0.96</v>
      </c>
      <c r="P160" s="176">
        <v>0.96</v>
      </c>
    </row>
    <row r="161" spans="1:16" x14ac:dyDescent="0.25">
      <c r="A161" s="175">
        <v>41579</v>
      </c>
      <c r="B161" s="176">
        <v>0.93059999999999998</v>
      </c>
      <c r="C161" s="176">
        <v>0.99</v>
      </c>
      <c r="D161" s="176">
        <v>0.96</v>
      </c>
      <c r="E161" s="176">
        <v>0.93059999999999998</v>
      </c>
      <c r="F161" s="176">
        <v>0.999</v>
      </c>
      <c r="G161" s="176">
        <v>0.98</v>
      </c>
      <c r="H161" s="176">
        <v>0.995</v>
      </c>
      <c r="I161" s="176">
        <v>0.999</v>
      </c>
      <c r="J161" s="176">
        <v>0.99</v>
      </c>
      <c r="K161" s="176">
        <v>0.995</v>
      </c>
      <c r="L161" s="176">
        <v>1.0049999999999999</v>
      </c>
      <c r="M161" s="176">
        <v>0.99</v>
      </c>
      <c r="N161" s="176">
        <v>0.96</v>
      </c>
      <c r="O161" s="176">
        <v>0.96</v>
      </c>
      <c r="P161" s="176">
        <v>0.96</v>
      </c>
    </row>
    <row r="162" spans="1:16" x14ac:dyDescent="0.25">
      <c r="A162" s="175">
        <v>41609</v>
      </c>
      <c r="B162" s="176">
        <v>0.93059999999999998</v>
      </c>
      <c r="C162" s="176">
        <v>0.99</v>
      </c>
      <c r="D162" s="176">
        <v>0.96</v>
      </c>
      <c r="E162" s="176">
        <v>0.93059999999999998</v>
      </c>
      <c r="F162" s="176">
        <v>0.999</v>
      </c>
      <c r="G162" s="176">
        <v>0.98</v>
      </c>
      <c r="H162" s="176">
        <v>0.995</v>
      </c>
      <c r="I162" s="176">
        <v>0.999</v>
      </c>
      <c r="J162" s="176">
        <v>0.99</v>
      </c>
      <c r="K162" s="176">
        <v>0.995</v>
      </c>
      <c r="L162" s="176">
        <v>1.0049999999999999</v>
      </c>
      <c r="M162" s="176">
        <v>0.99</v>
      </c>
      <c r="N162" s="176">
        <v>0.96</v>
      </c>
      <c r="O162" s="176">
        <v>0.96</v>
      </c>
      <c r="P162" s="176">
        <v>0.96</v>
      </c>
    </row>
    <row r="163" spans="1:16" x14ac:dyDescent="0.25">
      <c r="A163" s="175">
        <v>41640</v>
      </c>
      <c r="B163" s="176">
        <v>0.93059999999999998</v>
      </c>
      <c r="C163" s="176">
        <v>0.99</v>
      </c>
      <c r="D163" s="176">
        <v>0.96</v>
      </c>
      <c r="E163" s="176">
        <v>0.93059999999999998</v>
      </c>
      <c r="F163" s="176">
        <v>0.999</v>
      </c>
      <c r="G163" s="176">
        <v>0.98</v>
      </c>
      <c r="H163" s="176">
        <v>0.995</v>
      </c>
      <c r="I163" s="176">
        <v>0.999</v>
      </c>
      <c r="J163" s="176">
        <v>0.99</v>
      </c>
      <c r="K163" s="176">
        <v>0.995</v>
      </c>
      <c r="L163" s="176">
        <v>1.0049999999999999</v>
      </c>
      <c r="M163" s="176">
        <v>0.99</v>
      </c>
      <c r="N163" s="176">
        <v>0.96</v>
      </c>
      <c r="O163" s="176">
        <v>0.96</v>
      </c>
      <c r="P163" s="176">
        <v>0.96</v>
      </c>
    </row>
    <row r="164" spans="1:16" x14ac:dyDescent="0.25">
      <c r="A164" s="175">
        <v>41671</v>
      </c>
      <c r="B164" s="176">
        <v>0.93059999999999998</v>
      </c>
      <c r="C164" s="176">
        <v>0.99</v>
      </c>
      <c r="D164" s="176">
        <v>0.96</v>
      </c>
      <c r="E164" s="176">
        <v>0.93059999999999998</v>
      </c>
      <c r="F164" s="176">
        <v>0.999</v>
      </c>
      <c r="G164" s="176">
        <v>0.98</v>
      </c>
      <c r="H164" s="176">
        <v>0.995</v>
      </c>
      <c r="I164" s="176">
        <v>0.999</v>
      </c>
      <c r="J164" s="176">
        <v>0.99</v>
      </c>
      <c r="K164" s="176">
        <v>0.995</v>
      </c>
      <c r="L164" s="176">
        <v>1.0049999999999999</v>
      </c>
      <c r="M164" s="176">
        <v>0.99</v>
      </c>
      <c r="N164" s="176">
        <v>0.96</v>
      </c>
      <c r="O164" s="176">
        <v>0.96</v>
      </c>
      <c r="P164" s="176">
        <v>0.96</v>
      </c>
    </row>
    <row r="165" spans="1:16" x14ac:dyDescent="0.25">
      <c r="A165" s="175">
        <v>41699</v>
      </c>
      <c r="B165" s="176">
        <v>0.93059999999999998</v>
      </c>
      <c r="C165" s="176">
        <v>0.99</v>
      </c>
      <c r="D165" s="176">
        <v>0.96</v>
      </c>
      <c r="E165" s="176">
        <v>0.93059999999999998</v>
      </c>
      <c r="F165" s="176">
        <v>0.999</v>
      </c>
      <c r="G165" s="176">
        <v>0.98</v>
      </c>
      <c r="H165" s="176">
        <v>0.995</v>
      </c>
      <c r="I165" s="176">
        <v>0.999</v>
      </c>
      <c r="J165" s="176">
        <v>0.99</v>
      </c>
      <c r="K165" s="176">
        <v>0.995</v>
      </c>
      <c r="L165" s="176">
        <v>1.0049999999999999</v>
      </c>
      <c r="M165" s="176">
        <v>0.99</v>
      </c>
      <c r="N165" s="176">
        <v>0.96</v>
      </c>
      <c r="O165" s="176">
        <v>0.96</v>
      </c>
      <c r="P165" s="176">
        <v>0.96</v>
      </c>
    </row>
    <row r="166" spans="1:16" x14ac:dyDescent="0.25">
      <c r="A166" s="175">
        <v>41730</v>
      </c>
      <c r="B166" s="176">
        <v>0.93059999999999998</v>
      </c>
      <c r="C166" s="176">
        <v>0.99</v>
      </c>
      <c r="D166" s="176">
        <v>0.96</v>
      </c>
      <c r="E166" s="176">
        <v>0.93059999999999998</v>
      </c>
      <c r="F166" s="176">
        <v>0.999</v>
      </c>
      <c r="G166" s="176">
        <v>0.98</v>
      </c>
      <c r="H166" s="176">
        <v>0.995</v>
      </c>
      <c r="I166" s="176">
        <v>0.999</v>
      </c>
      <c r="J166" s="176">
        <v>0.99</v>
      </c>
      <c r="K166" s="176">
        <v>0.995</v>
      </c>
      <c r="L166" s="176">
        <v>1.0049999999999999</v>
      </c>
      <c r="M166" s="176">
        <v>0.99</v>
      </c>
      <c r="N166" s="176">
        <v>0.96</v>
      </c>
      <c r="O166" s="176">
        <v>0.96</v>
      </c>
      <c r="P166" s="176">
        <v>0.96</v>
      </c>
    </row>
    <row r="167" spans="1:16" x14ac:dyDescent="0.25">
      <c r="A167" s="175">
        <v>41760</v>
      </c>
      <c r="B167" s="176">
        <v>0.93059999999999998</v>
      </c>
      <c r="C167" s="176">
        <v>0.99</v>
      </c>
      <c r="D167" s="176">
        <v>0.96</v>
      </c>
      <c r="E167" s="176">
        <v>0.93059999999999998</v>
      </c>
      <c r="F167" s="176">
        <v>0.999</v>
      </c>
      <c r="G167" s="176">
        <v>0.98</v>
      </c>
      <c r="H167" s="176">
        <v>0.995</v>
      </c>
      <c r="I167" s="176">
        <v>0.999</v>
      </c>
      <c r="J167" s="176">
        <v>0.99</v>
      </c>
      <c r="K167" s="176">
        <v>0.995</v>
      </c>
      <c r="L167" s="176">
        <v>1.0049999999999999</v>
      </c>
      <c r="M167" s="176">
        <v>0.99</v>
      </c>
      <c r="N167" s="176">
        <v>0.96</v>
      </c>
      <c r="O167" s="176">
        <v>0.96</v>
      </c>
      <c r="P167" s="176">
        <v>0.96</v>
      </c>
    </row>
    <row r="168" spans="1:16" x14ac:dyDescent="0.25">
      <c r="A168" s="175">
        <v>41791</v>
      </c>
      <c r="B168" s="176">
        <v>0.93059999999999998</v>
      </c>
      <c r="C168" s="176">
        <v>0.99</v>
      </c>
      <c r="D168" s="176">
        <v>0.96</v>
      </c>
      <c r="E168" s="176">
        <v>0.93059999999999998</v>
      </c>
      <c r="F168" s="176">
        <v>0.999</v>
      </c>
      <c r="G168" s="176">
        <v>0.98</v>
      </c>
      <c r="H168" s="176">
        <v>0.995</v>
      </c>
      <c r="I168" s="176">
        <v>0.999</v>
      </c>
      <c r="J168" s="176">
        <v>0.99</v>
      </c>
      <c r="K168" s="176">
        <v>0.995</v>
      </c>
      <c r="L168" s="176">
        <v>1.0049999999999999</v>
      </c>
      <c r="M168" s="176">
        <v>0.99</v>
      </c>
      <c r="N168" s="176">
        <v>0.96</v>
      </c>
      <c r="O168" s="176">
        <v>0.96</v>
      </c>
      <c r="P168" s="176">
        <v>0.96</v>
      </c>
    </row>
    <row r="169" spans="1:16" x14ac:dyDescent="0.25">
      <c r="A169" s="175">
        <v>41821</v>
      </c>
      <c r="B169" s="176">
        <v>0.93059999999999998</v>
      </c>
      <c r="C169" s="176">
        <v>0.99</v>
      </c>
      <c r="D169" s="176">
        <v>0.96</v>
      </c>
      <c r="E169" s="176">
        <v>0.93059999999999998</v>
      </c>
      <c r="F169" s="176">
        <v>0.999</v>
      </c>
      <c r="G169" s="176">
        <v>0.98</v>
      </c>
      <c r="H169" s="176">
        <v>0.995</v>
      </c>
      <c r="I169" s="176">
        <v>0.999</v>
      </c>
      <c r="J169" s="176">
        <v>0.99</v>
      </c>
      <c r="K169" s="176">
        <v>0.995</v>
      </c>
      <c r="L169" s="176">
        <v>1.0049999999999999</v>
      </c>
      <c r="M169" s="176">
        <v>0.99</v>
      </c>
      <c r="N169" s="176">
        <v>0.96</v>
      </c>
      <c r="O169" s="176">
        <v>0.96</v>
      </c>
      <c r="P169" s="176">
        <v>0.96</v>
      </c>
    </row>
    <row r="170" spans="1:16" x14ac:dyDescent="0.25">
      <c r="A170" s="175">
        <v>41852</v>
      </c>
      <c r="B170" s="176">
        <v>0.93059999999999998</v>
      </c>
      <c r="C170" s="176">
        <v>0.99</v>
      </c>
      <c r="D170" s="176">
        <v>0.96</v>
      </c>
      <c r="E170" s="176">
        <v>0.93059999999999998</v>
      </c>
      <c r="F170" s="176">
        <v>0.999</v>
      </c>
      <c r="G170" s="176">
        <v>0.98</v>
      </c>
      <c r="H170" s="176">
        <v>0.995</v>
      </c>
      <c r="I170" s="176">
        <v>0.999</v>
      </c>
      <c r="J170" s="176">
        <v>0.99</v>
      </c>
      <c r="K170" s="176">
        <v>0.995</v>
      </c>
      <c r="L170" s="176">
        <v>1.0049999999999999</v>
      </c>
      <c r="M170" s="176">
        <v>0.99</v>
      </c>
      <c r="N170" s="176">
        <v>0.96</v>
      </c>
      <c r="O170" s="176">
        <v>0.96</v>
      </c>
      <c r="P170" s="176">
        <v>0.96</v>
      </c>
    </row>
    <row r="171" spans="1:16" x14ac:dyDescent="0.25">
      <c r="A171" s="175">
        <v>41883</v>
      </c>
      <c r="B171" s="176">
        <v>0.93059999999999998</v>
      </c>
      <c r="C171" s="176">
        <v>0.99</v>
      </c>
      <c r="D171" s="176">
        <v>0.96</v>
      </c>
      <c r="E171" s="176">
        <v>0.93059999999999998</v>
      </c>
      <c r="F171" s="176">
        <v>0.999</v>
      </c>
      <c r="G171" s="176">
        <v>0.98</v>
      </c>
      <c r="H171" s="176">
        <v>0.995</v>
      </c>
      <c r="I171" s="176">
        <v>0.999</v>
      </c>
      <c r="J171" s="176">
        <v>0.99</v>
      </c>
      <c r="K171" s="176">
        <v>0.995</v>
      </c>
      <c r="L171" s="176">
        <v>1.0049999999999999</v>
      </c>
      <c r="M171" s="176">
        <v>0.99</v>
      </c>
      <c r="N171" s="176">
        <v>0.96</v>
      </c>
      <c r="O171" s="176">
        <v>0.96</v>
      </c>
      <c r="P171" s="176">
        <v>0.96</v>
      </c>
    </row>
    <row r="172" spans="1:16" x14ac:dyDescent="0.25">
      <c r="A172" s="175">
        <v>41913</v>
      </c>
      <c r="B172" s="176">
        <v>0.93059999999999998</v>
      </c>
      <c r="C172" s="176">
        <v>0.99</v>
      </c>
      <c r="D172" s="176">
        <v>0.96</v>
      </c>
      <c r="E172" s="176">
        <v>0.93059999999999998</v>
      </c>
      <c r="F172" s="176">
        <v>0.999</v>
      </c>
      <c r="G172" s="176">
        <v>0.98</v>
      </c>
      <c r="H172" s="176">
        <v>0.995</v>
      </c>
      <c r="I172" s="176">
        <v>0.999</v>
      </c>
      <c r="J172" s="176">
        <v>0.99</v>
      </c>
      <c r="K172" s="176">
        <v>0.995</v>
      </c>
      <c r="L172" s="176">
        <v>1.0049999999999999</v>
      </c>
      <c r="M172" s="176">
        <v>0.99</v>
      </c>
      <c r="N172" s="176">
        <v>0.96</v>
      </c>
      <c r="O172" s="176">
        <v>0.96</v>
      </c>
      <c r="P172" s="176">
        <v>0.96</v>
      </c>
    </row>
    <row r="173" spans="1:16" x14ac:dyDescent="0.25">
      <c r="A173" s="175">
        <v>41944</v>
      </c>
      <c r="B173" s="176">
        <v>0.93059999999999998</v>
      </c>
      <c r="C173" s="176">
        <v>0.99</v>
      </c>
      <c r="D173" s="176">
        <v>0.96</v>
      </c>
      <c r="E173" s="176">
        <v>0.93059999999999998</v>
      </c>
      <c r="F173" s="176">
        <v>0.999</v>
      </c>
      <c r="G173" s="176">
        <v>0.98</v>
      </c>
      <c r="H173" s="176">
        <v>0.995</v>
      </c>
      <c r="I173" s="176">
        <v>0.999</v>
      </c>
      <c r="J173" s="176">
        <v>0.99</v>
      </c>
      <c r="K173" s="176">
        <v>0.995</v>
      </c>
      <c r="L173" s="176">
        <v>1.0049999999999999</v>
      </c>
      <c r="M173" s="176">
        <v>0.99</v>
      </c>
      <c r="N173" s="176">
        <v>0.96</v>
      </c>
      <c r="O173" s="176">
        <v>0.96</v>
      </c>
      <c r="P173" s="176">
        <v>0.96</v>
      </c>
    </row>
    <row r="174" spans="1:16" x14ac:dyDescent="0.25">
      <c r="A174" s="175">
        <v>41974</v>
      </c>
      <c r="B174" s="176">
        <v>0.93059999999999998</v>
      </c>
      <c r="C174" s="176">
        <v>0.99</v>
      </c>
      <c r="D174" s="176">
        <v>0.96</v>
      </c>
      <c r="E174" s="176">
        <v>0.93059999999999998</v>
      </c>
      <c r="F174" s="176">
        <v>0.999</v>
      </c>
      <c r="G174" s="176">
        <v>0.98</v>
      </c>
      <c r="H174" s="176">
        <v>0.995</v>
      </c>
      <c r="I174" s="176">
        <v>0.999</v>
      </c>
      <c r="J174" s="176">
        <v>0.99</v>
      </c>
      <c r="K174" s="176">
        <v>0.995</v>
      </c>
      <c r="L174" s="176">
        <v>1.0049999999999999</v>
      </c>
      <c r="M174" s="176">
        <v>0.99</v>
      </c>
      <c r="N174" s="176">
        <v>0.96</v>
      </c>
      <c r="O174" s="176">
        <v>0.96</v>
      </c>
      <c r="P174" s="176">
        <v>0.96</v>
      </c>
    </row>
    <row r="175" spans="1:16" x14ac:dyDescent="0.25">
      <c r="A175" s="175">
        <v>42005</v>
      </c>
      <c r="B175" s="176">
        <v>0.93059999999999998</v>
      </c>
      <c r="C175" s="176">
        <v>0.99</v>
      </c>
      <c r="D175" s="176">
        <v>0.96</v>
      </c>
      <c r="E175" s="176">
        <v>0.93059999999999998</v>
      </c>
      <c r="F175" s="176">
        <v>0.999</v>
      </c>
      <c r="G175" s="176">
        <v>0.98</v>
      </c>
      <c r="H175" s="176">
        <v>0.995</v>
      </c>
      <c r="I175" s="176">
        <v>0.999</v>
      </c>
      <c r="J175" s="176">
        <v>0.99</v>
      </c>
      <c r="K175" s="176">
        <v>0.995</v>
      </c>
      <c r="L175" s="176">
        <v>1.0049999999999999</v>
      </c>
      <c r="M175" s="176">
        <v>0.99</v>
      </c>
      <c r="N175" s="176">
        <v>0.96</v>
      </c>
      <c r="O175" s="176">
        <v>0.96</v>
      </c>
      <c r="P175" s="176">
        <v>0.96</v>
      </c>
    </row>
    <row r="176" spans="1:16" x14ac:dyDescent="0.25">
      <c r="A176" s="175">
        <v>42036</v>
      </c>
      <c r="B176" s="176">
        <v>0.93059999999999998</v>
      </c>
      <c r="C176" s="176">
        <v>0.99</v>
      </c>
      <c r="D176" s="176">
        <v>0.96</v>
      </c>
      <c r="E176" s="176">
        <v>0.93059999999999998</v>
      </c>
      <c r="F176" s="176">
        <v>0.999</v>
      </c>
      <c r="G176" s="176">
        <v>0.98</v>
      </c>
      <c r="H176" s="176">
        <v>0.995</v>
      </c>
      <c r="I176" s="176">
        <v>0.999</v>
      </c>
      <c r="J176" s="176">
        <v>0.99</v>
      </c>
      <c r="K176" s="176">
        <v>0.995</v>
      </c>
      <c r="L176" s="176">
        <v>1.0049999999999999</v>
      </c>
      <c r="M176" s="176">
        <v>0.99</v>
      </c>
      <c r="N176" s="176">
        <v>0.96</v>
      </c>
      <c r="O176" s="176">
        <v>0.96</v>
      </c>
      <c r="P176" s="176">
        <v>0.96</v>
      </c>
    </row>
    <row r="177" spans="1:16" x14ac:dyDescent="0.25">
      <c r="A177" s="175">
        <v>42064</v>
      </c>
      <c r="B177" s="176">
        <v>0.93059999999999998</v>
      </c>
      <c r="C177" s="176">
        <v>0.99</v>
      </c>
      <c r="D177" s="176">
        <v>0.96</v>
      </c>
      <c r="E177" s="176">
        <v>0.93059999999999998</v>
      </c>
      <c r="F177" s="176">
        <v>0.999</v>
      </c>
      <c r="G177" s="176">
        <v>0.98</v>
      </c>
      <c r="H177" s="176">
        <v>0.995</v>
      </c>
      <c r="I177" s="176">
        <v>0.999</v>
      </c>
      <c r="J177" s="176">
        <v>0.99</v>
      </c>
      <c r="K177" s="176">
        <v>0.995</v>
      </c>
      <c r="L177" s="176">
        <v>1.0049999999999999</v>
      </c>
      <c r="M177" s="176">
        <v>0.99</v>
      </c>
      <c r="N177" s="176">
        <v>0.96</v>
      </c>
      <c r="O177" s="176">
        <v>0.96</v>
      </c>
      <c r="P177" s="176">
        <v>0.96</v>
      </c>
    </row>
    <row r="178" spans="1:16" x14ac:dyDescent="0.25">
      <c r="A178" s="175">
        <v>42095</v>
      </c>
      <c r="B178" s="176">
        <v>0.93059999999999998</v>
      </c>
      <c r="C178" s="176">
        <v>0.99</v>
      </c>
      <c r="D178" s="176">
        <v>0.96</v>
      </c>
      <c r="E178" s="176">
        <v>0.93059999999999998</v>
      </c>
      <c r="F178" s="176">
        <v>0.999</v>
      </c>
      <c r="G178" s="176">
        <v>0.98</v>
      </c>
      <c r="H178" s="176">
        <v>0.995</v>
      </c>
      <c r="I178" s="176">
        <v>0.999</v>
      </c>
      <c r="J178" s="176">
        <v>0.99</v>
      </c>
      <c r="K178" s="176">
        <v>0.995</v>
      </c>
      <c r="L178" s="176">
        <v>1.0049999999999999</v>
      </c>
      <c r="M178" s="176">
        <v>0.99</v>
      </c>
      <c r="N178" s="176">
        <v>0.96</v>
      </c>
      <c r="O178" s="176">
        <v>0.96</v>
      </c>
      <c r="P178" s="176">
        <v>0.96</v>
      </c>
    </row>
    <row r="179" spans="1:16" x14ac:dyDescent="0.25">
      <c r="A179" s="175">
        <v>42125</v>
      </c>
      <c r="B179" s="176">
        <v>0.93059999999999998</v>
      </c>
      <c r="C179" s="176">
        <v>0.99</v>
      </c>
      <c r="D179" s="176">
        <v>0.96</v>
      </c>
      <c r="E179" s="176">
        <v>0.93059999999999998</v>
      </c>
      <c r="F179" s="176">
        <v>0.999</v>
      </c>
      <c r="G179" s="176">
        <v>0.98</v>
      </c>
      <c r="H179" s="176">
        <v>0.995</v>
      </c>
      <c r="I179" s="176">
        <v>0.999</v>
      </c>
      <c r="J179" s="176">
        <v>0.99</v>
      </c>
      <c r="K179" s="176">
        <v>0.995</v>
      </c>
      <c r="L179" s="176">
        <v>1.0049999999999999</v>
      </c>
      <c r="M179" s="176">
        <v>0.99</v>
      </c>
      <c r="N179" s="176">
        <v>0.96</v>
      </c>
      <c r="O179" s="176">
        <v>0.96</v>
      </c>
      <c r="P179" s="176">
        <v>0.96</v>
      </c>
    </row>
    <row r="180" spans="1:16" x14ac:dyDescent="0.25">
      <c r="A180" s="175">
        <v>42156</v>
      </c>
      <c r="B180" s="176">
        <v>0.93059999999999998</v>
      </c>
      <c r="C180" s="176">
        <v>0.99</v>
      </c>
      <c r="D180" s="176">
        <v>0.96</v>
      </c>
      <c r="E180" s="176">
        <v>0.93059999999999998</v>
      </c>
      <c r="F180" s="176">
        <v>0.999</v>
      </c>
      <c r="G180" s="176">
        <v>0.98</v>
      </c>
      <c r="H180" s="176">
        <v>0.995</v>
      </c>
      <c r="I180" s="176">
        <v>0.999</v>
      </c>
      <c r="J180" s="176">
        <v>0.99</v>
      </c>
      <c r="K180" s="176">
        <v>0.995</v>
      </c>
      <c r="L180" s="176">
        <v>1.0049999999999999</v>
      </c>
      <c r="M180" s="176">
        <v>0.99</v>
      </c>
      <c r="N180" s="176">
        <v>0.96</v>
      </c>
      <c r="O180" s="176">
        <v>0.96</v>
      </c>
      <c r="P180" s="176">
        <v>0.96</v>
      </c>
    </row>
    <row r="181" spans="1:16" x14ac:dyDescent="0.25">
      <c r="A181" s="175">
        <v>42186</v>
      </c>
      <c r="B181" s="176">
        <v>0.93059999999999998</v>
      </c>
      <c r="C181" s="176">
        <v>0.99</v>
      </c>
      <c r="D181" s="176">
        <v>0.96</v>
      </c>
      <c r="E181" s="176">
        <v>0.93059999999999998</v>
      </c>
      <c r="F181" s="176">
        <v>0.999</v>
      </c>
      <c r="G181" s="176">
        <v>0.98</v>
      </c>
      <c r="H181" s="176">
        <v>0.995</v>
      </c>
      <c r="I181" s="176">
        <v>0.999</v>
      </c>
      <c r="J181" s="176">
        <v>0.99</v>
      </c>
      <c r="K181" s="176">
        <v>0.995</v>
      </c>
      <c r="L181" s="176">
        <v>1.0049999999999999</v>
      </c>
      <c r="M181" s="176">
        <v>0.99</v>
      </c>
      <c r="N181" s="176">
        <v>0.96</v>
      </c>
      <c r="O181" s="176">
        <v>0.96</v>
      </c>
      <c r="P181" s="176">
        <v>0.96</v>
      </c>
    </row>
    <row r="182" spans="1:16" x14ac:dyDescent="0.25">
      <c r="A182" s="175">
        <v>42217</v>
      </c>
      <c r="B182" s="176">
        <v>0.93059999999999998</v>
      </c>
      <c r="C182" s="176">
        <v>0.99</v>
      </c>
      <c r="D182" s="176">
        <v>0.96</v>
      </c>
      <c r="E182" s="176">
        <v>0.93059999999999998</v>
      </c>
      <c r="F182" s="176">
        <v>0.999</v>
      </c>
      <c r="G182" s="176">
        <v>0.98</v>
      </c>
      <c r="H182" s="176">
        <v>0.995</v>
      </c>
      <c r="I182" s="176">
        <v>0.999</v>
      </c>
      <c r="J182" s="176">
        <v>0.99</v>
      </c>
      <c r="K182" s="176">
        <v>0.995</v>
      </c>
      <c r="L182" s="176">
        <v>1.0049999999999999</v>
      </c>
      <c r="M182" s="176">
        <v>0.99</v>
      </c>
      <c r="N182" s="176">
        <v>0.96</v>
      </c>
      <c r="O182" s="176">
        <v>0.96</v>
      </c>
      <c r="P182" s="176">
        <v>0.96</v>
      </c>
    </row>
    <row r="183" spans="1:16" x14ac:dyDescent="0.25">
      <c r="A183" s="175">
        <v>42248</v>
      </c>
      <c r="B183" s="176">
        <v>0.93059999999999998</v>
      </c>
      <c r="C183" s="176">
        <v>0.99</v>
      </c>
      <c r="D183" s="176">
        <v>0.96</v>
      </c>
      <c r="E183" s="176">
        <v>0.93059999999999998</v>
      </c>
      <c r="F183" s="176">
        <v>0.999</v>
      </c>
      <c r="G183" s="176">
        <v>0.98</v>
      </c>
      <c r="H183" s="176">
        <v>0.995</v>
      </c>
      <c r="I183" s="176">
        <v>0.999</v>
      </c>
      <c r="J183" s="176">
        <v>0.99</v>
      </c>
      <c r="K183" s="176">
        <v>0.995</v>
      </c>
      <c r="L183" s="176">
        <v>1.0049999999999999</v>
      </c>
      <c r="M183" s="176">
        <v>0.99</v>
      </c>
      <c r="N183" s="176">
        <v>0.96</v>
      </c>
      <c r="O183" s="176">
        <v>0.96</v>
      </c>
      <c r="P183" s="176">
        <v>0.96</v>
      </c>
    </row>
    <row r="184" spans="1:16" x14ac:dyDescent="0.25">
      <c r="A184" s="175">
        <v>42278</v>
      </c>
      <c r="B184" s="176">
        <v>0.93059999999999998</v>
      </c>
      <c r="C184" s="176">
        <v>0.99</v>
      </c>
      <c r="D184" s="176">
        <v>0.96</v>
      </c>
      <c r="E184" s="176">
        <v>0.93059999999999998</v>
      </c>
      <c r="F184" s="176">
        <v>0.999</v>
      </c>
      <c r="G184" s="176">
        <v>0.98</v>
      </c>
      <c r="H184" s="176">
        <v>0.995</v>
      </c>
      <c r="I184" s="176">
        <v>0.999</v>
      </c>
      <c r="J184" s="176">
        <v>0.99</v>
      </c>
      <c r="K184" s="176">
        <v>0.995</v>
      </c>
      <c r="L184" s="176">
        <v>1.0049999999999999</v>
      </c>
      <c r="M184" s="176">
        <v>0.99</v>
      </c>
      <c r="N184" s="176">
        <v>0.96</v>
      </c>
      <c r="O184" s="176">
        <v>0.96</v>
      </c>
      <c r="P184" s="176">
        <v>0.96</v>
      </c>
    </row>
    <row r="185" spans="1:16" x14ac:dyDescent="0.25">
      <c r="A185" s="175">
        <v>42309</v>
      </c>
      <c r="B185" s="176">
        <v>0.93059999999999998</v>
      </c>
      <c r="C185" s="176">
        <v>0.99</v>
      </c>
      <c r="D185" s="176">
        <v>0.96</v>
      </c>
      <c r="E185" s="176">
        <v>0.93059999999999998</v>
      </c>
      <c r="F185" s="176">
        <v>0.999</v>
      </c>
      <c r="G185" s="176">
        <v>0.98</v>
      </c>
      <c r="H185" s="176">
        <v>0.995</v>
      </c>
      <c r="I185" s="176">
        <v>0.999</v>
      </c>
      <c r="J185" s="176">
        <v>0.99</v>
      </c>
      <c r="K185" s="176">
        <v>0.995</v>
      </c>
      <c r="L185" s="176">
        <v>1.0049999999999999</v>
      </c>
      <c r="M185" s="176">
        <v>0.99</v>
      </c>
      <c r="N185" s="176">
        <v>0.96</v>
      </c>
      <c r="O185" s="176">
        <v>0.96</v>
      </c>
      <c r="P185" s="176">
        <v>0.96</v>
      </c>
    </row>
    <row r="186" spans="1:16" x14ac:dyDescent="0.25">
      <c r="A186" s="175">
        <v>42339</v>
      </c>
      <c r="B186" s="176">
        <v>0.93059999999999998</v>
      </c>
      <c r="C186" s="176">
        <v>0.99</v>
      </c>
      <c r="D186" s="176">
        <v>0.96</v>
      </c>
      <c r="E186" s="176">
        <v>0.93059999999999998</v>
      </c>
      <c r="F186" s="176">
        <v>0.999</v>
      </c>
      <c r="G186" s="176">
        <v>0.98</v>
      </c>
      <c r="H186" s="176">
        <v>0.995</v>
      </c>
      <c r="I186" s="176">
        <v>0.999</v>
      </c>
      <c r="J186" s="176">
        <v>0.99</v>
      </c>
      <c r="K186" s="176">
        <v>0.995</v>
      </c>
      <c r="L186" s="176">
        <v>1.0049999999999999</v>
      </c>
      <c r="M186" s="176">
        <v>0.99</v>
      </c>
      <c r="N186" s="176">
        <v>0.96</v>
      </c>
      <c r="O186" s="176">
        <v>0.96</v>
      </c>
      <c r="P186" s="176">
        <v>0.96</v>
      </c>
    </row>
    <row r="187" spans="1:16" x14ac:dyDescent="0.25">
      <c r="A187" s="175">
        <v>42370</v>
      </c>
      <c r="B187" s="176">
        <v>0.93059999999999998</v>
      </c>
      <c r="C187" s="176">
        <v>0.99</v>
      </c>
      <c r="D187" s="176">
        <v>0.96</v>
      </c>
      <c r="E187" s="176">
        <v>0.93059999999999998</v>
      </c>
      <c r="F187" s="176">
        <v>0.999</v>
      </c>
      <c r="G187" s="176">
        <v>0.98</v>
      </c>
      <c r="H187" s="176">
        <v>0.995</v>
      </c>
      <c r="I187" s="176">
        <v>0.999</v>
      </c>
      <c r="J187" s="176">
        <v>0.99</v>
      </c>
      <c r="K187" s="176">
        <v>0.995</v>
      </c>
      <c r="L187" s="176">
        <v>1.0049999999999999</v>
      </c>
      <c r="M187" s="176">
        <v>0.99</v>
      </c>
      <c r="N187" s="176">
        <v>0.96</v>
      </c>
      <c r="O187" s="176">
        <v>0.96</v>
      </c>
      <c r="P187" s="176">
        <v>0.96</v>
      </c>
    </row>
    <row r="188" spans="1:16" x14ac:dyDescent="0.25">
      <c r="A188" s="175">
        <v>42401</v>
      </c>
      <c r="B188" s="176">
        <v>0.93059999999999998</v>
      </c>
      <c r="C188" s="176">
        <v>0.99</v>
      </c>
      <c r="D188" s="176">
        <v>0.96</v>
      </c>
      <c r="E188" s="176">
        <v>0.93059999999999998</v>
      </c>
      <c r="F188" s="176">
        <v>0.999</v>
      </c>
      <c r="G188" s="176">
        <v>0.98</v>
      </c>
      <c r="H188" s="176">
        <v>0.995</v>
      </c>
      <c r="I188" s="176">
        <v>0.999</v>
      </c>
      <c r="J188" s="176">
        <v>0.99</v>
      </c>
      <c r="K188" s="176">
        <v>0.995</v>
      </c>
      <c r="L188" s="176">
        <v>1.0049999999999999</v>
      </c>
      <c r="M188" s="176">
        <v>0.99</v>
      </c>
      <c r="N188" s="176">
        <v>0.96</v>
      </c>
      <c r="O188" s="176">
        <v>0.96</v>
      </c>
      <c r="P188" s="176">
        <v>0.96</v>
      </c>
    </row>
    <row r="189" spans="1:16" x14ac:dyDescent="0.25">
      <c r="A189" s="175">
        <v>42430</v>
      </c>
      <c r="B189" s="176">
        <v>0.93059999999999998</v>
      </c>
      <c r="C189" s="176">
        <v>0.99</v>
      </c>
      <c r="D189" s="176">
        <v>0.96</v>
      </c>
      <c r="E189" s="176">
        <v>0.93059999999999998</v>
      </c>
      <c r="F189" s="176">
        <v>0.999</v>
      </c>
      <c r="G189" s="176">
        <v>0.98</v>
      </c>
      <c r="H189" s="176">
        <v>0.995</v>
      </c>
      <c r="I189" s="176">
        <v>0.999</v>
      </c>
      <c r="J189" s="176">
        <v>0.99</v>
      </c>
      <c r="K189" s="176">
        <v>0.995</v>
      </c>
      <c r="L189" s="176">
        <v>1.0049999999999999</v>
      </c>
      <c r="M189" s="176">
        <v>0.99</v>
      </c>
      <c r="N189" s="176">
        <v>0.96</v>
      </c>
      <c r="O189" s="176">
        <v>0.96</v>
      </c>
      <c r="P189" s="176">
        <v>0.96</v>
      </c>
    </row>
    <row r="190" spans="1:16" x14ac:dyDescent="0.25">
      <c r="A190" s="175">
        <v>42461</v>
      </c>
      <c r="B190" s="176">
        <v>0.93059999999999998</v>
      </c>
      <c r="C190" s="176">
        <v>0.99</v>
      </c>
      <c r="D190" s="176">
        <v>0.96</v>
      </c>
      <c r="E190" s="176">
        <v>0.93059999999999998</v>
      </c>
      <c r="F190" s="176">
        <v>0.999</v>
      </c>
      <c r="G190" s="176">
        <v>0.98</v>
      </c>
      <c r="H190" s="176">
        <v>0.995</v>
      </c>
      <c r="I190" s="176">
        <v>0.999</v>
      </c>
      <c r="J190" s="176">
        <v>0.99</v>
      </c>
      <c r="K190" s="176">
        <v>0.995</v>
      </c>
      <c r="L190" s="176">
        <v>1.0049999999999999</v>
      </c>
      <c r="M190" s="176">
        <v>0.99</v>
      </c>
      <c r="N190" s="176">
        <v>0.96</v>
      </c>
      <c r="O190" s="176">
        <v>0.96</v>
      </c>
      <c r="P190" s="176">
        <v>0.96</v>
      </c>
    </row>
    <row r="191" spans="1:16" x14ac:dyDescent="0.25">
      <c r="A191" s="175">
        <v>42491</v>
      </c>
      <c r="B191" s="176">
        <v>0.93059999999999998</v>
      </c>
      <c r="C191" s="176">
        <v>0.99</v>
      </c>
      <c r="D191" s="176">
        <v>0.96</v>
      </c>
      <c r="E191" s="176">
        <v>0.93059999999999998</v>
      </c>
      <c r="F191" s="176">
        <v>0.999</v>
      </c>
      <c r="G191" s="176">
        <v>0.98</v>
      </c>
      <c r="H191" s="176">
        <v>0.995</v>
      </c>
      <c r="I191" s="176">
        <v>0.999</v>
      </c>
      <c r="J191" s="176">
        <v>0.99</v>
      </c>
      <c r="K191" s="176">
        <v>0.995</v>
      </c>
      <c r="L191" s="176">
        <v>1.0049999999999999</v>
      </c>
      <c r="M191" s="176">
        <v>0.99</v>
      </c>
      <c r="N191" s="176">
        <v>0.96</v>
      </c>
      <c r="O191" s="176">
        <v>0.96</v>
      </c>
      <c r="P191" s="176">
        <v>0.96</v>
      </c>
    </row>
    <row r="192" spans="1:16" x14ac:dyDescent="0.25">
      <c r="A192" s="175">
        <v>42522</v>
      </c>
      <c r="B192" s="176">
        <v>0.93059999999999998</v>
      </c>
      <c r="C192" s="176">
        <v>0.99</v>
      </c>
      <c r="D192" s="176">
        <v>0.96</v>
      </c>
      <c r="E192" s="176">
        <v>0.93059999999999998</v>
      </c>
      <c r="F192" s="176">
        <v>0.999</v>
      </c>
      <c r="G192" s="176">
        <v>0.98</v>
      </c>
      <c r="H192" s="176">
        <v>0.995</v>
      </c>
      <c r="I192" s="176">
        <v>0.999</v>
      </c>
      <c r="J192" s="176">
        <v>0.99</v>
      </c>
      <c r="K192" s="176">
        <v>0.995</v>
      </c>
      <c r="L192" s="176">
        <v>1.0049999999999999</v>
      </c>
      <c r="M192" s="176">
        <v>0.99</v>
      </c>
      <c r="N192" s="176">
        <v>0.96</v>
      </c>
      <c r="O192" s="176">
        <v>0.96</v>
      </c>
      <c r="P192" s="176">
        <v>0.96</v>
      </c>
    </row>
    <row r="193" spans="1:16" x14ac:dyDescent="0.25">
      <c r="A193" s="175">
        <v>42552</v>
      </c>
      <c r="B193" s="176">
        <v>0.93059999999999998</v>
      </c>
      <c r="C193" s="176">
        <v>0.99</v>
      </c>
      <c r="D193" s="176">
        <v>0.96</v>
      </c>
      <c r="E193" s="176">
        <v>0.93059999999999998</v>
      </c>
      <c r="F193" s="176">
        <v>0.999</v>
      </c>
      <c r="G193" s="176">
        <v>0.98</v>
      </c>
      <c r="H193" s="176">
        <v>0.995</v>
      </c>
      <c r="I193" s="176">
        <v>0.999</v>
      </c>
      <c r="J193" s="176">
        <v>0.99</v>
      </c>
      <c r="K193" s="176">
        <v>0.995</v>
      </c>
      <c r="L193" s="176">
        <v>1.0049999999999999</v>
      </c>
      <c r="M193" s="176">
        <v>0.99</v>
      </c>
      <c r="N193" s="176">
        <v>0.96</v>
      </c>
      <c r="O193" s="176">
        <v>0.96</v>
      </c>
      <c r="P193" s="176">
        <v>0.96</v>
      </c>
    </row>
    <row r="194" spans="1:16" x14ac:dyDescent="0.25">
      <c r="A194" s="175">
        <v>42583</v>
      </c>
      <c r="B194" s="176">
        <v>0.93059999999999998</v>
      </c>
      <c r="C194" s="176">
        <v>0.99</v>
      </c>
      <c r="D194" s="176">
        <v>0.96</v>
      </c>
      <c r="E194" s="176">
        <v>0.93059999999999998</v>
      </c>
      <c r="F194" s="176">
        <v>0.999</v>
      </c>
      <c r="G194" s="176">
        <v>0.98</v>
      </c>
      <c r="H194" s="176">
        <v>0.995</v>
      </c>
      <c r="I194" s="176">
        <v>0.999</v>
      </c>
      <c r="J194" s="176">
        <v>0.99</v>
      </c>
      <c r="K194" s="176">
        <v>0.995</v>
      </c>
      <c r="L194" s="176">
        <v>1.0049999999999999</v>
      </c>
      <c r="M194" s="176">
        <v>0.99</v>
      </c>
      <c r="N194" s="176">
        <v>0.96</v>
      </c>
      <c r="O194" s="176">
        <v>0.96</v>
      </c>
      <c r="P194" s="176">
        <v>0.96</v>
      </c>
    </row>
    <row r="195" spans="1:16" x14ac:dyDescent="0.25">
      <c r="A195" s="175">
        <v>42614</v>
      </c>
      <c r="B195" s="176">
        <v>0.93059999999999998</v>
      </c>
      <c r="C195" s="176">
        <v>0.99</v>
      </c>
      <c r="D195" s="176">
        <v>0.96</v>
      </c>
      <c r="E195" s="176">
        <v>0.93059999999999998</v>
      </c>
      <c r="F195" s="176">
        <v>0.999</v>
      </c>
      <c r="G195" s="176">
        <v>0.98</v>
      </c>
      <c r="H195" s="176">
        <v>0.995</v>
      </c>
      <c r="I195" s="176">
        <v>0.999</v>
      </c>
      <c r="J195" s="176">
        <v>0.99</v>
      </c>
      <c r="K195" s="176">
        <v>0.995</v>
      </c>
      <c r="L195" s="176">
        <v>1.0049999999999999</v>
      </c>
      <c r="M195" s="176">
        <v>0.99</v>
      </c>
      <c r="N195" s="176">
        <v>0.96</v>
      </c>
      <c r="O195" s="176">
        <v>0.96</v>
      </c>
      <c r="P195" s="176">
        <v>0.96</v>
      </c>
    </row>
    <row r="196" spans="1:16" x14ac:dyDescent="0.25">
      <c r="A196" s="175">
        <v>42644</v>
      </c>
      <c r="B196" s="176">
        <v>0.93059999999999998</v>
      </c>
      <c r="C196" s="176">
        <v>0.99</v>
      </c>
      <c r="D196" s="176">
        <v>0.96</v>
      </c>
      <c r="E196" s="176">
        <v>0.93059999999999998</v>
      </c>
      <c r="F196" s="176">
        <v>0.999</v>
      </c>
      <c r="G196" s="176">
        <v>0.98</v>
      </c>
      <c r="H196" s="176">
        <v>0.995</v>
      </c>
      <c r="I196" s="176">
        <v>0.999</v>
      </c>
      <c r="J196" s="176">
        <v>0.99</v>
      </c>
      <c r="K196" s="176">
        <v>0.995</v>
      </c>
      <c r="L196" s="176">
        <v>1.0049999999999999</v>
      </c>
      <c r="M196" s="176">
        <v>0.99</v>
      </c>
      <c r="N196" s="176">
        <v>0.96</v>
      </c>
      <c r="O196" s="176">
        <v>0.96</v>
      </c>
      <c r="P196" s="176">
        <v>0.96</v>
      </c>
    </row>
    <row r="197" spans="1:16" x14ac:dyDescent="0.25">
      <c r="A197" s="175">
        <v>42675</v>
      </c>
      <c r="B197" s="176">
        <v>0.93059999999999998</v>
      </c>
      <c r="C197" s="176">
        <v>0.99</v>
      </c>
      <c r="D197" s="176">
        <v>0.96</v>
      </c>
      <c r="E197" s="176">
        <v>0.93059999999999998</v>
      </c>
      <c r="F197" s="176">
        <v>0.999</v>
      </c>
      <c r="G197" s="176">
        <v>0.98</v>
      </c>
      <c r="H197" s="176">
        <v>0.995</v>
      </c>
      <c r="I197" s="176">
        <v>0.999</v>
      </c>
      <c r="J197" s="176">
        <v>0.99</v>
      </c>
      <c r="K197" s="176">
        <v>0.995</v>
      </c>
      <c r="L197" s="176">
        <v>1.0049999999999999</v>
      </c>
      <c r="M197" s="176">
        <v>0.99</v>
      </c>
      <c r="N197" s="176">
        <v>0.96</v>
      </c>
      <c r="O197" s="176">
        <v>0.96</v>
      </c>
      <c r="P197" s="176">
        <v>0.96</v>
      </c>
    </row>
    <row r="198" spans="1:16" x14ac:dyDescent="0.25">
      <c r="A198" s="175">
        <v>42705</v>
      </c>
      <c r="B198" s="176">
        <v>0.93059999999999998</v>
      </c>
      <c r="C198" s="176">
        <v>0.99</v>
      </c>
      <c r="D198" s="176">
        <v>0.96</v>
      </c>
      <c r="E198" s="176">
        <v>0.93059999999999998</v>
      </c>
      <c r="F198" s="176">
        <v>0.999</v>
      </c>
      <c r="G198" s="176">
        <v>0.98</v>
      </c>
      <c r="H198" s="176">
        <v>0.995</v>
      </c>
      <c r="I198" s="176">
        <v>0.999</v>
      </c>
      <c r="J198" s="176">
        <v>0.99</v>
      </c>
      <c r="K198" s="176">
        <v>0.995</v>
      </c>
      <c r="L198" s="176">
        <v>1.0049999999999999</v>
      </c>
      <c r="M198" s="176">
        <v>0.99</v>
      </c>
      <c r="N198" s="176">
        <v>0.96</v>
      </c>
      <c r="O198" s="176">
        <v>0.96</v>
      </c>
      <c r="P198" s="176">
        <v>0.96</v>
      </c>
    </row>
    <row r="199" spans="1:16" x14ac:dyDescent="0.25">
      <c r="A199" s="175">
        <v>42736</v>
      </c>
      <c r="B199" s="176">
        <v>0.93059999999999998</v>
      </c>
      <c r="C199" s="176">
        <v>0.99</v>
      </c>
      <c r="D199" s="176">
        <v>0.96</v>
      </c>
      <c r="E199" s="176">
        <v>0.93059999999999998</v>
      </c>
      <c r="F199" s="176">
        <v>0.999</v>
      </c>
      <c r="G199" s="176">
        <v>0.98</v>
      </c>
      <c r="H199" s="176">
        <v>0.995</v>
      </c>
      <c r="I199" s="176">
        <v>0.999</v>
      </c>
      <c r="J199" s="176">
        <v>0.99</v>
      </c>
      <c r="K199" s="176">
        <v>0.995</v>
      </c>
      <c r="L199" s="176">
        <v>1.0049999999999999</v>
      </c>
      <c r="M199" s="176">
        <v>0.99</v>
      </c>
      <c r="N199" s="176">
        <v>0.96</v>
      </c>
      <c r="O199" s="176">
        <v>0.96</v>
      </c>
      <c r="P199" s="176">
        <v>0.96</v>
      </c>
    </row>
    <row r="200" spans="1:16" x14ac:dyDescent="0.25">
      <c r="A200" s="175">
        <v>42767</v>
      </c>
      <c r="B200" s="176">
        <v>0.93059999999999998</v>
      </c>
      <c r="C200" s="176">
        <v>0.99</v>
      </c>
      <c r="D200" s="176">
        <v>0.96</v>
      </c>
      <c r="E200" s="176">
        <v>0.93059999999999998</v>
      </c>
      <c r="F200" s="176">
        <v>0.999</v>
      </c>
      <c r="G200" s="176">
        <v>0.98</v>
      </c>
      <c r="H200" s="176">
        <v>0.995</v>
      </c>
      <c r="I200" s="176">
        <v>0.999</v>
      </c>
      <c r="J200" s="176">
        <v>0.99</v>
      </c>
      <c r="K200" s="176">
        <v>0.995</v>
      </c>
      <c r="L200" s="176">
        <v>1.0049999999999999</v>
      </c>
      <c r="M200" s="176">
        <v>0.99</v>
      </c>
      <c r="N200" s="176">
        <v>0.96</v>
      </c>
      <c r="O200" s="176">
        <v>0.96</v>
      </c>
      <c r="P200" s="176">
        <v>0.96</v>
      </c>
    </row>
    <row r="201" spans="1:16" x14ac:dyDescent="0.25">
      <c r="A201" s="175">
        <v>42795</v>
      </c>
      <c r="B201" s="176">
        <v>0.93059999999999998</v>
      </c>
      <c r="C201" s="176">
        <v>0.99</v>
      </c>
      <c r="D201" s="176">
        <v>0.96</v>
      </c>
      <c r="E201" s="176">
        <v>0.93059999999999998</v>
      </c>
      <c r="F201" s="176">
        <v>0.999</v>
      </c>
      <c r="G201" s="176">
        <v>0.98</v>
      </c>
      <c r="H201" s="176">
        <v>0.995</v>
      </c>
      <c r="I201" s="176">
        <v>0.999</v>
      </c>
      <c r="J201" s="176">
        <v>0.99</v>
      </c>
      <c r="K201" s="176">
        <v>0.995</v>
      </c>
      <c r="L201" s="176">
        <v>1.0049999999999999</v>
      </c>
      <c r="M201" s="176">
        <v>0.99</v>
      </c>
      <c r="N201" s="176">
        <v>0.96</v>
      </c>
      <c r="O201" s="176">
        <v>0.96</v>
      </c>
      <c r="P201" s="176">
        <v>0.96</v>
      </c>
    </row>
    <row r="202" spans="1:16" x14ac:dyDescent="0.25">
      <c r="A202" s="175">
        <v>42826</v>
      </c>
      <c r="B202" s="176">
        <v>0.93059999999999998</v>
      </c>
      <c r="C202" s="176">
        <v>0.99</v>
      </c>
      <c r="D202" s="176">
        <v>0.96</v>
      </c>
      <c r="E202" s="176">
        <v>0.93059999999999998</v>
      </c>
      <c r="F202" s="176">
        <v>0.999</v>
      </c>
      <c r="G202" s="176">
        <v>0.98</v>
      </c>
      <c r="H202" s="176">
        <v>0.995</v>
      </c>
      <c r="I202" s="176">
        <v>0.999</v>
      </c>
      <c r="J202" s="176">
        <v>0.99</v>
      </c>
      <c r="K202" s="176">
        <v>0.995</v>
      </c>
      <c r="L202" s="176">
        <v>1.0049999999999999</v>
      </c>
      <c r="M202" s="176">
        <v>0.99</v>
      </c>
      <c r="N202" s="176">
        <v>0.96</v>
      </c>
      <c r="O202" s="176">
        <v>0.96</v>
      </c>
      <c r="P202" s="176">
        <v>0.96</v>
      </c>
    </row>
    <row r="203" spans="1:16" x14ac:dyDescent="0.25">
      <c r="A203" s="175">
        <v>42856</v>
      </c>
      <c r="B203" s="176">
        <v>0.93059999999999998</v>
      </c>
      <c r="C203" s="176">
        <v>0.99</v>
      </c>
      <c r="D203" s="176">
        <v>0.96</v>
      </c>
      <c r="E203" s="176">
        <v>0.93059999999999998</v>
      </c>
      <c r="F203" s="176">
        <v>0.999</v>
      </c>
      <c r="G203" s="176">
        <v>0.98</v>
      </c>
      <c r="H203" s="176">
        <v>0.995</v>
      </c>
      <c r="I203" s="176">
        <v>0.999</v>
      </c>
      <c r="J203" s="176">
        <v>0.99</v>
      </c>
      <c r="K203" s="176">
        <v>0.995</v>
      </c>
      <c r="L203" s="176">
        <v>1.0049999999999999</v>
      </c>
      <c r="M203" s="176">
        <v>0.99</v>
      </c>
      <c r="N203" s="176">
        <v>0.96</v>
      </c>
      <c r="O203" s="176">
        <v>0.96</v>
      </c>
      <c r="P203" s="176">
        <v>0.96</v>
      </c>
    </row>
    <row r="204" spans="1:16" x14ac:dyDescent="0.25">
      <c r="A204" s="175">
        <v>42887</v>
      </c>
      <c r="B204" s="176">
        <v>0.93059999999999998</v>
      </c>
      <c r="C204" s="176">
        <v>0.99</v>
      </c>
      <c r="D204" s="176">
        <v>0.96</v>
      </c>
      <c r="E204" s="176">
        <v>0.93059999999999998</v>
      </c>
      <c r="F204" s="176">
        <v>0.999</v>
      </c>
      <c r="G204" s="176">
        <v>0.98</v>
      </c>
      <c r="H204" s="176">
        <v>0.995</v>
      </c>
      <c r="I204" s="176">
        <v>0.999</v>
      </c>
      <c r="J204" s="176">
        <v>0.99</v>
      </c>
      <c r="K204" s="176">
        <v>0.995</v>
      </c>
      <c r="L204" s="176">
        <v>1.0049999999999999</v>
      </c>
      <c r="M204" s="176">
        <v>0.99</v>
      </c>
      <c r="N204" s="176">
        <v>0.96</v>
      </c>
      <c r="O204" s="176">
        <v>0.96</v>
      </c>
      <c r="P204" s="176">
        <v>0.96</v>
      </c>
    </row>
    <row r="205" spans="1:16" x14ac:dyDescent="0.25">
      <c r="A205" s="175">
        <v>42917</v>
      </c>
      <c r="B205" s="176">
        <v>0.93059999999999998</v>
      </c>
      <c r="C205" s="176">
        <v>0.99</v>
      </c>
      <c r="D205" s="176">
        <v>0.96</v>
      </c>
      <c r="E205" s="176">
        <v>0.93059999999999998</v>
      </c>
      <c r="F205" s="176">
        <v>0.999</v>
      </c>
      <c r="G205" s="176">
        <v>0.98</v>
      </c>
      <c r="H205" s="176">
        <v>0.995</v>
      </c>
      <c r="I205" s="176">
        <v>0.999</v>
      </c>
      <c r="J205" s="176">
        <v>0.99</v>
      </c>
      <c r="K205" s="176">
        <v>0.995</v>
      </c>
      <c r="L205" s="176">
        <v>1.0049999999999999</v>
      </c>
      <c r="M205" s="176">
        <v>0.99</v>
      </c>
      <c r="N205" s="176">
        <v>0.96</v>
      </c>
      <c r="O205" s="176">
        <v>0.96</v>
      </c>
      <c r="P205" s="176">
        <v>0.96</v>
      </c>
    </row>
    <row r="206" spans="1:16" x14ac:dyDescent="0.25">
      <c r="A206" s="175">
        <v>42948</v>
      </c>
      <c r="B206" s="176">
        <v>0.93059999999999998</v>
      </c>
      <c r="C206" s="176">
        <v>0.99</v>
      </c>
      <c r="D206" s="176">
        <v>0.96</v>
      </c>
      <c r="E206" s="176">
        <v>0.93059999999999998</v>
      </c>
      <c r="F206" s="176">
        <v>0.999</v>
      </c>
      <c r="G206" s="176">
        <v>0.98</v>
      </c>
      <c r="H206" s="176">
        <v>0.995</v>
      </c>
      <c r="I206" s="176">
        <v>0.999</v>
      </c>
      <c r="J206" s="176">
        <v>0.99</v>
      </c>
      <c r="K206" s="176">
        <v>0.995</v>
      </c>
      <c r="L206" s="176">
        <v>1.0049999999999999</v>
      </c>
      <c r="M206" s="176">
        <v>0.99</v>
      </c>
      <c r="N206" s="176">
        <v>0.96</v>
      </c>
      <c r="O206" s="176">
        <v>0.96</v>
      </c>
      <c r="P206" s="176">
        <v>0.96</v>
      </c>
    </row>
    <row r="207" spans="1:16" x14ac:dyDescent="0.25">
      <c r="A207" s="175">
        <v>42979</v>
      </c>
      <c r="B207" s="176">
        <v>0.93059999999999998</v>
      </c>
      <c r="C207" s="176">
        <v>0.99</v>
      </c>
      <c r="D207" s="176">
        <v>0.96</v>
      </c>
      <c r="E207" s="176">
        <v>0.93059999999999998</v>
      </c>
      <c r="F207" s="176">
        <v>0.999</v>
      </c>
      <c r="G207" s="176">
        <v>0.98</v>
      </c>
      <c r="H207" s="176">
        <v>0.995</v>
      </c>
      <c r="I207" s="176">
        <v>0.999</v>
      </c>
      <c r="J207" s="176">
        <v>0.99</v>
      </c>
      <c r="K207" s="176">
        <v>0.995</v>
      </c>
      <c r="L207" s="176">
        <v>1.0049999999999999</v>
      </c>
      <c r="M207" s="176">
        <v>0.99</v>
      </c>
      <c r="N207" s="176">
        <v>0.96</v>
      </c>
      <c r="O207" s="176">
        <v>0.96</v>
      </c>
      <c r="P207" s="176">
        <v>0.96</v>
      </c>
    </row>
    <row r="208" spans="1:16" x14ac:dyDescent="0.25">
      <c r="A208" s="175">
        <v>43009</v>
      </c>
      <c r="B208" s="176">
        <v>0.93059999999999998</v>
      </c>
      <c r="C208" s="176">
        <v>0.99</v>
      </c>
      <c r="D208" s="176">
        <v>0.96</v>
      </c>
      <c r="E208" s="176">
        <v>0.93059999999999998</v>
      </c>
      <c r="F208" s="176">
        <v>0.999</v>
      </c>
      <c r="G208" s="176">
        <v>0.98</v>
      </c>
      <c r="H208" s="176">
        <v>0.995</v>
      </c>
      <c r="I208" s="176">
        <v>0.999</v>
      </c>
      <c r="J208" s="176">
        <v>0.99</v>
      </c>
      <c r="K208" s="176">
        <v>0.995</v>
      </c>
      <c r="L208" s="176">
        <v>1.0049999999999999</v>
      </c>
      <c r="M208" s="176">
        <v>0.99</v>
      </c>
      <c r="N208" s="176">
        <v>0.96</v>
      </c>
      <c r="O208" s="176">
        <v>0.96</v>
      </c>
      <c r="P208" s="176">
        <v>0.96</v>
      </c>
    </row>
    <row r="209" spans="1:16" x14ac:dyDescent="0.25">
      <c r="A209" s="175">
        <v>43040</v>
      </c>
      <c r="B209" s="176">
        <v>0.93059999999999998</v>
      </c>
      <c r="C209" s="176">
        <v>0.99</v>
      </c>
      <c r="D209" s="176">
        <v>0.96</v>
      </c>
      <c r="E209" s="176">
        <v>0.93059999999999998</v>
      </c>
      <c r="F209" s="176">
        <v>0.999</v>
      </c>
      <c r="G209" s="176">
        <v>0.98</v>
      </c>
      <c r="H209" s="176">
        <v>0.995</v>
      </c>
      <c r="I209" s="176">
        <v>0.999</v>
      </c>
      <c r="J209" s="176">
        <v>0.99</v>
      </c>
      <c r="K209" s="176">
        <v>0.995</v>
      </c>
      <c r="L209" s="176">
        <v>1.0049999999999999</v>
      </c>
      <c r="M209" s="176">
        <v>0.99</v>
      </c>
      <c r="N209" s="176">
        <v>0.96</v>
      </c>
      <c r="O209" s="176">
        <v>0.96</v>
      </c>
      <c r="P209" s="176">
        <v>0.96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BK30"/>
  <sheetViews>
    <sheetView workbookViewId="0">
      <selection activeCell="L8" sqref="L8"/>
    </sheetView>
  </sheetViews>
  <sheetFormatPr defaultRowHeight="13.2" x14ac:dyDescent="0.25"/>
  <sheetData>
    <row r="2" spans="1:63" x14ac:dyDescent="0.25">
      <c r="C2" s="268"/>
      <c r="E2" s="269"/>
      <c r="F2" s="270"/>
      <c r="G2" s="270"/>
    </row>
    <row r="4" spans="1:63" x14ac:dyDescent="0.25">
      <c r="B4">
        <v>0</v>
      </c>
      <c r="C4">
        <v>0.1</v>
      </c>
      <c r="D4">
        <v>0.2</v>
      </c>
      <c r="E4">
        <v>0.3</v>
      </c>
      <c r="F4">
        <v>0.4</v>
      </c>
      <c r="G4">
        <v>0.5</v>
      </c>
      <c r="H4">
        <v>0.6</v>
      </c>
      <c r="I4">
        <v>0.7</v>
      </c>
      <c r="J4">
        <v>0.8</v>
      </c>
      <c r="K4">
        <v>0.9</v>
      </c>
      <c r="L4">
        <v>1</v>
      </c>
      <c r="M4">
        <v>1.1000000000000001</v>
      </c>
      <c r="N4">
        <v>1.2</v>
      </c>
      <c r="O4">
        <v>1.3</v>
      </c>
      <c r="P4">
        <v>1.4</v>
      </c>
      <c r="Q4">
        <v>1.5</v>
      </c>
      <c r="R4">
        <v>1.6</v>
      </c>
      <c r="S4">
        <v>1.7</v>
      </c>
      <c r="T4">
        <v>1.8</v>
      </c>
      <c r="U4">
        <v>1.9</v>
      </c>
      <c r="V4">
        <v>2</v>
      </c>
      <c r="W4">
        <v>2.1</v>
      </c>
      <c r="X4">
        <v>2.2000000000000002</v>
      </c>
      <c r="Y4">
        <v>2.2999999999999998</v>
      </c>
      <c r="Z4">
        <v>2.4</v>
      </c>
      <c r="AA4">
        <v>2.5</v>
      </c>
      <c r="AB4">
        <v>2.6</v>
      </c>
      <c r="AC4">
        <v>2.7</v>
      </c>
      <c r="AD4">
        <v>2.8</v>
      </c>
      <c r="AE4">
        <v>2.9</v>
      </c>
      <c r="AF4">
        <v>3</v>
      </c>
      <c r="AG4">
        <v>3.1</v>
      </c>
      <c r="AH4">
        <v>3.2</v>
      </c>
      <c r="AI4">
        <v>3.3</v>
      </c>
      <c r="AJ4">
        <v>3.4</v>
      </c>
      <c r="AK4">
        <v>3.5</v>
      </c>
      <c r="AL4">
        <v>3.6</v>
      </c>
      <c r="AM4">
        <v>3.7</v>
      </c>
      <c r="AN4">
        <v>3.8</v>
      </c>
      <c r="AO4">
        <v>3.9</v>
      </c>
      <c r="AP4">
        <v>4</v>
      </c>
      <c r="AQ4">
        <v>4.0999999999999996</v>
      </c>
      <c r="AR4">
        <v>4.2</v>
      </c>
      <c r="AS4">
        <v>4.3</v>
      </c>
      <c r="AT4">
        <v>4.4000000000000004</v>
      </c>
      <c r="AU4">
        <v>4.5</v>
      </c>
      <c r="AV4">
        <v>4.5999999999999996</v>
      </c>
      <c r="AW4">
        <v>4.7</v>
      </c>
      <c r="AX4">
        <v>4.8</v>
      </c>
      <c r="AY4">
        <v>4.9000000000000004</v>
      </c>
      <c r="AZ4">
        <v>5</v>
      </c>
      <c r="BA4">
        <v>5.0999999999999996</v>
      </c>
      <c r="BB4">
        <v>5.2</v>
      </c>
      <c r="BC4">
        <v>5.3</v>
      </c>
      <c r="BD4">
        <v>5.4</v>
      </c>
      <c r="BE4">
        <v>5.5</v>
      </c>
      <c r="BF4">
        <v>5.6</v>
      </c>
      <c r="BG4">
        <v>5.7</v>
      </c>
      <c r="BH4">
        <v>5.8</v>
      </c>
      <c r="BI4">
        <v>5.9</v>
      </c>
      <c r="BJ4">
        <v>5.9999999999999947</v>
      </c>
      <c r="BK4">
        <v>6.0999999999999943</v>
      </c>
    </row>
    <row r="5" spans="1:63" x14ac:dyDescent="0.25">
      <c r="B5">
        <v>2</v>
      </c>
      <c r="C5">
        <f>B5+1</f>
        <v>3</v>
      </c>
      <c r="D5">
        <f t="shared" ref="D5:BK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  <c r="O5">
        <f t="shared" si="0"/>
        <v>15</v>
      </c>
      <c r="P5">
        <f t="shared" si="0"/>
        <v>16</v>
      </c>
      <c r="Q5">
        <f t="shared" si="0"/>
        <v>17</v>
      </c>
      <c r="R5">
        <f t="shared" si="0"/>
        <v>18</v>
      </c>
      <c r="S5">
        <f t="shared" si="0"/>
        <v>19</v>
      </c>
      <c r="T5">
        <f t="shared" si="0"/>
        <v>20</v>
      </c>
      <c r="U5">
        <f t="shared" si="0"/>
        <v>21</v>
      </c>
      <c r="V5">
        <f t="shared" si="0"/>
        <v>22</v>
      </c>
      <c r="W5">
        <f t="shared" si="0"/>
        <v>23</v>
      </c>
      <c r="X5">
        <f t="shared" si="0"/>
        <v>24</v>
      </c>
      <c r="Y5">
        <f t="shared" si="0"/>
        <v>25</v>
      </c>
      <c r="Z5">
        <f t="shared" si="0"/>
        <v>26</v>
      </c>
      <c r="AA5">
        <f t="shared" si="0"/>
        <v>27</v>
      </c>
      <c r="AB5">
        <f t="shared" si="0"/>
        <v>28</v>
      </c>
      <c r="AC5">
        <f t="shared" si="0"/>
        <v>29</v>
      </c>
      <c r="AD5">
        <f t="shared" si="0"/>
        <v>30</v>
      </c>
      <c r="AE5">
        <f t="shared" si="0"/>
        <v>31</v>
      </c>
      <c r="AF5">
        <f t="shared" si="0"/>
        <v>32</v>
      </c>
      <c r="AG5">
        <f t="shared" si="0"/>
        <v>33</v>
      </c>
      <c r="AH5">
        <f t="shared" si="0"/>
        <v>34</v>
      </c>
      <c r="AI5">
        <f t="shared" si="0"/>
        <v>35</v>
      </c>
      <c r="AJ5">
        <f t="shared" si="0"/>
        <v>36</v>
      </c>
      <c r="AK5">
        <f t="shared" si="0"/>
        <v>37</v>
      </c>
      <c r="AL5">
        <f t="shared" si="0"/>
        <v>38</v>
      </c>
      <c r="AM5">
        <f t="shared" si="0"/>
        <v>39</v>
      </c>
      <c r="AN5">
        <f t="shared" si="0"/>
        <v>40</v>
      </c>
      <c r="AO5">
        <f t="shared" si="0"/>
        <v>41</v>
      </c>
      <c r="AP5">
        <f t="shared" si="0"/>
        <v>42</v>
      </c>
      <c r="AQ5">
        <f t="shared" si="0"/>
        <v>43</v>
      </c>
      <c r="AR5">
        <f t="shared" si="0"/>
        <v>44</v>
      </c>
      <c r="AS5">
        <f t="shared" si="0"/>
        <v>45</v>
      </c>
      <c r="AT5">
        <f t="shared" si="0"/>
        <v>46</v>
      </c>
      <c r="AU5">
        <f t="shared" si="0"/>
        <v>47</v>
      </c>
      <c r="AV5">
        <f t="shared" si="0"/>
        <v>48</v>
      </c>
      <c r="AW5">
        <f t="shared" si="0"/>
        <v>49</v>
      </c>
      <c r="AX5">
        <f t="shared" si="0"/>
        <v>50</v>
      </c>
      <c r="AY5">
        <f t="shared" si="0"/>
        <v>51</v>
      </c>
      <c r="AZ5">
        <f t="shared" si="0"/>
        <v>52</v>
      </c>
      <c r="BA5">
        <f t="shared" si="0"/>
        <v>53</v>
      </c>
      <c r="BB5">
        <f t="shared" si="0"/>
        <v>54</v>
      </c>
      <c r="BC5">
        <f t="shared" si="0"/>
        <v>55</v>
      </c>
      <c r="BD5">
        <f t="shared" si="0"/>
        <v>56</v>
      </c>
      <c r="BE5">
        <f t="shared" si="0"/>
        <v>57</v>
      </c>
      <c r="BF5">
        <f t="shared" si="0"/>
        <v>58</v>
      </c>
      <c r="BG5">
        <f t="shared" si="0"/>
        <v>59</v>
      </c>
      <c r="BH5">
        <f t="shared" si="0"/>
        <v>60</v>
      </c>
      <c r="BI5">
        <f t="shared" si="0"/>
        <v>61</v>
      </c>
      <c r="BJ5">
        <f t="shared" si="0"/>
        <v>62</v>
      </c>
      <c r="BK5">
        <f t="shared" si="0"/>
        <v>63</v>
      </c>
    </row>
    <row r="6" spans="1:63" x14ac:dyDescent="0.25">
      <c r="A6" s="271">
        <v>36800</v>
      </c>
    </row>
    <row r="7" spans="1:63" x14ac:dyDescent="0.25">
      <c r="A7" s="271">
        <v>36831</v>
      </c>
      <c r="D7">
        <v>0.12</v>
      </c>
      <c r="E7">
        <v>0.12</v>
      </c>
      <c r="F7">
        <v>0.12</v>
      </c>
      <c r="G7">
        <v>0.1</v>
      </c>
    </row>
    <row r="8" spans="1:63" x14ac:dyDescent="0.25">
      <c r="A8" s="271">
        <v>36861</v>
      </c>
      <c r="D8">
        <v>0.12</v>
      </c>
      <c r="E8">
        <v>0.12</v>
      </c>
      <c r="F8">
        <v>0.12</v>
      </c>
      <c r="G8">
        <v>0.1</v>
      </c>
      <c r="H8">
        <v>0.1</v>
      </c>
      <c r="I8">
        <v>0.02</v>
      </c>
      <c r="J8">
        <v>0.02</v>
      </c>
      <c r="K8">
        <v>0.02</v>
      </c>
      <c r="L8">
        <v>0.02</v>
      </c>
      <c r="M8">
        <v>0.02</v>
      </c>
      <c r="N8">
        <v>0.02</v>
      </c>
      <c r="AD8">
        <v>-0.01</v>
      </c>
      <c r="AE8">
        <v>-0.01</v>
      </c>
      <c r="AF8">
        <v>-0.01</v>
      </c>
      <c r="AG8">
        <v>-0.02</v>
      </c>
      <c r="AH8">
        <v>-0.02</v>
      </c>
      <c r="AI8">
        <v>-0.02</v>
      </c>
      <c r="AJ8">
        <v>-0.02</v>
      </c>
      <c r="AK8">
        <v>-0.02</v>
      </c>
      <c r="AL8">
        <v>-0.02</v>
      </c>
      <c r="AM8">
        <v>-0.02</v>
      </c>
      <c r="AN8">
        <v>-0.02</v>
      </c>
      <c r="AO8">
        <v>-0.02</v>
      </c>
      <c r="AP8">
        <v>-0.02</v>
      </c>
      <c r="AQ8">
        <v>-0.02</v>
      </c>
      <c r="AR8">
        <v>-0.02</v>
      </c>
      <c r="AS8">
        <v>-0.02</v>
      </c>
      <c r="AT8">
        <v>-0.02</v>
      </c>
      <c r="AU8">
        <v>-0.02</v>
      </c>
      <c r="AV8">
        <v>-0.03</v>
      </c>
      <c r="AW8">
        <v>-0.03</v>
      </c>
      <c r="AX8">
        <v>-0.03</v>
      </c>
      <c r="AY8">
        <v>-0.03</v>
      </c>
      <c r="AZ8">
        <v>-0.03</v>
      </c>
      <c r="BA8">
        <v>-0.03</v>
      </c>
      <c r="BB8">
        <v>-0.03</v>
      </c>
      <c r="BC8">
        <v>-0.03</v>
      </c>
      <c r="BD8">
        <v>-0.03</v>
      </c>
      <c r="BE8">
        <v>-0.03</v>
      </c>
      <c r="BF8">
        <v>-0.03</v>
      </c>
      <c r="BG8">
        <v>-0.03</v>
      </c>
      <c r="BH8">
        <v>-0.03</v>
      </c>
      <c r="BI8">
        <v>-0.03</v>
      </c>
      <c r="BJ8">
        <v>-0.03</v>
      </c>
      <c r="BK8">
        <v>-0.03</v>
      </c>
    </row>
    <row r="9" spans="1:63" x14ac:dyDescent="0.25">
      <c r="A9" s="271">
        <v>36892</v>
      </c>
      <c r="D9">
        <v>0.12</v>
      </c>
      <c r="E9">
        <v>0.12</v>
      </c>
      <c r="F9">
        <v>0.12</v>
      </c>
      <c r="G9">
        <v>0.1</v>
      </c>
      <c r="H9">
        <v>0.1</v>
      </c>
      <c r="I9">
        <v>0.05</v>
      </c>
      <c r="J9">
        <v>0.05</v>
      </c>
      <c r="K9">
        <v>0.05</v>
      </c>
      <c r="L9">
        <v>0.05</v>
      </c>
      <c r="M9">
        <v>0.05</v>
      </c>
      <c r="N9">
        <v>0.05</v>
      </c>
      <c r="O9">
        <v>0.05</v>
      </c>
      <c r="P9">
        <v>0.05</v>
      </c>
      <c r="Q9">
        <v>0.05</v>
      </c>
      <c r="R9">
        <v>0.03</v>
      </c>
      <c r="S9">
        <v>0.03</v>
      </c>
      <c r="T9">
        <v>0.03</v>
      </c>
      <c r="U9">
        <v>0.01</v>
      </c>
      <c r="AD9">
        <v>-0.03</v>
      </c>
      <c r="AE9">
        <v>-0.03</v>
      </c>
      <c r="AF9">
        <v>-0.03</v>
      </c>
      <c r="AG9">
        <v>-0.03</v>
      </c>
      <c r="AH9">
        <v>-0.03</v>
      </c>
      <c r="AI9">
        <v>-0.03</v>
      </c>
      <c r="AJ9">
        <v>-0.03</v>
      </c>
      <c r="AK9">
        <v>-0.03</v>
      </c>
      <c r="AL9">
        <v>-0.03</v>
      </c>
      <c r="AM9">
        <v>-0.03</v>
      </c>
      <c r="AN9">
        <v>-0.03</v>
      </c>
      <c r="AO9">
        <v>-0.03</v>
      </c>
      <c r="AP9">
        <v>-0.03</v>
      </c>
      <c r="AQ9">
        <v>-0.03</v>
      </c>
      <c r="AR9">
        <v>-0.03</v>
      </c>
      <c r="AS9">
        <v>-0.03</v>
      </c>
      <c r="AT9">
        <v>-0.03</v>
      </c>
      <c r="AU9">
        <v>-0.03</v>
      </c>
      <c r="AV9">
        <v>-0.05</v>
      </c>
      <c r="AW9">
        <v>-0.05</v>
      </c>
      <c r="AX9">
        <v>-0.05</v>
      </c>
      <c r="AY9">
        <v>-0.1</v>
      </c>
      <c r="AZ9">
        <v>-0.1</v>
      </c>
      <c r="BA9">
        <v>-0.1</v>
      </c>
      <c r="BB9">
        <v>-0.1</v>
      </c>
      <c r="BC9">
        <v>-0.1</v>
      </c>
      <c r="BD9">
        <v>-0.1</v>
      </c>
      <c r="BE9">
        <v>-0.1</v>
      </c>
      <c r="BF9">
        <v>-0.1</v>
      </c>
      <c r="BG9">
        <v>-0.1</v>
      </c>
      <c r="BH9">
        <v>-0.1</v>
      </c>
      <c r="BI9">
        <v>-0.1</v>
      </c>
      <c r="BJ9">
        <v>-0.1</v>
      </c>
      <c r="BK9">
        <v>-0.1</v>
      </c>
    </row>
    <row r="10" spans="1:63" x14ac:dyDescent="0.25">
      <c r="A10" s="271">
        <v>36923</v>
      </c>
      <c r="D10">
        <v>0.12</v>
      </c>
      <c r="E10">
        <v>0.12</v>
      </c>
      <c r="F10">
        <v>0.12</v>
      </c>
      <c r="G10">
        <v>0.1</v>
      </c>
      <c r="H10">
        <v>0.1</v>
      </c>
      <c r="I10">
        <v>0.05</v>
      </c>
      <c r="J10">
        <v>0.05</v>
      </c>
      <c r="K10">
        <v>0.05</v>
      </c>
      <c r="L10">
        <v>0.05</v>
      </c>
      <c r="M10">
        <v>0.05</v>
      </c>
      <c r="N10">
        <v>0.05</v>
      </c>
      <c r="O10">
        <v>0.05</v>
      </c>
      <c r="P10">
        <v>0.05</v>
      </c>
      <c r="Q10">
        <v>0.05</v>
      </c>
      <c r="R10">
        <v>0.03</v>
      </c>
      <c r="S10">
        <v>0.03</v>
      </c>
      <c r="T10">
        <v>0.03</v>
      </c>
      <c r="U10">
        <v>0.01</v>
      </c>
      <c r="AD10">
        <v>-0.03</v>
      </c>
      <c r="AE10">
        <v>-0.03</v>
      </c>
      <c r="AF10">
        <v>-0.03</v>
      </c>
      <c r="AG10">
        <v>-0.03</v>
      </c>
      <c r="AH10">
        <v>-0.03</v>
      </c>
      <c r="AI10">
        <v>-0.03</v>
      </c>
      <c r="AJ10">
        <v>-0.03</v>
      </c>
      <c r="AK10">
        <v>-0.03</v>
      </c>
      <c r="AL10">
        <v>-0.03</v>
      </c>
      <c r="AM10">
        <v>-0.03</v>
      </c>
      <c r="AN10">
        <v>-0.03</v>
      </c>
      <c r="AO10">
        <v>-0.03</v>
      </c>
      <c r="AP10">
        <v>-0.03</v>
      </c>
      <c r="AQ10">
        <v>-0.03</v>
      </c>
      <c r="AR10">
        <v>-0.03</v>
      </c>
      <c r="AS10">
        <v>-0.03</v>
      </c>
      <c r="AT10">
        <v>-0.03</v>
      </c>
      <c r="AU10">
        <v>-0.03</v>
      </c>
      <c r="AV10">
        <v>-0.05</v>
      </c>
      <c r="AW10">
        <v>-0.05</v>
      </c>
      <c r="AX10">
        <v>-0.05</v>
      </c>
      <c r="AY10">
        <v>-0.1</v>
      </c>
      <c r="AZ10">
        <v>-0.1</v>
      </c>
      <c r="BA10">
        <v>-0.1</v>
      </c>
      <c r="BB10">
        <v>-0.1</v>
      </c>
      <c r="BC10">
        <v>-0.1</v>
      </c>
      <c r="BD10">
        <v>-0.1</v>
      </c>
      <c r="BE10">
        <v>-0.1</v>
      </c>
      <c r="BF10">
        <v>-0.1</v>
      </c>
      <c r="BG10">
        <v>-0.1</v>
      </c>
      <c r="BH10">
        <v>-0.1</v>
      </c>
      <c r="BI10">
        <v>-0.1</v>
      </c>
      <c r="BJ10">
        <v>-0.1</v>
      </c>
      <c r="BK10">
        <v>-0.1</v>
      </c>
    </row>
    <row r="11" spans="1:63" x14ac:dyDescent="0.25">
      <c r="A11" s="271">
        <v>36951</v>
      </c>
      <c r="D11">
        <v>0.12</v>
      </c>
      <c r="E11">
        <v>0.12</v>
      </c>
      <c r="F11">
        <v>0.12</v>
      </c>
      <c r="G11">
        <v>0.1</v>
      </c>
      <c r="H11">
        <v>0.04</v>
      </c>
      <c r="I11">
        <v>0.02</v>
      </c>
      <c r="J11">
        <v>0.01</v>
      </c>
      <c r="S11">
        <v>0</v>
      </c>
      <c r="T11">
        <v>0</v>
      </c>
      <c r="U11">
        <v>-0.01</v>
      </c>
      <c r="V11">
        <v>-0.01</v>
      </c>
      <c r="W11">
        <v>-0.01</v>
      </c>
      <c r="X11">
        <v>-0.01</v>
      </c>
      <c r="Y11">
        <v>-0.01</v>
      </c>
      <c r="Z11">
        <v>-0.01</v>
      </c>
      <c r="AA11">
        <v>-0.01</v>
      </c>
      <c r="AB11">
        <v>-0.01</v>
      </c>
      <c r="AC11">
        <v>-0.01</v>
      </c>
      <c r="AD11">
        <v>-0.01</v>
      </c>
      <c r="AE11">
        <v>-0.01</v>
      </c>
      <c r="AF11">
        <v>-0.01</v>
      </c>
      <c r="AG11">
        <v>-0.02</v>
      </c>
      <c r="AH11">
        <v>-0.02</v>
      </c>
      <c r="AI11">
        <v>-0.02</v>
      </c>
      <c r="AJ11">
        <v>-0.02</v>
      </c>
      <c r="AK11">
        <v>-0.02</v>
      </c>
      <c r="AL11">
        <v>-0.02</v>
      </c>
      <c r="AM11">
        <v>-0.02</v>
      </c>
      <c r="AN11">
        <v>-0.02</v>
      </c>
      <c r="AO11">
        <v>-0.02</v>
      </c>
      <c r="AP11">
        <v>-0.02</v>
      </c>
      <c r="AQ11">
        <v>-0.02</v>
      </c>
      <c r="AR11">
        <v>-0.02</v>
      </c>
      <c r="AS11">
        <v>-0.02</v>
      </c>
      <c r="AT11">
        <v>-0.02</v>
      </c>
      <c r="AU11">
        <v>-0.02</v>
      </c>
      <c r="AV11">
        <v>-0.03</v>
      </c>
      <c r="AW11">
        <v>-0.03</v>
      </c>
      <c r="AX11">
        <v>-0.03</v>
      </c>
      <c r="AY11">
        <v>-0.03</v>
      </c>
      <c r="AZ11">
        <v>-0.03</v>
      </c>
      <c r="BA11">
        <v>-0.03</v>
      </c>
      <c r="BB11">
        <v>-0.03</v>
      </c>
      <c r="BC11">
        <v>-0.03</v>
      </c>
      <c r="BD11">
        <v>-0.03</v>
      </c>
      <c r="BE11">
        <v>-0.03</v>
      </c>
      <c r="BF11">
        <v>-0.03</v>
      </c>
      <c r="BG11">
        <v>-0.03</v>
      </c>
      <c r="BH11">
        <v>-0.03</v>
      </c>
      <c r="BI11">
        <v>-0.03</v>
      </c>
      <c r="BJ11">
        <v>-0.03</v>
      </c>
      <c r="BK11">
        <v>-0.03</v>
      </c>
    </row>
    <row r="12" spans="1:63" x14ac:dyDescent="0.25">
      <c r="A12" s="271">
        <v>36982</v>
      </c>
    </row>
    <row r="13" spans="1:63" x14ac:dyDescent="0.25">
      <c r="A13" s="271">
        <v>37012</v>
      </c>
    </row>
    <row r="14" spans="1:63" x14ac:dyDescent="0.25">
      <c r="A14" s="271">
        <v>37043</v>
      </c>
    </row>
    <row r="15" spans="1:63" x14ac:dyDescent="0.25">
      <c r="A15" s="271">
        <v>37073</v>
      </c>
    </row>
    <row r="16" spans="1:63" x14ac:dyDescent="0.25">
      <c r="A16" s="271">
        <v>37104</v>
      </c>
    </row>
    <row r="17" spans="1:1" x14ac:dyDescent="0.25">
      <c r="A17" s="271">
        <v>37135</v>
      </c>
    </row>
    <row r="18" spans="1:1" x14ac:dyDescent="0.25">
      <c r="A18" s="271">
        <v>37165</v>
      </c>
    </row>
    <row r="19" spans="1:1" x14ac:dyDescent="0.25">
      <c r="A19" s="271">
        <v>37196</v>
      </c>
    </row>
    <row r="20" spans="1:1" x14ac:dyDescent="0.25">
      <c r="A20" s="271">
        <v>37226</v>
      </c>
    </row>
    <row r="21" spans="1:1" x14ac:dyDescent="0.25">
      <c r="A21" s="271">
        <v>37257</v>
      </c>
    </row>
    <row r="22" spans="1:1" x14ac:dyDescent="0.25">
      <c r="A22" s="271">
        <v>37288</v>
      </c>
    </row>
    <row r="23" spans="1:1" x14ac:dyDescent="0.25">
      <c r="A23" s="271">
        <v>37316</v>
      </c>
    </row>
    <row r="26" spans="1:1" x14ac:dyDescent="0.25">
      <c r="A26" s="271"/>
    </row>
    <row r="27" spans="1:1" x14ac:dyDescent="0.25">
      <c r="A27" s="271"/>
    </row>
    <row r="28" spans="1:1" x14ac:dyDescent="0.25">
      <c r="A28" s="271"/>
    </row>
    <row r="29" spans="1:1" x14ac:dyDescent="0.25">
      <c r="A29" s="271"/>
    </row>
    <row r="30" spans="1:1" x14ac:dyDescent="0.25">
      <c r="A30" s="27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1306"/>
  <sheetViews>
    <sheetView workbookViewId="0"/>
  </sheetViews>
  <sheetFormatPr defaultColWidth="9.109375" defaultRowHeight="10.199999999999999" x14ac:dyDescent="0.2"/>
  <cols>
    <col min="1" max="16384" width="9.109375" style="3"/>
  </cols>
  <sheetData>
    <row r="1" spans="1:13" ht="10.8" thickBot="1" x14ac:dyDescent="0.25">
      <c r="A1" s="1"/>
      <c r="B1" s="37"/>
      <c r="C1" s="38"/>
      <c r="D1" s="38"/>
      <c r="E1" s="38"/>
      <c r="F1" s="38"/>
      <c r="G1" s="2"/>
      <c r="H1" s="2"/>
      <c r="I1" s="2"/>
      <c r="J1" s="2"/>
      <c r="K1" s="2"/>
      <c r="L1" s="2"/>
      <c r="M1" s="2"/>
    </row>
    <row r="2" spans="1:13" x14ac:dyDescent="0.2">
      <c r="A2" s="38"/>
      <c r="B2" s="38"/>
      <c r="C2" s="38"/>
      <c r="D2" s="38"/>
      <c r="E2" s="38"/>
      <c r="F2" s="38"/>
      <c r="G2" s="30" t="s">
        <v>0</v>
      </c>
      <c r="H2" s="4"/>
      <c r="I2" s="5"/>
    </row>
    <row r="3" spans="1:13" x14ac:dyDescent="0.2">
      <c r="A3" s="47"/>
      <c r="B3" s="48"/>
      <c r="C3" s="47"/>
      <c r="D3" s="38"/>
      <c r="E3" s="38"/>
      <c r="F3" s="38"/>
      <c r="G3" s="31" t="s">
        <v>1</v>
      </c>
      <c r="H3" s="6"/>
      <c r="I3" s="7"/>
    </row>
    <row r="4" spans="1:13" x14ac:dyDescent="0.2">
      <c r="A4" s="47"/>
      <c r="B4" s="49"/>
      <c r="C4" s="14"/>
      <c r="D4" s="38"/>
      <c r="E4" s="38"/>
      <c r="F4" s="38"/>
      <c r="G4" s="32"/>
      <c r="H4" s="8" t="s">
        <v>2</v>
      </c>
      <c r="I4" s="9" t="s">
        <v>3</v>
      </c>
    </row>
    <row r="5" spans="1:13" x14ac:dyDescent="0.2">
      <c r="A5" s="47"/>
      <c r="B5" s="49"/>
      <c r="C5" s="14"/>
      <c r="D5" s="38"/>
      <c r="E5" s="38"/>
      <c r="F5" s="38"/>
      <c r="G5" s="33" t="s">
        <v>4</v>
      </c>
      <c r="H5" s="10" t="s">
        <v>5</v>
      </c>
      <c r="I5" s="11" t="s">
        <v>5</v>
      </c>
    </row>
    <row r="6" spans="1:13" ht="10.8" thickBot="1" x14ac:dyDescent="0.25">
      <c r="A6" s="47"/>
      <c r="B6" s="49"/>
      <c r="C6" s="14"/>
      <c r="D6" s="38"/>
      <c r="E6" s="38"/>
      <c r="F6" s="38"/>
      <c r="G6" s="34" t="s">
        <v>6</v>
      </c>
      <c r="H6" s="12" t="s">
        <v>7</v>
      </c>
      <c r="I6" s="13" t="s">
        <v>7</v>
      </c>
    </row>
    <row r="7" spans="1:13" x14ac:dyDescent="0.2">
      <c r="A7" s="47"/>
      <c r="B7" s="48"/>
      <c r="C7" s="14"/>
      <c r="D7" s="38"/>
      <c r="E7" s="38"/>
      <c r="F7" s="38"/>
      <c r="G7" s="35">
        <v>35431</v>
      </c>
      <c r="H7" s="17">
        <v>35423</v>
      </c>
      <c r="I7" s="18">
        <v>35422</v>
      </c>
    </row>
    <row r="8" spans="1:13" x14ac:dyDescent="0.2">
      <c r="A8" s="47"/>
      <c r="B8" s="49"/>
      <c r="C8" s="50"/>
      <c r="D8" s="40"/>
      <c r="E8" s="40"/>
      <c r="F8" s="38"/>
      <c r="G8" s="36">
        <v>35462</v>
      </c>
      <c r="H8" s="19">
        <v>35457</v>
      </c>
      <c r="I8" s="20">
        <v>35454</v>
      </c>
    </row>
    <row r="9" spans="1:13" x14ac:dyDescent="0.2">
      <c r="A9" s="47"/>
      <c r="B9" s="49"/>
      <c r="C9" s="51"/>
      <c r="D9" s="41"/>
      <c r="E9" s="41"/>
      <c r="F9" s="38"/>
      <c r="G9" s="36">
        <v>35490</v>
      </c>
      <c r="H9" s="19">
        <v>35485</v>
      </c>
      <c r="I9" s="20">
        <v>35482</v>
      </c>
    </row>
    <row r="10" spans="1:13" x14ac:dyDescent="0.2">
      <c r="A10" s="47"/>
      <c r="B10" s="49"/>
      <c r="C10" s="14"/>
      <c r="D10" s="39"/>
      <c r="E10" s="39"/>
      <c r="F10" s="38"/>
      <c r="G10" s="36">
        <v>35521</v>
      </c>
      <c r="H10" s="19">
        <v>35513</v>
      </c>
      <c r="I10" s="20">
        <v>35510</v>
      </c>
    </row>
    <row r="11" spans="1:13" x14ac:dyDescent="0.2">
      <c r="A11" s="47"/>
      <c r="B11" s="49"/>
      <c r="C11" s="14"/>
      <c r="D11" s="39"/>
      <c r="E11" s="39"/>
      <c r="F11" s="38"/>
      <c r="G11" s="36">
        <v>35551</v>
      </c>
      <c r="H11" s="19">
        <v>35544</v>
      </c>
      <c r="I11" s="20">
        <v>35543</v>
      </c>
    </row>
    <row r="12" spans="1:13" x14ac:dyDescent="0.2">
      <c r="A12" s="47"/>
      <c r="B12" s="49"/>
      <c r="C12" s="14"/>
      <c r="D12" s="39"/>
      <c r="E12" s="39"/>
      <c r="F12" s="38"/>
      <c r="G12" s="36">
        <v>35582</v>
      </c>
      <c r="H12" s="19">
        <v>35578</v>
      </c>
      <c r="I12" s="20">
        <v>35577</v>
      </c>
    </row>
    <row r="13" spans="1:13" ht="10.8" x14ac:dyDescent="0.25">
      <c r="A13" s="47"/>
      <c r="B13" s="52"/>
      <c r="C13" s="53"/>
      <c r="D13" s="44"/>
      <c r="E13" s="44"/>
      <c r="F13" s="38"/>
      <c r="G13" s="36">
        <v>35612</v>
      </c>
      <c r="H13" s="19">
        <v>35607</v>
      </c>
      <c r="I13" s="20">
        <v>35606</v>
      </c>
    </row>
    <row r="14" spans="1:13" ht="10.8" x14ac:dyDescent="0.25">
      <c r="A14" s="38"/>
      <c r="B14" s="42"/>
      <c r="C14" s="43"/>
      <c r="D14" s="44"/>
      <c r="E14" s="44"/>
      <c r="F14" s="38"/>
      <c r="G14" s="36">
        <v>35643</v>
      </c>
      <c r="H14" s="19">
        <v>35640</v>
      </c>
      <c r="I14" s="20">
        <v>35639</v>
      </c>
    </row>
    <row r="15" spans="1:13" ht="10.8" x14ac:dyDescent="0.25">
      <c r="A15" s="38"/>
      <c r="B15" s="42"/>
      <c r="C15" s="43"/>
      <c r="D15" s="44"/>
      <c r="E15" s="44"/>
      <c r="F15" s="38"/>
      <c r="G15" s="36">
        <v>35674</v>
      </c>
      <c r="H15" s="19">
        <v>35669</v>
      </c>
      <c r="I15" s="20">
        <v>35668</v>
      </c>
    </row>
    <row r="16" spans="1:13" ht="10.8" x14ac:dyDescent="0.25">
      <c r="A16" s="38"/>
      <c r="B16" s="42"/>
      <c r="C16" s="43"/>
      <c r="D16" s="44"/>
      <c r="E16" s="44"/>
      <c r="F16" s="38"/>
      <c r="G16" s="36">
        <v>35704</v>
      </c>
      <c r="H16" s="19">
        <v>35699</v>
      </c>
      <c r="I16" s="20">
        <v>35698</v>
      </c>
    </row>
    <row r="17" spans="1:9" ht="10.8" x14ac:dyDescent="0.25">
      <c r="A17" s="45"/>
      <c r="B17" s="42"/>
      <c r="C17" s="43"/>
      <c r="D17" s="44"/>
      <c r="E17" s="44"/>
      <c r="F17" s="38"/>
      <c r="G17" s="36">
        <v>35735</v>
      </c>
      <c r="H17" s="19">
        <v>35732</v>
      </c>
      <c r="I17" s="20">
        <v>35731</v>
      </c>
    </row>
    <row r="18" spans="1:9" ht="10.8" x14ac:dyDescent="0.25">
      <c r="A18" s="45"/>
      <c r="B18" s="42"/>
      <c r="C18" s="43"/>
      <c r="D18" s="44"/>
      <c r="E18" s="44"/>
      <c r="F18" s="38"/>
      <c r="G18" s="36">
        <v>35765</v>
      </c>
      <c r="H18" s="19">
        <v>35758</v>
      </c>
      <c r="I18" s="20">
        <v>35755</v>
      </c>
    </row>
    <row r="19" spans="1:9" ht="10.8" x14ac:dyDescent="0.25">
      <c r="A19" s="45"/>
      <c r="B19" s="42"/>
      <c r="C19" s="43"/>
      <c r="D19" s="44"/>
      <c r="E19" s="44"/>
      <c r="F19" s="38"/>
      <c r="G19" s="36">
        <v>35796</v>
      </c>
      <c r="H19" s="19">
        <v>35793</v>
      </c>
      <c r="I19" s="20">
        <v>35790</v>
      </c>
    </row>
    <row r="20" spans="1:9" ht="10.8" x14ac:dyDescent="0.25">
      <c r="A20" s="45"/>
      <c r="B20" s="42"/>
      <c r="C20" s="43"/>
      <c r="D20" s="44"/>
      <c r="E20" s="44"/>
      <c r="F20" s="38"/>
      <c r="G20" s="36">
        <v>35827</v>
      </c>
      <c r="H20" s="19">
        <v>35823</v>
      </c>
      <c r="I20" s="20">
        <v>35822</v>
      </c>
    </row>
    <row r="21" spans="1:9" ht="10.8" x14ac:dyDescent="0.25">
      <c r="A21" s="45"/>
      <c r="B21" s="42"/>
      <c r="C21" s="43"/>
      <c r="D21" s="44"/>
      <c r="E21" s="44"/>
      <c r="F21" s="38"/>
      <c r="G21" s="36">
        <v>35855</v>
      </c>
      <c r="H21" s="19">
        <v>35851</v>
      </c>
      <c r="I21" s="20">
        <v>35850</v>
      </c>
    </row>
    <row r="22" spans="1:9" ht="10.8" x14ac:dyDescent="0.25">
      <c r="A22" s="45"/>
      <c r="B22" s="42"/>
      <c r="C22" s="43"/>
      <c r="D22" s="44"/>
      <c r="E22" s="44"/>
      <c r="F22" s="38"/>
      <c r="G22" s="36">
        <v>35886</v>
      </c>
      <c r="H22" s="19">
        <v>35881</v>
      </c>
      <c r="I22" s="20">
        <v>35880</v>
      </c>
    </row>
    <row r="23" spans="1:9" ht="10.8" x14ac:dyDescent="0.25">
      <c r="A23" s="45"/>
      <c r="B23" s="42"/>
      <c r="C23" s="43"/>
      <c r="D23" s="44"/>
      <c r="E23" s="44"/>
      <c r="F23" s="38"/>
      <c r="G23" s="36">
        <v>35916</v>
      </c>
      <c r="H23" s="19">
        <v>35913</v>
      </c>
      <c r="I23" s="20">
        <v>35912</v>
      </c>
    </row>
    <row r="24" spans="1:9" ht="10.8" x14ac:dyDescent="0.25">
      <c r="A24" s="45"/>
      <c r="B24" s="42"/>
      <c r="C24" s="43"/>
      <c r="D24" s="44"/>
      <c r="E24" s="44"/>
      <c r="F24" s="38"/>
      <c r="G24" s="36">
        <v>35947</v>
      </c>
      <c r="H24" s="19">
        <v>35942</v>
      </c>
      <c r="I24" s="20">
        <v>35941</v>
      </c>
    </row>
    <row r="25" spans="1:9" ht="10.8" x14ac:dyDescent="0.25">
      <c r="A25" s="45"/>
      <c r="B25" s="42"/>
      <c r="C25" s="43"/>
      <c r="D25" s="44"/>
      <c r="E25" s="44"/>
      <c r="F25" s="38"/>
      <c r="G25" s="36">
        <v>35977</v>
      </c>
      <c r="H25" s="19">
        <v>35972</v>
      </c>
      <c r="I25" s="20">
        <v>35971</v>
      </c>
    </row>
    <row r="26" spans="1:9" ht="10.8" x14ac:dyDescent="0.25">
      <c r="A26" s="45"/>
      <c r="B26" s="42"/>
      <c r="C26" s="43"/>
      <c r="D26" s="44"/>
      <c r="E26" s="44"/>
      <c r="F26" s="38"/>
      <c r="G26" s="36">
        <v>36008</v>
      </c>
      <c r="H26" s="19">
        <v>36005</v>
      </c>
      <c r="I26" s="20">
        <v>36004</v>
      </c>
    </row>
    <row r="27" spans="1:9" ht="10.8" x14ac:dyDescent="0.25">
      <c r="A27" s="45"/>
      <c r="B27" s="42"/>
      <c r="C27" s="43"/>
      <c r="D27" s="44"/>
      <c r="E27" s="44"/>
      <c r="F27" s="38"/>
      <c r="G27" s="36">
        <v>36039</v>
      </c>
      <c r="H27" s="19">
        <v>36034</v>
      </c>
      <c r="I27" s="20">
        <v>36033</v>
      </c>
    </row>
    <row r="28" spans="1:9" ht="10.8" x14ac:dyDescent="0.25">
      <c r="A28" s="45"/>
      <c r="B28" s="42"/>
      <c r="C28" s="43"/>
      <c r="D28" s="44"/>
      <c r="E28" s="44"/>
      <c r="F28" s="38"/>
      <c r="G28" s="36">
        <v>36069</v>
      </c>
      <c r="H28" s="19">
        <v>36066</v>
      </c>
      <c r="I28" s="20">
        <v>36063</v>
      </c>
    </row>
    <row r="29" spans="1:9" ht="10.8" x14ac:dyDescent="0.25">
      <c r="A29" s="45"/>
      <c r="B29" s="42"/>
      <c r="C29" s="43"/>
      <c r="D29" s="44"/>
      <c r="E29" s="44"/>
      <c r="F29" s="38"/>
      <c r="G29" s="36">
        <v>36100</v>
      </c>
      <c r="H29" s="19">
        <v>36096</v>
      </c>
      <c r="I29" s="20">
        <v>36095</v>
      </c>
    </row>
    <row r="30" spans="1:9" ht="10.8" x14ac:dyDescent="0.25">
      <c r="A30" s="45"/>
      <c r="B30" s="42"/>
      <c r="C30" s="43"/>
      <c r="D30" s="44"/>
      <c r="E30" s="44"/>
      <c r="F30" s="38"/>
      <c r="G30" s="36">
        <v>36130</v>
      </c>
      <c r="H30" s="19">
        <v>36124</v>
      </c>
      <c r="I30" s="20">
        <v>36123</v>
      </c>
    </row>
    <row r="31" spans="1:9" ht="10.8" x14ac:dyDescent="0.25">
      <c r="A31" s="45"/>
      <c r="B31" s="42"/>
      <c r="C31" s="43"/>
      <c r="D31" s="44"/>
      <c r="E31" s="44"/>
      <c r="F31" s="38"/>
      <c r="G31" s="36">
        <v>36161</v>
      </c>
      <c r="H31" s="19">
        <v>36158</v>
      </c>
      <c r="I31" s="20">
        <v>36157</v>
      </c>
    </row>
    <row r="32" spans="1:9" ht="10.8" x14ac:dyDescent="0.25">
      <c r="A32" s="45"/>
      <c r="B32" s="42"/>
      <c r="C32" s="43"/>
      <c r="D32" s="44"/>
      <c r="E32" s="44"/>
      <c r="F32" s="38"/>
      <c r="G32" s="36">
        <v>36192</v>
      </c>
      <c r="H32" s="19">
        <v>36187</v>
      </c>
      <c r="I32" s="20">
        <v>36186</v>
      </c>
    </row>
    <row r="33" spans="1:9" ht="10.8" x14ac:dyDescent="0.25">
      <c r="A33" s="45"/>
      <c r="B33" s="42"/>
      <c r="C33" s="43"/>
      <c r="D33" s="44"/>
      <c r="E33" s="44"/>
      <c r="F33" s="38"/>
      <c r="G33" s="36">
        <v>36220</v>
      </c>
      <c r="H33" s="19">
        <v>36215</v>
      </c>
      <c r="I33" s="20">
        <v>36214</v>
      </c>
    </row>
    <row r="34" spans="1:9" ht="10.8" x14ac:dyDescent="0.25">
      <c r="A34" s="45"/>
      <c r="B34" s="42"/>
      <c r="C34" s="43"/>
      <c r="D34" s="44"/>
      <c r="E34" s="44"/>
      <c r="F34" s="38"/>
      <c r="G34" s="36">
        <v>36251</v>
      </c>
      <c r="H34" s="19">
        <v>36248</v>
      </c>
      <c r="I34" s="20">
        <v>36245</v>
      </c>
    </row>
    <row r="35" spans="1:9" ht="10.8" x14ac:dyDescent="0.25">
      <c r="A35" s="45"/>
      <c r="B35" s="42"/>
      <c r="C35" s="43"/>
      <c r="D35" s="44"/>
      <c r="E35" s="44"/>
      <c r="F35" s="38"/>
      <c r="G35" s="36">
        <v>36281</v>
      </c>
      <c r="H35" s="19">
        <v>36278</v>
      </c>
      <c r="I35" s="20">
        <v>36277</v>
      </c>
    </row>
    <row r="36" spans="1:9" ht="10.8" x14ac:dyDescent="0.25">
      <c r="A36" s="45"/>
      <c r="B36" s="42"/>
      <c r="C36" s="43"/>
      <c r="D36" s="44"/>
      <c r="E36" s="44"/>
      <c r="F36" s="38"/>
      <c r="G36" s="36">
        <v>36312</v>
      </c>
      <c r="H36" s="19">
        <v>36306</v>
      </c>
      <c r="I36" s="20">
        <v>36305</v>
      </c>
    </row>
    <row r="37" spans="1:9" ht="10.8" x14ac:dyDescent="0.25">
      <c r="A37" s="45"/>
      <c r="B37" s="42"/>
      <c r="C37" s="43"/>
      <c r="D37" s="44"/>
      <c r="E37" s="44"/>
      <c r="F37" s="38"/>
      <c r="G37" s="36">
        <v>36342</v>
      </c>
      <c r="H37" s="19">
        <v>36339</v>
      </c>
      <c r="I37" s="20">
        <v>36336</v>
      </c>
    </row>
    <row r="38" spans="1:9" ht="10.8" x14ac:dyDescent="0.25">
      <c r="A38" s="45"/>
      <c r="B38" s="42"/>
      <c r="C38" s="43"/>
      <c r="D38" s="44"/>
      <c r="E38" s="44"/>
      <c r="F38" s="38"/>
      <c r="G38" s="36">
        <v>36373</v>
      </c>
      <c r="H38" s="19">
        <v>36369</v>
      </c>
      <c r="I38" s="20">
        <v>36368</v>
      </c>
    </row>
    <row r="39" spans="1:9" ht="10.8" x14ac:dyDescent="0.25">
      <c r="A39" s="45"/>
      <c r="B39" s="42"/>
      <c r="C39" s="43"/>
      <c r="D39" s="44"/>
      <c r="E39" s="44"/>
      <c r="F39" s="38"/>
      <c r="G39" s="36">
        <v>36404</v>
      </c>
      <c r="H39" s="19">
        <v>36399</v>
      </c>
      <c r="I39" s="20">
        <v>36398</v>
      </c>
    </row>
    <row r="40" spans="1:9" ht="10.8" x14ac:dyDescent="0.25">
      <c r="A40" s="45"/>
      <c r="B40" s="42"/>
      <c r="C40" s="43"/>
      <c r="D40" s="44"/>
      <c r="E40" s="44"/>
      <c r="F40" s="38"/>
      <c r="G40" s="36">
        <v>36434</v>
      </c>
      <c r="H40" s="19">
        <v>36431</v>
      </c>
      <c r="I40" s="20">
        <v>36430</v>
      </c>
    </row>
    <row r="41" spans="1:9" ht="10.8" x14ac:dyDescent="0.25">
      <c r="A41" s="45"/>
      <c r="B41" s="42"/>
      <c r="C41" s="43"/>
      <c r="D41" s="44"/>
      <c r="E41" s="44"/>
      <c r="F41" s="38"/>
      <c r="G41" s="36">
        <v>36465</v>
      </c>
      <c r="H41" s="19">
        <v>36460</v>
      </c>
      <c r="I41" s="20">
        <v>36459</v>
      </c>
    </row>
    <row r="42" spans="1:9" ht="10.8" x14ac:dyDescent="0.25">
      <c r="A42" s="45"/>
      <c r="B42" s="42"/>
      <c r="C42" s="43"/>
      <c r="D42" s="44"/>
      <c r="E42" s="44"/>
      <c r="F42" s="38"/>
      <c r="G42" s="36">
        <v>36495</v>
      </c>
      <c r="H42" s="19">
        <v>36488</v>
      </c>
      <c r="I42" s="20">
        <v>36487</v>
      </c>
    </row>
    <row r="43" spans="1:9" ht="10.8" x14ac:dyDescent="0.25">
      <c r="A43" s="45"/>
      <c r="B43" s="42"/>
      <c r="C43" s="43"/>
      <c r="D43" s="44"/>
      <c r="E43" s="44"/>
      <c r="F43" s="38"/>
      <c r="G43" s="36">
        <v>36526</v>
      </c>
      <c r="H43" s="19">
        <v>36522</v>
      </c>
      <c r="I43" s="20">
        <v>36522</v>
      </c>
    </row>
    <row r="44" spans="1:9" ht="10.8" x14ac:dyDescent="0.25">
      <c r="A44" s="45"/>
      <c r="B44" s="42"/>
      <c r="C44" s="43"/>
      <c r="D44" s="44"/>
      <c r="E44" s="44"/>
      <c r="F44" s="38"/>
      <c r="G44" s="36">
        <v>36557</v>
      </c>
      <c r="H44" s="19">
        <v>36552</v>
      </c>
      <c r="I44" s="20">
        <v>36551</v>
      </c>
    </row>
    <row r="45" spans="1:9" ht="10.8" x14ac:dyDescent="0.25">
      <c r="A45" s="45"/>
      <c r="B45" s="42"/>
      <c r="C45" s="43"/>
      <c r="D45" s="44"/>
      <c r="E45" s="44"/>
      <c r="F45" s="38"/>
      <c r="G45" s="36">
        <v>36586</v>
      </c>
      <c r="H45" s="19">
        <v>36581</v>
      </c>
      <c r="I45" s="20">
        <v>36580</v>
      </c>
    </row>
    <row r="46" spans="1:9" ht="10.8" x14ac:dyDescent="0.25">
      <c r="A46" s="45"/>
      <c r="B46" s="42"/>
      <c r="C46" s="43"/>
      <c r="D46" s="44"/>
      <c r="E46" s="44"/>
      <c r="F46" s="38"/>
      <c r="G46" s="36">
        <v>36617</v>
      </c>
      <c r="H46" s="19">
        <v>36614</v>
      </c>
      <c r="I46" s="20">
        <v>36613</v>
      </c>
    </row>
    <row r="47" spans="1:9" ht="10.8" x14ac:dyDescent="0.25">
      <c r="A47" s="45"/>
      <c r="B47" s="42"/>
      <c r="C47" s="43"/>
      <c r="D47" s="44"/>
      <c r="E47" s="44"/>
      <c r="F47" s="38"/>
      <c r="G47" s="36">
        <v>36647</v>
      </c>
      <c r="H47" s="19">
        <v>36642</v>
      </c>
      <c r="I47" s="20">
        <v>36641</v>
      </c>
    </row>
    <row r="48" spans="1:9" ht="10.8" x14ac:dyDescent="0.25">
      <c r="A48" s="45"/>
      <c r="B48" s="42"/>
      <c r="C48" s="43"/>
      <c r="D48" s="44"/>
      <c r="E48" s="44"/>
      <c r="F48" s="38"/>
      <c r="G48" s="36">
        <v>36678</v>
      </c>
      <c r="H48" s="19">
        <v>36672</v>
      </c>
      <c r="I48" s="20">
        <v>36671</v>
      </c>
    </row>
    <row r="49" spans="1:9" ht="10.8" x14ac:dyDescent="0.25">
      <c r="A49" s="45"/>
      <c r="B49" s="42"/>
      <c r="C49" s="43"/>
      <c r="D49" s="44"/>
      <c r="E49" s="44"/>
      <c r="F49" s="38"/>
      <c r="G49" s="36">
        <v>36708</v>
      </c>
      <c r="H49" s="19">
        <v>36705</v>
      </c>
      <c r="I49" s="20">
        <v>36704</v>
      </c>
    </row>
    <row r="50" spans="1:9" ht="10.8" x14ac:dyDescent="0.25">
      <c r="A50" s="45"/>
      <c r="B50" s="42"/>
      <c r="C50" s="43"/>
      <c r="D50" s="44"/>
      <c r="E50" s="44"/>
      <c r="F50" s="38"/>
      <c r="G50" s="36">
        <v>36739</v>
      </c>
      <c r="H50" s="19">
        <v>36735</v>
      </c>
      <c r="I50" s="20">
        <v>36733</v>
      </c>
    </row>
    <row r="51" spans="1:9" ht="10.8" x14ac:dyDescent="0.25">
      <c r="A51" s="45"/>
      <c r="B51" s="42"/>
      <c r="C51" s="43"/>
      <c r="D51" s="44"/>
      <c r="E51" s="44"/>
      <c r="F51" s="38"/>
      <c r="G51" s="36">
        <v>36770</v>
      </c>
      <c r="H51" s="19">
        <v>36768</v>
      </c>
      <c r="I51" s="20">
        <v>36766</v>
      </c>
    </row>
    <row r="52" spans="1:9" ht="10.8" x14ac:dyDescent="0.25">
      <c r="A52" s="45"/>
      <c r="B52" s="42"/>
      <c r="C52" s="43"/>
      <c r="D52" s="44"/>
      <c r="E52" s="44"/>
      <c r="F52" s="38"/>
      <c r="G52" s="36">
        <v>36800</v>
      </c>
      <c r="H52" s="19">
        <v>36797</v>
      </c>
      <c r="I52" s="20">
        <v>36795</v>
      </c>
    </row>
    <row r="53" spans="1:9" ht="10.8" x14ac:dyDescent="0.25">
      <c r="A53" s="45"/>
      <c r="B53" s="42"/>
      <c r="C53" s="43"/>
      <c r="D53" s="44"/>
      <c r="E53" s="44"/>
      <c r="F53" s="38"/>
      <c r="G53" s="36">
        <v>36831</v>
      </c>
      <c r="H53" s="19">
        <v>36826</v>
      </c>
      <c r="I53" s="20">
        <v>36825</v>
      </c>
    </row>
    <row r="54" spans="1:9" ht="10.8" x14ac:dyDescent="0.25">
      <c r="A54" s="45"/>
      <c r="B54" s="42"/>
      <c r="C54" s="43"/>
      <c r="D54" s="44"/>
      <c r="E54" s="44"/>
      <c r="F54" s="38"/>
      <c r="G54" s="36">
        <v>36861</v>
      </c>
      <c r="H54" s="19">
        <v>36858</v>
      </c>
      <c r="I54" s="20">
        <v>36857</v>
      </c>
    </row>
    <row r="55" spans="1:9" ht="10.8" x14ac:dyDescent="0.25">
      <c r="A55" s="45"/>
      <c r="B55" s="42"/>
      <c r="C55" s="43"/>
      <c r="D55" s="44"/>
      <c r="E55" s="44"/>
      <c r="F55" s="38"/>
      <c r="G55" s="36">
        <v>36892</v>
      </c>
      <c r="H55" s="19">
        <v>36887</v>
      </c>
      <c r="I55" s="20">
        <v>36886</v>
      </c>
    </row>
    <row r="56" spans="1:9" ht="10.8" x14ac:dyDescent="0.25">
      <c r="A56" s="45"/>
      <c r="B56" s="42"/>
      <c r="C56" s="43"/>
      <c r="D56" s="44"/>
      <c r="E56" s="44"/>
      <c r="F56" s="38"/>
      <c r="G56" s="36">
        <v>36923</v>
      </c>
      <c r="H56" s="19">
        <v>36920</v>
      </c>
      <c r="I56" s="20">
        <v>36917</v>
      </c>
    </row>
    <row r="57" spans="1:9" ht="10.8" x14ac:dyDescent="0.25">
      <c r="A57" s="45"/>
      <c r="B57" s="42"/>
      <c r="C57" s="43"/>
      <c r="D57" s="44"/>
      <c r="E57" s="44"/>
      <c r="F57" s="38"/>
      <c r="G57" s="36">
        <v>36951</v>
      </c>
      <c r="H57" s="19">
        <v>36948</v>
      </c>
      <c r="I57" s="20">
        <v>36945</v>
      </c>
    </row>
    <row r="58" spans="1:9" ht="10.8" x14ac:dyDescent="0.25">
      <c r="A58" s="45"/>
      <c r="B58" s="42"/>
      <c r="C58" s="43"/>
      <c r="D58" s="44"/>
      <c r="E58" s="44"/>
      <c r="F58" s="38"/>
      <c r="G58" s="36">
        <v>36982</v>
      </c>
      <c r="H58" s="19">
        <v>36978</v>
      </c>
      <c r="I58" s="20">
        <v>36977</v>
      </c>
    </row>
    <row r="59" spans="1:9" ht="10.8" x14ac:dyDescent="0.25">
      <c r="A59" s="45"/>
      <c r="B59" s="42"/>
      <c r="C59" s="43"/>
      <c r="D59" s="44"/>
      <c r="E59" s="44"/>
      <c r="F59" s="38"/>
      <c r="G59" s="36">
        <v>37012</v>
      </c>
      <c r="H59" s="19">
        <v>37007</v>
      </c>
      <c r="I59" s="20">
        <v>37006</v>
      </c>
    </row>
    <row r="60" spans="1:9" ht="10.8" x14ac:dyDescent="0.25">
      <c r="A60" s="45"/>
      <c r="B60" s="42"/>
      <c r="C60" s="43"/>
      <c r="D60" s="44"/>
      <c r="E60" s="44"/>
      <c r="F60" s="38"/>
      <c r="G60" s="36">
        <v>37043</v>
      </c>
      <c r="H60" s="19">
        <v>37040</v>
      </c>
      <c r="I60" s="20">
        <v>37036</v>
      </c>
    </row>
    <row r="61" spans="1:9" ht="10.8" x14ac:dyDescent="0.25">
      <c r="A61" s="45"/>
      <c r="B61" s="42"/>
      <c r="C61" s="43"/>
      <c r="D61" s="44"/>
      <c r="E61" s="44"/>
      <c r="F61" s="38"/>
      <c r="G61" s="36">
        <v>37073</v>
      </c>
      <c r="H61" s="19">
        <v>37069</v>
      </c>
      <c r="I61" s="20">
        <v>37068</v>
      </c>
    </row>
    <row r="62" spans="1:9" ht="10.8" x14ac:dyDescent="0.25">
      <c r="A62" s="45"/>
      <c r="B62" s="42"/>
      <c r="C62" s="43"/>
      <c r="D62" s="44"/>
      <c r="E62" s="44"/>
      <c r="F62" s="38"/>
      <c r="G62" s="36">
        <v>37104</v>
      </c>
      <c r="H62" s="19">
        <v>37099</v>
      </c>
      <c r="I62" s="20">
        <v>37098</v>
      </c>
    </row>
    <row r="63" spans="1:9" ht="10.8" x14ac:dyDescent="0.25">
      <c r="A63" s="45"/>
      <c r="B63" s="42"/>
      <c r="C63" s="43"/>
      <c r="D63" s="44"/>
      <c r="E63" s="44"/>
      <c r="F63" s="38"/>
      <c r="G63" s="36">
        <v>37135</v>
      </c>
      <c r="H63" s="19">
        <v>37132</v>
      </c>
      <c r="I63" s="20">
        <v>37131</v>
      </c>
    </row>
    <row r="64" spans="1:9" ht="10.8" x14ac:dyDescent="0.25">
      <c r="A64" s="45"/>
      <c r="B64" s="42"/>
      <c r="C64" s="43"/>
      <c r="D64" s="44"/>
      <c r="E64" s="44"/>
      <c r="F64" s="38"/>
      <c r="G64" s="36">
        <v>37165</v>
      </c>
      <c r="H64" s="19">
        <v>37160</v>
      </c>
      <c r="I64" s="20">
        <v>37159</v>
      </c>
    </row>
    <row r="65" spans="1:9" ht="10.8" x14ac:dyDescent="0.25">
      <c r="A65" s="45"/>
      <c r="B65" s="42"/>
      <c r="C65" s="43"/>
      <c r="D65" s="44"/>
      <c r="E65" s="44"/>
      <c r="F65" s="38"/>
      <c r="G65" s="36">
        <v>37196</v>
      </c>
      <c r="H65" s="19">
        <v>37193</v>
      </c>
      <c r="I65" s="20">
        <v>37190</v>
      </c>
    </row>
    <row r="66" spans="1:9" ht="10.8" x14ac:dyDescent="0.25">
      <c r="A66" s="45"/>
      <c r="B66" s="42"/>
      <c r="C66" s="43"/>
      <c r="D66" s="44"/>
      <c r="E66" s="44"/>
      <c r="F66" s="38"/>
      <c r="G66" s="36">
        <v>37226</v>
      </c>
      <c r="H66" s="19">
        <v>37223</v>
      </c>
      <c r="I66" s="20">
        <v>37222</v>
      </c>
    </row>
    <row r="67" spans="1:9" ht="10.8" x14ac:dyDescent="0.25">
      <c r="A67" s="45"/>
      <c r="B67" s="42"/>
      <c r="C67" s="43"/>
      <c r="D67" s="44"/>
      <c r="E67" s="44"/>
      <c r="F67" s="38"/>
      <c r="G67" s="36">
        <v>37257</v>
      </c>
      <c r="H67" s="19">
        <v>37252</v>
      </c>
      <c r="I67" s="20">
        <v>37251</v>
      </c>
    </row>
    <row r="68" spans="1:9" ht="10.8" x14ac:dyDescent="0.25">
      <c r="A68" s="45"/>
      <c r="B68" s="42"/>
      <c r="C68" s="43"/>
      <c r="D68" s="44"/>
      <c r="E68" s="44"/>
      <c r="F68" s="38"/>
      <c r="G68" s="36">
        <v>37288</v>
      </c>
      <c r="H68" s="19">
        <v>37285</v>
      </c>
      <c r="I68" s="20">
        <v>37284</v>
      </c>
    </row>
    <row r="69" spans="1:9" ht="10.8" x14ac:dyDescent="0.25">
      <c r="A69" s="45"/>
      <c r="B69" s="42"/>
      <c r="C69" s="43"/>
      <c r="D69" s="44"/>
      <c r="E69" s="44"/>
      <c r="F69" s="38"/>
      <c r="G69" s="36">
        <v>37316</v>
      </c>
      <c r="H69" s="19">
        <v>37313</v>
      </c>
      <c r="I69" s="20">
        <v>37312</v>
      </c>
    </row>
    <row r="70" spans="1:9" ht="10.8" x14ac:dyDescent="0.25">
      <c r="A70" s="45"/>
      <c r="B70" s="42"/>
      <c r="C70" s="43"/>
      <c r="D70" s="44"/>
      <c r="E70" s="44"/>
      <c r="F70" s="38"/>
      <c r="G70" s="36">
        <v>37347</v>
      </c>
      <c r="H70" s="19">
        <v>37341</v>
      </c>
      <c r="I70" s="20">
        <v>37340</v>
      </c>
    </row>
    <row r="71" spans="1:9" ht="10.8" x14ac:dyDescent="0.25">
      <c r="A71" s="45"/>
      <c r="B71" s="42"/>
      <c r="C71" s="43"/>
      <c r="D71" s="44"/>
      <c r="E71" s="44"/>
      <c r="F71" s="38"/>
      <c r="G71" s="36">
        <v>37377</v>
      </c>
      <c r="H71" s="19">
        <v>37372</v>
      </c>
      <c r="I71" s="20">
        <v>37371</v>
      </c>
    </row>
    <row r="72" spans="1:9" ht="10.8" x14ac:dyDescent="0.25">
      <c r="A72" s="45"/>
      <c r="B72" s="42"/>
      <c r="C72" s="43"/>
      <c r="D72" s="44"/>
      <c r="E72" s="44"/>
      <c r="F72" s="38"/>
      <c r="G72" s="36">
        <v>37408</v>
      </c>
      <c r="H72" s="19">
        <v>37405</v>
      </c>
      <c r="I72" s="20">
        <v>37404</v>
      </c>
    </row>
    <row r="73" spans="1:9" ht="10.8" x14ac:dyDescent="0.25">
      <c r="A73" s="45"/>
      <c r="B73" s="42"/>
      <c r="C73" s="43"/>
      <c r="D73" s="44"/>
      <c r="E73" s="44"/>
      <c r="F73" s="38"/>
      <c r="G73" s="36">
        <v>37438</v>
      </c>
      <c r="H73" s="19">
        <v>37433</v>
      </c>
      <c r="I73" s="20">
        <v>37432</v>
      </c>
    </row>
    <row r="74" spans="1:9" ht="10.8" x14ac:dyDescent="0.25">
      <c r="A74" s="45"/>
      <c r="B74" s="42"/>
      <c r="C74" s="43"/>
      <c r="D74" s="44"/>
      <c r="E74" s="44"/>
      <c r="F74" s="38"/>
      <c r="G74" s="36">
        <v>37469</v>
      </c>
      <c r="H74" s="19">
        <v>37466</v>
      </c>
      <c r="I74" s="20">
        <v>37463</v>
      </c>
    </row>
    <row r="75" spans="1:9" ht="10.8" x14ac:dyDescent="0.25">
      <c r="A75" s="45"/>
      <c r="B75" s="42"/>
      <c r="C75" s="43"/>
      <c r="D75" s="44"/>
      <c r="E75" s="44"/>
      <c r="F75" s="38"/>
      <c r="G75" s="36">
        <v>37500</v>
      </c>
      <c r="H75" s="19">
        <v>37496</v>
      </c>
      <c r="I75" s="20">
        <v>37495</v>
      </c>
    </row>
    <row r="76" spans="1:9" ht="10.8" x14ac:dyDescent="0.25">
      <c r="A76" s="45"/>
      <c r="B76" s="42"/>
      <c r="C76" s="43"/>
      <c r="D76" s="44"/>
      <c r="E76" s="44"/>
      <c r="F76" s="38"/>
      <c r="G76" s="36">
        <v>37530</v>
      </c>
      <c r="H76" s="19">
        <v>37525</v>
      </c>
      <c r="I76" s="20">
        <v>37524</v>
      </c>
    </row>
    <row r="77" spans="1:9" ht="10.8" x14ac:dyDescent="0.25">
      <c r="A77" s="45"/>
      <c r="B77" s="42"/>
      <c r="C77" s="43"/>
      <c r="D77" s="44"/>
      <c r="E77" s="44"/>
      <c r="F77" s="38"/>
      <c r="G77" s="36">
        <v>37561</v>
      </c>
      <c r="H77" s="19">
        <v>37558</v>
      </c>
      <c r="I77" s="20">
        <v>37557</v>
      </c>
    </row>
    <row r="78" spans="1:9" ht="10.8" x14ac:dyDescent="0.25">
      <c r="A78" s="45"/>
      <c r="B78" s="42"/>
      <c r="C78" s="43"/>
      <c r="D78" s="44"/>
      <c r="E78" s="44"/>
      <c r="F78" s="38"/>
      <c r="G78" s="36">
        <v>37591</v>
      </c>
      <c r="H78" s="19">
        <v>37586</v>
      </c>
      <c r="I78" s="20">
        <v>37585</v>
      </c>
    </row>
    <row r="79" spans="1:9" ht="10.8" x14ac:dyDescent="0.25">
      <c r="A79" s="45"/>
      <c r="B79" s="42"/>
      <c r="C79" s="43"/>
      <c r="D79" s="44"/>
      <c r="E79" s="44"/>
      <c r="F79" s="38"/>
      <c r="G79" s="36">
        <v>37622</v>
      </c>
      <c r="H79" s="19">
        <v>37617</v>
      </c>
      <c r="I79" s="20">
        <v>37616</v>
      </c>
    </row>
    <row r="80" spans="1:9" ht="10.8" x14ac:dyDescent="0.25">
      <c r="A80" s="45"/>
      <c r="B80" s="42"/>
      <c r="C80" s="43"/>
      <c r="D80" s="44"/>
      <c r="E80" s="44"/>
      <c r="F80" s="38"/>
      <c r="G80" s="36">
        <v>37653</v>
      </c>
      <c r="H80" s="19">
        <v>37650</v>
      </c>
      <c r="I80" s="20">
        <v>37649</v>
      </c>
    </row>
    <row r="81" spans="1:9" ht="10.8" x14ac:dyDescent="0.25">
      <c r="A81" s="45"/>
      <c r="B81" s="42"/>
      <c r="C81" s="43"/>
      <c r="D81" s="44"/>
      <c r="E81" s="44"/>
      <c r="F81" s="38"/>
      <c r="G81" s="36">
        <v>37681</v>
      </c>
      <c r="H81" s="19">
        <v>37678</v>
      </c>
      <c r="I81" s="20">
        <v>37677</v>
      </c>
    </row>
    <row r="82" spans="1:9" ht="10.8" x14ac:dyDescent="0.25">
      <c r="A82" s="45"/>
      <c r="B82" s="42"/>
      <c r="C82" s="43"/>
      <c r="D82" s="44"/>
      <c r="E82" s="44"/>
      <c r="F82" s="38"/>
      <c r="G82" s="36">
        <v>37712</v>
      </c>
      <c r="H82" s="19">
        <v>37707</v>
      </c>
      <c r="I82" s="20">
        <v>37706</v>
      </c>
    </row>
    <row r="83" spans="1:9" ht="10.8" x14ac:dyDescent="0.25">
      <c r="A83" s="45"/>
      <c r="B83" s="42"/>
      <c r="C83" s="43"/>
      <c r="D83" s="44"/>
      <c r="E83" s="44"/>
      <c r="F83" s="38"/>
      <c r="G83" s="36">
        <v>37742</v>
      </c>
      <c r="H83" s="19">
        <v>37739</v>
      </c>
      <c r="I83" s="20">
        <v>37736</v>
      </c>
    </row>
    <row r="84" spans="1:9" ht="10.8" x14ac:dyDescent="0.25">
      <c r="A84" s="45"/>
      <c r="B84" s="42"/>
      <c r="C84" s="43"/>
      <c r="D84" s="44"/>
      <c r="E84" s="44"/>
      <c r="F84" s="38"/>
      <c r="G84" s="36">
        <v>37773</v>
      </c>
      <c r="H84" s="19">
        <v>37769</v>
      </c>
      <c r="I84" s="20">
        <v>37768</v>
      </c>
    </row>
    <row r="85" spans="1:9" ht="10.8" x14ac:dyDescent="0.25">
      <c r="A85" s="45"/>
      <c r="B85" s="42"/>
      <c r="C85" s="43"/>
      <c r="D85" s="44"/>
      <c r="E85" s="44"/>
      <c r="F85" s="38"/>
      <c r="G85" s="36">
        <v>37803</v>
      </c>
      <c r="H85" s="19">
        <v>37798</v>
      </c>
      <c r="I85" s="20">
        <v>37797</v>
      </c>
    </row>
    <row r="86" spans="1:9" ht="10.8" x14ac:dyDescent="0.25">
      <c r="A86" s="45"/>
      <c r="B86" s="42"/>
      <c r="C86" s="43"/>
      <c r="D86" s="44"/>
      <c r="E86" s="44"/>
      <c r="F86" s="38"/>
      <c r="G86" s="36">
        <v>37834</v>
      </c>
      <c r="H86" s="19">
        <v>37831</v>
      </c>
      <c r="I86" s="20">
        <v>37830</v>
      </c>
    </row>
    <row r="87" spans="1:9" ht="10.8" x14ac:dyDescent="0.25">
      <c r="A87" s="45"/>
      <c r="B87" s="42"/>
      <c r="C87" s="43"/>
      <c r="D87" s="44"/>
      <c r="E87" s="44"/>
      <c r="F87" s="38"/>
      <c r="G87" s="36">
        <v>37865</v>
      </c>
      <c r="H87" s="19">
        <v>37860</v>
      </c>
      <c r="I87" s="20">
        <v>37859</v>
      </c>
    </row>
    <row r="88" spans="1:9" ht="10.8" x14ac:dyDescent="0.25">
      <c r="A88" s="45"/>
      <c r="B88" s="42"/>
      <c r="C88" s="43"/>
      <c r="D88" s="44"/>
      <c r="E88" s="44"/>
      <c r="F88" s="38"/>
      <c r="G88" s="36">
        <v>37895</v>
      </c>
      <c r="H88" s="19">
        <v>37890</v>
      </c>
      <c r="I88" s="20">
        <v>37889</v>
      </c>
    </row>
    <row r="89" spans="1:9" ht="10.8" x14ac:dyDescent="0.25">
      <c r="A89" s="45"/>
      <c r="B89" s="42"/>
      <c r="C89" s="43"/>
      <c r="D89" s="44"/>
      <c r="E89" s="44"/>
      <c r="F89" s="38"/>
      <c r="G89" s="36">
        <v>37926</v>
      </c>
      <c r="H89" s="19">
        <v>37923</v>
      </c>
      <c r="I89" s="20">
        <v>37922</v>
      </c>
    </row>
    <row r="90" spans="1:9" ht="10.8" x14ac:dyDescent="0.25">
      <c r="A90" s="45"/>
      <c r="B90" s="42"/>
      <c r="C90" s="43"/>
      <c r="D90" s="44"/>
      <c r="E90" s="44"/>
      <c r="F90" s="38"/>
      <c r="G90" s="36">
        <v>37956</v>
      </c>
      <c r="H90" s="19">
        <v>37950</v>
      </c>
      <c r="I90" s="20">
        <v>37949</v>
      </c>
    </row>
    <row r="91" spans="1:9" ht="10.8" x14ac:dyDescent="0.25">
      <c r="A91" s="45"/>
      <c r="B91" s="42"/>
      <c r="C91" s="43"/>
      <c r="D91" s="44"/>
      <c r="E91" s="44"/>
      <c r="F91" s="38"/>
      <c r="G91" s="36">
        <v>37987</v>
      </c>
      <c r="H91" s="19">
        <v>37984</v>
      </c>
      <c r="I91" s="20">
        <v>37981</v>
      </c>
    </row>
    <row r="92" spans="1:9" ht="10.8" x14ac:dyDescent="0.25">
      <c r="A92" s="45"/>
      <c r="B92" s="42"/>
      <c r="C92" s="43"/>
      <c r="D92" s="44"/>
      <c r="E92" s="44"/>
      <c r="F92" s="38"/>
      <c r="G92" s="36">
        <v>38018</v>
      </c>
      <c r="H92" s="19">
        <v>38014</v>
      </c>
      <c r="I92" s="20">
        <v>38013</v>
      </c>
    </row>
    <row r="93" spans="1:9" ht="10.8" x14ac:dyDescent="0.25">
      <c r="A93" s="45"/>
      <c r="B93" s="42"/>
      <c r="C93" s="43"/>
      <c r="D93" s="44"/>
      <c r="E93" s="44"/>
      <c r="F93" s="38"/>
      <c r="G93" s="36">
        <v>38047</v>
      </c>
      <c r="H93" s="19">
        <v>38042</v>
      </c>
      <c r="I93" s="20">
        <v>38041</v>
      </c>
    </row>
    <row r="94" spans="1:9" ht="10.8" x14ac:dyDescent="0.25">
      <c r="A94" s="45"/>
      <c r="B94" s="42"/>
      <c r="C94" s="43"/>
      <c r="D94" s="44"/>
      <c r="E94" s="44"/>
      <c r="F94" s="38"/>
      <c r="G94" s="36">
        <v>38078</v>
      </c>
      <c r="H94" s="19">
        <v>38075</v>
      </c>
      <c r="I94" s="20">
        <v>38072</v>
      </c>
    </row>
    <row r="95" spans="1:9" ht="10.8" x14ac:dyDescent="0.25">
      <c r="A95" s="45"/>
      <c r="B95" s="42"/>
      <c r="C95" s="43"/>
      <c r="D95" s="44"/>
      <c r="E95" s="44"/>
      <c r="F95" s="38"/>
      <c r="G95" s="36">
        <v>38108</v>
      </c>
      <c r="H95" s="19">
        <v>38105</v>
      </c>
      <c r="I95" s="20">
        <v>38104</v>
      </c>
    </row>
    <row r="96" spans="1:9" ht="10.8" x14ac:dyDescent="0.25">
      <c r="A96" s="45"/>
      <c r="B96" s="42"/>
      <c r="C96" s="43"/>
      <c r="D96" s="44"/>
      <c r="E96" s="44"/>
      <c r="F96" s="38"/>
      <c r="G96" s="36">
        <v>38139</v>
      </c>
      <c r="H96" s="19">
        <v>38133</v>
      </c>
      <c r="I96" s="20">
        <v>38132</v>
      </c>
    </row>
    <row r="97" spans="1:9" ht="10.8" x14ac:dyDescent="0.25">
      <c r="A97" s="45"/>
      <c r="B97" s="42"/>
      <c r="C97" s="43"/>
      <c r="D97" s="44"/>
      <c r="E97" s="44"/>
      <c r="F97" s="38"/>
      <c r="G97" s="36">
        <v>38169</v>
      </c>
      <c r="H97" s="19">
        <v>38166</v>
      </c>
      <c r="I97" s="20">
        <v>38163</v>
      </c>
    </row>
    <row r="98" spans="1:9" ht="10.8" x14ac:dyDescent="0.25">
      <c r="A98" s="45"/>
      <c r="B98" s="42"/>
      <c r="C98" s="43"/>
      <c r="D98" s="44"/>
      <c r="E98" s="44"/>
      <c r="F98" s="38"/>
      <c r="G98" s="36">
        <v>38200</v>
      </c>
      <c r="H98" s="19">
        <v>38196</v>
      </c>
      <c r="I98" s="20">
        <v>38195</v>
      </c>
    </row>
    <row r="99" spans="1:9" ht="10.8" x14ac:dyDescent="0.25">
      <c r="A99" s="45"/>
      <c r="B99" s="42"/>
      <c r="C99" s="43"/>
      <c r="D99" s="44"/>
      <c r="E99" s="44"/>
      <c r="F99" s="38"/>
      <c r="G99" s="36">
        <v>38231</v>
      </c>
      <c r="H99" s="19">
        <v>38226</v>
      </c>
      <c r="I99" s="20">
        <v>38225</v>
      </c>
    </row>
    <row r="100" spans="1:9" ht="10.8" x14ac:dyDescent="0.25">
      <c r="A100" s="45"/>
      <c r="B100" s="42"/>
      <c r="C100" s="43"/>
      <c r="D100" s="44"/>
      <c r="E100" s="44"/>
      <c r="F100" s="38"/>
      <c r="G100" s="36">
        <v>38261</v>
      </c>
      <c r="H100" s="19">
        <v>38258</v>
      </c>
      <c r="I100" s="20">
        <v>38257</v>
      </c>
    </row>
    <row r="101" spans="1:9" ht="10.8" x14ac:dyDescent="0.25">
      <c r="A101" s="45"/>
      <c r="B101" s="42"/>
      <c r="C101" s="43"/>
      <c r="D101" s="44"/>
      <c r="E101" s="44"/>
      <c r="F101" s="38"/>
      <c r="G101" s="36">
        <v>38292</v>
      </c>
      <c r="H101" s="19">
        <v>38287</v>
      </c>
      <c r="I101" s="20">
        <v>38286</v>
      </c>
    </row>
    <row r="102" spans="1:9" ht="10.8" x14ac:dyDescent="0.25">
      <c r="A102" s="45"/>
      <c r="B102" s="42"/>
      <c r="C102" s="43"/>
      <c r="D102" s="44"/>
      <c r="E102" s="44"/>
      <c r="F102" s="38"/>
      <c r="G102" s="36">
        <v>38322</v>
      </c>
      <c r="H102" s="19">
        <v>38317</v>
      </c>
      <c r="I102" s="20">
        <v>38315</v>
      </c>
    </row>
    <row r="103" spans="1:9" ht="10.8" x14ac:dyDescent="0.25">
      <c r="A103" s="45"/>
      <c r="B103" s="42"/>
      <c r="C103" s="43"/>
      <c r="D103" s="44"/>
      <c r="E103" s="44"/>
      <c r="F103" s="38"/>
      <c r="G103" s="36">
        <v>38353</v>
      </c>
      <c r="H103" s="19">
        <v>38349</v>
      </c>
      <c r="I103" s="20">
        <v>38348</v>
      </c>
    </row>
    <row r="104" spans="1:9" ht="10.8" x14ac:dyDescent="0.25">
      <c r="A104" s="45"/>
      <c r="B104" s="42"/>
      <c r="C104" s="43"/>
      <c r="D104" s="44"/>
      <c r="E104" s="44"/>
      <c r="F104" s="38"/>
      <c r="G104" s="36">
        <v>38384</v>
      </c>
      <c r="H104" s="19">
        <v>38379</v>
      </c>
      <c r="I104" s="20">
        <v>38378</v>
      </c>
    </row>
    <row r="105" spans="1:9" ht="10.8" x14ac:dyDescent="0.25">
      <c r="A105" s="45"/>
      <c r="B105" s="42"/>
      <c r="C105" s="43"/>
      <c r="D105" s="44"/>
      <c r="E105" s="44"/>
      <c r="F105" s="38"/>
      <c r="G105" s="36">
        <v>38412</v>
      </c>
      <c r="H105" s="19">
        <v>38407</v>
      </c>
      <c r="I105" s="20">
        <v>38406</v>
      </c>
    </row>
    <row r="106" spans="1:9" ht="10.8" x14ac:dyDescent="0.25">
      <c r="A106" s="45"/>
      <c r="B106" s="42"/>
      <c r="C106" s="43"/>
      <c r="D106" s="44"/>
      <c r="E106" s="44"/>
      <c r="F106" s="38"/>
      <c r="G106" s="36">
        <v>38443</v>
      </c>
      <c r="H106" s="19">
        <v>38440</v>
      </c>
      <c r="I106" s="20">
        <v>38439</v>
      </c>
    </row>
    <row r="107" spans="1:9" ht="10.8" x14ac:dyDescent="0.25">
      <c r="A107" s="45"/>
      <c r="B107" s="42"/>
      <c r="C107" s="43"/>
      <c r="D107" s="44"/>
      <c r="E107" s="44"/>
      <c r="F107" s="38"/>
      <c r="G107" s="36">
        <v>38473</v>
      </c>
      <c r="H107" s="19">
        <v>38469</v>
      </c>
      <c r="I107" s="20">
        <v>38468</v>
      </c>
    </row>
    <row r="108" spans="1:9" ht="10.8" x14ac:dyDescent="0.25">
      <c r="A108" s="45"/>
      <c r="B108" s="42"/>
      <c r="C108" s="43"/>
      <c r="D108" s="44"/>
      <c r="E108" s="44"/>
      <c r="F108" s="38"/>
      <c r="G108" s="36">
        <v>38504</v>
      </c>
      <c r="H108" s="19">
        <v>38498</v>
      </c>
      <c r="I108" s="20">
        <v>38497</v>
      </c>
    </row>
    <row r="109" spans="1:9" ht="10.8" x14ac:dyDescent="0.25">
      <c r="A109" s="45"/>
      <c r="B109" s="42"/>
      <c r="C109" s="43"/>
      <c r="D109" s="44"/>
      <c r="E109" s="44"/>
      <c r="F109" s="38"/>
      <c r="G109" s="36">
        <v>38534</v>
      </c>
      <c r="H109" s="19">
        <v>38531</v>
      </c>
      <c r="I109" s="20">
        <v>38530</v>
      </c>
    </row>
    <row r="110" spans="1:9" ht="10.8" x14ac:dyDescent="0.25">
      <c r="A110" s="45"/>
      <c r="B110" s="42"/>
      <c r="C110" s="43"/>
      <c r="D110" s="44"/>
      <c r="E110" s="44"/>
      <c r="F110" s="38"/>
      <c r="G110" s="36">
        <v>38565</v>
      </c>
      <c r="H110" s="19">
        <v>38560</v>
      </c>
      <c r="I110" s="20">
        <v>38559</v>
      </c>
    </row>
    <row r="111" spans="1:9" ht="10.8" x14ac:dyDescent="0.25">
      <c r="A111" s="45"/>
      <c r="B111" s="42"/>
      <c r="C111" s="43"/>
      <c r="D111" s="44"/>
      <c r="E111" s="44"/>
      <c r="F111" s="38"/>
      <c r="G111" s="36">
        <v>38596</v>
      </c>
      <c r="H111" s="19">
        <v>38593</v>
      </c>
      <c r="I111" s="20">
        <v>38590</v>
      </c>
    </row>
    <row r="112" spans="1:9" ht="10.8" x14ac:dyDescent="0.25">
      <c r="A112" s="45"/>
      <c r="B112" s="42"/>
      <c r="C112" s="43"/>
      <c r="D112" s="44"/>
      <c r="E112" s="44"/>
      <c r="F112" s="38"/>
      <c r="G112" s="36">
        <v>38626</v>
      </c>
      <c r="H112" s="19">
        <v>38623</v>
      </c>
      <c r="I112" s="20">
        <v>38622</v>
      </c>
    </row>
    <row r="113" spans="1:9" ht="10.8" x14ac:dyDescent="0.25">
      <c r="A113" s="45"/>
      <c r="B113" s="42"/>
      <c r="C113" s="43"/>
      <c r="D113" s="44"/>
      <c r="E113" s="44"/>
      <c r="F113" s="38"/>
      <c r="G113" s="36">
        <v>38657</v>
      </c>
      <c r="H113" s="19">
        <v>38652</v>
      </c>
      <c r="I113" s="20">
        <v>38651</v>
      </c>
    </row>
    <row r="114" spans="1:9" ht="10.8" x14ac:dyDescent="0.25">
      <c r="A114" s="45"/>
      <c r="B114" s="42"/>
      <c r="C114" s="43"/>
      <c r="D114" s="44"/>
      <c r="E114" s="44"/>
      <c r="F114" s="38"/>
      <c r="G114" s="36">
        <v>38687</v>
      </c>
      <c r="H114" s="19">
        <v>38684</v>
      </c>
      <c r="I114" s="20">
        <v>38681</v>
      </c>
    </row>
    <row r="115" spans="1:9" ht="10.8" x14ac:dyDescent="0.25">
      <c r="A115" s="45"/>
      <c r="B115" s="42"/>
      <c r="C115" s="43"/>
      <c r="D115" s="44"/>
      <c r="E115" s="44"/>
      <c r="F115" s="38"/>
      <c r="G115" s="36">
        <v>38718</v>
      </c>
      <c r="H115" s="19">
        <v>38714</v>
      </c>
      <c r="I115" s="20">
        <v>38713</v>
      </c>
    </row>
    <row r="116" spans="1:9" ht="10.8" x14ac:dyDescent="0.25">
      <c r="A116" s="45"/>
      <c r="B116" s="42"/>
      <c r="C116" s="43"/>
      <c r="D116" s="44"/>
      <c r="E116" s="44"/>
      <c r="F116" s="38"/>
      <c r="G116" s="36">
        <v>38749</v>
      </c>
      <c r="H116" s="19">
        <v>38744</v>
      </c>
      <c r="I116" s="20">
        <v>38743</v>
      </c>
    </row>
    <row r="117" spans="1:9" ht="10.8" x14ac:dyDescent="0.25">
      <c r="A117" s="45"/>
      <c r="B117" s="42"/>
      <c r="C117" s="43"/>
      <c r="D117" s="44"/>
      <c r="E117" s="44"/>
      <c r="F117" s="38"/>
      <c r="G117" s="36">
        <v>38777</v>
      </c>
      <c r="H117" s="19">
        <v>38772</v>
      </c>
      <c r="I117" s="20">
        <v>38771</v>
      </c>
    </row>
    <row r="118" spans="1:9" ht="10.8" x14ac:dyDescent="0.25">
      <c r="A118" s="45"/>
      <c r="B118" s="42"/>
      <c r="C118" s="43"/>
      <c r="D118" s="44"/>
      <c r="E118" s="44"/>
      <c r="F118" s="38"/>
      <c r="G118" s="36">
        <v>38808</v>
      </c>
      <c r="H118" s="19">
        <v>38805</v>
      </c>
      <c r="I118" s="20">
        <v>38804</v>
      </c>
    </row>
    <row r="119" spans="1:9" ht="10.8" x14ac:dyDescent="0.25">
      <c r="A119" s="45"/>
      <c r="B119" s="42"/>
      <c r="C119" s="43"/>
      <c r="D119" s="44"/>
      <c r="E119" s="44"/>
      <c r="F119" s="38"/>
      <c r="G119" s="36">
        <v>38838</v>
      </c>
      <c r="H119" s="19">
        <v>38833</v>
      </c>
      <c r="I119" s="20">
        <v>38832</v>
      </c>
    </row>
    <row r="120" spans="1:9" ht="10.8" x14ac:dyDescent="0.25">
      <c r="A120" s="45"/>
      <c r="B120" s="42"/>
      <c r="C120" s="43"/>
      <c r="D120" s="44"/>
      <c r="E120" s="44"/>
      <c r="F120" s="38"/>
      <c r="G120" s="36">
        <v>38869</v>
      </c>
      <c r="H120" s="19">
        <v>38863</v>
      </c>
      <c r="I120" s="20">
        <v>38862</v>
      </c>
    </row>
    <row r="121" spans="1:9" ht="10.8" x14ac:dyDescent="0.25">
      <c r="A121" s="45"/>
      <c r="B121" s="42"/>
      <c r="C121" s="43"/>
      <c r="D121" s="44"/>
      <c r="E121" s="44"/>
      <c r="F121" s="38"/>
      <c r="G121" s="36">
        <v>38899</v>
      </c>
      <c r="H121" s="19">
        <v>38896</v>
      </c>
      <c r="I121" s="20">
        <v>38895</v>
      </c>
    </row>
    <row r="122" spans="1:9" ht="10.8" x14ac:dyDescent="0.25">
      <c r="A122" s="45"/>
      <c r="B122" s="42"/>
      <c r="C122" s="43"/>
      <c r="D122" s="44"/>
      <c r="E122" s="44"/>
      <c r="F122" s="38"/>
      <c r="G122" s="36">
        <v>38930</v>
      </c>
      <c r="H122" s="19">
        <v>38925</v>
      </c>
      <c r="I122" s="20">
        <v>38924</v>
      </c>
    </row>
    <row r="123" spans="1:9" ht="10.8" x14ac:dyDescent="0.25">
      <c r="A123" s="45"/>
      <c r="B123" s="42"/>
      <c r="C123" s="43"/>
      <c r="D123" s="44"/>
      <c r="E123" s="44"/>
      <c r="F123" s="38"/>
      <c r="G123" s="36">
        <v>38961</v>
      </c>
      <c r="H123" s="19">
        <v>38958</v>
      </c>
      <c r="I123" s="20">
        <v>38957</v>
      </c>
    </row>
    <row r="124" spans="1:9" ht="10.8" x14ac:dyDescent="0.25">
      <c r="A124" s="45"/>
      <c r="B124" s="42"/>
      <c r="C124" s="43"/>
      <c r="D124" s="44"/>
      <c r="E124" s="44"/>
      <c r="F124" s="38"/>
      <c r="G124" s="36">
        <v>38991</v>
      </c>
      <c r="H124" s="19">
        <v>38987</v>
      </c>
      <c r="I124" s="20">
        <v>38986</v>
      </c>
    </row>
    <row r="125" spans="1:9" ht="10.8" x14ac:dyDescent="0.25">
      <c r="A125" s="45"/>
      <c r="B125" s="42"/>
      <c r="C125" s="43"/>
      <c r="D125" s="44"/>
      <c r="E125" s="44"/>
      <c r="F125" s="38"/>
      <c r="G125" s="36">
        <v>39022</v>
      </c>
      <c r="H125" s="19">
        <v>39017</v>
      </c>
      <c r="I125" s="20">
        <v>39016</v>
      </c>
    </row>
    <row r="126" spans="1:9" ht="10.8" x14ac:dyDescent="0.25">
      <c r="A126" s="45"/>
      <c r="B126" s="42"/>
      <c r="C126" s="43"/>
      <c r="D126" s="44"/>
      <c r="E126" s="44"/>
      <c r="F126" s="38"/>
      <c r="G126" s="36">
        <v>39052</v>
      </c>
      <c r="H126" s="19">
        <v>39049</v>
      </c>
      <c r="I126" s="20">
        <v>39048</v>
      </c>
    </row>
    <row r="127" spans="1:9" ht="10.8" x14ac:dyDescent="0.25">
      <c r="A127" s="45"/>
      <c r="B127" s="42"/>
      <c r="C127" s="43"/>
      <c r="D127" s="44"/>
      <c r="E127" s="44"/>
      <c r="F127" s="38"/>
      <c r="G127" s="36">
        <v>39083</v>
      </c>
      <c r="H127" s="19">
        <v>39078</v>
      </c>
      <c r="I127" s="20">
        <v>39077</v>
      </c>
    </row>
    <row r="128" spans="1:9" ht="10.8" x14ac:dyDescent="0.25">
      <c r="A128" s="45"/>
      <c r="B128" s="42"/>
      <c r="C128" s="43"/>
      <c r="D128" s="44"/>
      <c r="E128" s="44"/>
      <c r="F128" s="38"/>
      <c r="G128" s="36">
        <v>39114</v>
      </c>
      <c r="H128" s="19">
        <v>39111</v>
      </c>
      <c r="I128" s="20">
        <v>39108</v>
      </c>
    </row>
    <row r="129" spans="1:9" ht="10.8" x14ac:dyDescent="0.25">
      <c r="A129" s="45"/>
      <c r="B129" s="42"/>
      <c r="C129" s="43"/>
      <c r="D129" s="44"/>
      <c r="E129" s="44"/>
      <c r="F129" s="38"/>
      <c r="G129" s="36">
        <v>39142</v>
      </c>
      <c r="H129" s="19">
        <v>39139</v>
      </c>
      <c r="I129" s="20">
        <v>39136</v>
      </c>
    </row>
    <row r="130" spans="1:9" ht="10.8" x14ac:dyDescent="0.25">
      <c r="A130" s="45"/>
      <c r="B130" s="42"/>
      <c r="C130" s="43"/>
      <c r="D130" s="44"/>
      <c r="E130" s="44"/>
      <c r="F130" s="38"/>
      <c r="G130" s="36">
        <v>39173</v>
      </c>
      <c r="H130" s="19">
        <v>39169</v>
      </c>
      <c r="I130" s="20">
        <v>39168</v>
      </c>
    </row>
    <row r="131" spans="1:9" ht="10.8" x14ac:dyDescent="0.25">
      <c r="A131" s="45"/>
      <c r="B131" s="42"/>
      <c r="C131" s="43"/>
      <c r="D131" s="44"/>
      <c r="E131" s="44"/>
      <c r="F131" s="38"/>
      <c r="G131" s="36">
        <v>39203</v>
      </c>
      <c r="H131" s="19">
        <v>39198</v>
      </c>
      <c r="I131" s="20">
        <v>39197</v>
      </c>
    </row>
    <row r="132" spans="1:9" ht="10.8" x14ac:dyDescent="0.25">
      <c r="A132" s="45"/>
      <c r="B132" s="42"/>
      <c r="C132" s="43"/>
      <c r="D132" s="44"/>
      <c r="E132" s="44"/>
      <c r="F132" s="38"/>
      <c r="G132" s="36">
        <v>39234</v>
      </c>
      <c r="H132" s="19">
        <v>39231</v>
      </c>
      <c r="I132" s="20">
        <v>39227</v>
      </c>
    </row>
    <row r="133" spans="1:9" ht="10.8" x14ac:dyDescent="0.25">
      <c r="A133" s="45"/>
      <c r="B133" s="42"/>
      <c r="C133" s="43"/>
      <c r="D133" s="44"/>
      <c r="E133" s="44"/>
      <c r="F133" s="38"/>
      <c r="G133" s="36">
        <v>39264</v>
      </c>
      <c r="H133" s="19">
        <v>39260</v>
      </c>
      <c r="I133" s="20">
        <v>39259</v>
      </c>
    </row>
    <row r="134" spans="1:9" ht="10.8" x14ac:dyDescent="0.25">
      <c r="A134" s="45"/>
      <c r="B134" s="42"/>
      <c r="C134" s="43"/>
      <c r="D134" s="44"/>
      <c r="E134" s="44"/>
      <c r="F134" s="38"/>
      <c r="G134" s="36">
        <v>39295</v>
      </c>
      <c r="H134" s="19">
        <v>39290</v>
      </c>
      <c r="I134" s="20">
        <v>39289</v>
      </c>
    </row>
    <row r="135" spans="1:9" ht="10.8" x14ac:dyDescent="0.25">
      <c r="A135" s="45"/>
      <c r="B135" s="42"/>
      <c r="C135" s="43"/>
      <c r="D135" s="44"/>
      <c r="E135" s="44"/>
      <c r="F135" s="38"/>
      <c r="G135" s="36">
        <v>39326</v>
      </c>
      <c r="H135" s="19">
        <v>39323</v>
      </c>
      <c r="I135" s="20">
        <v>39322</v>
      </c>
    </row>
    <row r="136" spans="1:9" ht="10.8" x14ac:dyDescent="0.25">
      <c r="A136" s="45"/>
      <c r="B136" s="42"/>
      <c r="C136" s="43"/>
      <c r="D136" s="44"/>
      <c r="E136" s="44"/>
      <c r="F136" s="38"/>
      <c r="G136" s="36">
        <v>39356</v>
      </c>
      <c r="H136" s="19">
        <v>39351</v>
      </c>
      <c r="I136" s="20">
        <v>39350</v>
      </c>
    </row>
    <row r="137" spans="1:9" ht="10.8" x14ac:dyDescent="0.25">
      <c r="A137" s="45"/>
      <c r="B137" s="42"/>
      <c r="C137" s="43"/>
      <c r="D137" s="44"/>
      <c r="E137" s="44"/>
      <c r="F137" s="38"/>
      <c r="G137" s="36">
        <v>39387</v>
      </c>
      <c r="H137" s="19">
        <v>39384</v>
      </c>
      <c r="I137" s="20">
        <v>39381</v>
      </c>
    </row>
    <row r="138" spans="1:9" ht="10.8" x14ac:dyDescent="0.25">
      <c r="A138" s="45"/>
      <c r="B138" s="42"/>
      <c r="C138" s="43"/>
      <c r="D138" s="44"/>
      <c r="E138" s="44"/>
      <c r="F138" s="38"/>
      <c r="G138" s="36">
        <v>39417</v>
      </c>
      <c r="H138" s="19">
        <v>39414</v>
      </c>
      <c r="I138" s="20">
        <v>39413</v>
      </c>
    </row>
    <row r="139" spans="1:9" ht="10.8" x14ac:dyDescent="0.25">
      <c r="A139" s="45"/>
      <c r="B139" s="42"/>
      <c r="C139" s="43"/>
      <c r="D139" s="44"/>
      <c r="E139" s="44"/>
      <c r="F139" s="38"/>
      <c r="G139" s="36">
        <v>39448</v>
      </c>
      <c r="H139" s="19">
        <v>39443</v>
      </c>
      <c r="I139" s="20">
        <v>39442</v>
      </c>
    </row>
    <row r="140" spans="1:9" ht="10.8" x14ac:dyDescent="0.25">
      <c r="A140" s="45"/>
      <c r="B140" s="42"/>
      <c r="C140" s="43"/>
      <c r="D140" s="44"/>
      <c r="E140" s="44"/>
      <c r="F140" s="38"/>
      <c r="G140" s="36">
        <v>39479</v>
      </c>
      <c r="H140" s="19">
        <v>39476</v>
      </c>
      <c r="I140" s="20">
        <v>39475</v>
      </c>
    </row>
    <row r="141" spans="1:9" ht="10.8" x14ac:dyDescent="0.25">
      <c r="A141" s="45"/>
      <c r="B141" s="42"/>
      <c r="C141" s="43"/>
      <c r="D141" s="44"/>
      <c r="E141" s="44"/>
      <c r="F141" s="38"/>
      <c r="G141" s="36">
        <v>39508</v>
      </c>
      <c r="H141" s="19">
        <v>39505</v>
      </c>
      <c r="I141" s="20">
        <v>39504</v>
      </c>
    </row>
    <row r="142" spans="1:9" ht="10.8" x14ac:dyDescent="0.25">
      <c r="A142" s="45"/>
      <c r="B142" s="42"/>
      <c r="C142" s="43"/>
      <c r="D142" s="44"/>
      <c r="E142" s="44"/>
      <c r="F142" s="38"/>
      <c r="G142" s="36">
        <v>39539</v>
      </c>
      <c r="H142" s="19">
        <v>39534</v>
      </c>
      <c r="I142" s="20">
        <v>39533</v>
      </c>
    </row>
    <row r="143" spans="1:9" ht="10.8" x14ac:dyDescent="0.25">
      <c r="A143" s="45"/>
      <c r="B143" s="42"/>
      <c r="C143" s="43"/>
      <c r="D143" s="44"/>
      <c r="E143" s="44"/>
      <c r="F143" s="38"/>
      <c r="G143" s="36">
        <v>39569</v>
      </c>
      <c r="H143" s="19">
        <v>39566</v>
      </c>
      <c r="I143" s="20">
        <v>39563</v>
      </c>
    </row>
    <row r="144" spans="1:9" ht="10.8" x14ac:dyDescent="0.25">
      <c r="A144" s="45"/>
      <c r="B144" s="42"/>
      <c r="C144" s="43"/>
      <c r="D144" s="44"/>
      <c r="E144" s="44"/>
      <c r="F144" s="38"/>
      <c r="G144" s="36">
        <v>39600</v>
      </c>
      <c r="H144" s="19">
        <v>39596</v>
      </c>
      <c r="I144" s="20">
        <v>39595</v>
      </c>
    </row>
    <row r="145" spans="1:9" ht="10.8" x14ac:dyDescent="0.25">
      <c r="A145" s="45"/>
      <c r="B145" s="42"/>
      <c r="C145" s="43"/>
      <c r="D145" s="44"/>
      <c r="E145" s="44"/>
      <c r="F145" s="38"/>
      <c r="G145" s="36">
        <v>39630</v>
      </c>
      <c r="H145" s="19">
        <v>39625</v>
      </c>
      <c r="I145" s="20">
        <v>39624</v>
      </c>
    </row>
    <row r="146" spans="1:9" ht="10.8" x14ac:dyDescent="0.25">
      <c r="A146" s="45"/>
      <c r="B146" s="42"/>
      <c r="C146" s="43"/>
      <c r="D146" s="44"/>
      <c r="E146" s="44"/>
      <c r="F146" s="38"/>
      <c r="G146" s="36">
        <v>39661</v>
      </c>
      <c r="H146" s="19">
        <v>39658</v>
      </c>
      <c r="I146" s="20">
        <v>39657</v>
      </c>
    </row>
    <row r="147" spans="1:9" ht="10.8" x14ac:dyDescent="0.25">
      <c r="A147" s="45"/>
      <c r="B147" s="42"/>
      <c r="C147" s="43"/>
      <c r="D147" s="44"/>
      <c r="E147" s="44"/>
      <c r="F147" s="38"/>
      <c r="G147" s="36">
        <v>39692</v>
      </c>
      <c r="H147" s="19">
        <v>39687</v>
      </c>
      <c r="I147" s="20">
        <v>39686</v>
      </c>
    </row>
    <row r="148" spans="1:9" ht="10.8" x14ac:dyDescent="0.25">
      <c r="A148" s="45"/>
      <c r="B148" s="42"/>
      <c r="C148" s="43"/>
      <c r="D148" s="44"/>
      <c r="E148" s="44"/>
      <c r="F148" s="38"/>
      <c r="G148" s="36">
        <v>39722</v>
      </c>
      <c r="H148" s="19">
        <v>39717</v>
      </c>
      <c r="I148" s="20">
        <v>39716</v>
      </c>
    </row>
    <row r="149" spans="1:9" ht="10.8" x14ac:dyDescent="0.25">
      <c r="A149" s="45"/>
      <c r="B149" s="42"/>
      <c r="C149" s="43"/>
      <c r="D149" s="44"/>
      <c r="E149" s="44"/>
      <c r="F149" s="38"/>
      <c r="G149" s="36">
        <v>39753</v>
      </c>
      <c r="H149" s="19">
        <v>39750</v>
      </c>
      <c r="I149" s="20">
        <v>39749</v>
      </c>
    </row>
    <row r="150" spans="1:9" ht="10.8" x14ac:dyDescent="0.25">
      <c r="A150" s="45"/>
      <c r="B150" s="42"/>
      <c r="C150" s="43"/>
      <c r="D150" s="44"/>
      <c r="E150" s="44"/>
      <c r="F150" s="38"/>
      <c r="G150" s="36">
        <v>39783</v>
      </c>
      <c r="H150" s="19">
        <v>39777</v>
      </c>
      <c r="I150" s="20">
        <v>39776</v>
      </c>
    </row>
    <row r="151" spans="1:9" ht="10.8" x14ac:dyDescent="0.25">
      <c r="A151" s="45"/>
      <c r="B151" s="42"/>
      <c r="C151" s="43"/>
      <c r="D151" s="44"/>
      <c r="E151" s="44"/>
      <c r="F151" s="38"/>
      <c r="G151" s="36">
        <v>39814</v>
      </c>
      <c r="H151" s="19">
        <v>39811</v>
      </c>
      <c r="I151" s="20">
        <v>39808</v>
      </c>
    </row>
    <row r="152" spans="1:9" ht="10.8" x14ac:dyDescent="0.25">
      <c r="A152" s="45"/>
      <c r="B152" s="42"/>
      <c r="C152" s="43"/>
      <c r="D152" s="44"/>
      <c r="E152" s="44"/>
      <c r="F152" s="38"/>
      <c r="G152" s="36">
        <v>39845</v>
      </c>
      <c r="H152" s="19">
        <v>39841</v>
      </c>
      <c r="I152" s="20">
        <v>39840</v>
      </c>
    </row>
    <row r="153" spans="1:9" ht="10.8" x14ac:dyDescent="0.25">
      <c r="A153" s="45"/>
      <c r="B153" s="42"/>
      <c r="C153" s="43"/>
      <c r="D153" s="44"/>
      <c r="E153" s="44"/>
      <c r="F153" s="38"/>
      <c r="G153" s="36">
        <v>39873</v>
      </c>
      <c r="H153" s="19">
        <v>39869</v>
      </c>
      <c r="I153" s="20">
        <v>39868</v>
      </c>
    </row>
    <row r="154" spans="1:9" ht="10.8" x14ac:dyDescent="0.25">
      <c r="A154" s="45"/>
      <c r="B154" s="42"/>
      <c r="C154" s="43"/>
      <c r="D154" s="44"/>
      <c r="E154" s="44"/>
      <c r="F154" s="38"/>
      <c r="G154" s="36">
        <v>39904</v>
      </c>
      <c r="H154" s="19">
        <v>39899</v>
      </c>
      <c r="I154" s="20">
        <v>39898</v>
      </c>
    </row>
    <row r="155" spans="1:9" ht="10.8" x14ac:dyDescent="0.25">
      <c r="A155" s="45"/>
      <c r="B155" s="42"/>
      <c r="C155" s="43"/>
      <c r="D155" s="44"/>
      <c r="E155" s="44"/>
      <c r="F155" s="38"/>
      <c r="G155" s="36">
        <v>39934</v>
      </c>
      <c r="H155" s="19">
        <v>39931</v>
      </c>
      <c r="I155" s="20">
        <v>39930</v>
      </c>
    </row>
    <row r="156" spans="1:9" ht="10.8" x14ac:dyDescent="0.25">
      <c r="A156" s="45"/>
      <c r="B156" s="42"/>
      <c r="C156" s="43"/>
      <c r="D156" s="44"/>
      <c r="E156" s="44"/>
      <c r="F156" s="38"/>
      <c r="G156" s="36">
        <v>39965</v>
      </c>
      <c r="H156" s="19">
        <v>39960</v>
      </c>
      <c r="I156" s="20">
        <v>39959</v>
      </c>
    </row>
    <row r="157" spans="1:9" ht="10.8" x14ac:dyDescent="0.25">
      <c r="A157" s="45"/>
      <c r="B157" s="42"/>
      <c r="C157" s="43"/>
      <c r="D157" s="44"/>
      <c r="E157" s="44"/>
      <c r="F157" s="38"/>
      <c r="G157" s="36">
        <v>39995</v>
      </c>
      <c r="H157" s="19">
        <v>39990</v>
      </c>
      <c r="I157" s="20">
        <v>39989</v>
      </c>
    </row>
    <row r="158" spans="1:9" ht="10.8" x14ac:dyDescent="0.25">
      <c r="A158" s="45"/>
      <c r="B158" s="42"/>
      <c r="C158" s="43"/>
      <c r="D158" s="44"/>
      <c r="E158" s="44"/>
      <c r="F158" s="38"/>
      <c r="G158" s="36">
        <v>40026</v>
      </c>
      <c r="H158" s="19">
        <v>40023</v>
      </c>
      <c r="I158" s="20">
        <v>40022</v>
      </c>
    </row>
    <row r="159" spans="1:9" ht="10.8" x14ac:dyDescent="0.25">
      <c r="A159" s="45"/>
      <c r="B159" s="42"/>
      <c r="C159" s="43"/>
      <c r="D159" s="44"/>
      <c r="E159" s="44"/>
      <c r="F159" s="38"/>
      <c r="G159" s="36">
        <v>40057</v>
      </c>
      <c r="H159" s="19">
        <v>40052</v>
      </c>
      <c r="I159" s="20">
        <v>40051</v>
      </c>
    </row>
    <row r="160" spans="1:9" ht="10.8" x14ac:dyDescent="0.25">
      <c r="A160" s="45"/>
      <c r="B160" s="42"/>
      <c r="C160" s="43"/>
      <c r="D160" s="44"/>
      <c r="E160" s="44"/>
      <c r="F160" s="38"/>
      <c r="G160" s="36">
        <v>40087</v>
      </c>
      <c r="H160" s="19">
        <v>40084</v>
      </c>
      <c r="I160" s="20">
        <v>40081</v>
      </c>
    </row>
    <row r="161" spans="1:9" ht="10.8" x14ac:dyDescent="0.25">
      <c r="A161" s="45"/>
      <c r="B161" s="42"/>
      <c r="C161" s="43"/>
      <c r="D161" s="44"/>
      <c r="E161" s="44"/>
      <c r="F161" s="38"/>
      <c r="G161" s="36">
        <v>40118</v>
      </c>
      <c r="H161" s="19">
        <v>40114</v>
      </c>
      <c r="I161" s="20">
        <v>40113</v>
      </c>
    </row>
    <row r="162" spans="1:9" ht="10.8" x14ac:dyDescent="0.25">
      <c r="A162" s="45"/>
      <c r="B162" s="42"/>
      <c r="C162" s="43"/>
      <c r="D162" s="44"/>
      <c r="E162" s="44"/>
      <c r="F162" s="38"/>
      <c r="G162" s="36">
        <v>40148</v>
      </c>
      <c r="H162" s="19">
        <v>40142</v>
      </c>
      <c r="I162" s="20">
        <v>40141</v>
      </c>
    </row>
    <row r="163" spans="1:9" ht="10.8" x14ac:dyDescent="0.25">
      <c r="A163" s="45"/>
      <c r="B163" s="42"/>
      <c r="C163" s="43"/>
      <c r="D163" s="44"/>
      <c r="E163" s="44"/>
      <c r="F163" s="38"/>
      <c r="G163" s="36">
        <v>40179</v>
      </c>
      <c r="H163" s="19">
        <v>40176</v>
      </c>
      <c r="I163" s="20">
        <v>40175</v>
      </c>
    </row>
    <row r="164" spans="1:9" ht="10.8" x14ac:dyDescent="0.25">
      <c r="A164" s="45"/>
      <c r="B164" s="42"/>
      <c r="C164" s="43"/>
      <c r="D164" s="44"/>
      <c r="E164" s="44"/>
      <c r="F164" s="38"/>
      <c r="G164" s="36">
        <v>40210</v>
      </c>
      <c r="H164" s="19">
        <v>40205</v>
      </c>
      <c r="I164" s="20">
        <v>40204</v>
      </c>
    </row>
    <row r="165" spans="1:9" ht="10.8" x14ac:dyDescent="0.25">
      <c r="A165" s="45"/>
      <c r="B165" s="42"/>
      <c r="C165" s="43"/>
      <c r="D165" s="44"/>
      <c r="E165" s="44"/>
      <c r="F165" s="38"/>
      <c r="G165" s="36">
        <v>40238</v>
      </c>
      <c r="H165" s="19">
        <v>40233</v>
      </c>
      <c r="I165" s="20">
        <v>40232</v>
      </c>
    </row>
    <row r="166" spans="1:9" ht="10.8" x14ac:dyDescent="0.25">
      <c r="A166" s="45"/>
      <c r="B166" s="42"/>
      <c r="C166" s="43"/>
      <c r="D166" s="44"/>
      <c r="E166" s="44"/>
      <c r="F166" s="38"/>
      <c r="G166" s="36">
        <v>40269</v>
      </c>
      <c r="H166" s="19">
        <v>40266</v>
      </c>
      <c r="I166" s="20">
        <v>40263</v>
      </c>
    </row>
    <row r="167" spans="1:9" ht="10.8" x14ac:dyDescent="0.25">
      <c r="A167" s="45"/>
      <c r="B167" s="42"/>
      <c r="C167" s="43"/>
      <c r="D167" s="44"/>
      <c r="E167" s="44"/>
      <c r="F167" s="38"/>
      <c r="G167" s="36">
        <v>40299</v>
      </c>
      <c r="H167" s="19">
        <v>40296</v>
      </c>
      <c r="I167" s="20">
        <v>40295</v>
      </c>
    </row>
    <row r="168" spans="1:9" ht="10.8" x14ac:dyDescent="0.25">
      <c r="A168" s="45"/>
      <c r="B168" s="42"/>
      <c r="C168" s="43"/>
      <c r="D168" s="44"/>
      <c r="E168" s="44"/>
      <c r="F168" s="38"/>
      <c r="G168" s="36">
        <v>40330</v>
      </c>
      <c r="H168" s="19">
        <v>40324</v>
      </c>
      <c r="I168" s="20">
        <v>40323</v>
      </c>
    </row>
    <row r="169" spans="1:9" ht="10.8" x14ac:dyDescent="0.25">
      <c r="A169" s="45"/>
      <c r="B169" s="42"/>
      <c r="C169" s="43"/>
      <c r="D169" s="44"/>
      <c r="E169" s="44"/>
      <c r="F169" s="38"/>
      <c r="G169" s="36">
        <v>40360</v>
      </c>
      <c r="H169" s="19">
        <v>40357</v>
      </c>
      <c r="I169" s="20">
        <v>40354</v>
      </c>
    </row>
    <row r="170" spans="1:9" ht="10.8" x14ac:dyDescent="0.25">
      <c r="A170" s="45"/>
      <c r="B170" s="42"/>
      <c r="C170" s="43"/>
      <c r="D170" s="44"/>
      <c r="E170" s="44"/>
      <c r="F170" s="38"/>
      <c r="G170" s="36">
        <v>40391</v>
      </c>
      <c r="H170" s="19">
        <v>40387</v>
      </c>
      <c r="I170" s="20">
        <v>40386</v>
      </c>
    </row>
    <row r="171" spans="1:9" ht="10.8" x14ac:dyDescent="0.25">
      <c r="A171" s="45"/>
      <c r="B171" s="42"/>
      <c r="C171" s="43"/>
      <c r="D171" s="44"/>
      <c r="E171" s="44"/>
      <c r="F171" s="38"/>
      <c r="G171" s="36">
        <v>40422</v>
      </c>
      <c r="H171" s="19">
        <v>40417</v>
      </c>
      <c r="I171" s="20">
        <v>40416</v>
      </c>
    </row>
    <row r="172" spans="1:9" ht="10.8" x14ac:dyDescent="0.25">
      <c r="A172" s="45"/>
      <c r="B172" s="42"/>
      <c r="C172" s="43"/>
      <c r="D172" s="44"/>
      <c r="E172" s="44"/>
      <c r="F172" s="38"/>
      <c r="G172" s="36">
        <v>40452</v>
      </c>
      <c r="H172" s="19">
        <v>40449</v>
      </c>
      <c r="I172" s="20">
        <v>40448</v>
      </c>
    </row>
    <row r="173" spans="1:9" ht="10.8" x14ac:dyDescent="0.25">
      <c r="A173" s="45"/>
      <c r="B173" s="42"/>
      <c r="C173" s="43"/>
      <c r="D173" s="44"/>
      <c r="E173" s="44"/>
      <c r="F173" s="38"/>
      <c r="G173" s="36">
        <v>40483</v>
      </c>
      <c r="H173" s="19">
        <v>40478</v>
      </c>
      <c r="I173" s="20">
        <v>40477</v>
      </c>
    </row>
    <row r="174" spans="1:9" ht="10.8" x14ac:dyDescent="0.25">
      <c r="A174" s="45"/>
      <c r="B174" s="42"/>
      <c r="C174" s="43"/>
      <c r="D174" s="44"/>
      <c r="E174" s="44"/>
      <c r="F174" s="38"/>
      <c r="G174" s="36">
        <v>40513</v>
      </c>
      <c r="H174" s="19">
        <v>40508</v>
      </c>
      <c r="I174" s="20">
        <v>40506</v>
      </c>
    </row>
    <row r="175" spans="1:9" ht="10.8" x14ac:dyDescent="0.25">
      <c r="A175" s="45"/>
      <c r="B175" s="42"/>
      <c r="C175" s="43"/>
      <c r="D175" s="44"/>
      <c r="E175" s="44"/>
      <c r="F175" s="38"/>
      <c r="G175" s="36">
        <v>40544</v>
      </c>
      <c r="H175" s="19">
        <v>40540</v>
      </c>
      <c r="I175" s="20">
        <v>40539</v>
      </c>
    </row>
    <row r="176" spans="1:9" ht="10.8" x14ac:dyDescent="0.25">
      <c r="A176" s="45"/>
      <c r="B176" s="42"/>
      <c r="C176" s="43"/>
      <c r="D176" s="44"/>
      <c r="E176" s="44"/>
      <c r="F176" s="38"/>
      <c r="G176" s="36">
        <v>40575</v>
      </c>
      <c r="H176" s="19">
        <v>40570</v>
      </c>
      <c r="I176" s="20">
        <v>40569</v>
      </c>
    </row>
    <row r="177" spans="1:9" ht="10.8" x14ac:dyDescent="0.25">
      <c r="A177" s="45"/>
      <c r="B177" s="42"/>
      <c r="C177" s="43"/>
      <c r="D177" s="44"/>
      <c r="E177" s="44"/>
      <c r="F177" s="38"/>
      <c r="G177" s="36">
        <v>40603</v>
      </c>
      <c r="H177" s="19">
        <v>40598</v>
      </c>
      <c r="I177" s="20">
        <v>40597</v>
      </c>
    </row>
    <row r="178" spans="1:9" ht="10.8" x14ac:dyDescent="0.25">
      <c r="A178" s="45"/>
      <c r="B178" s="42"/>
      <c r="C178" s="43"/>
      <c r="D178" s="44"/>
      <c r="E178" s="44"/>
      <c r="F178" s="38"/>
      <c r="G178" s="36">
        <v>40634</v>
      </c>
      <c r="H178" s="19">
        <v>40631</v>
      </c>
      <c r="I178" s="20">
        <v>40630</v>
      </c>
    </row>
    <row r="179" spans="1:9" ht="10.8" x14ac:dyDescent="0.25">
      <c r="A179" s="45"/>
      <c r="B179" s="42"/>
      <c r="C179" s="43"/>
      <c r="D179" s="44"/>
      <c r="E179" s="44"/>
      <c r="F179" s="38"/>
      <c r="G179" s="36">
        <v>40664</v>
      </c>
      <c r="H179" s="19">
        <v>40660</v>
      </c>
      <c r="I179" s="20">
        <v>40659</v>
      </c>
    </row>
    <row r="180" spans="1:9" ht="10.8" x14ac:dyDescent="0.25">
      <c r="A180" s="45"/>
      <c r="B180" s="42"/>
      <c r="C180" s="43"/>
      <c r="D180" s="44"/>
      <c r="E180" s="44"/>
      <c r="F180" s="38"/>
      <c r="G180" s="36">
        <v>40695</v>
      </c>
      <c r="H180" s="19">
        <v>40689</v>
      </c>
      <c r="I180" s="20">
        <v>40688</v>
      </c>
    </row>
    <row r="181" spans="1:9" ht="10.8" x14ac:dyDescent="0.25">
      <c r="A181" s="45"/>
      <c r="B181" s="42"/>
      <c r="C181" s="43"/>
      <c r="D181" s="44"/>
      <c r="E181" s="44"/>
      <c r="F181" s="38"/>
      <c r="G181" s="36">
        <v>40725</v>
      </c>
      <c r="H181" s="19">
        <v>40722</v>
      </c>
      <c r="I181" s="20">
        <v>40721</v>
      </c>
    </row>
    <row r="182" spans="1:9" ht="10.8" x14ac:dyDescent="0.25">
      <c r="A182" s="45"/>
      <c r="B182" s="42"/>
      <c r="C182" s="43"/>
      <c r="D182" s="44"/>
      <c r="E182" s="44"/>
      <c r="F182" s="38"/>
      <c r="G182" s="36">
        <v>40756</v>
      </c>
      <c r="H182" s="19">
        <v>40751</v>
      </c>
      <c r="I182" s="20">
        <v>40750</v>
      </c>
    </row>
    <row r="183" spans="1:9" ht="10.8" x14ac:dyDescent="0.25">
      <c r="A183" s="45"/>
      <c r="B183" s="42"/>
      <c r="C183" s="43"/>
      <c r="D183" s="44"/>
      <c r="E183" s="44"/>
      <c r="F183" s="38"/>
      <c r="G183" s="36">
        <v>40787</v>
      </c>
      <c r="H183" s="19">
        <v>40784</v>
      </c>
      <c r="I183" s="20">
        <v>40781</v>
      </c>
    </row>
    <row r="184" spans="1:9" ht="10.8" x14ac:dyDescent="0.25">
      <c r="A184" s="45"/>
      <c r="B184" s="42"/>
      <c r="C184" s="43"/>
      <c r="D184" s="44"/>
      <c r="E184" s="44"/>
      <c r="F184" s="38"/>
      <c r="G184" s="36">
        <v>40817</v>
      </c>
      <c r="H184" s="19">
        <v>40814</v>
      </c>
      <c r="I184" s="20">
        <v>40813</v>
      </c>
    </row>
    <row r="185" spans="1:9" ht="10.8" x14ac:dyDescent="0.25">
      <c r="A185" s="45"/>
      <c r="B185" s="42"/>
      <c r="C185" s="43"/>
      <c r="D185" s="44"/>
      <c r="E185" s="44"/>
      <c r="F185" s="38"/>
      <c r="G185" s="36">
        <v>40848</v>
      </c>
      <c r="H185" s="19">
        <v>40843</v>
      </c>
      <c r="I185" s="20">
        <v>40842</v>
      </c>
    </row>
    <row r="186" spans="1:9" ht="10.8" x14ac:dyDescent="0.25">
      <c r="A186" s="45"/>
      <c r="B186" s="42"/>
      <c r="C186" s="43"/>
      <c r="D186" s="44"/>
      <c r="E186" s="44"/>
      <c r="F186" s="38"/>
      <c r="G186" s="36">
        <v>40878</v>
      </c>
      <c r="H186" s="19">
        <v>40875</v>
      </c>
      <c r="I186" s="20">
        <v>40872</v>
      </c>
    </row>
    <row r="187" spans="1:9" ht="10.8" x14ac:dyDescent="0.25">
      <c r="A187" s="45"/>
      <c r="B187" s="42"/>
      <c r="C187" s="43"/>
      <c r="D187" s="44"/>
      <c r="E187" s="44"/>
      <c r="F187" s="38"/>
      <c r="G187" s="36">
        <v>40909</v>
      </c>
      <c r="H187" s="19">
        <v>40905</v>
      </c>
      <c r="I187" s="20">
        <v>40904</v>
      </c>
    </row>
    <row r="188" spans="1:9" ht="10.8" x14ac:dyDescent="0.25">
      <c r="A188" s="45"/>
      <c r="B188" s="42"/>
      <c r="C188" s="43"/>
      <c r="D188" s="44"/>
      <c r="E188" s="44"/>
      <c r="F188" s="38"/>
      <c r="G188" s="36">
        <v>40940</v>
      </c>
      <c r="H188" s="19">
        <v>40935</v>
      </c>
      <c r="I188" s="20">
        <v>40934</v>
      </c>
    </row>
    <row r="189" spans="1:9" ht="10.8" x14ac:dyDescent="0.25">
      <c r="A189" s="45"/>
      <c r="B189" s="42"/>
      <c r="C189" s="43"/>
      <c r="D189" s="44"/>
      <c r="E189" s="44"/>
      <c r="F189" s="38"/>
      <c r="G189" s="36">
        <v>40969</v>
      </c>
      <c r="H189" s="19">
        <v>40966</v>
      </c>
      <c r="I189" s="20">
        <v>40963</v>
      </c>
    </row>
    <row r="190" spans="1:9" ht="10.8" x14ac:dyDescent="0.25">
      <c r="A190" s="45"/>
      <c r="B190" s="42"/>
      <c r="C190" s="43"/>
      <c r="D190" s="44"/>
      <c r="E190" s="44"/>
      <c r="F190" s="38"/>
      <c r="G190" s="36">
        <v>41000</v>
      </c>
      <c r="H190" s="19">
        <v>40996</v>
      </c>
      <c r="I190" s="20">
        <v>40995</v>
      </c>
    </row>
    <row r="191" spans="1:9" ht="10.8" x14ac:dyDescent="0.25">
      <c r="A191" s="45"/>
      <c r="B191" s="42"/>
      <c r="C191" s="43"/>
      <c r="D191" s="44"/>
      <c r="E191" s="44"/>
      <c r="F191" s="38"/>
      <c r="G191" s="36">
        <v>41030</v>
      </c>
      <c r="H191" s="19">
        <v>41025</v>
      </c>
      <c r="I191" s="20">
        <v>41024</v>
      </c>
    </row>
    <row r="192" spans="1:9" ht="10.8" x14ac:dyDescent="0.25">
      <c r="A192" s="45"/>
      <c r="B192" s="42"/>
      <c r="C192" s="43"/>
      <c r="D192" s="44"/>
      <c r="E192" s="44"/>
      <c r="F192" s="38"/>
      <c r="G192" s="36">
        <v>41061</v>
      </c>
      <c r="H192" s="19">
        <v>41058</v>
      </c>
      <c r="I192" s="20">
        <v>41054</v>
      </c>
    </row>
    <row r="193" spans="1:9" ht="10.8" x14ac:dyDescent="0.25">
      <c r="A193" s="45"/>
      <c r="B193" s="42"/>
      <c r="C193" s="43"/>
      <c r="D193" s="44"/>
      <c r="E193" s="44"/>
      <c r="F193" s="38"/>
      <c r="G193" s="36">
        <v>41091</v>
      </c>
      <c r="H193" s="19">
        <v>41087</v>
      </c>
      <c r="I193" s="20">
        <v>41086</v>
      </c>
    </row>
    <row r="194" spans="1:9" ht="10.8" x14ac:dyDescent="0.25">
      <c r="A194" s="45"/>
      <c r="B194" s="42"/>
      <c r="C194" s="43"/>
      <c r="D194" s="44"/>
      <c r="E194" s="44"/>
      <c r="F194" s="38"/>
      <c r="G194" s="36">
        <v>41122</v>
      </c>
      <c r="H194" s="19">
        <v>41117</v>
      </c>
      <c r="I194" s="20">
        <v>41116</v>
      </c>
    </row>
    <row r="195" spans="1:9" ht="10.8" x14ac:dyDescent="0.25">
      <c r="A195" s="45"/>
      <c r="B195" s="42"/>
      <c r="C195" s="43"/>
      <c r="D195" s="44"/>
      <c r="E195" s="44"/>
      <c r="F195" s="38"/>
      <c r="G195" s="36">
        <v>41153</v>
      </c>
      <c r="H195" s="19">
        <v>41150</v>
      </c>
      <c r="I195" s="20">
        <v>41149</v>
      </c>
    </row>
    <row r="196" spans="1:9" ht="10.8" x14ac:dyDescent="0.25">
      <c r="A196" s="45"/>
      <c r="B196" s="42"/>
      <c r="C196" s="43"/>
      <c r="D196" s="44"/>
      <c r="E196" s="44"/>
      <c r="F196" s="38"/>
      <c r="G196" s="36">
        <v>41183</v>
      </c>
      <c r="H196" s="19">
        <v>41178</v>
      </c>
      <c r="I196" s="20">
        <v>41177</v>
      </c>
    </row>
    <row r="197" spans="1:9" ht="10.8" x14ac:dyDescent="0.25">
      <c r="A197" s="45"/>
      <c r="B197" s="42"/>
      <c r="C197" s="43"/>
      <c r="D197" s="44"/>
      <c r="E197" s="44"/>
      <c r="F197" s="38"/>
      <c r="G197" s="36">
        <v>41214</v>
      </c>
      <c r="H197" s="19">
        <v>41211</v>
      </c>
      <c r="I197" s="20">
        <v>41208</v>
      </c>
    </row>
    <row r="198" spans="1:9" ht="10.8" x14ac:dyDescent="0.25">
      <c r="A198" s="45"/>
      <c r="B198" s="42"/>
      <c r="C198" s="43"/>
      <c r="D198" s="44"/>
      <c r="E198" s="44"/>
      <c r="F198" s="38"/>
      <c r="G198" s="36">
        <v>41244</v>
      </c>
      <c r="H198" s="19">
        <v>41241</v>
      </c>
      <c r="I198" s="20">
        <v>41240</v>
      </c>
    </row>
    <row r="199" spans="1:9" ht="10.8" x14ac:dyDescent="0.25">
      <c r="A199" s="45"/>
      <c r="B199" s="42"/>
      <c r="C199" s="43"/>
      <c r="D199" s="44"/>
      <c r="E199" s="44"/>
      <c r="F199" s="38"/>
      <c r="G199" s="36">
        <v>41275</v>
      </c>
      <c r="H199" s="19">
        <v>41270</v>
      </c>
      <c r="I199" s="20">
        <v>41269</v>
      </c>
    </row>
    <row r="200" spans="1:9" ht="10.8" x14ac:dyDescent="0.25">
      <c r="A200" s="45"/>
      <c r="B200" s="42"/>
      <c r="C200" s="43"/>
      <c r="D200" s="44"/>
      <c r="E200" s="44"/>
      <c r="F200" s="38"/>
      <c r="G200" s="36">
        <v>41306</v>
      </c>
      <c r="H200" s="19">
        <v>41303</v>
      </c>
      <c r="I200" s="20">
        <v>41302</v>
      </c>
    </row>
    <row r="201" spans="1:9" ht="10.8" x14ac:dyDescent="0.25">
      <c r="A201" s="45"/>
      <c r="B201" s="42"/>
      <c r="C201" s="43"/>
      <c r="D201" s="44"/>
      <c r="E201" s="44"/>
      <c r="F201" s="38"/>
      <c r="G201" s="36">
        <v>41334</v>
      </c>
      <c r="H201" s="19">
        <v>41331</v>
      </c>
      <c r="I201" s="20">
        <v>41330</v>
      </c>
    </row>
    <row r="202" spans="1:9" ht="10.8" x14ac:dyDescent="0.25">
      <c r="A202" s="45"/>
      <c r="B202" s="42"/>
      <c r="C202" s="43"/>
      <c r="D202" s="44"/>
      <c r="E202" s="44"/>
      <c r="F202" s="38"/>
      <c r="G202" s="36">
        <v>41365</v>
      </c>
      <c r="H202" s="19">
        <v>41359</v>
      </c>
      <c r="I202" s="20">
        <v>41358</v>
      </c>
    </row>
    <row r="203" spans="1:9" ht="10.8" x14ac:dyDescent="0.25">
      <c r="A203" s="45"/>
      <c r="B203" s="42"/>
      <c r="C203" s="43"/>
      <c r="D203" s="44"/>
      <c r="E203" s="44"/>
      <c r="F203" s="38"/>
      <c r="G203" s="36">
        <v>41395</v>
      </c>
      <c r="H203" s="19">
        <v>41390</v>
      </c>
      <c r="I203" s="20">
        <v>41389</v>
      </c>
    </row>
    <row r="204" spans="1:9" ht="10.8" x14ac:dyDescent="0.25">
      <c r="A204" s="45"/>
      <c r="B204" s="42"/>
      <c r="C204" s="43"/>
      <c r="D204" s="44"/>
      <c r="E204" s="44"/>
      <c r="F204" s="38"/>
      <c r="G204" s="36">
        <v>41426</v>
      </c>
      <c r="H204" s="19">
        <v>41423</v>
      </c>
      <c r="I204" s="20">
        <v>41422</v>
      </c>
    </row>
    <row r="205" spans="1:9" ht="10.8" x14ac:dyDescent="0.25">
      <c r="A205" s="45"/>
      <c r="B205" s="42"/>
      <c r="C205" s="43"/>
      <c r="D205" s="44"/>
      <c r="E205" s="44"/>
      <c r="F205" s="38"/>
      <c r="G205" s="36">
        <v>41456</v>
      </c>
      <c r="H205" s="19">
        <v>41451</v>
      </c>
      <c r="I205" s="20">
        <v>41450</v>
      </c>
    </row>
    <row r="206" spans="1:9" ht="10.8" x14ac:dyDescent="0.25">
      <c r="A206" s="45"/>
      <c r="B206" s="42"/>
      <c r="C206" s="43"/>
      <c r="D206" s="44"/>
      <c r="E206" s="44"/>
      <c r="F206" s="38"/>
      <c r="G206" s="36">
        <v>41487</v>
      </c>
      <c r="H206" s="19">
        <v>41484</v>
      </c>
      <c r="I206" s="20">
        <v>41481</v>
      </c>
    </row>
    <row r="207" spans="1:9" ht="10.8" x14ac:dyDescent="0.25">
      <c r="A207" s="45"/>
      <c r="B207" s="42"/>
      <c r="C207" s="43"/>
      <c r="D207" s="44"/>
      <c r="E207" s="44"/>
      <c r="F207" s="38"/>
      <c r="G207" s="36">
        <v>41518</v>
      </c>
      <c r="H207" s="19">
        <v>41514</v>
      </c>
      <c r="I207" s="20">
        <v>41513</v>
      </c>
    </row>
    <row r="208" spans="1:9" ht="10.8" x14ac:dyDescent="0.25">
      <c r="A208" s="45"/>
      <c r="B208" s="42"/>
      <c r="C208" s="43"/>
      <c r="D208" s="44"/>
      <c r="E208" s="44"/>
      <c r="F208" s="38"/>
      <c r="G208" s="36">
        <v>41548</v>
      </c>
      <c r="H208" s="19">
        <v>41543</v>
      </c>
      <c r="I208" s="20">
        <v>41542</v>
      </c>
    </row>
    <row r="209" spans="1:9" ht="10.8" x14ac:dyDescent="0.25">
      <c r="A209" s="45"/>
      <c r="B209" s="42"/>
      <c r="C209" s="43"/>
      <c r="D209" s="44"/>
      <c r="E209" s="44"/>
      <c r="F209" s="38"/>
      <c r="G209" s="36">
        <v>41579</v>
      </c>
      <c r="H209" s="19">
        <v>41576</v>
      </c>
      <c r="I209" s="20">
        <v>41575</v>
      </c>
    </row>
    <row r="210" spans="1:9" ht="10.8" x14ac:dyDescent="0.25">
      <c r="A210" s="45"/>
      <c r="B210" s="42"/>
      <c r="C210" s="43"/>
      <c r="D210" s="44"/>
      <c r="E210" s="44"/>
      <c r="F210" s="38"/>
      <c r="G210" s="36">
        <v>41609</v>
      </c>
      <c r="H210" s="19">
        <v>41604</v>
      </c>
      <c r="I210" s="20">
        <v>41603</v>
      </c>
    </row>
    <row r="211" spans="1:9" ht="10.8" x14ac:dyDescent="0.25">
      <c r="A211" s="45"/>
      <c r="B211" s="42"/>
      <c r="C211" s="43"/>
      <c r="D211" s="44"/>
      <c r="E211" s="44"/>
      <c r="F211" s="38"/>
      <c r="G211" s="36">
        <v>41640</v>
      </c>
      <c r="H211" s="19">
        <v>41635</v>
      </c>
      <c r="I211" s="20">
        <v>41634</v>
      </c>
    </row>
    <row r="212" spans="1:9" ht="10.8" x14ac:dyDescent="0.25">
      <c r="A212" s="45"/>
      <c r="B212" s="42"/>
      <c r="C212" s="43"/>
      <c r="D212" s="44"/>
      <c r="E212" s="44"/>
      <c r="F212" s="38"/>
      <c r="G212" s="36">
        <v>41671</v>
      </c>
      <c r="H212" s="19">
        <v>41668</v>
      </c>
      <c r="I212" s="20">
        <v>41667</v>
      </c>
    </row>
    <row r="213" spans="1:9" ht="10.8" x14ac:dyDescent="0.25">
      <c r="A213" s="45"/>
      <c r="B213" s="42"/>
      <c r="C213" s="43"/>
      <c r="D213" s="44"/>
      <c r="E213" s="44"/>
      <c r="F213" s="38"/>
      <c r="G213" s="36">
        <v>41699</v>
      </c>
      <c r="H213" s="19">
        <v>41696</v>
      </c>
      <c r="I213" s="20">
        <v>41695</v>
      </c>
    </row>
    <row r="214" spans="1:9" ht="10.8" x14ac:dyDescent="0.25">
      <c r="A214" s="45"/>
      <c r="B214" s="42"/>
      <c r="C214" s="43"/>
      <c r="D214" s="44"/>
      <c r="E214" s="44"/>
      <c r="F214" s="38"/>
      <c r="G214" s="36">
        <v>41730</v>
      </c>
      <c r="H214" s="19">
        <v>41725</v>
      </c>
      <c r="I214" s="20">
        <v>41724</v>
      </c>
    </row>
    <row r="215" spans="1:9" ht="10.8" x14ac:dyDescent="0.25">
      <c r="A215" s="45"/>
      <c r="B215" s="42"/>
      <c r="C215" s="43"/>
      <c r="D215" s="44"/>
      <c r="E215" s="44"/>
      <c r="F215" s="38"/>
      <c r="G215" s="36">
        <v>41760</v>
      </c>
      <c r="H215" s="19">
        <v>41757</v>
      </c>
      <c r="I215" s="20">
        <v>41754</v>
      </c>
    </row>
    <row r="216" spans="1:9" ht="10.8" x14ac:dyDescent="0.25">
      <c r="A216" s="45"/>
      <c r="B216" s="42"/>
      <c r="C216" s="43"/>
      <c r="D216" s="44"/>
      <c r="E216" s="44"/>
      <c r="F216" s="38"/>
      <c r="G216" s="36">
        <v>41791</v>
      </c>
      <c r="H216" s="19">
        <v>41787</v>
      </c>
      <c r="I216" s="20">
        <v>41786</v>
      </c>
    </row>
    <row r="217" spans="1:9" ht="10.8" x14ac:dyDescent="0.25">
      <c r="A217" s="45"/>
      <c r="B217" s="42"/>
      <c r="C217" s="43"/>
      <c r="D217" s="44"/>
      <c r="E217" s="44"/>
      <c r="F217" s="38"/>
      <c r="G217" s="36">
        <v>41821</v>
      </c>
      <c r="H217" s="19">
        <v>41816</v>
      </c>
      <c r="I217" s="20">
        <v>41815</v>
      </c>
    </row>
    <row r="218" spans="1:9" ht="10.8" x14ac:dyDescent="0.25">
      <c r="A218" s="45"/>
      <c r="B218" s="42"/>
      <c r="C218" s="43"/>
      <c r="D218" s="44"/>
      <c r="E218" s="44"/>
      <c r="F218" s="38"/>
      <c r="G218" s="36">
        <v>41852</v>
      </c>
      <c r="H218" s="19">
        <v>41849</v>
      </c>
      <c r="I218" s="20">
        <v>41848</v>
      </c>
    </row>
    <row r="219" spans="1:9" ht="10.8" x14ac:dyDescent="0.25">
      <c r="A219" s="45"/>
      <c r="B219" s="42"/>
      <c r="C219" s="43"/>
      <c r="D219" s="44"/>
      <c r="E219" s="44"/>
      <c r="F219" s="38"/>
      <c r="G219" s="36">
        <v>41883</v>
      </c>
      <c r="H219" s="19">
        <v>41878</v>
      </c>
      <c r="I219" s="20">
        <v>41877</v>
      </c>
    </row>
    <row r="220" spans="1:9" ht="10.8" x14ac:dyDescent="0.25">
      <c r="A220" s="45"/>
      <c r="B220" s="42"/>
      <c r="C220" s="43"/>
      <c r="D220" s="44"/>
      <c r="E220" s="44"/>
      <c r="F220" s="38"/>
      <c r="G220" s="36">
        <v>41913</v>
      </c>
      <c r="H220" s="19">
        <v>41908</v>
      </c>
      <c r="I220" s="20">
        <v>41907</v>
      </c>
    </row>
    <row r="221" spans="1:9" ht="10.8" x14ac:dyDescent="0.25">
      <c r="A221" s="45"/>
      <c r="B221" s="42"/>
      <c r="C221" s="43"/>
      <c r="D221" s="44"/>
      <c r="E221" s="44"/>
      <c r="F221" s="38"/>
      <c r="G221" s="36">
        <v>41944</v>
      </c>
      <c r="H221" s="19">
        <v>41941</v>
      </c>
      <c r="I221" s="20">
        <v>41940</v>
      </c>
    </row>
    <row r="222" spans="1:9" ht="10.8" x14ac:dyDescent="0.25">
      <c r="A222" s="45"/>
      <c r="B222" s="42"/>
      <c r="C222" s="43"/>
      <c r="D222" s="44"/>
      <c r="E222" s="44"/>
      <c r="F222" s="38"/>
      <c r="G222" s="36">
        <v>41974</v>
      </c>
      <c r="H222" s="19">
        <v>41968</v>
      </c>
      <c r="I222" s="20">
        <v>41967</v>
      </c>
    </row>
    <row r="223" spans="1:9" ht="10.8" x14ac:dyDescent="0.25">
      <c r="A223" s="45"/>
      <c r="B223" s="42"/>
      <c r="C223" s="43"/>
      <c r="D223" s="44"/>
      <c r="E223" s="44"/>
      <c r="F223" s="38"/>
      <c r="G223" s="36">
        <v>42005</v>
      </c>
      <c r="H223" s="19">
        <v>42002</v>
      </c>
      <c r="I223" s="20">
        <v>41999</v>
      </c>
    </row>
    <row r="224" spans="1:9" ht="10.8" x14ac:dyDescent="0.25">
      <c r="A224" s="45"/>
      <c r="B224" s="42"/>
      <c r="C224" s="43"/>
      <c r="D224" s="44"/>
      <c r="E224" s="44"/>
      <c r="F224" s="38"/>
      <c r="G224" s="36">
        <v>42036</v>
      </c>
      <c r="H224" s="19">
        <v>42032</v>
      </c>
      <c r="I224" s="20">
        <v>42031</v>
      </c>
    </row>
    <row r="225" spans="1:9" ht="10.8" x14ac:dyDescent="0.25">
      <c r="A225" s="45"/>
      <c r="B225" s="42"/>
      <c r="C225" s="43"/>
      <c r="D225" s="44"/>
      <c r="E225" s="44"/>
      <c r="F225" s="38"/>
      <c r="G225" s="36">
        <v>42064</v>
      </c>
      <c r="H225" s="19">
        <v>42060</v>
      </c>
      <c r="I225" s="20">
        <v>42059</v>
      </c>
    </row>
    <row r="226" spans="1:9" ht="10.8" x14ac:dyDescent="0.25">
      <c r="A226" s="45"/>
      <c r="B226" s="42"/>
      <c r="C226" s="43"/>
      <c r="D226" s="44"/>
      <c r="E226" s="44"/>
      <c r="F226" s="38"/>
      <c r="G226" s="36">
        <v>42095</v>
      </c>
      <c r="H226" s="19">
        <v>42090</v>
      </c>
      <c r="I226" s="20">
        <v>42089</v>
      </c>
    </row>
    <row r="227" spans="1:9" ht="10.8" x14ac:dyDescent="0.25">
      <c r="A227" s="45"/>
      <c r="B227" s="42"/>
      <c r="C227" s="43"/>
      <c r="D227" s="44"/>
      <c r="E227" s="44"/>
      <c r="F227" s="38"/>
      <c r="G227" s="36">
        <v>42125</v>
      </c>
      <c r="H227" s="19">
        <v>42122</v>
      </c>
      <c r="I227" s="20">
        <v>42121</v>
      </c>
    </row>
    <row r="228" spans="1:9" ht="10.8" x14ac:dyDescent="0.25">
      <c r="A228" s="45"/>
      <c r="B228" s="42"/>
      <c r="C228" s="43"/>
      <c r="D228" s="44"/>
      <c r="E228" s="44"/>
      <c r="F228" s="38"/>
      <c r="G228" s="36">
        <v>42156</v>
      </c>
      <c r="H228" s="19">
        <v>42151</v>
      </c>
      <c r="I228" s="20">
        <v>42150</v>
      </c>
    </row>
    <row r="229" spans="1:9" ht="10.8" x14ac:dyDescent="0.25">
      <c r="A229" s="45"/>
      <c r="B229" s="42"/>
      <c r="C229" s="43"/>
      <c r="D229" s="44"/>
      <c r="E229" s="44"/>
      <c r="F229" s="38"/>
      <c r="G229" s="36">
        <v>42186</v>
      </c>
      <c r="H229" s="19">
        <v>42181</v>
      </c>
      <c r="I229" s="20">
        <v>42180</v>
      </c>
    </row>
    <row r="230" spans="1:9" ht="10.8" x14ac:dyDescent="0.25">
      <c r="A230" s="45"/>
      <c r="B230" s="42"/>
      <c r="C230" s="43"/>
      <c r="D230" s="44"/>
      <c r="E230" s="44"/>
      <c r="F230" s="38"/>
      <c r="G230" s="36">
        <v>42217</v>
      </c>
      <c r="H230" s="19">
        <v>42214</v>
      </c>
      <c r="I230" s="20">
        <v>42213</v>
      </c>
    </row>
    <row r="231" spans="1:9" ht="10.8" x14ac:dyDescent="0.25">
      <c r="A231" s="45"/>
      <c r="B231" s="42"/>
      <c r="C231" s="43"/>
      <c r="D231" s="44"/>
      <c r="E231" s="44"/>
      <c r="F231" s="38"/>
      <c r="G231" s="36">
        <v>42248</v>
      </c>
      <c r="H231" s="19">
        <v>42243</v>
      </c>
      <c r="I231" s="20">
        <v>42242</v>
      </c>
    </row>
    <row r="232" spans="1:9" ht="10.8" x14ac:dyDescent="0.25">
      <c r="A232" s="45"/>
      <c r="B232" s="42"/>
      <c r="C232" s="43"/>
      <c r="D232" s="44"/>
      <c r="E232" s="44"/>
      <c r="F232" s="38"/>
      <c r="G232" s="36">
        <v>42278</v>
      </c>
      <c r="H232" s="19">
        <v>42275</v>
      </c>
      <c r="I232" s="20">
        <v>42272</v>
      </c>
    </row>
    <row r="233" spans="1:9" ht="10.8" x14ac:dyDescent="0.25">
      <c r="A233" s="45"/>
      <c r="B233" s="42"/>
      <c r="C233" s="43"/>
      <c r="D233" s="44"/>
      <c r="E233" s="44"/>
      <c r="F233" s="38"/>
      <c r="G233" s="36">
        <v>42309</v>
      </c>
      <c r="H233" s="19">
        <v>42305</v>
      </c>
      <c r="I233" s="20">
        <v>42304</v>
      </c>
    </row>
    <row r="234" spans="1:9" ht="10.8" x14ac:dyDescent="0.25">
      <c r="A234" s="45"/>
      <c r="B234" s="42"/>
      <c r="C234" s="43"/>
      <c r="D234" s="44"/>
      <c r="E234" s="44"/>
      <c r="F234" s="44"/>
      <c r="G234" s="15">
        <v>42339</v>
      </c>
      <c r="H234" s="19">
        <v>42333</v>
      </c>
      <c r="I234" s="20">
        <v>42332</v>
      </c>
    </row>
    <row r="235" spans="1:9" ht="10.8" x14ac:dyDescent="0.25">
      <c r="A235" s="45"/>
      <c r="B235" s="42"/>
      <c r="C235" s="43"/>
      <c r="D235" s="44"/>
      <c r="E235" s="44"/>
      <c r="F235" s="44"/>
      <c r="G235" s="15">
        <v>42370</v>
      </c>
      <c r="H235" s="19">
        <v>42367</v>
      </c>
      <c r="I235" s="20">
        <v>42366</v>
      </c>
    </row>
    <row r="236" spans="1:9" ht="10.8" x14ac:dyDescent="0.25">
      <c r="A236" s="45"/>
      <c r="B236" s="42"/>
      <c r="C236" s="43"/>
      <c r="D236" s="44"/>
      <c r="E236" s="44"/>
      <c r="F236" s="44"/>
      <c r="G236" s="15">
        <v>42401</v>
      </c>
      <c r="H236" s="19">
        <v>42396</v>
      </c>
      <c r="I236" s="20">
        <v>42395</v>
      </c>
    </row>
    <row r="237" spans="1:9" ht="10.8" x14ac:dyDescent="0.25">
      <c r="A237" s="45"/>
      <c r="B237" s="42"/>
      <c r="C237" s="43"/>
      <c r="D237" s="44"/>
      <c r="E237" s="44"/>
      <c r="F237" s="44"/>
      <c r="G237" s="15">
        <v>42430</v>
      </c>
      <c r="H237" s="19">
        <v>42425</v>
      </c>
      <c r="I237" s="20">
        <v>42424</v>
      </c>
    </row>
    <row r="238" spans="1:9" ht="10.8" x14ac:dyDescent="0.25">
      <c r="A238" s="45"/>
      <c r="B238" s="42"/>
      <c r="C238" s="43"/>
      <c r="D238" s="44"/>
      <c r="E238" s="44"/>
      <c r="F238" s="44"/>
      <c r="G238" s="15">
        <v>42461</v>
      </c>
      <c r="H238" s="19">
        <v>42458</v>
      </c>
      <c r="I238" s="20">
        <v>42457</v>
      </c>
    </row>
    <row r="239" spans="1:9" ht="10.8" x14ac:dyDescent="0.25">
      <c r="A239" s="45"/>
      <c r="B239" s="42"/>
      <c r="C239" s="43"/>
      <c r="D239" s="44"/>
      <c r="E239" s="44"/>
      <c r="F239" s="44"/>
      <c r="G239" s="15">
        <v>42491</v>
      </c>
      <c r="H239" s="19">
        <v>42487</v>
      </c>
      <c r="I239" s="20">
        <v>42486</v>
      </c>
    </row>
    <row r="240" spans="1:9" ht="10.8" x14ac:dyDescent="0.25">
      <c r="A240" s="45"/>
      <c r="B240" s="42"/>
      <c r="C240" s="43"/>
      <c r="D240" s="44"/>
      <c r="E240" s="44"/>
      <c r="F240" s="44"/>
      <c r="G240" s="15">
        <v>42522</v>
      </c>
      <c r="H240" s="19">
        <v>42516</v>
      </c>
      <c r="I240" s="20">
        <v>42515</v>
      </c>
    </row>
    <row r="241" spans="1:9" ht="10.8" x14ac:dyDescent="0.25">
      <c r="A241" s="45"/>
      <c r="B241" s="42"/>
      <c r="C241" s="43"/>
      <c r="D241" s="44"/>
      <c r="E241" s="44"/>
      <c r="F241" s="44"/>
      <c r="G241" s="15">
        <v>42552</v>
      </c>
      <c r="H241" s="19">
        <v>42549</v>
      </c>
      <c r="I241" s="20">
        <v>42548</v>
      </c>
    </row>
    <row r="242" spans="1:9" ht="10.8" x14ac:dyDescent="0.25">
      <c r="A242" s="45"/>
      <c r="B242" s="42"/>
      <c r="C242" s="43"/>
      <c r="D242" s="44"/>
      <c r="E242" s="44"/>
      <c r="F242" s="44"/>
      <c r="G242" s="15">
        <v>42583</v>
      </c>
      <c r="H242" s="19">
        <v>42578</v>
      </c>
      <c r="I242" s="20">
        <v>42577</v>
      </c>
    </row>
    <row r="243" spans="1:9" ht="10.8" x14ac:dyDescent="0.25">
      <c r="A243" s="45"/>
      <c r="B243" s="42"/>
      <c r="C243" s="43"/>
      <c r="D243" s="44"/>
      <c r="E243" s="44"/>
      <c r="F243" s="44"/>
      <c r="G243" s="15">
        <v>42614</v>
      </c>
      <c r="H243" s="19">
        <v>42611</v>
      </c>
      <c r="I243" s="20">
        <v>42608</v>
      </c>
    </row>
    <row r="244" spans="1:9" ht="10.8" x14ac:dyDescent="0.25">
      <c r="A244" s="45"/>
      <c r="B244" s="42"/>
      <c r="C244" s="43"/>
      <c r="D244" s="44"/>
      <c r="E244" s="44"/>
      <c r="F244" s="44"/>
      <c r="G244" s="15">
        <v>42644</v>
      </c>
      <c r="H244" s="19">
        <v>42641</v>
      </c>
      <c r="I244" s="20">
        <v>42640</v>
      </c>
    </row>
    <row r="245" spans="1:9" ht="10.8" x14ac:dyDescent="0.25">
      <c r="A245" s="45"/>
      <c r="B245" s="42"/>
      <c r="C245" s="43"/>
      <c r="D245" s="44"/>
      <c r="E245" s="44"/>
      <c r="F245" s="44"/>
      <c r="G245" s="15">
        <v>42675</v>
      </c>
      <c r="H245" s="19">
        <v>42670</v>
      </c>
      <c r="I245" s="20">
        <v>42669</v>
      </c>
    </row>
    <row r="246" spans="1:9" ht="10.8" x14ac:dyDescent="0.25">
      <c r="A246" s="45"/>
      <c r="B246" s="42"/>
      <c r="C246" s="43"/>
      <c r="D246" s="44"/>
      <c r="E246" s="44"/>
      <c r="F246" s="44"/>
      <c r="G246" s="15">
        <v>42705</v>
      </c>
      <c r="H246" s="19">
        <v>42702</v>
      </c>
      <c r="I246" s="20">
        <v>42699</v>
      </c>
    </row>
    <row r="247" spans="1:9" ht="10.8" x14ac:dyDescent="0.25">
      <c r="A247" s="45"/>
      <c r="B247" s="42"/>
      <c r="C247" s="43"/>
      <c r="D247" s="44"/>
      <c r="E247" s="44"/>
      <c r="F247" s="44"/>
      <c r="G247" s="15">
        <v>42736</v>
      </c>
      <c r="H247" s="19">
        <v>42732</v>
      </c>
      <c r="I247" s="20">
        <v>42731</v>
      </c>
    </row>
    <row r="248" spans="1:9" ht="10.8" x14ac:dyDescent="0.25">
      <c r="A248" s="45"/>
      <c r="B248" s="42"/>
      <c r="C248" s="43"/>
      <c r="D248" s="44"/>
      <c r="E248" s="44"/>
      <c r="F248" s="44"/>
      <c r="G248" s="15">
        <v>42767</v>
      </c>
      <c r="H248" s="19">
        <v>42762</v>
      </c>
      <c r="I248" s="20">
        <v>42761</v>
      </c>
    </row>
    <row r="249" spans="1:9" ht="10.8" x14ac:dyDescent="0.25">
      <c r="A249" s="45"/>
      <c r="B249" s="42"/>
      <c r="C249" s="43"/>
      <c r="D249" s="44"/>
      <c r="E249" s="44"/>
      <c r="F249" s="44"/>
      <c r="G249" s="15">
        <v>42795</v>
      </c>
      <c r="H249" s="19">
        <v>42790</v>
      </c>
      <c r="I249" s="20">
        <v>42789</v>
      </c>
    </row>
    <row r="250" spans="1:9" ht="10.8" x14ac:dyDescent="0.25">
      <c r="A250" s="45"/>
      <c r="B250" s="42"/>
      <c r="C250" s="43"/>
      <c r="D250" s="44"/>
      <c r="E250" s="44"/>
      <c r="F250" s="44"/>
      <c r="G250" s="15">
        <v>42826</v>
      </c>
      <c r="H250" s="19">
        <v>42823</v>
      </c>
      <c r="I250" s="20">
        <v>42822</v>
      </c>
    </row>
    <row r="251" spans="1:9" ht="10.8" x14ac:dyDescent="0.25">
      <c r="A251" s="45"/>
      <c r="B251" s="42"/>
      <c r="C251" s="43"/>
      <c r="D251" s="44"/>
      <c r="E251" s="44"/>
      <c r="F251" s="44"/>
      <c r="G251" s="15">
        <v>42856</v>
      </c>
      <c r="H251" s="19">
        <v>42851</v>
      </c>
      <c r="I251" s="20">
        <v>42850</v>
      </c>
    </row>
    <row r="252" spans="1:9" ht="10.8" x14ac:dyDescent="0.25">
      <c r="A252" s="45"/>
      <c r="B252" s="42"/>
      <c r="C252" s="43"/>
      <c r="D252" s="44"/>
      <c r="E252" s="44"/>
      <c r="F252" s="44"/>
      <c r="G252" s="15">
        <v>42887</v>
      </c>
      <c r="H252" s="19">
        <v>42881</v>
      </c>
      <c r="I252" s="20">
        <v>42880</v>
      </c>
    </row>
    <row r="253" spans="1:9" ht="10.8" x14ac:dyDescent="0.25">
      <c r="A253" s="45"/>
      <c r="B253" s="42"/>
      <c r="C253" s="43"/>
      <c r="D253" s="44"/>
      <c r="E253" s="44"/>
      <c r="F253" s="44"/>
      <c r="G253" s="15">
        <v>42917</v>
      </c>
      <c r="H253" s="19">
        <v>42914</v>
      </c>
      <c r="I253" s="20">
        <v>42913</v>
      </c>
    </row>
    <row r="254" spans="1:9" ht="10.8" x14ac:dyDescent="0.25">
      <c r="A254" s="45"/>
      <c r="B254" s="42"/>
      <c r="C254" s="43"/>
      <c r="D254" s="44"/>
      <c r="E254" s="44"/>
      <c r="F254" s="44"/>
      <c r="G254" s="15">
        <v>42948</v>
      </c>
      <c r="H254" s="19">
        <v>42943</v>
      </c>
      <c r="I254" s="20">
        <v>42942</v>
      </c>
    </row>
    <row r="255" spans="1:9" ht="10.8" x14ac:dyDescent="0.25">
      <c r="A255" s="45"/>
      <c r="B255" s="42"/>
      <c r="C255" s="43"/>
      <c r="D255" s="44"/>
      <c r="E255" s="44"/>
      <c r="F255" s="44"/>
      <c r="G255" s="15">
        <v>42979</v>
      </c>
      <c r="H255" s="19">
        <v>42976</v>
      </c>
      <c r="I255" s="20">
        <v>42975</v>
      </c>
    </row>
    <row r="256" spans="1:9" ht="10.8" x14ac:dyDescent="0.25">
      <c r="A256" s="45"/>
      <c r="B256" s="42"/>
      <c r="C256" s="43"/>
      <c r="D256" s="44"/>
      <c r="E256" s="44"/>
      <c r="F256" s="44"/>
      <c r="G256" s="15">
        <v>43009</v>
      </c>
      <c r="H256" s="19">
        <v>43005</v>
      </c>
      <c r="I256" s="20">
        <v>43004</v>
      </c>
    </row>
    <row r="257" spans="1:9" ht="10.8" x14ac:dyDescent="0.25">
      <c r="A257" s="45"/>
      <c r="B257" s="42"/>
      <c r="C257" s="43"/>
      <c r="D257" s="44"/>
      <c r="E257" s="44"/>
      <c r="F257" s="44"/>
      <c r="G257" s="15">
        <v>43040</v>
      </c>
      <c r="H257" s="19">
        <v>43035</v>
      </c>
      <c r="I257" s="20">
        <v>43034</v>
      </c>
    </row>
    <row r="258" spans="1:9" ht="10.8" x14ac:dyDescent="0.25">
      <c r="A258" s="45"/>
      <c r="B258" s="42"/>
      <c r="C258" s="43"/>
      <c r="D258" s="44"/>
      <c r="E258" s="44"/>
      <c r="F258" s="44"/>
      <c r="G258" s="15">
        <v>43070</v>
      </c>
      <c r="H258" s="19">
        <v>43067</v>
      </c>
      <c r="I258" s="20">
        <v>43066</v>
      </c>
    </row>
    <row r="259" spans="1:9" ht="10.8" x14ac:dyDescent="0.25">
      <c r="A259" s="45"/>
      <c r="B259" s="42"/>
      <c r="C259" s="43"/>
      <c r="D259" s="44"/>
      <c r="E259" s="44"/>
      <c r="F259" s="44"/>
      <c r="G259" s="15">
        <v>43101</v>
      </c>
      <c r="H259" s="19">
        <v>43096</v>
      </c>
      <c r="I259" s="20">
        <v>43095</v>
      </c>
    </row>
    <row r="260" spans="1:9" ht="10.8" x14ac:dyDescent="0.25">
      <c r="A260" s="45"/>
      <c r="B260" s="42"/>
      <c r="C260" s="43"/>
      <c r="D260" s="44"/>
      <c r="E260" s="44"/>
      <c r="F260" s="44"/>
      <c r="G260" s="15">
        <v>43132</v>
      </c>
      <c r="H260" s="19">
        <v>43129</v>
      </c>
      <c r="I260" s="20">
        <v>43126</v>
      </c>
    </row>
    <row r="261" spans="1:9" ht="10.8" x14ac:dyDescent="0.25">
      <c r="A261" s="45"/>
      <c r="B261" s="42"/>
      <c r="C261" s="43"/>
      <c r="D261" s="44"/>
      <c r="E261" s="44"/>
      <c r="F261" s="44"/>
      <c r="G261" s="15">
        <v>43160</v>
      </c>
      <c r="H261" s="19">
        <v>43157</v>
      </c>
      <c r="I261" s="20">
        <v>43154</v>
      </c>
    </row>
    <row r="262" spans="1:9" ht="10.8" x14ac:dyDescent="0.25">
      <c r="A262" s="45"/>
      <c r="B262" s="42"/>
      <c r="C262" s="43"/>
      <c r="D262" s="44"/>
      <c r="E262" s="44"/>
      <c r="F262" s="44"/>
      <c r="G262" s="15">
        <v>43191</v>
      </c>
      <c r="H262" s="19">
        <v>43186</v>
      </c>
      <c r="I262" s="20">
        <v>43185</v>
      </c>
    </row>
    <row r="263" spans="1:9" ht="10.8" x14ac:dyDescent="0.25">
      <c r="A263" s="45"/>
      <c r="B263" s="42"/>
      <c r="C263" s="43"/>
      <c r="D263" s="44"/>
      <c r="E263" s="44"/>
      <c r="F263" s="44"/>
      <c r="G263" s="15">
        <v>43221</v>
      </c>
      <c r="H263" s="19">
        <v>43216</v>
      </c>
      <c r="I263" s="20">
        <v>43215</v>
      </c>
    </row>
    <row r="264" spans="1:9" ht="10.8" x14ac:dyDescent="0.25">
      <c r="A264" s="45"/>
      <c r="B264" s="42"/>
      <c r="C264" s="43"/>
      <c r="D264" s="44"/>
      <c r="E264" s="44"/>
      <c r="F264" s="44"/>
      <c r="G264" s="15">
        <v>43252</v>
      </c>
      <c r="H264" s="19">
        <v>43249</v>
      </c>
      <c r="I264" s="20">
        <v>43245</v>
      </c>
    </row>
    <row r="265" spans="1:9" ht="10.8" x14ac:dyDescent="0.25">
      <c r="A265" s="45"/>
      <c r="B265" s="42"/>
      <c r="C265" s="43"/>
      <c r="D265" s="44"/>
      <c r="E265" s="44"/>
      <c r="F265" s="44"/>
      <c r="G265" s="15">
        <v>43282</v>
      </c>
      <c r="H265" s="19">
        <v>43278</v>
      </c>
      <c r="I265" s="20">
        <v>43277</v>
      </c>
    </row>
    <row r="266" spans="1:9" ht="10.8" x14ac:dyDescent="0.25">
      <c r="A266" s="45"/>
      <c r="B266" s="42"/>
      <c r="C266" s="43"/>
      <c r="D266" s="44"/>
      <c r="E266" s="44"/>
      <c r="F266" s="44"/>
      <c r="G266" s="15">
        <v>43313</v>
      </c>
      <c r="H266" s="19">
        <v>43308</v>
      </c>
      <c r="I266" s="20">
        <v>43307</v>
      </c>
    </row>
    <row r="267" spans="1:9" ht="10.8" x14ac:dyDescent="0.25">
      <c r="A267" s="45"/>
      <c r="B267" s="42"/>
      <c r="C267" s="43"/>
      <c r="D267" s="44"/>
      <c r="E267" s="44"/>
      <c r="F267" s="44"/>
      <c r="G267" s="15">
        <v>43344</v>
      </c>
      <c r="H267" s="19">
        <v>43341</v>
      </c>
      <c r="I267" s="20">
        <v>43340</v>
      </c>
    </row>
    <row r="268" spans="1:9" ht="10.8" x14ac:dyDescent="0.25">
      <c r="A268" s="45"/>
      <c r="B268" s="42"/>
      <c r="C268" s="43"/>
      <c r="D268" s="44"/>
      <c r="E268" s="44"/>
      <c r="F268" s="44"/>
      <c r="G268" s="15">
        <v>43374</v>
      </c>
      <c r="H268" s="19">
        <v>43369</v>
      </c>
      <c r="I268" s="20">
        <v>43368</v>
      </c>
    </row>
    <row r="269" spans="1:9" ht="10.8" x14ac:dyDescent="0.25">
      <c r="A269" s="45"/>
      <c r="B269" s="42"/>
      <c r="C269" s="43"/>
      <c r="D269" s="44"/>
      <c r="E269" s="44"/>
      <c r="F269" s="44"/>
      <c r="G269" s="15">
        <v>43405</v>
      </c>
      <c r="H269" s="19">
        <v>43402</v>
      </c>
      <c r="I269" s="20">
        <v>43399</v>
      </c>
    </row>
    <row r="270" spans="1:9" ht="10.8" x14ac:dyDescent="0.25">
      <c r="A270" s="45"/>
      <c r="B270" s="42"/>
      <c r="C270" s="43"/>
      <c r="D270" s="44"/>
      <c r="E270" s="44"/>
      <c r="F270" s="44"/>
      <c r="G270" s="15">
        <v>43435</v>
      </c>
      <c r="H270" s="19">
        <v>43432</v>
      </c>
      <c r="I270" s="20">
        <v>43431</v>
      </c>
    </row>
    <row r="271" spans="1:9" ht="10.8" x14ac:dyDescent="0.25">
      <c r="A271" s="45"/>
      <c r="B271" s="42"/>
      <c r="C271" s="43"/>
      <c r="D271" s="44"/>
      <c r="E271" s="44"/>
      <c r="F271" s="44"/>
      <c r="G271" s="15">
        <v>43466</v>
      </c>
      <c r="H271" s="19">
        <v>43461</v>
      </c>
      <c r="I271" s="20">
        <v>43460</v>
      </c>
    </row>
    <row r="272" spans="1:9" ht="10.8" x14ac:dyDescent="0.25">
      <c r="A272" s="45"/>
      <c r="B272" s="42"/>
      <c r="C272" s="43"/>
      <c r="D272" s="44"/>
      <c r="E272" s="44"/>
      <c r="F272" s="44"/>
      <c r="G272" s="15">
        <v>43497</v>
      </c>
      <c r="H272" s="19">
        <v>43494</v>
      </c>
      <c r="I272" s="20">
        <v>43493</v>
      </c>
    </row>
    <row r="273" spans="1:9" ht="10.8" x14ac:dyDescent="0.25">
      <c r="A273" s="45"/>
      <c r="B273" s="42"/>
      <c r="C273" s="43"/>
      <c r="D273" s="44"/>
      <c r="E273" s="44"/>
      <c r="F273" s="44"/>
      <c r="G273" s="15">
        <v>43525</v>
      </c>
      <c r="H273" s="19">
        <v>43522</v>
      </c>
      <c r="I273" s="20">
        <v>43521</v>
      </c>
    </row>
    <row r="274" spans="1:9" ht="10.8" x14ac:dyDescent="0.25">
      <c r="A274" s="45"/>
      <c r="B274" s="42"/>
      <c r="C274" s="43"/>
      <c r="D274" s="44"/>
      <c r="E274" s="44"/>
      <c r="F274" s="44"/>
      <c r="G274" s="15">
        <v>43556</v>
      </c>
      <c r="H274" s="19">
        <v>43551</v>
      </c>
      <c r="I274" s="20">
        <v>43550</v>
      </c>
    </row>
    <row r="275" spans="1:9" ht="10.8" x14ac:dyDescent="0.25">
      <c r="A275" s="45"/>
      <c r="B275" s="42"/>
      <c r="C275" s="43"/>
      <c r="D275" s="44"/>
      <c r="E275" s="44"/>
      <c r="F275" s="44"/>
      <c r="G275" s="15">
        <v>43586</v>
      </c>
      <c r="H275" s="19">
        <v>43581</v>
      </c>
      <c r="I275" s="20">
        <v>43580</v>
      </c>
    </row>
    <row r="276" spans="1:9" ht="10.8" x14ac:dyDescent="0.25">
      <c r="A276" s="45"/>
      <c r="B276" s="42"/>
      <c r="C276" s="43"/>
      <c r="D276" s="44"/>
      <c r="E276" s="44"/>
      <c r="F276" s="44"/>
      <c r="G276" s="15">
        <v>43617</v>
      </c>
      <c r="H276" s="19">
        <v>43614</v>
      </c>
      <c r="I276" s="20">
        <v>43613</v>
      </c>
    </row>
    <row r="277" spans="1:9" ht="10.8" x14ac:dyDescent="0.25">
      <c r="A277" s="45"/>
      <c r="B277" s="42"/>
      <c r="C277" s="43"/>
      <c r="D277" s="44"/>
      <c r="E277" s="44"/>
      <c r="F277" s="44"/>
      <c r="G277" s="15">
        <v>43647</v>
      </c>
      <c r="H277" s="19">
        <v>43642</v>
      </c>
      <c r="I277" s="20">
        <v>43641</v>
      </c>
    </row>
    <row r="278" spans="1:9" ht="10.8" x14ac:dyDescent="0.25">
      <c r="A278" s="45"/>
      <c r="B278" s="42"/>
      <c r="C278" s="43"/>
      <c r="D278" s="44"/>
      <c r="E278" s="44"/>
      <c r="F278" s="44"/>
      <c r="G278" s="15">
        <v>43678</v>
      </c>
      <c r="H278" s="19">
        <v>43675</v>
      </c>
      <c r="I278" s="20">
        <v>43672</v>
      </c>
    </row>
    <row r="279" spans="1:9" ht="10.8" x14ac:dyDescent="0.25">
      <c r="A279" s="45"/>
      <c r="B279" s="42"/>
      <c r="C279" s="43"/>
      <c r="D279" s="44"/>
      <c r="E279" s="44"/>
      <c r="F279" s="44"/>
      <c r="G279" s="15">
        <v>43709</v>
      </c>
      <c r="H279" s="19">
        <v>43705</v>
      </c>
      <c r="I279" s="20">
        <v>43704</v>
      </c>
    </row>
    <row r="280" spans="1:9" ht="10.8" x14ac:dyDescent="0.25">
      <c r="A280" s="45"/>
      <c r="B280" s="42"/>
      <c r="C280" s="43"/>
      <c r="D280" s="44"/>
      <c r="E280" s="44"/>
      <c r="F280" s="44"/>
      <c r="G280" s="15">
        <v>43739</v>
      </c>
      <c r="H280" s="19">
        <v>43734</v>
      </c>
      <c r="I280" s="20">
        <v>43733</v>
      </c>
    </row>
    <row r="281" spans="1:9" ht="10.8" x14ac:dyDescent="0.25">
      <c r="A281" s="45"/>
      <c r="B281" s="42"/>
      <c r="C281" s="43"/>
      <c r="D281" s="44"/>
      <c r="E281" s="44"/>
      <c r="F281" s="44"/>
      <c r="G281" s="15">
        <v>43770</v>
      </c>
      <c r="H281" s="19">
        <v>43767</v>
      </c>
      <c r="I281" s="20">
        <v>43766</v>
      </c>
    </row>
    <row r="282" spans="1:9" ht="10.8" x14ac:dyDescent="0.25">
      <c r="A282" s="45"/>
      <c r="B282" s="42"/>
      <c r="C282" s="43"/>
      <c r="D282" s="44"/>
      <c r="E282" s="44"/>
      <c r="F282" s="44"/>
      <c r="G282" s="15">
        <v>43800</v>
      </c>
      <c r="H282" s="19">
        <v>43795</v>
      </c>
      <c r="I282" s="20">
        <v>43794</v>
      </c>
    </row>
    <row r="283" spans="1:9" ht="10.8" x14ac:dyDescent="0.25">
      <c r="A283" s="45"/>
      <c r="B283" s="42"/>
      <c r="C283" s="43"/>
      <c r="D283" s="44"/>
      <c r="E283" s="44"/>
      <c r="F283" s="44"/>
      <c r="G283" s="15">
        <v>43831</v>
      </c>
      <c r="H283" s="19">
        <v>43826</v>
      </c>
      <c r="I283" s="20">
        <v>43825</v>
      </c>
    </row>
    <row r="284" spans="1:9" ht="10.8" x14ac:dyDescent="0.25">
      <c r="A284" s="45"/>
      <c r="B284" s="42"/>
      <c r="C284" s="43"/>
      <c r="D284" s="44"/>
      <c r="E284" s="44"/>
      <c r="F284" s="44"/>
      <c r="G284" s="15">
        <v>43862</v>
      </c>
      <c r="H284" s="19">
        <v>43859</v>
      </c>
      <c r="I284" s="20">
        <v>43858</v>
      </c>
    </row>
    <row r="285" spans="1:9" ht="10.8" x14ac:dyDescent="0.25">
      <c r="A285" s="45"/>
      <c r="B285" s="42"/>
      <c r="C285" s="43"/>
      <c r="D285" s="44"/>
      <c r="E285" s="44"/>
      <c r="F285" s="44"/>
      <c r="G285" s="15">
        <v>43891</v>
      </c>
      <c r="H285" s="19">
        <v>43887</v>
      </c>
      <c r="I285" s="20">
        <v>43886</v>
      </c>
    </row>
    <row r="286" spans="1:9" ht="10.8" x14ac:dyDescent="0.25">
      <c r="A286" s="45"/>
      <c r="B286" s="42"/>
      <c r="C286" s="43"/>
      <c r="D286" s="44"/>
      <c r="E286" s="44"/>
      <c r="F286" s="44"/>
      <c r="G286" s="15">
        <v>43922</v>
      </c>
      <c r="H286" s="19">
        <v>43917</v>
      </c>
      <c r="I286" s="20">
        <v>43916</v>
      </c>
    </row>
    <row r="287" spans="1:9" ht="10.8" x14ac:dyDescent="0.25">
      <c r="A287" s="45"/>
      <c r="B287" s="42"/>
      <c r="C287" s="43"/>
      <c r="D287" s="44"/>
      <c r="E287" s="44"/>
      <c r="F287" s="44"/>
      <c r="G287" s="15">
        <v>43952</v>
      </c>
      <c r="H287" s="19">
        <v>43949</v>
      </c>
      <c r="I287" s="20">
        <v>43948</v>
      </c>
    </row>
    <row r="288" spans="1:9" ht="10.8" x14ac:dyDescent="0.25">
      <c r="A288" s="45"/>
      <c r="B288" s="42"/>
      <c r="C288" s="43"/>
      <c r="D288" s="44"/>
      <c r="E288" s="44"/>
      <c r="F288" s="44"/>
      <c r="G288" s="15">
        <v>43983</v>
      </c>
      <c r="H288" s="19">
        <v>43978</v>
      </c>
      <c r="I288" s="20">
        <v>43977</v>
      </c>
    </row>
    <row r="289" spans="1:9" ht="10.8" x14ac:dyDescent="0.25">
      <c r="A289" s="45"/>
      <c r="B289" s="42"/>
      <c r="C289" s="43"/>
      <c r="D289" s="44"/>
      <c r="E289" s="44"/>
      <c r="F289" s="44"/>
      <c r="G289" s="15">
        <v>44013</v>
      </c>
      <c r="H289" s="19">
        <v>44008</v>
      </c>
      <c r="I289" s="20">
        <v>44007</v>
      </c>
    </row>
    <row r="290" spans="1:9" ht="10.8" x14ac:dyDescent="0.25">
      <c r="A290" s="45"/>
      <c r="B290" s="42"/>
      <c r="C290" s="43"/>
      <c r="D290" s="44"/>
      <c r="E290" s="44"/>
      <c r="F290" s="44"/>
      <c r="G290" s="15">
        <v>44044</v>
      </c>
      <c r="H290" s="19">
        <v>44041</v>
      </c>
      <c r="I290" s="20">
        <v>44040</v>
      </c>
    </row>
    <row r="291" spans="1:9" ht="10.8" x14ac:dyDescent="0.25">
      <c r="A291" s="45"/>
      <c r="B291" s="42"/>
      <c r="C291" s="43"/>
      <c r="D291" s="44"/>
      <c r="E291" s="44"/>
      <c r="F291" s="44"/>
      <c r="G291" s="15">
        <v>44075</v>
      </c>
      <c r="H291" s="19">
        <v>44070</v>
      </c>
      <c r="I291" s="20">
        <v>44069</v>
      </c>
    </row>
    <row r="292" spans="1:9" ht="10.8" x14ac:dyDescent="0.25">
      <c r="A292" s="45"/>
      <c r="B292" s="42"/>
      <c r="C292" s="43"/>
      <c r="D292" s="44"/>
      <c r="E292" s="44"/>
      <c r="F292" s="44"/>
      <c r="G292" s="15">
        <v>44105</v>
      </c>
      <c r="H292" s="19">
        <v>44102</v>
      </c>
      <c r="I292" s="20">
        <v>44099</v>
      </c>
    </row>
    <row r="293" spans="1:9" ht="10.8" x14ac:dyDescent="0.25">
      <c r="A293" s="45"/>
      <c r="B293" s="42"/>
      <c r="C293" s="43"/>
      <c r="D293" s="44"/>
      <c r="E293" s="44"/>
      <c r="F293" s="44"/>
      <c r="G293" s="15">
        <v>44136</v>
      </c>
      <c r="H293" s="19">
        <v>44132</v>
      </c>
      <c r="I293" s="20">
        <v>44131</v>
      </c>
    </row>
    <row r="294" spans="1:9" ht="10.8" x14ac:dyDescent="0.25">
      <c r="A294" s="45"/>
      <c r="B294" s="42"/>
      <c r="C294" s="43"/>
      <c r="D294" s="44"/>
      <c r="E294" s="44"/>
      <c r="F294" s="44"/>
      <c r="G294" s="15">
        <v>44166</v>
      </c>
      <c r="H294" s="19">
        <v>44160</v>
      </c>
      <c r="I294" s="20">
        <v>44159</v>
      </c>
    </row>
    <row r="295" spans="1:9" ht="10.8" x14ac:dyDescent="0.25">
      <c r="A295" s="45"/>
      <c r="B295" s="42"/>
      <c r="C295" s="43"/>
      <c r="D295" s="44"/>
      <c r="E295" s="44"/>
      <c r="F295" s="44"/>
      <c r="G295" s="15">
        <v>44197</v>
      </c>
      <c r="H295" s="19">
        <v>44194</v>
      </c>
      <c r="I295" s="20">
        <v>44193</v>
      </c>
    </row>
    <row r="296" spans="1:9" ht="10.8" x14ac:dyDescent="0.25">
      <c r="A296" s="45"/>
      <c r="B296" s="42"/>
      <c r="C296" s="43"/>
      <c r="D296" s="44"/>
      <c r="E296" s="44"/>
      <c r="F296" s="44"/>
      <c r="G296" s="15">
        <v>44228</v>
      </c>
      <c r="H296" s="19">
        <v>44223</v>
      </c>
      <c r="I296" s="20">
        <v>44222</v>
      </c>
    </row>
    <row r="297" spans="1:9" ht="10.8" x14ac:dyDescent="0.25">
      <c r="A297" s="45"/>
      <c r="B297" s="42"/>
      <c r="C297" s="43"/>
      <c r="D297" s="44"/>
      <c r="E297" s="44"/>
      <c r="F297" s="44"/>
      <c r="G297" s="15">
        <v>44256</v>
      </c>
      <c r="H297" s="19">
        <v>44251</v>
      </c>
      <c r="I297" s="20">
        <v>44250</v>
      </c>
    </row>
    <row r="298" spans="1:9" ht="10.8" x14ac:dyDescent="0.25">
      <c r="A298" s="45"/>
      <c r="B298" s="42"/>
      <c r="C298" s="43"/>
      <c r="D298" s="44"/>
      <c r="E298" s="44"/>
      <c r="F298" s="44"/>
      <c r="G298" s="15">
        <v>44287</v>
      </c>
      <c r="H298" s="19">
        <v>44284</v>
      </c>
      <c r="I298" s="20">
        <v>44281</v>
      </c>
    </row>
    <row r="299" spans="1:9" ht="10.8" x14ac:dyDescent="0.25">
      <c r="A299" s="45"/>
      <c r="B299" s="42"/>
      <c r="C299" s="43"/>
      <c r="D299" s="44"/>
      <c r="E299" s="44"/>
      <c r="F299" s="44"/>
      <c r="G299" s="15">
        <v>44317</v>
      </c>
      <c r="H299" s="19">
        <v>44314</v>
      </c>
      <c r="I299" s="20">
        <v>44313</v>
      </c>
    </row>
    <row r="300" spans="1:9" ht="10.8" x14ac:dyDescent="0.25">
      <c r="A300" s="45"/>
      <c r="B300" s="42"/>
      <c r="C300" s="43"/>
      <c r="D300" s="44"/>
      <c r="E300" s="44"/>
      <c r="F300" s="44"/>
      <c r="G300" s="15">
        <v>44348</v>
      </c>
      <c r="H300" s="19">
        <v>44342</v>
      </c>
      <c r="I300" s="20">
        <v>44341</v>
      </c>
    </row>
    <row r="301" spans="1:9" ht="10.8" x14ac:dyDescent="0.25">
      <c r="A301" s="45"/>
      <c r="B301" s="42"/>
      <c r="C301" s="43"/>
      <c r="D301" s="44"/>
      <c r="E301" s="44"/>
      <c r="F301" s="44"/>
      <c r="G301" s="15">
        <v>44378</v>
      </c>
      <c r="H301" s="19">
        <v>44375</v>
      </c>
      <c r="I301" s="20">
        <v>44372</v>
      </c>
    </row>
    <row r="302" spans="1:9" ht="10.8" x14ac:dyDescent="0.25">
      <c r="A302" s="45"/>
      <c r="B302" s="42"/>
      <c r="C302" s="43"/>
      <c r="D302" s="44"/>
      <c r="E302" s="44"/>
      <c r="F302" s="44"/>
      <c r="G302" s="15">
        <v>44409</v>
      </c>
      <c r="H302" s="19">
        <v>44405</v>
      </c>
      <c r="I302" s="20">
        <v>44404</v>
      </c>
    </row>
    <row r="303" spans="1:9" ht="10.8" x14ac:dyDescent="0.25">
      <c r="A303" s="45"/>
      <c r="B303" s="42"/>
      <c r="C303" s="43"/>
      <c r="D303" s="44"/>
      <c r="E303" s="44"/>
      <c r="F303" s="44"/>
      <c r="G303" s="15">
        <v>44440</v>
      </c>
      <c r="H303" s="19">
        <v>44435</v>
      </c>
      <c r="I303" s="20">
        <v>44434</v>
      </c>
    </row>
    <row r="304" spans="1:9" ht="10.8" x14ac:dyDescent="0.25">
      <c r="A304" s="45"/>
      <c r="B304" s="42"/>
      <c r="C304" s="43"/>
      <c r="D304" s="44"/>
      <c r="E304" s="44"/>
      <c r="F304" s="44"/>
      <c r="G304" s="15">
        <v>44470</v>
      </c>
      <c r="H304" s="19">
        <v>44467</v>
      </c>
      <c r="I304" s="20">
        <v>44466</v>
      </c>
    </row>
    <row r="305" spans="1:9" ht="10.8" x14ac:dyDescent="0.25">
      <c r="A305" s="45"/>
      <c r="B305" s="42"/>
      <c r="C305" s="43"/>
      <c r="D305" s="44"/>
      <c r="E305" s="44"/>
      <c r="F305" s="44"/>
      <c r="G305" s="15">
        <v>44501</v>
      </c>
      <c r="H305" s="19">
        <v>44496</v>
      </c>
      <c r="I305" s="20">
        <v>44495</v>
      </c>
    </row>
    <row r="306" spans="1:9" ht="10.8" x14ac:dyDescent="0.25">
      <c r="A306" s="45"/>
      <c r="B306" s="42"/>
      <c r="C306" s="43"/>
      <c r="D306" s="44"/>
      <c r="E306" s="44"/>
      <c r="F306" s="44"/>
      <c r="G306" s="15">
        <v>44531</v>
      </c>
      <c r="H306" s="19">
        <v>44526</v>
      </c>
      <c r="I306" s="20">
        <v>44524</v>
      </c>
    </row>
    <row r="307" spans="1:9" ht="10.8" x14ac:dyDescent="0.25">
      <c r="A307" s="45"/>
      <c r="B307" s="42"/>
      <c r="C307" s="43"/>
      <c r="D307" s="44"/>
      <c r="E307" s="44"/>
      <c r="F307" s="44"/>
      <c r="G307" s="15">
        <v>44562</v>
      </c>
      <c r="H307" s="19">
        <v>44558</v>
      </c>
      <c r="I307" s="20">
        <v>44557</v>
      </c>
    </row>
    <row r="308" spans="1:9" ht="10.8" x14ac:dyDescent="0.25">
      <c r="A308" s="45"/>
      <c r="B308" s="42"/>
      <c r="C308" s="43"/>
      <c r="D308" s="44"/>
      <c r="E308" s="44"/>
      <c r="F308" s="44"/>
      <c r="G308" s="15">
        <v>44593</v>
      </c>
      <c r="H308" s="19">
        <v>44588</v>
      </c>
      <c r="I308" s="20">
        <v>44587</v>
      </c>
    </row>
    <row r="309" spans="1:9" ht="10.8" x14ac:dyDescent="0.25">
      <c r="A309" s="45"/>
      <c r="B309" s="42"/>
      <c r="C309" s="43"/>
      <c r="D309" s="44"/>
      <c r="E309" s="44"/>
      <c r="F309" s="44"/>
      <c r="G309" s="15">
        <v>44621</v>
      </c>
      <c r="H309" s="19">
        <v>44616</v>
      </c>
      <c r="I309" s="20">
        <v>44615</v>
      </c>
    </row>
    <row r="310" spans="1:9" ht="10.8" x14ac:dyDescent="0.25">
      <c r="A310" s="45"/>
      <c r="B310" s="42"/>
      <c r="C310" s="43"/>
      <c r="D310" s="44"/>
      <c r="E310" s="44"/>
      <c r="F310" s="44"/>
      <c r="G310" s="15">
        <v>44652</v>
      </c>
      <c r="H310" s="19">
        <v>44649</v>
      </c>
      <c r="I310" s="20">
        <v>44648</v>
      </c>
    </row>
    <row r="311" spans="1:9" ht="10.8" x14ac:dyDescent="0.25">
      <c r="A311" s="45"/>
      <c r="B311" s="42"/>
      <c r="C311" s="43"/>
      <c r="D311" s="43"/>
      <c r="E311" s="43"/>
      <c r="F311" s="44"/>
      <c r="G311" s="15">
        <v>44682</v>
      </c>
      <c r="H311" s="19">
        <v>44678</v>
      </c>
      <c r="I311" s="20">
        <v>44677</v>
      </c>
    </row>
    <row r="312" spans="1:9" ht="10.8" x14ac:dyDescent="0.25">
      <c r="A312" s="45"/>
      <c r="B312" s="42"/>
      <c r="C312" s="43"/>
      <c r="D312" s="43"/>
      <c r="E312" s="43"/>
      <c r="F312" s="44"/>
      <c r="G312" s="15">
        <v>44713</v>
      </c>
      <c r="H312" s="19">
        <v>44707</v>
      </c>
      <c r="I312" s="20">
        <v>44706</v>
      </c>
    </row>
    <row r="313" spans="1:9" ht="10.8" x14ac:dyDescent="0.25">
      <c r="A313" s="45"/>
      <c r="B313" s="42"/>
      <c r="C313" s="43"/>
      <c r="D313" s="43"/>
      <c r="E313" s="43"/>
      <c r="F313" s="44"/>
      <c r="G313" s="15">
        <v>44743</v>
      </c>
      <c r="H313" s="19">
        <v>44740</v>
      </c>
      <c r="I313" s="20">
        <v>44739</v>
      </c>
    </row>
    <row r="314" spans="1:9" ht="10.8" x14ac:dyDescent="0.25">
      <c r="A314" s="45"/>
      <c r="B314" s="42"/>
      <c r="C314" s="43"/>
      <c r="D314" s="43"/>
      <c r="E314" s="43"/>
      <c r="F314" s="44"/>
      <c r="G314" s="15">
        <v>44774</v>
      </c>
      <c r="H314" s="19">
        <v>44769</v>
      </c>
      <c r="I314" s="20">
        <v>44768</v>
      </c>
    </row>
    <row r="315" spans="1:9" ht="10.8" x14ac:dyDescent="0.25">
      <c r="A315" s="45"/>
      <c r="B315" s="42"/>
      <c r="C315" s="43"/>
      <c r="D315" s="43"/>
      <c r="E315" s="43"/>
      <c r="F315" s="44"/>
      <c r="G315" s="15">
        <v>44805</v>
      </c>
      <c r="H315" s="19">
        <v>44802</v>
      </c>
      <c r="I315" s="20">
        <v>44799</v>
      </c>
    </row>
    <row r="316" spans="1:9" ht="10.8" x14ac:dyDescent="0.25">
      <c r="A316" s="45"/>
      <c r="B316" s="42"/>
      <c r="C316" s="43"/>
      <c r="D316" s="43"/>
      <c r="E316" s="43"/>
      <c r="F316" s="44"/>
      <c r="G316" s="15">
        <v>44835</v>
      </c>
      <c r="H316" s="19">
        <v>44832</v>
      </c>
      <c r="I316" s="20">
        <v>44831</v>
      </c>
    </row>
    <row r="317" spans="1:9" ht="10.8" x14ac:dyDescent="0.25">
      <c r="A317" s="45"/>
      <c r="B317" s="42"/>
      <c r="C317" s="43"/>
      <c r="D317" s="43"/>
      <c r="E317" s="43"/>
      <c r="F317" s="44"/>
      <c r="G317" s="15">
        <v>44866</v>
      </c>
      <c r="H317" s="19">
        <v>44861</v>
      </c>
      <c r="I317" s="20">
        <v>44860</v>
      </c>
    </row>
    <row r="318" spans="1:9" ht="10.8" x14ac:dyDescent="0.25">
      <c r="A318" s="45"/>
      <c r="B318" s="42"/>
      <c r="C318" s="43"/>
      <c r="D318" s="43"/>
      <c r="E318" s="43"/>
      <c r="F318" s="44"/>
      <c r="G318" s="15">
        <v>44896</v>
      </c>
      <c r="H318" s="19">
        <v>44893</v>
      </c>
      <c r="I318" s="20">
        <v>44890</v>
      </c>
    </row>
    <row r="319" spans="1:9" ht="10.8" x14ac:dyDescent="0.25">
      <c r="A319" s="45"/>
      <c r="B319" s="42"/>
      <c r="C319" s="43"/>
      <c r="D319" s="43"/>
      <c r="E319" s="43"/>
      <c r="F319" s="44"/>
      <c r="G319" s="15">
        <v>44927</v>
      </c>
      <c r="H319" s="19">
        <v>44923</v>
      </c>
      <c r="I319" s="20">
        <v>44922</v>
      </c>
    </row>
    <row r="320" spans="1:9" ht="10.8" x14ac:dyDescent="0.25">
      <c r="A320" s="45"/>
      <c r="B320" s="42"/>
      <c r="C320" s="43"/>
      <c r="D320" s="43"/>
      <c r="E320" s="43"/>
      <c r="F320" s="44"/>
      <c r="G320" s="15">
        <v>44958</v>
      </c>
      <c r="H320" s="19">
        <v>44953</v>
      </c>
      <c r="I320" s="20">
        <v>44952</v>
      </c>
    </row>
    <row r="321" spans="1:9" ht="10.8" x14ac:dyDescent="0.25">
      <c r="A321" s="45"/>
      <c r="B321" s="42"/>
      <c r="C321" s="43"/>
      <c r="D321" s="43"/>
      <c r="E321" s="43"/>
      <c r="F321" s="44"/>
      <c r="G321" s="15">
        <v>44986</v>
      </c>
      <c r="H321" s="19">
        <v>44981</v>
      </c>
      <c r="I321" s="20">
        <v>44980</v>
      </c>
    </row>
    <row r="322" spans="1:9" ht="10.8" x14ac:dyDescent="0.25">
      <c r="A322" s="45"/>
      <c r="B322" s="42"/>
      <c r="C322" s="43"/>
      <c r="D322" s="43"/>
      <c r="E322" s="43"/>
      <c r="F322" s="44"/>
      <c r="G322" s="15">
        <v>45017</v>
      </c>
      <c r="H322" s="19">
        <v>45014</v>
      </c>
      <c r="I322" s="20">
        <v>45013</v>
      </c>
    </row>
    <row r="323" spans="1:9" ht="10.8" x14ac:dyDescent="0.25">
      <c r="A323" s="45"/>
      <c r="B323" s="42"/>
      <c r="C323" s="43"/>
      <c r="D323" s="43"/>
      <c r="E323" s="43"/>
      <c r="F323" s="44"/>
      <c r="G323" s="15">
        <v>45047</v>
      </c>
      <c r="H323" s="19">
        <v>45042</v>
      </c>
      <c r="I323" s="20">
        <v>45041</v>
      </c>
    </row>
    <row r="324" spans="1:9" ht="10.8" x14ac:dyDescent="0.25">
      <c r="A324" s="45"/>
      <c r="B324" s="42"/>
      <c r="C324" s="43"/>
      <c r="D324" s="43"/>
      <c r="E324" s="43"/>
      <c r="F324" s="44"/>
      <c r="G324" s="15">
        <v>45078</v>
      </c>
      <c r="H324" s="19">
        <v>45072</v>
      </c>
      <c r="I324" s="20">
        <v>45071</v>
      </c>
    </row>
    <row r="325" spans="1:9" ht="10.8" x14ac:dyDescent="0.25">
      <c r="A325" s="45"/>
      <c r="B325" s="42"/>
      <c r="C325" s="43"/>
      <c r="D325" s="43"/>
      <c r="E325" s="43"/>
      <c r="F325" s="44"/>
      <c r="G325" s="15">
        <v>45108</v>
      </c>
      <c r="H325" s="19">
        <v>45105</v>
      </c>
      <c r="I325" s="20">
        <v>45104</v>
      </c>
    </row>
    <row r="326" spans="1:9" ht="10.8" x14ac:dyDescent="0.25">
      <c r="A326" s="45"/>
      <c r="B326" s="42"/>
      <c r="C326" s="43"/>
      <c r="D326" s="43"/>
      <c r="E326" s="43"/>
      <c r="F326" s="44"/>
      <c r="G326" s="15">
        <v>45139</v>
      </c>
      <c r="H326" s="19">
        <v>45134</v>
      </c>
      <c r="I326" s="20">
        <v>45133</v>
      </c>
    </row>
    <row r="327" spans="1:9" ht="10.8" x14ac:dyDescent="0.25">
      <c r="A327" s="45"/>
      <c r="B327" s="42"/>
      <c r="C327" s="43"/>
      <c r="D327" s="43"/>
      <c r="E327" s="43"/>
      <c r="F327" s="44"/>
      <c r="G327" s="15">
        <v>45170</v>
      </c>
      <c r="H327" s="19">
        <v>45167</v>
      </c>
      <c r="I327" s="20">
        <v>45166</v>
      </c>
    </row>
    <row r="328" spans="1:9" ht="10.8" x14ac:dyDescent="0.25">
      <c r="A328" s="45"/>
      <c r="B328" s="42"/>
      <c r="C328" s="43"/>
      <c r="D328" s="43"/>
      <c r="E328" s="43"/>
      <c r="F328" s="44"/>
      <c r="G328" s="15">
        <v>45200</v>
      </c>
      <c r="H328" s="19">
        <v>45196</v>
      </c>
      <c r="I328" s="20">
        <v>45195</v>
      </c>
    </row>
    <row r="329" spans="1:9" ht="10.8" x14ac:dyDescent="0.25">
      <c r="A329" s="45"/>
      <c r="B329" s="42"/>
      <c r="C329" s="43"/>
      <c r="D329" s="43"/>
      <c r="E329" s="43"/>
      <c r="F329" s="44"/>
      <c r="G329" s="15">
        <v>45231</v>
      </c>
      <c r="H329" s="19">
        <v>45226</v>
      </c>
      <c r="I329" s="20">
        <v>45225</v>
      </c>
    </row>
    <row r="330" spans="1:9" ht="10.8" x14ac:dyDescent="0.25">
      <c r="A330" s="45"/>
      <c r="B330" s="42"/>
      <c r="C330" s="43"/>
      <c r="D330" s="43"/>
      <c r="E330" s="43"/>
      <c r="F330" s="44"/>
      <c r="G330" s="15">
        <v>45261</v>
      </c>
      <c r="H330" s="19">
        <v>45258</v>
      </c>
      <c r="I330" s="20">
        <v>45257</v>
      </c>
    </row>
    <row r="331" spans="1:9" ht="10.8" x14ac:dyDescent="0.25">
      <c r="A331" s="45"/>
      <c r="B331" s="42"/>
      <c r="C331" s="43"/>
      <c r="D331" s="43"/>
      <c r="E331" s="43"/>
      <c r="F331" s="44"/>
      <c r="G331" s="15">
        <v>45292</v>
      </c>
      <c r="H331" s="19">
        <v>45287</v>
      </c>
      <c r="I331" s="20">
        <v>45286</v>
      </c>
    </row>
    <row r="332" spans="1:9" ht="10.8" x14ac:dyDescent="0.25">
      <c r="A332" s="45"/>
      <c r="B332" s="42"/>
      <c r="C332" s="43"/>
      <c r="D332" s="43"/>
      <c r="E332" s="43"/>
      <c r="F332" s="44"/>
      <c r="G332" s="15">
        <v>45323</v>
      </c>
      <c r="H332" s="19">
        <v>45320</v>
      </c>
      <c r="I332" s="20">
        <v>45317</v>
      </c>
    </row>
    <row r="333" spans="1:9" ht="10.8" x14ac:dyDescent="0.25">
      <c r="A333" s="45"/>
      <c r="B333" s="42"/>
      <c r="C333" s="43"/>
      <c r="D333" s="43"/>
      <c r="E333" s="43"/>
      <c r="F333" s="44"/>
      <c r="G333" s="15">
        <v>45352</v>
      </c>
      <c r="H333" s="19">
        <v>45349</v>
      </c>
      <c r="I333" s="20">
        <v>45348</v>
      </c>
    </row>
    <row r="334" spans="1:9" ht="10.8" x14ac:dyDescent="0.25">
      <c r="A334" s="45"/>
      <c r="B334" s="42"/>
      <c r="C334" s="43"/>
      <c r="D334" s="43"/>
      <c r="E334" s="43"/>
      <c r="F334" s="44"/>
      <c r="G334" s="15">
        <v>45383</v>
      </c>
      <c r="H334" s="19">
        <v>45377</v>
      </c>
      <c r="I334" s="20">
        <v>45376</v>
      </c>
    </row>
    <row r="335" spans="1:9" ht="10.8" x14ac:dyDescent="0.25">
      <c r="A335" s="45"/>
      <c r="B335" s="42"/>
      <c r="C335" s="43"/>
      <c r="D335" s="43"/>
      <c r="E335" s="43"/>
      <c r="F335" s="44"/>
      <c r="G335" s="15">
        <v>45413</v>
      </c>
      <c r="H335" s="19">
        <v>45408</v>
      </c>
      <c r="I335" s="20">
        <v>45407</v>
      </c>
    </row>
    <row r="336" spans="1:9" ht="10.8" x14ac:dyDescent="0.25">
      <c r="A336" s="45"/>
      <c r="B336" s="42"/>
      <c r="C336" s="43"/>
      <c r="D336" s="43"/>
      <c r="E336" s="43"/>
      <c r="F336" s="44"/>
      <c r="G336" s="15">
        <v>45444</v>
      </c>
      <c r="H336" s="19">
        <v>45441</v>
      </c>
      <c r="I336" s="20">
        <v>45440</v>
      </c>
    </row>
    <row r="337" spans="1:9" ht="10.8" x14ac:dyDescent="0.25">
      <c r="A337" s="45"/>
      <c r="B337" s="42"/>
      <c r="C337" s="43"/>
      <c r="D337" s="43"/>
      <c r="E337" s="43"/>
      <c r="F337" s="44"/>
      <c r="G337" s="15">
        <v>45474</v>
      </c>
      <c r="H337" s="19">
        <v>45469</v>
      </c>
      <c r="I337" s="20">
        <v>45468</v>
      </c>
    </row>
    <row r="338" spans="1:9" ht="10.8" x14ac:dyDescent="0.25">
      <c r="A338" s="45"/>
      <c r="B338" s="42"/>
      <c r="C338" s="43"/>
      <c r="D338" s="43"/>
      <c r="E338" s="43"/>
      <c r="F338" s="44"/>
      <c r="G338" s="15">
        <v>45505</v>
      </c>
      <c r="H338" s="19">
        <v>45502</v>
      </c>
      <c r="I338" s="20">
        <v>45499</v>
      </c>
    </row>
    <row r="339" spans="1:9" ht="10.8" x14ac:dyDescent="0.25">
      <c r="A339" s="45"/>
      <c r="B339" s="42"/>
      <c r="C339" s="43"/>
      <c r="D339" s="43"/>
      <c r="E339" s="43"/>
      <c r="F339" s="44"/>
      <c r="G339" s="15">
        <v>45536</v>
      </c>
      <c r="H339" s="19">
        <v>45532</v>
      </c>
      <c r="I339" s="20">
        <v>45531</v>
      </c>
    </row>
    <row r="340" spans="1:9" ht="10.8" x14ac:dyDescent="0.25">
      <c r="A340" s="45"/>
      <c r="B340" s="42"/>
      <c r="C340" s="43"/>
      <c r="D340" s="43"/>
      <c r="E340" s="43"/>
      <c r="F340" s="44"/>
      <c r="G340" s="15">
        <v>45566</v>
      </c>
      <c r="H340" s="19">
        <v>45561</v>
      </c>
      <c r="I340" s="20">
        <v>45560</v>
      </c>
    </row>
    <row r="341" spans="1:9" ht="10.8" x14ac:dyDescent="0.25">
      <c r="A341" s="45"/>
      <c r="B341" s="42"/>
      <c r="C341" s="43"/>
      <c r="D341" s="43"/>
      <c r="E341" s="43"/>
      <c r="F341" s="44"/>
      <c r="G341" s="15">
        <v>45597</v>
      </c>
      <c r="H341" s="19">
        <v>45594</v>
      </c>
      <c r="I341" s="20">
        <v>45593</v>
      </c>
    </row>
    <row r="342" spans="1:9" ht="10.8" x14ac:dyDescent="0.25">
      <c r="A342" s="45"/>
      <c r="B342" s="42"/>
      <c r="C342" s="43"/>
      <c r="D342" s="43"/>
      <c r="E342" s="43"/>
      <c r="F342" s="44"/>
      <c r="G342" s="15">
        <v>45627</v>
      </c>
      <c r="H342" s="19">
        <v>45622</v>
      </c>
      <c r="I342" s="20">
        <v>45621</v>
      </c>
    </row>
    <row r="343" spans="1:9" ht="10.8" x14ac:dyDescent="0.25">
      <c r="A343" s="45"/>
      <c r="B343" s="42"/>
      <c r="C343" s="43"/>
      <c r="D343" s="43"/>
      <c r="E343" s="43"/>
      <c r="F343" s="44"/>
      <c r="G343" s="15">
        <v>45658</v>
      </c>
      <c r="H343" s="19">
        <v>45653</v>
      </c>
      <c r="I343" s="20">
        <v>45652</v>
      </c>
    </row>
    <row r="344" spans="1:9" ht="10.8" x14ac:dyDescent="0.25">
      <c r="A344" s="45"/>
      <c r="B344" s="42"/>
      <c r="C344" s="43"/>
      <c r="D344" s="43"/>
      <c r="E344" s="43"/>
      <c r="F344" s="44"/>
      <c r="G344" s="15">
        <v>45689</v>
      </c>
      <c r="H344" s="19">
        <v>45686</v>
      </c>
      <c r="I344" s="20">
        <v>45685</v>
      </c>
    </row>
    <row r="345" spans="1:9" ht="10.8" x14ac:dyDescent="0.25">
      <c r="A345" s="45"/>
      <c r="B345" s="42"/>
      <c r="C345" s="43"/>
      <c r="D345" s="43"/>
      <c r="E345" s="43"/>
      <c r="F345" s="44"/>
      <c r="G345" s="15">
        <v>45717</v>
      </c>
      <c r="H345" s="19">
        <v>45714</v>
      </c>
      <c r="I345" s="20">
        <v>45713</v>
      </c>
    </row>
    <row r="346" spans="1:9" ht="10.8" x14ac:dyDescent="0.25">
      <c r="A346" s="45"/>
      <c r="B346" s="42"/>
      <c r="C346" s="43"/>
      <c r="D346" s="43"/>
      <c r="E346" s="43"/>
      <c r="F346" s="44"/>
      <c r="G346" s="15">
        <v>45748</v>
      </c>
      <c r="H346" s="19">
        <v>45743</v>
      </c>
      <c r="I346" s="20">
        <v>45742</v>
      </c>
    </row>
    <row r="347" spans="1:9" ht="10.8" x14ac:dyDescent="0.25">
      <c r="A347" s="45"/>
      <c r="B347" s="42"/>
      <c r="C347" s="43"/>
      <c r="D347" s="43"/>
      <c r="E347" s="43"/>
      <c r="F347" s="44"/>
      <c r="G347" s="15">
        <v>45778</v>
      </c>
      <c r="H347" s="19">
        <v>45775</v>
      </c>
      <c r="I347" s="20">
        <v>45772</v>
      </c>
    </row>
    <row r="348" spans="1:9" ht="10.8" x14ac:dyDescent="0.25">
      <c r="A348" s="45"/>
      <c r="B348" s="42"/>
      <c r="C348" s="43"/>
      <c r="D348" s="43"/>
      <c r="E348" s="43"/>
      <c r="F348" s="44"/>
      <c r="G348" s="15">
        <v>45809</v>
      </c>
      <c r="H348" s="19">
        <v>45805</v>
      </c>
      <c r="I348" s="20">
        <v>45804</v>
      </c>
    </row>
    <row r="349" spans="1:9" ht="10.8" x14ac:dyDescent="0.25">
      <c r="A349" s="45"/>
      <c r="B349" s="42"/>
      <c r="C349" s="43"/>
      <c r="D349" s="43"/>
      <c r="E349" s="43"/>
      <c r="F349" s="44"/>
      <c r="G349" s="15">
        <v>45839</v>
      </c>
      <c r="H349" s="19">
        <v>45834</v>
      </c>
      <c r="I349" s="20">
        <v>45833</v>
      </c>
    </row>
    <row r="350" spans="1:9" ht="10.8" x14ac:dyDescent="0.25">
      <c r="A350" s="45"/>
      <c r="B350" s="42"/>
      <c r="C350" s="43"/>
      <c r="D350" s="43"/>
      <c r="E350" s="43"/>
      <c r="F350" s="44"/>
      <c r="G350" s="15">
        <v>45870</v>
      </c>
      <c r="H350" s="19">
        <v>45867</v>
      </c>
      <c r="I350" s="20">
        <v>45866</v>
      </c>
    </row>
    <row r="351" spans="1:9" ht="10.8" x14ac:dyDescent="0.25">
      <c r="A351" s="45"/>
      <c r="B351" s="42"/>
      <c r="C351" s="43"/>
      <c r="D351" s="43"/>
      <c r="E351" s="43"/>
      <c r="F351" s="44"/>
      <c r="G351" s="15">
        <v>45901</v>
      </c>
      <c r="H351" s="19">
        <v>45896</v>
      </c>
      <c r="I351" s="20">
        <v>45895</v>
      </c>
    </row>
    <row r="352" spans="1:9" ht="10.8" x14ac:dyDescent="0.25">
      <c r="A352" s="45"/>
      <c r="B352" s="42"/>
      <c r="C352" s="43"/>
      <c r="D352" s="43"/>
      <c r="E352" s="43"/>
      <c r="F352" s="44"/>
      <c r="G352" s="15">
        <v>45931</v>
      </c>
      <c r="H352" s="19">
        <v>45926</v>
      </c>
      <c r="I352" s="20">
        <v>45925</v>
      </c>
    </row>
    <row r="353" spans="1:9" ht="10.8" x14ac:dyDescent="0.25">
      <c r="A353" s="45"/>
      <c r="B353" s="42"/>
      <c r="C353" s="43"/>
      <c r="D353" s="43"/>
      <c r="E353" s="43"/>
      <c r="F353" s="44"/>
      <c r="G353" s="15">
        <v>45962</v>
      </c>
      <c r="H353" s="19">
        <v>45959</v>
      </c>
      <c r="I353" s="20">
        <v>45958</v>
      </c>
    </row>
    <row r="354" spans="1:9" ht="10.8" x14ac:dyDescent="0.25">
      <c r="A354" s="45"/>
      <c r="B354" s="42"/>
      <c r="C354" s="43"/>
      <c r="D354" s="43"/>
      <c r="E354" s="43"/>
      <c r="F354" s="44"/>
      <c r="G354" s="15">
        <v>45992</v>
      </c>
      <c r="H354" s="19">
        <v>45986</v>
      </c>
      <c r="I354" s="20">
        <v>45985</v>
      </c>
    </row>
    <row r="355" spans="1:9" ht="10.8" x14ac:dyDescent="0.25">
      <c r="A355" s="45"/>
      <c r="B355" s="42"/>
      <c r="C355" s="43"/>
      <c r="D355" s="43"/>
      <c r="E355" s="43"/>
      <c r="F355" s="44"/>
      <c r="G355" s="15">
        <v>46023</v>
      </c>
      <c r="H355" s="19">
        <v>46020</v>
      </c>
      <c r="I355" s="20">
        <v>46017</v>
      </c>
    </row>
    <row r="356" spans="1:9" ht="10.8" x14ac:dyDescent="0.25">
      <c r="A356" s="45"/>
      <c r="B356" s="42"/>
      <c r="C356" s="43"/>
      <c r="D356" s="43"/>
      <c r="E356" s="43"/>
      <c r="F356" s="44"/>
      <c r="G356" s="15">
        <v>46054</v>
      </c>
      <c r="H356" s="19">
        <v>46050</v>
      </c>
      <c r="I356" s="20">
        <v>46049</v>
      </c>
    </row>
    <row r="357" spans="1:9" ht="10.8" x14ac:dyDescent="0.25">
      <c r="A357" s="45"/>
      <c r="B357" s="42"/>
      <c r="C357" s="43"/>
      <c r="D357" s="43"/>
      <c r="E357" s="43"/>
      <c r="F357" s="44"/>
      <c r="G357" s="15">
        <v>46082</v>
      </c>
      <c r="H357" s="19">
        <v>46078</v>
      </c>
      <c r="I357" s="20">
        <v>46077</v>
      </c>
    </row>
    <row r="358" spans="1:9" ht="10.8" x14ac:dyDescent="0.25">
      <c r="A358" s="45"/>
      <c r="B358" s="42"/>
      <c r="C358" s="43"/>
      <c r="D358" s="43"/>
      <c r="E358" s="43"/>
      <c r="F358" s="44"/>
      <c r="G358" s="15">
        <v>46113</v>
      </c>
      <c r="H358" s="19">
        <v>46108</v>
      </c>
      <c r="I358" s="20">
        <v>46107</v>
      </c>
    </row>
    <row r="359" spans="1:9" ht="10.8" x14ac:dyDescent="0.25">
      <c r="A359" s="45"/>
      <c r="B359" s="42"/>
      <c r="C359" s="43"/>
      <c r="D359" s="43"/>
      <c r="E359" s="43"/>
      <c r="F359" s="44"/>
      <c r="G359" s="15">
        <v>46143</v>
      </c>
      <c r="H359" s="19">
        <v>46140</v>
      </c>
      <c r="I359" s="20">
        <v>46139</v>
      </c>
    </row>
    <row r="360" spans="1:9" ht="10.8" x14ac:dyDescent="0.25">
      <c r="A360" s="45"/>
      <c r="B360" s="42"/>
      <c r="C360" s="43"/>
      <c r="D360" s="43"/>
      <c r="E360" s="43"/>
      <c r="F360" s="44"/>
      <c r="G360" s="15">
        <v>46174</v>
      </c>
      <c r="H360" s="19">
        <v>46169</v>
      </c>
      <c r="I360" s="20">
        <v>46168</v>
      </c>
    </row>
    <row r="361" spans="1:9" ht="10.8" x14ac:dyDescent="0.25">
      <c r="A361" s="45"/>
      <c r="B361" s="42"/>
      <c r="C361" s="43"/>
      <c r="D361" s="43"/>
      <c r="E361" s="43"/>
      <c r="F361" s="44"/>
      <c r="G361" s="15">
        <v>46204</v>
      </c>
      <c r="H361" s="19">
        <v>46199</v>
      </c>
      <c r="I361" s="20">
        <v>46198</v>
      </c>
    </row>
    <row r="362" spans="1:9" ht="10.8" x14ac:dyDescent="0.25">
      <c r="A362" s="45"/>
      <c r="B362" s="42"/>
      <c r="C362" s="43"/>
      <c r="D362" s="43"/>
      <c r="E362" s="43"/>
      <c r="F362" s="44"/>
      <c r="G362" s="15">
        <v>46235</v>
      </c>
      <c r="H362" s="19">
        <v>46232</v>
      </c>
      <c r="I362" s="20">
        <v>46231</v>
      </c>
    </row>
    <row r="363" spans="1:9" ht="10.8" x14ac:dyDescent="0.25">
      <c r="A363" s="45"/>
      <c r="B363" s="42"/>
      <c r="C363" s="43"/>
      <c r="D363" s="43"/>
      <c r="E363" s="43"/>
      <c r="F363" s="44"/>
      <c r="G363" s="15">
        <v>46266</v>
      </c>
      <c r="H363" s="19">
        <v>46261</v>
      </c>
      <c r="I363" s="20">
        <v>46260</v>
      </c>
    </row>
    <row r="364" spans="1:9" ht="10.8" x14ac:dyDescent="0.25">
      <c r="A364" s="45"/>
      <c r="B364" s="42"/>
      <c r="C364" s="43"/>
      <c r="D364" s="43"/>
      <c r="E364" s="43"/>
      <c r="F364" s="44"/>
      <c r="G364" s="15">
        <v>46296</v>
      </c>
      <c r="H364" s="19">
        <v>46293</v>
      </c>
      <c r="I364" s="20">
        <v>46290</v>
      </c>
    </row>
    <row r="365" spans="1:9" ht="10.8" x14ac:dyDescent="0.25">
      <c r="A365" s="45"/>
      <c r="B365" s="42"/>
      <c r="C365" s="43"/>
      <c r="D365" s="43"/>
      <c r="E365" s="43"/>
      <c r="F365" s="44"/>
      <c r="G365" s="15">
        <v>46327</v>
      </c>
      <c r="H365" s="19">
        <v>46323</v>
      </c>
      <c r="I365" s="20">
        <v>46322</v>
      </c>
    </row>
    <row r="366" spans="1:9" ht="10.8" x14ac:dyDescent="0.25">
      <c r="A366" s="45"/>
      <c r="B366" s="42"/>
      <c r="C366" s="43"/>
      <c r="D366" s="43"/>
      <c r="E366" s="43"/>
      <c r="F366" s="44"/>
      <c r="G366" s="15">
        <v>46357</v>
      </c>
      <c r="H366" s="19">
        <v>46351</v>
      </c>
      <c r="I366" s="20">
        <v>46350</v>
      </c>
    </row>
    <row r="367" spans="1:9" ht="10.8" x14ac:dyDescent="0.25">
      <c r="A367" s="45"/>
      <c r="B367" s="42"/>
      <c r="C367" s="43"/>
      <c r="D367" s="43"/>
      <c r="E367" s="43"/>
      <c r="F367" s="44"/>
      <c r="G367" s="15">
        <v>46388</v>
      </c>
      <c r="H367" s="19">
        <v>46385</v>
      </c>
      <c r="I367" s="20">
        <v>46384</v>
      </c>
    </row>
    <row r="368" spans="1:9" ht="10.8" x14ac:dyDescent="0.25">
      <c r="A368" s="45"/>
      <c r="B368" s="42"/>
      <c r="C368" s="43"/>
      <c r="D368" s="43"/>
      <c r="E368" s="43"/>
      <c r="F368" s="44"/>
      <c r="G368" s="15">
        <v>46419</v>
      </c>
      <c r="H368" s="19">
        <v>46414</v>
      </c>
      <c r="I368" s="20">
        <v>46413</v>
      </c>
    </row>
    <row r="369" spans="1:9" ht="10.8" x14ac:dyDescent="0.25">
      <c r="A369" s="45"/>
      <c r="B369" s="42"/>
      <c r="C369" s="43"/>
      <c r="D369" s="43"/>
      <c r="E369" s="43"/>
      <c r="F369" s="44"/>
      <c r="G369" s="15">
        <v>46447</v>
      </c>
      <c r="H369" s="19">
        <v>46442</v>
      </c>
      <c r="I369" s="20">
        <v>46441</v>
      </c>
    </row>
    <row r="370" spans="1:9" ht="10.8" x14ac:dyDescent="0.25">
      <c r="A370" s="45"/>
      <c r="B370" s="42"/>
      <c r="C370" s="43"/>
      <c r="D370" s="43"/>
      <c r="E370" s="43"/>
      <c r="F370" s="44"/>
      <c r="G370" s="15">
        <v>46478</v>
      </c>
      <c r="H370" s="19">
        <v>46475</v>
      </c>
      <c r="I370" s="20">
        <v>46471</v>
      </c>
    </row>
    <row r="371" spans="1:9" ht="10.8" x14ac:dyDescent="0.25">
      <c r="A371" s="45"/>
      <c r="B371" s="42"/>
      <c r="C371" s="43"/>
      <c r="D371" s="43"/>
      <c r="E371" s="43"/>
      <c r="F371" s="44"/>
      <c r="G371" s="15">
        <v>46508</v>
      </c>
      <c r="H371" s="19">
        <v>46505</v>
      </c>
      <c r="I371" s="20">
        <v>46504</v>
      </c>
    </row>
    <row r="372" spans="1:9" ht="10.8" x14ac:dyDescent="0.25">
      <c r="A372" s="45"/>
      <c r="B372" s="42"/>
      <c r="C372" s="43"/>
      <c r="D372" s="43"/>
      <c r="E372" s="43"/>
      <c r="F372" s="44"/>
      <c r="G372" s="15">
        <v>46539</v>
      </c>
      <c r="H372" s="19">
        <v>46533</v>
      </c>
      <c r="I372" s="20">
        <v>46532</v>
      </c>
    </row>
    <row r="373" spans="1:9" ht="10.8" x14ac:dyDescent="0.25">
      <c r="A373" s="45"/>
      <c r="B373" s="38"/>
      <c r="C373" s="38"/>
      <c r="D373" s="38"/>
      <c r="E373" s="38"/>
      <c r="F373" s="38"/>
      <c r="G373" s="15">
        <v>46569</v>
      </c>
      <c r="H373" s="19">
        <v>46566</v>
      </c>
      <c r="I373" s="20">
        <v>46563</v>
      </c>
    </row>
    <row r="374" spans="1:9" ht="10.8" x14ac:dyDescent="0.25">
      <c r="A374" s="45"/>
      <c r="B374" s="38"/>
      <c r="C374" s="38"/>
      <c r="D374" s="38"/>
      <c r="E374" s="38"/>
      <c r="F374" s="38"/>
      <c r="G374" s="15">
        <v>46600</v>
      </c>
      <c r="H374" s="19">
        <v>46596</v>
      </c>
      <c r="I374" s="20">
        <v>46595</v>
      </c>
    </row>
    <row r="375" spans="1:9" ht="10.8" x14ac:dyDescent="0.25">
      <c r="A375" s="45"/>
      <c r="B375" s="38"/>
      <c r="C375" s="38"/>
      <c r="D375" s="38"/>
      <c r="E375" s="38"/>
      <c r="F375" s="38"/>
      <c r="G375" s="15">
        <v>46631</v>
      </c>
      <c r="H375" s="19">
        <v>46626</v>
      </c>
      <c r="I375" s="20">
        <v>46625</v>
      </c>
    </row>
    <row r="376" spans="1:9" ht="10.8" x14ac:dyDescent="0.25">
      <c r="A376" s="45"/>
      <c r="B376" s="38"/>
      <c r="C376" s="38"/>
      <c r="D376" s="38"/>
      <c r="E376" s="38"/>
      <c r="F376" s="38"/>
      <c r="G376" s="15">
        <v>46661</v>
      </c>
      <c r="H376" s="19">
        <v>46658</v>
      </c>
      <c r="I376" s="20">
        <v>46657</v>
      </c>
    </row>
    <row r="377" spans="1:9" ht="10.8" x14ac:dyDescent="0.25">
      <c r="A377" s="45"/>
      <c r="B377" s="38"/>
      <c r="C377" s="38"/>
      <c r="D377" s="38"/>
      <c r="E377" s="38"/>
      <c r="F377" s="38"/>
      <c r="G377" s="15">
        <v>46692</v>
      </c>
      <c r="H377" s="19">
        <v>46687</v>
      </c>
      <c r="I377" s="20">
        <v>46686</v>
      </c>
    </row>
    <row r="378" spans="1:9" ht="10.8" x14ac:dyDescent="0.25">
      <c r="A378" s="45"/>
      <c r="B378" s="38"/>
      <c r="C378" s="38"/>
      <c r="D378" s="38"/>
      <c r="E378" s="38"/>
      <c r="F378" s="38"/>
      <c r="G378" s="15">
        <v>46722</v>
      </c>
      <c r="H378" s="19">
        <v>46717</v>
      </c>
      <c r="I378" s="20">
        <v>46715</v>
      </c>
    </row>
    <row r="379" spans="1:9" ht="10.8" x14ac:dyDescent="0.25">
      <c r="A379" s="45"/>
      <c r="B379" s="38"/>
      <c r="C379" s="38"/>
      <c r="D379" s="38"/>
      <c r="E379" s="38"/>
      <c r="F379" s="38"/>
      <c r="G379" s="15">
        <v>46753</v>
      </c>
      <c r="H379" s="19">
        <v>46749</v>
      </c>
      <c r="I379" s="20">
        <v>46748</v>
      </c>
    </row>
    <row r="380" spans="1:9" ht="10.8" x14ac:dyDescent="0.25">
      <c r="A380" s="45"/>
      <c r="B380" s="38"/>
      <c r="C380" s="38"/>
      <c r="D380" s="38"/>
      <c r="E380" s="38"/>
      <c r="F380" s="38"/>
      <c r="G380" s="15">
        <v>46784</v>
      </c>
      <c r="H380" s="19">
        <v>46779</v>
      </c>
      <c r="I380" s="20">
        <v>46778</v>
      </c>
    </row>
    <row r="381" spans="1:9" ht="10.8" x14ac:dyDescent="0.25">
      <c r="A381" s="45"/>
      <c r="B381" s="38"/>
      <c r="C381" s="38"/>
      <c r="D381" s="38"/>
      <c r="E381" s="38"/>
      <c r="F381" s="38"/>
      <c r="G381" s="15">
        <v>46813</v>
      </c>
      <c r="H381" s="19">
        <v>46808</v>
      </c>
      <c r="I381" s="20">
        <v>46807</v>
      </c>
    </row>
    <row r="382" spans="1:9" ht="10.8" x14ac:dyDescent="0.25">
      <c r="A382" s="45"/>
      <c r="B382" s="38"/>
      <c r="C382" s="38"/>
      <c r="D382" s="38"/>
      <c r="E382" s="38"/>
      <c r="F382" s="38"/>
      <c r="G382" s="15">
        <v>46844</v>
      </c>
      <c r="H382" s="19">
        <v>46841</v>
      </c>
      <c r="I382" s="20">
        <v>46840</v>
      </c>
    </row>
    <row r="383" spans="1:9" ht="10.8" x14ac:dyDescent="0.25">
      <c r="A383" s="45"/>
      <c r="B383" s="38"/>
      <c r="C383" s="38"/>
      <c r="D383" s="38"/>
      <c r="E383" s="38"/>
      <c r="F383" s="38"/>
      <c r="G383" s="15">
        <v>46874</v>
      </c>
      <c r="H383" s="19">
        <v>46869</v>
      </c>
      <c r="I383" s="20">
        <v>46868</v>
      </c>
    </row>
    <row r="384" spans="1:9" ht="10.8" x14ac:dyDescent="0.25">
      <c r="A384" s="45"/>
      <c r="B384" s="38"/>
      <c r="C384" s="38"/>
      <c r="D384" s="38"/>
      <c r="E384" s="38"/>
      <c r="F384" s="38"/>
      <c r="G384" s="15">
        <v>46905</v>
      </c>
      <c r="H384" s="19">
        <v>46899</v>
      </c>
      <c r="I384" s="20">
        <v>46898</v>
      </c>
    </row>
    <row r="385" spans="1:9" ht="10.8" x14ac:dyDescent="0.25">
      <c r="A385" s="45"/>
      <c r="B385" s="45"/>
      <c r="C385" s="45"/>
      <c r="D385" s="45"/>
      <c r="E385" s="45"/>
      <c r="F385" s="45"/>
      <c r="G385" s="15">
        <v>46935</v>
      </c>
      <c r="H385" s="19">
        <v>46932</v>
      </c>
      <c r="I385" s="20">
        <v>46931</v>
      </c>
    </row>
    <row r="386" spans="1:9" ht="10.8" x14ac:dyDescent="0.25">
      <c r="A386" s="45"/>
      <c r="B386" s="45"/>
      <c r="C386" s="45"/>
      <c r="D386" s="45"/>
      <c r="E386" s="45"/>
      <c r="F386" s="45"/>
      <c r="G386" s="15">
        <v>46966</v>
      </c>
      <c r="H386" s="19">
        <v>46961</v>
      </c>
      <c r="I386" s="20">
        <v>46960</v>
      </c>
    </row>
    <row r="387" spans="1:9" ht="10.8" x14ac:dyDescent="0.25">
      <c r="A387" s="45"/>
      <c r="B387" s="45"/>
      <c r="C387" s="45"/>
      <c r="D387" s="45"/>
      <c r="E387" s="45"/>
      <c r="F387" s="45"/>
      <c r="G387" s="15">
        <v>46997</v>
      </c>
      <c r="H387" s="19">
        <v>46994</v>
      </c>
      <c r="I387" s="20">
        <v>46993</v>
      </c>
    </row>
    <row r="388" spans="1:9" ht="10.8" x14ac:dyDescent="0.25">
      <c r="A388" s="45"/>
      <c r="B388" s="45"/>
      <c r="C388" s="45"/>
      <c r="D388" s="45"/>
      <c r="E388" s="45"/>
      <c r="F388" s="45"/>
      <c r="G388" s="15">
        <v>47027</v>
      </c>
      <c r="H388" s="19">
        <v>47023</v>
      </c>
      <c r="I388" s="20">
        <v>47022</v>
      </c>
    </row>
    <row r="389" spans="1:9" ht="10.8" x14ac:dyDescent="0.25">
      <c r="A389" s="45"/>
      <c r="B389" s="45"/>
      <c r="C389" s="45"/>
      <c r="D389" s="45"/>
      <c r="E389" s="45"/>
      <c r="F389" s="45"/>
      <c r="G389" s="15">
        <v>47058</v>
      </c>
      <c r="H389" s="19">
        <v>47053</v>
      </c>
      <c r="I389" s="20">
        <v>47052</v>
      </c>
    </row>
    <row r="390" spans="1:9" ht="10.8" x14ac:dyDescent="0.25">
      <c r="A390" s="45"/>
      <c r="B390" s="45"/>
      <c r="C390" s="45"/>
      <c r="D390" s="45"/>
      <c r="E390" s="45"/>
      <c r="F390" s="45"/>
      <c r="G390" s="15">
        <v>47088</v>
      </c>
      <c r="H390" s="19">
        <v>47085</v>
      </c>
      <c r="I390" s="20">
        <v>47084</v>
      </c>
    </row>
    <row r="391" spans="1:9" ht="10.8" x14ac:dyDescent="0.25">
      <c r="A391" s="45"/>
      <c r="B391" s="45"/>
      <c r="C391" s="45"/>
      <c r="D391" s="45"/>
      <c r="E391" s="45"/>
      <c r="F391" s="45"/>
      <c r="G391" s="15">
        <v>47119</v>
      </c>
      <c r="H391" s="19">
        <v>47114</v>
      </c>
      <c r="I391" s="20">
        <v>47113</v>
      </c>
    </row>
    <row r="392" spans="1:9" ht="10.8" x14ac:dyDescent="0.25">
      <c r="A392" s="45"/>
      <c r="B392" s="45"/>
      <c r="C392" s="45"/>
      <c r="D392" s="45"/>
      <c r="E392" s="45"/>
      <c r="F392" s="45"/>
      <c r="G392" s="15">
        <v>47150</v>
      </c>
      <c r="H392" s="19">
        <v>47147</v>
      </c>
      <c r="I392" s="20">
        <v>47144</v>
      </c>
    </row>
    <row r="393" spans="1:9" ht="10.8" x14ac:dyDescent="0.25">
      <c r="A393" s="45"/>
      <c r="B393" s="45"/>
      <c r="C393" s="45"/>
      <c r="D393" s="45"/>
      <c r="E393" s="45"/>
      <c r="F393" s="45"/>
      <c r="G393" s="15">
        <v>47178</v>
      </c>
      <c r="H393" s="19">
        <v>47175</v>
      </c>
      <c r="I393" s="20">
        <v>47172</v>
      </c>
    </row>
    <row r="394" spans="1:9" ht="10.8" x14ac:dyDescent="0.25">
      <c r="A394" s="45"/>
      <c r="B394" s="45"/>
      <c r="C394" s="45"/>
      <c r="D394" s="45"/>
      <c r="E394" s="45"/>
      <c r="F394" s="45"/>
      <c r="G394" s="15">
        <v>47209</v>
      </c>
      <c r="H394" s="19">
        <v>47204</v>
      </c>
      <c r="I394" s="20">
        <v>47203</v>
      </c>
    </row>
    <row r="395" spans="1:9" ht="10.8" x14ac:dyDescent="0.25">
      <c r="A395" s="45"/>
      <c r="B395" s="45"/>
      <c r="C395" s="45"/>
      <c r="D395" s="45"/>
      <c r="E395" s="45"/>
      <c r="F395" s="45"/>
      <c r="G395" s="15">
        <v>47239</v>
      </c>
      <c r="H395" s="19">
        <v>47234</v>
      </c>
      <c r="I395" s="20">
        <v>47233</v>
      </c>
    </row>
    <row r="396" spans="1:9" ht="10.8" x14ac:dyDescent="0.25">
      <c r="A396" s="45"/>
      <c r="B396" s="45"/>
      <c r="C396" s="45"/>
      <c r="D396" s="45"/>
      <c r="E396" s="45"/>
      <c r="F396" s="45"/>
      <c r="G396" s="15">
        <v>47270</v>
      </c>
      <c r="H396" s="19">
        <v>47267</v>
      </c>
      <c r="I396" s="20">
        <v>47263</v>
      </c>
    </row>
    <row r="397" spans="1:9" ht="10.8" x14ac:dyDescent="0.25">
      <c r="A397" s="45"/>
      <c r="B397" s="45"/>
      <c r="C397" s="45"/>
      <c r="D397" s="45"/>
      <c r="E397" s="45"/>
      <c r="F397" s="45"/>
      <c r="G397" s="15">
        <v>47300</v>
      </c>
      <c r="H397" s="19">
        <v>47296</v>
      </c>
      <c r="I397" s="20">
        <v>47295</v>
      </c>
    </row>
    <row r="398" spans="1:9" ht="10.8" x14ac:dyDescent="0.25">
      <c r="A398" s="45"/>
      <c r="B398" s="45"/>
      <c r="C398" s="45"/>
      <c r="D398" s="45"/>
      <c r="E398" s="45"/>
      <c r="F398" s="45"/>
      <c r="G398" s="15">
        <v>47331</v>
      </c>
      <c r="H398" s="19">
        <v>47326</v>
      </c>
      <c r="I398" s="20">
        <v>47325</v>
      </c>
    </row>
    <row r="399" spans="1:9" ht="10.8" x14ac:dyDescent="0.25">
      <c r="A399" s="45"/>
      <c r="B399" s="45"/>
      <c r="C399" s="45"/>
      <c r="D399" s="45"/>
      <c r="E399" s="45"/>
      <c r="F399" s="45"/>
      <c r="G399" s="15">
        <v>47362</v>
      </c>
      <c r="H399" s="19">
        <v>47359</v>
      </c>
      <c r="I399" s="20">
        <v>47358</v>
      </c>
    </row>
    <row r="400" spans="1:9" ht="10.8" x14ac:dyDescent="0.25">
      <c r="A400" s="45"/>
      <c r="B400" s="45"/>
      <c r="C400" s="45"/>
      <c r="D400" s="45"/>
      <c r="E400" s="45"/>
      <c r="F400" s="45"/>
      <c r="G400" s="15">
        <v>47392</v>
      </c>
      <c r="H400" s="19">
        <v>47387</v>
      </c>
      <c r="I400" s="20">
        <v>47386</v>
      </c>
    </row>
    <row r="401" spans="1:9" ht="10.8" x14ac:dyDescent="0.25">
      <c r="A401" s="45"/>
      <c r="B401" s="45"/>
      <c r="C401" s="45"/>
      <c r="D401" s="45"/>
      <c r="E401" s="45"/>
      <c r="F401" s="45"/>
      <c r="G401" s="15">
        <v>47423</v>
      </c>
      <c r="H401" s="19">
        <v>47420</v>
      </c>
      <c r="I401" s="20">
        <v>47417</v>
      </c>
    </row>
    <row r="402" spans="1:9" ht="10.8" x14ac:dyDescent="0.25">
      <c r="A402" s="45"/>
      <c r="B402" s="45"/>
      <c r="C402" s="45"/>
      <c r="D402" s="45"/>
      <c r="E402" s="45"/>
      <c r="F402" s="45"/>
      <c r="G402" s="15">
        <v>47453</v>
      </c>
      <c r="H402" s="19">
        <v>47450</v>
      </c>
      <c r="I402" s="20">
        <v>47449</v>
      </c>
    </row>
    <row r="403" spans="1:9" ht="10.8" x14ac:dyDescent="0.25">
      <c r="A403" s="45"/>
      <c r="B403" s="45"/>
      <c r="C403" s="45"/>
      <c r="D403" s="45"/>
      <c r="E403" s="45"/>
      <c r="F403" s="45"/>
      <c r="G403" s="15">
        <v>47484</v>
      </c>
      <c r="H403" s="19">
        <v>47479</v>
      </c>
      <c r="I403" s="20">
        <v>47478</v>
      </c>
    </row>
    <row r="404" spans="1:9" ht="10.8" x14ac:dyDescent="0.25">
      <c r="A404" s="45"/>
      <c r="B404" s="45"/>
      <c r="C404" s="45"/>
      <c r="D404" s="45"/>
      <c r="E404" s="45"/>
      <c r="F404" s="45"/>
      <c r="G404" s="15">
        <v>47515</v>
      </c>
      <c r="H404" s="19">
        <v>47512</v>
      </c>
      <c r="I404" s="20">
        <v>47511</v>
      </c>
    </row>
    <row r="405" spans="1:9" ht="10.8" x14ac:dyDescent="0.25">
      <c r="A405" s="45"/>
      <c r="B405" s="45"/>
      <c r="C405" s="45"/>
      <c r="D405" s="45"/>
      <c r="E405" s="45"/>
      <c r="F405" s="45"/>
      <c r="G405" s="15">
        <v>47543</v>
      </c>
      <c r="H405" s="19">
        <v>47540</v>
      </c>
      <c r="I405" s="20">
        <v>47539</v>
      </c>
    </row>
    <row r="406" spans="1:9" ht="10.8" x14ac:dyDescent="0.25">
      <c r="A406" s="45"/>
      <c r="B406" s="45"/>
      <c r="C406" s="45"/>
      <c r="D406" s="45"/>
      <c r="E406" s="45"/>
      <c r="F406" s="45"/>
      <c r="G406" s="15">
        <v>47574</v>
      </c>
      <c r="H406" s="19">
        <v>47569</v>
      </c>
      <c r="I406" s="20">
        <v>47568</v>
      </c>
    </row>
    <row r="407" spans="1:9" ht="10.8" x14ac:dyDescent="0.25">
      <c r="A407" s="45"/>
      <c r="B407" s="45"/>
      <c r="C407" s="45"/>
      <c r="D407" s="45"/>
      <c r="E407" s="45"/>
      <c r="F407" s="45"/>
      <c r="G407" s="15">
        <v>47604</v>
      </c>
      <c r="H407" s="19">
        <v>47599</v>
      </c>
      <c r="I407" s="20">
        <v>47598</v>
      </c>
    </row>
    <row r="408" spans="1:9" ht="10.8" x14ac:dyDescent="0.25">
      <c r="A408" s="45"/>
      <c r="B408" s="45"/>
      <c r="C408" s="45"/>
      <c r="D408" s="45"/>
      <c r="E408" s="45"/>
      <c r="F408" s="45"/>
      <c r="G408" s="15">
        <v>47635</v>
      </c>
      <c r="H408" s="19">
        <v>47632</v>
      </c>
      <c r="I408" s="20">
        <v>47631</v>
      </c>
    </row>
    <row r="409" spans="1:9" ht="10.8" x14ac:dyDescent="0.25">
      <c r="A409" s="45"/>
      <c r="B409" s="45"/>
      <c r="C409" s="45"/>
      <c r="D409" s="45"/>
      <c r="E409" s="45"/>
      <c r="F409" s="45"/>
      <c r="G409" s="15">
        <v>47665</v>
      </c>
      <c r="H409" s="19">
        <v>47660</v>
      </c>
      <c r="I409" s="20">
        <v>47659</v>
      </c>
    </row>
    <row r="410" spans="1:9" ht="10.8" x14ac:dyDescent="0.25">
      <c r="A410" s="45"/>
      <c r="B410" s="45"/>
      <c r="C410" s="45"/>
      <c r="D410" s="45"/>
      <c r="E410" s="45"/>
      <c r="F410" s="45"/>
      <c r="G410" s="15">
        <v>47696</v>
      </c>
      <c r="H410" s="19">
        <v>47693</v>
      </c>
      <c r="I410" s="20">
        <v>47690</v>
      </c>
    </row>
    <row r="411" spans="1:9" ht="10.8" x14ac:dyDescent="0.25">
      <c r="A411" s="45"/>
      <c r="B411" s="45"/>
      <c r="C411" s="45"/>
      <c r="D411" s="45"/>
      <c r="E411" s="45"/>
      <c r="F411" s="45"/>
      <c r="G411" s="15">
        <v>47727</v>
      </c>
      <c r="H411" s="19">
        <v>47723</v>
      </c>
      <c r="I411" s="20">
        <v>47722</v>
      </c>
    </row>
    <row r="412" spans="1:9" ht="10.8" x14ac:dyDescent="0.25">
      <c r="A412" s="45"/>
      <c r="B412" s="45"/>
      <c r="C412" s="45"/>
      <c r="D412" s="45"/>
      <c r="E412" s="45"/>
      <c r="F412" s="45"/>
      <c r="G412" s="15">
        <v>47757</v>
      </c>
      <c r="H412" s="19">
        <v>47752</v>
      </c>
      <c r="I412" s="20">
        <v>47751</v>
      </c>
    </row>
    <row r="413" spans="1:9" ht="10.8" x14ac:dyDescent="0.25">
      <c r="A413" s="45"/>
      <c r="B413" s="45"/>
      <c r="C413" s="45"/>
      <c r="D413" s="45"/>
      <c r="E413" s="45"/>
      <c r="F413" s="45"/>
      <c r="G413" s="15">
        <v>47788</v>
      </c>
      <c r="H413" s="19">
        <v>47785</v>
      </c>
      <c r="I413" s="20">
        <v>47784</v>
      </c>
    </row>
    <row r="414" spans="1:9" ht="11.4" thickBot="1" x14ac:dyDescent="0.3">
      <c r="A414" s="45"/>
      <c r="B414" s="45"/>
      <c r="C414" s="45"/>
      <c r="D414" s="45"/>
      <c r="E414" s="45"/>
      <c r="F414" s="45"/>
      <c r="G414" s="16">
        <v>47818</v>
      </c>
      <c r="H414" s="21">
        <v>47813</v>
      </c>
      <c r="I414" s="22">
        <v>47812</v>
      </c>
    </row>
    <row r="415" spans="1:9" x14ac:dyDescent="0.2">
      <c r="A415" s="46"/>
      <c r="B415" s="46"/>
      <c r="C415" s="46"/>
      <c r="D415" s="46"/>
      <c r="E415" s="46"/>
      <c r="F415" s="46"/>
    </row>
    <row r="416" spans="1:9" x14ac:dyDescent="0.2">
      <c r="A416" s="46"/>
      <c r="B416" s="46"/>
      <c r="C416" s="46"/>
      <c r="D416" s="46"/>
      <c r="E416" s="46"/>
      <c r="F416" s="46"/>
    </row>
    <row r="417" spans="1:6" x14ac:dyDescent="0.2">
      <c r="A417" s="46"/>
      <c r="B417" s="46"/>
      <c r="C417" s="46"/>
      <c r="D417" s="46"/>
      <c r="E417" s="46"/>
      <c r="F417" s="46"/>
    </row>
    <row r="418" spans="1:6" x14ac:dyDescent="0.2">
      <c r="A418" s="46"/>
      <c r="B418" s="46"/>
      <c r="C418" s="46"/>
      <c r="D418" s="46"/>
      <c r="E418" s="46"/>
      <c r="F418" s="46"/>
    </row>
    <row r="419" spans="1:6" x14ac:dyDescent="0.2">
      <c r="A419" s="46"/>
      <c r="B419" s="46"/>
      <c r="C419" s="46"/>
      <c r="D419" s="46"/>
      <c r="E419" s="46"/>
      <c r="F419" s="46"/>
    </row>
    <row r="420" spans="1:6" x14ac:dyDescent="0.2">
      <c r="A420" s="46"/>
      <c r="B420" s="46"/>
      <c r="C420" s="46"/>
      <c r="D420" s="46"/>
      <c r="E420" s="46"/>
      <c r="F420" s="46"/>
    </row>
    <row r="421" spans="1:6" x14ac:dyDescent="0.2">
      <c r="A421" s="46"/>
      <c r="B421" s="46"/>
      <c r="C421" s="46"/>
      <c r="D421" s="46"/>
      <c r="E421" s="46"/>
      <c r="F421" s="46"/>
    </row>
    <row r="422" spans="1:6" x14ac:dyDescent="0.2">
      <c r="A422" s="46"/>
      <c r="B422" s="46"/>
      <c r="C422" s="46"/>
      <c r="D422" s="46"/>
      <c r="E422" s="46"/>
      <c r="F422" s="46"/>
    </row>
    <row r="423" spans="1:6" x14ac:dyDescent="0.2">
      <c r="A423" s="46"/>
      <c r="B423" s="46"/>
      <c r="C423" s="46"/>
      <c r="D423" s="46"/>
      <c r="E423" s="46"/>
      <c r="F423" s="46"/>
    </row>
    <row r="424" spans="1:6" x14ac:dyDescent="0.2">
      <c r="A424" s="46"/>
      <c r="B424" s="46"/>
      <c r="C424" s="46"/>
      <c r="D424" s="46"/>
      <c r="E424" s="46"/>
      <c r="F424" s="46"/>
    </row>
    <row r="425" spans="1:6" x14ac:dyDescent="0.2">
      <c r="A425" s="46"/>
      <c r="B425" s="46"/>
      <c r="C425" s="46"/>
      <c r="D425" s="46"/>
      <c r="E425" s="46"/>
      <c r="F425" s="46"/>
    </row>
    <row r="426" spans="1:6" x14ac:dyDescent="0.2">
      <c r="A426" s="46"/>
      <c r="B426" s="46"/>
      <c r="C426" s="46"/>
      <c r="D426" s="46"/>
      <c r="E426" s="46"/>
      <c r="F426" s="46"/>
    </row>
    <row r="427" spans="1:6" x14ac:dyDescent="0.2">
      <c r="A427" s="46"/>
      <c r="B427" s="46"/>
      <c r="C427" s="46"/>
      <c r="D427" s="46"/>
      <c r="E427" s="46"/>
      <c r="F427" s="46"/>
    </row>
    <row r="428" spans="1:6" x14ac:dyDescent="0.2">
      <c r="A428" s="46"/>
      <c r="B428" s="46"/>
      <c r="C428" s="46"/>
      <c r="D428" s="46"/>
      <c r="E428" s="46"/>
      <c r="F428" s="46"/>
    </row>
    <row r="429" spans="1:6" x14ac:dyDescent="0.2">
      <c r="A429" s="46"/>
      <c r="B429" s="46"/>
      <c r="C429" s="46"/>
      <c r="D429" s="46"/>
      <c r="E429" s="46"/>
      <c r="F429" s="46"/>
    </row>
    <row r="430" spans="1:6" x14ac:dyDescent="0.2">
      <c r="A430" s="46"/>
      <c r="B430" s="46"/>
      <c r="C430" s="46"/>
      <c r="D430" s="46"/>
      <c r="E430" s="46"/>
      <c r="F430" s="46"/>
    </row>
    <row r="431" spans="1:6" x14ac:dyDescent="0.2">
      <c r="A431" s="46"/>
      <c r="B431" s="46"/>
      <c r="C431" s="46"/>
      <c r="D431" s="46"/>
      <c r="E431" s="46"/>
      <c r="F431" s="46"/>
    </row>
    <row r="432" spans="1:6" x14ac:dyDescent="0.2">
      <c r="A432" s="46"/>
      <c r="B432" s="46"/>
      <c r="C432" s="46"/>
      <c r="D432" s="46"/>
      <c r="E432" s="46"/>
      <c r="F432" s="46"/>
    </row>
    <row r="433" spans="1:6" x14ac:dyDescent="0.2">
      <c r="A433" s="46"/>
      <c r="B433" s="46"/>
      <c r="C433" s="46"/>
      <c r="D433" s="46"/>
      <c r="E433" s="46"/>
      <c r="F433" s="46"/>
    </row>
    <row r="434" spans="1:6" x14ac:dyDescent="0.2">
      <c r="A434" s="46"/>
      <c r="B434" s="46"/>
      <c r="C434" s="46"/>
      <c r="D434" s="46"/>
      <c r="E434" s="46"/>
      <c r="F434" s="46"/>
    </row>
    <row r="435" spans="1:6" x14ac:dyDescent="0.2">
      <c r="A435" s="46"/>
      <c r="B435" s="46"/>
      <c r="C435" s="46"/>
      <c r="D435" s="46"/>
      <c r="E435" s="46"/>
      <c r="F435" s="46"/>
    </row>
    <row r="436" spans="1:6" x14ac:dyDescent="0.2">
      <c r="A436" s="46"/>
      <c r="B436" s="46"/>
      <c r="C436" s="46"/>
      <c r="D436" s="46"/>
      <c r="E436" s="46"/>
      <c r="F436" s="46"/>
    </row>
    <row r="437" spans="1:6" x14ac:dyDescent="0.2">
      <c r="A437" s="46"/>
      <c r="B437" s="46"/>
      <c r="C437" s="46"/>
      <c r="D437" s="46"/>
      <c r="E437" s="46"/>
      <c r="F437" s="46"/>
    </row>
    <row r="438" spans="1:6" x14ac:dyDescent="0.2">
      <c r="A438" s="46"/>
      <c r="B438" s="46"/>
      <c r="C438" s="46"/>
      <c r="D438" s="46"/>
      <c r="E438" s="46"/>
      <c r="F438" s="46"/>
    </row>
    <row r="439" spans="1:6" x14ac:dyDescent="0.2">
      <c r="A439" s="46"/>
      <c r="B439" s="46"/>
      <c r="C439" s="46"/>
      <c r="D439" s="46"/>
      <c r="E439" s="46"/>
      <c r="F439" s="46"/>
    </row>
    <row r="440" spans="1:6" x14ac:dyDescent="0.2">
      <c r="A440" s="46"/>
      <c r="B440" s="46"/>
      <c r="C440" s="46"/>
      <c r="D440" s="46"/>
      <c r="E440" s="46"/>
      <c r="F440" s="46"/>
    </row>
    <row r="441" spans="1:6" x14ac:dyDescent="0.2">
      <c r="A441" s="46"/>
      <c r="B441" s="46"/>
      <c r="C441" s="46"/>
      <c r="D441" s="46"/>
      <c r="E441" s="46"/>
      <c r="F441" s="46"/>
    </row>
    <row r="442" spans="1:6" x14ac:dyDescent="0.2">
      <c r="A442" s="46"/>
      <c r="B442" s="46"/>
      <c r="C442" s="46"/>
      <c r="D442" s="46"/>
      <c r="E442" s="46"/>
      <c r="F442" s="46"/>
    </row>
    <row r="443" spans="1:6" x14ac:dyDescent="0.2">
      <c r="A443" s="46"/>
      <c r="B443" s="46"/>
      <c r="C443" s="46"/>
      <c r="D443" s="46"/>
      <c r="E443" s="46"/>
      <c r="F443" s="46"/>
    </row>
    <row r="444" spans="1:6" x14ac:dyDescent="0.2">
      <c r="A444" s="46"/>
      <c r="B444" s="46"/>
      <c r="C444" s="46"/>
      <c r="D444" s="46"/>
      <c r="E444" s="46"/>
      <c r="F444" s="46"/>
    </row>
    <row r="445" spans="1:6" x14ac:dyDescent="0.2">
      <c r="A445" s="46"/>
      <c r="B445" s="46"/>
      <c r="C445" s="46"/>
      <c r="D445" s="46"/>
      <c r="E445" s="46"/>
      <c r="F445" s="46"/>
    </row>
    <row r="446" spans="1:6" x14ac:dyDescent="0.2">
      <c r="A446" s="46"/>
      <c r="B446" s="46"/>
      <c r="C446" s="46"/>
      <c r="D446" s="46"/>
      <c r="E446" s="46"/>
      <c r="F446" s="46"/>
    </row>
    <row r="447" spans="1:6" x14ac:dyDescent="0.2">
      <c r="A447" s="46"/>
      <c r="B447" s="46"/>
      <c r="C447" s="46"/>
      <c r="D447" s="46"/>
      <c r="E447" s="46"/>
      <c r="F447" s="46"/>
    </row>
    <row r="448" spans="1:6" x14ac:dyDescent="0.2">
      <c r="A448" s="46"/>
      <c r="B448" s="46"/>
      <c r="C448" s="46"/>
      <c r="D448" s="46"/>
      <c r="E448" s="46"/>
      <c r="F448" s="46"/>
    </row>
    <row r="449" spans="1:6" x14ac:dyDescent="0.2">
      <c r="A449" s="46"/>
      <c r="B449" s="46"/>
      <c r="C449" s="46"/>
      <c r="D449" s="46"/>
      <c r="E449" s="46"/>
      <c r="F449" s="46"/>
    </row>
    <row r="450" spans="1:6" x14ac:dyDescent="0.2">
      <c r="A450" s="46"/>
      <c r="B450" s="46"/>
      <c r="C450" s="46"/>
      <c r="D450" s="46"/>
      <c r="E450" s="46"/>
      <c r="F450" s="46"/>
    </row>
    <row r="451" spans="1:6" x14ac:dyDescent="0.2">
      <c r="A451" s="46"/>
      <c r="B451" s="46"/>
      <c r="C451" s="46"/>
      <c r="D451" s="46"/>
      <c r="E451" s="46"/>
      <c r="F451" s="46"/>
    </row>
    <row r="452" spans="1:6" x14ac:dyDescent="0.2">
      <c r="A452" s="46"/>
      <c r="B452" s="46"/>
      <c r="C452" s="46"/>
      <c r="D452" s="46"/>
      <c r="E452" s="46"/>
      <c r="F452" s="46"/>
    </row>
    <row r="453" spans="1:6" x14ac:dyDescent="0.2">
      <c r="A453" s="46"/>
      <c r="B453" s="46"/>
      <c r="C453" s="46"/>
      <c r="D453" s="46"/>
      <c r="E453" s="46"/>
      <c r="F453" s="46"/>
    </row>
    <row r="454" spans="1:6" x14ac:dyDescent="0.2">
      <c r="A454" s="46"/>
      <c r="B454" s="46"/>
      <c r="C454" s="46"/>
      <c r="D454" s="46"/>
      <c r="E454" s="46"/>
      <c r="F454" s="46"/>
    </row>
    <row r="455" spans="1:6" x14ac:dyDescent="0.2">
      <c r="A455" s="46"/>
      <c r="B455" s="46"/>
      <c r="C455" s="46"/>
      <c r="D455" s="46"/>
      <c r="E455" s="46"/>
      <c r="F455" s="46"/>
    </row>
    <row r="456" spans="1:6" x14ac:dyDescent="0.2">
      <c r="A456" s="46"/>
      <c r="B456" s="46"/>
      <c r="C456" s="46"/>
      <c r="D456" s="46"/>
      <c r="E456" s="46"/>
      <c r="F456" s="46"/>
    </row>
    <row r="457" spans="1:6" x14ac:dyDescent="0.2">
      <c r="A457" s="46"/>
      <c r="B457" s="46"/>
      <c r="C457" s="46"/>
      <c r="D457" s="46"/>
      <c r="E457" s="46"/>
      <c r="F457" s="46"/>
    </row>
    <row r="458" spans="1:6" x14ac:dyDescent="0.2">
      <c r="A458" s="46"/>
      <c r="B458" s="46"/>
      <c r="C458" s="46"/>
      <c r="D458" s="46"/>
      <c r="E458" s="46"/>
      <c r="F458" s="46"/>
    </row>
    <row r="459" spans="1:6" x14ac:dyDescent="0.2">
      <c r="A459" s="46"/>
      <c r="B459" s="46"/>
      <c r="C459" s="46"/>
      <c r="D459" s="46"/>
      <c r="E459" s="46"/>
      <c r="F459" s="46"/>
    </row>
    <row r="460" spans="1:6" x14ac:dyDescent="0.2">
      <c r="A460" s="46"/>
      <c r="B460" s="46"/>
      <c r="C460" s="46"/>
      <c r="D460" s="46"/>
      <c r="E460" s="46"/>
      <c r="F460" s="46"/>
    </row>
    <row r="461" spans="1:6" x14ac:dyDescent="0.2">
      <c r="A461" s="46"/>
      <c r="B461" s="46"/>
      <c r="C461" s="46"/>
      <c r="D461" s="46"/>
      <c r="E461" s="46"/>
      <c r="F461" s="46"/>
    </row>
    <row r="462" spans="1:6" x14ac:dyDescent="0.2">
      <c r="A462" s="46"/>
      <c r="B462" s="46"/>
      <c r="C462" s="46"/>
      <c r="D462" s="46"/>
      <c r="E462" s="46"/>
      <c r="F462" s="46"/>
    </row>
    <row r="463" spans="1:6" x14ac:dyDescent="0.2">
      <c r="A463" s="46"/>
      <c r="B463" s="46"/>
      <c r="C463" s="46"/>
      <c r="D463" s="46"/>
      <c r="E463" s="46"/>
      <c r="F463" s="46"/>
    </row>
    <row r="464" spans="1:6" x14ac:dyDescent="0.2">
      <c r="A464" s="46"/>
      <c r="B464" s="46"/>
      <c r="C464" s="46"/>
      <c r="D464" s="46"/>
      <c r="E464" s="46"/>
      <c r="F464" s="46"/>
    </row>
    <row r="465" spans="1:6" x14ac:dyDescent="0.2">
      <c r="A465" s="46"/>
      <c r="B465" s="46"/>
      <c r="C465" s="46"/>
      <c r="D465" s="46"/>
      <c r="E465" s="46"/>
      <c r="F465" s="46"/>
    </row>
    <row r="466" spans="1:6" x14ac:dyDescent="0.2">
      <c r="A466" s="46"/>
      <c r="B466" s="46"/>
      <c r="C466" s="46"/>
      <c r="D466" s="46"/>
      <c r="E466" s="46"/>
      <c r="F466" s="46"/>
    </row>
    <row r="467" spans="1:6" x14ac:dyDescent="0.2">
      <c r="A467" s="46"/>
      <c r="B467" s="46"/>
      <c r="C467" s="46"/>
      <c r="D467" s="46"/>
      <c r="E467" s="46"/>
      <c r="F467" s="46"/>
    </row>
    <row r="468" spans="1:6" x14ac:dyDescent="0.2">
      <c r="A468" s="46"/>
      <c r="B468" s="46"/>
      <c r="C468" s="46"/>
      <c r="D468" s="46"/>
      <c r="E468" s="46"/>
      <c r="F468" s="46"/>
    </row>
    <row r="469" spans="1:6" x14ac:dyDescent="0.2">
      <c r="A469" s="46"/>
      <c r="B469" s="46"/>
      <c r="C469" s="46"/>
      <c r="D469" s="46"/>
      <c r="E469" s="46"/>
      <c r="F469" s="46"/>
    </row>
    <row r="470" spans="1:6" x14ac:dyDescent="0.2">
      <c r="A470" s="46"/>
      <c r="B470" s="46"/>
      <c r="C470" s="46"/>
      <c r="D470" s="46"/>
      <c r="E470" s="46"/>
      <c r="F470" s="46"/>
    </row>
    <row r="471" spans="1:6" x14ac:dyDescent="0.2">
      <c r="A471" s="46"/>
      <c r="B471" s="46"/>
      <c r="C471" s="46"/>
      <c r="D471" s="46"/>
      <c r="E471" s="46"/>
      <c r="F471" s="46"/>
    </row>
    <row r="472" spans="1:6" x14ac:dyDescent="0.2">
      <c r="A472" s="46"/>
      <c r="B472" s="46"/>
      <c r="C472" s="46"/>
      <c r="D472" s="46"/>
      <c r="E472" s="46"/>
      <c r="F472" s="46"/>
    </row>
    <row r="473" spans="1:6" x14ac:dyDescent="0.2">
      <c r="A473" s="46"/>
      <c r="B473" s="46"/>
      <c r="C473" s="46"/>
      <c r="D473" s="46"/>
      <c r="E473" s="46"/>
      <c r="F473" s="46"/>
    </row>
    <row r="474" spans="1:6" x14ac:dyDescent="0.2">
      <c r="A474" s="46"/>
      <c r="B474" s="46"/>
      <c r="C474" s="46"/>
      <c r="D474" s="46"/>
      <c r="E474" s="46"/>
      <c r="F474" s="46"/>
    </row>
    <row r="475" spans="1:6" x14ac:dyDescent="0.2">
      <c r="A475" s="46"/>
      <c r="B475" s="46"/>
      <c r="C475" s="46"/>
      <c r="D475" s="46"/>
      <c r="E475" s="46"/>
      <c r="F475" s="46"/>
    </row>
    <row r="476" spans="1:6" x14ac:dyDescent="0.2">
      <c r="A476" s="46"/>
      <c r="B476" s="46"/>
      <c r="C476" s="46"/>
      <c r="D476" s="46"/>
      <c r="E476" s="46"/>
      <c r="F476" s="46"/>
    </row>
    <row r="477" spans="1:6" x14ac:dyDescent="0.2">
      <c r="A477" s="46"/>
      <c r="B477" s="46"/>
      <c r="C477" s="46"/>
      <c r="D477" s="46"/>
      <c r="E477" s="46"/>
      <c r="F477" s="46"/>
    </row>
    <row r="478" spans="1:6" x14ac:dyDescent="0.2">
      <c r="A478" s="46"/>
      <c r="B478" s="46"/>
      <c r="C478" s="46"/>
      <c r="D478" s="46"/>
      <c r="E478" s="46"/>
      <c r="F478" s="46"/>
    </row>
    <row r="479" spans="1:6" x14ac:dyDescent="0.2">
      <c r="A479" s="46"/>
      <c r="B479" s="46"/>
      <c r="C479" s="46"/>
      <c r="D479" s="46"/>
      <c r="E479" s="46"/>
      <c r="F479" s="46"/>
    </row>
    <row r="480" spans="1:6" x14ac:dyDescent="0.2">
      <c r="A480" s="46"/>
      <c r="B480" s="46"/>
      <c r="C480" s="46"/>
      <c r="D480" s="46"/>
      <c r="E480" s="46"/>
      <c r="F480" s="46"/>
    </row>
    <row r="481" spans="1:6" x14ac:dyDescent="0.2">
      <c r="A481" s="46"/>
      <c r="B481" s="46"/>
      <c r="C481" s="46"/>
      <c r="D481" s="46"/>
      <c r="E481" s="46"/>
      <c r="F481" s="46"/>
    </row>
    <row r="482" spans="1:6" x14ac:dyDescent="0.2">
      <c r="A482" s="46"/>
      <c r="B482" s="46"/>
      <c r="C482" s="46"/>
      <c r="D482" s="46"/>
      <c r="E482" s="46"/>
      <c r="F482" s="46"/>
    </row>
    <row r="483" spans="1:6" x14ac:dyDescent="0.2">
      <c r="A483" s="46"/>
      <c r="B483" s="46"/>
      <c r="C483" s="46"/>
      <c r="D483" s="46"/>
      <c r="E483" s="46"/>
      <c r="F483" s="46"/>
    </row>
    <row r="484" spans="1:6" x14ac:dyDescent="0.2">
      <c r="A484" s="46"/>
      <c r="B484" s="46"/>
      <c r="C484" s="46"/>
      <c r="D484" s="46"/>
      <c r="E484" s="46"/>
      <c r="F484" s="46"/>
    </row>
    <row r="485" spans="1:6" x14ac:dyDescent="0.2">
      <c r="A485" s="46"/>
      <c r="B485" s="46"/>
      <c r="C485" s="46"/>
      <c r="D485" s="46"/>
      <c r="E485" s="46"/>
      <c r="F485" s="46"/>
    </row>
    <row r="486" spans="1:6" x14ac:dyDescent="0.2">
      <c r="A486" s="46"/>
      <c r="B486" s="46"/>
      <c r="C486" s="46"/>
      <c r="D486" s="46"/>
      <c r="E486" s="46"/>
      <c r="F486" s="46"/>
    </row>
    <row r="487" spans="1:6" x14ac:dyDescent="0.2">
      <c r="A487" s="46"/>
      <c r="B487" s="46"/>
      <c r="C487" s="46"/>
      <c r="D487" s="46"/>
      <c r="E487" s="46"/>
      <c r="F487" s="46"/>
    </row>
    <row r="488" spans="1:6" x14ac:dyDescent="0.2">
      <c r="A488" s="46"/>
      <c r="B488" s="46"/>
      <c r="C488" s="46"/>
      <c r="D488" s="46"/>
      <c r="E488" s="46"/>
      <c r="F488" s="46"/>
    </row>
    <row r="489" spans="1:6" x14ac:dyDescent="0.2">
      <c r="A489" s="46"/>
      <c r="B489" s="46"/>
      <c r="C489" s="46"/>
      <c r="D489" s="46"/>
      <c r="E489" s="46"/>
      <c r="F489" s="46"/>
    </row>
    <row r="490" spans="1:6" x14ac:dyDescent="0.2">
      <c r="A490" s="46"/>
      <c r="B490" s="46"/>
      <c r="C490" s="46"/>
      <c r="D490" s="46"/>
      <c r="E490" s="46"/>
      <c r="F490" s="46"/>
    </row>
    <row r="491" spans="1:6" x14ac:dyDescent="0.2">
      <c r="A491" s="46"/>
      <c r="B491" s="46"/>
      <c r="C491" s="46"/>
      <c r="D491" s="46"/>
      <c r="E491" s="46"/>
      <c r="F491" s="46"/>
    </row>
    <row r="492" spans="1:6" x14ac:dyDescent="0.2">
      <c r="A492" s="46"/>
      <c r="B492" s="46"/>
      <c r="C492" s="46"/>
      <c r="D492" s="46"/>
      <c r="E492" s="46"/>
      <c r="F492" s="46"/>
    </row>
    <row r="493" spans="1:6" x14ac:dyDescent="0.2">
      <c r="A493" s="46"/>
      <c r="B493" s="46"/>
      <c r="C493" s="46"/>
      <c r="D493" s="46"/>
      <c r="E493" s="46"/>
      <c r="F493" s="46"/>
    </row>
    <row r="494" spans="1:6" x14ac:dyDescent="0.2">
      <c r="A494" s="46"/>
      <c r="B494" s="46"/>
      <c r="C494" s="46"/>
      <c r="D494" s="46"/>
      <c r="E494" s="46"/>
      <c r="F494" s="46"/>
    </row>
    <row r="495" spans="1:6" x14ac:dyDescent="0.2">
      <c r="A495" s="46"/>
      <c r="B495" s="46"/>
      <c r="C495" s="46"/>
      <c r="D495" s="46"/>
      <c r="E495" s="46"/>
      <c r="F495" s="46"/>
    </row>
    <row r="496" spans="1:6" x14ac:dyDescent="0.2">
      <c r="A496" s="46"/>
      <c r="B496" s="46"/>
      <c r="C496" s="46"/>
      <c r="D496" s="46"/>
      <c r="E496" s="46"/>
      <c r="F496" s="46"/>
    </row>
    <row r="497" spans="1:6" x14ac:dyDescent="0.2">
      <c r="A497" s="46"/>
      <c r="B497" s="46"/>
      <c r="C497" s="46"/>
      <c r="D497" s="46"/>
      <c r="E497" s="46"/>
      <c r="F497" s="46"/>
    </row>
    <row r="498" spans="1:6" x14ac:dyDescent="0.2">
      <c r="A498" s="46"/>
      <c r="B498" s="46"/>
      <c r="C498" s="46"/>
      <c r="D498" s="46"/>
      <c r="E498" s="46"/>
      <c r="F498" s="46"/>
    </row>
    <row r="499" spans="1:6" x14ac:dyDescent="0.2">
      <c r="A499" s="46"/>
      <c r="B499" s="46"/>
      <c r="C499" s="46"/>
      <c r="D499" s="46"/>
      <c r="E499" s="46"/>
      <c r="F499" s="46"/>
    </row>
    <row r="500" spans="1:6" x14ac:dyDescent="0.2">
      <c r="A500" s="46"/>
      <c r="B500" s="46"/>
      <c r="C500" s="46"/>
      <c r="D500" s="46"/>
      <c r="E500" s="46"/>
      <c r="F500" s="46"/>
    </row>
    <row r="501" spans="1:6" x14ac:dyDescent="0.2">
      <c r="A501" s="46"/>
      <c r="B501" s="46"/>
      <c r="C501" s="46"/>
      <c r="D501" s="46"/>
      <c r="E501" s="46"/>
      <c r="F501" s="46"/>
    </row>
    <row r="502" spans="1:6" x14ac:dyDescent="0.2">
      <c r="A502" s="46"/>
      <c r="B502" s="46"/>
      <c r="C502" s="46"/>
      <c r="D502" s="46"/>
      <c r="E502" s="46"/>
      <c r="F502" s="46"/>
    </row>
    <row r="503" spans="1:6" x14ac:dyDescent="0.2">
      <c r="A503" s="46"/>
      <c r="B503" s="46"/>
      <c r="C503" s="46"/>
      <c r="D503" s="46"/>
      <c r="E503" s="46"/>
      <c r="F503" s="46"/>
    </row>
    <row r="504" spans="1:6" x14ac:dyDescent="0.2">
      <c r="A504" s="46"/>
      <c r="B504" s="46"/>
      <c r="C504" s="46"/>
      <c r="D504" s="46"/>
      <c r="E504" s="46"/>
      <c r="F504" s="46"/>
    </row>
    <row r="505" spans="1:6" x14ac:dyDescent="0.2">
      <c r="A505" s="46"/>
      <c r="B505" s="46"/>
      <c r="C505" s="46"/>
      <c r="D505" s="46"/>
      <c r="E505" s="46"/>
      <c r="F505" s="46"/>
    </row>
    <row r="506" spans="1:6" x14ac:dyDescent="0.2">
      <c r="A506" s="46"/>
      <c r="B506" s="46"/>
      <c r="C506" s="46"/>
      <c r="D506" s="46"/>
      <c r="E506" s="46"/>
      <c r="F506" s="46"/>
    </row>
    <row r="507" spans="1:6" x14ac:dyDescent="0.2">
      <c r="A507" s="46"/>
      <c r="B507" s="46"/>
      <c r="C507" s="46"/>
      <c r="D507" s="46"/>
      <c r="E507" s="46"/>
      <c r="F507" s="46"/>
    </row>
    <row r="508" spans="1:6" x14ac:dyDescent="0.2">
      <c r="A508" s="46"/>
      <c r="B508" s="46"/>
      <c r="C508" s="46"/>
      <c r="D508" s="46"/>
      <c r="E508" s="46"/>
      <c r="F508" s="46"/>
    </row>
    <row r="509" spans="1:6" x14ac:dyDescent="0.2">
      <c r="A509" s="46"/>
      <c r="B509" s="46"/>
      <c r="C509" s="46"/>
      <c r="D509" s="46"/>
      <c r="E509" s="46"/>
      <c r="F509" s="46"/>
    </row>
    <row r="510" spans="1:6" x14ac:dyDescent="0.2">
      <c r="A510" s="46"/>
      <c r="B510" s="46"/>
      <c r="C510" s="46"/>
      <c r="D510" s="46"/>
      <c r="E510" s="46"/>
      <c r="F510" s="46"/>
    </row>
    <row r="511" spans="1:6" x14ac:dyDescent="0.2">
      <c r="A511" s="46"/>
      <c r="B511" s="46"/>
      <c r="C511" s="46"/>
      <c r="D511" s="46"/>
      <c r="E511" s="46"/>
      <c r="F511" s="46"/>
    </row>
    <row r="512" spans="1:6" x14ac:dyDescent="0.2">
      <c r="A512" s="46"/>
      <c r="B512" s="46"/>
      <c r="C512" s="46"/>
      <c r="D512" s="46"/>
      <c r="E512" s="46"/>
      <c r="F512" s="46"/>
    </row>
    <row r="513" spans="1:6" x14ac:dyDescent="0.2">
      <c r="A513" s="46"/>
      <c r="B513" s="46"/>
      <c r="C513" s="46"/>
      <c r="D513" s="46"/>
      <c r="E513" s="46"/>
      <c r="F513" s="46"/>
    </row>
    <row r="514" spans="1:6" x14ac:dyDescent="0.2">
      <c r="A514" s="46"/>
      <c r="B514" s="46"/>
      <c r="C514" s="46"/>
      <c r="D514" s="46"/>
      <c r="E514" s="46"/>
      <c r="F514" s="46"/>
    </row>
    <row r="515" spans="1:6" x14ac:dyDescent="0.2">
      <c r="A515" s="46"/>
      <c r="B515" s="46"/>
      <c r="C515" s="46"/>
      <c r="D515" s="46"/>
      <c r="E515" s="46"/>
      <c r="F515" s="46"/>
    </row>
    <row r="516" spans="1:6" x14ac:dyDescent="0.2">
      <c r="A516" s="46"/>
      <c r="B516" s="46"/>
      <c r="C516" s="46"/>
      <c r="D516" s="46"/>
      <c r="E516" s="46"/>
      <c r="F516" s="46"/>
    </row>
    <row r="517" spans="1:6" x14ac:dyDescent="0.2">
      <c r="A517" s="46"/>
      <c r="B517" s="46"/>
      <c r="C517" s="46"/>
      <c r="D517" s="46"/>
      <c r="E517" s="46"/>
      <c r="F517" s="46"/>
    </row>
    <row r="518" spans="1:6" x14ac:dyDescent="0.2">
      <c r="A518" s="46"/>
      <c r="B518" s="46"/>
      <c r="C518" s="46"/>
      <c r="D518" s="46"/>
      <c r="E518" s="46"/>
      <c r="F518" s="46"/>
    </row>
    <row r="519" spans="1:6" x14ac:dyDescent="0.2">
      <c r="A519" s="46"/>
      <c r="B519" s="46"/>
      <c r="C519" s="46"/>
      <c r="D519" s="46"/>
      <c r="E519" s="46"/>
      <c r="F519" s="46"/>
    </row>
    <row r="520" spans="1:6" x14ac:dyDescent="0.2">
      <c r="A520" s="46"/>
      <c r="B520" s="46"/>
      <c r="C520" s="46"/>
      <c r="D520" s="46"/>
      <c r="E520" s="46"/>
      <c r="F520" s="46"/>
    </row>
    <row r="521" spans="1:6" x14ac:dyDescent="0.2">
      <c r="A521" s="46"/>
      <c r="B521" s="46"/>
      <c r="C521" s="46"/>
      <c r="D521" s="46"/>
      <c r="E521" s="46"/>
      <c r="F521" s="46"/>
    </row>
    <row r="522" spans="1:6" x14ac:dyDescent="0.2">
      <c r="A522" s="46"/>
      <c r="B522" s="46"/>
      <c r="C522" s="46"/>
      <c r="D522" s="46"/>
      <c r="E522" s="46"/>
      <c r="F522" s="46"/>
    </row>
    <row r="523" spans="1:6" x14ac:dyDescent="0.2">
      <c r="A523" s="46"/>
      <c r="B523" s="46"/>
      <c r="C523" s="46"/>
      <c r="D523" s="46"/>
      <c r="E523" s="46"/>
      <c r="F523" s="46"/>
    </row>
    <row r="524" spans="1:6" x14ac:dyDescent="0.2">
      <c r="A524" s="46"/>
      <c r="B524" s="46"/>
      <c r="C524" s="46"/>
      <c r="D524" s="46"/>
      <c r="E524" s="46"/>
      <c r="F524" s="46"/>
    </row>
    <row r="525" spans="1:6" x14ac:dyDescent="0.2">
      <c r="A525" s="46"/>
      <c r="B525" s="46"/>
      <c r="C525" s="46"/>
      <c r="D525" s="46"/>
      <c r="E525" s="46"/>
      <c r="F525" s="46"/>
    </row>
    <row r="526" spans="1:6" x14ac:dyDescent="0.2">
      <c r="A526" s="46"/>
      <c r="B526" s="46"/>
      <c r="C526" s="46"/>
      <c r="D526" s="46"/>
      <c r="E526" s="46"/>
      <c r="F526" s="46"/>
    </row>
    <row r="527" spans="1:6" x14ac:dyDescent="0.2">
      <c r="A527" s="46"/>
      <c r="B527" s="46"/>
      <c r="C527" s="46"/>
      <c r="D527" s="46"/>
      <c r="E527" s="46"/>
      <c r="F527" s="46"/>
    </row>
    <row r="528" spans="1:6" x14ac:dyDescent="0.2">
      <c r="A528" s="46"/>
      <c r="B528" s="46"/>
      <c r="C528" s="46"/>
      <c r="D528" s="46"/>
      <c r="E528" s="46"/>
      <c r="F528" s="46"/>
    </row>
    <row r="529" spans="1:6" x14ac:dyDescent="0.2">
      <c r="A529" s="46"/>
      <c r="B529" s="46"/>
      <c r="C529" s="46"/>
      <c r="D529" s="46"/>
      <c r="E529" s="46"/>
      <c r="F529" s="46"/>
    </row>
    <row r="530" spans="1:6" x14ac:dyDescent="0.2">
      <c r="A530" s="46"/>
      <c r="B530" s="46"/>
      <c r="C530" s="46"/>
      <c r="D530" s="46"/>
      <c r="E530" s="46"/>
      <c r="F530" s="46"/>
    </row>
    <row r="531" spans="1:6" x14ac:dyDescent="0.2">
      <c r="A531" s="46"/>
      <c r="B531" s="46"/>
      <c r="C531" s="46"/>
      <c r="D531" s="46"/>
      <c r="E531" s="46"/>
      <c r="F531" s="46"/>
    </row>
    <row r="532" spans="1:6" x14ac:dyDescent="0.2">
      <c r="A532" s="46"/>
      <c r="B532" s="46"/>
      <c r="C532" s="46"/>
      <c r="D532" s="46"/>
      <c r="E532" s="46"/>
      <c r="F532" s="46"/>
    </row>
    <row r="533" spans="1:6" x14ac:dyDescent="0.2">
      <c r="A533" s="46"/>
      <c r="B533" s="46"/>
      <c r="C533" s="46"/>
      <c r="D533" s="46"/>
      <c r="E533" s="46"/>
      <c r="F533" s="46"/>
    </row>
    <row r="534" spans="1:6" x14ac:dyDescent="0.2">
      <c r="A534" s="46"/>
      <c r="B534" s="46"/>
      <c r="C534" s="46"/>
      <c r="D534" s="46"/>
      <c r="E534" s="46"/>
      <c r="F534" s="46"/>
    </row>
    <row r="535" spans="1:6" x14ac:dyDescent="0.2">
      <c r="A535" s="46"/>
      <c r="B535" s="46"/>
      <c r="C535" s="46"/>
      <c r="D535" s="46"/>
      <c r="E535" s="46"/>
      <c r="F535" s="46"/>
    </row>
    <row r="536" spans="1:6" x14ac:dyDescent="0.2">
      <c r="A536" s="46"/>
      <c r="B536" s="46"/>
      <c r="C536" s="46"/>
      <c r="D536" s="46"/>
      <c r="E536" s="46"/>
      <c r="F536" s="46"/>
    </row>
    <row r="537" spans="1:6" x14ac:dyDescent="0.2">
      <c r="A537" s="46"/>
      <c r="B537" s="46"/>
      <c r="C537" s="46"/>
      <c r="D537" s="46"/>
      <c r="E537" s="46"/>
      <c r="F537" s="46"/>
    </row>
    <row r="538" spans="1:6" x14ac:dyDescent="0.2">
      <c r="A538" s="46"/>
      <c r="B538" s="46"/>
      <c r="C538" s="46"/>
      <c r="D538" s="46"/>
      <c r="E538" s="46"/>
      <c r="F538" s="46"/>
    </row>
    <row r="539" spans="1:6" x14ac:dyDescent="0.2">
      <c r="A539" s="46"/>
      <c r="B539" s="46"/>
      <c r="C539" s="46"/>
      <c r="D539" s="46"/>
      <c r="E539" s="46"/>
      <c r="F539" s="46"/>
    </row>
    <row r="540" spans="1:6" x14ac:dyDescent="0.2">
      <c r="A540" s="46"/>
      <c r="B540" s="46"/>
      <c r="C540" s="46"/>
      <c r="D540" s="46"/>
      <c r="E540" s="46"/>
      <c r="F540" s="46"/>
    </row>
    <row r="541" spans="1:6" x14ac:dyDescent="0.2">
      <c r="A541" s="46"/>
      <c r="B541" s="46"/>
      <c r="C541" s="46"/>
      <c r="D541" s="46"/>
      <c r="E541" s="46"/>
      <c r="F541" s="46"/>
    </row>
    <row r="542" spans="1:6" x14ac:dyDescent="0.2">
      <c r="A542" s="46"/>
      <c r="B542" s="46"/>
      <c r="C542" s="46"/>
      <c r="D542" s="46"/>
      <c r="E542" s="46"/>
      <c r="F542" s="46"/>
    </row>
    <row r="543" spans="1:6" x14ac:dyDescent="0.2">
      <c r="A543" s="46"/>
      <c r="B543" s="46"/>
      <c r="C543" s="46"/>
      <c r="D543" s="46"/>
      <c r="E543" s="46"/>
      <c r="F543" s="46"/>
    </row>
    <row r="544" spans="1:6" x14ac:dyDescent="0.2">
      <c r="A544" s="46"/>
      <c r="B544" s="46"/>
      <c r="C544" s="46"/>
      <c r="D544" s="46"/>
      <c r="E544" s="46"/>
      <c r="F544" s="46"/>
    </row>
    <row r="545" spans="1:6" x14ac:dyDescent="0.2">
      <c r="A545" s="46"/>
      <c r="B545" s="46"/>
      <c r="C545" s="46"/>
      <c r="D545" s="46"/>
      <c r="E545" s="46"/>
      <c r="F545" s="46"/>
    </row>
    <row r="546" spans="1:6" x14ac:dyDescent="0.2">
      <c r="A546" s="46"/>
      <c r="B546" s="46"/>
      <c r="C546" s="46"/>
      <c r="D546" s="46"/>
      <c r="E546" s="46"/>
      <c r="F546" s="46"/>
    </row>
    <row r="547" spans="1:6" x14ac:dyDescent="0.2">
      <c r="A547" s="46"/>
      <c r="B547" s="46"/>
      <c r="C547" s="46"/>
      <c r="D547" s="46"/>
      <c r="E547" s="46"/>
      <c r="F547" s="46"/>
    </row>
    <row r="548" spans="1:6" x14ac:dyDescent="0.2">
      <c r="A548" s="46"/>
      <c r="B548" s="46"/>
      <c r="C548" s="46"/>
      <c r="D548" s="46"/>
      <c r="E548" s="46"/>
      <c r="F548" s="46"/>
    </row>
    <row r="549" spans="1:6" x14ac:dyDescent="0.2">
      <c r="A549" s="46"/>
      <c r="B549" s="46"/>
      <c r="C549" s="46"/>
      <c r="D549" s="46"/>
      <c r="E549" s="46"/>
      <c r="F549" s="46"/>
    </row>
    <row r="550" spans="1:6" x14ac:dyDescent="0.2">
      <c r="A550" s="46"/>
      <c r="B550" s="46"/>
      <c r="C550" s="46"/>
      <c r="D550" s="46"/>
      <c r="E550" s="46"/>
      <c r="F550" s="46"/>
    </row>
    <row r="551" spans="1:6" x14ac:dyDescent="0.2">
      <c r="A551" s="46"/>
      <c r="B551" s="46"/>
      <c r="C551" s="46"/>
      <c r="D551" s="46"/>
      <c r="E551" s="46"/>
      <c r="F551" s="46"/>
    </row>
    <row r="552" spans="1:6" x14ac:dyDescent="0.2">
      <c r="A552" s="46"/>
      <c r="B552" s="46"/>
      <c r="C552" s="46"/>
      <c r="D552" s="46"/>
      <c r="E552" s="46"/>
      <c r="F552" s="46"/>
    </row>
    <row r="553" spans="1:6" x14ac:dyDescent="0.2">
      <c r="A553" s="46"/>
      <c r="B553" s="46"/>
      <c r="C553" s="46"/>
      <c r="D553" s="46"/>
      <c r="E553" s="46"/>
      <c r="F553" s="46"/>
    </row>
    <row r="554" spans="1:6" x14ac:dyDescent="0.2">
      <c r="A554" s="46"/>
      <c r="B554" s="46"/>
      <c r="C554" s="46"/>
      <c r="D554" s="46"/>
      <c r="E554" s="46"/>
      <c r="F554" s="46"/>
    </row>
    <row r="555" spans="1:6" x14ac:dyDescent="0.2">
      <c r="A555" s="46"/>
      <c r="B555" s="46"/>
      <c r="C555" s="46"/>
      <c r="D555" s="46"/>
      <c r="E555" s="46"/>
      <c r="F555" s="46"/>
    </row>
    <row r="556" spans="1:6" x14ac:dyDescent="0.2">
      <c r="A556" s="46"/>
      <c r="B556" s="46"/>
      <c r="C556" s="46"/>
      <c r="D556" s="46"/>
      <c r="E556" s="46"/>
      <c r="F556" s="46"/>
    </row>
    <row r="557" spans="1:6" x14ac:dyDescent="0.2">
      <c r="A557" s="46"/>
      <c r="B557" s="46"/>
      <c r="C557" s="46"/>
      <c r="D557" s="46"/>
      <c r="E557" s="46"/>
      <c r="F557" s="46"/>
    </row>
    <row r="558" spans="1:6" x14ac:dyDescent="0.2">
      <c r="A558" s="46"/>
      <c r="B558" s="46"/>
      <c r="C558" s="46"/>
      <c r="D558" s="46"/>
      <c r="E558" s="46"/>
      <c r="F558" s="46"/>
    </row>
    <row r="559" spans="1:6" x14ac:dyDescent="0.2">
      <c r="A559" s="46"/>
      <c r="B559" s="46"/>
      <c r="C559" s="46"/>
      <c r="D559" s="46"/>
      <c r="E559" s="46"/>
      <c r="F559" s="46"/>
    </row>
    <row r="560" spans="1:6" x14ac:dyDescent="0.2">
      <c r="A560" s="46"/>
      <c r="B560" s="46"/>
      <c r="C560" s="46"/>
      <c r="D560" s="46"/>
      <c r="E560" s="46"/>
      <c r="F560" s="46"/>
    </row>
    <row r="561" spans="1:6" x14ac:dyDescent="0.2">
      <c r="A561" s="46"/>
      <c r="B561" s="46"/>
      <c r="C561" s="46"/>
      <c r="D561" s="46"/>
      <c r="E561" s="46"/>
      <c r="F561" s="46"/>
    </row>
    <row r="562" spans="1:6" x14ac:dyDescent="0.2">
      <c r="A562" s="46"/>
      <c r="B562" s="46"/>
      <c r="C562" s="46"/>
      <c r="D562" s="46"/>
      <c r="E562" s="46"/>
      <c r="F562" s="46"/>
    </row>
    <row r="563" spans="1:6" x14ac:dyDescent="0.2">
      <c r="A563" s="46"/>
      <c r="B563" s="46"/>
      <c r="C563" s="46"/>
      <c r="D563" s="46"/>
      <c r="E563" s="46"/>
      <c r="F563" s="46"/>
    </row>
    <row r="564" spans="1:6" x14ac:dyDescent="0.2">
      <c r="A564" s="46"/>
      <c r="B564" s="46"/>
      <c r="C564" s="46"/>
      <c r="D564" s="46"/>
      <c r="E564" s="46"/>
      <c r="F564" s="46"/>
    </row>
    <row r="565" spans="1:6" x14ac:dyDescent="0.2">
      <c r="A565" s="46"/>
      <c r="B565" s="46"/>
      <c r="C565" s="46"/>
      <c r="D565" s="46"/>
      <c r="E565" s="46"/>
      <c r="F565" s="46"/>
    </row>
    <row r="566" spans="1:6" x14ac:dyDescent="0.2">
      <c r="A566" s="46"/>
      <c r="B566" s="46"/>
      <c r="C566" s="46"/>
      <c r="D566" s="46"/>
      <c r="E566" s="46"/>
      <c r="F566" s="46"/>
    </row>
    <row r="567" spans="1:6" x14ac:dyDescent="0.2">
      <c r="A567" s="46"/>
      <c r="B567" s="46"/>
      <c r="C567" s="46"/>
      <c r="D567" s="46"/>
      <c r="E567" s="46"/>
      <c r="F567" s="46"/>
    </row>
    <row r="568" spans="1:6" x14ac:dyDescent="0.2">
      <c r="A568" s="46"/>
      <c r="B568" s="46"/>
      <c r="C568" s="46"/>
      <c r="D568" s="46"/>
      <c r="E568" s="46"/>
      <c r="F568" s="46"/>
    </row>
    <row r="569" spans="1:6" x14ac:dyDescent="0.2">
      <c r="A569" s="46"/>
      <c r="B569" s="46"/>
      <c r="C569" s="46"/>
      <c r="D569" s="46"/>
      <c r="E569" s="46"/>
      <c r="F569" s="46"/>
    </row>
    <row r="570" spans="1:6" x14ac:dyDescent="0.2">
      <c r="A570" s="46"/>
      <c r="B570" s="46"/>
      <c r="C570" s="46"/>
      <c r="D570" s="46"/>
      <c r="E570" s="46"/>
      <c r="F570" s="46"/>
    </row>
    <row r="571" spans="1:6" x14ac:dyDescent="0.2">
      <c r="A571" s="46"/>
      <c r="B571" s="46"/>
      <c r="C571" s="46"/>
      <c r="D571" s="46"/>
      <c r="E571" s="46"/>
      <c r="F571" s="46"/>
    </row>
    <row r="572" spans="1:6" x14ac:dyDescent="0.2">
      <c r="A572" s="46"/>
      <c r="B572" s="46"/>
      <c r="C572" s="46"/>
      <c r="D572" s="46"/>
      <c r="E572" s="46"/>
      <c r="F572" s="46"/>
    </row>
    <row r="573" spans="1:6" x14ac:dyDescent="0.2">
      <c r="A573" s="46"/>
      <c r="B573" s="46"/>
      <c r="C573" s="46"/>
      <c r="D573" s="46"/>
      <c r="E573" s="46"/>
      <c r="F573" s="46"/>
    </row>
    <row r="574" spans="1:6" x14ac:dyDescent="0.2">
      <c r="A574" s="46"/>
      <c r="B574" s="46"/>
      <c r="C574" s="46"/>
      <c r="D574" s="46"/>
      <c r="E574" s="46"/>
      <c r="F574" s="46"/>
    </row>
    <row r="575" spans="1:6" x14ac:dyDescent="0.2">
      <c r="A575" s="46"/>
      <c r="B575" s="46"/>
      <c r="C575" s="46"/>
      <c r="D575" s="46"/>
      <c r="E575" s="46"/>
      <c r="F575" s="46"/>
    </row>
    <row r="576" spans="1:6" x14ac:dyDescent="0.2">
      <c r="A576" s="46"/>
      <c r="B576" s="46"/>
      <c r="C576" s="46"/>
      <c r="D576" s="46"/>
      <c r="E576" s="46"/>
      <c r="F576" s="46"/>
    </row>
    <row r="577" spans="1:6" x14ac:dyDescent="0.2">
      <c r="A577" s="46"/>
      <c r="B577" s="46"/>
      <c r="C577" s="46"/>
      <c r="D577" s="46"/>
      <c r="E577" s="46"/>
      <c r="F577" s="46"/>
    </row>
    <row r="578" spans="1:6" x14ac:dyDescent="0.2">
      <c r="A578" s="46"/>
      <c r="B578" s="46"/>
      <c r="C578" s="46"/>
      <c r="D578" s="46"/>
      <c r="E578" s="46"/>
      <c r="F578" s="46"/>
    </row>
    <row r="579" spans="1:6" x14ac:dyDescent="0.2">
      <c r="A579" s="46"/>
      <c r="B579" s="46"/>
      <c r="C579" s="46"/>
      <c r="D579" s="46"/>
      <c r="E579" s="46"/>
      <c r="F579" s="46"/>
    </row>
    <row r="580" spans="1:6" x14ac:dyDescent="0.2">
      <c r="A580" s="46"/>
      <c r="B580" s="46"/>
      <c r="C580" s="46"/>
      <c r="D580" s="46"/>
      <c r="E580" s="46"/>
      <c r="F580" s="46"/>
    </row>
    <row r="581" spans="1:6" x14ac:dyDescent="0.2">
      <c r="A581" s="46"/>
      <c r="B581" s="46"/>
      <c r="C581" s="46"/>
      <c r="D581" s="46"/>
      <c r="E581" s="46"/>
      <c r="F581" s="46"/>
    </row>
    <row r="582" spans="1:6" x14ac:dyDescent="0.2">
      <c r="A582" s="46"/>
      <c r="B582" s="46"/>
      <c r="C582" s="46"/>
      <c r="D582" s="46"/>
      <c r="E582" s="46"/>
      <c r="F582" s="46"/>
    </row>
    <row r="583" spans="1:6" x14ac:dyDescent="0.2">
      <c r="A583" s="46"/>
      <c r="B583" s="46"/>
      <c r="C583" s="46"/>
      <c r="D583" s="46"/>
      <c r="E583" s="46"/>
      <c r="F583" s="46"/>
    </row>
    <row r="584" spans="1:6" x14ac:dyDescent="0.2">
      <c r="A584" s="46"/>
      <c r="B584" s="46"/>
      <c r="C584" s="46"/>
      <c r="D584" s="46"/>
      <c r="E584" s="46"/>
      <c r="F584" s="46"/>
    </row>
    <row r="585" spans="1:6" x14ac:dyDescent="0.2">
      <c r="A585" s="46"/>
      <c r="B585" s="46"/>
      <c r="C585" s="46"/>
      <c r="D585" s="46"/>
      <c r="E585" s="46"/>
      <c r="F585" s="46"/>
    </row>
    <row r="586" spans="1:6" x14ac:dyDescent="0.2">
      <c r="A586" s="46"/>
      <c r="B586" s="46"/>
      <c r="C586" s="46"/>
      <c r="D586" s="46"/>
      <c r="E586" s="46"/>
      <c r="F586" s="46"/>
    </row>
    <row r="587" spans="1:6" x14ac:dyDescent="0.2">
      <c r="A587" s="46"/>
      <c r="B587" s="46"/>
      <c r="C587" s="46"/>
      <c r="D587" s="46"/>
      <c r="E587" s="46"/>
      <c r="F587" s="46"/>
    </row>
    <row r="588" spans="1:6" x14ac:dyDescent="0.2">
      <c r="A588" s="46"/>
      <c r="B588" s="46"/>
      <c r="C588" s="46"/>
      <c r="D588" s="46"/>
      <c r="E588" s="46"/>
      <c r="F588" s="46"/>
    </row>
    <row r="589" spans="1:6" x14ac:dyDescent="0.2">
      <c r="A589" s="46"/>
      <c r="B589" s="46"/>
      <c r="C589" s="46"/>
      <c r="D589" s="46"/>
      <c r="E589" s="46"/>
      <c r="F589" s="46"/>
    </row>
    <row r="590" spans="1:6" x14ac:dyDescent="0.2">
      <c r="A590" s="46"/>
      <c r="B590" s="46"/>
      <c r="C590" s="46"/>
      <c r="D590" s="46"/>
      <c r="E590" s="46"/>
      <c r="F590" s="46"/>
    </row>
    <row r="591" spans="1:6" x14ac:dyDescent="0.2">
      <c r="A591" s="46"/>
      <c r="B591" s="46"/>
      <c r="C591" s="46"/>
      <c r="D591" s="46"/>
      <c r="E591" s="46"/>
      <c r="F591" s="46"/>
    </row>
    <row r="592" spans="1:6" x14ac:dyDescent="0.2">
      <c r="A592" s="46"/>
      <c r="B592" s="46"/>
      <c r="C592" s="46"/>
      <c r="D592" s="46"/>
      <c r="E592" s="46"/>
      <c r="F592" s="46"/>
    </row>
    <row r="593" spans="1:6" x14ac:dyDescent="0.2">
      <c r="A593" s="46"/>
      <c r="B593" s="46"/>
      <c r="C593" s="46"/>
      <c r="D593" s="46"/>
      <c r="E593" s="46"/>
      <c r="F593" s="46"/>
    </row>
    <row r="594" spans="1:6" x14ac:dyDescent="0.2">
      <c r="A594" s="46"/>
      <c r="B594" s="46"/>
      <c r="C594" s="46"/>
      <c r="D594" s="46"/>
      <c r="E594" s="46"/>
      <c r="F594" s="46"/>
    </row>
    <row r="595" spans="1:6" x14ac:dyDescent="0.2">
      <c r="A595" s="46"/>
      <c r="B595" s="46"/>
      <c r="C595" s="46"/>
      <c r="D595" s="46"/>
      <c r="E595" s="46"/>
      <c r="F595" s="46"/>
    </row>
    <row r="596" spans="1:6" x14ac:dyDescent="0.2">
      <c r="A596" s="46"/>
      <c r="B596" s="46"/>
      <c r="C596" s="46"/>
      <c r="D596" s="46"/>
      <c r="E596" s="46"/>
      <c r="F596" s="46"/>
    </row>
    <row r="597" spans="1:6" x14ac:dyDescent="0.2">
      <c r="A597" s="46"/>
      <c r="B597" s="46"/>
      <c r="C597" s="46"/>
      <c r="D597" s="46"/>
      <c r="E597" s="46"/>
      <c r="F597" s="46"/>
    </row>
    <row r="598" spans="1:6" x14ac:dyDescent="0.2">
      <c r="A598" s="46"/>
      <c r="B598" s="46"/>
      <c r="C598" s="46"/>
      <c r="D598" s="46"/>
      <c r="E598" s="46"/>
      <c r="F598" s="46"/>
    </row>
    <row r="599" spans="1:6" x14ac:dyDescent="0.2">
      <c r="A599" s="46"/>
      <c r="B599" s="46"/>
      <c r="C599" s="46"/>
      <c r="D599" s="46"/>
      <c r="E599" s="46"/>
      <c r="F599" s="46"/>
    </row>
    <row r="600" spans="1:6" x14ac:dyDescent="0.2">
      <c r="A600" s="46"/>
      <c r="B600" s="46"/>
      <c r="C600" s="46"/>
      <c r="D600" s="46"/>
      <c r="E600" s="46"/>
      <c r="F600" s="46"/>
    </row>
    <row r="601" spans="1:6" x14ac:dyDescent="0.2">
      <c r="A601" s="46"/>
      <c r="B601" s="46"/>
      <c r="C601" s="46"/>
      <c r="D601" s="46"/>
      <c r="E601" s="46"/>
      <c r="F601" s="46"/>
    </row>
    <row r="602" spans="1:6" x14ac:dyDescent="0.2">
      <c r="A602" s="46"/>
      <c r="B602" s="46"/>
      <c r="C602" s="46"/>
      <c r="D602" s="46"/>
      <c r="E602" s="46"/>
      <c r="F602" s="46"/>
    </row>
    <row r="603" spans="1:6" x14ac:dyDescent="0.2">
      <c r="A603" s="46"/>
      <c r="B603" s="46"/>
      <c r="C603" s="46"/>
      <c r="D603" s="46"/>
      <c r="E603" s="46"/>
      <c r="F603" s="46"/>
    </row>
    <row r="604" spans="1:6" x14ac:dyDescent="0.2">
      <c r="A604" s="46"/>
      <c r="B604" s="46"/>
      <c r="C604" s="46"/>
      <c r="D604" s="46"/>
      <c r="E604" s="46"/>
      <c r="F604" s="46"/>
    </row>
    <row r="605" spans="1:6" x14ac:dyDescent="0.2">
      <c r="A605" s="46"/>
      <c r="B605" s="46"/>
      <c r="C605" s="46"/>
      <c r="D605" s="46"/>
      <c r="E605" s="46"/>
      <c r="F605" s="46"/>
    </row>
    <row r="606" spans="1:6" x14ac:dyDescent="0.2">
      <c r="A606" s="46"/>
      <c r="B606" s="46"/>
      <c r="C606" s="46"/>
      <c r="D606" s="46"/>
      <c r="E606" s="46"/>
      <c r="F606" s="46"/>
    </row>
    <row r="607" spans="1:6" x14ac:dyDescent="0.2">
      <c r="A607" s="46"/>
      <c r="B607" s="46"/>
      <c r="C607" s="46"/>
      <c r="D607" s="46"/>
      <c r="E607" s="46"/>
      <c r="F607" s="46"/>
    </row>
    <row r="608" spans="1:6" x14ac:dyDescent="0.2">
      <c r="A608" s="46"/>
      <c r="B608" s="46"/>
      <c r="C608" s="46"/>
      <c r="D608" s="46"/>
      <c r="E608" s="46"/>
      <c r="F608" s="46"/>
    </row>
    <row r="609" spans="1:6" x14ac:dyDescent="0.2">
      <c r="A609" s="46"/>
      <c r="B609" s="46"/>
      <c r="C609" s="46"/>
      <c r="D609" s="46"/>
      <c r="E609" s="46"/>
      <c r="F609" s="46"/>
    </row>
    <row r="610" spans="1:6" x14ac:dyDescent="0.2">
      <c r="A610" s="46"/>
      <c r="B610" s="46"/>
      <c r="C610" s="46"/>
      <c r="D610" s="46"/>
      <c r="E610" s="46"/>
      <c r="F610" s="46"/>
    </row>
    <row r="611" spans="1:6" x14ac:dyDescent="0.2">
      <c r="A611" s="46"/>
      <c r="B611" s="46"/>
      <c r="C611" s="46"/>
      <c r="D611" s="46"/>
      <c r="E611" s="46"/>
      <c r="F611" s="46"/>
    </row>
    <row r="612" spans="1:6" x14ac:dyDescent="0.2">
      <c r="A612" s="46"/>
      <c r="B612" s="46"/>
      <c r="C612" s="46"/>
      <c r="D612" s="46"/>
      <c r="E612" s="46"/>
      <c r="F612" s="46"/>
    </row>
    <row r="613" spans="1:6" x14ac:dyDescent="0.2">
      <c r="A613" s="46"/>
      <c r="B613" s="46"/>
      <c r="C613" s="46"/>
      <c r="D613" s="46"/>
      <c r="E613" s="46"/>
      <c r="F613" s="46"/>
    </row>
    <row r="614" spans="1:6" x14ac:dyDescent="0.2">
      <c r="A614" s="46"/>
      <c r="B614" s="46"/>
      <c r="C614" s="46"/>
      <c r="D614" s="46"/>
      <c r="E614" s="46"/>
      <c r="F614" s="46"/>
    </row>
    <row r="615" spans="1:6" x14ac:dyDescent="0.2">
      <c r="A615" s="46"/>
      <c r="B615" s="46"/>
      <c r="C615" s="46"/>
      <c r="D615" s="46"/>
      <c r="E615" s="46"/>
      <c r="F615" s="46"/>
    </row>
    <row r="616" spans="1:6" x14ac:dyDescent="0.2">
      <c r="A616" s="46"/>
      <c r="B616" s="46"/>
      <c r="C616" s="46"/>
      <c r="D616" s="46"/>
      <c r="E616" s="46"/>
      <c r="F616" s="46"/>
    </row>
    <row r="617" spans="1:6" x14ac:dyDescent="0.2">
      <c r="A617" s="46"/>
      <c r="B617" s="46"/>
      <c r="C617" s="46"/>
      <c r="D617" s="46"/>
      <c r="E617" s="46"/>
      <c r="F617" s="46"/>
    </row>
    <row r="618" spans="1:6" x14ac:dyDescent="0.2">
      <c r="A618" s="46"/>
      <c r="B618" s="46"/>
      <c r="C618" s="46"/>
      <c r="D618" s="46"/>
      <c r="E618" s="46"/>
      <c r="F618" s="46"/>
    </row>
    <row r="619" spans="1:6" x14ac:dyDescent="0.2">
      <c r="A619" s="46"/>
      <c r="B619" s="46"/>
      <c r="C619" s="46"/>
      <c r="D619" s="46"/>
      <c r="E619" s="46"/>
      <c r="F619" s="46"/>
    </row>
    <row r="620" spans="1:6" x14ac:dyDescent="0.2">
      <c r="A620" s="46"/>
      <c r="B620" s="46"/>
      <c r="C620" s="46"/>
      <c r="D620" s="46"/>
      <c r="E620" s="46"/>
      <c r="F620" s="46"/>
    </row>
    <row r="621" spans="1:6" x14ac:dyDescent="0.2">
      <c r="A621" s="46"/>
      <c r="B621" s="46"/>
      <c r="C621" s="46"/>
      <c r="D621" s="46"/>
      <c r="E621" s="46"/>
      <c r="F621" s="46"/>
    </row>
    <row r="622" spans="1:6" x14ac:dyDescent="0.2">
      <c r="A622" s="46"/>
      <c r="B622" s="46"/>
      <c r="C622" s="46"/>
      <c r="D622" s="46"/>
      <c r="E622" s="46"/>
      <c r="F622" s="46"/>
    </row>
    <row r="623" spans="1:6" x14ac:dyDescent="0.2">
      <c r="A623" s="46"/>
      <c r="B623" s="46"/>
      <c r="C623" s="46"/>
      <c r="D623" s="46"/>
      <c r="E623" s="46"/>
      <c r="F623" s="46"/>
    </row>
    <row r="624" spans="1:6" x14ac:dyDescent="0.2">
      <c r="A624" s="46"/>
      <c r="B624" s="46"/>
      <c r="C624" s="46"/>
      <c r="D624" s="46"/>
      <c r="E624" s="46"/>
      <c r="F624" s="46"/>
    </row>
    <row r="625" spans="1:6" x14ac:dyDescent="0.2">
      <c r="A625" s="46"/>
      <c r="B625" s="46"/>
      <c r="C625" s="46"/>
      <c r="D625" s="46"/>
      <c r="E625" s="46"/>
      <c r="F625" s="46"/>
    </row>
    <row r="626" spans="1:6" x14ac:dyDescent="0.2">
      <c r="A626" s="46"/>
      <c r="B626" s="46"/>
      <c r="C626" s="46"/>
      <c r="D626" s="46"/>
      <c r="E626" s="46"/>
      <c r="F626" s="46"/>
    </row>
    <row r="627" spans="1:6" x14ac:dyDescent="0.2">
      <c r="A627" s="46"/>
      <c r="B627" s="46"/>
      <c r="C627" s="46"/>
      <c r="D627" s="46"/>
      <c r="E627" s="46"/>
      <c r="F627" s="46"/>
    </row>
    <row r="628" spans="1:6" x14ac:dyDescent="0.2">
      <c r="A628" s="46"/>
      <c r="B628" s="46"/>
      <c r="C628" s="46"/>
      <c r="D628" s="46"/>
      <c r="E628" s="46"/>
      <c r="F628" s="46"/>
    </row>
    <row r="629" spans="1:6" x14ac:dyDescent="0.2">
      <c r="A629" s="46"/>
      <c r="B629" s="46"/>
      <c r="C629" s="46"/>
      <c r="D629" s="46"/>
      <c r="E629" s="46"/>
      <c r="F629" s="46"/>
    </row>
    <row r="630" spans="1:6" x14ac:dyDescent="0.2">
      <c r="A630" s="46"/>
      <c r="B630" s="46"/>
      <c r="C630" s="46"/>
      <c r="D630" s="46"/>
      <c r="E630" s="46"/>
      <c r="F630" s="46"/>
    </row>
    <row r="631" spans="1:6" x14ac:dyDescent="0.2">
      <c r="A631" s="46"/>
      <c r="B631" s="46"/>
      <c r="C631" s="46"/>
      <c r="D631" s="46"/>
      <c r="E631" s="46"/>
      <c r="F631" s="46"/>
    </row>
    <row r="632" spans="1:6" x14ac:dyDescent="0.2">
      <c r="A632" s="46"/>
      <c r="B632" s="46"/>
      <c r="C632" s="46"/>
      <c r="D632" s="46"/>
      <c r="E632" s="46"/>
      <c r="F632" s="46"/>
    </row>
    <row r="633" spans="1:6" x14ac:dyDescent="0.2">
      <c r="A633" s="46"/>
      <c r="B633" s="46"/>
      <c r="C633" s="46"/>
      <c r="D633" s="46"/>
      <c r="E633" s="46"/>
      <c r="F633" s="46"/>
    </row>
    <row r="634" spans="1:6" x14ac:dyDescent="0.2">
      <c r="A634" s="46"/>
      <c r="B634" s="46"/>
      <c r="C634" s="46"/>
      <c r="D634" s="46"/>
      <c r="E634" s="46"/>
      <c r="F634" s="46"/>
    </row>
    <row r="635" spans="1:6" x14ac:dyDescent="0.2">
      <c r="A635" s="46"/>
      <c r="B635" s="46"/>
      <c r="C635" s="46"/>
      <c r="D635" s="46"/>
      <c r="E635" s="46"/>
      <c r="F635" s="46"/>
    </row>
    <row r="636" spans="1:6" x14ac:dyDescent="0.2">
      <c r="A636" s="46"/>
      <c r="B636" s="46"/>
      <c r="C636" s="46"/>
      <c r="D636" s="46"/>
      <c r="E636" s="46"/>
      <c r="F636" s="46"/>
    </row>
    <row r="637" spans="1:6" x14ac:dyDescent="0.2">
      <c r="A637" s="46"/>
      <c r="B637" s="46"/>
      <c r="C637" s="46"/>
      <c r="D637" s="46"/>
      <c r="E637" s="46"/>
      <c r="F637" s="46"/>
    </row>
    <row r="638" spans="1:6" x14ac:dyDescent="0.2">
      <c r="A638" s="46"/>
      <c r="B638" s="46"/>
      <c r="C638" s="46"/>
      <c r="D638" s="46"/>
      <c r="E638" s="46"/>
      <c r="F638" s="46"/>
    </row>
    <row r="639" spans="1:6" x14ac:dyDescent="0.2">
      <c r="A639" s="46"/>
      <c r="B639" s="46"/>
      <c r="C639" s="46"/>
      <c r="D639" s="46"/>
      <c r="E639" s="46"/>
      <c r="F639" s="46"/>
    </row>
    <row r="640" spans="1:6" x14ac:dyDescent="0.2">
      <c r="A640" s="46"/>
      <c r="B640" s="46"/>
      <c r="C640" s="46"/>
      <c r="D640" s="46"/>
      <c r="E640" s="46"/>
      <c r="F640" s="46"/>
    </row>
    <row r="641" spans="1:6" x14ac:dyDescent="0.2">
      <c r="A641" s="46"/>
      <c r="B641" s="46"/>
      <c r="C641" s="46"/>
      <c r="D641" s="46"/>
      <c r="E641" s="46"/>
      <c r="F641" s="46"/>
    </row>
    <row r="642" spans="1:6" x14ac:dyDescent="0.2">
      <c r="A642" s="46"/>
      <c r="B642" s="46"/>
      <c r="C642" s="46"/>
      <c r="D642" s="46"/>
      <c r="E642" s="46"/>
      <c r="F642" s="46"/>
    </row>
    <row r="643" spans="1:6" x14ac:dyDescent="0.2">
      <c r="A643" s="46"/>
      <c r="B643" s="46"/>
      <c r="C643" s="46"/>
      <c r="D643" s="46"/>
      <c r="E643" s="46"/>
      <c r="F643" s="46"/>
    </row>
    <row r="644" spans="1:6" x14ac:dyDescent="0.2">
      <c r="A644" s="46"/>
      <c r="B644" s="46"/>
      <c r="C644" s="46"/>
      <c r="D644" s="46"/>
      <c r="E644" s="46"/>
      <c r="F644" s="46"/>
    </row>
    <row r="645" spans="1:6" x14ac:dyDescent="0.2">
      <c r="A645" s="46"/>
      <c r="B645" s="46"/>
      <c r="C645" s="46"/>
      <c r="D645" s="46"/>
      <c r="E645" s="46"/>
      <c r="F645" s="46"/>
    </row>
    <row r="646" spans="1:6" x14ac:dyDescent="0.2">
      <c r="A646" s="46"/>
      <c r="B646" s="46"/>
      <c r="C646" s="46"/>
      <c r="D646" s="46"/>
      <c r="E646" s="46"/>
      <c r="F646" s="46"/>
    </row>
    <row r="647" spans="1:6" x14ac:dyDescent="0.2">
      <c r="A647" s="46"/>
      <c r="B647" s="46"/>
      <c r="C647" s="46"/>
      <c r="D647" s="46"/>
      <c r="E647" s="46"/>
      <c r="F647" s="46"/>
    </row>
    <row r="648" spans="1:6" x14ac:dyDescent="0.2">
      <c r="A648" s="46"/>
      <c r="B648" s="46"/>
      <c r="C648" s="46"/>
      <c r="D648" s="46"/>
      <c r="E648" s="46"/>
      <c r="F648" s="46"/>
    </row>
    <row r="649" spans="1:6" x14ac:dyDescent="0.2">
      <c r="A649" s="46"/>
      <c r="B649" s="46"/>
      <c r="C649" s="46"/>
      <c r="D649" s="46"/>
      <c r="E649" s="46"/>
      <c r="F649" s="46"/>
    </row>
    <row r="650" spans="1:6" x14ac:dyDescent="0.2">
      <c r="A650" s="46"/>
      <c r="B650" s="46"/>
      <c r="C650" s="46"/>
      <c r="D650" s="46"/>
      <c r="E650" s="46"/>
      <c r="F650" s="46"/>
    </row>
    <row r="651" spans="1:6" x14ac:dyDescent="0.2">
      <c r="A651" s="46"/>
      <c r="B651" s="46"/>
      <c r="C651" s="46"/>
      <c r="D651" s="46"/>
      <c r="E651" s="46"/>
      <c r="F651" s="46"/>
    </row>
    <row r="652" spans="1:6" x14ac:dyDescent="0.2">
      <c r="A652" s="46"/>
      <c r="B652" s="46"/>
      <c r="C652" s="46"/>
      <c r="D652" s="46"/>
      <c r="E652" s="46"/>
      <c r="F652" s="46"/>
    </row>
    <row r="653" spans="1:6" x14ac:dyDescent="0.2">
      <c r="A653" s="46"/>
      <c r="B653" s="46"/>
      <c r="C653" s="46"/>
      <c r="D653" s="46"/>
      <c r="E653" s="46"/>
      <c r="F653" s="46"/>
    </row>
    <row r="654" spans="1:6" x14ac:dyDescent="0.2">
      <c r="A654" s="46"/>
      <c r="B654" s="46"/>
      <c r="C654" s="46"/>
      <c r="D654" s="46"/>
      <c r="E654" s="46"/>
      <c r="F654" s="46"/>
    </row>
    <row r="655" spans="1:6" x14ac:dyDescent="0.2">
      <c r="A655" s="46"/>
      <c r="B655" s="46"/>
      <c r="C655" s="46"/>
      <c r="D655" s="46"/>
      <c r="E655" s="46"/>
      <c r="F655" s="46"/>
    </row>
    <row r="656" spans="1:6" x14ac:dyDescent="0.2">
      <c r="A656" s="46"/>
      <c r="B656" s="46"/>
      <c r="C656" s="46"/>
      <c r="D656" s="46"/>
      <c r="E656" s="46"/>
      <c r="F656" s="46"/>
    </row>
    <row r="657" spans="1:6" x14ac:dyDescent="0.2">
      <c r="A657" s="46"/>
      <c r="B657" s="46"/>
      <c r="C657" s="46"/>
      <c r="D657" s="46"/>
      <c r="E657" s="46"/>
      <c r="F657" s="46"/>
    </row>
    <row r="658" spans="1:6" x14ac:dyDescent="0.2">
      <c r="A658" s="46"/>
      <c r="B658" s="46"/>
      <c r="C658" s="46"/>
      <c r="D658" s="46"/>
      <c r="E658" s="46"/>
      <c r="F658" s="46"/>
    </row>
    <row r="659" spans="1:6" x14ac:dyDescent="0.2">
      <c r="A659" s="46"/>
      <c r="B659" s="46"/>
      <c r="C659" s="46"/>
      <c r="D659" s="46"/>
      <c r="E659" s="46"/>
      <c r="F659" s="46"/>
    </row>
    <row r="660" spans="1:6" x14ac:dyDescent="0.2">
      <c r="A660" s="46"/>
      <c r="B660" s="46"/>
      <c r="C660" s="46"/>
      <c r="D660" s="46"/>
      <c r="E660" s="46"/>
      <c r="F660" s="46"/>
    </row>
    <row r="661" spans="1:6" x14ac:dyDescent="0.2">
      <c r="A661" s="46"/>
      <c r="B661" s="46"/>
      <c r="C661" s="46"/>
      <c r="D661" s="46"/>
      <c r="E661" s="46"/>
      <c r="F661" s="46"/>
    </row>
    <row r="662" spans="1:6" x14ac:dyDescent="0.2">
      <c r="A662" s="46"/>
      <c r="B662" s="46"/>
      <c r="C662" s="46"/>
      <c r="D662" s="46"/>
      <c r="E662" s="46"/>
      <c r="F662" s="46"/>
    </row>
    <row r="663" spans="1:6" x14ac:dyDescent="0.2">
      <c r="A663" s="46"/>
      <c r="B663" s="46"/>
      <c r="C663" s="46"/>
      <c r="D663" s="46"/>
      <c r="E663" s="46"/>
      <c r="F663" s="46"/>
    </row>
    <row r="664" spans="1:6" x14ac:dyDescent="0.2">
      <c r="A664" s="46"/>
      <c r="B664" s="46"/>
      <c r="C664" s="46"/>
      <c r="D664" s="46"/>
      <c r="E664" s="46"/>
      <c r="F664" s="46"/>
    </row>
    <row r="665" spans="1:6" x14ac:dyDescent="0.2">
      <c r="A665" s="46"/>
      <c r="B665" s="46"/>
      <c r="C665" s="46"/>
      <c r="D665" s="46"/>
      <c r="E665" s="46"/>
      <c r="F665" s="46"/>
    </row>
    <row r="666" spans="1:6" x14ac:dyDescent="0.2">
      <c r="A666" s="46"/>
      <c r="B666" s="46"/>
      <c r="C666" s="46"/>
      <c r="D666" s="46"/>
      <c r="E666" s="46"/>
      <c r="F666" s="46"/>
    </row>
    <row r="667" spans="1:6" x14ac:dyDescent="0.2">
      <c r="A667" s="46"/>
      <c r="B667" s="46"/>
      <c r="C667" s="46"/>
      <c r="D667" s="46"/>
      <c r="E667" s="46"/>
      <c r="F667" s="46"/>
    </row>
    <row r="668" spans="1:6" x14ac:dyDescent="0.2">
      <c r="A668" s="46"/>
      <c r="B668" s="46"/>
      <c r="C668" s="46"/>
      <c r="D668" s="46"/>
      <c r="E668" s="46"/>
      <c r="F668" s="46"/>
    </row>
    <row r="669" spans="1:6" x14ac:dyDescent="0.2">
      <c r="A669" s="46"/>
      <c r="B669" s="46"/>
      <c r="C669" s="46"/>
      <c r="D669" s="46"/>
      <c r="E669" s="46"/>
      <c r="F669" s="46"/>
    </row>
    <row r="670" spans="1:6" x14ac:dyDescent="0.2">
      <c r="A670" s="46"/>
      <c r="B670" s="46"/>
      <c r="C670" s="46"/>
      <c r="D670" s="46"/>
      <c r="E670" s="46"/>
      <c r="F670" s="46"/>
    </row>
    <row r="671" spans="1:6" x14ac:dyDescent="0.2">
      <c r="A671" s="46"/>
      <c r="B671" s="46"/>
      <c r="C671" s="46"/>
      <c r="D671" s="46"/>
      <c r="E671" s="46"/>
      <c r="F671" s="46"/>
    </row>
    <row r="672" spans="1:6" x14ac:dyDescent="0.2">
      <c r="A672" s="46"/>
      <c r="B672" s="46"/>
      <c r="C672" s="46"/>
      <c r="D672" s="46"/>
      <c r="E672" s="46"/>
      <c r="F672" s="46"/>
    </row>
    <row r="673" spans="1:6" x14ac:dyDescent="0.2">
      <c r="A673" s="46"/>
      <c r="B673" s="46"/>
      <c r="C673" s="46"/>
      <c r="D673" s="46"/>
      <c r="E673" s="46"/>
      <c r="F673" s="46"/>
    </row>
    <row r="674" spans="1:6" x14ac:dyDescent="0.2">
      <c r="A674" s="46"/>
      <c r="B674" s="46"/>
      <c r="C674" s="46"/>
      <c r="D674" s="46"/>
      <c r="E674" s="46"/>
      <c r="F674" s="46"/>
    </row>
    <row r="675" spans="1:6" x14ac:dyDescent="0.2">
      <c r="A675" s="46"/>
      <c r="B675" s="46"/>
      <c r="C675" s="46"/>
      <c r="D675" s="46"/>
      <c r="E675" s="46"/>
      <c r="F675" s="46"/>
    </row>
    <row r="676" spans="1:6" x14ac:dyDescent="0.2">
      <c r="A676" s="46"/>
      <c r="B676" s="46"/>
      <c r="C676" s="46"/>
      <c r="D676" s="46"/>
      <c r="E676" s="46"/>
      <c r="F676" s="46"/>
    </row>
    <row r="677" spans="1:6" x14ac:dyDescent="0.2">
      <c r="A677" s="46"/>
      <c r="B677" s="46"/>
      <c r="C677" s="46"/>
      <c r="D677" s="46"/>
      <c r="E677" s="46"/>
      <c r="F677" s="46"/>
    </row>
    <row r="678" spans="1:6" x14ac:dyDescent="0.2">
      <c r="A678" s="46"/>
      <c r="B678" s="46"/>
      <c r="C678" s="46"/>
      <c r="D678" s="46"/>
      <c r="E678" s="46"/>
      <c r="F678" s="46"/>
    </row>
    <row r="679" spans="1:6" x14ac:dyDescent="0.2">
      <c r="A679" s="46"/>
      <c r="B679" s="46"/>
      <c r="C679" s="46"/>
      <c r="D679" s="46"/>
      <c r="E679" s="46"/>
      <c r="F679" s="46"/>
    </row>
    <row r="680" spans="1:6" x14ac:dyDescent="0.2">
      <c r="A680" s="46"/>
      <c r="B680" s="46"/>
      <c r="C680" s="46"/>
      <c r="D680" s="46"/>
      <c r="E680" s="46"/>
      <c r="F680" s="46"/>
    </row>
    <row r="681" spans="1:6" x14ac:dyDescent="0.2">
      <c r="A681" s="46"/>
      <c r="B681" s="46"/>
      <c r="C681" s="46"/>
      <c r="D681" s="46"/>
      <c r="E681" s="46"/>
      <c r="F681" s="46"/>
    </row>
    <row r="682" spans="1:6" x14ac:dyDescent="0.2">
      <c r="A682" s="46"/>
      <c r="B682" s="46"/>
      <c r="C682" s="46"/>
      <c r="D682" s="46"/>
      <c r="E682" s="46"/>
      <c r="F682" s="46"/>
    </row>
    <row r="683" spans="1:6" x14ac:dyDescent="0.2">
      <c r="A683" s="46"/>
      <c r="B683" s="46"/>
      <c r="C683" s="46"/>
      <c r="D683" s="46"/>
      <c r="E683" s="46"/>
      <c r="F683" s="46"/>
    </row>
    <row r="684" spans="1:6" x14ac:dyDescent="0.2">
      <c r="A684" s="46"/>
      <c r="B684" s="46"/>
      <c r="C684" s="46"/>
      <c r="D684" s="46"/>
      <c r="E684" s="46"/>
      <c r="F684" s="46"/>
    </row>
    <row r="685" spans="1:6" x14ac:dyDescent="0.2">
      <c r="A685" s="46"/>
      <c r="B685" s="46"/>
      <c r="C685" s="46"/>
      <c r="D685" s="46"/>
      <c r="E685" s="46"/>
      <c r="F685" s="46"/>
    </row>
    <row r="686" spans="1:6" x14ac:dyDescent="0.2">
      <c r="A686" s="46"/>
      <c r="B686" s="46"/>
      <c r="C686" s="46"/>
      <c r="D686" s="46"/>
      <c r="E686" s="46"/>
      <c r="F686" s="46"/>
    </row>
    <row r="687" spans="1:6" x14ac:dyDescent="0.2">
      <c r="A687" s="46"/>
      <c r="B687" s="46"/>
      <c r="C687" s="46"/>
      <c r="D687" s="46"/>
      <c r="E687" s="46"/>
      <c r="F687" s="46"/>
    </row>
    <row r="688" spans="1:6" x14ac:dyDescent="0.2">
      <c r="A688" s="46"/>
      <c r="B688" s="46"/>
      <c r="C688" s="46"/>
      <c r="D688" s="46"/>
      <c r="E688" s="46"/>
      <c r="F688" s="46"/>
    </row>
    <row r="689" spans="1:6" x14ac:dyDescent="0.2">
      <c r="A689" s="46"/>
      <c r="B689" s="46"/>
      <c r="C689" s="46"/>
      <c r="D689" s="46"/>
      <c r="E689" s="46"/>
      <c r="F689" s="46"/>
    </row>
    <row r="690" spans="1:6" x14ac:dyDescent="0.2">
      <c r="A690" s="46"/>
      <c r="B690" s="46"/>
      <c r="C690" s="46"/>
      <c r="D690" s="46"/>
      <c r="E690" s="46"/>
      <c r="F690" s="46"/>
    </row>
    <row r="691" spans="1:6" x14ac:dyDescent="0.2">
      <c r="A691" s="46"/>
      <c r="B691" s="46"/>
      <c r="C691" s="46"/>
      <c r="D691" s="46"/>
      <c r="E691" s="46"/>
      <c r="F691" s="46"/>
    </row>
    <row r="692" spans="1:6" x14ac:dyDescent="0.2">
      <c r="A692" s="46"/>
      <c r="B692" s="46"/>
      <c r="C692" s="46"/>
      <c r="D692" s="46"/>
      <c r="E692" s="46"/>
      <c r="F692" s="46"/>
    </row>
    <row r="693" spans="1:6" x14ac:dyDescent="0.2">
      <c r="A693" s="46"/>
      <c r="B693" s="46"/>
      <c r="C693" s="46"/>
      <c r="D693" s="46"/>
      <c r="E693" s="46"/>
      <c r="F693" s="46"/>
    </row>
    <row r="694" spans="1:6" x14ac:dyDescent="0.2">
      <c r="A694" s="46"/>
      <c r="B694" s="46"/>
      <c r="C694" s="46"/>
      <c r="D694" s="46"/>
      <c r="E694" s="46"/>
      <c r="F694" s="46"/>
    </row>
    <row r="695" spans="1:6" x14ac:dyDescent="0.2">
      <c r="A695" s="46"/>
      <c r="B695" s="46"/>
      <c r="C695" s="46"/>
      <c r="D695" s="46"/>
      <c r="E695" s="46"/>
      <c r="F695" s="46"/>
    </row>
    <row r="696" spans="1:6" x14ac:dyDescent="0.2">
      <c r="A696" s="46"/>
      <c r="B696" s="46"/>
      <c r="C696" s="46"/>
      <c r="D696" s="46"/>
      <c r="E696" s="46"/>
      <c r="F696" s="46"/>
    </row>
    <row r="697" spans="1:6" x14ac:dyDescent="0.2">
      <c r="A697" s="46"/>
      <c r="B697" s="46"/>
      <c r="C697" s="46"/>
      <c r="D697" s="46"/>
      <c r="E697" s="46"/>
      <c r="F697" s="46"/>
    </row>
    <row r="698" spans="1:6" x14ac:dyDescent="0.2">
      <c r="A698" s="46"/>
      <c r="B698" s="46"/>
      <c r="C698" s="46"/>
      <c r="D698" s="46"/>
      <c r="E698" s="46"/>
      <c r="F698" s="46"/>
    </row>
    <row r="699" spans="1:6" x14ac:dyDescent="0.2">
      <c r="A699" s="46"/>
      <c r="B699" s="46"/>
      <c r="C699" s="46"/>
      <c r="D699" s="46"/>
      <c r="E699" s="46"/>
      <c r="F699" s="46"/>
    </row>
    <row r="700" spans="1:6" x14ac:dyDescent="0.2">
      <c r="A700" s="46"/>
      <c r="B700" s="46"/>
      <c r="C700" s="46"/>
      <c r="D700" s="46"/>
      <c r="E700" s="46"/>
      <c r="F700" s="46"/>
    </row>
    <row r="701" spans="1:6" x14ac:dyDescent="0.2">
      <c r="A701" s="46"/>
      <c r="B701" s="46"/>
      <c r="C701" s="46"/>
      <c r="D701" s="46"/>
      <c r="E701" s="46"/>
      <c r="F701" s="46"/>
    </row>
    <row r="702" spans="1:6" x14ac:dyDescent="0.2">
      <c r="A702" s="46"/>
      <c r="B702" s="46"/>
      <c r="C702" s="46"/>
      <c r="D702" s="46"/>
      <c r="E702" s="46"/>
      <c r="F702" s="46"/>
    </row>
    <row r="703" spans="1:6" x14ac:dyDescent="0.2">
      <c r="A703" s="46"/>
      <c r="B703" s="46"/>
      <c r="C703" s="46"/>
      <c r="D703" s="46"/>
      <c r="E703" s="46"/>
      <c r="F703" s="46"/>
    </row>
    <row r="704" spans="1:6" x14ac:dyDescent="0.2">
      <c r="A704" s="46"/>
      <c r="B704" s="46"/>
      <c r="C704" s="46"/>
      <c r="D704" s="46"/>
      <c r="E704" s="46"/>
      <c r="F704" s="46"/>
    </row>
    <row r="705" spans="1:6" x14ac:dyDescent="0.2">
      <c r="A705" s="46"/>
      <c r="B705" s="46"/>
      <c r="C705" s="46"/>
      <c r="D705" s="46"/>
      <c r="E705" s="46"/>
      <c r="F705" s="46"/>
    </row>
    <row r="706" spans="1:6" x14ac:dyDescent="0.2">
      <c r="A706" s="46"/>
      <c r="B706" s="46"/>
      <c r="C706" s="46"/>
      <c r="D706" s="46"/>
      <c r="E706" s="46"/>
      <c r="F706" s="46"/>
    </row>
    <row r="707" spans="1:6" x14ac:dyDescent="0.2">
      <c r="A707" s="46"/>
      <c r="B707" s="46"/>
      <c r="C707" s="46"/>
      <c r="D707" s="46"/>
      <c r="E707" s="46"/>
      <c r="F707" s="46"/>
    </row>
    <row r="708" spans="1:6" x14ac:dyDescent="0.2">
      <c r="A708" s="46"/>
      <c r="B708" s="46"/>
      <c r="C708" s="46"/>
      <c r="D708" s="46"/>
      <c r="E708" s="46"/>
      <c r="F708" s="46"/>
    </row>
    <row r="709" spans="1:6" x14ac:dyDescent="0.2">
      <c r="A709" s="46"/>
      <c r="B709" s="46"/>
      <c r="C709" s="46"/>
      <c r="D709" s="46"/>
      <c r="E709" s="46"/>
      <c r="F709" s="46"/>
    </row>
    <row r="710" spans="1:6" x14ac:dyDescent="0.2">
      <c r="A710" s="46"/>
      <c r="B710" s="46"/>
      <c r="C710" s="46"/>
      <c r="D710" s="46"/>
      <c r="E710" s="46"/>
      <c r="F710" s="46"/>
    </row>
    <row r="711" spans="1:6" x14ac:dyDescent="0.2">
      <c r="A711" s="46"/>
      <c r="B711" s="46"/>
      <c r="C711" s="46"/>
      <c r="D711" s="46"/>
      <c r="E711" s="46"/>
      <c r="F711" s="46"/>
    </row>
    <row r="712" spans="1:6" x14ac:dyDescent="0.2">
      <c r="A712" s="46"/>
      <c r="B712" s="46"/>
      <c r="C712" s="46"/>
      <c r="D712" s="46"/>
      <c r="E712" s="46"/>
      <c r="F712" s="46"/>
    </row>
    <row r="713" spans="1:6" x14ac:dyDescent="0.2">
      <c r="A713" s="46"/>
      <c r="B713" s="46"/>
      <c r="C713" s="46"/>
      <c r="D713" s="46"/>
      <c r="E713" s="46"/>
      <c r="F713" s="46"/>
    </row>
    <row r="714" spans="1:6" x14ac:dyDescent="0.2">
      <c r="A714" s="46"/>
      <c r="B714" s="46"/>
      <c r="C714" s="46"/>
      <c r="D714" s="46"/>
      <c r="E714" s="46"/>
      <c r="F714" s="46"/>
    </row>
    <row r="715" spans="1:6" x14ac:dyDescent="0.2">
      <c r="A715" s="46"/>
      <c r="B715" s="46"/>
      <c r="C715" s="46"/>
      <c r="D715" s="46"/>
      <c r="E715" s="46"/>
      <c r="F715" s="46"/>
    </row>
    <row r="716" spans="1:6" x14ac:dyDescent="0.2">
      <c r="A716" s="46"/>
      <c r="B716" s="46"/>
      <c r="C716" s="46"/>
      <c r="D716" s="46"/>
      <c r="E716" s="46"/>
      <c r="F716" s="46"/>
    </row>
    <row r="717" spans="1:6" x14ac:dyDescent="0.2">
      <c r="A717" s="46"/>
      <c r="B717" s="46"/>
      <c r="C717" s="46"/>
      <c r="D717" s="46"/>
      <c r="E717" s="46"/>
      <c r="F717" s="46"/>
    </row>
    <row r="718" spans="1:6" x14ac:dyDescent="0.2">
      <c r="A718" s="46"/>
      <c r="B718" s="46"/>
      <c r="C718" s="46"/>
      <c r="D718" s="46"/>
      <c r="E718" s="46"/>
      <c r="F718" s="46"/>
    </row>
    <row r="719" spans="1:6" x14ac:dyDescent="0.2">
      <c r="A719" s="46"/>
      <c r="B719" s="46"/>
      <c r="C719" s="46"/>
      <c r="D719" s="46"/>
      <c r="E719" s="46"/>
      <c r="F719" s="46"/>
    </row>
    <row r="720" spans="1:6" x14ac:dyDescent="0.2">
      <c r="A720" s="46"/>
      <c r="B720" s="46"/>
      <c r="C720" s="46"/>
      <c r="D720" s="46"/>
      <c r="E720" s="46"/>
      <c r="F720" s="46"/>
    </row>
    <row r="721" spans="1:6" x14ac:dyDescent="0.2">
      <c r="A721" s="46"/>
      <c r="B721" s="46"/>
      <c r="C721" s="46"/>
      <c r="D721" s="46"/>
      <c r="E721" s="46"/>
      <c r="F721" s="46"/>
    </row>
    <row r="722" spans="1:6" x14ac:dyDescent="0.2">
      <c r="A722" s="46"/>
      <c r="B722" s="46"/>
      <c r="C722" s="46"/>
      <c r="D722" s="46"/>
      <c r="E722" s="46"/>
      <c r="F722" s="46"/>
    </row>
    <row r="723" spans="1:6" x14ac:dyDescent="0.2">
      <c r="A723" s="46"/>
      <c r="B723" s="46"/>
      <c r="C723" s="46"/>
      <c r="D723" s="46"/>
      <c r="E723" s="46"/>
      <c r="F723" s="46"/>
    </row>
    <row r="724" spans="1:6" x14ac:dyDescent="0.2">
      <c r="A724" s="46"/>
      <c r="B724" s="46"/>
      <c r="C724" s="46"/>
      <c r="D724" s="46"/>
      <c r="E724" s="46"/>
      <c r="F724" s="46"/>
    </row>
    <row r="725" spans="1:6" x14ac:dyDescent="0.2">
      <c r="A725" s="46"/>
      <c r="B725" s="46"/>
      <c r="C725" s="46"/>
      <c r="D725" s="46"/>
      <c r="E725" s="46"/>
      <c r="F725" s="46"/>
    </row>
    <row r="726" spans="1:6" x14ac:dyDescent="0.2">
      <c r="A726" s="46"/>
      <c r="B726" s="46"/>
      <c r="C726" s="46"/>
      <c r="D726" s="46"/>
      <c r="E726" s="46"/>
      <c r="F726" s="46"/>
    </row>
    <row r="727" spans="1:6" x14ac:dyDescent="0.2">
      <c r="A727" s="46"/>
      <c r="B727" s="46"/>
      <c r="C727" s="46"/>
      <c r="D727" s="46"/>
      <c r="E727" s="46"/>
      <c r="F727" s="46"/>
    </row>
    <row r="728" spans="1:6" x14ac:dyDescent="0.2">
      <c r="A728" s="46"/>
      <c r="B728" s="46"/>
      <c r="C728" s="46"/>
      <c r="D728" s="46"/>
      <c r="E728" s="46"/>
      <c r="F728" s="46"/>
    </row>
    <row r="729" spans="1:6" x14ac:dyDescent="0.2">
      <c r="A729" s="46"/>
      <c r="B729" s="46"/>
      <c r="C729" s="46"/>
      <c r="D729" s="46"/>
      <c r="E729" s="46"/>
      <c r="F729" s="46"/>
    </row>
    <row r="730" spans="1:6" x14ac:dyDescent="0.2">
      <c r="A730" s="46"/>
      <c r="B730" s="46"/>
      <c r="C730" s="46"/>
      <c r="D730" s="46"/>
      <c r="E730" s="46"/>
      <c r="F730" s="46"/>
    </row>
    <row r="731" spans="1:6" x14ac:dyDescent="0.2">
      <c r="A731" s="46"/>
      <c r="B731" s="46"/>
      <c r="C731" s="46"/>
      <c r="D731" s="46"/>
      <c r="E731" s="46"/>
      <c r="F731" s="46"/>
    </row>
    <row r="732" spans="1:6" x14ac:dyDescent="0.2">
      <c r="A732" s="46"/>
      <c r="B732" s="46"/>
      <c r="C732" s="46"/>
      <c r="D732" s="46"/>
      <c r="E732" s="46"/>
      <c r="F732" s="46"/>
    </row>
    <row r="733" spans="1:6" x14ac:dyDescent="0.2">
      <c r="A733" s="46"/>
      <c r="B733" s="46"/>
      <c r="C733" s="46"/>
      <c r="D733" s="46"/>
      <c r="E733" s="46"/>
      <c r="F733" s="46"/>
    </row>
    <row r="734" spans="1:6" x14ac:dyDescent="0.2">
      <c r="A734" s="46"/>
      <c r="B734" s="46"/>
      <c r="C734" s="46"/>
      <c r="D734" s="46"/>
      <c r="E734" s="46"/>
      <c r="F734" s="46"/>
    </row>
    <row r="735" spans="1:6" x14ac:dyDescent="0.2">
      <c r="A735" s="46"/>
      <c r="B735" s="46"/>
      <c r="C735" s="46"/>
      <c r="D735" s="46"/>
      <c r="E735" s="46"/>
      <c r="F735" s="46"/>
    </row>
    <row r="736" spans="1:6" x14ac:dyDescent="0.2">
      <c r="A736" s="46"/>
      <c r="B736" s="46"/>
      <c r="C736" s="46"/>
      <c r="D736" s="46"/>
      <c r="E736" s="46"/>
      <c r="F736" s="46"/>
    </row>
    <row r="737" spans="1:6" x14ac:dyDescent="0.2">
      <c r="A737" s="46"/>
      <c r="B737" s="46"/>
      <c r="C737" s="46"/>
      <c r="D737" s="46"/>
      <c r="E737" s="46"/>
      <c r="F737" s="46"/>
    </row>
    <row r="738" spans="1:6" x14ac:dyDescent="0.2">
      <c r="A738" s="46"/>
      <c r="B738" s="46"/>
      <c r="C738" s="46"/>
      <c r="D738" s="46"/>
      <c r="E738" s="46"/>
      <c r="F738" s="46"/>
    </row>
    <row r="739" spans="1:6" x14ac:dyDescent="0.2">
      <c r="A739" s="46"/>
      <c r="B739" s="46"/>
      <c r="C739" s="46"/>
      <c r="D739" s="46"/>
      <c r="E739" s="46"/>
      <c r="F739" s="46"/>
    </row>
    <row r="740" spans="1:6" x14ac:dyDescent="0.2">
      <c r="A740" s="46"/>
      <c r="B740" s="46"/>
      <c r="C740" s="46"/>
      <c r="D740" s="46"/>
      <c r="E740" s="46"/>
      <c r="F740" s="46"/>
    </row>
    <row r="741" spans="1:6" x14ac:dyDescent="0.2">
      <c r="A741" s="46"/>
      <c r="B741" s="46"/>
      <c r="C741" s="46"/>
      <c r="D741" s="46"/>
      <c r="E741" s="46"/>
      <c r="F741" s="46"/>
    </row>
    <row r="742" spans="1:6" x14ac:dyDescent="0.2">
      <c r="A742" s="46"/>
      <c r="B742" s="46"/>
      <c r="C742" s="46"/>
      <c r="D742" s="46"/>
      <c r="E742" s="46"/>
      <c r="F742" s="46"/>
    </row>
    <row r="743" spans="1:6" x14ac:dyDescent="0.2">
      <c r="A743" s="46"/>
      <c r="B743" s="46"/>
      <c r="C743" s="46"/>
      <c r="D743" s="46"/>
      <c r="E743" s="46"/>
      <c r="F743" s="46"/>
    </row>
    <row r="744" spans="1:6" x14ac:dyDescent="0.2">
      <c r="A744" s="46"/>
      <c r="B744" s="46"/>
      <c r="C744" s="46"/>
      <c r="D744" s="46"/>
      <c r="E744" s="46"/>
      <c r="F744" s="46"/>
    </row>
    <row r="745" spans="1:6" x14ac:dyDescent="0.2">
      <c r="A745" s="46"/>
      <c r="B745" s="46"/>
      <c r="C745" s="46"/>
      <c r="D745" s="46"/>
      <c r="E745" s="46"/>
      <c r="F745" s="46"/>
    </row>
    <row r="746" spans="1:6" x14ac:dyDescent="0.2">
      <c r="A746" s="46"/>
      <c r="B746" s="46"/>
      <c r="C746" s="46"/>
      <c r="D746" s="46"/>
      <c r="E746" s="46"/>
      <c r="F746" s="46"/>
    </row>
    <row r="747" spans="1:6" x14ac:dyDescent="0.2">
      <c r="A747" s="46"/>
      <c r="B747" s="46"/>
      <c r="C747" s="46"/>
      <c r="D747" s="46"/>
      <c r="E747" s="46"/>
      <c r="F747" s="46"/>
    </row>
    <row r="748" spans="1:6" x14ac:dyDescent="0.2">
      <c r="A748" s="46"/>
      <c r="B748" s="46"/>
      <c r="C748" s="46"/>
      <c r="D748" s="46"/>
      <c r="E748" s="46"/>
      <c r="F748" s="46"/>
    </row>
    <row r="749" spans="1:6" x14ac:dyDescent="0.2">
      <c r="A749" s="46"/>
      <c r="B749" s="46"/>
      <c r="C749" s="46"/>
      <c r="D749" s="46"/>
      <c r="E749" s="46"/>
      <c r="F749" s="46"/>
    </row>
    <row r="750" spans="1:6" x14ac:dyDescent="0.2">
      <c r="A750" s="46"/>
      <c r="B750" s="46"/>
      <c r="C750" s="46"/>
      <c r="D750" s="46"/>
      <c r="E750" s="46"/>
      <c r="F750" s="46"/>
    </row>
    <row r="751" spans="1:6" x14ac:dyDescent="0.2">
      <c r="A751" s="46"/>
      <c r="B751" s="46"/>
      <c r="C751" s="46"/>
      <c r="D751" s="46"/>
      <c r="E751" s="46"/>
      <c r="F751" s="46"/>
    </row>
    <row r="752" spans="1:6" x14ac:dyDescent="0.2">
      <c r="A752" s="46"/>
      <c r="B752" s="46"/>
      <c r="C752" s="46"/>
      <c r="D752" s="46"/>
      <c r="E752" s="46"/>
      <c r="F752" s="46"/>
    </row>
    <row r="753" spans="1:6" x14ac:dyDescent="0.2">
      <c r="A753" s="46"/>
      <c r="B753" s="46"/>
      <c r="C753" s="46"/>
      <c r="D753" s="46"/>
      <c r="E753" s="46"/>
      <c r="F753" s="46"/>
    </row>
    <row r="754" spans="1:6" x14ac:dyDescent="0.2">
      <c r="A754" s="46"/>
      <c r="B754" s="46"/>
      <c r="C754" s="46"/>
      <c r="D754" s="46"/>
      <c r="E754" s="46"/>
      <c r="F754" s="46"/>
    </row>
    <row r="755" spans="1:6" x14ac:dyDescent="0.2">
      <c r="A755" s="46"/>
      <c r="B755" s="46"/>
      <c r="C755" s="46"/>
      <c r="D755" s="46"/>
      <c r="E755" s="46"/>
      <c r="F755" s="46"/>
    </row>
    <row r="756" spans="1:6" x14ac:dyDescent="0.2">
      <c r="A756" s="46"/>
      <c r="B756" s="46"/>
      <c r="C756" s="46"/>
      <c r="D756" s="46"/>
      <c r="E756" s="46"/>
      <c r="F756" s="46"/>
    </row>
    <row r="757" spans="1:6" x14ac:dyDescent="0.2">
      <c r="A757" s="46"/>
      <c r="B757" s="46"/>
      <c r="C757" s="46"/>
      <c r="D757" s="46"/>
      <c r="E757" s="46"/>
      <c r="F757" s="46"/>
    </row>
    <row r="758" spans="1:6" x14ac:dyDescent="0.2">
      <c r="A758" s="46"/>
      <c r="B758" s="46"/>
      <c r="C758" s="46"/>
      <c r="D758" s="46"/>
      <c r="E758" s="46"/>
      <c r="F758" s="46"/>
    </row>
    <row r="759" spans="1:6" x14ac:dyDescent="0.2">
      <c r="A759" s="46"/>
      <c r="B759" s="46"/>
      <c r="C759" s="46"/>
      <c r="D759" s="46"/>
      <c r="E759" s="46"/>
      <c r="F759" s="46"/>
    </row>
    <row r="760" spans="1:6" x14ac:dyDescent="0.2">
      <c r="A760" s="46"/>
      <c r="B760" s="46"/>
      <c r="C760" s="46"/>
      <c r="D760" s="46"/>
      <c r="E760" s="46"/>
      <c r="F760" s="46"/>
    </row>
    <row r="761" spans="1:6" x14ac:dyDescent="0.2">
      <c r="A761" s="46"/>
      <c r="B761" s="46"/>
      <c r="C761" s="46"/>
      <c r="D761" s="46"/>
      <c r="E761" s="46"/>
      <c r="F761" s="46"/>
    </row>
    <row r="762" spans="1:6" x14ac:dyDescent="0.2">
      <c r="A762" s="46"/>
      <c r="B762" s="46"/>
      <c r="C762" s="46"/>
      <c r="D762" s="46"/>
      <c r="E762" s="46"/>
      <c r="F762" s="46"/>
    </row>
    <row r="763" spans="1:6" x14ac:dyDescent="0.2">
      <c r="A763" s="46"/>
      <c r="B763" s="46"/>
      <c r="C763" s="46"/>
      <c r="D763" s="46"/>
      <c r="E763" s="46"/>
      <c r="F763" s="46"/>
    </row>
    <row r="764" spans="1:6" x14ac:dyDescent="0.2">
      <c r="A764" s="46"/>
      <c r="B764" s="46"/>
      <c r="C764" s="46"/>
      <c r="D764" s="46"/>
      <c r="E764" s="46"/>
      <c r="F764" s="46"/>
    </row>
    <row r="765" spans="1:6" x14ac:dyDescent="0.2">
      <c r="A765" s="46"/>
      <c r="B765" s="46"/>
      <c r="C765" s="46"/>
      <c r="D765" s="46"/>
      <c r="E765" s="46"/>
      <c r="F765" s="46"/>
    </row>
    <row r="766" spans="1:6" x14ac:dyDescent="0.2">
      <c r="A766" s="46"/>
      <c r="B766" s="46"/>
      <c r="C766" s="46"/>
      <c r="D766" s="46"/>
      <c r="E766" s="46"/>
      <c r="F766" s="46"/>
    </row>
    <row r="767" spans="1:6" x14ac:dyDescent="0.2">
      <c r="A767" s="46"/>
      <c r="B767" s="46"/>
      <c r="C767" s="46"/>
      <c r="D767" s="46"/>
      <c r="E767" s="46"/>
      <c r="F767" s="46"/>
    </row>
    <row r="768" spans="1:6" x14ac:dyDescent="0.2">
      <c r="A768" s="46"/>
      <c r="B768" s="46"/>
      <c r="C768" s="46"/>
      <c r="D768" s="46"/>
      <c r="E768" s="46"/>
      <c r="F768" s="46"/>
    </row>
    <row r="769" spans="1:6" x14ac:dyDescent="0.2">
      <c r="A769" s="46"/>
      <c r="B769" s="46"/>
      <c r="C769" s="46"/>
      <c r="D769" s="46"/>
      <c r="E769" s="46"/>
      <c r="F769" s="46"/>
    </row>
    <row r="770" spans="1:6" x14ac:dyDescent="0.2">
      <c r="A770" s="46"/>
      <c r="B770" s="46"/>
      <c r="C770" s="46"/>
      <c r="D770" s="46"/>
      <c r="E770" s="46"/>
      <c r="F770" s="46"/>
    </row>
    <row r="771" spans="1:6" x14ac:dyDescent="0.2">
      <c r="A771" s="46"/>
      <c r="B771" s="46"/>
      <c r="C771" s="46"/>
      <c r="D771" s="46"/>
      <c r="E771" s="46"/>
      <c r="F771" s="46"/>
    </row>
    <row r="772" spans="1:6" x14ac:dyDescent="0.2">
      <c r="A772" s="46"/>
      <c r="B772" s="46"/>
      <c r="C772" s="46"/>
      <c r="D772" s="46"/>
      <c r="E772" s="46"/>
      <c r="F772" s="46"/>
    </row>
    <row r="773" spans="1:6" x14ac:dyDescent="0.2">
      <c r="A773" s="46"/>
      <c r="B773" s="46"/>
      <c r="C773" s="46"/>
      <c r="D773" s="46"/>
      <c r="E773" s="46"/>
      <c r="F773" s="46"/>
    </row>
    <row r="774" spans="1:6" x14ac:dyDescent="0.2">
      <c r="A774" s="46"/>
      <c r="B774" s="46"/>
      <c r="C774" s="46"/>
      <c r="D774" s="46"/>
      <c r="E774" s="46"/>
      <c r="F774" s="46"/>
    </row>
    <row r="775" spans="1:6" x14ac:dyDescent="0.2">
      <c r="A775" s="46"/>
      <c r="B775" s="46"/>
      <c r="C775" s="46"/>
      <c r="D775" s="46"/>
      <c r="E775" s="46"/>
      <c r="F775" s="46"/>
    </row>
    <row r="776" spans="1:6" x14ac:dyDescent="0.2">
      <c r="A776" s="46"/>
      <c r="B776" s="46"/>
      <c r="C776" s="46"/>
      <c r="D776" s="46"/>
      <c r="E776" s="46"/>
      <c r="F776" s="46"/>
    </row>
    <row r="777" spans="1:6" x14ac:dyDescent="0.2">
      <c r="A777" s="46"/>
      <c r="B777" s="46"/>
      <c r="C777" s="46"/>
      <c r="D777" s="46"/>
      <c r="E777" s="46"/>
      <c r="F777" s="46"/>
    </row>
    <row r="778" spans="1:6" x14ac:dyDescent="0.2">
      <c r="A778" s="46"/>
      <c r="B778" s="46"/>
      <c r="C778" s="46"/>
      <c r="D778" s="46"/>
      <c r="E778" s="46"/>
      <c r="F778" s="46"/>
    </row>
    <row r="779" spans="1:6" x14ac:dyDescent="0.2">
      <c r="A779" s="46"/>
      <c r="B779" s="46"/>
      <c r="C779" s="46"/>
      <c r="D779" s="46"/>
      <c r="E779" s="46"/>
      <c r="F779" s="46"/>
    </row>
    <row r="780" spans="1:6" x14ac:dyDescent="0.2">
      <c r="A780" s="46"/>
      <c r="B780" s="46"/>
      <c r="C780" s="46"/>
      <c r="D780" s="46"/>
      <c r="E780" s="46"/>
      <c r="F780" s="46"/>
    </row>
    <row r="781" spans="1:6" x14ac:dyDescent="0.2">
      <c r="A781" s="46"/>
      <c r="B781" s="46"/>
      <c r="C781" s="46"/>
      <c r="D781" s="46"/>
      <c r="E781" s="46"/>
      <c r="F781" s="46"/>
    </row>
    <row r="782" spans="1:6" x14ac:dyDescent="0.2">
      <c r="A782" s="46"/>
      <c r="B782" s="46"/>
      <c r="C782" s="46"/>
      <c r="D782" s="46"/>
      <c r="E782" s="46"/>
      <c r="F782" s="46"/>
    </row>
    <row r="783" spans="1:6" x14ac:dyDescent="0.2">
      <c r="A783" s="46"/>
      <c r="B783" s="46"/>
      <c r="C783" s="46"/>
      <c r="D783" s="46"/>
      <c r="E783" s="46"/>
      <c r="F783" s="46"/>
    </row>
    <row r="784" spans="1:6" x14ac:dyDescent="0.2">
      <c r="A784" s="46"/>
      <c r="B784" s="46"/>
      <c r="C784" s="46"/>
      <c r="D784" s="46"/>
      <c r="E784" s="46"/>
      <c r="F784" s="46"/>
    </row>
    <row r="785" spans="1:6" x14ac:dyDescent="0.2">
      <c r="A785" s="46"/>
      <c r="B785" s="46"/>
      <c r="C785" s="46"/>
      <c r="D785" s="46"/>
      <c r="E785" s="46"/>
      <c r="F785" s="46"/>
    </row>
    <row r="786" spans="1:6" x14ac:dyDescent="0.2">
      <c r="A786" s="46"/>
      <c r="B786" s="46"/>
      <c r="C786" s="46"/>
      <c r="D786" s="46"/>
      <c r="E786" s="46"/>
      <c r="F786" s="46"/>
    </row>
    <row r="787" spans="1:6" x14ac:dyDescent="0.2">
      <c r="A787" s="46"/>
      <c r="B787" s="46"/>
      <c r="C787" s="46"/>
      <c r="D787" s="46"/>
      <c r="E787" s="46"/>
      <c r="F787" s="46"/>
    </row>
    <row r="788" spans="1:6" x14ac:dyDescent="0.2">
      <c r="A788" s="46"/>
      <c r="B788" s="46"/>
      <c r="C788" s="46"/>
      <c r="D788" s="46"/>
      <c r="E788" s="46"/>
      <c r="F788" s="46"/>
    </row>
    <row r="789" spans="1:6" x14ac:dyDescent="0.2">
      <c r="A789" s="46"/>
      <c r="B789" s="46"/>
      <c r="C789" s="46"/>
      <c r="D789" s="46"/>
      <c r="E789" s="46"/>
      <c r="F789" s="46"/>
    </row>
    <row r="790" spans="1:6" x14ac:dyDescent="0.2">
      <c r="A790" s="46"/>
      <c r="B790" s="46"/>
      <c r="C790" s="46"/>
      <c r="D790" s="46"/>
      <c r="E790" s="46"/>
      <c r="F790" s="46"/>
    </row>
    <row r="791" spans="1:6" x14ac:dyDescent="0.2">
      <c r="A791" s="46"/>
      <c r="B791" s="46"/>
      <c r="C791" s="46"/>
      <c r="D791" s="46"/>
      <c r="E791" s="46"/>
      <c r="F791" s="46"/>
    </row>
    <row r="792" spans="1:6" x14ac:dyDescent="0.2">
      <c r="A792" s="46"/>
      <c r="B792" s="46"/>
      <c r="C792" s="46"/>
      <c r="D792" s="46"/>
      <c r="E792" s="46"/>
      <c r="F792" s="46"/>
    </row>
    <row r="793" spans="1:6" x14ac:dyDescent="0.2">
      <c r="A793" s="46"/>
      <c r="B793" s="46"/>
      <c r="C793" s="46"/>
      <c r="D793" s="46"/>
      <c r="E793" s="46"/>
      <c r="F793" s="46"/>
    </row>
    <row r="794" spans="1:6" x14ac:dyDescent="0.2">
      <c r="A794" s="46"/>
      <c r="B794" s="46"/>
      <c r="C794" s="46"/>
      <c r="D794" s="46"/>
      <c r="E794" s="46"/>
      <c r="F794" s="46"/>
    </row>
    <row r="795" spans="1:6" x14ac:dyDescent="0.2">
      <c r="A795" s="46"/>
      <c r="B795" s="46"/>
      <c r="C795" s="46"/>
      <c r="D795" s="46"/>
      <c r="E795" s="46"/>
      <c r="F795" s="46"/>
    </row>
    <row r="796" spans="1:6" x14ac:dyDescent="0.2">
      <c r="A796" s="46"/>
      <c r="B796" s="46"/>
      <c r="C796" s="46"/>
      <c r="D796" s="46"/>
      <c r="E796" s="46"/>
      <c r="F796" s="46"/>
    </row>
    <row r="797" spans="1:6" x14ac:dyDescent="0.2">
      <c r="A797" s="46"/>
      <c r="B797" s="46"/>
      <c r="C797" s="46"/>
      <c r="D797" s="46"/>
      <c r="E797" s="46"/>
      <c r="F797" s="46"/>
    </row>
    <row r="798" spans="1:6" x14ac:dyDescent="0.2">
      <c r="A798" s="46"/>
      <c r="B798" s="46"/>
      <c r="C798" s="46"/>
      <c r="D798" s="46"/>
      <c r="E798" s="46"/>
      <c r="F798" s="46"/>
    </row>
    <row r="799" spans="1:6" x14ac:dyDescent="0.2">
      <c r="A799" s="46"/>
      <c r="B799" s="46"/>
      <c r="C799" s="46"/>
      <c r="D799" s="46"/>
      <c r="E799" s="46"/>
      <c r="F799" s="46"/>
    </row>
    <row r="800" spans="1:6" x14ac:dyDescent="0.2">
      <c r="A800" s="46"/>
      <c r="B800" s="46"/>
      <c r="C800" s="46"/>
      <c r="D800" s="46"/>
      <c r="E800" s="46"/>
      <c r="F800" s="46"/>
    </row>
    <row r="801" spans="1:6" x14ac:dyDescent="0.2">
      <c r="A801" s="46"/>
      <c r="B801" s="46"/>
      <c r="C801" s="46"/>
      <c r="D801" s="46"/>
      <c r="E801" s="46"/>
      <c r="F801" s="46"/>
    </row>
    <row r="802" spans="1:6" x14ac:dyDescent="0.2">
      <c r="A802" s="46"/>
      <c r="B802" s="46"/>
      <c r="C802" s="46"/>
      <c r="D802" s="46"/>
      <c r="E802" s="46"/>
      <c r="F802" s="46"/>
    </row>
    <row r="803" spans="1:6" x14ac:dyDescent="0.2">
      <c r="A803" s="46"/>
      <c r="B803" s="46"/>
      <c r="C803" s="46"/>
      <c r="D803" s="46"/>
      <c r="E803" s="46"/>
      <c r="F803" s="46"/>
    </row>
    <row r="804" spans="1:6" x14ac:dyDescent="0.2">
      <c r="A804" s="46"/>
      <c r="B804" s="46"/>
      <c r="C804" s="46"/>
      <c r="D804" s="46"/>
      <c r="E804" s="46"/>
      <c r="F804" s="46"/>
    </row>
    <row r="805" spans="1:6" x14ac:dyDescent="0.2">
      <c r="A805" s="46"/>
      <c r="B805" s="46"/>
      <c r="C805" s="46"/>
      <c r="D805" s="46"/>
      <c r="E805" s="46"/>
      <c r="F805" s="46"/>
    </row>
    <row r="806" spans="1:6" x14ac:dyDescent="0.2">
      <c r="A806" s="46"/>
      <c r="B806" s="46"/>
      <c r="C806" s="46"/>
      <c r="D806" s="46"/>
      <c r="E806" s="46"/>
      <c r="F806" s="46"/>
    </row>
    <row r="807" spans="1:6" x14ac:dyDescent="0.2">
      <c r="A807" s="46"/>
      <c r="B807" s="46"/>
      <c r="C807" s="46"/>
      <c r="D807" s="46"/>
      <c r="E807" s="46"/>
      <c r="F807" s="46"/>
    </row>
    <row r="808" spans="1:6" x14ac:dyDescent="0.2">
      <c r="A808" s="46"/>
      <c r="B808" s="46"/>
      <c r="C808" s="46"/>
      <c r="D808" s="46"/>
      <c r="E808" s="46"/>
      <c r="F808" s="46"/>
    </row>
    <row r="809" spans="1:6" x14ac:dyDescent="0.2">
      <c r="A809" s="46"/>
      <c r="B809" s="46"/>
      <c r="C809" s="46"/>
      <c r="D809" s="46"/>
      <c r="E809" s="46"/>
      <c r="F809" s="46"/>
    </row>
    <row r="810" spans="1:6" x14ac:dyDescent="0.2">
      <c r="A810" s="46"/>
      <c r="B810" s="46"/>
      <c r="C810" s="46"/>
      <c r="D810" s="46"/>
      <c r="E810" s="46"/>
      <c r="F810" s="46"/>
    </row>
    <row r="811" spans="1:6" x14ac:dyDescent="0.2">
      <c r="A811" s="46"/>
      <c r="B811" s="46"/>
      <c r="C811" s="46"/>
      <c r="D811" s="46"/>
      <c r="E811" s="46"/>
      <c r="F811" s="46"/>
    </row>
    <row r="812" spans="1:6" x14ac:dyDescent="0.2">
      <c r="A812" s="46"/>
      <c r="B812" s="46"/>
      <c r="C812" s="46"/>
      <c r="D812" s="46"/>
      <c r="E812" s="46"/>
      <c r="F812" s="46"/>
    </row>
    <row r="813" spans="1:6" x14ac:dyDescent="0.2">
      <c r="A813" s="46"/>
      <c r="B813" s="46"/>
      <c r="C813" s="46"/>
      <c r="D813" s="46"/>
      <c r="E813" s="46"/>
      <c r="F813" s="46"/>
    </row>
    <row r="814" spans="1:6" x14ac:dyDescent="0.2">
      <c r="A814" s="46"/>
      <c r="B814" s="46"/>
      <c r="C814" s="46"/>
      <c r="D814" s="46"/>
      <c r="E814" s="46"/>
      <c r="F814" s="46"/>
    </row>
    <row r="815" spans="1:6" x14ac:dyDescent="0.2">
      <c r="A815" s="46"/>
      <c r="B815" s="46"/>
      <c r="C815" s="46"/>
      <c r="D815" s="46"/>
      <c r="E815" s="46"/>
      <c r="F815" s="46"/>
    </row>
    <row r="816" spans="1:6" x14ac:dyDescent="0.2">
      <c r="A816" s="46"/>
      <c r="B816" s="46"/>
      <c r="C816" s="46"/>
      <c r="D816" s="46"/>
      <c r="E816" s="46"/>
      <c r="F816" s="46"/>
    </row>
    <row r="817" spans="1:6" x14ac:dyDescent="0.2">
      <c r="A817" s="46"/>
      <c r="B817" s="46"/>
      <c r="C817" s="46"/>
      <c r="D817" s="46"/>
      <c r="E817" s="46"/>
      <c r="F817" s="46"/>
    </row>
    <row r="818" spans="1:6" x14ac:dyDescent="0.2">
      <c r="A818" s="46"/>
      <c r="B818" s="46"/>
      <c r="C818" s="46"/>
      <c r="D818" s="46"/>
      <c r="E818" s="46"/>
      <c r="F818" s="46"/>
    </row>
    <row r="819" spans="1:6" x14ac:dyDescent="0.2">
      <c r="A819" s="46"/>
      <c r="B819" s="46"/>
      <c r="C819" s="46"/>
      <c r="D819" s="46"/>
      <c r="E819" s="46"/>
      <c r="F819" s="46"/>
    </row>
    <row r="820" spans="1:6" x14ac:dyDescent="0.2">
      <c r="A820" s="46"/>
      <c r="B820" s="46"/>
      <c r="C820" s="46"/>
      <c r="D820" s="46"/>
      <c r="E820" s="46"/>
      <c r="F820" s="46"/>
    </row>
    <row r="821" spans="1:6" x14ac:dyDescent="0.2">
      <c r="A821" s="46"/>
      <c r="B821" s="46"/>
      <c r="C821" s="46"/>
      <c r="D821" s="46"/>
      <c r="E821" s="46"/>
      <c r="F821" s="46"/>
    </row>
    <row r="822" spans="1:6" x14ac:dyDescent="0.2">
      <c r="A822" s="46"/>
      <c r="B822" s="46"/>
      <c r="C822" s="46"/>
      <c r="D822" s="46"/>
      <c r="E822" s="46"/>
      <c r="F822" s="46"/>
    </row>
    <row r="823" spans="1:6" x14ac:dyDescent="0.2">
      <c r="A823" s="46"/>
      <c r="B823" s="46"/>
      <c r="C823" s="46"/>
      <c r="D823" s="46"/>
      <c r="E823" s="46"/>
      <c r="F823" s="46"/>
    </row>
    <row r="824" spans="1:6" x14ac:dyDescent="0.2">
      <c r="A824" s="46"/>
      <c r="B824" s="46"/>
      <c r="C824" s="46"/>
      <c r="D824" s="46"/>
      <c r="E824" s="46"/>
      <c r="F824" s="46"/>
    </row>
    <row r="825" spans="1:6" x14ac:dyDescent="0.2">
      <c r="A825" s="46"/>
      <c r="B825" s="46"/>
      <c r="C825" s="46"/>
      <c r="D825" s="46"/>
      <c r="E825" s="46"/>
      <c r="F825" s="46"/>
    </row>
    <row r="826" spans="1:6" x14ac:dyDescent="0.2">
      <c r="A826" s="46"/>
      <c r="B826" s="46"/>
      <c r="C826" s="46"/>
      <c r="D826" s="46"/>
      <c r="E826" s="46"/>
      <c r="F826" s="46"/>
    </row>
    <row r="827" spans="1:6" x14ac:dyDescent="0.2">
      <c r="A827" s="46"/>
      <c r="B827" s="46"/>
      <c r="C827" s="46"/>
      <c r="D827" s="46"/>
      <c r="E827" s="46"/>
      <c r="F827" s="46"/>
    </row>
    <row r="828" spans="1:6" x14ac:dyDescent="0.2">
      <c r="A828" s="46"/>
      <c r="B828" s="46"/>
      <c r="C828" s="46"/>
      <c r="D828" s="46"/>
      <c r="E828" s="46"/>
      <c r="F828" s="46"/>
    </row>
    <row r="829" spans="1:6" x14ac:dyDescent="0.2">
      <c r="A829" s="46"/>
      <c r="B829" s="46"/>
      <c r="C829" s="46"/>
      <c r="D829" s="46"/>
      <c r="E829" s="46"/>
      <c r="F829" s="46"/>
    </row>
    <row r="830" spans="1:6" x14ac:dyDescent="0.2">
      <c r="A830" s="46"/>
      <c r="B830" s="46"/>
      <c r="C830" s="46"/>
      <c r="D830" s="46"/>
      <c r="E830" s="46"/>
      <c r="F830" s="46"/>
    </row>
    <row r="831" spans="1:6" x14ac:dyDescent="0.2">
      <c r="A831" s="46"/>
      <c r="B831" s="46"/>
      <c r="C831" s="46"/>
      <c r="D831" s="46"/>
      <c r="E831" s="46"/>
      <c r="F831" s="46"/>
    </row>
    <row r="832" spans="1:6" x14ac:dyDescent="0.2">
      <c r="A832" s="46"/>
      <c r="B832" s="46"/>
      <c r="C832" s="46"/>
      <c r="D832" s="46"/>
      <c r="E832" s="46"/>
      <c r="F832" s="46"/>
    </row>
    <row r="833" spans="1:6" x14ac:dyDescent="0.2">
      <c r="A833" s="46"/>
      <c r="B833" s="46"/>
      <c r="C833" s="46"/>
      <c r="D833" s="46"/>
      <c r="E833" s="46"/>
      <c r="F833" s="46"/>
    </row>
    <row r="834" spans="1:6" x14ac:dyDescent="0.2">
      <c r="A834" s="46"/>
      <c r="B834" s="46"/>
      <c r="C834" s="46"/>
      <c r="D834" s="46"/>
      <c r="E834" s="46"/>
      <c r="F834" s="46"/>
    </row>
    <row r="835" spans="1:6" x14ac:dyDescent="0.2">
      <c r="A835" s="46"/>
      <c r="B835" s="46"/>
      <c r="C835" s="46"/>
      <c r="D835" s="46"/>
      <c r="E835" s="46"/>
      <c r="F835" s="46"/>
    </row>
    <row r="836" spans="1:6" x14ac:dyDescent="0.2">
      <c r="A836" s="46"/>
      <c r="B836" s="46"/>
      <c r="C836" s="46"/>
      <c r="D836" s="46"/>
      <c r="E836" s="46"/>
      <c r="F836" s="46"/>
    </row>
    <row r="837" spans="1:6" x14ac:dyDescent="0.2">
      <c r="A837" s="46"/>
      <c r="B837" s="46"/>
      <c r="C837" s="46"/>
      <c r="D837" s="46"/>
      <c r="E837" s="46"/>
      <c r="F837" s="46"/>
    </row>
    <row r="838" spans="1:6" x14ac:dyDescent="0.2">
      <c r="A838" s="46"/>
      <c r="B838" s="46"/>
      <c r="C838" s="46"/>
      <c r="D838" s="46"/>
      <c r="E838" s="46"/>
      <c r="F838" s="46"/>
    </row>
    <row r="839" spans="1:6" x14ac:dyDescent="0.2">
      <c r="A839" s="46"/>
      <c r="B839" s="46"/>
      <c r="C839" s="46"/>
      <c r="D839" s="46"/>
      <c r="E839" s="46"/>
      <c r="F839" s="46"/>
    </row>
    <row r="840" spans="1:6" x14ac:dyDescent="0.2">
      <c r="A840" s="46"/>
      <c r="B840" s="46"/>
      <c r="C840" s="46"/>
      <c r="D840" s="46"/>
      <c r="E840" s="46"/>
      <c r="F840" s="46"/>
    </row>
    <row r="841" spans="1:6" x14ac:dyDescent="0.2">
      <c r="A841" s="46"/>
      <c r="B841" s="46"/>
      <c r="C841" s="46"/>
      <c r="D841" s="46"/>
      <c r="E841" s="46"/>
      <c r="F841" s="46"/>
    </row>
    <row r="842" spans="1:6" x14ac:dyDescent="0.2">
      <c r="A842" s="46"/>
      <c r="B842" s="46"/>
      <c r="C842" s="46"/>
      <c r="D842" s="46"/>
      <c r="E842" s="46"/>
      <c r="F842" s="46"/>
    </row>
    <row r="843" spans="1:6" x14ac:dyDescent="0.2">
      <c r="A843" s="46"/>
      <c r="B843" s="46"/>
      <c r="C843" s="46"/>
      <c r="D843" s="46"/>
      <c r="E843" s="46"/>
      <c r="F843" s="46"/>
    </row>
    <row r="844" spans="1:6" x14ac:dyDescent="0.2">
      <c r="A844" s="46"/>
      <c r="B844" s="46"/>
      <c r="C844" s="46"/>
      <c r="D844" s="46"/>
      <c r="E844" s="46"/>
      <c r="F844" s="46"/>
    </row>
    <row r="845" spans="1:6" x14ac:dyDescent="0.2">
      <c r="A845" s="46"/>
      <c r="B845" s="46"/>
      <c r="C845" s="46"/>
      <c r="D845" s="46"/>
      <c r="E845" s="46"/>
      <c r="F845" s="46"/>
    </row>
    <row r="846" spans="1:6" x14ac:dyDescent="0.2">
      <c r="A846" s="46"/>
      <c r="B846" s="46"/>
      <c r="C846" s="46"/>
      <c r="D846" s="46"/>
      <c r="E846" s="46"/>
      <c r="F846" s="46"/>
    </row>
    <row r="847" spans="1:6" x14ac:dyDescent="0.2">
      <c r="A847" s="46"/>
      <c r="B847" s="46"/>
      <c r="C847" s="46"/>
      <c r="D847" s="46"/>
      <c r="E847" s="46"/>
      <c r="F847" s="46"/>
    </row>
    <row r="848" spans="1:6" x14ac:dyDescent="0.2">
      <c r="A848" s="46"/>
      <c r="B848" s="46"/>
      <c r="C848" s="46"/>
      <c r="D848" s="46"/>
      <c r="E848" s="46"/>
      <c r="F848" s="46"/>
    </row>
    <row r="849" spans="1:6" x14ac:dyDescent="0.2">
      <c r="A849" s="46"/>
      <c r="B849" s="46"/>
      <c r="C849" s="46"/>
      <c r="D849" s="46"/>
      <c r="E849" s="46"/>
      <c r="F849" s="46"/>
    </row>
    <row r="850" spans="1:6" x14ac:dyDescent="0.2">
      <c r="A850" s="46"/>
      <c r="B850" s="46"/>
      <c r="C850" s="46"/>
      <c r="D850" s="46"/>
      <c r="E850" s="46"/>
      <c r="F850" s="46"/>
    </row>
    <row r="851" spans="1:6" x14ac:dyDescent="0.2">
      <c r="A851" s="46"/>
      <c r="B851" s="46"/>
      <c r="C851" s="46"/>
      <c r="D851" s="46"/>
      <c r="E851" s="46"/>
      <c r="F851" s="46"/>
    </row>
    <row r="852" spans="1:6" x14ac:dyDescent="0.2">
      <c r="A852" s="46"/>
      <c r="B852" s="46"/>
      <c r="C852" s="46"/>
      <c r="D852" s="46"/>
      <c r="E852" s="46"/>
      <c r="F852" s="46"/>
    </row>
    <row r="853" spans="1:6" x14ac:dyDescent="0.2">
      <c r="A853" s="46"/>
      <c r="B853" s="46"/>
      <c r="C853" s="46"/>
      <c r="D853" s="46"/>
      <c r="E853" s="46"/>
      <c r="F853" s="46"/>
    </row>
    <row r="854" spans="1:6" x14ac:dyDescent="0.2">
      <c r="A854" s="46"/>
      <c r="B854" s="46"/>
      <c r="C854" s="46"/>
      <c r="D854" s="46"/>
      <c r="E854" s="46"/>
      <c r="F854" s="46"/>
    </row>
    <row r="855" spans="1:6" x14ac:dyDescent="0.2">
      <c r="A855" s="46"/>
      <c r="B855" s="46"/>
      <c r="C855" s="46"/>
      <c r="D855" s="46"/>
      <c r="E855" s="46"/>
      <c r="F855" s="46"/>
    </row>
    <row r="856" spans="1:6" x14ac:dyDescent="0.2">
      <c r="A856" s="46"/>
      <c r="B856" s="46"/>
      <c r="C856" s="46"/>
      <c r="D856" s="46"/>
      <c r="E856" s="46"/>
      <c r="F856" s="46"/>
    </row>
    <row r="857" spans="1:6" x14ac:dyDescent="0.2">
      <c r="A857" s="46"/>
      <c r="B857" s="46"/>
      <c r="C857" s="46"/>
      <c r="D857" s="46"/>
      <c r="E857" s="46"/>
      <c r="F857" s="46"/>
    </row>
    <row r="858" spans="1:6" x14ac:dyDescent="0.2">
      <c r="A858" s="46"/>
      <c r="B858" s="46"/>
      <c r="C858" s="46"/>
      <c r="D858" s="46"/>
      <c r="E858" s="46"/>
      <c r="F858" s="46"/>
    </row>
    <row r="859" spans="1:6" x14ac:dyDescent="0.2">
      <c r="A859" s="46"/>
      <c r="B859" s="46"/>
      <c r="C859" s="46"/>
      <c r="D859" s="46"/>
      <c r="E859" s="46"/>
      <c r="F859" s="46"/>
    </row>
    <row r="860" spans="1:6" x14ac:dyDescent="0.2">
      <c r="A860" s="46"/>
      <c r="B860" s="46"/>
      <c r="C860" s="46"/>
      <c r="D860" s="46"/>
      <c r="E860" s="46"/>
      <c r="F860" s="46"/>
    </row>
    <row r="861" spans="1:6" x14ac:dyDescent="0.2">
      <c r="A861" s="46"/>
      <c r="B861" s="46"/>
      <c r="C861" s="46"/>
      <c r="D861" s="46"/>
      <c r="E861" s="46"/>
      <c r="F861" s="46"/>
    </row>
    <row r="862" spans="1:6" x14ac:dyDescent="0.2">
      <c r="A862" s="46"/>
      <c r="B862" s="46"/>
      <c r="C862" s="46"/>
      <c r="D862" s="46"/>
      <c r="E862" s="46"/>
      <c r="F862" s="46"/>
    </row>
    <row r="863" spans="1:6" x14ac:dyDescent="0.2">
      <c r="A863" s="46"/>
      <c r="B863" s="46"/>
      <c r="C863" s="46"/>
      <c r="D863" s="46"/>
      <c r="E863" s="46"/>
      <c r="F863" s="46"/>
    </row>
    <row r="864" spans="1:6" x14ac:dyDescent="0.2">
      <c r="A864" s="46"/>
      <c r="B864" s="46"/>
      <c r="C864" s="46"/>
      <c r="D864" s="46"/>
      <c r="E864" s="46"/>
      <c r="F864" s="46"/>
    </row>
    <row r="865" spans="1:6" x14ac:dyDescent="0.2">
      <c r="A865" s="46"/>
      <c r="B865" s="46"/>
      <c r="C865" s="46"/>
      <c r="D865" s="46"/>
      <c r="E865" s="46"/>
      <c r="F865" s="46"/>
    </row>
    <row r="866" spans="1:6" x14ac:dyDescent="0.2">
      <c r="A866" s="46"/>
      <c r="B866" s="46"/>
      <c r="C866" s="46"/>
      <c r="D866" s="46"/>
      <c r="E866" s="46"/>
      <c r="F866" s="46"/>
    </row>
    <row r="867" spans="1:6" x14ac:dyDescent="0.2">
      <c r="A867" s="46"/>
      <c r="B867" s="46"/>
      <c r="C867" s="46"/>
      <c r="D867" s="46"/>
      <c r="E867" s="46"/>
      <c r="F867" s="46"/>
    </row>
    <row r="868" spans="1:6" x14ac:dyDescent="0.2">
      <c r="A868" s="46"/>
      <c r="B868" s="46"/>
      <c r="C868" s="46"/>
      <c r="D868" s="46"/>
      <c r="E868" s="46"/>
      <c r="F868" s="46"/>
    </row>
    <row r="869" spans="1:6" x14ac:dyDescent="0.2">
      <c r="A869" s="46"/>
      <c r="B869" s="46"/>
      <c r="C869" s="46"/>
      <c r="D869" s="46"/>
      <c r="E869" s="46"/>
      <c r="F869" s="46"/>
    </row>
    <row r="870" spans="1:6" x14ac:dyDescent="0.2">
      <c r="A870" s="46"/>
      <c r="B870" s="46"/>
      <c r="C870" s="46"/>
      <c r="D870" s="46"/>
      <c r="E870" s="46"/>
      <c r="F870" s="46"/>
    </row>
    <row r="871" spans="1:6" x14ac:dyDescent="0.2">
      <c r="A871" s="46"/>
      <c r="B871" s="46"/>
      <c r="C871" s="46"/>
      <c r="D871" s="46"/>
      <c r="E871" s="46"/>
      <c r="F871" s="46"/>
    </row>
    <row r="872" spans="1:6" x14ac:dyDescent="0.2">
      <c r="A872" s="46"/>
      <c r="B872" s="46"/>
      <c r="C872" s="46"/>
      <c r="D872" s="46"/>
      <c r="E872" s="46"/>
      <c r="F872" s="46"/>
    </row>
    <row r="873" spans="1:6" x14ac:dyDescent="0.2">
      <c r="A873" s="46"/>
      <c r="B873" s="46"/>
      <c r="C873" s="46"/>
      <c r="D873" s="46"/>
      <c r="E873" s="46"/>
      <c r="F873" s="46"/>
    </row>
    <row r="874" spans="1:6" x14ac:dyDescent="0.2">
      <c r="A874" s="46"/>
      <c r="B874" s="46"/>
      <c r="C874" s="46"/>
      <c r="D874" s="46"/>
      <c r="E874" s="46"/>
      <c r="F874" s="46"/>
    </row>
    <row r="875" spans="1:6" x14ac:dyDescent="0.2">
      <c r="A875" s="46"/>
      <c r="B875" s="46"/>
      <c r="C875" s="46"/>
      <c r="D875" s="46"/>
      <c r="E875" s="46"/>
      <c r="F875" s="46"/>
    </row>
    <row r="876" spans="1:6" x14ac:dyDescent="0.2">
      <c r="A876" s="46"/>
      <c r="B876" s="46"/>
      <c r="C876" s="46"/>
      <c r="D876" s="46"/>
      <c r="E876" s="46"/>
      <c r="F876" s="46"/>
    </row>
    <row r="877" spans="1:6" x14ac:dyDescent="0.2">
      <c r="A877" s="46"/>
      <c r="B877" s="46"/>
      <c r="C877" s="46"/>
      <c r="D877" s="46"/>
      <c r="E877" s="46"/>
      <c r="F877" s="46"/>
    </row>
    <row r="878" spans="1:6" x14ac:dyDescent="0.2">
      <c r="A878" s="46"/>
      <c r="B878" s="46"/>
      <c r="C878" s="46"/>
      <c r="D878" s="46"/>
      <c r="E878" s="46"/>
      <c r="F878" s="46"/>
    </row>
    <row r="879" spans="1:6" x14ac:dyDescent="0.2">
      <c r="A879" s="46"/>
      <c r="B879" s="46"/>
      <c r="C879" s="46"/>
      <c r="D879" s="46"/>
      <c r="E879" s="46"/>
      <c r="F879" s="46"/>
    </row>
    <row r="880" spans="1:6" x14ac:dyDescent="0.2">
      <c r="A880" s="46"/>
      <c r="B880" s="46"/>
      <c r="C880" s="46"/>
      <c r="D880" s="46"/>
      <c r="E880" s="46"/>
      <c r="F880" s="46"/>
    </row>
    <row r="881" spans="1:6" x14ac:dyDescent="0.2">
      <c r="A881" s="46"/>
      <c r="B881" s="46"/>
      <c r="C881" s="46"/>
      <c r="D881" s="46"/>
      <c r="E881" s="46"/>
      <c r="F881" s="46"/>
    </row>
    <row r="882" spans="1:6" x14ac:dyDescent="0.2">
      <c r="A882" s="46"/>
      <c r="B882" s="46"/>
      <c r="C882" s="46"/>
      <c r="D882" s="46"/>
      <c r="E882" s="46"/>
      <c r="F882" s="46"/>
    </row>
    <row r="883" spans="1:6" x14ac:dyDescent="0.2">
      <c r="A883" s="46"/>
      <c r="B883" s="46"/>
      <c r="C883" s="46"/>
      <c r="D883" s="46"/>
      <c r="E883" s="46"/>
      <c r="F883" s="46"/>
    </row>
    <row r="884" spans="1:6" x14ac:dyDescent="0.2">
      <c r="A884" s="46"/>
      <c r="B884" s="46"/>
      <c r="C884" s="46"/>
      <c r="D884" s="46"/>
      <c r="E884" s="46"/>
      <c r="F884" s="46"/>
    </row>
    <row r="885" spans="1:6" x14ac:dyDescent="0.2">
      <c r="A885" s="46"/>
      <c r="B885" s="46"/>
      <c r="C885" s="46"/>
      <c r="D885" s="46"/>
      <c r="E885" s="46"/>
      <c r="F885" s="46"/>
    </row>
    <row r="886" spans="1:6" x14ac:dyDescent="0.2">
      <c r="A886" s="46"/>
      <c r="B886" s="46"/>
      <c r="C886" s="46"/>
      <c r="D886" s="46"/>
      <c r="E886" s="46"/>
      <c r="F886" s="46"/>
    </row>
    <row r="887" spans="1:6" x14ac:dyDescent="0.2">
      <c r="A887" s="46"/>
      <c r="B887" s="46"/>
      <c r="C887" s="46"/>
      <c r="D887" s="46"/>
      <c r="E887" s="46"/>
      <c r="F887" s="46"/>
    </row>
    <row r="888" spans="1:6" x14ac:dyDescent="0.2">
      <c r="A888" s="46"/>
      <c r="B888" s="46"/>
      <c r="C888" s="46"/>
      <c r="D888" s="46"/>
      <c r="E888" s="46"/>
      <c r="F888" s="46"/>
    </row>
    <row r="889" spans="1:6" x14ac:dyDescent="0.2">
      <c r="A889" s="46"/>
      <c r="B889" s="46"/>
      <c r="C889" s="46"/>
      <c r="D889" s="46"/>
      <c r="E889" s="46"/>
      <c r="F889" s="46"/>
    </row>
    <row r="890" spans="1:6" x14ac:dyDescent="0.2">
      <c r="A890" s="46"/>
      <c r="B890" s="46"/>
      <c r="C890" s="46"/>
      <c r="D890" s="46"/>
      <c r="E890" s="46"/>
      <c r="F890" s="46"/>
    </row>
    <row r="891" spans="1:6" x14ac:dyDescent="0.2">
      <c r="A891" s="46"/>
      <c r="B891" s="46"/>
      <c r="C891" s="46"/>
      <c r="D891" s="46"/>
      <c r="E891" s="46"/>
      <c r="F891" s="46"/>
    </row>
    <row r="892" spans="1:6" x14ac:dyDescent="0.2">
      <c r="A892" s="46"/>
      <c r="B892" s="46"/>
      <c r="C892" s="46"/>
      <c r="D892" s="46"/>
      <c r="E892" s="46"/>
      <c r="F892" s="46"/>
    </row>
    <row r="893" spans="1:6" x14ac:dyDescent="0.2">
      <c r="A893" s="46"/>
      <c r="B893" s="46"/>
      <c r="C893" s="46"/>
      <c r="D893" s="46"/>
      <c r="E893" s="46"/>
      <c r="F893" s="46"/>
    </row>
    <row r="894" spans="1:6" x14ac:dyDescent="0.2">
      <c r="A894" s="46"/>
      <c r="B894" s="46"/>
      <c r="C894" s="46"/>
      <c r="D894" s="46"/>
      <c r="E894" s="46"/>
      <c r="F894" s="46"/>
    </row>
    <row r="895" spans="1:6" x14ac:dyDescent="0.2">
      <c r="A895" s="46"/>
      <c r="B895" s="46"/>
      <c r="C895" s="46"/>
      <c r="D895" s="46"/>
      <c r="E895" s="46"/>
      <c r="F895" s="46"/>
    </row>
    <row r="896" spans="1:6" x14ac:dyDescent="0.2">
      <c r="A896" s="46"/>
      <c r="B896" s="46"/>
      <c r="C896" s="46"/>
      <c r="D896" s="46"/>
      <c r="E896" s="46"/>
      <c r="F896" s="46"/>
    </row>
    <row r="897" spans="1:6" x14ac:dyDescent="0.2">
      <c r="A897" s="46"/>
      <c r="B897" s="46"/>
      <c r="C897" s="46"/>
      <c r="D897" s="46"/>
      <c r="E897" s="46"/>
      <c r="F897" s="46"/>
    </row>
    <row r="898" spans="1:6" x14ac:dyDescent="0.2">
      <c r="A898" s="46"/>
      <c r="B898" s="46"/>
      <c r="C898" s="46"/>
      <c r="D898" s="46"/>
      <c r="E898" s="46"/>
      <c r="F898" s="46"/>
    </row>
    <row r="899" spans="1:6" x14ac:dyDescent="0.2">
      <c r="A899" s="46"/>
      <c r="B899" s="46"/>
      <c r="C899" s="46"/>
      <c r="D899" s="46"/>
      <c r="E899" s="46"/>
      <c r="F899" s="46"/>
    </row>
    <row r="900" spans="1:6" x14ac:dyDescent="0.2">
      <c r="A900" s="46"/>
      <c r="B900" s="46"/>
      <c r="C900" s="46"/>
      <c r="D900" s="46"/>
      <c r="E900" s="46"/>
      <c r="F900" s="46"/>
    </row>
    <row r="901" spans="1:6" x14ac:dyDescent="0.2">
      <c r="A901" s="46"/>
      <c r="B901" s="46"/>
      <c r="C901" s="46"/>
      <c r="D901" s="46"/>
      <c r="E901" s="46"/>
      <c r="F901" s="46"/>
    </row>
    <row r="902" spans="1:6" x14ac:dyDescent="0.2">
      <c r="A902" s="46"/>
      <c r="B902" s="46"/>
      <c r="C902" s="46"/>
      <c r="D902" s="46"/>
      <c r="E902" s="46"/>
      <c r="F902" s="46"/>
    </row>
    <row r="903" spans="1:6" x14ac:dyDescent="0.2">
      <c r="A903" s="46"/>
      <c r="B903" s="46"/>
      <c r="C903" s="46"/>
      <c r="D903" s="46"/>
      <c r="E903" s="46"/>
      <c r="F903" s="46"/>
    </row>
    <row r="904" spans="1:6" x14ac:dyDescent="0.2">
      <c r="A904" s="46"/>
      <c r="B904" s="46"/>
      <c r="C904" s="46"/>
      <c r="D904" s="46"/>
      <c r="E904" s="46"/>
      <c r="F904" s="46"/>
    </row>
    <row r="905" spans="1:6" x14ac:dyDescent="0.2">
      <c r="A905" s="46"/>
      <c r="B905" s="46"/>
      <c r="C905" s="46"/>
      <c r="D905" s="46"/>
      <c r="E905" s="46"/>
      <c r="F905" s="46"/>
    </row>
    <row r="906" spans="1:6" x14ac:dyDescent="0.2">
      <c r="A906" s="46"/>
      <c r="B906" s="46"/>
      <c r="C906" s="46"/>
      <c r="D906" s="46"/>
      <c r="E906" s="46"/>
      <c r="F906" s="46"/>
    </row>
    <row r="907" spans="1:6" x14ac:dyDescent="0.2">
      <c r="A907" s="46"/>
      <c r="B907" s="46"/>
      <c r="C907" s="46"/>
      <c r="D907" s="46"/>
      <c r="E907" s="46"/>
      <c r="F907" s="46"/>
    </row>
    <row r="908" spans="1:6" x14ac:dyDescent="0.2">
      <c r="A908" s="46"/>
      <c r="B908" s="46"/>
      <c r="C908" s="46"/>
      <c r="D908" s="46"/>
      <c r="E908" s="46"/>
      <c r="F908" s="46"/>
    </row>
    <row r="909" spans="1:6" x14ac:dyDescent="0.2">
      <c r="A909" s="46"/>
      <c r="B909" s="46"/>
      <c r="C909" s="46"/>
      <c r="D909" s="46"/>
      <c r="E909" s="46"/>
      <c r="F909" s="46"/>
    </row>
    <row r="910" spans="1:6" x14ac:dyDescent="0.2">
      <c r="A910" s="46"/>
      <c r="B910" s="46"/>
      <c r="C910" s="46"/>
      <c r="D910" s="46"/>
      <c r="E910" s="46"/>
      <c r="F910" s="46"/>
    </row>
    <row r="911" spans="1:6" x14ac:dyDescent="0.2">
      <c r="A911" s="46"/>
      <c r="B911" s="46"/>
      <c r="C911" s="46"/>
      <c r="D911" s="46"/>
      <c r="E911" s="46"/>
      <c r="F911" s="46"/>
    </row>
    <row r="912" spans="1:6" x14ac:dyDescent="0.2">
      <c r="A912" s="46"/>
      <c r="B912" s="46"/>
      <c r="C912" s="46"/>
      <c r="D912" s="46"/>
      <c r="E912" s="46"/>
      <c r="F912" s="46"/>
    </row>
    <row r="913" spans="1:6" x14ac:dyDescent="0.2">
      <c r="A913" s="46"/>
      <c r="B913" s="46"/>
      <c r="C913" s="46"/>
      <c r="D913" s="46"/>
      <c r="E913" s="46"/>
      <c r="F913" s="46"/>
    </row>
    <row r="914" spans="1:6" x14ac:dyDescent="0.2">
      <c r="A914" s="46"/>
      <c r="B914" s="46"/>
      <c r="C914" s="46"/>
      <c r="D914" s="46"/>
      <c r="E914" s="46"/>
      <c r="F914" s="46"/>
    </row>
    <row r="915" spans="1:6" x14ac:dyDescent="0.2">
      <c r="A915" s="46"/>
      <c r="B915" s="46"/>
      <c r="C915" s="46"/>
      <c r="D915" s="46"/>
      <c r="E915" s="46"/>
      <c r="F915" s="46"/>
    </row>
    <row r="916" spans="1:6" x14ac:dyDescent="0.2">
      <c r="A916" s="46"/>
      <c r="B916" s="46"/>
      <c r="C916" s="46"/>
      <c r="D916" s="46"/>
      <c r="E916" s="46"/>
      <c r="F916" s="46"/>
    </row>
    <row r="917" spans="1:6" x14ac:dyDescent="0.2">
      <c r="A917" s="46"/>
      <c r="B917" s="46"/>
      <c r="C917" s="46"/>
      <c r="D917" s="46"/>
      <c r="E917" s="46"/>
      <c r="F917" s="46"/>
    </row>
    <row r="918" spans="1:6" x14ac:dyDescent="0.2">
      <c r="A918" s="46"/>
      <c r="B918" s="46"/>
      <c r="C918" s="46"/>
      <c r="D918" s="46"/>
      <c r="E918" s="46"/>
      <c r="F918" s="46"/>
    </row>
    <row r="919" spans="1:6" x14ac:dyDescent="0.2">
      <c r="A919" s="46"/>
      <c r="B919" s="46"/>
      <c r="C919" s="46"/>
      <c r="D919" s="46"/>
      <c r="E919" s="46"/>
      <c r="F919" s="46"/>
    </row>
    <row r="920" spans="1:6" x14ac:dyDescent="0.2">
      <c r="A920" s="46"/>
      <c r="B920" s="46"/>
      <c r="C920" s="46"/>
      <c r="D920" s="46"/>
      <c r="E920" s="46"/>
      <c r="F920" s="46"/>
    </row>
    <row r="921" spans="1:6" x14ac:dyDescent="0.2">
      <c r="A921" s="46"/>
      <c r="B921" s="46"/>
      <c r="C921" s="46"/>
      <c r="D921" s="46"/>
      <c r="E921" s="46"/>
      <c r="F921" s="46"/>
    </row>
    <row r="922" spans="1:6" x14ac:dyDescent="0.2">
      <c r="A922" s="46"/>
      <c r="B922" s="46"/>
      <c r="C922" s="46"/>
      <c r="D922" s="46"/>
      <c r="E922" s="46"/>
      <c r="F922" s="46"/>
    </row>
    <row r="923" spans="1:6" x14ac:dyDescent="0.2">
      <c r="A923" s="46"/>
      <c r="B923" s="46"/>
      <c r="C923" s="46"/>
      <c r="D923" s="46"/>
      <c r="E923" s="46"/>
      <c r="F923" s="46"/>
    </row>
    <row r="924" spans="1:6" x14ac:dyDescent="0.2">
      <c r="A924" s="46"/>
      <c r="B924" s="46"/>
      <c r="C924" s="46"/>
      <c r="D924" s="46"/>
      <c r="E924" s="46"/>
      <c r="F924" s="46"/>
    </row>
    <row r="925" spans="1:6" x14ac:dyDescent="0.2">
      <c r="A925" s="46"/>
      <c r="B925" s="46"/>
      <c r="C925" s="46"/>
      <c r="D925" s="46"/>
      <c r="E925" s="46"/>
      <c r="F925" s="46"/>
    </row>
    <row r="926" spans="1:6" x14ac:dyDescent="0.2">
      <c r="A926" s="46"/>
      <c r="B926" s="46"/>
      <c r="C926" s="46"/>
      <c r="D926" s="46"/>
      <c r="E926" s="46"/>
      <c r="F926" s="46"/>
    </row>
    <row r="927" spans="1:6" x14ac:dyDescent="0.2">
      <c r="A927" s="46"/>
      <c r="B927" s="46"/>
      <c r="C927" s="46"/>
      <c r="D927" s="46"/>
      <c r="E927" s="46"/>
      <c r="F927" s="46"/>
    </row>
    <row r="928" spans="1:6" x14ac:dyDescent="0.2">
      <c r="A928" s="46"/>
      <c r="B928" s="46"/>
      <c r="C928" s="46"/>
      <c r="D928" s="46"/>
      <c r="E928" s="46"/>
      <c r="F928" s="46"/>
    </row>
    <row r="929" spans="1:6" x14ac:dyDescent="0.2">
      <c r="A929" s="46"/>
      <c r="B929" s="46"/>
      <c r="C929" s="46"/>
      <c r="D929" s="46"/>
      <c r="E929" s="46"/>
      <c r="F929" s="46"/>
    </row>
    <row r="930" spans="1:6" x14ac:dyDescent="0.2">
      <c r="A930" s="46"/>
      <c r="B930" s="46"/>
      <c r="C930" s="46"/>
      <c r="D930" s="46"/>
      <c r="E930" s="46"/>
      <c r="F930" s="46"/>
    </row>
    <row r="931" spans="1:6" x14ac:dyDescent="0.2">
      <c r="A931" s="46"/>
      <c r="B931" s="46"/>
      <c r="C931" s="46"/>
      <c r="D931" s="46"/>
      <c r="E931" s="46"/>
      <c r="F931" s="46"/>
    </row>
    <row r="932" spans="1:6" x14ac:dyDescent="0.2">
      <c r="A932" s="46"/>
      <c r="B932" s="46"/>
      <c r="C932" s="46"/>
      <c r="D932" s="46"/>
      <c r="E932" s="46"/>
      <c r="F932" s="46"/>
    </row>
    <row r="933" spans="1:6" x14ac:dyDescent="0.2">
      <c r="A933" s="46"/>
      <c r="B933" s="46"/>
      <c r="C933" s="46"/>
      <c r="D933" s="46"/>
      <c r="E933" s="46"/>
      <c r="F933" s="46"/>
    </row>
    <row r="934" spans="1:6" x14ac:dyDescent="0.2">
      <c r="A934" s="46"/>
      <c r="B934" s="46"/>
      <c r="C934" s="46"/>
      <c r="D934" s="46"/>
      <c r="E934" s="46"/>
      <c r="F934" s="46"/>
    </row>
    <row r="935" spans="1:6" x14ac:dyDescent="0.2">
      <c r="A935" s="46"/>
      <c r="B935" s="46"/>
      <c r="C935" s="46"/>
      <c r="D935" s="46"/>
      <c r="E935" s="46"/>
      <c r="F935" s="46"/>
    </row>
    <row r="936" spans="1:6" x14ac:dyDescent="0.2">
      <c r="A936" s="46"/>
      <c r="B936" s="46"/>
      <c r="C936" s="46"/>
      <c r="D936" s="46"/>
      <c r="E936" s="46"/>
      <c r="F936" s="46"/>
    </row>
    <row r="937" spans="1:6" x14ac:dyDescent="0.2">
      <c r="A937" s="46"/>
      <c r="B937" s="46"/>
      <c r="C937" s="46"/>
      <c r="D937" s="46"/>
      <c r="E937" s="46"/>
      <c r="F937" s="46"/>
    </row>
    <row r="938" spans="1:6" x14ac:dyDescent="0.2">
      <c r="A938" s="46"/>
      <c r="B938" s="46"/>
      <c r="C938" s="46"/>
      <c r="D938" s="46"/>
      <c r="E938" s="46"/>
      <c r="F938" s="46"/>
    </row>
    <row r="939" spans="1:6" x14ac:dyDescent="0.2">
      <c r="A939" s="46"/>
      <c r="B939" s="46"/>
      <c r="C939" s="46"/>
      <c r="D939" s="46"/>
      <c r="E939" s="46"/>
      <c r="F939" s="46"/>
    </row>
    <row r="940" spans="1:6" x14ac:dyDescent="0.2">
      <c r="A940" s="46"/>
      <c r="B940" s="46"/>
      <c r="C940" s="46"/>
      <c r="D940" s="46"/>
      <c r="E940" s="46"/>
      <c r="F940" s="46"/>
    </row>
    <row r="941" spans="1:6" x14ac:dyDescent="0.2">
      <c r="A941" s="46"/>
      <c r="B941" s="46"/>
      <c r="C941" s="46"/>
      <c r="D941" s="46"/>
      <c r="E941" s="46"/>
      <c r="F941" s="46"/>
    </row>
    <row r="942" spans="1:6" x14ac:dyDescent="0.2">
      <c r="A942" s="46"/>
      <c r="B942" s="46"/>
      <c r="C942" s="46"/>
      <c r="D942" s="46"/>
      <c r="E942" s="46"/>
      <c r="F942" s="46"/>
    </row>
    <row r="943" spans="1:6" x14ac:dyDescent="0.2">
      <c r="A943" s="46"/>
      <c r="B943" s="46"/>
      <c r="C943" s="46"/>
      <c r="D943" s="46"/>
      <c r="E943" s="46"/>
      <c r="F943" s="46"/>
    </row>
    <row r="944" spans="1:6" x14ac:dyDescent="0.2">
      <c r="A944" s="46"/>
      <c r="B944" s="46"/>
      <c r="C944" s="46"/>
      <c r="D944" s="46"/>
      <c r="E944" s="46"/>
      <c r="F944" s="46"/>
    </row>
    <row r="945" spans="1:6" x14ac:dyDescent="0.2">
      <c r="A945" s="46"/>
      <c r="B945" s="46"/>
      <c r="C945" s="46"/>
      <c r="D945" s="46"/>
      <c r="E945" s="46"/>
      <c r="F945" s="46"/>
    </row>
    <row r="946" spans="1:6" x14ac:dyDescent="0.2">
      <c r="A946" s="46"/>
      <c r="B946" s="46"/>
      <c r="C946" s="46"/>
      <c r="D946" s="46"/>
      <c r="E946" s="46"/>
      <c r="F946" s="46"/>
    </row>
    <row r="947" spans="1:6" x14ac:dyDescent="0.2">
      <c r="A947" s="46"/>
      <c r="B947" s="46"/>
      <c r="C947" s="46"/>
      <c r="D947" s="46"/>
      <c r="E947" s="46"/>
      <c r="F947" s="46"/>
    </row>
    <row r="948" spans="1:6" x14ac:dyDescent="0.2">
      <c r="A948" s="46"/>
      <c r="B948" s="46"/>
      <c r="C948" s="46"/>
      <c r="D948" s="46"/>
      <c r="E948" s="46"/>
      <c r="F948" s="46"/>
    </row>
    <row r="949" spans="1:6" x14ac:dyDescent="0.2">
      <c r="A949" s="46"/>
      <c r="B949" s="46"/>
      <c r="C949" s="46"/>
      <c r="D949" s="46"/>
      <c r="E949" s="46"/>
      <c r="F949" s="46"/>
    </row>
    <row r="950" spans="1:6" x14ac:dyDescent="0.2">
      <c r="A950" s="46"/>
      <c r="B950" s="46"/>
      <c r="C950" s="46"/>
      <c r="D950" s="46"/>
      <c r="E950" s="46"/>
      <c r="F950" s="46"/>
    </row>
    <row r="951" spans="1:6" x14ac:dyDescent="0.2">
      <c r="A951" s="46"/>
      <c r="B951" s="46"/>
      <c r="C951" s="46"/>
      <c r="D951" s="46"/>
      <c r="E951" s="46"/>
      <c r="F951" s="46"/>
    </row>
    <row r="952" spans="1:6" x14ac:dyDescent="0.2">
      <c r="A952" s="46"/>
      <c r="B952" s="46"/>
      <c r="C952" s="46"/>
      <c r="D952" s="46"/>
      <c r="E952" s="46"/>
      <c r="F952" s="46"/>
    </row>
    <row r="953" spans="1:6" x14ac:dyDescent="0.2">
      <c r="A953" s="46"/>
      <c r="B953" s="46"/>
      <c r="C953" s="46"/>
      <c r="D953" s="46"/>
      <c r="E953" s="46"/>
      <c r="F953" s="46"/>
    </row>
    <row r="954" spans="1:6" x14ac:dyDescent="0.2">
      <c r="A954" s="46"/>
      <c r="B954" s="46"/>
      <c r="C954" s="46"/>
      <c r="D954" s="46"/>
      <c r="E954" s="46"/>
      <c r="F954" s="46"/>
    </row>
    <row r="955" spans="1:6" x14ac:dyDescent="0.2">
      <c r="A955" s="46"/>
      <c r="B955" s="46"/>
      <c r="C955" s="46"/>
      <c r="D955" s="46"/>
      <c r="E955" s="46"/>
      <c r="F955" s="46"/>
    </row>
    <row r="956" spans="1:6" x14ac:dyDescent="0.2">
      <c r="A956" s="46"/>
      <c r="B956" s="46"/>
      <c r="C956" s="46"/>
      <c r="D956" s="46"/>
      <c r="E956" s="46"/>
      <c r="F956" s="46"/>
    </row>
    <row r="957" spans="1:6" x14ac:dyDescent="0.2">
      <c r="A957" s="46"/>
      <c r="B957" s="46"/>
      <c r="C957" s="46"/>
      <c r="D957" s="46"/>
      <c r="E957" s="46"/>
      <c r="F957" s="46"/>
    </row>
    <row r="958" spans="1:6" x14ac:dyDescent="0.2">
      <c r="A958" s="46"/>
      <c r="B958" s="46"/>
      <c r="C958" s="46"/>
      <c r="D958" s="46"/>
      <c r="E958" s="46"/>
      <c r="F958" s="46"/>
    </row>
    <row r="959" spans="1:6" x14ac:dyDescent="0.2">
      <c r="A959" s="46"/>
      <c r="B959" s="46"/>
      <c r="C959" s="46"/>
      <c r="D959" s="46"/>
      <c r="E959" s="46"/>
      <c r="F959" s="46"/>
    </row>
    <row r="960" spans="1:6" x14ac:dyDescent="0.2">
      <c r="A960" s="46"/>
      <c r="B960" s="46"/>
      <c r="C960" s="46"/>
      <c r="D960" s="46"/>
      <c r="E960" s="46"/>
      <c r="F960" s="46"/>
    </row>
    <row r="961" spans="1:6" x14ac:dyDescent="0.2">
      <c r="A961" s="46"/>
      <c r="B961" s="46"/>
      <c r="C961" s="46"/>
      <c r="D961" s="46"/>
      <c r="E961" s="46"/>
      <c r="F961" s="46"/>
    </row>
    <row r="962" spans="1:6" x14ac:dyDescent="0.2">
      <c r="A962" s="46"/>
      <c r="B962" s="46"/>
      <c r="C962" s="46"/>
      <c r="D962" s="46"/>
      <c r="E962" s="46"/>
      <c r="F962" s="46"/>
    </row>
    <row r="963" spans="1:6" x14ac:dyDescent="0.2">
      <c r="A963" s="46"/>
      <c r="B963" s="46"/>
      <c r="C963" s="46"/>
      <c r="D963" s="46"/>
      <c r="E963" s="46"/>
      <c r="F963" s="46"/>
    </row>
    <row r="964" spans="1:6" x14ac:dyDescent="0.2">
      <c r="A964" s="46"/>
      <c r="B964" s="46"/>
      <c r="C964" s="46"/>
      <c r="D964" s="46"/>
      <c r="E964" s="46"/>
      <c r="F964" s="46"/>
    </row>
    <row r="965" spans="1:6" x14ac:dyDescent="0.2">
      <c r="A965" s="46"/>
      <c r="B965" s="46"/>
      <c r="C965" s="46"/>
      <c r="D965" s="46"/>
      <c r="E965" s="46"/>
      <c r="F965" s="46"/>
    </row>
    <row r="966" spans="1:6" x14ac:dyDescent="0.2">
      <c r="A966" s="46"/>
      <c r="B966" s="46"/>
      <c r="C966" s="46"/>
      <c r="D966" s="46"/>
      <c r="E966" s="46"/>
      <c r="F966" s="46"/>
    </row>
    <row r="967" spans="1:6" x14ac:dyDescent="0.2">
      <c r="A967" s="46"/>
      <c r="B967" s="46"/>
      <c r="C967" s="46"/>
      <c r="D967" s="46"/>
      <c r="E967" s="46"/>
      <c r="F967" s="46"/>
    </row>
    <row r="968" spans="1:6" x14ac:dyDescent="0.2">
      <c r="A968" s="46"/>
      <c r="B968" s="46"/>
      <c r="C968" s="46"/>
      <c r="D968" s="46"/>
      <c r="E968" s="46"/>
      <c r="F968" s="46"/>
    </row>
    <row r="969" spans="1:6" x14ac:dyDescent="0.2">
      <c r="A969" s="46"/>
      <c r="B969" s="46"/>
      <c r="C969" s="46"/>
      <c r="D969" s="46"/>
      <c r="E969" s="46"/>
      <c r="F969" s="46"/>
    </row>
    <row r="970" spans="1:6" x14ac:dyDescent="0.2">
      <c r="A970" s="46"/>
      <c r="B970" s="46"/>
      <c r="C970" s="46"/>
      <c r="D970" s="46"/>
      <c r="E970" s="46"/>
      <c r="F970" s="46"/>
    </row>
    <row r="971" spans="1:6" x14ac:dyDescent="0.2">
      <c r="A971" s="46"/>
      <c r="B971" s="46"/>
      <c r="C971" s="46"/>
      <c r="D971" s="46"/>
      <c r="E971" s="46"/>
      <c r="F971" s="46"/>
    </row>
    <row r="972" spans="1:6" x14ac:dyDescent="0.2">
      <c r="A972" s="46"/>
      <c r="B972" s="46"/>
      <c r="C972" s="46"/>
      <c r="D972" s="46"/>
      <c r="E972" s="46"/>
      <c r="F972" s="46"/>
    </row>
    <row r="973" spans="1:6" x14ac:dyDescent="0.2">
      <c r="A973" s="46"/>
      <c r="B973" s="46"/>
      <c r="C973" s="46"/>
      <c r="D973" s="46"/>
      <c r="E973" s="46"/>
      <c r="F973" s="46"/>
    </row>
    <row r="974" spans="1:6" x14ac:dyDescent="0.2">
      <c r="A974" s="46"/>
      <c r="B974" s="46"/>
      <c r="C974" s="46"/>
      <c r="D974" s="46"/>
      <c r="E974" s="46"/>
      <c r="F974" s="46"/>
    </row>
    <row r="975" spans="1:6" x14ac:dyDescent="0.2">
      <c r="A975" s="46"/>
      <c r="B975" s="46"/>
      <c r="C975" s="46"/>
      <c r="D975" s="46"/>
      <c r="E975" s="46"/>
      <c r="F975" s="46"/>
    </row>
    <row r="976" spans="1:6" x14ac:dyDescent="0.2">
      <c r="A976" s="46"/>
      <c r="B976" s="46"/>
      <c r="C976" s="46"/>
      <c r="D976" s="46"/>
      <c r="E976" s="46"/>
      <c r="F976" s="46"/>
    </row>
    <row r="977" spans="1:6" x14ac:dyDescent="0.2">
      <c r="A977" s="46"/>
      <c r="B977" s="46"/>
      <c r="C977" s="46"/>
      <c r="D977" s="46"/>
      <c r="E977" s="46"/>
      <c r="F977" s="46"/>
    </row>
    <row r="978" spans="1:6" x14ac:dyDescent="0.2">
      <c r="A978" s="46"/>
      <c r="B978" s="46"/>
      <c r="C978" s="46"/>
      <c r="D978" s="46"/>
      <c r="E978" s="46"/>
      <c r="F978" s="46"/>
    </row>
    <row r="979" spans="1:6" x14ac:dyDescent="0.2">
      <c r="A979" s="46"/>
      <c r="B979" s="46"/>
      <c r="C979" s="46"/>
      <c r="D979" s="46"/>
      <c r="E979" s="46"/>
      <c r="F979" s="46"/>
    </row>
    <row r="980" spans="1:6" x14ac:dyDescent="0.2">
      <c r="A980" s="46"/>
      <c r="B980" s="46"/>
      <c r="C980" s="46"/>
      <c r="D980" s="46"/>
      <c r="E980" s="46"/>
      <c r="F980" s="46"/>
    </row>
    <row r="981" spans="1:6" x14ac:dyDescent="0.2">
      <c r="A981" s="46"/>
      <c r="B981" s="46"/>
      <c r="C981" s="46"/>
      <c r="D981" s="46"/>
      <c r="E981" s="46"/>
      <c r="F981" s="46"/>
    </row>
    <row r="982" spans="1:6" x14ac:dyDescent="0.2">
      <c r="A982" s="46"/>
      <c r="B982" s="46"/>
      <c r="C982" s="46"/>
      <c r="D982" s="46"/>
      <c r="E982" s="46"/>
      <c r="F982" s="46"/>
    </row>
    <row r="983" spans="1:6" x14ac:dyDescent="0.2">
      <c r="A983" s="46"/>
      <c r="B983" s="46"/>
      <c r="C983" s="46"/>
      <c r="D983" s="46"/>
      <c r="E983" s="46"/>
      <c r="F983" s="46"/>
    </row>
    <row r="984" spans="1:6" x14ac:dyDescent="0.2">
      <c r="A984" s="46"/>
      <c r="B984" s="46"/>
      <c r="C984" s="46"/>
      <c r="D984" s="46"/>
      <c r="E984" s="46"/>
      <c r="F984" s="46"/>
    </row>
    <row r="985" spans="1:6" x14ac:dyDescent="0.2">
      <c r="A985" s="46"/>
      <c r="B985" s="46"/>
      <c r="C985" s="46"/>
      <c r="D985" s="46"/>
      <c r="E985" s="46"/>
      <c r="F985" s="46"/>
    </row>
    <row r="986" spans="1:6" x14ac:dyDescent="0.2">
      <c r="A986" s="46"/>
      <c r="B986" s="46"/>
      <c r="C986" s="46"/>
      <c r="D986" s="46"/>
      <c r="E986" s="46"/>
      <c r="F986" s="46"/>
    </row>
    <row r="987" spans="1:6" x14ac:dyDescent="0.2">
      <c r="A987" s="46"/>
      <c r="B987" s="46"/>
      <c r="C987" s="46"/>
      <c r="D987" s="46"/>
      <c r="E987" s="46"/>
      <c r="F987" s="46"/>
    </row>
    <row r="988" spans="1:6" x14ac:dyDescent="0.2">
      <c r="A988" s="46"/>
      <c r="B988" s="46"/>
      <c r="C988" s="46"/>
      <c r="D988" s="46"/>
      <c r="E988" s="46"/>
      <c r="F988" s="46"/>
    </row>
    <row r="989" spans="1:6" x14ac:dyDescent="0.2">
      <c r="A989" s="46"/>
      <c r="B989" s="46"/>
      <c r="C989" s="46"/>
      <c r="D989" s="46"/>
      <c r="E989" s="46"/>
      <c r="F989" s="46"/>
    </row>
    <row r="990" spans="1:6" x14ac:dyDescent="0.2">
      <c r="A990" s="46"/>
      <c r="B990" s="46"/>
      <c r="C990" s="46"/>
      <c r="D990" s="46"/>
      <c r="E990" s="46"/>
      <c r="F990" s="46"/>
    </row>
    <row r="991" spans="1:6" x14ac:dyDescent="0.2">
      <c r="A991" s="46"/>
      <c r="B991" s="46"/>
      <c r="C991" s="46"/>
      <c r="D991" s="46"/>
      <c r="E991" s="46"/>
      <c r="F991" s="46"/>
    </row>
    <row r="992" spans="1:6" x14ac:dyDescent="0.2">
      <c r="A992" s="46"/>
      <c r="B992" s="46"/>
      <c r="C992" s="46"/>
      <c r="D992" s="46"/>
      <c r="E992" s="46"/>
      <c r="F992" s="46"/>
    </row>
    <row r="993" spans="1:6" x14ac:dyDescent="0.2">
      <c r="A993" s="46"/>
      <c r="B993" s="46"/>
      <c r="C993" s="46"/>
      <c r="D993" s="46"/>
      <c r="E993" s="46"/>
      <c r="F993" s="46"/>
    </row>
    <row r="994" spans="1:6" x14ac:dyDescent="0.2">
      <c r="A994" s="46"/>
      <c r="B994" s="46"/>
      <c r="C994" s="46"/>
      <c r="D994" s="46"/>
      <c r="E994" s="46"/>
      <c r="F994" s="46"/>
    </row>
    <row r="995" spans="1:6" x14ac:dyDescent="0.2">
      <c r="A995" s="46"/>
      <c r="B995" s="46"/>
      <c r="C995" s="46"/>
      <c r="D995" s="46"/>
      <c r="E995" s="46"/>
      <c r="F995" s="46"/>
    </row>
    <row r="996" spans="1:6" x14ac:dyDescent="0.2">
      <c r="A996" s="46"/>
      <c r="B996" s="46"/>
      <c r="C996" s="46"/>
      <c r="D996" s="46"/>
      <c r="E996" s="46"/>
      <c r="F996" s="46"/>
    </row>
    <row r="997" spans="1:6" x14ac:dyDescent="0.2">
      <c r="A997" s="46"/>
      <c r="B997" s="46"/>
      <c r="C997" s="46"/>
      <c r="D997" s="46"/>
      <c r="E997" s="46"/>
      <c r="F997" s="46"/>
    </row>
    <row r="998" spans="1:6" x14ac:dyDescent="0.2">
      <c r="A998" s="46"/>
      <c r="B998" s="46"/>
      <c r="C998" s="46"/>
      <c r="D998" s="46"/>
      <c r="E998" s="46"/>
      <c r="F998" s="46"/>
    </row>
    <row r="999" spans="1:6" x14ac:dyDescent="0.2">
      <c r="A999" s="46"/>
      <c r="B999" s="46"/>
      <c r="C999" s="46"/>
      <c r="D999" s="46"/>
      <c r="E999" s="46"/>
      <c r="F999" s="46"/>
    </row>
    <row r="1000" spans="1:6" x14ac:dyDescent="0.2">
      <c r="A1000" s="46"/>
      <c r="B1000" s="46"/>
      <c r="C1000" s="46"/>
      <c r="D1000" s="46"/>
      <c r="E1000" s="46"/>
      <c r="F1000" s="46"/>
    </row>
    <row r="1001" spans="1:6" x14ac:dyDescent="0.2">
      <c r="A1001" s="46"/>
      <c r="B1001" s="46"/>
      <c r="C1001" s="46"/>
      <c r="D1001" s="46"/>
      <c r="E1001" s="46"/>
      <c r="F1001" s="46"/>
    </row>
    <row r="1002" spans="1:6" x14ac:dyDescent="0.2">
      <c r="A1002" s="46"/>
      <c r="B1002" s="46"/>
      <c r="C1002" s="46"/>
      <c r="D1002" s="46"/>
      <c r="E1002" s="46"/>
      <c r="F1002" s="46"/>
    </row>
    <row r="1003" spans="1:6" x14ac:dyDescent="0.2">
      <c r="A1003" s="46"/>
      <c r="B1003" s="46"/>
      <c r="C1003" s="46"/>
      <c r="D1003" s="46"/>
      <c r="E1003" s="46"/>
      <c r="F1003" s="46"/>
    </row>
    <row r="1004" spans="1:6" x14ac:dyDescent="0.2">
      <c r="A1004" s="46"/>
      <c r="B1004" s="46"/>
      <c r="C1004" s="46"/>
      <c r="D1004" s="46"/>
      <c r="E1004" s="46"/>
      <c r="F1004" s="46"/>
    </row>
    <row r="1005" spans="1:6" x14ac:dyDescent="0.2">
      <c r="A1005" s="46"/>
      <c r="B1005" s="46"/>
      <c r="C1005" s="46"/>
      <c r="D1005" s="46"/>
      <c r="E1005" s="46"/>
      <c r="F1005" s="46"/>
    </row>
    <row r="1006" spans="1:6" x14ac:dyDescent="0.2">
      <c r="A1006" s="46"/>
      <c r="B1006" s="46"/>
      <c r="C1006" s="46"/>
      <c r="D1006" s="46"/>
      <c r="E1006" s="46"/>
      <c r="F1006" s="46"/>
    </row>
    <row r="1007" spans="1:6" x14ac:dyDescent="0.2">
      <c r="A1007" s="46"/>
      <c r="B1007" s="46"/>
      <c r="C1007" s="46"/>
      <c r="D1007" s="46"/>
      <c r="E1007" s="46"/>
      <c r="F1007" s="46"/>
    </row>
    <row r="1008" spans="1:6" x14ac:dyDescent="0.2">
      <c r="A1008" s="46"/>
      <c r="B1008" s="46"/>
      <c r="C1008" s="46"/>
      <c r="D1008" s="46"/>
      <c r="E1008" s="46"/>
      <c r="F1008" s="46"/>
    </row>
    <row r="1009" spans="1:6" x14ac:dyDescent="0.2">
      <c r="A1009" s="46"/>
      <c r="B1009" s="46"/>
      <c r="C1009" s="46"/>
      <c r="D1009" s="46"/>
      <c r="E1009" s="46"/>
      <c r="F1009" s="46"/>
    </row>
    <row r="1010" spans="1:6" x14ac:dyDescent="0.2">
      <c r="A1010" s="46"/>
      <c r="B1010" s="46"/>
      <c r="C1010" s="46"/>
      <c r="D1010" s="46"/>
      <c r="E1010" s="46"/>
      <c r="F1010" s="46"/>
    </row>
    <row r="1011" spans="1:6" x14ac:dyDescent="0.2">
      <c r="A1011" s="46"/>
      <c r="B1011" s="46"/>
      <c r="C1011" s="46"/>
      <c r="D1011" s="46"/>
      <c r="E1011" s="46"/>
      <c r="F1011" s="46"/>
    </row>
    <row r="1012" spans="1:6" x14ac:dyDescent="0.2">
      <c r="A1012" s="46"/>
      <c r="B1012" s="46"/>
      <c r="C1012" s="46"/>
      <c r="D1012" s="46"/>
      <c r="E1012" s="46"/>
      <c r="F1012" s="46"/>
    </row>
    <row r="1013" spans="1:6" x14ac:dyDescent="0.2">
      <c r="A1013" s="46"/>
      <c r="B1013" s="46"/>
      <c r="C1013" s="46"/>
      <c r="D1013" s="46"/>
      <c r="E1013" s="46"/>
      <c r="F1013" s="46"/>
    </row>
    <row r="1014" spans="1:6" x14ac:dyDescent="0.2">
      <c r="A1014" s="46"/>
      <c r="B1014" s="46"/>
      <c r="C1014" s="46"/>
      <c r="D1014" s="46"/>
      <c r="E1014" s="46"/>
      <c r="F1014" s="46"/>
    </row>
    <row r="1015" spans="1:6" x14ac:dyDescent="0.2">
      <c r="A1015" s="46"/>
      <c r="B1015" s="46"/>
      <c r="C1015" s="46"/>
      <c r="D1015" s="46"/>
      <c r="E1015" s="46"/>
      <c r="F1015" s="46"/>
    </row>
    <row r="1016" spans="1:6" x14ac:dyDescent="0.2">
      <c r="A1016" s="46"/>
      <c r="B1016" s="46"/>
      <c r="C1016" s="46"/>
      <c r="D1016" s="46"/>
      <c r="E1016" s="46"/>
      <c r="F1016" s="46"/>
    </row>
    <row r="1017" spans="1:6" x14ac:dyDescent="0.2">
      <c r="A1017" s="46"/>
      <c r="B1017" s="46"/>
      <c r="C1017" s="46"/>
      <c r="D1017" s="46"/>
      <c r="E1017" s="46"/>
      <c r="F1017" s="46"/>
    </row>
    <row r="1018" spans="1:6" x14ac:dyDescent="0.2">
      <c r="A1018" s="46"/>
      <c r="B1018" s="46"/>
      <c r="C1018" s="46"/>
      <c r="D1018" s="46"/>
      <c r="E1018" s="46"/>
      <c r="F1018" s="46"/>
    </row>
    <row r="1019" spans="1:6" x14ac:dyDescent="0.2">
      <c r="A1019" s="46"/>
      <c r="B1019" s="46"/>
      <c r="C1019" s="46"/>
      <c r="D1019" s="46"/>
      <c r="E1019" s="46"/>
      <c r="F1019" s="46"/>
    </row>
    <row r="1020" spans="1:6" x14ac:dyDescent="0.2">
      <c r="A1020" s="46"/>
      <c r="B1020" s="46"/>
      <c r="C1020" s="46"/>
      <c r="D1020" s="46"/>
      <c r="E1020" s="46"/>
      <c r="F1020" s="46"/>
    </row>
    <row r="1021" spans="1:6" x14ac:dyDescent="0.2">
      <c r="A1021" s="46"/>
      <c r="B1021" s="46"/>
      <c r="C1021" s="46"/>
      <c r="D1021" s="46"/>
      <c r="E1021" s="46"/>
      <c r="F1021" s="46"/>
    </row>
    <row r="1022" spans="1:6" x14ac:dyDescent="0.2">
      <c r="A1022" s="46"/>
      <c r="B1022" s="46"/>
      <c r="C1022" s="46"/>
      <c r="D1022" s="46"/>
      <c r="E1022" s="46"/>
      <c r="F1022" s="46"/>
    </row>
    <row r="1023" spans="1:6" x14ac:dyDescent="0.2">
      <c r="A1023" s="46"/>
      <c r="B1023" s="46"/>
      <c r="C1023" s="46"/>
      <c r="D1023" s="46"/>
      <c r="E1023" s="46"/>
      <c r="F1023" s="46"/>
    </row>
    <row r="1024" spans="1:6" x14ac:dyDescent="0.2">
      <c r="A1024" s="46"/>
      <c r="B1024" s="46"/>
      <c r="C1024" s="46"/>
      <c r="D1024" s="46"/>
      <c r="E1024" s="46"/>
      <c r="F1024" s="46"/>
    </row>
    <row r="1025" spans="1:6" x14ac:dyDescent="0.2">
      <c r="A1025" s="46"/>
      <c r="B1025" s="46"/>
      <c r="C1025" s="46"/>
      <c r="D1025" s="46"/>
      <c r="E1025" s="46"/>
      <c r="F1025" s="46"/>
    </row>
    <row r="1026" spans="1:6" x14ac:dyDescent="0.2">
      <c r="A1026" s="46"/>
      <c r="B1026" s="46"/>
      <c r="C1026" s="46"/>
      <c r="D1026" s="46"/>
      <c r="E1026" s="46"/>
      <c r="F1026" s="46"/>
    </row>
    <row r="1027" spans="1:6" x14ac:dyDescent="0.2">
      <c r="A1027" s="46"/>
      <c r="B1027" s="46"/>
      <c r="C1027" s="46"/>
      <c r="D1027" s="46"/>
      <c r="E1027" s="46"/>
      <c r="F1027" s="46"/>
    </row>
    <row r="1028" spans="1:6" x14ac:dyDescent="0.2">
      <c r="A1028" s="46"/>
      <c r="B1028" s="46"/>
      <c r="C1028" s="46"/>
      <c r="D1028" s="46"/>
      <c r="E1028" s="46"/>
      <c r="F1028" s="46"/>
    </row>
    <row r="1029" spans="1:6" x14ac:dyDescent="0.2">
      <c r="A1029" s="46"/>
      <c r="B1029" s="46"/>
      <c r="C1029" s="46"/>
      <c r="D1029" s="46"/>
      <c r="E1029" s="46"/>
      <c r="F1029" s="46"/>
    </row>
    <row r="1030" spans="1:6" x14ac:dyDescent="0.2">
      <c r="A1030" s="46"/>
      <c r="B1030" s="46"/>
      <c r="C1030" s="46"/>
      <c r="D1030" s="46"/>
      <c r="E1030" s="46"/>
      <c r="F1030" s="46"/>
    </row>
    <row r="1031" spans="1:6" x14ac:dyDescent="0.2">
      <c r="A1031" s="46"/>
      <c r="B1031" s="46"/>
      <c r="C1031" s="46"/>
      <c r="D1031" s="46"/>
      <c r="E1031" s="46"/>
      <c r="F1031" s="46"/>
    </row>
    <row r="1032" spans="1:6" x14ac:dyDescent="0.2">
      <c r="A1032" s="46"/>
      <c r="B1032" s="46"/>
      <c r="C1032" s="46"/>
      <c r="D1032" s="46"/>
      <c r="E1032" s="46"/>
      <c r="F1032" s="46"/>
    </row>
    <row r="1033" spans="1:6" x14ac:dyDescent="0.2">
      <c r="A1033" s="46"/>
      <c r="B1033" s="46"/>
      <c r="C1033" s="46"/>
      <c r="D1033" s="46"/>
      <c r="E1033" s="46"/>
      <c r="F1033" s="46"/>
    </row>
    <row r="1034" spans="1:6" x14ac:dyDescent="0.2">
      <c r="A1034" s="46"/>
      <c r="B1034" s="46"/>
      <c r="C1034" s="46"/>
      <c r="D1034" s="46"/>
      <c r="E1034" s="46"/>
      <c r="F1034" s="46"/>
    </row>
    <row r="1035" spans="1:6" x14ac:dyDescent="0.2">
      <c r="A1035" s="46"/>
      <c r="B1035" s="46"/>
      <c r="C1035" s="46"/>
      <c r="D1035" s="46"/>
      <c r="E1035" s="46"/>
      <c r="F1035" s="46"/>
    </row>
    <row r="1036" spans="1:6" x14ac:dyDescent="0.2">
      <c r="A1036" s="46"/>
      <c r="B1036" s="46"/>
      <c r="C1036" s="46"/>
      <c r="D1036" s="46"/>
      <c r="E1036" s="46"/>
      <c r="F1036" s="46"/>
    </row>
    <row r="1037" spans="1:6" x14ac:dyDescent="0.2">
      <c r="A1037" s="46"/>
      <c r="B1037" s="46"/>
      <c r="C1037" s="46"/>
      <c r="D1037" s="46"/>
      <c r="E1037" s="46"/>
      <c r="F1037" s="46"/>
    </row>
    <row r="1038" spans="1:6" x14ac:dyDescent="0.2">
      <c r="A1038" s="46"/>
      <c r="B1038" s="46"/>
      <c r="C1038" s="46"/>
      <c r="D1038" s="46"/>
      <c r="E1038" s="46"/>
      <c r="F1038" s="46"/>
    </row>
    <row r="1039" spans="1:6" x14ac:dyDescent="0.2">
      <c r="A1039" s="46"/>
      <c r="B1039" s="46"/>
      <c r="C1039" s="46"/>
      <c r="D1039" s="46"/>
      <c r="E1039" s="46"/>
      <c r="F1039" s="46"/>
    </row>
    <row r="1040" spans="1:6" x14ac:dyDescent="0.2">
      <c r="A1040" s="46"/>
      <c r="B1040" s="46"/>
      <c r="C1040" s="46"/>
      <c r="D1040" s="46"/>
      <c r="E1040" s="46"/>
      <c r="F1040" s="46"/>
    </row>
    <row r="1041" spans="1:6" x14ac:dyDescent="0.2">
      <c r="A1041" s="46"/>
      <c r="B1041" s="46"/>
      <c r="C1041" s="46"/>
      <c r="D1041" s="46"/>
      <c r="E1041" s="46"/>
      <c r="F1041" s="46"/>
    </row>
    <row r="1042" spans="1:6" x14ac:dyDescent="0.2">
      <c r="A1042" s="46"/>
      <c r="B1042" s="46"/>
      <c r="C1042" s="46"/>
      <c r="D1042" s="46"/>
      <c r="E1042" s="46"/>
      <c r="F1042" s="46"/>
    </row>
    <row r="1043" spans="1:6" x14ac:dyDescent="0.2">
      <c r="A1043" s="46"/>
      <c r="B1043" s="46"/>
      <c r="C1043" s="46"/>
      <c r="D1043" s="46"/>
      <c r="E1043" s="46"/>
      <c r="F1043" s="46"/>
    </row>
    <row r="1044" spans="1:6" x14ac:dyDescent="0.2">
      <c r="A1044" s="46"/>
      <c r="B1044" s="46"/>
      <c r="C1044" s="46"/>
      <c r="D1044" s="46"/>
      <c r="E1044" s="46"/>
      <c r="F1044" s="46"/>
    </row>
    <row r="1045" spans="1:6" x14ac:dyDescent="0.2">
      <c r="A1045" s="46"/>
      <c r="B1045" s="46"/>
      <c r="C1045" s="46"/>
      <c r="D1045" s="46"/>
      <c r="E1045" s="46"/>
      <c r="F1045" s="46"/>
    </row>
    <row r="1046" spans="1:6" x14ac:dyDescent="0.2">
      <c r="A1046" s="46"/>
      <c r="B1046" s="46"/>
      <c r="C1046" s="46"/>
      <c r="D1046" s="46"/>
      <c r="E1046" s="46"/>
      <c r="F1046" s="46"/>
    </row>
    <row r="1047" spans="1:6" x14ac:dyDescent="0.2">
      <c r="A1047" s="46"/>
      <c r="B1047" s="46"/>
      <c r="C1047" s="46"/>
      <c r="D1047" s="46"/>
      <c r="E1047" s="46"/>
      <c r="F1047" s="46"/>
    </row>
    <row r="1048" spans="1:6" x14ac:dyDescent="0.2">
      <c r="A1048" s="46"/>
      <c r="B1048" s="46"/>
      <c r="C1048" s="46"/>
      <c r="D1048" s="46"/>
      <c r="E1048" s="46"/>
      <c r="F1048" s="46"/>
    </row>
    <row r="1049" spans="1:6" x14ac:dyDescent="0.2">
      <c r="A1049" s="46"/>
      <c r="B1049" s="46"/>
      <c r="C1049" s="46"/>
      <c r="D1049" s="46"/>
      <c r="E1049" s="46"/>
      <c r="F1049" s="46"/>
    </row>
    <row r="1050" spans="1:6" x14ac:dyDescent="0.2">
      <c r="A1050" s="46"/>
      <c r="B1050" s="46"/>
      <c r="C1050" s="46"/>
      <c r="D1050" s="46"/>
      <c r="E1050" s="46"/>
      <c r="F1050" s="46"/>
    </row>
    <row r="1051" spans="1:6" x14ac:dyDescent="0.2">
      <c r="A1051" s="46"/>
      <c r="B1051" s="46"/>
      <c r="C1051" s="46"/>
      <c r="D1051" s="46"/>
      <c r="E1051" s="46"/>
      <c r="F1051" s="46"/>
    </row>
    <row r="1052" spans="1:6" x14ac:dyDescent="0.2">
      <c r="A1052" s="46"/>
      <c r="B1052" s="46"/>
      <c r="C1052" s="46"/>
      <c r="D1052" s="46"/>
      <c r="E1052" s="46"/>
      <c r="F1052" s="46"/>
    </row>
    <row r="1053" spans="1:6" x14ac:dyDescent="0.2">
      <c r="A1053" s="46"/>
      <c r="B1053" s="46"/>
      <c r="C1053" s="46"/>
      <c r="D1053" s="46"/>
      <c r="E1053" s="46"/>
      <c r="F1053" s="46"/>
    </row>
    <row r="1054" spans="1:6" x14ac:dyDescent="0.2">
      <c r="A1054" s="46"/>
      <c r="B1054" s="46"/>
      <c r="C1054" s="46"/>
      <c r="D1054" s="46"/>
      <c r="E1054" s="46"/>
      <c r="F1054" s="46"/>
    </row>
    <row r="1055" spans="1:6" x14ac:dyDescent="0.2">
      <c r="A1055" s="46"/>
      <c r="B1055" s="46"/>
      <c r="C1055" s="46"/>
      <c r="D1055" s="46"/>
      <c r="E1055" s="46"/>
      <c r="F1055" s="46"/>
    </row>
    <row r="1056" spans="1:6" x14ac:dyDescent="0.2">
      <c r="A1056" s="46"/>
      <c r="B1056" s="46"/>
      <c r="C1056" s="46"/>
      <c r="D1056" s="46"/>
      <c r="E1056" s="46"/>
      <c r="F1056" s="46"/>
    </row>
    <row r="1057" spans="1:6" x14ac:dyDescent="0.2">
      <c r="A1057" s="46"/>
      <c r="B1057" s="46"/>
      <c r="C1057" s="46"/>
      <c r="D1057" s="46"/>
      <c r="E1057" s="46"/>
      <c r="F1057" s="46"/>
    </row>
    <row r="1058" spans="1:6" x14ac:dyDescent="0.2">
      <c r="A1058" s="46"/>
      <c r="B1058" s="46"/>
      <c r="C1058" s="46"/>
      <c r="D1058" s="46"/>
      <c r="E1058" s="46"/>
      <c r="F1058" s="46"/>
    </row>
    <row r="1059" spans="1:6" x14ac:dyDescent="0.2">
      <c r="A1059" s="46"/>
      <c r="B1059" s="46"/>
      <c r="C1059" s="46"/>
      <c r="D1059" s="46"/>
      <c r="E1059" s="46"/>
      <c r="F1059" s="46"/>
    </row>
    <row r="1060" spans="1:6" x14ac:dyDescent="0.2">
      <c r="A1060" s="46"/>
      <c r="B1060" s="46"/>
      <c r="C1060" s="46"/>
      <c r="D1060" s="46"/>
      <c r="E1060" s="46"/>
      <c r="F1060" s="46"/>
    </row>
    <row r="1061" spans="1:6" x14ac:dyDescent="0.2">
      <c r="A1061" s="46"/>
      <c r="B1061" s="46"/>
      <c r="C1061" s="46"/>
      <c r="D1061" s="46"/>
      <c r="E1061" s="46"/>
      <c r="F1061" s="46"/>
    </row>
    <row r="1062" spans="1:6" x14ac:dyDescent="0.2">
      <c r="A1062" s="46"/>
      <c r="B1062" s="46"/>
      <c r="C1062" s="46"/>
      <c r="D1062" s="46"/>
      <c r="E1062" s="46"/>
      <c r="F1062" s="46"/>
    </row>
    <row r="1063" spans="1:6" x14ac:dyDescent="0.2">
      <c r="A1063" s="46"/>
      <c r="B1063" s="46"/>
      <c r="C1063" s="46"/>
      <c r="D1063" s="46"/>
      <c r="E1063" s="46"/>
      <c r="F1063" s="46"/>
    </row>
    <row r="1064" spans="1:6" x14ac:dyDescent="0.2">
      <c r="A1064" s="46"/>
      <c r="B1064" s="46"/>
      <c r="C1064" s="46"/>
      <c r="D1064" s="46"/>
      <c r="E1064" s="46"/>
      <c r="F1064" s="46"/>
    </row>
    <row r="1065" spans="1:6" x14ac:dyDescent="0.2">
      <c r="A1065" s="46"/>
      <c r="B1065" s="46"/>
      <c r="C1065" s="46"/>
      <c r="D1065" s="46"/>
      <c r="E1065" s="46"/>
      <c r="F1065" s="46"/>
    </row>
    <row r="1066" spans="1:6" x14ac:dyDescent="0.2">
      <c r="A1066" s="46"/>
      <c r="B1066" s="46"/>
      <c r="C1066" s="46"/>
      <c r="D1066" s="46"/>
      <c r="E1066" s="46"/>
      <c r="F1066" s="46"/>
    </row>
    <row r="1067" spans="1:6" x14ac:dyDescent="0.2">
      <c r="A1067" s="46"/>
      <c r="B1067" s="46"/>
      <c r="C1067" s="46"/>
      <c r="D1067" s="46"/>
      <c r="E1067" s="46"/>
      <c r="F1067" s="46"/>
    </row>
    <row r="1068" spans="1:6" x14ac:dyDescent="0.2">
      <c r="A1068" s="46"/>
      <c r="B1068" s="46"/>
      <c r="C1068" s="46"/>
      <c r="D1068" s="46"/>
      <c r="E1068" s="46"/>
      <c r="F1068" s="46"/>
    </row>
    <row r="1069" spans="1:6" x14ac:dyDescent="0.2">
      <c r="A1069" s="46"/>
      <c r="B1069" s="46"/>
      <c r="C1069" s="46"/>
      <c r="D1069" s="46"/>
      <c r="E1069" s="46"/>
      <c r="F1069" s="46"/>
    </row>
    <row r="1070" spans="1:6" x14ac:dyDescent="0.2">
      <c r="A1070" s="46"/>
      <c r="B1070" s="46"/>
      <c r="C1070" s="46"/>
      <c r="D1070" s="46"/>
      <c r="E1070" s="46"/>
      <c r="F1070" s="46"/>
    </row>
    <row r="1071" spans="1:6" x14ac:dyDescent="0.2">
      <c r="A1071" s="46"/>
      <c r="B1071" s="46"/>
      <c r="C1071" s="46"/>
      <c r="D1071" s="46"/>
      <c r="E1071" s="46"/>
      <c r="F1071" s="46"/>
    </row>
    <row r="1072" spans="1:6" x14ac:dyDescent="0.2">
      <c r="A1072" s="46"/>
      <c r="B1072" s="46"/>
      <c r="C1072" s="46"/>
      <c r="D1072" s="46"/>
      <c r="E1072" s="46"/>
      <c r="F1072" s="46"/>
    </row>
    <row r="1073" spans="1:6" x14ac:dyDescent="0.2">
      <c r="A1073" s="46"/>
      <c r="B1073" s="46"/>
      <c r="C1073" s="46"/>
      <c r="D1073" s="46"/>
      <c r="E1073" s="46"/>
      <c r="F1073" s="46"/>
    </row>
    <row r="1074" spans="1:6" x14ac:dyDescent="0.2">
      <c r="A1074" s="46"/>
      <c r="B1074" s="46"/>
      <c r="C1074" s="46"/>
      <c r="D1074" s="46"/>
      <c r="E1074" s="46"/>
      <c r="F1074" s="46"/>
    </row>
    <row r="1075" spans="1:6" x14ac:dyDescent="0.2">
      <c r="A1075" s="46"/>
      <c r="B1075" s="46"/>
      <c r="C1075" s="46"/>
      <c r="D1075" s="46"/>
      <c r="E1075" s="46"/>
      <c r="F1075" s="46"/>
    </row>
    <row r="1076" spans="1:6" x14ac:dyDescent="0.2">
      <c r="A1076" s="46"/>
      <c r="B1076" s="46"/>
      <c r="C1076" s="46"/>
      <c r="D1076" s="46"/>
      <c r="E1076" s="46"/>
      <c r="F1076" s="46"/>
    </row>
    <row r="1077" spans="1:6" x14ac:dyDescent="0.2">
      <c r="A1077" s="46"/>
      <c r="B1077" s="46"/>
      <c r="C1077" s="46"/>
      <c r="D1077" s="46"/>
      <c r="E1077" s="46"/>
      <c r="F1077" s="46"/>
    </row>
    <row r="1078" spans="1:6" x14ac:dyDescent="0.2">
      <c r="A1078" s="46"/>
      <c r="B1078" s="46"/>
      <c r="C1078" s="46"/>
      <c r="D1078" s="46"/>
      <c r="E1078" s="46"/>
      <c r="F1078" s="46"/>
    </row>
    <row r="1079" spans="1:6" x14ac:dyDescent="0.2">
      <c r="A1079" s="46"/>
      <c r="B1079" s="46"/>
      <c r="C1079" s="46"/>
      <c r="D1079" s="46"/>
      <c r="E1079" s="46"/>
      <c r="F1079" s="46"/>
    </row>
    <row r="1080" spans="1:6" x14ac:dyDescent="0.2">
      <c r="A1080" s="46"/>
      <c r="B1080" s="46"/>
      <c r="C1080" s="46"/>
      <c r="D1080" s="46"/>
      <c r="E1080" s="46"/>
      <c r="F1080" s="46"/>
    </row>
    <row r="1081" spans="1:6" x14ac:dyDescent="0.2">
      <c r="A1081" s="46"/>
      <c r="B1081" s="46"/>
      <c r="C1081" s="46"/>
      <c r="D1081" s="46"/>
      <c r="E1081" s="46"/>
      <c r="F1081" s="46"/>
    </row>
    <row r="1082" spans="1:6" x14ac:dyDescent="0.2">
      <c r="A1082" s="46"/>
      <c r="B1082" s="46"/>
      <c r="C1082" s="46"/>
      <c r="D1082" s="46"/>
      <c r="E1082" s="46"/>
      <c r="F1082" s="46"/>
    </row>
    <row r="1083" spans="1:6" x14ac:dyDescent="0.2">
      <c r="A1083" s="46"/>
      <c r="B1083" s="46"/>
      <c r="C1083" s="46"/>
      <c r="D1083" s="46"/>
      <c r="E1083" s="46"/>
      <c r="F1083" s="46"/>
    </row>
    <row r="1084" spans="1:6" x14ac:dyDescent="0.2">
      <c r="A1084" s="46"/>
      <c r="B1084" s="46"/>
      <c r="C1084" s="46"/>
      <c r="D1084" s="46"/>
      <c r="E1084" s="46"/>
      <c r="F1084" s="46"/>
    </row>
    <row r="1085" spans="1:6" x14ac:dyDescent="0.2">
      <c r="A1085" s="46"/>
      <c r="B1085" s="46"/>
      <c r="C1085" s="46"/>
      <c r="D1085" s="46"/>
      <c r="E1085" s="46"/>
      <c r="F1085" s="46"/>
    </row>
    <row r="1086" spans="1:6" x14ac:dyDescent="0.2">
      <c r="A1086" s="46"/>
      <c r="B1086" s="46"/>
      <c r="C1086" s="46"/>
      <c r="D1086" s="46"/>
      <c r="E1086" s="46"/>
      <c r="F1086" s="46"/>
    </row>
    <row r="1087" spans="1:6" x14ac:dyDescent="0.2">
      <c r="A1087" s="46"/>
      <c r="B1087" s="46"/>
      <c r="C1087" s="46"/>
      <c r="D1087" s="46"/>
      <c r="E1087" s="46"/>
      <c r="F1087" s="46"/>
    </row>
    <row r="1088" spans="1:6" x14ac:dyDescent="0.2">
      <c r="A1088" s="46"/>
      <c r="B1088" s="46"/>
      <c r="C1088" s="46"/>
      <c r="D1088" s="46"/>
      <c r="E1088" s="46"/>
      <c r="F1088" s="46"/>
    </row>
    <row r="1089" spans="1:6" x14ac:dyDescent="0.2">
      <c r="A1089" s="46"/>
      <c r="B1089" s="46"/>
      <c r="C1089" s="46"/>
      <c r="D1089" s="46"/>
      <c r="E1089" s="46"/>
      <c r="F1089" s="46"/>
    </row>
    <row r="1090" spans="1:6" x14ac:dyDescent="0.2">
      <c r="A1090" s="46"/>
      <c r="B1090" s="46"/>
      <c r="C1090" s="46"/>
      <c r="D1090" s="46"/>
      <c r="E1090" s="46"/>
      <c r="F1090" s="46"/>
    </row>
    <row r="1091" spans="1:6" x14ac:dyDescent="0.2">
      <c r="A1091" s="46"/>
      <c r="B1091" s="46"/>
      <c r="C1091" s="46"/>
      <c r="D1091" s="46"/>
      <c r="E1091" s="46"/>
      <c r="F1091" s="46"/>
    </row>
    <row r="1092" spans="1:6" x14ac:dyDescent="0.2">
      <c r="A1092" s="46"/>
      <c r="B1092" s="46"/>
      <c r="C1092" s="46"/>
      <c r="D1092" s="46"/>
      <c r="E1092" s="46"/>
      <c r="F1092" s="46"/>
    </row>
    <row r="1093" spans="1:6" x14ac:dyDescent="0.2">
      <c r="A1093" s="46"/>
      <c r="B1093" s="46"/>
      <c r="C1093" s="46"/>
      <c r="D1093" s="46"/>
      <c r="E1093" s="46"/>
      <c r="F1093" s="46"/>
    </row>
    <row r="1094" spans="1:6" x14ac:dyDescent="0.2">
      <c r="A1094" s="46"/>
      <c r="B1094" s="46"/>
      <c r="C1094" s="46"/>
      <c r="D1094" s="46"/>
      <c r="E1094" s="46"/>
      <c r="F1094" s="46"/>
    </row>
    <row r="1095" spans="1:6" x14ac:dyDescent="0.2">
      <c r="A1095" s="46"/>
      <c r="B1095" s="46"/>
      <c r="C1095" s="46"/>
      <c r="D1095" s="46"/>
      <c r="E1095" s="46"/>
      <c r="F1095" s="46"/>
    </row>
    <row r="1096" spans="1:6" x14ac:dyDescent="0.2">
      <c r="A1096" s="46"/>
      <c r="B1096" s="46"/>
      <c r="C1096" s="46"/>
      <c r="D1096" s="46"/>
      <c r="E1096" s="46"/>
      <c r="F1096" s="46"/>
    </row>
    <row r="1097" spans="1:6" x14ac:dyDescent="0.2">
      <c r="A1097" s="46"/>
      <c r="B1097" s="46"/>
      <c r="C1097" s="46"/>
      <c r="D1097" s="46"/>
      <c r="E1097" s="46"/>
      <c r="F1097" s="46"/>
    </row>
    <row r="1098" spans="1:6" x14ac:dyDescent="0.2">
      <c r="A1098" s="46"/>
      <c r="B1098" s="46"/>
      <c r="C1098" s="46"/>
      <c r="D1098" s="46"/>
      <c r="E1098" s="46"/>
      <c r="F1098" s="46"/>
    </row>
    <row r="1099" spans="1:6" x14ac:dyDescent="0.2">
      <c r="A1099" s="46"/>
      <c r="B1099" s="46"/>
      <c r="C1099" s="46"/>
      <c r="D1099" s="46"/>
      <c r="E1099" s="46"/>
      <c r="F1099" s="46"/>
    </row>
    <row r="1100" spans="1:6" x14ac:dyDescent="0.2">
      <c r="A1100" s="46"/>
      <c r="B1100" s="46"/>
      <c r="C1100" s="46"/>
      <c r="D1100" s="46"/>
      <c r="E1100" s="46"/>
      <c r="F1100" s="46"/>
    </row>
    <row r="1101" spans="1:6" x14ac:dyDescent="0.2">
      <c r="A1101" s="46"/>
      <c r="B1101" s="46"/>
      <c r="C1101" s="46"/>
      <c r="D1101" s="46"/>
      <c r="E1101" s="46"/>
      <c r="F1101" s="46"/>
    </row>
    <row r="1102" spans="1:6" x14ac:dyDescent="0.2">
      <c r="A1102" s="46"/>
      <c r="B1102" s="46"/>
      <c r="C1102" s="46"/>
      <c r="D1102" s="46"/>
      <c r="E1102" s="46"/>
      <c r="F1102" s="46"/>
    </row>
    <row r="1103" spans="1:6" x14ac:dyDescent="0.2">
      <c r="A1103" s="46"/>
      <c r="B1103" s="46"/>
      <c r="C1103" s="46"/>
      <c r="D1103" s="46"/>
      <c r="E1103" s="46"/>
      <c r="F1103" s="46"/>
    </row>
    <row r="1104" spans="1:6" x14ac:dyDescent="0.2">
      <c r="A1104" s="46"/>
      <c r="B1104" s="46"/>
      <c r="C1104" s="46"/>
      <c r="D1104" s="46"/>
      <c r="E1104" s="46"/>
      <c r="F1104" s="46"/>
    </row>
    <row r="1105" spans="1:6" x14ac:dyDescent="0.2">
      <c r="A1105" s="46"/>
      <c r="B1105" s="46"/>
      <c r="C1105" s="46"/>
      <c r="D1105" s="46"/>
      <c r="E1105" s="46"/>
      <c r="F1105" s="46"/>
    </row>
    <row r="1106" spans="1:6" x14ac:dyDescent="0.2">
      <c r="A1106" s="46"/>
      <c r="B1106" s="46"/>
      <c r="C1106" s="46"/>
      <c r="D1106" s="46"/>
      <c r="E1106" s="46"/>
      <c r="F1106" s="46"/>
    </row>
    <row r="1107" spans="1:6" x14ac:dyDescent="0.2">
      <c r="A1107" s="46"/>
      <c r="B1107" s="46"/>
      <c r="C1107" s="46"/>
      <c r="D1107" s="46"/>
      <c r="E1107" s="46"/>
      <c r="F1107" s="46"/>
    </row>
    <row r="1108" spans="1:6" x14ac:dyDescent="0.2">
      <c r="A1108" s="46"/>
      <c r="B1108" s="46"/>
      <c r="C1108" s="46"/>
      <c r="D1108" s="46"/>
      <c r="E1108" s="46"/>
      <c r="F1108" s="46"/>
    </row>
    <row r="1109" spans="1:6" x14ac:dyDescent="0.2">
      <c r="A1109" s="46"/>
      <c r="B1109" s="46"/>
      <c r="C1109" s="46"/>
      <c r="D1109" s="46"/>
      <c r="E1109" s="46"/>
      <c r="F1109" s="46"/>
    </row>
    <row r="1110" spans="1:6" x14ac:dyDescent="0.2">
      <c r="A1110" s="46"/>
      <c r="B1110" s="46"/>
      <c r="C1110" s="46"/>
      <c r="D1110" s="46"/>
      <c r="E1110" s="46"/>
      <c r="F1110" s="46"/>
    </row>
    <row r="1111" spans="1:6" x14ac:dyDescent="0.2">
      <c r="A1111" s="46"/>
      <c r="B1111" s="46"/>
      <c r="C1111" s="46"/>
      <c r="D1111" s="46"/>
      <c r="E1111" s="46"/>
      <c r="F1111" s="46"/>
    </row>
    <row r="1112" spans="1:6" x14ac:dyDescent="0.2">
      <c r="A1112" s="46"/>
      <c r="B1112" s="46"/>
      <c r="C1112" s="46"/>
      <c r="D1112" s="46"/>
      <c r="E1112" s="46"/>
      <c r="F1112" s="46"/>
    </row>
    <row r="1113" spans="1:6" x14ac:dyDescent="0.2">
      <c r="A1113" s="46"/>
      <c r="B1113" s="46"/>
      <c r="C1113" s="46"/>
      <c r="D1113" s="46"/>
      <c r="E1113" s="46"/>
      <c r="F1113" s="46"/>
    </row>
    <row r="1114" spans="1:6" x14ac:dyDescent="0.2">
      <c r="A1114" s="46"/>
      <c r="B1114" s="46"/>
      <c r="C1114" s="46"/>
      <c r="D1114" s="46"/>
      <c r="E1114" s="46"/>
      <c r="F1114" s="46"/>
    </row>
    <row r="1115" spans="1:6" x14ac:dyDescent="0.2">
      <c r="A1115" s="46"/>
      <c r="B1115" s="46"/>
      <c r="C1115" s="46"/>
      <c r="D1115" s="46"/>
      <c r="E1115" s="46"/>
      <c r="F1115" s="46"/>
    </row>
    <row r="1116" spans="1:6" x14ac:dyDescent="0.2">
      <c r="A1116" s="46"/>
      <c r="B1116" s="46"/>
      <c r="C1116" s="46"/>
      <c r="D1116" s="46"/>
      <c r="E1116" s="46"/>
      <c r="F1116" s="46"/>
    </row>
    <row r="1117" spans="1:6" x14ac:dyDescent="0.2">
      <c r="A1117" s="46"/>
      <c r="B1117" s="46"/>
      <c r="C1117" s="46"/>
      <c r="D1117" s="46"/>
      <c r="E1117" s="46"/>
      <c r="F1117" s="46"/>
    </row>
    <row r="1118" spans="1:6" x14ac:dyDescent="0.2">
      <c r="A1118" s="46"/>
      <c r="B1118" s="46"/>
      <c r="C1118" s="46"/>
      <c r="D1118" s="46"/>
      <c r="E1118" s="46"/>
      <c r="F1118" s="46"/>
    </row>
    <row r="1119" spans="1:6" x14ac:dyDescent="0.2">
      <c r="A1119" s="46"/>
      <c r="B1119" s="46"/>
      <c r="C1119" s="46"/>
      <c r="D1119" s="46"/>
      <c r="E1119" s="46"/>
      <c r="F1119" s="46"/>
    </row>
    <row r="1120" spans="1:6" x14ac:dyDescent="0.2">
      <c r="A1120" s="46"/>
      <c r="B1120" s="46"/>
      <c r="C1120" s="46"/>
      <c r="D1120" s="46"/>
      <c r="E1120" s="46"/>
      <c r="F1120" s="46"/>
    </row>
    <row r="1121" spans="1:6" x14ac:dyDescent="0.2">
      <c r="A1121" s="46"/>
      <c r="B1121" s="46"/>
      <c r="C1121" s="46"/>
      <c r="D1121" s="46"/>
      <c r="E1121" s="46"/>
      <c r="F1121" s="46"/>
    </row>
    <row r="1122" spans="1:6" x14ac:dyDescent="0.2">
      <c r="A1122" s="46"/>
      <c r="B1122" s="46"/>
      <c r="C1122" s="46"/>
      <c r="D1122" s="46"/>
      <c r="E1122" s="46"/>
      <c r="F1122" s="46"/>
    </row>
    <row r="1123" spans="1:6" x14ac:dyDescent="0.2">
      <c r="A1123" s="46"/>
      <c r="B1123" s="46"/>
      <c r="C1123" s="46"/>
      <c r="D1123" s="46"/>
      <c r="E1123" s="46"/>
      <c r="F1123" s="46"/>
    </row>
    <row r="1124" spans="1:6" x14ac:dyDescent="0.2">
      <c r="A1124" s="46"/>
      <c r="B1124" s="46"/>
      <c r="C1124" s="46"/>
      <c r="D1124" s="46"/>
      <c r="E1124" s="46"/>
      <c r="F1124" s="46"/>
    </row>
    <row r="1125" spans="1:6" x14ac:dyDescent="0.2">
      <c r="A1125" s="46"/>
      <c r="B1125" s="46"/>
      <c r="C1125" s="46"/>
      <c r="D1125" s="46"/>
      <c r="E1125" s="46"/>
      <c r="F1125" s="46"/>
    </row>
    <row r="1126" spans="1:6" x14ac:dyDescent="0.2">
      <c r="A1126" s="46"/>
      <c r="B1126" s="46"/>
      <c r="C1126" s="46"/>
      <c r="D1126" s="46"/>
      <c r="E1126" s="46"/>
      <c r="F1126" s="46"/>
    </row>
    <row r="1127" spans="1:6" x14ac:dyDescent="0.2">
      <c r="A1127" s="46"/>
      <c r="B1127" s="46"/>
      <c r="C1127" s="46"/>
      <c r="D1127" s="46"/>
      <c r="E1127" s="46"/>
      <c r="F1127" s="46"/>
    </row>
    <row r="1128" spans="1:6" x14ac:dyDescent="0.2">
      <c r="A1128" s="46"/>
      <c r="B1128" s="46"/>
      <c r="C1128" s="46"/>
      <c r="D1128" s="46"/>
      <c r="E1128" s="46"/>
      <c r="F1128" s="46"/>
    </row>
    <row r="1129" spans="1:6" x14ac:dyDescent="0.2">
      <c r="A1129" s="46"/>
      <c r="B1129" s="46"/>
      <c r="C1129" s="46"/>
      <c r="D1129" s="46"/>
      <c r="E1129" s="46"/>
      <c r="F1129" s="46"/>
    </row>
    <row r="1130" spans="1:6" x14ac:dyDescent="0.2">
      <c r="A1130" s="46"/>
      <c r="B1130" s="46"/>
      <c r="C1130" s="46"/>
      <c r="D1130" s="46"/>
      <c r="E1130" s="46"/>
      <c r="F1130" s="46"/>
    </row>
    <row r="1131" spans="1:6" x14ac:dyDescent="0.2">
      <c r="A1131" s="46"/>
      <c r="B1131" s="46"/>
      <c r="C1131" s="46"/>
      <c r="D1131" s="46"/>
      <c r="E1131" s="46"/>
      <c r="F1131" s="46"/>
    </row>
    <row r="1132" spans="1:6" x14ac:dyDescent="0.2">
      <c r="A1132" s="46"/>
      <c r="B1132" s="46"/>
      <c r="C1132" s="46"/>
      <c r="D1132" s="46"/>
      <c r="E1132" s="46"/>
      <c r="F1132" s="46"/>
    </row>
    <row r="1133" spans="1:6" x14ac:dyDescent="0.2">
      <c r="A1133" s="46"/>
      <c r="B1133" s="46"/>
      <c r="C1133" s="46"/>
      <c r="D1133" s="46"/>
      <c r="E1133" s="46"/>
      <c r="F1133" s="46"/>
    </row>
    <row r="1134" spans="1:6" x14ac:dyDescent="0.2">
      <c r="A1134" s="46"/>
      <c r="B1134" s="46"/>
      <c r="C1134" s="46"/>
      <c r="D1134" s="46"/>
      <c r="E1134" s="46"/>
      <c r="F1134" s="46"/>
    </row>
    <row r="1135" spans="1:6" x14ac:dyDescent="0.2">
      <c r="A1135" s="46"/>
      <c r="B1135" s="46"/>
      <c r="C1135" s="46"/>
      <c r="D1135" s="46"/>
      <c r="E1135" s="46"/>
      <c r="F1135" s="46"/>
    </row>
    <row r="1136" spans="1:6" x14ac:dyDescent="0.2">
      <c r="A1136" s="46"/>
      <c r="B1136" s="46"/>
      <c r="C1136" s="46"/>
      <c r="D1136" s="46"/>
      <c r="E1136" s="46"/>
      <c r="F1136" s="46"/>
    </row>
    <row r="1137" spans="1:6" x14ac:dyDescent="0.2">
      <c r="A1137" s="46"/>
      <c r="B1137" s="46"/>
      <c r="C1137" s="46"/>
      <c r="D1137" s="46"/>
      <c r="E1137" s="46"/>
      <c r="F1137" s="46"/>
    </row>
    <row r="1138" spans="1:6" x14ac:dyDescent="0.2">
      <c r="A1138" s="46"/>
      <c r="B1138" s="46"/>
      <c r="C1138" s="46"/>
      <c r="D1138" s="46"/>
      <c r="E1138" s="46"/>
      <c r="F1138" s="46"/>
    </row>
    <row r="1139" spans="1:6" x14ac:dyDescent="0.2">
      <c r="A1139" s="46"/>
      <c r="B1139" s="46"/>
      <c r="C1139" s="46"/>
      <c r="D1139" s="46"/>
      <c r="E1139" s="46"/>
      <c r="F1139" s="46"/>
    </row>
    <row r="1140" spans="1:6" x14ac:dyDescent="0.2">
      <c r="A1140" s="46"/>
      <c r="B1140" s="46"/>
      <c r="C1140" s="46"/>
      <c r="D1140" s="46"/>
      <c r="E1140" s="46"/>
      <c r="F1140" s="46"/>
    </row>
    <row r="1141" spans="1:6" x14ac:dyDescent="0.2">
      <c r="A1141" s="46"/>
      <c r="B1141" s="46"/>
      <c r="C1141" s="46"/>
      <c r="D1141" s="46"/>
      <c r="E1141" s="46"/>
      <c r="F1141" s="46"/>
    </row>
    <row r="1142" spans="1:6" x14ac:dyDescent="0.2">
      <c r="A1142" s="46"/>
      <c r="B1142" s="46"/>
      <c r="C1142" s="46"/>
      <c r="D1142" s="46"/>
      <c r="E1142" s="46"/>
      <c r="F1142" s="46"/>
    </row>
    <row r="1143" spans="1:6" x14ac:dyDescent="0.2">
      <c r="A1143" s="46"/>
      <c r="B1143" s="46"/>
      <c r="C1143" s="46"/>
      <c r="D1143" s="46"/>
      <c r="E1143" s="46"/>
      <c r="F1143" s="46"/>
    </row>
    <row r="1144" spans="1:6" x14ac:dyDescent="0.2">
      <c r="A1144" s="46"/>
      <c r="B1144" s="46"/>
      <c r="C1144" s="46"/>
      <c r="D1144" s="46"/>
      <c r="E1144" s="46"/>
      <c r="F1144" s="46"/>
    </row>
    <row r="1145" spans="1:6" x14ac:dyDescent="0.2">
      <c r="A1145" s="46"/>
      <c r="B1145" s="46"/>
      <c r="C1145" s="46"/>
      <c r="D1145" s="46"/>
      <c r="E1145" s="46"/>
      <c r="F1145" s="46"/>
    </row>
    <row r="1146" spans="1:6" x14ac:dyDescent="0.2">
      <c r="A1146" s="46"/>
      <c r="B1146" s="46"/>
      <c r="C1146" s="46"/>
      <c r="D1146" s="46"/>
      <c r="E1146" s="46"/>
      <c r="F1146" s="46"/>
    </row>
    <row r="1147" spans="1:6" x14ac:dyDescent="0.2">
      <c r="A1147" s="46"/>
      <c r="B1147" s="46"/>
      <c r="C1147" s="46"/>
      <c r="D1147" s="46"/>
      <c r="E1147" s="46"/>
      <c r="F1147" s="46"/>
    </row>
    <row r="1148" spans="1:6" x14ac:dyDescent="0.2">
      <c r="A1148" s="46"/>
      <c r="B1148" s="46"/>
      <c r="C1148" s="46"/>
      <c r="D1148" s="46"/>
      <c r="E1148" s="46"/>
      <c r="F1148" s="46"/>
    </row>
    <row r="1149" spans="1:6" x14ac:dyDescent="0.2">
      <c r="A1149" s="46"/>
      <c r="B1149" s="46"/>
      <c r="C1149" s="46"/>
      <c r="D1149" s="46"/>
      <c r="E1149" s="46"/>
      <c r="F1149" s="46"/>
    </row>
    <row r="1150" spans="1:6" x14ac:dyDescent="0.2">
      <c r="A1150" s="46"/>
      <c r="B1150" s="46"/>
      <c r="C1150" s="46"/>
      <c r="D1150" s="46"/>
      <c r="E1150" s="46"/>
      <c r="F1150" s="46"/>
    </row>
    <row r="1151" spans="1:6" x14ac:dyDescent="0.2">
      <c r="A1151" s="46"/>
      <c r="B1151" s="46"/>
      <c r="C1151" s="46"/>
      <c r="D1151" s="46"/>
      <c r="E1151" s="46"/>
      <c r="F1151" s="46"/>
    </row>
    <row r="1152" spans="1:6" x14ac:dyDescent="0.2">
      <c r="A1152" s="46"/>
      <c r="B1152" s="46"/>
      <c r="C1152" s="46"/>
      <c r="D1152" s="46"/>
      <c r="E1152" s="46"/>
      <c r="F1152" s="46"/>
    </row>
    <row r="1153" spans="1:6" x14ac:dyDescent="0.2">
      <c r="A1153" s="46"/>
      <c r="B1153" s="46"/>
      <c r="C1153" s="46"/>
      <c r="D1153" s="46"/>
      <c r="E1153" s="46"/>
      <c r="F1153" s="46"/>
    </row>
    <row r="1154" spans="1:6" x14ac:dyDescent="0.2">
      <c r="A1154" s="46"/>
      <c r="B1154" s="46"/>
      <c r="C1154" s="46"/>
      <c r="D1154" s="46"/>
      <c r="E1154" s="46"/>
      <c r="F1154" s="46"/>
    </row>
    <row r="1155" spans="1:6" x14ac:dyDescent="0.2">
      <c r="A1155" s="46"/>
      <c r="B1155" s="46"/>
      <c r="C1155" s="46"/>
      <c r="D1155" s="46"/>
      <c r="E1155" s="46"/>
      <c r="F1155" s="46"/>
    </row>
    <row r="1156" spans="1:6" x14ac:dyDescent="0.2">
      <c r="A1156" s="46"/>
      <c r="B1156" s="46"/>
      <c r="C1156" s="46"/>
      <c r="D1156" s="46"/>
      <c r="E1156" s="46"/>
      <c r="F1156" s="46"/>
    </row>
    <row r="1157" spans="1:6" x14ac:dyDescent="0.2">
      <c r="A1157" s="46"/>
      <c r="B1157" s="46"/>
      <c r="C1157" s="46"/>
      <c r="D1157" s="46"/>
      <c r="E1157" s="46"/>
      <c r="F1157" s="46"/>
    </row>
    <row r="1158" spans="1:6" x14ac:dyDescent="0.2">
      <c r="A1158" s="46"/>
      <c r="B1158" s="46"/>
      <c r="C1158" s="46"/>
      <c r="D1158" s="46"/>
      <c r="E1158" s="46"/>
      <c r="F1158" s="46"/>
    </row>
    <row r="1159" spans="1:6" x14ac:dyDescent="0.2">
      <c r="A1159" s="46"/>
      <c r="B1159" s="46"/>
      <c r="C1159" s="46"/>
      <c r="D1159" s="46"/>
      <c r="E1159" s="46"/>
      <c r="F1159" s="46"/>
    </row>
    <row r="1160" spans="1:6" x14ac:dyDescent="0.2">
      <c r="A1160" s="46"/>
      <c r="B1160" s="46"/>
      <c r="C1160" s="46"/>
      <c r="D1160" s="46"/>
      <c r="E1160" s="46"/>
      <c r="F1160" s="46"/>
    </row>
    <row r="1161" spans="1:6" x14ac:dyDescent="0.2">
      <c r="A1161" s="46"/>
      <c r="B1161" s="46"/>
      <c r="C1161" s="46"/>
      <c r="D1161" s="46"/>
      <c r="E1161" s="46"/>
      <c r="F1161" s="46"/>
    </row>
    <row r="1162" spans="1:6" x14ac:dyDescent="0.2">
      <c r="A1162" s="46"/>
      <c r="B1162" s="46"/>
      <c r="C1162" s="46"/>
      <c r="D1162" s="46"/>
      <c r="E1162" s="46"/>
      <c r="F1162" s="46"/>
    </row>
    <row r="1163" spans="1:6" x14ac:dyDescent="0.2">
      <c r="A1163" s="46"/>
      <c r="B1163" s="46"/>
      <c r="C1163" s="46"/>
      <c r="D1163" s="46"/>
      <c r="E1163" s="46"/>
      <c r="F1163" s="46"/>
    </row>
    <row r="1164" spans="1:6" x14ac:dyDescent="0.2">
      <c r="A1164" s="46"/>
      <c r="B1164" s="46"/>
      <c r="C1164" s="46"/>
      <c r="D1164" s="46"/>
      <c r="E1164" s="46"/>
      <c r="F1164" s="46"/>
    </row>
    <row r="1165" spans="1:6" x14ac:dyDescent="0.2">
      <c r="A1165" s="46"/>
      <c r="B1165" s="46"/>
      <c r="C1165" s="46"/>
      <c r="D1165" s="46"/>
      <c r="E1165" s="46"/>
      <c r="F1165" s="46"/>
    </row>
    <row r="1166" spans="1:6" x14ac:dyDescent="0.2">
      <c r="A1166" s="46"/>
      <c r="B1166" s="46"/>
      <c r="C1166" s="46"/>
      <c r="D1166" s="46"/>
      <c r="E1166" s="46"/>
      <c r="F1166" s="46"/>
    </row>
    <row r="1167" spans="1:6" x14ac:dyDescent="0.2">
      <c r="A1167" s="46"/>
      <c r="B1167" s="46"/>
      <c r="C1167" s="46"/>
      <c r="D1167" s="46"/>
      <c r="E1167" s="46"/>
      <c r="F1167" s="46"/>
    </row>
    <row r="1168" spans="1:6" x14ac:dyDescent="0.2">
      <c r="A1168" s="46"/>
      <c r="B1168" s="46"/>
      <c r="C1168" s="46"/>
      <c r="D1168" s="46"/>
      <c r="E1168" s="46"/>
      <c r="F1168" s="46"/>
    </row>
    <row r="1169" spans="1:6" x14ac:dyDescent="0.2">
      <c r="A1169" s="46"/>
      <c r="B1169" s="46"/>
      <c r="C1169" s="46"/>
      <c r="D1169" s="46"/>
      <c r="E1169" s="46"/>
      <c r="F1169" s="46"/>
    </row>
    <row r="1170" spans="1:6" x14ac:dyDescent="0.2">
      <c r="A1170" s="46"/>
      <c r="B1170" s="46"/>
      <c r="C1170" s="46"/>
      <c r="D1170" s="46"/>
      <c r="E1170" s="46"/>
      <c r="F1170" s="46"/>
    </row>
    <row r="1171" spans="1:6" x14ac:dyDescent="0.2">
      <c r="A1171" s="46"/>
      <c r="B1171" s="46"/>
      <c r="C1171" s="46"/>
      <c r="D1171" s="46"/>
      <c r="E1171" s="46"/>
      <c r="F1171" s="46"/>
    </row>
    <row r="1172" spans="1:6" x14ac:dyDescent="0.2">
      <c r="A1172" s="46"/>
      <c r="B1172" s="46"/>
      <c r="C1172" s="46"/>
      <c r="D1172" s="46"/>
      <c r="E1172" s="46"/>
      <c r="F1172" s="46"/>
    </row>
    <row r="1173" spans="1:6" x14ac:dyDescent="0.2">
      <c r="A1173" s="46"/>
      <c r="B1173" s="46"/>
      <c r="C1173" s="46"/>
      <c r="D1173" s="46"/>
      <c r="E1173" s="46"/>
      <c r="F1173" s="46"/>
    </row>
    <row r="1174" spans="1:6" x14ac:dyDescent="0.2">
      <c r="A1174" s="46"/>
      <c r="B1174" s="46"/>
      <c r="C1174" s="46"/>
      <c r="D1174" s="46"/>
      <c r="E1174" s="46"/>
      <c r="F1174" s="46"/>
    </row>
    <row r="1175" spans="1:6" x14ac:dyDescent="0.2">
      <c r="A1175" s="46"/>
      <c r="B1175" s="46"/>
      <c r="C1175" s="46"/>
      <c r="D1175" s="46"/>
      <c r="E1175" s="46"/>
      <c r="F1175" s="46"/>
    </row>
    <row r="1176" spans="1:6" x14ac:dyDescent="0.2">
      <c r="A1176" s="46"/>
      <c r="B1176" s="46"/>
      <c r="C1176" s="46"/>
      <c r="D1176" s="46"/>
      <c r="E1176" s="46"/>
      <c r="F1176" s="46"/>
    </row>
    <row r="1177" spans="1:6" x14ac:dyDescent="0.2">
      <c r="A1177" s="46"/>
      <c r="B1177" s="46"/>
      <c r="C1177" s="46"/>
      <c r="D1177" s="46"/>
      <c r="E1177" s="46"/>
      <c r="F1177" s="46"/>
    </row>
    <row r="1178" spans="1:6" x14ac:dyDescent="0.2">
      <c r="A1178" s="46"/>
      <c r="B1178" s="46"/>
      <c r="C1178" s="46"/>
      <c r="D1178" s="46"/>
      <c r="E1178" s="46"/>
      <c r="F1178" s="46"/>
    </row>
    <row r="1179" spans="1:6" x14ac:dyDescent="0.2">
      <c r="A1179" s="46"/>
      <c r="B1179" s="46"/>
      <c r="C1179" s="46"/>
      <c r="D1179" s="46"/>
      <c r="E1179" s="46"/>
      <c r="F1179" s="46"/>
    </row>
    <row r="1180" spans="1:6" x14ac:dyDescent="0.2">
      <c r="A1180" s="46"/>
      <c r="B1180" s="46"/>
      <c r="C1180" s="46"/>
      <c r="D1180" s="46"/>
      <c r="E1180" s="46"/>
      <c r="F1180" s="46"/>
    </row>
    <row r="1181" spans="1:6" x14ac:dyDescent="0.2">
      <c r="A1181" s="46"/>
      <c r="B1181" s="46"/>
      <c r="C1181" s="46"/>
      <c r="D1181" s="46"/>
      <c r="E1181" s="46"/>
      <c r="F1181" s="46"/>
    </row>
    <row r="1182" spans="1:6" x14ac:dyDescent="0.2">
      <c r="A1182" s="46"/>
      <c r="B1182" s="46"/>
      <c r="C1182" s="46"/>
      <c r="D1182" s="46"/>
      <c r="E1182" s="46"/>
      <c r="F1182" s="46"/>
    </row>
    <row r="1183" spans="1:6" x14ac:dyDescent="0.2">
      <c r="A1183" s="46"/>
      <c r="B1183" s="46"/>
      <c r="C1183" s="46"/>
      <c r="D1183" s="46"/>
      <c r="E1183" s="46"/>
      <c r="F1183" s="46"/>
    </row>
    <row r="1184" spans="1:6" x14ac:dyDescent="0.2">
      <c r="A1184" s="46"/>
      <c r="B1184" s="46"/>
      <c r="C1184" s="46"/>
      <c r="D1184" s="46"/>
      <c r="E1184" s="46"/>
      <c r="F1184" s="46"/>
    </row>
    <row r="1185" spans="1:6" x14ac:dyDescent="0.2">
      <c r="A1185" s="46"/>
      <c r="B1185" s="46"/>
      <c r="C1185" s="46"/>
      <c r="D1185" s="46"/>
      <c r="E1185" s="46"/>
      <c r="F1185" s="46"/>
    </row>
    <row r="1186" spans="1:6" x14ac:dyDescent="0.2">
      <c r="A1186" s="46"/>
      <c r="B1186" s="46"/>
      <c r="C1186" s="46"/>
      <c r="D1186" s="46"/>
      <c r="E1186" s="46"/>
      <c r="F1186" s="46"/>
    </row>
    <row r="1187" spans="1:6" x14ac:dyDescent="0.2">
      <c r="A1187" s="46"/>
      <c r="B1187" s="46"/>
      <c r="C1187" s="46"/>
      <c r="D1187" s="46"/>
      <c r="E1187" s="46"/>
      <c r="F1187" s="46"/>
    </row>
    <row r="1188" spans="1:6" x14ac:dyDescent="0.2">
      <c r="A1188" s="46"/>
      <c r="B1188" s="46"/>
      <c r="C1188" s="46"/>
      <c r="D1188" s="46"/>
      <c r="E1188" s="46"/>
      <c r="F1188" s="46"/>
    </row>
    <row r="1189" spans="1:6" x14ac:dyDescent="0.2">
      <c r="A1189" s="46"/>
      <c r="B1189" s="46"/>
      <c r="C1189" s="46"/>
      <c r="D1189" s="46"/>
      <c r="E1189" s="46"/>
      <c r="F1189" s="46"/>
    </row>
    <row r="1190" spans="1:6" x14ac:dyDescent="0.2">
      <c r="A1190" s="46"/>
      <c r="B1190" s="46"/>
      <c r="C1190" s="46"/>
      <c r="D1190" s="46"/>
      <c r="E1190" s="46"/>
      <c r="F1190" s="46"/>
    </row>
    <row r="1191" spans="1:6" x14ac:dyDescent="0.2">
      <c r="A1191" s="46"/>
      <c r="B1191" s="46"/>
      <c r="C1191" s="46"/>
      <c r="D1191" s="46"/>
      <c r="E1191" s="46"/>
      <c r="F1191" s="46"/>
    </row>
    <row r="1192" spans="1:6" x14ac:dyDescent="0.2">
      <c r="A1192" s="46"/>
      <c r="B1192" s="46"/>
      <c r="C1192" s="46"/>
      <c r="D1192" s="46"/>
      <c r="E1192" s="46"/>
      <c r="F1192" s="46"/>
    </row>
    <row r="1193" spans="1:6" x14ac:dyDescent="0.2">
      <c r="A1193" s="46"/>
      <c r="B1193" s="46"/>
      <c r="C1193" s="46"/>
      <c r="D1193" s="46"/>
      <c r="E1193" s="46"/>
      <c r="F1193" s="46"/>
    </row>
    <row r="1194" spans="1:6" x14ac:dyDescent="0.2">
      <c r="A1194" s="46"/>
      <c r="B1194" s="46"/>
      <c r="C1194" s="46"/>
      <c r="D1194" s="46"/>
      <c r="E1194" s="46"/>
      <c r="F1194" s="46"/>
    </row>
    <row r="1195" spans="1:6" x14ac:dyDescent="0.2">
      <c r="A1195" s="46"/>
      <c r="B1195" s="46"/>
      <c r="C1195" s="46"/>
      <c r="D1195" s="46"/>
      <c r="E1195" s="46"/>
      <c r="F1195" s="46"/>
    </row>
    <row r="1196" spans="1:6" x14ac:dyDescent="0.2">
      <c r="A1196" s="46"/>
      <c r="B1196" s="46"/>
      <c r="C1196" s="46"/>
      <c r="D1196" s="46"/>
      <c r="E1196" s="46"/>
      <c r="F1196" s="46"/>
    </row>
    <row r="1197" spans="1:6" x14ac:dyDescent="0.2">
      <c r="A1197" s="46"/>
      <c r="B1197" s="46"/>
      <c r="C1197" s="46"/>
      <c r="D1197" s="46"/>
      <c r="E1197" s="46"/>
      <c r="F1197" s="46"/>
    </row>
    <row r="1198" spans="1:6" x14ac:dyDescent="0.2">
      <c r="A1198" s="46"/>
      <c r="B1198" s="46"/>
      <c r="C1198" s="46"/>
      <c r="D1198" s="46"/>
      <c r="E1198" s="46"/>
      <c r="F1198" s="46"/>
    </row>
    <row r="1199" spans="1:6" x14ac:dyDescent="0.2">
      <c r="A1199" s="46"/>
      <c r="B1199" s="46"/>
      <c r="C1199" s="46"/>
      <c r="D1199" s="46"/>
      <c r="E1199" s="46"/>
      <c r="F1199" s="46"/>
    </row>
    <row r="1200" spans="1:6" x14ac:dyDescent="0.2">
      <c r="A1200" s="46"/>
      <c r="B1200" s="46"/>
      <c r="C1200" s="46"/>
      <c r="D1200" s="46"/>
      <c r="E1200" s="46"/>
      <c r="F1200" s="46"/>
    </row>
    <row r="1201" spans="1:6" x14ac:dyDescent="0.2">
      <c r="A1201" s="46"/>
      <c r="B1201" s="46"/>
      <c r="C1201" s="46"/>
      <c r="D1201" s="46"/>
      <c r="E1201" s="46"/>
      <c r="F1201" s="46"/>
    </row>
    <row r="1202" spans="1:6" x14ac:dyDescent="0.2">
      <c r="A1202" s="46"/>
      <c r="B1202" s="46"/>
      <c r="C1202" s="46"/>
      <c r="D1202" s="46"/>
      <c r="E1202" s="46"/>
      <c r="F1202" s="46"/>
    </row>
    <row r="1203" spans="1:6" x14ac:dyDescent="0.2">
      <c r="A1203" s="46"/>
      <c r="B1203" s="46"/>
      <c r="C1203" s="46"/>
      <c r="D1203" s="46"/>
      <c r="E1203" s="46"/>
      <c r="F1203" s="46"/>
    </row>
    <row r="1204" spans="1:6" x14ac:dyDescent="0.2">
      <c r="A1204" s="46"/>
      <c r="B1204" s="46"/>
      <c r="C1204" s="46"/>
      <c r="D1204" s="46"/>
      <c r="E1204" s="46"/>
      <c r="F1204" s="46"/>
    </row>
    <row r="1205" spans="1:6" x14ac:dyDescent="0.2">
      <c r="A1205" s="46"/>
      <c r="B1205" s="46"/>
      <c r="C1205" s="46"/>
      <c r="D1205" s="46"/>
      <c r="E1205" s="46"/>
      <c r="F1205" s="46"/>
    </row>
    <row r="1206" spans="1:6" x14ac:dyDescent="0.2">
      <c r="A1206" s="46"/>
      <c r="B1206" s="46"/>
      <c r="C1206" s="46"/>
      <c r="D1206" s="46"/>
      <c r="E1206" s="46"/>
      <c r="F1206" s="46"/>
    </row>
    <row r="1207" spans="1:6" x14ac:dyDescent="0.2">
      <c r="A1207" s="46"/>
      <c r="B1207" s="46"/>
      <c r="C1207" s="46"/>
      <c r="D1207" s="46"/>
      <c r="E1207" s="46"/>
      <c r="F1207" s="46"/>
    </row>
    <row r="1208" spans="1:6" x14ac:dyDescent="0.2">
      <c r="A1208" s="46"/>
      <c r="B1208" s="46"/>
      <c r="C1208" s="46"/>
      <c r="D1208" s="46"/>
      <c r="E1208" s="46"/>
      <c r="F1208" s="46"/>
    </row>
    <row r="1209" spans="1:6" x14ac:dyDescent="0.2">
      <c r="A1209" s="46"/>
      <c r="B1209" s="46"/>
      <c r="C1209" s="46"/>
      <c r="D1209" s="46"/>
      <c r="E1209" s="46"/>
      <c r="F1209" s="46"/>
    </row>
    <row r="1210" spans="1:6" x14ac:dyDescent="0.2">
      <c r="A1210" s="46"/>
      <c r="B1210" s="46"/>
      <c r="C1210" s="46"/>
      <c r="D1210" s="46"/>
      <c r="E1210" s="46"/>
      <c r="F1210" s="46"/>
    </row>
    <row r="1211" spans="1:6" x14ac:dyDescent="0.2">
      <c r="A1211" s="46"/>
      <c r="B1211" s="46"/>
      <c r="C1211" s="46"/>
      <c r="D1211" s="46"/>
      <c r="E1211" s="46"/>
      <c r="F1211" s="46"/>
    </row>
    <row r="1212" spans="1:6" x14ac:dyDescent="0.2">
      <c r="A1212" s="46"/>
      <c r="B1212" s="46"/>
      <c r="C1212" s="46"/>
      <c r="D1212" s="46"/>
      <c r="E1212" s="46"/>
      <c r="F1212" s="46"/>
    </row>
    <row r="1213" spans="1:6" x14ac:dyDescent="0.2">
      <c r="A1213" s="46"/>
      <c r="B1213" s="46"/>
      <c r="C1213" s="46"/>
      <c r="D1213" s="46"/>
      <c r="E1213" s="46"/>
      <c r="F1213" s="46"/>
    </row>
    <row r="1214" spans="1:6" x14ac:dyDescent="0.2">
      <c r="A1214" s="46"/>
      <c r="B1214" s="46"/>
      <c r="C1214" s="46"/>
      <c r="D1214" s="46"/>
      <c r="E1214" s="46"/>
      <c r="F1214" s="46"/>
    </row>
    <row r="1215" spans="1:6" x14ac:dyDescent="0.2">
      <c r="A1215" s="46"/>
      <c r="B1215" s="46"/>
      <c r="C1215" s="46"/>
      <c r="D1215" s="46"/>
      <c r="E1215" s="46"/>
      <c r="F1215" s="46"/>
    </row>
    <row r="1216" spans="1:6" x14ac:dyDescent="0.2">
      <c r="A1216" s="46"/>
      <c r="B1216" s="46"/>
      <c r="C1216" s="46"/>
      <c r="D1216" s="46"/>
      <c r="E1216" s="46"/>
      <c r="F1216" s="46"/>
    </row>
    <row r="1217" spans="1:6" x14ac:dyDescent="0.2">
      <c r="A1217" s="46"/>
      <c r="B1217" s="46"/>
      <c r="C1217" s="46"/>
      <c r="D1217" s="46"/>
      <c r="E1217" s="46"/>
      <c r="F1217" s="46"/>
    </row>
    <row r="1218" spans="1:6" x14ac:dyDescent="0.2">
      <c r="A1218" s="46"/>
      <c r="B1218" s="46"/>
      <c r="C1218" s="46"/>
      <c r="D1218" s="46"/>
      <c r="E1218" s="46"/>
      <c r="F1218" s="46"/>
    </row>
    <row r="1219" spans="1:6" x14ac:dyDescent="0.2">
      <c r="A1219" s="46"/>
      <c r="B1219" s="46"/>
      <c r="C1219" s="46"/>
      <c r="D1219" s="46"/>
      <c r="E1219" s="46"/>
      <c r="F1219" s="46"/>
    </row>
    <row r="1220" spans="1:6" x14ac:dyDescent="0.2">
      <c r="A1220" s="46"/>
      <c r="B1220" s="46"/>
      <c r="C1220" s="46"/>
      <c r="D1220" s="46"/>
      <c r="E1220" s="46"/>
      <c r="F1220" s="46"/>
    </row>
    <row r="1221" spans="1:6" x14ac:dyDescent="0.2">
      <c r="A1221" s="46"/>
      <c r="B1221" s="46"/>
      <c r="C1221" s="46"/>
      <c r="D1221" s="46"/>
      <c r="E1221" s="46"/>
      <c r="F1221" s="46"/>
    </row>
    <row r="1222" spans="1:6" x14ac:dyDescent="0.2">
      <c r="A1222" s="46"/>
      <c r="B1222" s="46"/>
      <c r="C1222" s="46"/>
      <c r="D1222" s="46"/>
      <c r="E1222" s="46"/>
      <c r="F1222" s="46"/>
    </row>
    <row r="1223" spans="1:6" x14ac:dyDescent="0.2">
      <c r="A1223" s="46"/>
      <c r="B1223" s="46"/>
      <c r="C1223" s="46"/>
      <c r="D1223" s="46"/>
      <c r="E1223" s="46"/>
      <c r="F1223" s="46"/>
    </row>
    <row r="1224" spans="1:6" x14ac:dyDescent="0.2">
      <c r="A1224" s="46"/>
      <c r="B1224" s="46"/>
      <c r="C1224" s="46"/>
      <c r="D1224" s="46"/>
      <c r="E1224" s="46"/>
      <c r="F1224" s="46"/>
    </row>
    <row r="1225" spans="1:6" x14ac:dyDescent="0.2">
      <c r="A1225" s="46"/>
      <c r="B1225" s="46"/>
      <c r="C1225" s="46"/>
      <c r="D1225" s="46"/>
      <c r="E1225" s="46"/>
      <c r="F1225" s="46"/>
    </row>
    <row r="1226" spans="1:6" x14ac:dyDescent="0.2">
      <c r="A1226" s="46"/>
      <c r="B1226" s="46"/>
      <c r="C1226" s="46"/>
      <c r="D1226" s="46"/>
      <c r="E1226" s="46"/>
      <c r="F1226" s="46"/>
    </row>
    <row r="1227" spans="1:6" x14ac:dyDescent="0.2">
      <c r="A1227" s="46"/>
      <c r="B1227" s="46"/>
      <c r="C1227" s="46"/>
      <c r="D1227" s="46"/>
      <c r="E1227" s="46"/>
      <c r="F1227" s="46"/>
    </row>
    <row r="1228" spans="1:6" x14ac:dyDescent="0.2">
      <c r="A1228" s="46"/>
      <c r="B1228" s="46"/>
      <c r="C1228" s="46"/>
      <c r="D1228" s="46"/>
      <c r="E1228" s="46"/>
      <c r="F1228" s="46"/>
    </row>
    <row r="1229" spans="1:6" x14ac:dyDescent="0.2">
      <c r="A1229" s="46"/>
      <c r="B1229" s="46"/>
      <c r="C1229" s="46"/>
      <c r="D1229" s="46"/>
      <c r="E1229" s="46"/>
      <c r="F1229" s="46"/>
    </row>
    <row r="1230" spans="1:6" x14ac:dyDescent="0.2">
      <c r="A1230" s="46"/>
      <c r="B1230" s="46"/>
      <c r="C1230" s="46"/>
      <c r="D1230" s="46"/>
      <c r="E1230" s="46"/>
      <c r="F1230" s="46"/>
    </row>
    <row r="1231" spans="1:6" x14ac:dyDescent="0.2">
      <c r="A1231" s="46"/>
      <c r="B1231" s="46"/>
      <c r="C1231" s="46"/>
      <c r="D1231" s="46"/>
      <c r="E1231" s="46"/>
      <c r="F1231" s="46"/>
    </row>
    <row r="1232" spans="1:6" x14ac:dyDescent="0.2">
      <c r="A1232" s="46"/>
      <c r="B1232" s="46"/>
      <c r="C1232" s="46"/>
      <c r="D1232" s="46"/>
      <c r="E1232" s="46"/>
      <c r="F1232" s="46"/>
    </row>
    <row r="1233" spans="1:6" x14ac:dyDescent="0.2">
      <c r="A1233" s="46"/>
      <c r="B1233" s="46"/>
      <c r="C1233" s="46"/>
      <c r="D1233" s="46"/>
      <c r="E1233" s="46"/>
      <c r="F1233" s="46"/>
    </row>
    <row r="1234" spans="1:6" x14ac:dyDescent="0.2">
      <c r="A1234" s="46"/>
      <c r="B1234" s="46"/>
      <c r="C1234" s="46"/>
      <c r="D1234" s="46"/>
      <c r="E1234" s="46"/>
      <c r="F1234" s="46"/>
    </row>
    <row r="1235" spans="1:6" x14ac:dyDescent="0.2">
      <c r="A1235" s="46"/>
      <c r="B1235" s="46"/>
      <c r="C1235" s="46"/>
      <c r="D1235" s="46"/>
      <c r="E1235" s="46"/>
      <c r="F1235" s="46"/>
    </row>
    <row r="1236" spans="1:6" x14ac:dyDescent="0.2">
      <c r="A1236" s="46"/>
      <c r="B1236" s="46"/>
      <c r="C1236" s="46"/>
      <c r="D1236" s="46"/>
      <c r="E1236" s="46"/>
      <c r="F1236" s="46"/>
    </row>
    <row r="1237" spans="1:6" x14ac:dyDescent="0.2">
      <c r="A1237" s="46"/>
      <c r="B1237" s="46"/>
      <c r="C1237" s="46"/>
      <c r="D1237" s="46"/>
      <c r="E1237" s="46"/>
      <c r="F1237" s="46"/>
    </row>
    <row r="1238" spans="1:6" x14ac:dyDescent="0.2">
      <c r="A1238" s="46"/>
      <c r="B1238" s="46"/>
      <c r="C1238" s="46"/>
      <c r="D1238" s="46"/>
      <c r="E1238" s="46"/>
      <c r="F1238" s="46"/>
    </row>
    <row r="1239" spans="1:6" x14ac:dyDescent="0.2">
      <c r="A1239" s="46"/>
      <c r="B1239" s="46"/>
      <c r="C1239" s="46"/>
      <c r="D1239" s="46"/>
      <c r="E1239" s="46"/>
      <c r="F1239" s="46"/>
    </row>
    <row r="1240" spans="1:6" x14ac:dyDescent="0.2">
      <c r="A1240" s="46"/>
      <c r="B1240" s="46"/>
      <c r="C1240" s="46"/>
      <c r="D1240" s="46"/>
      <c r="E1240" s="46"/>
      <c r="F1240" s="46"/>
    </row>
    <row r="1241" spans="1:6" x14ac:dyDescent="0.2">
      <c r="A1241" s="46"/>
      <c r="B1241" s="46"/>
      <c r="C1241" s="46"/>
      <c r="D1241" s="46"/>
      <c r="E1241" s="46"/>
      <c r="F1241" s="46"/>
    </row>
    <row r="1242" spans="1:6" x14ac:dyDescent="0.2">
      <c r="A1242" s="46"/>
      <c r="B1242" s="46"/>
      <c r="C1242" s="46"/>
      <c r="D1242" s="46"/>
      <c r="E1242" s="46"/>
      <c r="F1242" s="46"/>
    </row>
    <row r="1243" spans="1:6" x14ac:dyDescent="0.2">
      <c r="A1243" s="46"/>
      <c r="B1243" s="46"/>
      <c r="C1243" s="46"/>
      <c r="D1243" s="46"/>
      <c r="E1243" s="46"/>
      <c r="F1243" s="46"/>
    </row>
    <row r="1244" spans="1:6" x14ac:dyDescent="0.2">
      <c r="A1244" s="46"/>
      <c r="B1244" s="46"/>
      <c r="C1244" s="46"/>
      <c r="D1244" s="46"/>
      <c r="E1244" s="46"/>
      <c r="F1244" s="46"/>
    </row>
    <row r="1245" spans="1:6" x14ac:dyDescent="0.2">
      <c r="A1245" s="46"/>
      <c r="B1245" s="46"/>
      <c r="C1245" s="46"/>
      <c r="D1245" s="46"/>
      <c r="E1245" s="46"/>
      <c r="F1245" s="46"/>
    </row>
    <row r="1246" spans="1:6" x14ac:dyDescent="0.2">
      <c r="A1246" s="46"/>
      <c r="B1246" s="46"/>
      <c r="C1246" s="46"/>
      <c r="D1246" s="46"/>
      <c r="E1246" s="46"/>
      <c r="F1246" s="46"/>
    </row>
    <row r="1247" spans="1:6" x14ac:dyDescent="0.2">
      <c r="A1247" s="46"/>
      <c r="B1247" s="46"/>
      <c r="C1247" s="46"/>
      <c r="D1247" s="46"/>
      <c r="E1247" s="46"/>
      <c r="F1247" s="46"/>
    </row>
    <row r="1248" spans="1:6" x14ac:dyDescent="0.2">
      <c r="A1248" s="46"/>
      <c r="B1248" s="46"/>
      <c r="C1248" s="46"/>
      <c r="D1248" s="46"/>
      <c r="E1248" s="46"/>
      <c r="F1248" s="46"/>
    </row>
    <row r="1249" spans="1:6" x14ac:dyDescent="0.2">
      <c r="A1249" s="46"/>
      <c r="B1249" s="46"/>
      <c r="C1249" s="46"/>
      <c r="D1249" s="46"/>
      <c r="E1249" s="46"/>
      <c r="F1249" s="46"/>
    </row>
    <row r="1250" spans="1:6" x14ac:dyDescent="0.2">
      <c r="A1250" s="46"/>
      <c r="B1250" s="46"/>
      <c r="C1250" s="46"/>
      <c r="D1250" s="46"/>
      <c r="E1250" s="46"/>
      <c r="F1250" s="46"/>
    </row>
    <row r="1251" spans="1:6" x14ac:dyDescent="0.2">
      <c r="A1251" s="46"/>
      <c r="B1251" s="46"/>
      <c r="C1251" s="46"/>
      <c r="D1251" s="46"/>
      <c r="E1251" s="46"/>
      <c r="F1251" s="46"/>
    </row>
    <row r="1252" spans="1:6" x14ac:dyDescent="0.2">
      <c r="A1252" s="46"/>
      <c r="B1252" s="46"/>
      <c r="C1252" s="46"/>
      <c r="D1252" s="46"/>
      <c r="E1252" s="46"/>
      <c r="F1252" s="46"/>
    </row>
    <row r="1253" spans="1:6" x14ac:dyDescent="0.2">
      <c r="A1253" s="46"/>
      <c r="B1253" s="46"/>
      <c r="C1253" s="46"/>
      <c r="D1253" s="46"/>
      <c r="E1253" s="46"/>
      <c r="F1253" s="46"/>
    </row>
    <row r="1254" spans="1:6" x14ac:dyDescent="0.2">
      <c r="A1254" s="46"/>
      <c r="B1254" s="46"/>
      <c r="C1254" s="46"/>
      <c r="D1254" s="46"/>
      <c r="E1254" s="46"/>
      <c r="F1254" s="46"/>
    </row>
    <row r="1255" spans="1:6" x14ac:dyDescent="0.2">
      <c r="A1255" s="46"/>
      <c r="B1255" s="46"/>
      <c r="C1255" s="46"/>
      <c r="D1255" s="46"/>
      <c r="E1255" s="46"/>
      <c r="F1255" s="46"/>
    </row>
    <row r="1256" spans="1:6" x14ac:dyDescent="0.2">
      <c r="A1256" s="46"/>
      <c r="B1256" s="46"/>
      <c r="C1256" s="46"/>
      <c r="D1256" s="46"/>
      <c r="E1256" s="46"/>
      <c r="F1256" s="46"/>
    </row>
    <row r="1257" spans="1:6" x14ac:dyDescent="0.2">
      <c r="A1257" s="46"/>
      <c r="B1257" s="46"/>
      <c r="C1257" s="46"/>
      <c r="D1257" s="46"/>
      <c r="E1257" s="46"/>
      <c r="F1257" s="46"/>
    </row>
    <row r="1258" spans="1:6" x14ac:dyDescent="0.2">
      <c r="A1258" s="46"/>
      <c r="B1258" s="46"/>
      <c r="C1258" s="46"/>
      <c r="D1258" s="46"/>
      <c r="E1258" s="46"/>
      <c r="F1258" s="46"/>
    </row>
    <row r="1259" spans="1:6" x14ac:dyDescent="0.2">
      <c r="A1259" s="46"/>
      <c r="B1259" s="46"/>
      <c r="C1259" s="46"/>
      <c r="D1259" s="46"/>
      <c r="E1259" s="46"/>
      <c r="F1259" s="46"/>
    </row>
    <row r="1260" spans="1:6" x14ac:dyDescent="0.2">
      <c r="A1260" s="46"/>
      <c r="B1260" s="46"/>
      <c r="C1260" s="46"/>
      <c r="D1260" s="46"/>
      <c r="E1260" s="46"/>
      <c r="F1260" s="46"/>
    </row>
    <row r="1261" spans="1:6" x14ac:dyDescent="0.2">
      <c r="A1261" s="46"/>
      <c r="B1261" s="46"/>
      <c r="C1261" s="46"/>
      <c r="D1261" s="46"/>
      <c r="E1261" s="46"/>
      <c r="F1261" s="46"/>
    </row>
    <row r="1262" spans="1:6" x14ac:dyDescent="0.2">
      <c r="A1262" s="46"/>
      <c r="B1262" s="46"/>
      <c r="C1262" s="46"/>
      <c r="D1262" s="46"/>
      <c r="E1262" s="46"/>
      <c r="F1262" s="46"/>
    </row>
    <row r="1263" spans="1:6" x14ac:dyDescent="0.2">
      <c r="A1263" s="46"/>
      <c r="B1263" s="46"/>
      <c r="C1263" s="46"/>
      <c r="D1263" s="46"/>
      <c r="E1263" s="46"/>
      <c r="F1263" s="46"/>
    </row>
    <row r="1264" spans="1:6" x14ac:dyDescent="0.2">
      <c r="A1264" s="46"/>
      <c r="B1264" s="46"/>
      <c r="C1264" s="46"/>
      <c r="D1264" s="46"/>
      <c r="E1264" s="46"/>
      <c r="F1264" s="46"/>
    </row>
    <row r="1265" spans="1:6" x14ac:dyDescent="0.2">
      <c r="A1265" s="46"/>
      <c r="B1265" s="46"/>
      <c r="C1265" s="46"/>
      <c r="D1265" s="46"/>
      <c r="E1265" s="46"/>
      <c r="F1265" s="46"/>
    </row>
    <row r="1266" spans="1:6" x14ac:dyDescent="0.2">
      <c r="A1266" s="46"/>
      <c r="B1266" s="46"/>
      <c r="C1266" s="46"/>
      <c r="D1266" s="46"/>
      <c r="E1266" s="46"/>
      <c r="F1266" s="46"/>
    </row>
    <row r="1267" spans="1:6" x14ac:dyDescent="0.2">
      <c r="A1267" s="46"/>
      <c r="B1267" s="46"/>
      <c r="C1267" s="46"/>
      <c r="D1267" s="46"/>
      <c r="E1267" s="46"/>
      <c r="F1267" s="46"/>
    </row>
    <row r="1268" spans="1:6" x14ac:dyDescent="0.2">
      <c r="A1268" s="46"/>
      <c r="B1268" s="46"/>
      <c r="C1268" s="46"/>
      <c r="D1268" s="46"/>
      <c r="E1268" s="46"/>
      <c r="F1268" s="46"/>
    </row>
    <row r="1269" spans="1:6" x14ac:dyDescent="0.2">
      <c r="A1269" s="46"/>
      <c r="B1269" s="46"/>
      <c r="C1269" s="46"/>
      <c r="D1269" s="46"/>
      <c r="E1269" s="46"/>
      <c r="F1269" s="46"/>
    </row>
    <row r="1270" spans="1:6" x14ac:dyDescent="0.2">
      <c r="A1270" s="46"/>
      <c r="B1270" s="46"/>
      <c r="C1270" s="46"/>
      <c r="D1270" s="46"/>
      <c r="E1270" s="46"/>
      <c r="F1270" s="46"/>
    </row>
    <row r="1271" spans="1:6" x14ac:dyDescent="0.2">
      <c r="A1271" s="46"/>
      <c r="B1271" s="46"/>
      <c r="C1271" s="46"/>
      <c r="D1271" s="46"/>
      <c r="E1271" s="46"/>
      <c r="F1271" s="46"/>
    </row>
    <row r="1272" spans="1:6" x14ac:dyDescent="0.2">
      <c r="A1272" s="46"/>
      <c r="B1272" s="46"/>
      <c r="C1272" s="46"/>
      <c r="D1272" s="46"/>
      <c r="E1272" s="46"/>
      <c r="F1272" s="46"/>
    </row>
    <row r="1273" spans="1:6" x14ac:dyDescent="0.2">
      <c r="A1273" s="46"/>
      <c r="B1273" s="46"/>
      <c r="C1273" s="46"/>
      <c r="D1273" s="46"/>
      <c r="E1273" s="46"/>
      <c r="F1273" s="46"/>
    </row>
    <row r="1274" spans="1:6" x14ac:dyDescent="0.2">
      <c r="A1274" s="46"/>
      <c r="B1274" s="46"/>
      <c r="C1274" s="46"/>
      <c r="D1274" s="46"/>
      <c r="E1274" s="46"/>
      <c r="F1274" s="46"/>
    </row>
    <row r="1275" spans="1:6" x14ac:dyDescent="0.2">
      <c r="A1275" s="46"/>
      <c r="B1275" s="46"/>
      <c r="C1275" s="46"/>
      <c r="D1275" s="46"/>
      <c r="E1275" s="46"/>
      <c r="F1275" s="46"/>
    </row>
    <row r="1276" spans="1:6" x14ac:dyDescent="0.2">
      <c r="A1276" s="46"/>
      <c r="B1276" s="46"/>
      <c r="C1276" s="46"/>
      <c r="D1276" s="46"/>
      <c r="E1276" s="46"/>
      <c r="F1276" s="46"/>
    </row>
    <row r="1277" spans="1:6" x14ac:dyDescent="0.2">
      <c r="A1277" s="46"/>
      <c r="B1277" s="46"/>
      <c r="C1277" s="46"/>
      <c r="D1277" s="46"/>
      <c r="E1277" s="46"/>
      <c r="F1277" s="46"/>
    </row>
    <row r="1278" spans="1:6" x14ac:dyDescent="0.2">
      <c r="A1278" s="46"/>
      <c r="B1278" s="46"/>
      <c r="C1278" s="46"/>
      <c r="D1278" s="46"/>
      <c r="E1278" s="46"/>
      <c r="F1278" s="46"/>
    </row>
    <row r="1279" spans="1:6" x14ac:dyDescent="0.2">
      <c r="A1279" s="46"/>
      <c r="B1279" s="46"/>
      <c r="C1279" s="46"/>
      <c r="D1279" s="46"/>
      <c r="E1279" s="46"/>
      <c r="F1279" s="46"/>
    </row>
    <row r="1280" spans="1:6" x14ac:dyDescent="0.2">
      <c r="A1280" s="46"/>
      <c r="B1280" s="46"/>
      <c r="C1280" s="46"/>
      <c r="D1280" s="46"/>
      <c r="E1280" s="46"/>
      <c r="F1280" s="46"/>
    </row>
    <row r="1281" spans="1:6" x14ac:dyDescent="0.2">
      <c r="A1281" s="46"/>
      <c r="B1281" s="46"/>
      <c r="C1281" s="46"/>
      <c r="D1281" s="46"/>
      <c r="E1281" s="46"/>
      <c r="F1281" s="46"/>
    </row>
    <row r="1282" spans="1:6" x14ac:dyDescent="0.2">
      <c r="A1282" s="46"/>
      <c r="B1282" s="46"/>
      <c r="C1282" s="46"/>
      <c r="D1282" s="46"/>
      <c r="E1282" s="46"/>
      <c r="F1282" s="46"/>
    </row>
    <row r="1283" spans="1:6" x14ac:dyDescent="0.2">
      <c r="A1283" s="46"/>
      <c r="B1283" s="46"/>
      <c r="C1283" s="46"/>
      <c r="D1283" s="46"/>
      <c r="E1283" s="46"/>
      <c r="F1283" s="46"/>
    </row>
    <row r="1284" spans="1:6" x14ac:dyDescent="0.2">
      <c r="A1284" s="46"/>
      <c r="B1284" s="46"/>
      <c r="C1284" s="46"/>
      <c r="D1284" s="46"/>
      <c r="E1284" s="46"/>
      <c r="F1284" s="46"/>
    </row>
    <row r="1285" spans="1:6" x14ac:dyDescent="0.2">
      <c r="A1285" s="46"/>
      <c r="B1285" s="46"/>
      <c r="C1285" s="46"/>
      <c r="D1285" s="46"/>
      <c r="E1285" s="46"/>
      <c r="F1285" s="46"/>
    </row>
    <row r="1286" spans="1:6" x14ac:dyDescent="0.2">
      <c r="A1286" s="46"/>
      <c r="B1286" s="46"/>
      <c r="C1286" s="46"/>
      <c r="D1286" s="46"/>
      <c r="E1286" s="46"/>
      <c r="F1286" s="46"/>
    </row>
    <row r="1287" spans="1:6" x14ac:dyDescent="0.2">
      <c r="A1287" s="46"/>
      <c r="B1287" s="46"/>
      <c r="C1287" s="46"/>
      <c r="D1287" s="46"/>
      <c r="E1287" s="46"/>
      <c r="F1287" s="46"/>
    </row>
    <row r="1288" spans="1:6" x14ac:dyDescent="0.2">
      <c r="A1288" s="46"/>
      <c r="B1288" s="46"/>
      <c r="C1288" s="46"/>
      <c r="D1288" s="46"/>
      <c r="E1288" s="46"/>
      <c r="F1288" s="46"/>
    </row>
    <row r="1289" spans="1:6" x14ac:dyDescent="0.2">
      <c r="A1289" s="46"/>
      <c r="B1289" s="46"/>
      <c r="C1289" s="46"/>
      <c r="D1289" s="46"/>
      <c r="E1289" s="46"/>
      <c r="F1289" s="46"/>
    </row>
    <row r="1290" spans="1:6" x14ac:dyDescent="0.2">
      <c r="A1290" s="46"/>
      <c r="B1290" s="46"/>
      <c r="C1290" s="46"/>
      <c r="D1290" s="46"/>
      <c r="E1290" s="46"/>
      <c r="F1290" s="46"/>
    </row>
    <row r="1291" spans="1:6" x14ac:dyDescent="0.2">
      <c r="A1291" s="46"/>
      <c r="B1291" s="46"/>
      <c r="C1291" s="46"/>
      <c r="D1291" s="46"/>
      <c r="E1291" s="46"/>
      <c r="F1291" s="46"/>
    </row>
    <row r="1292" spans="1:6" x14ac:dyDescent="0.2">
      <c r="A1292" s="46"/>
      <c r="B1292" s="46"/>
      <c r="C1292" s="46"/>
      <c r="D1292" s="46"/>
      <c r="E1292" s="46"/>
      <c r="F1292" s="46"/>
    </row>
    <row r="1293" spans="1:6" x14ac:dyDescent="0.2">
      <c r="A1293" s="46"/>
      <c r="B1293" s="46"/>
      <c r="C1293" s="46"/>
      <c r="D1293" s="46"/>
      <c r="E1293" s="46"/>
      <c r="F1293" s="46"/>
    </row>
    <row r="1294" spans="1:6" x14ac:dyDescent="0.2">
      <c r="A1294" s="46"/>
      <c r="B1294" s="46"/>
      <c r="C1294" s="46"/>
      <c r="D1294" s="46"/>
      <c r="E1294" s="46"/>
      <c r="F1294" s="46"/>
    </row>
    <row r="1295" spans="1:6" x14ac:dyDescent="0.2">
      <c r="A1295" s="46"/>
      <c r="B1295" s="46"/>
      <c r="C1295" s="46"/>
      <c r="D1295" s="46"/>
      <c r="E1295" s="46"/>
      <c r="F1295" s="46"/>
    </row>
    <row r="1296" spans="1:6" x14ac:dyDescent="0.2">
      <c r="A1296" s="46"/>
      <c r="B1296" s="46"/>
      <c r="C1296" s="46"/>
      <c r="D1296" s="46"/>
      <c r="E1296" s="46"/>
      <c r="F1296" s="46"/>
    </row>
    <row r="1297" spans="1:6" x14ac:dyDescent="0.2">
      <c r="A1297" s="46"/>
      <c r="B1297" s="46"/>
      <c r="C1297" s="46"/>
      <c r="D1297" s="46"/>
      <c r="E1297" s="46"/>
      <c r="F1297" s="46"/>
    </row>
    <row r="1298" spans="1:6" x14ac:dyDescent="0.2">
      <c r="A1298" s="46"/>
      <c r="B1298" s="46"/>
      <c r="C1298" s="46"/>
      <c r="D1298" s="46"/>
      <c r="E1298" s="46"/>
      <c r="F1298" s="46"/>
    </row>
    <row r="1299" spans="1:6" x14ac:dyDescent="0.2">
      <c r="A1299" s="46"/>
      <c r="B1299" s="46"/>
      <c r="C1299" s="46"/>
      <c r="D1299" s="46"/>
      <c r="E1299" s="46"/>
      <c r="F1299" s="46"/>
    </row>
    <row r="1300" spans="1:6" x14ac:dyDescent="0.2">
      <c r="A1300" s="46"/>
      <c r="B1300" s="46"/>
      <c r="C1300" s="46"/>
      <c r="D1300" s="46"/>
      <c r="E1300" s="46"/>
      <c r="F1300" s="46"/>
    </row>
    <row r="1301" spans="1:6" x14ac:dyDescent="0.2">
      <c r="A1301" s="46"/>
      <c r="B1301" s="46"/>
      <c r="C1301" s="46"/>
      <c r="D1301" s="46"/>
      <c r="E1301" s="46"/>
      <c r="F1301" s="46"/>
    </row>
    <row r="1302" spans="1:6" x14ac:dyDescent="0.2">
      <c r="A1302" s="46"/>
      <c r="B1302" s="46"/>
      <c r="C1302" s="46"/>
      <c r="D1302" s="46"/>
      <c r="E1302" s="46"/>
      <c r="F1302" s="46"/>
    </row>
    <row r="1303" spans="1:6" x14ac:dyDescent="0.2">
      <c r="A1303" s="46"/>
      <c r="B1303" s="46"/>
      <c r="C1303" s="46"/>
      <c r="D1303" s="46"/>
      <c r="E1303" s="46"/>
      <c r="F1303" s="46"/>
    </row>
    <row r="1304" spans="1:6" x14ac:dyDescent="0.2">
      <c r="A1304" s="46"/>
      <c r="B1304" s="46"/>
      <c r="C1304" s="46"/>
      <c r="D1304" s="46"/>
      <c r="E1304" s="46"/>
      <c r="F1304" s="46"/>
    </row>
    <row r="1305" spans="1:6" x14ac:dyDescent="0.2">
      <c r="A1305" s="46"/>
      <c r="B1305" s="46"/>
      <c r="C1305" s="46"/>
      <c r="D1305" s="46"/>
      <c r="E1305" s="46"/>
      <c r="F1305" s="46"/>
    </row>
    <row r="1306" spans="1:6" x14ac:dyDescent="0.2">
      <c r="A1306" s="46"/>
      <c r="B1306" s="46"/>
      <c r="C1306" s="46"/>
      <c r="D1306" s="46"/>
      <c r="E1306" s="46"/>
      <c r="F1306" s="46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34</vt:i4>
      </vt:variant>
    </vt:vector>
  </HeadingPairs>
  <TitlesOfParts>
    <vt:vector size="63" baseType="lpstr">
      <vt:lpstr>GAS DAILY</vt:lpstr>
      <vt:lpstr>STRADDLES</vt:lpstr>
      <vt:lpstr>pipes</vt:lpstr>
      <vt:lpstr>Sheet4</vt:lpstr>
      <vt:lpstr>SWAPTION</vt:lpstr>
      <vt:lpstr>EXTENDABLE</vt:lpstr>
      <vt:lpstr>hh-weighted</vt:lpstr>
      <vt:lpstr>Sheet2</vt:lpstr>
      <vt:lpstr>Sheet1</vt:lpstr>
      <vt:lpstr>opt calc</vt:lpstr>
      <vt:lpstr>Sheet3</vt:lpstr>
      <vt:lpstr>GAS DAILY CALC</vt:lpstr>
      <vt:lpstr>basisopt1</vt:lpstr>
      <vt:lpstr>BASIS OPT 2</vt:lpstr>
      <vt:lpstr>BASIS OPT 3</vt:lpstr>
      <vt:lpstr>CORE DELTA</vt:lpstr>
      <vt:lpstr>VOL DELTA</vt:lpstr>
      <vt:lpstr>nymex</vt:lpstr>
      <vt:lpstr>Skews</vt:lpstr>
      <vt:lpstr>basis settles</vt:lpstr>
      <vt:lpstr>BASIS GAS DAILY</vt:lpstr>
      <vt:lpstr>curves</vt:lpstr>
      <vt:lpstr>VOL DWNLD</vt:lpstr>
      <vt:lpstr>VOLS</vt:lpstr>
      <vt:lpstr>GAS DAILY VOLS</vt:lpstr>
      <vt:lpstr>CORE DWNLD</vt:lpstr>
      <vt:lpstr>CORRELATION</vt:lpstr>
      <vt:lpstr>Z6 SKEW</vt:lpstr>
      <vt:lpstr>expiry</vt:lpstr>
      <vt:lpstr>aproct</vt:lpstr>
      <vt:lpstr>CAL7VOL</vt:lpstr>
      <vt:lpstr>CAL8VOL</vt:lpstr>
      <vt:lpstr>CAL9VOL</vt:lpstr>
      <vt:lpstr>CORETABLE</vt:lpstr>
      <vt:lpstr>curvesettle</vt:lpstr>
      <vt:lpstr>CurveTable</vt:lpstr>
      <vt:lpstr>datelook</vt:lpstr>
      <vt:lpstr>ExpDates</vt:lpstr>
      <vt:lpstr>expiration</vt:lpstr>
      <vt:lpstr>GASDVOLCURVE</vt:lpstr>
      <vt:lpstr>GASDVOLCURVES</vt:lpstr>
      <vt:lpstr>interest_y_n</vt:lpstr>
      <vt:lpstr>PARAMS</vt:lpstr>
      <vt:lpstr>'BASIS OPT 2'!Print_Area</vt:lpstr>
      <vt:lpstr>'basis settles'!Print_Area</vt:lpstr>
      <vt:lpstr>nymex!Print_Area</vt:lpstr>
      <vt:lpstr>RATES</vt:lpstr>
      <vt:lpstr>SkewTable</vt:lpstr>
      <vt:lpstr>STRADDLE</vt:lpstr>
      <vt:lpstr>summerstrip</vt:lpstr>
      <vt:lpstr>SWAPTIONBASIS1</vt:lpstr>
      <vt:lpstr>SWAPTIONBASIS2</vt:lpstr>
      <vt:lpstr>SWAPTIONBASIS3</vt:lpstr>
      <vt:lpstr>SWAPTIONSWAP1</vt:lpstr>
      <vt:lpstr>SWAPTIONSWAP2</vt:lpstr>
      <vt:lpstr>SWAPTIONSWAP3</vt:lpstr>
      <vt:lpstr>SWAPTIONVOL1</vt:lpstr>
      <vt:lpstr>SWAPTIONVOL2</vt:lpstr>
      <vt:lpstr>SWAPTIONVOL3</vt:lpstr>
      <vt:lpstr>TSETTLE</vt:lpstr>
      <vt:lpstr>VOLCURVES</vt:lpstr>
      <vt:lpstr>voltable</vt:lpstr>
      <vt:lpstr>winterstrip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Kayvan "Big Dog" Malek. . .ps Martin Sucks</dc:creator>
  <cp:lastModifiedBy>Havlíček Jan</cp:lastModifiedBy>
  <cp:lastPrinted>2000-08-22T13:02:29Z</cp:lastPrinted>
  <dcterms:created xsi:type="dcterms:W3CDTF">1999-08-13T14:02:41Z</dcterms:created>
  <dcterms:modified xsi:type="dcterms:W3CDTF">2023-09-10T11:06:46Z</dcterms:modified>
</cp:coreProperties>
</file>